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chnetlfnp02\cops\WFM Resource Planning\05 COPS Resource Planner\01 India\02 - Volume Based - Monthly\McAfee\02 Client Forecast\2016\10-Oct\Day Level -Oct'16\"/>
    </mc:Choice>
  </mc:AlternateContent>
  <bookViews>
    <workbookView xWindow="720" yWindow="330" windowWidth="20730" windowHeight="9750" activeTab="4"/>
  </bookViews>
  <sheets>
    <sheet name="Raw Data" sheetId="1" r:id="rId1"/>
    <sheet name="WOM" sheetId="3" state="hidden" r:id="rId2"/>
    <sheet name="DOW" sheetId="4" state="hidden" r:id="rId3"/>
    <sheet name="DOM" sheetId="8" r:id="rId4"/>
    <sheet name="Forecast" sheetId="2" r:id="rId5"/>
    <sheet name="Validation" sheetId="6" r:id="rId6"/>
    <sheet name="Validation (2)" sheetId="10" r:id="rId7"/>
    <sheet name="Read Me" sheetId="7" r:id="rId8"/>
  </sheets>
  <externalReferences>
    <externalReference r:id="rId9"/>
  </externalReferences>
  <definedNames>
    <definedName name="_xlnm._FilterDatabase" localSheetId="0" hidden="1">'Raw Data'!$A$2:$AC$367</definedName>
    <definedName name="LOB" localSheetId="3">DOM!$B$5:$U$5</definedName>
    <definedName name="LOB" localSheetId="2">DOW!$D$5:$Y$5</definedName>
    <definedName name="LOB" localSheetId="5">Validation!$D$4:$Z$4</definedName>
    <definedName name="LOB" localSheetId="6">'Validation (2)'!$D$4:$X$4</definedName>
    <definedName name="LOB_1" localSheetId="3">DOM!$B:$T</definedName>
    <definedName name="LOB_1" localSheetId="5">Validation!$D:$X</definedName>
    <definedName name="LOB_1" localSheetId="6">'Validation (2)'!$D:$X</definedName>
    <definedName name="LOB_1">DOW!$D:$X</definedName>
    <definedName name="Months" localSheetId="3">[1]Forecast!$C$34:$C$45</definedName>
    <definedName name="Months">Forecast!$C$72:$C$83</definedName>
    <definedName name="q">#REF!</definedName>
  </definedNames>
  <calcPr calcId="152511" calcMode="manual"/>
</workbook>
</file>

<file path=xl/calcChain.xml><?xml version="1.0" encoding="utf-8"?>
<calcChain xmlns="http://schemas.openxmlformats.org/spreadsheetml/2006/main">
  <c r="JN2" i="4" l="1"/>
  <c r="JM2" i="4"/>
  <c r="JL2" i="4"/>
  <c r="JK2" i="4"/>
  <c r="JJ2" i="4"/>
  <c r="JI2" i="4"/>
  <c r="JH2" i="4"/>
  <c r="IP2" i="4"/>
  <c r="IO2" i="4"/>
  <c r="IN2" i="4"/>
  <c r="IM2" i="4"/>
  <c r="IL2" i="4"/>
  <c r="IK2" i="4"/>
  <c r="IJ2" i="4"/>
  <c r="HR2" i="4"/>
  <c r="HQ2" i="4"/>
  <c r="HP2" i="4"/>
  <c r="HO2" i="4"/>
  <c r="HN2" i="4"/>
  <c r="HM2" i="4"/>
  <c r="HL2" i="4"/>
  <c r="CS1" i="3"/>
  <c r="CR1" i="3"/>
  <c r="CQ1" i="3"/>
  <c r="CP1" i="3"/>
  <c r="CO1" i="3"/>
  <c r="CJ1" i="3"/>
  <c r="CI1" i="3"/>
  <c r="CH1" i="3"/>
  <c r="CG1" i="3"/>
  <c r="CB1" i="3"/>
  <c r="CA1" i="3"/>
  <c r="BZ1" i="3"/>
  <c r="BY1" i="3"/>
  <c r="X5" i="10"/>
  <c r="P5" i="10"/>
  <c r="H3" i="10"/>
  <c r="I3" i="10" s="1"/>
  <c r="H2" i="10"/>
  <c r="I2" i="10" s="1"/>
  <c r="J2" i="10" s="1"/>
  <c r="K2" i="10" s="1"/>
  <c r="L2" i="10" s="1"/>
  <c r="M2" i="10" s="1"/>
  <c r="M1" i="10"/>
  <c r="L1" i="10"/>
  <c r="K1" i="10"/>
  <c r="J1" i="10"/>
  <c r="I1" i="10"/>
  <c r="H1" i="10"/>
  <c r="G1" i="10"/>
  <c r="P4" i="10" s="1"/>
  <c r="B70" i="2"/>
  <c r="H92" i="2" s="1"/>
  <c r="B72" i="2"/>
  <c r="J3" i="10" l="1"/>
  <c r="D4" i="10"/>
  <c r="H78" i="2"/>
  <c r="B78" i="2" s="1"/>
  <c r="H75" i="2"/>
  <c r="B75" i="2" s="1"/>
  <c r="H79" i="2"/>
  <c r="B79" i="2" s="1"/>
  <c r="H83" i="2"/>
  <c r="B83" i="2" s="1"/>
  <c r="H87" i="2"/>
  <c r="H91" i="2"/>
  <c r="H95" i="2"/>
  <c r="H74" i="2"/>
  <c r="B74" i="2" s="1"/>
  <c r="H82" i="2"/>
  <c r="B82" i="2" s="1"/>
  <c r="H86" i="2"/>
  <c r="H90" i="2"/>
  <c r="H94" i="2"/>
  <c r="H73" i="2"/>
  <c r="B73" i="2" s="1"/>
  <c r="H77" i="2"/>
  <c r="B77" i="2" s="1"/>
  <c r="H81" i="2"/>
  <c r="B81" i="2" s="1"/>
  <c r="H85" i="2"/>
  <c r="H89" i="2"/>
  <c r="H93" i="2"/>
  <c r="H76" i="2"/>
  <c r="B76" i="2" s="1"/>
  <c r="H80" i="2"/>
  <c r="B80" i="2" s="1"/>
  <c r="H84" i="2"/>
  <c r="H88" i="2"/>
  <c r="K3" i="10" l="1"/>
  <c r="L3" i="10" l="1"/>
  <c r="M3" i="10" l="1"/>
  <c r="R2" i="2" l="1"/>
  <c r="T2" i="2"/>
  <c r="T97" i="2" s="1"/>
  <c r="T98" i="2" s="1"/>
  <c r="R71" i="2"/>
  <c r="AN71" i="2" s="1"/>
  <c r="AN98" i="2" s="1"/>
  <c r="BJ98" i="2" s="1"/>
  <c r="CH98" i="2" s="1"/>
  <c r="S71" i="2"/>
  <c r="AO71" i="2" s="1"/>
  <c r="AO98" i="2" s="1"/>
  <c r="BK98" i="2" s="1"/>
  <c r="CI98" i="2" s="1"/>
  <c r="R97" i="2"/>
  <c r="R98" i="2" s="1"/>
  <c r="Z2" i="1"/>
  <c r="AA2" i="1" s="1"/>
  <c r="AB2" i="1" s="1"/>
  <c r="AC2" i="1" s="1"/>
  <c r="AD2" i="1" s="1"/>
  <c r="D6" i="8"/>
  <c r="E5" i="8" s="1"/>
  <c r="X5" i="8"/>
  <c r="AR5" i="8" s="1"/>
  <c r="J1" i="1"/>
  <c r="W71" i="2" l="1"/>
  <c r="AS71" i="2" s="1"/>
  <c r="AS98" i="2" s="1"/>
  <c r="BO98" i="2" s="1"/>
  <c r="CM98" i="2" s="1"/>
  <c r="X2" i="2"/>
  <c r="X97" i="2" s="1"/>
  <c r="X98" i="2" s="1"/>
  <c r="Y2" i="2"/>
  <c r="Y97" i="2" s="1"/>
  <c r="Y98" i="2" s="1"/>
  <c r="Y71" i="2"/>
  <c r="AU71" i="2" s="1"/>
  <c r="AU98" i="2" s="1"/>
  <c r="BQ98" i="2" s="1"/>
  <c r="CO98" i="2" s="1"/>
  <c r="Z71" i="2"/>
  <c r="AV71" i="2" s="1"/>
  <c r="AV98" i="2" s="1"/>
  <c r="BR98" i="2" s="1"/>
  <c r="CP98" i="2" s="1"/>
  <c r="U71" i="2"/>
  <c r="AQ71" i="2" s="1"/>
  <c r="AQ98" i="2" s="1"/>
  <c r="BM98" i="2" s="1"/>
  <c r="CK98" i="2" s="1"/>
  <c r="Z2" i="2"/>
  <c r="Z97" i="2" s="1"/>
  <c r="Z98" i="2" s="1"/>
  <c r="U2" i="2"/>
  <c r="U97" i="2" s="1"/>
  <c r="U98" i="2" s="1"/>
  <c r="AA71" i="2"/>
  <c r="AW71" i="2" s="1"/>
  <c r="AW98" i="2" s="1"/>
  <c r="BS98" i="2" s="1"/>
  <c r="CQ98" i="2" s="1"/>
  <c r="V71" i="2"/>
  <c r="AR71" i="2" s="1"/>
  <c r="AR98" i="2" s="1"/>
  <c r="BN98" i="2" s="1"/>
  <c r="CL98" i="2" s="1"/>
  <c r="AB2" i="2"/>
  <c r="AB97" i="2" s="1"/>
  <c r="AB98" i="2" s="1"/>
  <c r="V2" i="2"/>
  <c r="V97" i="2" s="1"/>
  <c r="V98" i="2" s="1"/>
  <c r="AB71" i="2"/>
  <c r="AX71" i="2" s="1"/>
  <c r="AX98" i="2" s="1"/>
  <c r="BT98" i="2" s="1"/>
  <c r="CR98" i="2" s="1"/>
  <c r="X71" i="2"/>
  <c r="AT71" i="2" s="1"/>
  <c r="AT98" i="2" s="1"/>
  <c r="BP98" i="2" s="1"/>
  <c r="CN98" i="2" s="1"/>
  <c r="T71" i="2"/>
  <c r="AP71" i="2" s="1"/>
  <c r="AP98" i="2" s="1"/>
  <c r="BL98" i="2" s="1"/>
  <c r="CJ98" i="2" s="1"/>
  <c r="AA2" i="2"/>
  <c r="AA97" i="2" s="1"/>
  <c r="AA98" i="2" s="1"/>
  <c r="W2" i="2"/>
  <c r="W97" i="2" s="1"/>
  <c r="W98" i="2" s="1"/>
  <c r="S2" i="2"/>
  <c r="S97" i="2" s="1"/>
  <c r="S98" i="2" s="1"/>
  <c r="X6" i="8"/>
  <c r="AI5" i="8" s="1"/>
  <c r="J70" i="2"/>
  <c r="BL5" i="8"/>
  <c r="K1" i="1"/>
  <c r="L1" i="1" l="1"/>
  <c r="AN6" i="8"/>
  <c r="J32" i="2" s="1"/>
  <c r="AA6" i="8"/>
  <c r="AD6" i="8" s="1"/>
  <c r="AG6" i="8" s="1"/>
  <c r="BL6" i="8"/>
  <c r="AR6" i="8"/>
  <c r="Y5" i="8"/>
  <c r="K70" i="2"/>
  <c r="CF5" i="8"/>
  <c r="M1" i="1" l="1"/>
  <c r="CF6" i="8"/>
  <c r="AU6" i="8"/>
  <c r="AS5" i="8"/>
  <c r="BH6" i="8"/>
  <c r="K32" i="2" s="1"/>
  <c r="BC5" i="8"/>
  <c r="L70" i="2"/>
  <c r="CZ5" i="8"/>
  <c r="BW5" i="8"/>
  <c r="CB6" i="8"/>
  <c r="L32" i="2" s="1"/>
  <c r="BO6" i="8"/>
  <c r="BM5" i="8"/>
  <c r="N1" i="1" l="1"/>
  <c r="CZ6" i="8"/>
  <c r="AX6" i="8"/>
  <c r="M70" i="2"/>
  <c r="BR6" i="8"/>
  <c r="CV6" i="8"/>
  <c r="M32" i="2" s="1"/>
  <c r="CG5" i="8"/>
  <c r="CQ5" i="8"/>
  <c r="CI6" i="8"/>
  <c r="DT5" i="8"/>
  <c r="O1" i="1" l="1"/>
  <c r="DT6" i="8"/>
  <c r="BA6" i="8"/>
  <c r="N70" i="2"/>
  <c r="DC6" i="8"/>
  <c r="DA5" i="8"/>
  <c r="DK5" i="8"/>
  <c r="DP6" i="8"/>
  <c r="N32" i="2" s="1"/>
  <c r="EN5" i="8"/>
  <c r="CL6" i="8"/>
  <c r="BU6" i="8"/>
  <c r="P1" i="1" l="1"/>
  <c r="EN6" i="8"/>
  <c r="O70" i="2"/>
  <c r="FH5" i="8"/>
  <c r="DF6" i="8"/>
  <c r="CO6" i="8"/>
  <c r="DU5" i="8"/>
  <c r="EE5" i="8"/>
  <c r="EJ6" i="8"/>
  <c r="O32" i="2" s="1"/>
  <c r="DW6" i="8"/>
  <c r="Q1" i="1" l="1"/>
  <c r="FH6" i="8"/>
  <c r="P70" i="2"/>
  <c r="GB5" i="8"/>
  <c r="DI6" i="8"/>
  <c r="EO5" i="8"/>
  <c r="EQ6" i="8"/>
  <c r="FD6" i="8"/>
  <c r="P32" i="2" s="1"/>
  <c r="EY5" i="8"/>
  <c r="DZ6" i="8"/>
  <c r="R1" i="1" l="1"/>
  <c r="GB6" i="8"/>
  <c r="Q70" i="2"/>
  <c r="R70" i="2" s="1"/>
  <c r="S70" i="2" s="1"/>
  <c r="T70" i="2" s="1"/>
  <c r="U70" i="2" s="1"/>
  <c r="V70" i="2" s="1"/>
  <c r="W70" i="2" s="1"/>
  <c r="X70" i="2" s="1"/>
  <c r="Y70" i="2" s="1"/>
  <c r="Z70" i="2" s="1"/>
  <c r="AA70" i="2" s="1"/>
  <c r="AB70" i="2" s="1"/>
  <c r="EC6" i="8"/>
  <c r="GV5" i="8"/>
  <c r="ET6" i="8"/>
  <c r="FS5" i="8"/>
  <c r="FX6" i="8"/>
  <c r="Q32" i="2" s="1"/>
  <c r="FK6" i="8"/>
  <c r="FI5" i="8"/>
  <c r="S1" i="1" l="1"/>
  <c r="GV6" i="8"/>
  <c r="FN6" i="8"/>
  <c r="HP5" i="8"/>
  <c r="EW6" i="8"/>
  <c r="GR6" i="8"/>
  <c r="R32" i="2" s="1"/>
  <c r="GE6" i="8"/>
  <c r="GC5" i="8"/>
  <c r="GM5" i="8"/>
  <c r="T1" i="1" l="1"/>
  <c r="HP6" i="8"/>
  <c r="GH6" i="8"/>
  <c r="FQ6" i="8"/>
  <c r="IJ5" i="8"/>
  <c r="GW5" i="8"/>
  <c r="HG5" i="8"/>
  <c r="HL6" i="8"/>
  <c r="S32" i="2" s="1"/>
  <c r="GY6" i="8"/>
  <c r="U1" i="1" l="1"/>
  <c r="IJ6" i="8"/>
  <c r="HB6" i="8"/>
  <c r="JD5" i="8"/>
  <c r="HS6" i="8"/>
  <c r="HQ5" i="8"/>
  <c r="IA5" i="8"/>
  <c r="IF6" i="8"/>
  <c r="T32" i="2" s="1"/>
  <c r="GK6" i="8"/>
  <c r="V1" i="1" l="1"/>
  <c r="JD6" i="8"/>
  <c r="JX5" i="8"/>
  <c r="HV6" i="8"/>
  <c r="IK5" i="8"/>
  <c r="IU5" i="8"/>
  <c r="IZ6" i="8"/>
  <c r="U32" i="2" s="1"/>
  <c r="IM6" i="8"/>
  <c r="HE6" i="8"/>
  <c r="W1" i="1" l="1"/>
  <c r="KR5" i="8"/>
  <c r="IP6" i="8"/>
  <c r="JE5" i="8"/>
  <c r="JO5" i="8"/>
  <c r="JT6" i="8"/>
  <c r="V32" i="2" s="1"/>
  <c r="JG6" i="8"/>
  <c r="HY6" i="8"/>
  <c r="X1" i="1" l="1"/>
  <c r="JX6" i="8"/>
  <c r="JY5" i="8" s="1"/>
  <c r="LL5" i="8"/>
  <c r="JJ6" i="8"/>
  <c r="IS6" i="8"/>
  <c r="KI5" i="8" l="1"/>
  <c r="KN6" i="8"/>
  <c r="W32" i="2" s="1"/>
  <c r="KA6" i="8"/>
  <c r="KD6" i="8" s="1"/>
  <c r="Y1" i="1"/>
  <c r="LL6" i="8" s="1"/>
  <c r="KR6" i="8"/>
  <c r="KU6" i="8" s="1"/>
  <c r="KX6" i="8" s="1"/>
  <c r="MF5" i="8"/>
  <c r="JM6" i="8"/>
  <c r="LH6" i="8" l="1"/>
  <c r="X32" i="2" s="1"/>
  <c r="Z1" i="1"/>
  <c r="AA1" i="1" s="1"/>
  <c r="AB1" i="1" s="1"/>
  <c r="AC1" i="1" s="1"/>
  <c r="AD1" i="1" s="1"/>
  <c r="KS5" i="8"/>
  <c r="LC5" i="8"/>
  <c r="MZ5" i="8"/>
  <c r="MB6" i="8"/>
  <c r="Y32" i="2" s="1"/>
  <c r="LW5" i="8"/>
  <c r="LM5" i="8"/>
  <c r="LO6" i="8"/>
  <c r="KG6" i="8"/>
  <c r="LA6" i="8"/>
  <c r="MF6" i="8" l="1"/>
  <c r="MI6" i="8"/>
  <c r="MQ5" i="8"/>
  <c r="MG5" i="8"/>
  <c r="MV6" i="8"/>
  <c r="Z32" i="2" s="1"/>
  <c r="MZ6" i="8"/>
  <c r="NT5" i="8"/>
  <c r="LR6" i="8"/>
  <c r="NK5" i="8" l="1"/>
  <c r="NC6" i="8"/>
  <c r="NA5" i="8"/>
  <c r="NP6" i="8"/>
  <c r="AA32" i="2" s="1"/>
  <c r="ML6" i="8"/>
  <c r="LU6" i="8"/>
  <c r="ON5" i="8"/>
  <c r="NT6" i="8"/>
  <c r="ON6" i="8" l="1"/>
  <c r="PH5" i="8"/>
  <c r="MO6" i="8"/>
  <c r="NF6" i="8"/>
  <c r="NU5" i="8"/>
  <c r="NW6" i="8"/>
  <c r="OJ6" i="8"/>
  <c r="AB32" i="2" s="1"/>
  <c r="OE5" i="8"/>
  <c r="OQ6" i="8" l="1"/>
  <c r="OO5" i="8"/>
  <c r="OY5" i="8"/>
  <c r="PD6" i="8"/>
  <c r="PH6" i="8"/>
  <c r="NZ6" i="8"/>
  <c r="NI6" i="8"/>
  <c r="OT6" i="8" l="1"/>
  <c r="OC6" i="8"/>
  <c r="PK6" i="8"/>
  <c r="PI5" i="8"/>
  <c r="PS5" i="8"/>
  <c r="PX6" i="8"/>
  <c r="OW6" i="8" l="1"/>
  <c r="PN6" i="8"/>
  <c r="PQ6" i="8" l="1"/>
  <c r="T6" i="8" l="1"/>
  <c r="I32" i="2" s="1"/>
  <c r="O71" i="2"/>
  <c r="O98" i="2" s="1"/>
  <c r="Q2" i="2"/>
  <c r="P2" i="2"/>
  <c r="O2" i="2"/>
  <c r="GT2" i="4"/>
  <c r="GS2" i="4"/>
  <c r="GR2" i="4"/>
  <c r="GQ2" i="4"/>
  <c r="GP2" i="4"/>
  <c r="GO2" i="4"/>
  <c r="GN2" i="4"/>
  <c r="GO4" i="4"/>
  <c r="GP4" i="4" s="1"/>
  <c r="GQ4" i="4" s="1"/>
  <c r="GR4" i="4" s="1"/>
  <c r="GS4" i="4" s="1"/>
  <c r="GT4" i="4" s="1"/>
  <c r="FV2" i="4"/>
  <c r="FU2" i="4"/>
  <c r="FT2" i="4"/>
  <c r="FS2" i="4"/>
  <c r="FR2" i="4"/>
  <c r="FQ2" i="4"/>
  <c r="FP2" i="4"/>
  <c r="EX2" i="4"/>
  <c r="EW2" i="4"/>
  <c r="EV2" i="4"/>
  <c r="EU2" i="4"/>
  <c r="ET2" i="4"/>
  <c r="ES2" i="4"/>
  <c r="ER2" i="4"/>
  <c r="BT1" i="3"/>
  <c r="BS1" i="3"/>
  <c r="BR1" i="3"/>
  <c r="BQ1" i="3"/>
  <c r="BL1" i="3"/>
  <c r="BK1" i="3"/>
  <c r="BJ1" i="3"/>
  <c r="BI1" i="3"/>
  <c r="BD1" i="3"/>
  <c r="BC1" i="3"/>
  <c r="BB1" i="3"/>
  <c r="BA1" i="3"/>
  <c r="G6" i="8" l="1"/>
  <c r="J6" i="8" s="1"/>
  <c r="O5" i="8"/>
  <c r="AK71" i="2"/>
  <c r="AK98" i="2" s="1"/>
  <c r="BG98" i="2" s="1"/>
  <c r="CE98" i="2" s="1"/>
  <c r="BX98" i="2"/>
  <c r="BW98" i="2"/>
  <c r="BV98" i="2"/>
  <c r="M6" i="8" l="1"/>
  <c r="IR5" i="6"/>
  <c r="IQ5" i="6"/>
  <c r="IP5" i="6"/>
  <c r="IO5" i="6"/>
  <c r="IN5" i="6"/>
  <c r="IM5" i="6"/>
  <c r="IL5" i="6"/>
  <c r="IK5" i="6"/>
  <c r="IJ5" i="6"/>
  <c r="HV5" i="6"/>
  <c r="HU5" i="6"/>
  <c r="HT5" i="6"/>
  <c r="HS5" i="6"/>
  <c r="HR5" i="6"/>
  <c r="HQ5" i="6"/>
  <c r="HP5" i="6"/>
  <c r="HO5" i="6"/>
  <c r="HN5" i="6"/>
  <c r="GJ5" i="6"/>
  <c r="GI5" i="6"/>
  <c r="GH5" i="6"/>
  <c r="GG5" i="6"/>
  <c r="GF5" i="6"/>
  <c r="GE5" i="6"/>
  <c r="GD5" i="6"/>
  <c r="GC5" i="6"/>
  <c r="GB5" i="6"/>
  <c r="FL5" i="6"/>
  <c r="FK5" i="6"/>
  <c r="FJ5" i="6"/>
  <c r="FI5" i="6"/>
  <c r="FH5" i="6"/>
  <c r="FG5" i="6"/>
  <c r="FF5" i="6"/>
  <c r="FE5" i="6"/>
  <c r="FD5" i="6"/>
  <c r="EM5" i="6"/>
  <c r="EL5" i="6"/>
  <c r="EK5" i="6"/>
  <c r="EJ5" i="6"/>
  <c r="EI5" i="6"/>
  <c r="EH5" i="6"/>
  <c r="EG5" i="6"/>
  <c r="EF5" i="6"/>
  <c r="EE5" i="6"/>
  <c r="DO5" i="6"/>
  <c r="DN5" i="6"/>
  <c r="DM5" i="6"/>
  <c r="DL5" i="6"/>
  <c r="DK5" i="6"/>
  <c r="DJ5" i="6"/>
  <c r="DI5" i="6"/>
  <c r="DH5" i="6"/>
  <c r="DG5" i="6"/>
  <c r="CP5" i="6"/>
  <c r="CO5" i="6"/>
  <c r="CN5" i="6"/>
  <c r="CM5" i="6"/>
  <c r="CL5" i="6"/>
  <c r="CK5" i="6"/>
  <c r="CJ5" i="6"/>
  <c r="CI5" i="6"/>
  <c r="CH5" i="6"/>
  <c r="BR5" i="6"/>
  <c r="BQ5" i="6"/>
  <c r="BP5" i="6"/>
  <c r="BO5" i="6"/>
  <c r="BN5" i="6"/>
  <c r="BM5" i="6"/>
  <c r="BL5" i="6"/>
  <c r="BK5" i="6"/>
  <c r="BJ5" i="6"/>
  <c r="AU5" i="6"/>
  <c r="AM5" i="6"/>
  <c r="X5" i="6"/>
  <c r="P5" i="6"/>
  <c r="IB3" i="6" l="1"/>
  <c r="HF3" i="6" l="1"/>
  <c r="HG3" i="6" s="1"/>
  <c r="HH3" i="6" s="1"/>
  <c r="HI3" i="6" s="1"/>
  <c r="HJ3" i="6" s="1"/>
  <c r="HK3" i="6" s="1"/>
  <c r="GR3" i="6"/>
  <c r="GS3" i="6" s="1"/>
  <c r="GT3" i="6" s="1"/>
  <c r="GU3" i="6" s="1"/>
  <c r="GV3" i="6" s="1"/>
  <c r="GW3" i="6" s="1"/>
  <c r="FT3" i="6"/>
  <c r="FU3" i="6" s="1"/>
  <c r="FV3" i="6" s="1"/>
  <c r="FW3" i="6" s="1"/>
  <c r="FX3" i="6" s="1"/>
  <c r="FY3" i="6" s="1"/>
  <c r="EU3" i="6"/>
  <c r="DW3" i="6"/>
  <c r="DX3" i="6" s="1"/>
  <c r="CX3" i="6"/>
  <c r="BZ3" i="6"/>
  <c r="CA3" i="6" s="1"/>
  <c r="CB3" i="6" s="1"/>
  <c r="CC3" i="6" s="1"/>
  <c r="CD3" i="6" s="1"/>
  <c r="CE3" i="6" s="1"/>
  <c r="BB3" i="6"/>
  <c r="AE3" i="6"/>
  <c r="H3" i="6"/>
  <c r="AD2" i="6" l="1"/>
  <c r="AE2" i="6" s="1"/>
  <c r="H2" i="6"/>
  <c r="II1" i="6"/>
  <c r="IH1" i="6"/>
  <c r="IG1" i="6"/>
  <c r="IF1" i="6"/>
  <c r="IE1" i="6"/>
  <c r="ID1" i="6"/>
  <c r="IC1" i="6"/>
  <c r="IB1" i="6"/>
  <c r="IA1" i="6"/>
  <c r="HX4" i="6" s="1"/>
  <c r="HM1" i="6"/>
  <c r="HL1" i="6"/>
  <c r="HK1" i="6"/>
  <c r="HJ1" i="6"/>
  <c r="HI1" i="6"/>
  <c r="HH1" i="6"/>
  <c r="HG1" i="6"/>
  <c r="HF1" i="6"/>
  <c r="HE1" i="6"/>
  <c r="HB4" i="6" s="1"/>
  <c r="GW1" i="6"/>
  <c r="GV1" i="6"/>
  <c r="GU1" i="6"/>
  <c r="GT1" i="6"/>
  <c r="GS1" i="6"/>
  <c r="GR1" i="6"/>
  <c r="GQ1" i="6"/>
  <c r="GN4" i="6" s="1"/>
  <c r="FY1" i="6"/>
  <c r="FX1" i="6"/>
  <c r="FW1" i="6"/>
  <c r="FV1" i="6"/>
  <c r="FU1" i="6"/>
  <c r="FT1" i="6"/>
  <c r="FS1" i="6"/>
  <c r="GB4" i="6" s="1"/>
  <c r="FP4" i="6" s="1"/>
  <c r="EZ1" i="6"/>
  <c r="EY1" i="6"/>
  <c r="EX1" i="6"/>
  <c r="EW1" i="6"/>
  <c r="EV1" i="6"/>
  <c r="EU1" i="6"/>
  <c r="ET1" i="6"/>
  <c r="EQ4" i="6" s="1"/>
  <c r="EB1" i="6"/>
  <c r="EA1" i="6"/>
  <c r="DZ1" i="6"/>
  <c r="DY1" i="6"/>
  <c r="DX1" i="6"/>
  <c r="DW1" i="6"/>
  <c r="DV1" i="6"/>
  <c r="EE4" i="6" s="1"/>
  <c r="DS4" i="6" s="1"/>
  <c r="DC1" i="6"/>
  <c r="DB1" i="6"/>
  <c r="DA1" i="6"/>
  <c r="CZ1" i="6"/>
  <c r="CY1" i="6"/>
  <c r="CX1" i="6"/>
  <c r="CW1" i="6"/>
  <c r="CT4" i="6" s="1"/>
  <c r="CE1" i="6"/>
  <c r="CD1" i="6"/>
  <c r="CC1" i="6"/>
  <c r="CB1" i="6"/>
  <c r="CA1" i="6"/>
  <c r="BZ1" i="6"/>
  <c r="BY1" i="6"/>
  <c r="CH4" i="6" s="1"/>
  <c r="BV4" i="6" s="1"/>
  <c r="BG1" i="6"/>
  <c r="BF1" i="6"/>
  <c r="BE1" i="6"/>
  <c r="BD1" i="6"/>
  <c r="BC1" i="6"/>
  <c r="BB1" i="6"/>
  <c r="BA1" i="6"/>
  <c r="AX4" i="6" s="1"/>
  <c r="AJ1" i="6"/>
  <c r="AI1" i="6"/>
  <c r="AH1" i="6"/>
  <c r="AG1" i="6"/>
  <c r="AF1" i="6"/>
  <c r="AE1" i="6"/>
  <c r="AD1" i="6"/>
  <c r="AM4" i="6" s="1"/>
  <c r="AA4" i="6" s="1"/>
  <c r="M1" i="6"/>
  <c r="L1" i="6"/>
  <c r="K1" i="6"/>
  <c r="J1" i="6"/>
  <c r="I1" i="6"/>
  <c r="H1" i="6"/>
  <c r="G1" i="6"/>
  <c r="D4" i="6" s="1"/>
  <c r="BJ4" i="6" l="1"/>
  <c r="FD4" i="6"/>
  <c r="HN4" i="6"/>
  <c r="P4" i="6"/>
  <c r="DG4" i="6"/>
  <c r="Q71" i="2" l="1"/>
  <c r="P71" i="2"/>
  <c r="AL71" i="2" s="1"/>
  <c r="AL98" i="2" s="1"/>
  <c r="BH98" i="2" s="1"/>
  <c r="N71" i="2"/>
  <c r="M71" i="2"/>
  <c r="AI71" i="2" s="1"/>
  <c r="AI98" i="2" s="1"/>
  <c r="BE98" i="2" s="1"/>
  <c r="CC98" i="2" s="1"/>
  <c r="L71" i="2"/>
  <c r="AH71" i="2" s="1"/>
  <c r="AH98" i="2" s="1"/>
  <c r="BD98" i="2" s="1"/>
  <c r="CB98" i="2" s="1"/>
  <c r="K71" i="2"/>
  <c r="AG71" i="2" s="1"/>
  <c r="AG98" i="2" s="1"/>
  <c r="BC98" i="2" s="1"/>
  <c r="CA98" i="2" s="1"/>
  <c r="J71" i="2"/>
  <c r="AF71" i="2" s="1"/>
  <c r="AF98" i="2" s="1"/>
  <c r="BB98" i="2" s="1"/>
  <c r="BZ98" i="2" s="1"/>
  <c r="AM71" i="2" l="1"/>
  <c r="AM98" i="2" s="1"/>
  <c r="CF98" i="2"/>
  <c r="AJ71" i="2"/>
  <c r="AJ98" i="2" s="1"/>
  <c r="BF98" i="2" s="1"/>
  <c r="CD98" i="2" s="1"/>
  <c r="N98" i="2"/>
  <c r="I71" i="2"/>
  <c r="AE71" i="2" s="1"/>
  <c r="BI98" i="2" l="1"/>
  <c r="CG98" i="2" s="1"/>
  <c r="AE98" i="2"/>
  <c r="BA98" i="2" s="1"/>
  <c r="BY98" i="2" s="1"/>
  <c r="Q97" i="2"/>
  <c r="P97" i="2"/>
  <c r="N2" i="2"/>
  <c r="N97" i="2" s="1"/>
  <c r="M2" i="2"/>
  <c r="M97" i="2" s="1"/>
  <c r="L2" i="2"/>
  <c r="L97" i="2" s="1"/>
  <c r="K2" i="2"/>
  <c r="K97" i="2" s="1"/>
  <c r="J2" i="2"/>
  <c r="J97" i="2" s="1"/>
  <c r="I2" i="2"/>
  <c r="I97" i="2" s="1"/>
  <c r="Q98" i="2" l="1"/>
  <c r="P98" i="2" l="1"/>
  <c r="RK6" i="4"/>
  <c r="RC6" i="4"/>
  <c r="QM6" i="4"/>
  <c r="QE6" i="4"/>
  <c r="PM6" i="4"/>
  <c r="PE6" i="4"/>
  <c r="OO6" i="4"/>
  <c r="OG6" i="4"/>
  <c r="NQ6" i="4"/>
  <c r="NI6" i="4"/>
  <c r="MS6" i="4"/>
  <c r="MK6" i="4"/>
  <c r="LU6" i="4"/>
  <c r="LM6" i="4"/>
  <c r="KW6" i="4"/>
  <c r="KO6" i="4"/>
  <c r="JY6" i="4"/>
  <c r="JQ6" i="4"/>
  <c r="JA6" i="4"/>
  <c r="IS6" i="4"/>
  <c r="IC6" i="4"/>
  <c r="HU6" i="4"/>
  <c r="HE6" i="4"/>
  <c r="GW6" i="4"/>
  <c r="GG6" i="4"/>
  <c r="FY6" i="4"/>
  <c r="FI6" i="4"/>
  <c r="FA6" i="4"/>
  <c r="EK6" i="4"/>
  <c r="EC6" i="4"/>
  <c r="DM6" i="4"/>
  <c r="DE6" i="4"/>
  <c r="CO6" i="4"/>
  <c r="CG6" i="4"/>
  <c r="BQ6" i="4"/>
  <c r="BI6" i="4"/>
  <c r="AT6" i="4"/>
  <c r="AL6" i="4"/>
  <c r="X6" i="4"/>
  <c r="P6" i="4"/>
  <c r="QU4" i="4"/>
  <c r="PW4" i="4"/>
  <c r="OW4" i="4"/>
  <c r="NY4" i="4"/>
  <c r="NA4" i="4"/>
  <c r="MC4" i="4"/>
  <c r="LE4" i="4"/>
  <c r="KG4" i="4"/>
  <c r="JI4" i="4"/>
  <c r="IK4" i="4"/>
  <c r="HM4" i="4"/>
  <c r="FQ4" i="4"/>
  <c r="ES4" i="4"/>
  <c r="DU4" i="4"/>
  <c r="CW4" i="4"/>
  <c r="BY4" i="4"/>
  <c r="BA4" i="4"/>
  <c r="AD4" i="4"/>
  <c r="H4" i="4"/>
  <c r="I4" i="4" s="1"/>
  <c r="AC3" i="4" l="1"/>
  <c r="AZ3" i="4" s="1"/>
  <c r="H3" i="4"/>
  <c r="QZ2" i="4"/>
  <c r="QY2" i="4"/>
  <c r="QX2" i="4"/>
  <c r="QW2" i="4"/>
  <c r="QV2" i="4"/>
  <c r="QU2" i="4"/>
  <c r="QT2" i="4"/>
  <c r="RC5" i="4" s="1"/>
  <c r="QQ5" i="4" s="1"/>
  <c r="QB2" i="4"/>
  <c r="QA2" i="4"/>
  <c r="PZ2" i="4"/>
  <c r="PY2" i="4"/>
  <c r="PX2" i="4"/>
  <c r="PW2" i="4"/>
  <c r="PV2" i="4"/>
  <c r="PB2" i="4"/>
  <c r="PA2" i="4"/>
  <c r="OZ2" i="4"/>
  <c r="OY2" i="4"/>
  <c r="OX2" i="4"/>
  <c r="OW2" i="4"/>
  <c r="OV2" i="4"/>
  <c r="OD2" i="4"/>
  <c r="OC2" i="4"/>
  <c r="OB2" i="4"/>
  <c r="OA2" i="4"/>
  <c r="NZ2" i="4"/>
  <c r="NY2" i="4"/>
  <c r="NX2" i="4"/>
  <c r="OG5" i="4" s="1"/>
  <c r="NU5" i="4" s="1"/>
  <c r="NF2" i="4"/>
  <c r="NE2" i="4"/>
  <c r="ND2" i="4"/>
  <c r="NC2" i="4"/>
  <c r="NB2" i="4"/>
  <c r="NA2" i="4"/>
  <c r="MZ2" i="4"/>
  <c r="MH2" i="4"/>
  <c r="MG2" i="4"/>
  <c r="MF2" i="4"/>
  <c r="ME2" i="4"/>
  <c r="MD2" i="4"/>
  <c r="MC2" i="4"/>
  <c r="MB2" i="4"/>
  <c r="MK5" i="4" s="1"/>
  <c r="LY5" i="4" s="1"/>
  <c r="LJ2" i="4"/>
  <c r="LI2" i="4"/>
  <c r="LH2" i="4"/>
  <c r="LG2" i="4"/>
  <c r="LF2" i="4"/>
  <c r="LE2" i="4"/>
  <c r="LD2" i="4"/>
  <c r="LM5" i="4" s="1"/>
  <c r="LA5" i="4" s="1"/>
  <c r="KL2" i="4"/>
  <c r="KK2" i="4"/>
  <c r="KJ2" i="4"/>
  <c r="KI2" i="4"/>
  <c r="KH2" i="4"/>
  <c r="KG2" i="4"/>
  <c r="KF2" i="4"/>
  <c r="KO5" i="4" s="1"/>
  <c r="KC5" i="4" s="1"/>
  <c r="JQ5" i="4"/>
  <c r="JE5" i="4" s="1"/>
  <c r="IS5" i="4"/>
  <c r="IG5" i="4" s="1"/>
  <c r="HU5" i="4"/>
  <c r="HI5" i="4" s="1"/>
  <c r="GW5" i="4"/>
  <c r="GK5" i="4" s="1"/>
  <c r="FY5" i="4"/>
  <c r="FM5" i="4" s="1"/>
  <c r="DZ2" i="4"/>
  <c r="DY2" i="4"/>
  <c r="DX2" i="4"/>
  <c r="DW2" i="4"/>
  <c r="DV2" i="4"/>
  <c r="DU2" i="4"/>
  <c r="DT2" i="4"/>
  <c r="EC5" i="4" s="1"/>
  <c r="DQ5" i="4" s="1"/>
  <c r="DB2" i="4"/>
  <c r="DA2" i="4"/>
  <c r="CZ2" i="4"/>
  <c r="CY2" i="4"/>
  <c r="CX2" i="4"/>
  <c r="CW2" i="4"/>
  <c r="CV2" i="4"/>
  <c r="DE5" i="4" s="1"/>
  <c r="CS5" i="4" s="1"/>
  <c r="CD2" i="4"/>
  <c r="CC2" i="4"/>
  <c r="CB2" i="4"/>
  <c r="CA2" i="4"/>
  <c r="BZ2" i="4"/>
  <c r="BY2" i="4"/>
  <c r="BX2" i="4"/>
  <c r="CG5" i="4" s="1"/>
  <c r="BU5" i="4" s="1"/>
  <c r="BF2" i="4"/>
  <c r="BE2" i="4"/>
  <c r="BD2" i="4"/>
  <c r="BC2" i="4"/>
  <c r="BB2" i="4"/>
  <c r="BA2" i="4"/>
  <c r="AZ2" i="4"/>
  <c r="AW5" i="4" s="1"/>
  <c r="AI2" i="4"/>
  <c r="AH2" i="4"/>
  <c r="AG2" i="4"/>
  <c r="AF2" i="4"/>
  <c r="AE2" i="4"/>
  <c r="AD2" i="4"/>
  <c r="AC2" i="4"/>
  <c r="Z5" i="4" s="1"/>
  <c r="M2" i="4"/>
  <c r="L2" i="4"/>
  <c r="K2" i="4"/>
  <c r="J2" i="4"/>
  <c r="I2" i="4"/>
  <c r="H2" i="4"/>
  <c r="G2" i="4"/>
  <c r="BI5" i="4" l="1"/>
  <c r="M98" i="2"/>
  <c r="P5" i="4"/>
  <c r="D5" i="4"/>
  <c r="PE5" i="4"/>
  <c r="OS5" i="4"/>
  <c r="EO5" i="4"/>
  <c r="FA5" i="4"/>
  <c r="PS5" i="4"/>
  <c r="QE5" i="4"/>
  <c r="AL5" i="4"/>
  <c r="MW5" i="4"/>
  <c r="NI5" i="4"/>
  <c r="FE19" i="3"/>
  <c r="FD19" i="3"/>
  <c r="FC19" i="3"/>
  <c r="FB19" i="3"/>
  <c r="FA19" i="3"/>
  <c r="EZ19" i="3"/>
  <c r="EY19" i="3"/>
  <c r="EW19" i="3"/>
  <c r="EV19" i="3"/>
  <c r="EU19" i="3"/>
  <c r="ET19" i="3"/>
  <c r="ES19" i="3"/>
  <c r="ER19" i="3"/>
  <c r="EQ19" i="3"/>
  <c r="EO19" i="3"/>
  <c r="EN19" i="3"/>
  <c r="EM19" i="3"/>
  <c r="EL19" i="3"/>
  <c r="EK19" i="3"/>
  <c r="EJ19" i="3"/>
  <c r="EI19" i="3"/>
  <c r="EG19" i="3"/>
  <c r="EF19" i="3"/>
  <c r="EF34" i="3" s="1"/>
  <c r="EE19" i="3"/>
  <c r="ED19" i="3"/>
  <c r="EC19" i="3"/>
  <c r="EB19" i="3"/>
  <c r="EA19" i="3"/>
  <c r="DY19" i="3"/>
  <c r="DX19" i="3"/>
  <c r="DW19" i="3"/>
  <c r="DV19" i="3"/>
  <c r="DU19" i="3"/>
  <c r="DT19" i="3"/>
  <c r="DS19" i="3"/>
  <c r="DQ19" i="3"/>
  <c r="DP19" i="3"/>
  <c r="DO19" i="3"/>
  <c r="DN19" i="3"/>
  <c r="DM19" i="3"/>
  <c r="DL19" i="3"/>
  <c r="DK19" i="3"/>
  <c r="DI19" i="3"/>
  <c r="DH19" i="3"/>
  <c r="DG19" i="3"/>
  <c r="DF19" i="3"/>
  <c r="DE19" i="3"/>
  <c r="DD19" i="3"/>
  <c r="DC19" i="3"/>
  <c r="DA19" i="3"/>
  <c r="CZ19" i="3"/>
  <c r="CY19" i="3"/>
  <c r="CX19" i="3"/>
  <c r="CW19" i="3"/>
  <c r="CV19" i="3"/>
  <c r="CU19" i="3"/>
  <c r="CS19" i="3"/>
  <c r="CR19" i="3"/>
  <c r="CQ19" i="3"/>
  <c r="CP19" i="3"/>
  <c r="CO19" i="3"/>
  <c r="CN19" i="3"/>
  <c r="CM19" i="3"/>
  <c r="CK19" i="3"/>
  <c r="CJ19" i="3"/>
  <c r="CI19" i="3"/>
  <c r="CH19" i="3"/>
  <c r="CG19" i="3"/>
  <c r="CF19" i="3"/>
  <c r="CE19" i="3"/>
  <c r="CC19" i="3"/>
  <c r="CB19" i="3"/>
  <c r="CA19" i="3"/>
  <c r="BZ19" i="3"/>
  <c r="BY19" i="3"/>
  <c r="BX19" i="3"/>
  <c r="BW19" i="3"/>
  <c r="BU19" i="3"/>
  <c r="BT19" i="3"/>
  <c r="BT34" i="3" s="1"/>
  <c r="BS19" i="3"/>
  <c r="BR19" i="3"/>
  <c r="BQ19" i="3"/>
  <c r="BP19" i="3"/>
  <c r="BO19" i="3"/>
  <c r="BM19" i="3"/>
  <c r="BL19" i="3"/>
  <c r="BK19" i="3"/>
  <c r="BJ19" i="3"/>
  <c r="BI19" i="3"/>
  <c r="BI34" i="3" s="1"/>
  <c r="BH19" i="3"/>
  <c r="BG19" i="3"/>
  <c r="BE19" i="3"/>
  <c r="BD19" i="3"/>
  <c r="BC19" i="3"/>
  <c r="BB19" i="3"/>
  <c r="BA19" i="3"/>
  <c r="AZ19" i="3"/>
  <c r="AY19" i="3"/>
  <c r="AW19" i="3"/>
  <c r="AV19" i="3"/>
  <c r="AU19" i="3"/>
  <c r="AT19" i="3"/>
  <c r="AS19" i="3"/>
  <c r="AR19" i="3"/>
  <c r="AQ19" i="3"/>
  <c r="AO19" i="3"/>
  <c r="AN19" i="3"/>
  <c r="AM19" i="3"/>
  <c r="AL19" i="3"/>
  <c r="AK19" i="3"/>
  <c r="AJ19" i="3"/>
  <c r="AI19" i="3"/>
  <c r="AG19" i="3"/>
  <c r="AF19" i="3"/>
  <c r="AE19" i="3"/>
  <c r="AD19" i="3"/>
  <c r="AC19" i="3"/>
  <c r="AC34" i="3" s="1"/>
  <c r="AB19" i="3"/>
  <c r="AA19" i="3"/>
  <c r="Y19" i="3"/>
  <c r="X19" i="3"/>
  <c r="W19" i="3"/>
  <c r="V19" i="3"/>
  <c r="U19" i="3"/>
  <c r="T19" i="3"/>
  <c r="S19" i="3"/>
  <c r="Q19" i="3"/>
  <c r="P19" i="3"/>
  <c r="O19" i="3"/>
  <c r="N19" i="3"/>
  <c r="M19" i="3"/>
  <c r="L19" i="3"/>
  <c r="K19" i="3"/>
  <c r="I19" i="3"/>
  <c r="H19" i="3"/>
  <c r="G19" i="3"/>
  <c r="F19" i="3"/>
  <c r="E19" i="3"/>
  <c r="D19" i="3"/>
  <c r="C19" i="3"/>
  <c r="EY18" i="3"/>
  <c r="EQ18" i="3"/>
  <c r="EI18" i="3"/>
  <c r="EA18" i="3"/>
  <c r="DS18" i="3"/>
  <c r="DK18" i="3"/>
  <c r="DC18" i="3"/>
  <c r="CU18" i="3"/>
  <c r="CM18" i="3"/>
  <c r="CE18" i="3"/>
  <c r="BW18" i="3"/>
  <c r="BO18" i="3"/>
  <c r="BG18" i="3"/>
  <c r="AY18" i="3"/>
  <c r="AQ18" i="3"/>
  <c r="AI18" i="3"/>
  <c r="AA18" i="3"/>
  <c r="S18" i="3"/>
  <c r="K18" i="3"/>
  <c r="C18" i="3"/>
  <c r="Y34" i="3" l="1"/>
  <c r="X34" i="3" s="1"/>
  <c r="W34" i="3" s="1"/>
  <c r="V34" i="3" s="1"/>
  <c r="U34" i="3" s="1"/>
  <c r="Q34" i="3" s="1"/>
  <c r="P34" i="3" s="1"/>
  <c r="O34" i="3" s="1"/>
  <c r="N34" i="3" s="1"/>
  <c r="M34" i="3" s="1"/>
  <c r="I34" i="3" s="1"/>
  <c r="H34" i="3" s="1"/>
  <c r="G34" i="3" s="1"/>
  <c r="F34" i="3" s="1"/>
  <c r="E34" i="3" s="1"/>
  <c r="BE34" i="3"/>
  <c r="BD34" i="3" s="1"/>
  <c r="BC34" i="3" s="1"/>
  <c r="BB34" i="3" s="1"/>
  <c r="BA34" i="3" s="1"/>
  <c r="AW34" i="3" s="1"/>
  <c r="AV34" i="3" s="1"/>
  <c r="AU34" i="3" s="1"/>
  <c r="AT34" i="3" s="1"/>
  <c r="AS34" i="3" s="1"/>
  <c r="AO34" i="3" s="1"/>
  <c r="AN34" i="3" s="1"/>
  <c r="AM34" i="3" s="1"/>
  <c r="AL34" i="3" s="1"/>
  <c r="AK34" i="3" s="1"/>
  <c r="AG34" i="3" s="1"/>
  <c r="AF34" i="3" s="1"/>
  <c r="AE34" i="3" s="1"/>
  <c r="AD34" i="3" s="1"/>
  <c r="L98" i="2"/>
  <c r="BS34" i="3"/>
  <c r="BR34" i="3" s="1"/>
  <c r="BQ34" i="3" s="1"/>
  <c r="BM34" i="3" s="1"/>
  <c r="BL34" i="3" s="1"/>
  <c r="BK34" i="3" s="1"/>
  <c r="BJ34" i="3" s="1"/>
  <c r="EE34" i="3"/>
  <c r="ED34" i="3" s="1"/>
  <c r="EC34" i="3" s="1"/>
  <c r="DY34" i="3" s="1"/>
  <c r="DX34" i="3" s="1"/>
  <c r="DW34" i="3" s="1"/>
  <c r="DV34" i="3" s="1"/>
  <c r="DU34" i="3" s="1"/>
  <c r="DQ34" i="3" s="1"/>
  <c r="DP34" i="3" s="1"/>
  <c r="DO34" i="3" s="1"/>
  <c r="DN34" i="3" s="1"/>
  <c r="DM34" i="3" s="1"/>
  <c r="DI34" i="3" s="1"/>
  <c r="DH34" i="3" s="1"/>
  <c r="DG34" i="3" s="1"/>
  <c r="DF34" i="3" s="1"/>
  <c r="DE34" i="3" s="1"/>
  <c r="DA34" i="3" s="1"/>
  <c r="CZ34" i="3" s="1"/>
  <c r="CY34" i="3" s="1"/>
  <c r="CX34" i="3" s="1"/>
  <c r="CW34" i="3" s="1"/>
  <c r="CS34" i="3" s="1"/>
  <c r="CR34" i="3" s="1"/>
  <c r="CQ34" i="3" s="1"/>
  <c r="CP34" i="3" s="1"/>
  <c r="CO34" i="3" s="1"/>
  <c r="CK34" i="3" s="1"/>
  <c r="CJ34" i="3" s="1"/>
  <c r="CI34" i="3" s="1"/>
  <c r="CH34" i="3" s="1"/>
  <c r="CG34" i="3" s="1"/>
  <c r="CC34" i="3" s="1"/>
  <c r="CB34" i="3" s="1"/>
  <c r="CA34" i="3" s="1"/>
  <c r="BZ34" i="3" s="1"/>
  <c r="BY34" i="3" s="1"/>
  <c r="BU34" i="3" s="1"/>
  <c r="K98" i="2" l="1"/>
  <c r="FD1" i="3"/>
  <c r="FC1" i="3"/>
  <c r="FB1" i="3"/>
  <c r="FA1" i="3"/>
  <c r="EY2" i="3" s="1"/>
  <c r="EV1" i="3"/>
  <c r="EU1" i="3"/>
  <c r="ET1" i="3"/>
  <c r="ES1" i="3"/>
  <c r="EQ2" i="3" s="1"/>
  <c r="EN1" i="3"/>
  <c r="EM1" i="3"/>
  <c r="EL1" i="3"/>
  <c r="EK1" i="3"/>
  <c r="EI2" i="3" s="1"/>
  <c r="EF1" i="3"/>
  <c r="EE1" i="3"/>
  <c r="ED1" i="3"/>
  <c r="EC1" i="3"/>
  <c r="EA2" i="3" s="1"/>
  <c r="DX1" i="3"/>
  <c r="DW1" i="3"/>
  <c r="DV1" i="3"/>
  <c r="DU1" i="3"/>
  <c r="DP1" i="3"/>
  <c r="DO1" i="3"/>
  <c r="DN1" i="3"/>
  <c r="DM1" i="3"/>
  <c r="DH1" i="3"/>
  <c r="DG1" i="3"/>
  <c r="DF1" i="3"/>
  <c r="DE1" i="3"/>
  <c r="CZ1" i="3"/>
  <c r="CY1" i="3"/>
  <c r="CX1" i="3"/>
  <c r="CW1" i="3"/>
  <c r="AV1" i="3"/>
  <c r="AU1" i="3"/>
  <c r="AT1" i="3"/>
  <c r="AS1" i="3"/>
  <c r="AN1" i="3"/>
  <c r="AM1" i="3"/>
  <c r="AL1" i="3"/>
  <c r="AK1" i="3"/>
  <c r="AF1" i="3"/>
  <c r="AE1" i="3"/>
  <c r="AD1" i="3"/>
  <c r="AC1" i="3"/>
  <c r="X1" i="3"/>
  <c r="W1" i="3"/>
  <c r="V1" i="3"/>
  <c r="U1" i="3"/>
  <c r="P1" i="3"/>
  <c r="O1" i="3"/>
  <c r="N1" i="3"/>
  <c r="M1" i="3"/>
  <c r="H1" i="3"/>
  <c r="G1" i="3"/>
  <c r="F1" i="3"/>
  <c r="E1" i="3"/>
  <c r="J98" i="2" l="1"/>
  <c r="DS2" i="3"/>
  <c r="DK2" i="3" s="1"/>
  <c r="DC2" i="3" s="1"/>
  <c r="CU2" i="3" s="1"/>
  <c r="CM2" i="3" s="1"/>
  <c r="CE2" i="3" s="1"/>
  <c r="BW2" i="3" s="1"/>
  <c r="BO2" i="3"/>
  <c r="BG2" i="3" s="1"/>
  <c r="AY2" i="3" s="1"/>
  <c r="AQ2" i="3" s="1"/>
  <c r="AI2" i="3" s="1"/>
  <c r="AA2" i="3" s="1"/>
  <c r="S2" i="3" s="1"/>
  <c r="K2" i="3" s="1"/>
  <c r="C2" i="3" s="1"/>
  <c r="I98" i="2" l="1"/>
  <c r="B4" i="1"/>
  <c r="H3" i="1"/>
  <c r="G3" i="1"/>
  <c r="F3" i="1"/>
  <c r="E3" i="1"/>
  <c r="D3" i="1"/>
  <c r="C4" i="1" l="1"/>
  <c r="E4" i="1"/>
  <c r="D4" i="1"/>
  <c r="A4" i="1" s="1"/>
  <c r="B5" i="1"/>
  <c r="G4" i="1"/>
  <c r="H4" i="1"/>
  <c r="F4" i="1"/>
  <c r="C3" i="1"/>
  <c r="H5" i="1" l="1"/>
  <c r="G5" i="1"/>
  <c r="D5" i="1"/>
  <c r="A5" i="1" s="1"/>
  <c r="E5" i="1"/>
  <c r="C5" i="1"/>
  <c r="F5" i="1"/>
  <c r="FE34" i="3"/>
  <c r="FD34" i="3"/>
  <c r="FC34" i="3"/>
  <c r="FB34" i="3"/>
  <c r="FA34" i="3"/>
  <c r="EW34" i="3"/>
  <c r="EV34" i="3"/>
  <c r="EU34" i="3"/>
  <c r="ET34" i="3"/>
  <c r="ES34" i="3"/>
  <c r="EO34" i="3"/>
  <c r="EN34" i="3"/>
  <c r="EM34" i="3"/>
  <c r="EL34" i="3"/>
  <c r="EK34" i="3"/>
  <c r="EG34" i="3"/>
  <c r="G99" i="2" l="1"/>
  <c r="BV99" i="2" l="1"/>
  <c r="B99" i="2"/>
  <c r="D99" i="2"/>
  <c r="G100" i="2"/>
  <c r="BV100" i="2" s="1"/>
  <c r="H99" i="2"/>
  <c r="F99" i="2"/>
  <c r="E99" i="2"/>
  <c r="C99" i="2"/>
  <c r="BX99" i="2" l="1"/>
  <c r="BW99" i="2"/>
  <c r="C100" i="2"/>
  <c r="D100" i="2"/>
  <c r="G101" i="2"/>
  <c r="BV101" i="2" s="1"/>
  <c r="B100" i="2"/>
  <c r="E100" i="2"/>
  <c r="F100" i="2"/>
  <c r="H100" i="2"/>
  <c r="BW100" i="2" l="1"/>
  <c r="BX100" i="2"/>
  <c r="BW101" i="2"/>
  <c r="BX101" i="2"/>
  <c r="F101" i="2"/>
  <c r="E101" i="2"/>
  <c r="H101" i="2"/>
  <c r="B101" i="2"/>
  <c r="C101" i="2"/>
  <c r="D101" i="2"/>
  <c r="G102" i="2"/>
  <c r="BV102" i="2" s="1"/>
  <c r="BW102" i="2" l="1"/>
  <c r="BX102" i="2"/>
  <c r="B102" i="2"/>
  <c r="F102" i="2"/>
  <c r="H102" i="2"/>
  <c r="G103" i="2"/>
  <c r="BV103" i="2" s="1"/>
  <c r="C102" i="2"/>
  <c r="E102" i="2"/>
  <c r="D102" i="2"/>
  <c r="BW103" i="2" l="1"/>
  <c r="BX103" i="2"/>
  <c r="F103" i="2"/>
  <c r="C103" i="2"/>
  <c r="E103" i="2"/>
  <c r="D103" i="2"/>
  <c r="H103" i="2"/>
  <c r="G104" i="2"/>
  <c r="BV104" i="2" s="1"/>
  <c r="B103" i="2"/>
  <c r="BW104" i="2" l="1"/>
  <c r="BX104" i="2"/>
  <c r="H104" i="2"/>
  <c r="C104" i="2"/>
  <c r="D104" i="2"/>
  <c r="E104" i="2"/>
  <c r="G105" i="2"/>
  <c r="BV105" i="2" s="1"/>
  <c r="B104" i="2"/>
  <c r="F104" i="2"/>
  <c r="BX105" i="2" l="1"/>
  <c r="BW105" i="2"/>
  <c r="B105" i="2"/>
  <c r="D105" i="2"/>
  <c r="G106" i="2"/>
  <c r="BV106" i="2" s="1"/>
  <c r="F105" i="2"/>
  <c r="H105" i="2"/>
  <c r="E105" i="2"/>
  <c r="C105" i="2"/>
  <c r="BX106" i="2" l="1"/>
  <c r="BW106" i="2"/>
  <c r="F106" i="2"/>
  <c r="C106" i="2"/>
  <c r="D106" i="2"/>
  <c r="E106" i="2"/>
  <c r="G107" i="2"/>
  <c r="BV107" i="2" s="1"/>
  <c r="B106" i="2"/>
  <c r="H106" i="2"/>
  <c r="BX107" i="2" l="1"/>
  <c r="BW107" i="2"/>
  <c r="C107" i="2"/>
  <c r="E107" i="2"/>
  <c r="B107" i="2"/>
  <c r="D107" i="2"/>
  <c r="F107" i="2"/>
  <c r="G108" i="2"/>
  <c r="BV108" i="2" s="1"/>
  <c r="H107" i="2"/>
  <c r="BW108" i="2" l="1"/>
  <c r="BX108" i="2"/>
  <c r="C108" i="2"/>
  <c r="F108" i="2"/>
  <c r="H108" i="2"/>
  <c r="E108" i="2"/>
  <c r="D108" i="2"/>
  <c r="B108" i="2"/>
  <c r="G109" i="2"/>
  <c r="BV109" i="2" s="1"/>
  <c r="BW109" i="2" l="1"/>
  <c r="BX109" i="2"/>
  <c r="D109" i="2"/>
  <c r="F109" i="2"/>
  <c r="G110" i="2"/>
  <c r="BV110" i="2" s="1"/>
  <c r="E109" i="2"/>
  <c r="C109" i="2"/>
  <c r="B109" i="2"/>
  <c r="H109" i="2"/>
  <c r="BW110" i="2" l="1"/>
  <c r="BX110" i="2"/>
  <c r="G111" i="2"/>
  <c r="BV111" i="2" s="1"/>
  <c r="H110" i="2"/>
  <c r="C110" i="2"/>
  <c r="D110" i="2"/>
  <c r="F110" i="2"/>
  <c r="E110" i="2"/>
  <c r="B110" i="2"/>
  <c r="BX111" i="2" l="1"/>
  <c r="BW111" i="2"/>
  <c r="B111" i="2"/>
  <c r="D111" i="2"/>
  <c r="F111" i="2"/>
  <c r="G112" i="2"/>
  <c r="BV112" i="2" s="1"/>
  <c r="H111" i="2"/>
  <c r="C111" i="2"/>
  <c r="E111" i="2"/>
  <c r="BW112" i="2" l="1"/>
  <c r="BX112" i="2"/>
  <c r="C112" i="2"/>
  <c r="F112" i="2"/>
  <c r="H112" i="2"/>
  <c r="E112" i="2"/>
  <c r="D112" i="2"/>
  <c r="B112" i="2"/>
  <c r="G113" i="2"/>
  <c r="BV113" i="2" s="1"/>
  <c r="BX113" i="2" l="1"/>
  <c r="BW113" i="2"/>
  <c r="C113" i="2"/>
  <c r="F113" i="2"/>
  <c r="D113" i="2"/>
  <c r="G114" i="2"/>
  <c r="BV114" i="2" s="1"/>
  <c r="E113" i="2"/>
  <c r="H113" i="2"/>
  <c r="B113" i="2"/>
  <c r="BW114" i="2" l="1"/>
  <c r="BX114" i="2"/>
  <c r="F114" i="2"/>
  <c r="H114" i="2"/>
  <c r="D114" i="2"/>
  <c r="C114" i="2"/>
  <c r="G115" i="2"/>
  <c r="BV115" i="2" s="1"/>
  <c r="E114" i="2"/>
  <c r="B114" i="2"/>
  <c r="BW115" i="2" l="1"/>
  <c r="BX115" i="2"/>
  <c r="B115" i="2"/>
  <c r="G116" i="2"/>
  <c r="BV116" i="2" s="1"/>
  <c r="H115" i="2"/>
  <c r="C115" i="2"/>
  <c r="F115" i="2"/>
  <c r="E115" i="2"/>
  <c r="D115" i="2"/>
  <c r="BW116" i="2" l="1"/>
  <c r="BX116" i="2"/>
  <c r="B116" i="2"/>
  <c r="H116" i="2"/>
  <c r="C116" i="2"/>
  <c r="F116" i="2"/>
  <c r="D116" i="2"/>
  <c r="E116" i="2"/>
  <c r="G117" i="2"/>
  <c r="BV117" i="2" s="1"/>
  <c r="BW117" i="2" l="1"/>
  <c r="BX117" i="2"/>
  <c r="C117" i="2"/>
  <c r="D117" i="2"/>
  <c r="F117" i="2"/>
  <c r="E117" i="2"/>
  <c r="H117" i="2"/>
  <c r="B117" i="2"/>
  <c r="G118" i="2"/>
  <c r="BV118" i="2" s="1"/>
  <c r="BW118" i="2" l="1"/>
  <c r="BX118" i="2"/>
  <c r="G119" i="2"/>
  <c r="BV119" i="2" s="1"/>
  <c r="E118" i="2"/>
  <c r="F118" i="2"/>
  <c r="H118" i="2"/>
  <c r="D118" i="2"/>
  <c r="C118" i="2"/>
  <c r="B118" i="2"/>
  <c r="BX119" i="2" l="1"/>
  <c r="BW119" i="2"/>
  <c r="H119" i="2"/>
  <c r="E119" i="2"/>
  <c r="D119" i="2"/>
  <c r="B119" i="2"/>
  <c r="G120" i="2"/>
  <c r="BV120" i="2" s="1"/>
  <c r="F119" i="2"/>
  <c r="C119" i="2"/>
  <c r="BW120" i="2" l="1"/>
  <c r="BX120" i="2"/>
  <c r="C120" i="2"/>
  <c r="F120" i="2"/>
  <c r="E120" i="2"/>
  <c r="D120" i="2"/>
  <c r="H120" i="2"/>
  <c r="B120" i="2"/>
  <c r="G121" i="2"/>
  <c r="BV121" i="2" s="1"/>
  <c r="BX121" i="2" l="1"/>
  <c r="BW121" i="2"/>
  <c r="C121" i="2"/>
  <c r="F121" i="2"/>
  <c r="H121" i="2"/>
  <c r="B121" i="2"/>
  <c r="D121" i="2"/>
  <c r="E121" i="2"/>
  <c r="G122" i="2"/>
  <c r="BV122" i="2" s="1"/>
  <c r="BW122" i="2" l="1"/>
  <c r="BX122" i="2"/>
  <c r="H122" i="2"/>
  <c r="F122" i="2"/>
  <c r="C122" i="2"/>
  <c r="D122" i="2"/>
  <c r="E122" i="2"/>
  <c r="G123" i="2"/>
  <c r="BV123" i="2" s="1"/>
  <c r="B122" i="2"/>
  <c r="BX123" i="2" l="1"/>
  <c r="BW123" i="2"/>
  <c r="H123" i="2"/>
  <c r="C123" i="2"/>
  <c r="E123" i="2"/>
  <c r="D123" i="2"/>
  <c r="B123" i="2"/>
  <c r="G124" i="2"/>
  <c r="BV124" i="2" s="1"/>
  <c r="F123" i="2"/>
  <c r="BW124" i="2" l="1"/>
  <c r="BX124" i="2"/>
  <c r="C124" i="2"/>
  <c r="F124" i="2"/>
  <c r="H124" i="2"/>
  <c r="E124" i="2"/>
  <c r="D124" i="2"/>
  <c r="B124" i="2"/>
  <c r="G125" i="2"/>
  <c r="BV125" i="2" s="1"/>
  <c r="BW125" i="2" l="1"/>
  <c r="BX125" i="2"/>
  <c r="H125" i="2"/>
  <c r="F125" i="2"/>
  <c r="G126" i="2"/>
  <c r="BV126" i="2" s="1"/>
  <c r="E125" i="2"/>
  <c r="C125" i="2"/>
  <c r="B125" i="2"/>
  <c r="D125" i="2"/>
  <c r="BX126" i="2" l="1"/>
  <c r="BW126" i="2"/>
  <c r="G127" i="2"/>
  <c r="BV127" i="2" s="1"/>
  <c r="B126" i="2"/>
  <c r="H126" i="2"/>
  <c r="F126" i="2"/>
  <c r="C126" i="2"/>
  <c r="E126" i="2"/>
  <c r="D126" i="2"/>
  <c r="BX127" i="2" l="1"/>
  <c r="BW127" i="2"/>
  <c r="H127" i="2"/>
  <c r="C127" i="2"/>
  <c r="F127" i="2"/>
  <c r="E127" i="2"/>
  <c r="D127" i="2"/>
  <c r="B127" i="2"/>
  <c r="G128" i="2"/>
  <c r="BV128" i="2" s="1"/>
  <c r="BX128" i="2" l="1"/>
  <c r="BW128" i="2"/>
  <c r="G129" i="2"/>
  <c r="BV129" i="2" s="1"/>
  <c r="H128" i="2"/>
  <c r="C128" i="2"/>
  <c r="E128" i="2"/>
  <c r="F128" i="2"/>
  <c r="B128" i="2"/>
  <c r="D128" i="2"/>
  <c r="BX129" i="2" l="1"/>
  <c r="BW129" i="2"/>
  <c r="H129" i="2"/>
  <c r="E129" i="2"/>
  <c r="D129" i="2"/>
  <c r="C129" i="2"/>
  <c r="B129" i="2"/>
  <c r="G130" i="2"/>
  <c r="BV130" i="2" s="1"/>
  <c r="F129" i="2"/>
  <c r="BW130" i="2" l="1"/>
  <c r="BX130" i="2"/>
  <c r="D130" i="2"/>
  <c r="C130" i="2"/>
  <c r="G131" i="2"/>
  <c r="BV131" i="2" s="1"/>
  <c r="H130" i="2"/>
  <c r="B130" i="2"/>
  <c r="F130" i="2"/>
  <c r="E130" i="2"/>
  <c r="BX131" i="2" l="1"/>
  <c r="BW131" i="2"/>
  <c r="B131" i="2"/>
  <c r="D131" i="2"/>
  <c r="F131" i="2"/>
  <c r="E131" i="2"/>
  <c r="G132" i="2"/>
  <c r="BV132" i="2" s="1"/>
  <c r="C131" i="2"/>
  <c r="H131" i="2"/>
  <c r="BX132" i="2" l="1"/>
  <c r="BW132" i="2"/>
  <c r="F132" i="2"/>
  <c r="H132" i="2"/>
  <c r="G133" i="2"/>
  <c r="BV133" i="2" s="1"/>
  <c r="B132" i="2"/>
  <c r="D132" i="2"/>
  <c r="C132" i="2"/>
  <c r="E132" i="2"/>
  <c r="BW133" i="2" l="1"/>
  <c r="BX133" i="2"/>
  <c r="E133" i="2"/>
  <c r="C133" i="2"/>
  <c r="D133" i="2"/>
  <c r="H133" i="2"/>
  <c r="G134" i="2"/>
  <c r="BV134" i="2" s="1"/>
  <c r="F133" i="2"/>
  <c r="B133" i="2"/>
  <c r="BW134" i="2" l="1"/>
  <c r="BX134" i="2"/>
  <c r="B134" i="2"/>
  <c r="D134" i="2"/>
  <c r="F134" i="2"/>
  <c r="G135" i="2"/>
  <c r="BV135" i="2" s="1"/>
  <c r="H134" i="2"/>
  <c r="C134" i="2"/>
  <c r="E134" i="2"/>
  <c r="BW135" i="2" l="1"/>
  <c r="BX135" i="2"/>
  <c r="C135" i="2"/>
  <c r="E135" i="2"/>
  <c r="F135" i="2"/>
  <c r="B135" i="2"/>
  <c r="G136" i="2"/>
  <c r="BV136" i="2" s="1"/>
  <c r="D135" i="2"/>
  <c r="H135" i="2"/>
  <c r="BW136" i="2" l="1"/>
  <c r="BX136" i="2"/>
  <c r="G137" i="2"/>
  <c r="BV137" i="2" s="1"/>
  <c r="F136" i="2"/>
  <c r="C136" i="2"/>
  <c r="D136" i="2"/>
  <c r="H136" i="2"/>
  <c r="E136" i="2"/>
  <c r="B136" i="2"/>
  <c r="BX137" i="2" l="1"/>
  <c r="BW137" i="2"/>
  <c r="G138" i="2"/>
  <c r="BV138" i="2" s="1"/>
  <c r="D137" i="2"/>
  <c r="H137" i="2"/>
  <c r="E137" i="2"/>
  <c r="C137" i="2"/>
  <c r="B137" i="2"/>
  <c r="F137" i="2"/>
  <c r="BW138" i="2" l="1"/>
  <c r="BX138" i="2"/>
  <c r="H138" i="2"/>
  <c r="C138" i="2"/>
  <c r="F138" i="2"/>
  <c r="D138" i="2"/>
  <c r="E138" i="2"/>
  <c r="B138" i="2"/>
  <c r="G139" i="2"/>
  <c r="BV139" i="2" s="1"/>
  <c r="BW139" i="2" l="1"/>
  <c r="BX139" i="2"/>
  <c r="E139" i="2"/>
  <c r="F139" i="2"/>
  <c r="C139" i="2"/>
  <c r="B139" i="2"/>
  <c r="H139" i="2"/>
  <c r="D139" i="2"/>
  <c r="G140" i="2"/>
  <c r="BV140" i="2" s="1"/>
  <c r="BX140" i="2" l="1"/>
  <c r="BW140" i="2"/>
  <c r="E140" i="2"/>
  <c r="G141" i="2"/>
  <c r="BV141" i="2" s="1"/>
  <c r="F140" i="2"/>
  <c r="D140" i="2"/>
  <c r="B140" i="2"/>
  <c r="H140" i="2"/>
  <c r="C140" i="2"/>
  <c r="BW141" i="2" l="1"/>
  <c r="BX141" i="2"/>
  <c r="B141" i="2"/>
  <c r="E141" i="2"/>
  <c r="F141" i="2"/>
  <c r="C141" i="2"/>
  <c r="G142" i="2"/>
  <c r="BV142" i="2" s="1"/>
  <c r="H141" i="2"/>
  <c r="D141" i="2"/>
  <c r="BW142" i="2" l="1"/>
  <c r="BX142" i="2"/>
  <c r="G143" i="2"/>
  <c r="BV143" i="2" s="1"/>
  <c r="H142" i="2"/>
  <c r="F142" i="2"/>
  <c r="D142" i="2"/>
  <c r="E142" i="2"/>
  <c r="C142" i="2"/>
  <c r="B142" i="2"/>
  <c r="BW143" i="2" l="1"/>
  <c r="BX143" i="2"/>
  <c r="G144" i="2"/>
  <c r="BV144" i="2" s="1"/>
  <c r="F143" i="2"/>
  <c r="H143" i="2"/>
  <c r="C143" i="2"/>
  <c r="B143" i="2"/>
  <c r="E143" i="2"/>
  <c r="D143" i="2"/>
  <c r="BX144" i="2" l="1"/>
  <c r="BW144" i="2"/>
  <c r="C144" i="2"/>
  <c r="H144" i="2"/>
  <c r="E144" i="2"/>
  <c r="F144" i="2"/>
  <c r="G145" i="2"/>
  <c r="BV145" i="2" s="1"/>
  <c r="B144" i="2"/>
  <c r="D144" i="2"/>
  <c r="BX145" i="2" l="1"/>
  <c r="BW145" i="2"/>
  <c r="B145" i="2"/>
  <c r="C145" i="2"/>
  <c r="H145" i="2"/>
  <c r="D145" i="2"/>
  <c r="E145" i="2"/>
  <c r="G146" i="2"/>
  <c r="BV146" i="2" s="1"/>
  <c r="F145" i="2"/>
  <c r="BW146" i="2" l="1"/>
  <c r="BX146" i="2"/>
  <c r="D146" i="2"/>
  <c r="H146" i="2"/>
  <c r="C146" i="2"/>
  <c r="F146" i="2"/>
  <c r="E146" i="2"/>
  <c r="B146" i="2"/>
  <c r="G147" i="2"/>
  <c r="BV147" i="2" s="1"/>
  <c r="BX147" i="2" l="1"/>
  <c r="BW147" i="2"/>
  <c r="G148" i="2"/>
  <c r="BV148" i="2" s="1"/>
  <c r="D147" i="2"/>
  <c r="F147" i="2"/>
  <c r="E147" i="2"/>
  <c r="B147" i="2"/>
  <c r="C147" i="2"/>
  <c r="H147" i="2"/>
  <c r="BW148" i="2" l="1"/>
  <c r="BX148" i="2"/>
  <c r="D148" i="2"/>
  <c r="C148" i="2"/>
  <c r="B148" i="2"/>
  <c r="H148" i="2"/>
  <c r="G149" i="2"/>
  <c r="BV149" i="2" s="1"/>
  <c r="F148" i="2"/>
  <c r="E148" i="2"/>
  <c r="BW149" i="2" l="1"/>
  <c r="BX149" i="2"/>
  <c r="B149" i="2"/>
  <c r="G150" i="2"/>
  <c r="BV150" i="2" s="1"/>
  <c r="E149" i="2"/>
  <c r="H149" i="2"/>
  <c r="C149" i="2"/>
  <c r="F149" i="2"/>
  <c r="D149" i="2"/>
  <c r="BW150" i="2" l="1"/>
  <c r="BX150" i="2"/>
  <c r="H150" i="2"/>
  <c r="B150" i="2"/>
  <c r="G151" i="2"/>
  <c r="BV151" i="2" s="1"/>
  <c r="F150" i="2"/>
  <c r="C150" i="2"/>
  <c r="D150" i="2"/>
  <c r="E150" i="2"/>
  <c r="BW151" i="2" l="1"/>
  <c r="BX151" i="2"/>
  <c r="F151" i="2"/>
  <c r="E151" i="2"/>
  <c r="B151" i="2"/>
  <c r="H151" i="2"/>
  <c r="C151" i="2"/>
  <c r="G152" i="2"/>
  <c r="BV152" i="2" s="1"/>
  <c r="D151" i="2"/>
  <c r="BW152" i="2" l="1"/>
  <c r="BX152" i="2"/>
  <c r="D152" i="2"/>
  <c r="E152" i="2"/>
  <c r="H152" i="2"/>
  <c r="B152" i="2"/>
  <c r="C152" i="2"/>
  <c r="F152" i="2"/>
  <c r="G153" i="2"/>
  <c r="BV153" i="2" s="1"/>
  <c r="BX153" i="2" l="1"/>
  <c r="BW153" i="2"/>
  <c r="F153" i="2"/>
  <c r="H153" i="2"/>
  <c r="D153" i="2"/>
  <c r="G154" i="2"/>
  <c r="BV154" i="2" s="1"/>
  <c r="E153" i="2"/>
  <c r="B153" i="2"/>
  <c r="C153" i="2"/>
  <c r="BW154" i="2" l="1"/>
  <c r="BX154" i="2"/>
  <c r="C154" i="2"/>
  <c r="D154" i="2"/>
  <c r="E154" i="2"/>
  <c r="G155" i="2"/>
  <c r="BV155" i="2" s="1"/>
  <c r="F154" i="2"/>
  <c r="H154" i="2"/>
  <c r="B154" i="2"/>
  <c r="BW155" i="2" l="1"/>
  <c r="BX155" i="2"/>
  <c r="E155" i="2"/>
  <c r="H155" i="2"/>
  <c r="C155" i="2"/>
  <c r="G156" i="2"/>
  <c r="BV156" i="2" s="1"/>
  <c r="B155" i="2"/>
  <c r="D155" i="2"/>
  <c r="F155" i="2"/>
  <c r="BX156" i="2" l="1"/>
  <c r="BW156" i="2"/>
  <c r="D156" i="2"/>
  <c r="H156" i="2"/>
  <c r="G157" i="2"/>
  <c r="BV157" i="2" s="1"/>
  <c r="F156" i="2"/>
  <c r="E156" i="2"/>
  <c r="B156" i="2"/>
  <c r="C156" i="2"/>
  <c r="BW157" i="2" l="1"/>
  <c r="BX157" i="2"/>
  <c r="G158" i="2"/>
  <c r="BV158" i="2" s="1"/>
  <c r="F157" i="2"/>
  <c r="D157" i="2"/>
  <c r="C157" i="2"/>
  <c r="E157" i="2"/>
  <c r="H157" i="2"/>
  <c r="B157" i="2"/>
  <c r="BW158" i="2" l="1"/>
  <c r="BX158" i="2"/>
  <c r="C158" i="2"/>
  <c r="D158" i="2"/>
  <c r="F158" i="2"/>
  <c r="B158" i="2"/>
  <c r="H158" i="2"/>
  <c r="E158" i="2"/>
  <c r="G159" i="2"/>
  <c r="BV159" i="2" s="1"/>
  <c r="BW159" i="2" l="1"/>
  <c r="BX159" i="2"/>
  <c r="B159" i="2"/>
  <c r="G160" i="2"/>
  <c r="BV160" i="2" s="1"/>
  <c r="F159" i="2"/>
  <c r="H159" i="2"/>
  <c r="C159" i="2"/>
  <c r="E159" i="2"/>
  <c r="D159" i="2"/>
  <c r="BX160" i="2" l="1"/>
  <c r="BW160" i="2"/>
  <c r="G161" i="2"/>
  <c r="BV161" i="2" s="1"/>
  <c r="C160" i="2"/>
  <c r="B160" i="2"/>
  <c r="F160" i="2"/>
  <c r="H160" i="2"/>
  <c r="E160" i="2"/>
  <c r="D160" i="2"/>
  <c r="BX161" i="2" l="1"/>
  <c r="BW161" i="2"/>
  <c r="F161" i="2"/>
  <c r="D161" i="2"/>
  <c r="E161" i="2"/>
  <c r="H161" i="2"/>
  <c r="B161" i="2"/>
  <c r="C161" i="2"/>
  <c r="G162" i="2"/>
  <c r="BV162" i="2" s="1"/>
  <c r="BW162" i="2" l="1"/>
  <c r="BX162" i="2"/>
  <c r="B162" i="2"/>
  <c r="F162" i="2"/>
  <c r="H162" i="2"/>
  <c r="E162" i="2"/>
  <c r="C162" i="2"/>
  <c r="D162" i="2"/>
  <c r="G163" i="2"/>
  <c r="BV163" i="2" s="1"/>
  <c r="BX163" i="2" l="1"/>
  <c r="BW163" i="2"/>
  <c r="F163" i="2"/>
  <c r="B163" i="2"/>
  <c r="E163" i="2"/>
  <c r="C163" i="2"/>
  <c r="G164" i="2"/>
  <c r="BV164" i="2" s="1"/>
  <c r="D163" i="2"/>
  <c r="H163" i="2"/>
  <c r="BW164" i="2" l="1"/>
  <c r="BX164" i="2"/>
  <c r="C164" i="2"/>
  <c r="E164" i="2"/>
  <c r="F164" i="2"/>
  <c r="D164" i="2"/>
  <c r="B164" i="2"/>
  <c r="H164" i="2"/>
  <c r="G165" i="2"/>
  <c r="BV165" i="2" s="1"/>
  <c r="BW165" i="2" l="1"/>
  <c r="BX165" i="2"/>
  <c r="G166" i="2"/>
  <c r="BV166" i="2" s="1"/>
  <c r="F165" i="2"/>
  <c r="B165" i="2"/>
  <c r="E165" i="2"/>
  <c r="H165" i="2"/>
  <c r="D165" i="2"/>
  <c r="C165" i="2"/>
  <c r="BW166" i="2" l="1"/>
  <c r="BX166" i="2"/>
  <c r="E166" i="2"/>
  <c r="G167" i="2"/>
  <c r="BV167" i="2" s="1"/>
  <c r="H166" i="2"/>
  <c r="C166" i="2"/>
  <c r="B166" i="2"/>
  <c r="D166" i="2"/>
  <c r="F166" i="2"/>
  <c r="BW167" i="2" l="1"/>
  <c r="BX167" i="2"/>
  <c r="E167" i="2"/>
  <c r="D167" i="2"/>
  <c r="C167" i="2"/>
  <c r="H167" i="2"/>
  <c r="F167" i="2"/>
  <c r="B167" i="2"/>
  <c r="G168" i="2"/>
  <c r="BV168" i="2" s="1"/>
  <c r="BW168" i="2" l="1"/>
  <c r="BX168" i="2"/>
  <c r="B168" i="2"/>
  <c r="C168" i="2"/>
  <c r="H168" i="2"/>
  <c r="E168" i="2"/>
  <c r="D168" i="2"/>
  <c r="F168" i="2"/>
  <c r="G169" i="2"/>
  <c r="BV169" i="2" s="1"/>
  <c r="BW169" i="2" l="1"/>
  <c r="BX169" i="2"/>
  <c r="C169" i="2"/>
  <c r="D169" i="2"/>
  <c r="H169" i="2"/>
  <c r="G170" i="2"/>
  <c r="BV170" i="2" s="1"/>
  <c r="F169" i="2"/>
  <c r="B169" i="2"/>
  <c r="E169" i="2"/>
  <c r="BW170" i="2" l="1"/>
  <c r="BX170" i="2"/>
  <c r="E170" i="2"/>
  <c r="B170" i="2"/>
  <c r="H170" i="2"/>
  <c r="C170" i="2"/>
  <c r="G171" i="2"/>
  <c r="BV171" i="2" s="1"/>
  <c r="F170" i="2"/>
  <c r="D170" i="2"/>
  <c r="BX171" i="2" l="1"/>
  <c r="BW171" i="2"/>
  <c r="F171" i="2"/>
  <c r="D171" i="2"/>
  <c r="B171" i="2"/>
  <c r="C171" i="2"/>
  <c r="H171" i="2"/>
  <c r="G172" i="2"/>
  <c r="BV172" i="2" s="1"/>
  <c r="E171" i="2"/>
  <c r="BX172" i="2" l="1"/>
  <c r="BW172" i="2"/>
  <c r="F172" i="2"/>
  <c r="D172" i="2"/>
  <c r="E172" i="2"/>
  <c r="G173" i="2"/>
  <c r="BV173" i="2" s="1"/>
  <c r="C172" i="2"/>
  <c r="B172" i="2"/>
  <c r="H172" i="2"/>
  <c r="BX173" i="2" l="1"/>
  <c r="BW173" i="2"/>
  <c r="C173" i="2"/>
  <c r="B173" i="2"/>
  <c r="D173" i="2"/>
  <c r="G174" i="2"/>
  <c r="BV174" i="2" s="1"/>
  <c r="E173" i="2"/>
  <c r="F173" i="2"/>
  <c r="H173" i="2"/>
  <c r="BW174" i="2" l="1"/>
  <c r="BX174" i="2"/>
  <c r="D174" i="2"/>
  <c r="E174" i="2"/>
  <c r="H174" i="2"/>
  <c r="C174" i="2"/>
  <c r="B174" i="2"/>
  <c r="F174" i="2"/>
  <c r="G175" i="2"/>
  <c r="BV175" i="2" s="1"/>
  <c r="BW175" i="2" l="1"/>
  <c r="BX175" i="2"/>
  <c r="E175" i="2"/>
  <c r="D175" i="2"/>
  <c r="F175" i="2"/>
  <c r="H175" i="2"/>
  <c r="B175" i="2"/>
  <c r="C175" i="2"/>
  <c r="G176" i="2"/>
  <c r="BV176" i="2" s="1"/>
  <c r="BW176" i="2" l="1"/>
  <c r="BX176" i="2"/>
  <c r="C176" i="2"/>
  <c r="F176" i="2"/>
  <c r="E176" i="2"/>
  <c r="H176" i="2"/>
  <c r="G177" i="2"/>
  <c r="BV177" i="2" s="1"/>
  <c r="B176" i="2"/>
  <c r="D176" i="2"/>
  <c r="BX177" i="2" l="1"/>
  <c r="BW177" i="2"/>
  <c r="D177" i="2"/>
  <c r="G178" i="2"/>
  <c r="BV178" i="2" s="1"/>
  <c r="E177" i="2"/>
  <c r="B177" i="2"/>
  <c r="C177" i="2"/>
  <c r="H177" i="2"/>
  <c r="F177" i="2"/>
  <c r="BW178" i="2" l="1"/>
  <c r="BX178" i="2"/>
  <c r="C178" i="2"/>
  <c r="G179" i="2"/>
  <c r="BV179" i="2" s="1"/>
  <c r="F178" i="2"/>
  <c r="E178" i="2"/>
  <c r="D178" i="2"/>
  <c r="B178" i="2"/>
  <c r="H178" i="2"/>
  <c r="BX179" i="2" l="1"/>
  <c r="BW179" i="2"/>
  <c r="B179" i="2"/>
  <c r="D179" i="2"/>
  <c r="G180" i="2"/>
  <c r="BV180" i="2" s="1"/>
  <c r="E179" i="2"/>
  <c r="H179" i="2"/>
  <c r="C179" i="2"/>
  <c r="F179" i="2"/>
  <c r="BX180" i="2" l="1"/>
  <c r="BW180" i="2"/>
  <c r="E180" i="2"/>
  <c r="D180" i="2"/>
  <c r="F180" i="2"/>
  <c r="G181" i="2"/>
  <c r="BV181" i="2" s="1"/>
  <c r="B180" i="2"/>
  <c r="C180" i="2"/>
  <c r="H180" i="2"/>
  <c r="BW181" i="2" l="1"/>
  <c r="BX181" i="2"/>
  <c r="B181" i="2"/>
  <c r="G182" i="2"/>
  <c r="BV182" i="2" s="1"/>
  <c r="H181" i="2"/>
  <c r="C181" i="2"/>
  <c r="E181" i="2"/>
  <c r="F181" i="2"/>
  <c r="D181" i="2"/>
  <c r="BW182" i="2" l="1"/>
  <c r="BX182" i="2"/>
  <c r="H182" i="2"/>
  <c r="E182" i="2"/>
  <c r="C182" i="2"/>
  <c r="D182" i="2"/>
  <c r="B182" i="2"/>
  <c r="G183" i="2"/>
  <c r="BV183" i="2" s="1"/>
  <c r="F182" i="2"/>
  <c r="BX183" i="2" l="1"/>
  <c r="BW183" i="2"/>
  <c r="E183" i="2"/>
  <c r="B183" i="2"/>
  <c r="H183" i="2"/>
  <c r="D183" i="2"/>
  <c r="G184" i="2"/>
  <c r="BV184" i="2" s="1"/>
  <c r="C183" i="2"/>
  <c r="F183" i="2"/>
  <c r="BW184" i="2" l="1"/>
  <c r="BX184" i="2"/>
  <c r="B184" i="2"/>
  <c r="C184" i="2"/>
  <c r="F184" i="2"/>
  <c r="G185" i="2"/>
  <c r="BV185" i="2" s="1"/>
  <c r="E184" i="2"/>
  <c r="D184" i="2"/>
  <c r="H184" i="2"/>
  <c r="BX185" i="2" l="1"/>
  <c r="BW185" i="2"/>
  <c r="G186" i="2"/>
  <c r="BV186" i="2" s="1"/>
  <c r="F185" i="2"/>
  <c r="H185" i="2"/>
  <c r="B185" i="2"/>
  <c r="E185" i="2"/>
  <c r="D185" i="2"/>
  <c r="C185" i="2"/>
  <c r="BW186" i="2" l="1"/>
  <c r="BX186" i="2"/>
  <c r="G187" i="2"/>
  <c r="BV187" i="2" s="1"/>
  <c r="D186" i="2"/>
  <c r="C186" i="2"/>
  <c r="F186" i="2"/>
  <c r="H186" i="2"/>
  <c r="B186" i="2"/>
  <c r="E186" i="2"/>
  <c r="BX187" i="2" l="1"/>
  <c r="BW187" i="2"/>
  <c r="D187" i="2"/>
  <c r="C187" i="2"/>
  <c r="G188" i="2"/>
  <c r="BV188" i="2" s="1"/>
  <c r="F187" i="2"/>
  <c r="H187" i="2"/>
  <c r="E187" i="2"/>
  <c r="B187" i="2"/>
  <c r="BW188" i="2" l="1"/>
  <c r="BX188" i="2"/>
  <c r="C188" i="2"/>
  <c r="B188" i="2"/>
  <c r="F188" i="2"/>
  <c r="H188" i="2"/>
  <c r="D188" i="2"/>
  <c r="G189" i="2"/>
  <c r="BV189" i="2" s="1"/>
  <c r="E188" i="2"/>
  <c r="BX189" i="2" l="1"/>
  <c r="BW189" i="2"/>
  <c r="F189" i="2"/>
  <c r="E189" i="2"/>
  <c r="G190" i="2"/>
  <c r="BV190" i="2" s="1"/>
  <c r="H189" i="2"/>
  <c r="C189" i="2"/>
  <c r="B189" i="2"/>
  <c r="D189" i="2"/>
  <c r="BX190" i="2" l="1"/>
  <c r="BW190" i="2"/>
  <c r="G191" i="2"/>
  <c r="BV191" i="2" s="1"/>
  <c r="B190" i="2"/>
  <c r="D190" i="2"/>
  <c r="H190" i="2"/>
  <c r="E190" i="2"/>
  <c r="F190" i="2"/>
  <c r="C190" i="2"/>
  <c r="BX191" i="2" l="1"/>
  <c r="BW191" i="2"/>
  <c r="D191" i="2"/>
  <c r="H191" i="2"/>
  <c r="B191" i="2"/>
  <c r="G192" i="2"/>
  <c r="BV192" i="2" s="1"/>
  <c r="C191" i="2"/>
  <c r="E191" i="2"/>
  <c r="F191" i="2"/>
  <c r="BW192" i="2" l="1"/>
  <c r="BX192" i="2"/>
  <c r="G193" i="2"/>
  <c r="BV193" i="2" s="1"/>
  <c r="E192" i="2"/>
  <c r="D192" i="2"/>
  <c r="B192" i="2"/>
  <c r="C192" i="2"/>
  <c r="H192" i="2"/>
  <c r="F192" i="2"/>
  <c r="BX193" i="2" l="1"/>
  <c r="BW193" i="2"/>
  <c r="G194" i="2"/>
  <c r="BV194" i="2" s="1"/>
  <c r="F193" i="2"/>
  <c r="C193" i="2"/>
  <c r="H193" i="2"/>
  <c r="D193" i="2"/>
  <c r="E193" i="2"/>
  <c r="B193" i="2"/>
  <c r="BW194" i="2" l="1"/>
  <c r="BX194" i="2"/>
  <c r="E194" i="2"/>
  <c r="H194" i="2"/>
  <c r="G195" i="2"/>
  <c r="BV195" i="2" s="1"/>
  <c r="C194" i="2"/>
  <c r="F194" i="2"/>
  <c r="D194" i="2"/>
  <c r="B194" i="2"/>
  <c r="BW195" i="2" l="1"/>
  <c r="BX195" i="2"/>
  <c r="E195" i="2"/>
  <c r="C195" i="2"/>
  <c r="D195" i="2"/>
  <c r="H195" i="2"/>
  <c r="G196" i="2"/>
  <c r="BV196" i="2" s="1"/>
  <c r="B195" i="2"/>
  <c r="F195" i="2"/>
  <c r="BW196" i="2" l="1"/>
  <c r="BX196" i="2"/>
  <c r="E196" i="2"/>
  <c r="H196" i="2"/>
  <c r="G197" i="2"/>
  <c r="BV197" i="2" s="1"/>
  <c r="C196" i="2"/>
  <c r="B196" i="2"/>
  <c r="D196" i="2"/>
  <c r="F196" i="2"/>
  <c r="BW197" i="2" l="1"/>
  <c r="BX197" i="2"/>
  <c r="C197" i="2"/>
  <c r="D197" i="2"/>
  <c r="B197" i="2"/>
  <c r="G198" i="2"/>
  <c r="BV198" i="2" s="1"/>
  <c r="H197" i="2"/>
  <c r="F197" i="2"/>
  <c r="E197" i="2"/>
  <c r="BW198" i="2" l="1"/>
  <c r="BX198" i="2"/>
  <c r="B198" i="2"/>
  <c r="E198" i="2"/>
  <c r="C198" i="2"/>
  <c r="D198" i="2"/>
  <c r="H198" i="2"/>
  <c r="F198" i="2"/>
  <c r="G199" i="2"/>
  <c r="BV199" i="2" s="1"/>
  <c r="BX199" i="2" l="1"/>
  <c r="BW199" i="2"/>
  <c r="C199" i="2"/>
  <c r="F199" i="2"/>
  <c r="B199" i="2"/>
  <c r="E199" i="2"/>
  <c r="G200" i="2"/>
  <c r="BV200" i="2" s="1"/>
  <c r="D199" i="2"/>
  <c r="H199" i="2"/>
  <c r="BW200" i="2" l="1"/>
  <c r="BX200" i="2"/>
  <c r="H200" i="2"/>
  <c r="F200" i="2"/>
  <c r="B200" i="2"/>
  <c r="E200" i="2"/>
  <c r="D200" i="2"/>
  <c r="G201" i="2"/>
  <c r="BV201" i="2" s="1"/>
  <c r="C200" i="2"/>
  <c r="BX201" i="2" l="1"/>
  <c r="BW201" i="2"/>
  <c r="D201" i="2"/>
  <c r="H201" i="2"/>
  <c r="G202" i="2"/>
  <c r="BV202" i="2" s="1"/>
  <c r="C201" i="2"/>
  <c r="F201" i="2"/>
  <c r="E201" i="2"/>
  <c r="B201" i="2"/>
  <c r="BX202" i="2" l="1"/>
  <c r="BW202" i="2"/>
  <c r="C202" i="2"/>
  <c r="D202" i="2"/>
  <c r="H202" i="2"/>
  <c r="F202" i="2"/>
  <c r="E202" i="2"/>
  <c r="B202" i="2"/>
  <c r="G203" i="2"/>
  <c r="BV203" i="2" s="1"/>
  <c r="BW203" i="2" l="1"/>
  <c r="BX203" i="2"/>
  <c r="E203" i="2"/>
  <c r="C203" i="2"/>
  <c r="F203" i="2"/>
  <c r="H203" i="2"/>
  <c r="B203" i="2"/>
  <c r="G204" i="2"/>
  <c r="BV204" i="2" s="1"/>
  <c r="D203" i="2"/>
  <c r="BX204" i="2" l="1"/>
  <c r="BW204" i="2"/>
  <c r="F204" i="2"/>
  <c r="E204" i="2"/>
  <c r="B204" i="2"/>
  <c r="H204" i="2"/>
  <c r="C204" i="2"/>
  <c r="G205" i="2"/>
  <c r="BV205" i="2" s="1"/>
  <c r="D204" i="2"/>
  <c r="BW205" i="2" l="1"/>
  <c r="BX205" i="2"/>
  <c r="G206" i="2"/>
  <c r="BV206" i="2" s="1"/>
  <c r="F205" i="2"/>
  <c r="C205" i="2"/>
  <c r="D205" i="2"/>
  <c r="E205" i="2"/>
  <c r="H205" i="2"/>
  <c r="B205" i="2"/>
  <c r="BW206" i="2" l="1"/>
  <c r="BX206" i="2"/>
  <c r="F206" i="2"/>
  <c r="H206" i="2"/>
  <c r="B206" i="2"/>
  <c r="G207" i="2"/>
  <c r="BV207" i="2" s="1"/>
  <c r="D206" i="2"/>
  <c r="E206" i="2"/>
  <c r="C206" i="2"/>
  <c r="BW207" i="2" l="1"/>
  <c r="BX207" i="2"/>
  <c r="F207" i="2"/>
  <c r="H207" i="2"/>
  <c r="D207" i="2"/>
  <c r="E207" i="2"/>
  <c r="B207" i="2"/>
  <c r="C207" i="2"/>
  <c r="G208" i="2"/>
  <c r="BV208" i="2" s="1"/>
  <c r="BW208" i="2" l="1"/>
  <c r="BX208" i="2"/>
  <c r="E208" i="2"/>
  <c r="H208" i="2"/>
  <c r="G209" i="2"/>
  <c r="BV209" i="2" s="1"/>
  <c r="F208" i="2"/>
  <c r="D208" i="2"/>
  <c r="B208" i="2"/>
  <c r="C208" i="2"/>
  <c r="BW209" i="2" l="1"/>
  <c r="BX209" i="2"/>
  <c r="C209" i="2"/>
  <c r="B209" i="2"/>
  <c r="E209" i="2"/>
  <c r="G210" i="2"/>
  <c r="BV210" i="2" s="1"/>
  <c r="F209" i="2"/>
  <c r="D209" i="2"/>
  <c r="H209" i="2"/>
  <c r="BX210" i="2" l="1"/>
  <c r="BW210" i="2"/>
  <c r="C210" i="2"/>
  <c r="B210" i="2"/>
  <c r="G211" i="2"/>
  <c r="BV211" i="2" s="1"/>
  <c r="H210" i="2"/>
  <c r="D210" i="2"/>
  <c r="E210" i="2"/>
  <c r="F210" i="2"/>
  <c r="BX211" i="2" l="1"/>
  <c r="BW211" i="2"/>
  <c r="B211" i="2"/>
  <c r="C211" i="2"/>
  <c r="G212" i="2"/>
  <c r="BV212" i="2" s="1"/>
  <c r="D211" i="2"/>
  <c r="H211" i="2"/>
  <c r="E211" i="2"/>
  <c r="F211" i="2"/>
  <c r="BX212" i="2" l="1"/>
  <c r="BW212" i="2"/>
  <c r="G213" i="2"/>
  <c r="BV213" i="2" s="1"/>
  <c r="E212" i="2"/>
  <c r="H212" i="2"/>
  <c r="D212" i="2"/>
  <c r="B212" i="2"/>
  <c r="C212" i="2"/>
  <c r="F212" i="2"/>
  <c r="BW213" i="2" l="1"/>
  <c r="BX213" i="2"/>
  <c r="H213" i="2"/>
  <c r="B213" i="2"/>
  <c r="D213" i="2"/>
  <c r="C213" i="2"/>
  <c r="E213" i="2"/>
  <c r="G214" i="2"/>
  <c r="BV214" i="2" s="1"/>
  <c r="F213" i="2"/>
  <c r="BX214" i="2" l="1"/>
  <c r="BW214" i="2"/>
  <c r="G215" i="2"/>
  <c r="BV215" i="2" s="1"/>
  <c r="E214" i="2"/>
  <c r="C214" i="2"/>
  <c r="B214" i="2"/>
  <c r="D214" i="2"/>
  <c r="H214" i="2"/>
  <c r="F214" i="2"/>
  <c r="BW215" i="2" l="1"/>
  <c r="BX215" i="2"/>
  <c r="C215" i="2"/>
  <c r="F215" i="2"/>
  <c r="B215" i="2"/>
  <c r="E215" i="2"/>
  <c r="G216" i="2"/>
  <c r="BV216" i="2" s="1"/>
  <c r="D215" i="2"/>
  <c r="H215" i="2"/>
  <c r="BW216" i="2" l="1"/>
  <c r="BX216" i="2"/>
  <c r="E216" i="2"/>
  <c r="B216" i="2"/>
  <c r="D216" i="2"/>
  <c r="F216" i="2"/>
  <c r="H216" i="2"/>
  <c r="G217" i="2"/>
  <c r="BV217" i="2" s="1"/>
  <c r="C216" i="2"/>
  <c r="BX217" i="2" l="1"/>
  <c r="BW217" i="2"/>
  <c r="C217" i="2"/>
  <c r="G218" i="2"/>
  <c r="BV218" i="2" s="1"/>
  <c r="D217" i="2"/>
  <c r="B217" i="2"/>
  <c r="E217" i="2"/>
  <c r="H217" i="2"/>
  <c r="F217" i="2"/>
  <c r="BX218" i="2" l="1"/>
  <c r="BW218" i="2"/>
  <c r="D218" i="2"/>
  <c r="G219" i="2"/>
  <c r="BV219" i="2" s="1"/>
  <c r="H218" i="2"/>
  <c r="F218" i="2"/>
  <c r="E218" i="2"/>
  <c r="C218" i="2"/>
  <c r="B218" i="2"/>
  <c r="BW219" i="2" l="1"/>
  <c r="BX219" i="2"/>
  <c r="D219" i="2"/>
  <c r="H219" i="2"/>
  <c r="E219" i="2"/>
  <c r="G220" i="2"/>
  <c r="BV220" i="2" s="1"/>
  <c r="C219" i="2"/>
  <c r="B219" i="2"/>
  <c r="F219" i="2"/>
  <c r="BW220" i="2" l="1"/>
  <c r="BX220" i="2"/>
  <c r="B220" i="2"/>
  <c r="G221" i="2"/>
  <c r="BV221" i="2" s="1"/>
  <c r="D220" i="2"/>
  <c r="F220" i="2"/>
  <c r="H220" i="2"/>
  <c r="C220" i="2"/>
  <c r="E220" i="2"/>
  <c r="BW221" i="2" l="1"/>
  <c r="BX221" i="2"/>
  <c r="B221" i="2"/>
  <c r="G222" i="2"/>
  <c r="BV222" i="2" s="1"/>
  <c r="H221" i="2"/>
  <c r="C221" i="2"/>
  <c r="E221" i="2"/>
  <c r="D221" i="2"/>
  <c r="F221" i="2"/>
  <c r="BW222" i="2" l="1"/>
  <c r="BX222" i="2"/>
  <c r="H222" i="2"/>
  <c r="C222" i="2"/>
  <c r="G223" i="2"/>
  <c r="BV223" i="2" s="1"/>
  <c r="F222" i="2"/>
  <c r="D222" i="2"/>
  <c r="E222" i="2"/>
  <c r="B222" i="2"/>
  <c r="BW223" i="2" l="1"/>
  <c r="BX223" i="2"/>
  <c r="D223" i="2"/>
  <c r="C223" i="2"/>
  <c r="E223" i="2"/>
  <c r="G224" i="2"/>
  <c r="BV224" i="2" s="1"/>
  <c r="B223" i="2"/>
  <c r="F223" i="2"/>
  <c r="H223" i="2"/>
  <c r="BW224" i="2" l="1"/>
  <c r="BX224" i="2"/>
  <c r="E224" i="2"/>
  <c r="H224" i="2"/>
  <c r="C224" i="2"/>
  <c r="G225" i="2"/>
  <c r="BV225" i="2" s="1"/>
  <c r="B224" i="2"/>
  <c r="D224" i="2"/>
  <c r="F224" i="2"/>
  <c r="BW225" i="2" l="1"/>
  <c r="BX225" i="2"/>
  <c r="G226" i="2"/>
  <c r="BV226" i="2" s="1"/>
  <c r="C225" i="2"/>
  <c r="F225" i="2"/>
  <c r="B225" i="2"/>
  <c r="E225" i="2"/>
  <c r="H225" i="2"/>
  <c r="D225" i="2"/>
  <c r="BX226" i="2" l="1"/>
  <c r="BW226" i="2"/>
  <c r="C226" i="2"/>
  <c r="E226" i="2"/>
  <c r="H226" i="2"/>
  <c r="F226" i="2"/>
  <c r="D226" i="2"/>
  <c r="B226" i="2"/>
  <c r="G227" i="2"/>
  <c r="BV227" i="2" s="1"/>
  <c r="BX227" i="2" l="1"/>
  <c r="BW227" i="2"/>
  <c r="C227" i="2"/>
  <c r="F227" i="2"/>
  <c r="B227" i="2"/>
  <c r="D227" i="2"/>
  <c r="H227" i="2"/>
  <c r="E227" i="2"/>
  <c r="G228" i="2"/>
  <c r="BV228" i="2" s="1"/>
  <c r="BW228" i="2" l="1"/>
  <c r="BX228" i="2"/>
  <c r="F228" i="2"/>
  <c r="D228" i="2"/>
  <c r="H228" i="2"/>
  <c r="E228" i="2"/>
  <c r="C228" i="2"/>
  <c r="B228" i="2"/>
  <c r="G229" i="2"/>
  <c r="BV229" i="2" s="1"/>
  <c r="BW229" i="2" l="1"/>
  <c r="BX229" i="2"/>
  <c r="D229" i="2"/>
  <c r="E229" i="2"/>
  <c r="B229" i="2"/>
  <c r="H229" i="2"/>
  <c r="C229" i="2"/>
  <c r="G230" i="2"/>
  <c r="BV230" i="2" s="1"/>
  <c r="F229" i="2"/>
  <c r="BW230" i="2" l="1"/>
  <c r="BX230" i="2"/>
  <c r="G231" i="2"/>
  <c r="BV231" i="2" s="1"/>
  <c r="D230" i="2"/>
  <c r="F230" i="2"/>
  <c r="B230" i="2"/>
  <c r="H230" i="2"/>
  <c r="E230" i="2"/>
  <c r="C230" i="2"/>
  <c r="BW231" i="2" l="1"/>
  <c r="BX231" i="2"/>
  <c r="B231" i="2"/>
  <c r="C231" i="2"/>
  <c r="E231" i="2"/>
  <c r="G232" i="2"/>
  <c r="BV232" i="2" s="1"/>
  <c r="D231" i="2"/>
  <c r="F231" i="2"/>
  <c r="H231" i="2"/>
  <c r="BW232" i="2" l="1"/>
  <c r="BX232" i="2"/>
  <c r="B232" i="2"/>
  <c r="G233" i="2"/>
  <c r="BV233" i="2" s="1"/>
  <c r="D232" i="2"/>
  <c r="E232" i="2"/>
  <c r="F232" i="2"/>
  <c r="C232" i="2"/>
  <c r="H232" i="2"/>
  <c r="BW233" i="2" l="1"/>
  <c r="BX233" i="2"/>
  <c r="G234" i="2"/>
  <c r="BV234" i="2" s="1"/>
  <c r="F233" i="2"/>
  <c r="C233" i="2"/>
  <c r="E233" i="2"/>
  <c r="D233" i="2"/>
  <c r="H233" i="2"/>
  <c r="B233" i="2"/>
  <c r="BX234" i="2" l="1"/>
  <c r="BW234" i="2"/>
  <c r="G235" i="2"/>
  <c r="BV235" i="2" s="1"/>
  <c r="B234" i="2"/>
  <c r="C234" i="2"/>
  <c r="E234" i="2"/>
  <c r="F234" i="2"/>
  <c r="H234" i="2"/>
  <c r="D234" i="2"/>
  <c r="BW235" i="2" l="1"/>
  <c r="BX235" i="2"/>
  <c r="D235" i="2"/>
  <c r="C235" i="2"/>
  <c r="E235" i="2"/>
  <c r="G236" i="2"/>
  <c r="BV236" i="2" s="1"/>
  <c r="B235" i="2"/>
  <c r="F235" i="2"/>
  <c r="H235" i="2"/>
  <c r="BW236" i="2" l="1"/>
  <c r="BX236" i="2"/>
  <c r="B236" i="2"/>
  <c r="C236" i="2"/>
  <c r="E236" i="2"/>
  <c r="G237" i="2"/>
  <c r="BV237" i="2" s="1"/>
  <c r="D236" i="2"/>
  <c r="F236" i="2"/>
  <c r="H236" i="2"/>
  <c r="BW237" i="2" l="1"/>
  <c r="BX237" i="2"/>
  <c r="B237" i="2"/>
  <c r="E237" i="2"/>
  <c r="H237" i="2"/>
  <c r="C237" i="2"/>
  <c r="D237" i="2"/>
  <c r="F237" i="2"/>
  <c r="G238" i="2"/>
  <c r="BV238" i="2" s="1"/>
  <c r="BW238" i="2" l="1"/>
  <c r="BX238" i="2"/>
  <c r="G239" i="2"/>
  <c r="BV239" i="2" s="1"/>
  <c r="B238" i="2"/>
  <c r="C238" i="2"/>
  <c r="D238" i="2"/>
  <c r="H238" i="2"/>
  <c r="E238" i="2"/>
  <c r="F238" i="2"/>
  <c r="BW239" i="2" l="1"/>
  <c r="BX239" i="2"/>
  <c r="C239" i="2"/>
  <c r="G240" i="2"/>
  <c r="BV240" i="2" s="1"/>
  <c r="F239" i="2"/>
  <c r="D239" i="2"/>
  <c r="B239" i="2"/>
  <c r="E239" i="2"/>
  <c r="H239" i="2"/>
  <c r="BW240" i="2" l="1"/>
  <c r="BX240" i="2"/>
  <c r="H240" i="2"/>
  <c r="G241" i="2"/>
  <c r="BV241" i="2" s="1"/>
  <c r="D240" i="2"/>
  <c r="F240" i="2"/>
  <c r="B240" i="2"/>
  <c r="E240" i="2"/>
  <c r="C240" i="2"/>
  <c r="BW241" i="2" l="1"/>
  <c r="BX241" i="2"/>
  <c r="F241" i="2"/>
  <c r="H241" i="2"/>
  <c r="E241" i="2"/>
  <c r="G242" i="2"/>
  <c r="BV242" i="2" s="1"/>
  <c r="C241" i="2"/>
  <c r="B241" i="2"/>
  <c r="D241" i="2"/>
  <c r="BX242" i="2" l="1"/>
  <c r="BW242" i="2"/>
  <c r="B242" i="2"/>
  <c r="D242" i="2"/>
  <c r="E242" i="2"/>
  <c r="G243" i="2"/>
  <c r="BV243" i="2" s="1"/>
  <c r="F242" i="2"/>
  <c r="H242" i="2"/>
  <c r="C242" i="2"/>
  <c r="BX243" i="2" l="1"/>
  <c r="BW243" i="2"/>
  <c r="B243" i="2"/>
  <c r="C243" i="2"/>
  <c r="D243" i="2"/>
  <c r="E243" i="2"/>
  <c r="G244" i="2"/>
  <c r="BV244" i="2" s="1"/>
  <c r="F243" i="2"/>
  <c r="H243" i="2"/>
  <c r="BW244" i="2" l="1"/>
  <c r="BX244" i="2"/>
  <c r="G245" i="2"/>
  <c r="BV245" i="2" s="1"/>
  <c r="E244" i="2"/>
  <c r="B244" i="2"/>
  <c r="C244" i="2"/>
  <c r="F244" i="2"/>
  <c r="D244" i="2"/>
  <c r="H244" i="2"/>
  <c r="BW245" i="2" l="1"/>
  <c r="BX245" i="2"/>
  <c r="C245" i="2"/>
  <c r="D245" i="2"/>
  <c r="G246" i="2"/>
  <c r="BV246" i="2" s="1"/>
  <c r="H245" i="2"/>
  <c r="B245" i="2"/>
  <c r="E245" i="2"/>
  <c r="F245" i="2"/>
  <c r="BW246" i="2" l="1"/>
  <c r="BX246" i="2"/>
  <c r="C246" i="2"/>
  <c r="F246" i="2"/>
  <c r="B246" i="2"/>
  <c r="E246" i="2"/>
  <c r="D246" i="2"/>
  <c r="H246" i="2"/>
  <c r="G247" i="2"/>
  <c r="BV247" i="2" s="1"/>
  <c r="BW247" i="2" l="1"/>
  <c r="BX247" i="2"/>
  <c r="H247" i="2"/>
  <c r="G248" i="2"/>
  <c r="BV248" i="2" s="1"/>
  <c r="E247" i="2"/>
  <c r="D247" i="2"/>
  <c r="C247" i="2"/>
  <c r="F247" i="2"/>
  <c r="B247" i="2"/>
  <c r="BW248" i="2" l="1"/>
  <c r="BX248" i="2"/>
  <c r="H248" i="2"/>
  <c r="E248" i="2"/>
  <c r="F248" i="2"/>
  <c r="D248" i="2"/>
  <c r="B248" i="2"/>
  <c r="G249" i="2"/>
  <c r="BV249" i="2" s="1"/>
  <c r="C248" i="2"/>
  <c r="BW249" i="2" l="1"/>
  <c r="BX249" i="2"/>
  <c r="H249" i="2"/>
  <c r="C249" i="2"/>
  <c r="F249" i="2"/>
  <c r="B249" i="2"/>
  <c r="D249" i="2"/>
  <c r="E249" i="2"/>
  <c r="G250" i="2"/>
  <c r="BV250" i="2" s="1"/>
  <c r="BX250" i="2" l="1"/>
  <c r="BW250" i="2"/>
  <c r="H250" i="2"/>
  <c r="G251" i="2"/>
  <c r="BV251" i="2" s="1"/>
  <c r="E250" i="2"/>
  <c r="C250" i="2"/>
  <c r="F250" i="2"/>
  <c r="D250" i="2"/>
  <c r="B250" i="2"/>
  <c r="BW251" i="2" l="1"/>
  <c r="BX251" i="2"/>
  <c r="H251" i="2"/>
  <c r="E251" i="2"/>
  <c r="C251" i="2"/>
  <c r="B251" i="2"/>
  <c r="F251" i="2"/>
  <c r="D251" i="2"/>
  <c r="B6" i="1" l="1"/>
  <c r="G6" i="1" s="1"/>
  <c r="BA2" i="6"/>
  <c r="BB2" i="6" s="1"/>
  <c r="HE2" i="6"/>
  <c r="IA2" i="6" s="1"/>
  <c r="I3" i="6"/>
  <c r="J3" i="6" s="1"/>
  <c r="K3" i="6" s="1"/>
  <c r="L3" i="6" s="1"/>
  <c r="M3" i="6" s="1"/>
  <c r="I2" i="6"/>
  <c r="J2" i="6" s="1"/>
  <c r="K2" i="6" s="1"/>
  <c r="L2" i="6" s="1"/>
  <c r="M2" i="6" s="1"/>
  <c r="IC3" i="6"/>
  <c r="ID3" i="6" s="1"/>
  <c r="IE3" i="6" s="1"/>
  <c r="IF3" i="6" s="1"/>
  <c r="IG3" i="6" s="1"/>
  <c r="IH3" i="6" s="1"/>
  <c r="BA3" i="4"/>
  <c r="BX3" i="4" s="1"/>
  <c r="BY3" i="4" s="1"/>
  <c r="NB4" i="4"/>
  <c r="NC4" i="4" s="1"/>
  <c r="ND4" i="4" s="1"/>
  <c r="NE4" i="4" s="1"/>
  <c r="NF4" i="4" s="1"/>
  <c r="JJ4" i="4"/>
  <c r="JK4" i="4" s="1"/>
  <c r="JL4" i="4" s="1"/>
  <c r="JM4" i="4" s="1"/>
  <c r="JN4" i="4" s="1"/>
  <c r="QV4" i="4"/>
  <c r="QW4" i="4" s="1"/>
  <c r="QX4" i="4" s="1"/>
  <c r="QY4" i="4" s="1"/>
  <c r="QZ4" i="4" s="1"/>
  <c r="HN4" i="4"/>
  <c r="HO4" i="4" s="1"/>
  <c r="HP4" i="4" s="1"/>
  <c r="HQ4" i="4" s="1"/>
  <c r="HR4" i="4" s="1"/>
  <c r="MD4" i="4"/>
  <c r="ME4" i="4" s="1"/>
  <c r="MF4" i="4" s="1"/>
  <c r="MG4" i="4" s="1"/>
  <c r="MH4" i="4" s="1"/>
  <c r="OX4" i="4"/>
  <c r="OY4" i="4" s="1"/>
  <c r="OZ4" i="4" s="1"/>
  <c r="PA4" i="4" s="1"/>
  <c r="PB4" i="4" s="1"/>
  <c r="LF4" i="4"/>
  <c r="LG4" i="4" s="1"/>
  <c r="LH4" i="4" s="1"/>
  <c r="LI4" i="4" s="1"/>
  <c r="LJ4" i="4" s="1"/>
  <c r="NZ4" i="4"/>
  <c r="OA4" i="4" s="1"/>
  <c r="OB4" i="4" s="1"/>
  <c r="OC4" i="4" s="1"/>
  <c r="OD4" i="4" s="1"/>
  <c r="PX4" i="4"/>
  <c r="PY4" i="4" s="1"/>
  <c r="PZ4" i="4" s="1"/>
  <c r="QA4" i="4" s="1"/>
  <c r="QB4" i="4" s="1"/>
  <c r="IL4" i="4"/>
  <c r="IM4" i="4" s="1"/>
  <c r="IN4" i="4" s="1"/>
  <c r="IO4" i="4" s="1"/>
  <c r="IP4" i="4" s="1"/>
  <c r="KH4" i="4"/>
  <c r="KI4" i="4" s="1"/>
  <c r="KJ4" i="4" s="1"/>
  <c r="KK4" i="4" s="1"/>
  <c r="KL4" i="4" s="1"/>
  <c r="CY3" i="6"/>
  <c r="CZ3" i="6" s="1"/>
  <c r="DA3" i="6" s="1"/>
  <c r="DB3" i="6" s="1"/>
  <c r="DC3" i="6" s="1"/>
  <c r="AF3" i="6"/>
  <c r="AG3" i="6" s="1"/>
  <c r="AH3" i="6" s="1"/>
  <c r="AI3" i="6" s="1"/>
  <c r="AJ3" i="6" s="1"/>
  <c r="AF2" i="6"/>
  <c r="AG2" i="6" s="1"/>
  <c r="AH2" i="6" s="1"/>
  <c r="AI2" i="6" s="1"/>
  <c r="AJ2" i="6" s="1"/>
  <c r="EV3" i="6"/>
  <c r="EW3" i="6" s="1"/>
  <c r="EX3" i="6" s="1"/>
  <c r="EY3" i="6" s="1"/>
  <c r="EZ3" i="6" s="1"/>
  <c r="DY3" i="6"/>
  <c r="DZ3" i="6" s="1"/>
  <c r="EA3" i="6" s="1"/>
  <c r="EB3" i="6" s="1"/>
  <c r="BC3" i="6"/>
  <c r="BD3" i="6" s="1"/>
  <c r="BE3" i="6" s="1"/>
  <c r="BF3" i="6" s="1"/>
  <c r="BG3" i="6" s="1"/>
  <c r="FR4" i="4"/>
  <c r="FS4" i="4" s="1"/>
  <c r="FT4" i="4" s="1"/>
  <c r="FU4" i="4" s="1"/>
  <c r="FV4" i="4" s="1"/>
  <c r="ET4" i="4"/>
  <c r="EU4" i="4" s="1"/>
  <c r="EV4" i="4" s="1"/>
  <c r="EW4" i="4" s="1"/>
  <c r="EX4" i="4" s="1"/>
  <c r="DV4" i="4"/>
  <c r="DW4" i="4" s="1"/>
  <c r="DX4" i="4" s="1"/>
  <c r="DY4" i="4" s="1"/>
  <c r="DZ4" i="4" s="1"/>
  <c r="CX4" i="4"/>
  <c r="CY4" i="4" s="1"/>
  <c r="CZ4" i="4" s="1"/>
  <c r="DA4" i="4" s="1"/>
  <c r="DB4" i="4" s="1"/>
  <c r="BZ4" i="4"/>
  <c r="CA4" i="4" s="1"/>
  <c r="CB4" i="4" s="1"/>
  <c r="CC4" i="4" s="1"/>
  <c r="CD4" i="4" s="1"/>
  <c r="BB4" i="4"/>
  <c r="BB3" i="4"/>
  <c r="BC3" i="4" s="1"/>
  <c r="BD3" i="4" s="1"/>
  <c r="BE3" i="4" s="1"/>
  <c r="BF3" i="4" s="1"/>
  <c r="BC4" i="4"/>
  <c r="BD4" i="4" s="1"/>
  <c r="BE4" i="4" s="1"/>
  <c r="BF4" i="4" s="1"/>
  <c r="AD3" i="4"/>
  <c r="AE3" i="4" s="1"/>
  <c r="AF3" i="4" s="1"/>
  <c r="AG3" i="4" s="1"/>
  <c r="AH3" i="4" s="1"/>
  <c r="AI3" i="4" s="1"/>
  <c r="AE4" i="4"/>
  <c r="AF4" i="4"/>
  <c r="AG4" i="4" s="1"/>
  <c r="AH4" i="4" s="1"/>
  <c r="AI4" i="4" s="1"/>
  <c r="J4" i="4"/>
  <c r="K4" i="4" s="1"/>
  <c r="L4" i="4" s="1"/>
  <c r="M4" i="4" s="1"/>
  <c r="I3" i="4"/>
  <c r="J3" i="4" s="1"/>
  <c r="K3" i="4" s="1"/>
  <c r="L3" i="4" s="1"/>
  <c r="M3" i="4" s="1"/>
  <c r="IJ4" i="6"/>
  <c r="B7" i="1" l="1"/>
  <c r="G7" i="1" s="1"/>
  <c r="E6" i="1"/>
  <c r="F6" i="1"/>
  <c r="H6" i="1"/>
  <c r="BZ3" i="4"/>
  <c r="CA3" i="4" s="1"/>
  <c r="CB3" i="4" s="1"/>
  <c r="CC3" i="4" s="1"/>
  <c r="CD3" i="4" s="1"/>
  <c r="CV3" i="4"/>
  <c r="CW3" i="4" s="1"/>
  <c r="D6" i="1"/>
  <c r="A6" i="1" s="1"/>
  <c r="C6" i="1"/>
  <c r="BY2" i="6"/>
  <c r="BZ2" i="6" s="1"/>
  <c r="BC2" i="6"/>
  <c r="BD2" i="6" s="1"/>
  <c r="BE2" i="6" s="1"/>
  <c r="BF2" i="6" s="1"/>
  <c r="BG2" i="6" s="1"/>
  <c r="HF2" i="6"/>
  <c r="F7" i="1"/>
  <c r="B8" i="1"/>
  <c r="C7" i="1"/>
  <c r="D7" i="1"/>
  <c r="A7" i="1" l="1"/>
  <c r="H7" i="1"/>
  <c r="E7" i="1"/>
  <c r="DT3" i="4"/>
  <c r="DU3" i="4" s="1"/>
  <c r="CX3" i="4"/>
  <c r="CY3" i="4" s="1"/>
  <c r="CZ3" i="4" s="1"/>
  <c r="DA3" i="4" s="1"/>
  <c r="DB3" i="4" s="1"/>
  <c r="CA2" i="6"/>
  <c r="CB2" i="6" s="1"/>
  <c r="CC2" i="6" s="1"/>
  <c r="CD2" i="6" s="1"/>
  <c r="CE2" i="6" s="1"/>
  <c r="CW2" i="6"/>
  <c r="CX2" i="6" s="1"/>
  <c r="HG2" i="6"/>
  <c r="IB2" i="6"/>
  <c r="D8" i="1"/>
  <c r="B9" i="1"/>
  <c r="F8" i="1"/>
  <c r="C8" i="1"/>
  <c r="E8" i="1"/>
  <c r="H8" i="1"/>
  <c r="G8" i="1"/>
  <c r="A8" i="1" l="1"/>
  <c r="DV3" i="4"/>
  <c r="DW3" i="4" s="1"/>
  <c r="DX3" i="4" s="1"/>
  <c r="DY3" i="4" s="1"/>
  <c r="DZ3" i="4" s="1"/>
  <c r="ER3" i="4"/>
  <c r="ES3" i="4" s="1"/>
  <c r="HH2" i="6"/>
  <c r="IC2" i="6"/>
  <c r="DV2" i="6"/>
  <c r="DW2" i="6" s="1"/>
  <c r="CY2" i="6"/>
  <c r="CZ2" i="6" s="1"/>
  <c r="DA2" i="6" s="1"/>
  <c r="DB2" i="6" s="1"/>
  <c r="DC2" i="6" s="1"/>
  <c r="B10" i="1"/>
  <c r="C9" i="1"/>
  <c r="D9" i="1"/>
  <c r="F9" i="1"/>
  <c r="E9" i="1"/>
  <c r="G9" i="1"/>
  <c r="H9" i="1"/>
  <c r="A9" i="1" l="1"/>
  <c r="FP3" i="4"/>
  <c r="ET3" i="4"/>
  <c r="EU3" i="4" s="1"/>
  <c r="EV3" i="4" s="1"/>
  <c r="EW3" i="4" s="1"/>
  <c r="EX3" i="4" s="1"/>
  <c r="HI2" i="6"/>
  <c r="ID2" i="6"/>
  <c r="ET2" i="6"/>
  <c r="EU2" i="6" s="1"/>
  <c r="DX2" i="6"/>
  <c r="DY2" i="6" s="1"/>
  <c r="DZ2" i="6" s="1"/>
  <c r="EA2" i="6" s="1"/>
  <c r="EB2" i="6" s="1"/>
  <c r="C10" i="1"/>
  <c r="D10" i="1"/>
  <c r="B11" i="1"/>
  <c r="F10" i="1"/>
  <c r="E10" i="1"/>
  <c r="H10" i="1"/>
  <c r="G10" i="1"/>
  <c r="FQ3" i="4" l="1"/>
  <c r="GO3" i="4" s="1"/>
  <c r="GN3" i="4"/>
  <c r="A10" i="1"/>
  <c r="FR3" i="4"/>
  <c r="HJ2" i="6"/>
  <c r="IE2" i="6"/>
  <c r="FS2" i="6"/>
  <c r="FT2" i="6" s="1"/>
  <c r="EV2" i="6"/>
  <c r="EW2" i="6" s="1"/>
  <c r="EX2" i="6" s="1"/>
  <c r="EY2" i="6" s="1"/>
  <c r="EZ2" i="6" s="1"/>
  <c r="F11" i="1"/>
  <c r="B12" i="1"/>
  <c r="C11" i="1"/>
  <c r="D11" i="1"/>
  <c r="H11" i="1"/>
  <c r="E11" i="1"/>
  <c r="G11" i="1"/>
  <c r="FS3" i="4" l="1"/>
  <c r="GP3" i="4"/>
  <c r="A11" i="1"/>
  <c r="HL3" i="4"/>
  <c r="HM3" i="4" s="1"/>
  <c r="HK2" i="6"/>
  <c r="IG2" i="6" s="1"/>
  <c r="IF2" i="6"/>
  <c r="GQ2" i="6"/>
  <c r="GR2" i="6" s="1"/>
  <c r="GS2" i="6" s="1"/>
  <c r="GT2" i="6" s="1"/>
  <c r="GU2" i="6" s="1"/>
  <c r="GV2" i="6" s="1"/>
  <c r="GW2" i="6" s="1"/>
  <c r="FU2" i="6"/>
  <c r="FV2" i="6" s="1"/>
  <c r="FW2" i="6" s="1"/>
  <c r="FX2" i="6" s="1"/>
  <c r="FY2" i="6" s="1"/>
  <c r="D12" i="1"/>
  <c r="B13" i="1"/>
  <c r="F12" i="1"/>
  <c r="C12" i="1"/>
  <c r="E12" i="1"/>
  <c r="G12" i="1"/>
  <c r="H12" i="1"/>
  <c r="FT3" i="4" l="1"/>
  <c r="GQ3" i="4"/>
  <c r="A12" i="1"/>
  <c r="IJ3" i="4"/>
  <c r="IK3" i="4" s="1"/>
  <c r="HN3" i="4"/>
  <c r="HO3" i="4" s="1"/>
  <c r="HP3" i="4" s="1"/>
  <c r="HQ3" i="4" s="1"/>
  <c r="HR3" i="4" s="1"/>
  <c r="B14" i="1"/>
  <c r="C13" i="1"/>
  <c r="D13" i="1"/>
  <c r="F13" i="1"/>
  <c r="G13" i="1"/>
  <c r="H13" i="1"/>
  <c r="E13" i="1"/>
  <c r="FU3" i="4" l="1"/>
  <c r="GR3" i="4"/>
  <c r="A13" i="1"/>
  <c r="JH3" i="4"/>
  <c r="JI3" i="4" s="1"/>
  <c r="IL3" i="4"/>
  <c r="IM3" i="4" s="1"/>
  <c r="IN3" i="4" s="1"/>
  <c r="IO3" i="4" s="1"/>
  <c r="IP3" i="4" s="1"/>
  <c r="C14" i="1"/>
  <c r="D14" i="1"/>
  <c r="A14" i="1" s="1"/>
  <c r="B15" i="1"/>
  <c r="F14" i="1"/>
  <c r="G14" i="1"/>
  <c r="H14" i="1"/>
  <c r="E14" i="1"/>
  <c r="FV3" i="4" l="1"/>
  <c r="GT3" i="4" s="1"/>
  <c r="GS3" i="4"/>
  <c r="JJ3" i="4"/>
  <c r="JK3" i="4" s="1"/>
  <c r="JL3" i="4" s="1"/>
  <c r="JM3" i="4" s="1"/>
  <c r="JN3" i="4" s="1"/>
  <c r="KF3" i="4"/>
  <c r="KG3" i="4" s="1"/>
  <c r="F15" i="1"/>
  <c r="B16" i="1"/>
  <c r="C15" i="1"/>
  <c r="D15" i="1"/>
  <c r="A15" i="1" s="1"/>
  <c r="E15" i="1"/>
  <c r="G15" i="1"/>
  <c r="H15" i="1"/>
  <c r="LD3" i="4" l="1"/>
  <c r="LE3" i="4" s="1"/>
  <c r="KH3" i="4"/>
  <c r="KI3" i="4" s="1"/>
  <c r="KJ3" i="4" s="1"/>
  <c r="KK3" i="4" s="1"/>
  <c r="KL3" i="4" s="1"/>
  <c r="D16" i="1"/>
  <c r="A16" i="1" s="1"/>
  <c r="B17" i="1"/>
  <c r="F16" i="1"/>
  <c r="C16" i="1"/>
  <c r="G16" i="1"/>
  <c r="H16" i="1"/>
  <c r="E16" i="1"/>
  <c r="MB3" i="4" l="1"/>
  <c r="MC3" i="4" s="1"/>
  <c r="LF3" i="4"/>
  <c r="LG3" i="4" s="1"/>
  <c r="LH3" i="4" s="1"/>
  <c r="LI3" i="4" s="1"/>
  <c r="LJ3" i="4" s="1"/>
  <c r="B18" i="1"/>
  <c r="C17" i="1"/>
  <c r="D17" i="1"/>
  <c r="A17" i="1" s="1"/>
  <c r="F17" i="1"/>
  <c r="E17" i="1"/>
  <c r="H17" i="1"/>
  <c r="G17" i="1"/>
  <c r="MZ3" i="4" l="1"/>
  <c r="NA3" i="4" s="1"/>
  <c r="MD3" i="4"/>
  <c r="ME3" i="4" s="1"/>
  <c r="MF3" i="4" s="1"/>
  <c r="MG3" i="4" s="1"/>
  <c r="MH3" i="4" s="1"/>
  <c r="C18" i="1"/>
  <c r="D18" i="1"/>
  <c r="A18" i="1" s="1"/>
  <c r="B19" i="1"/>
  <c r="F18" i="1"/>
  <c r="G18" i="1"/>
  <c r="H18" i="1"/>
  <c r="E18" i="1"/>
  <c r="NB3" i="4" l="1"/>
  <c r="NC3" i="4" s="1"/>
  <c r="ND3" i="4" s="1"/>
  <c r="NE3" i="4" s="1"/>
  <c r="NF3" i="4" s="1"/>
  <c r="NX3" i="4"/>
  <c r="NY3" i="4" s="1"/>
  <c r="F19" i="1"/>
  <c r="B20" i="1"/>
  <c r="C19" i="1"/>
  <c r="D19" i="1"/>
  <c r="A19" i="1" s="1"/>
  <c r="E19" i="1"/>
  <c r="G19" i="1"/>
  <c r="H19" i="1"/>
  <c r="OV3" i="4" l="1"/>
  <c r="OW3" i="4" s="1"/>
  <c r="OX3" i="4" s="1"/>
  <c r="OY3" i="4" s="1"/>
  <c r="NZ3" i="4"/>
  <c r="OA3" i="4" s="1"/>
  <c r="OB3" i="4" s="1"/>
  <c r="OC3" i="4" s="1"/>
  <c r="OD3" i="4" s="1"/>
  <c r="D20" i="1"/>
  <c r="A20" i="1" s="1"/>
  <c r="B21" i="1"/>
  <c r="F20" i="1"/>
  <c r="C20" i="1"/>
  <c r="H20" i="1"/>
  <c r="G20" i="1"/>
  <c r="E20" i="1"/>
  <c r="PV3" i="4" l="1"/>
  <c r="PW3" i="4" s="1"/>
  <c r="OZ3" i="4"/>
  <c r="PA3" i="4" s="1"/>
  <c r="PB3" i="4" s="1"/>
  <c r="B22" i="1"/>
  <c r="C21" i="1"/>
  <c r="D21" i="1"/>
  <c r="A21" i="1" s="1"/>
  <c r="F21" i="1"/>
  <c r="G21" i="1"/>
  <c r="E21" i="1"/>
  <c r="H21" i="1"/>
  <c r="QT3" i="4" l="1"/>
  <c r="QU3" i="4" s="1"/>
  <c r="QV3" i="4" s="1"/>
  <c r="QW3" i="4" s="1"/>
  <c r="QX3" i="4" s="1"/>
  <c r="QY3" i="4" s="1"/>
  <c r="QZ3" i="4" s="1"/>
  <c r="PX3" i="4"/>
  <c r="PY3" i="4" s="1"/>
  <c r="PZ3" i="4" s="1"/>
  <c r="QA3" i="4" s="1"/>
  <c r="QB3" i="4" s="1"/>
  <c r="C22" i="1"/>
  <c r="D22" i="1"/>
  <c r="A22" i="1" s="1"/>
  <c r="B23" i="1"/>
  <c r="F22" i="1"/>
  <c r="E22" i="1"/>
  <c r="G22" i="1"/>
  <c r="H22" i="1"/>
  <c r="F23" i="1" l="1"/>
  <c r="B24" i="1"/>
  <c r="C23" i="1"/>
  <c r="D23" i="1"/>
  <c r="A23" i="1" s="1"/>
  <c r="H23" i="1"/>
  <c r="G23" i="1"/>
  <c r="E23" i="1"/>
  <c r="D24" i="1" l="1"/>
  <c r="A24" i="1" s="1"/>
  <c r="B25" i="1"/>
  <c r="F24" i="1"/>
  <c r="C24" i="1"/>
  <c r="E24" i="1"/>
  <c r="H24" i="1"/>
  <c r="G24" i="1"/>
  <c r="B26" i="1" l="1"/>
  <c r="C25" i="1"/>
  <c r="D25" i="1"/>
  <c r="A25" i="1" s="1"/>
  <c r="F25" i="1"/>
  <c r="G25" i="1"/>
  <c r="H25" i="1"/>
  <c r="E25" i="1"/>
  <c r="C26" i="1" l="1"/>
  <c r="D26" i="1"/>
  <c r="A26" i="1" s="1"/>
  <c r="B27" i="1"/>
  <c r="F26" i="1"/>
  <c r="E26" i="1"/>
  <c r="G26" i="1"/>
  <c r="H26" i="1"/>
  <c r="F27" i="1" l="1"/>
  <c r="B28" i="1"/>
  <c r="C27" i="1"/>
  <c r="D27" i="1"/>
  <c r="A27" i="1" s="1"/>
  <c r="G27" i="1"/>
  <c r="H27" i="1"/>
  <c r="E27" i="1"/>
  <c r="D28" i="1" l="1"/>
  <c r="A28" i="1" s="1"/>
  <c r="B29" i="1"/>
  <c r="F28" i="1"/>
  <c r="C28" i="1"/>
  <c r="H28" i="1"/>
  <c r="G28" i="1"/>
  <c r="E28" i="1"/>
  <c r="B30" i="1" l="1"/>
  <c r="C29" i="1"/>
  <c r="D29" i="1"/>
  <c r="A29" i="1" s="1"/>
  <c r="F29" i="1"/>
  <c r="E29" i="1"/>
  <c r="G29" i="1"/>
  <c r="H29" i="1"/>
  <c r="C30" i="1" l="1"/>
  <c r="D30" i="1"/>
  <c r="A30" i="1" s="1"/>
  <c r="B31" i="1"/>
  <c r="F30" i="1"/>
  <c r="H30" i="1"/>
  <c r="E30" i="1"/>
  <c r="G30" i="1"/>
  <c r="F31" i="1" l="1"/>
  <c r="B32" i="1"/>
  <c r="C31" i="1"/>
  <c r="D31" i="1"/>
  <c r="A31" i="1" s="1"/>
  <c r="E31" i="1"/>
  <c r="G31" i="1"/>
  <c r="H31" i="1"/>
  <c r="D32" i="1" l="1"/>
  <c r="A32" i="1" s="1"/>
  <c r="B33" i="1"/>
  <c r="F32" i="1"/>
  <c r="C32" i="1"/>
  <c r="E32" i="1"/>
  <c r="G32" i="1"/>
  <c r="H32" i="1"/>
  <c r="B34" i="1" l="1"/>
  <c r="C33" i="1"/>
  <c r="D33" i="1"/>
  <c r="A33" i="1" s="1"/>
  <c r="F33" i="1"/>
  <c r="G33" i="1"/>
  <c r="E33" i="1"/>
  <c r="H33" i="1"/>
  <c r="C34" i="1" l="1"/>
  <c r="D34" i="1"/>
  <c r="A34" i="1" s="1"/>
  <c r="B35" i="1"/>
  <c r="F34" i="1"/>
  <c r="G34" i="1"/>
  <c r="H34" i="1"/>
  <c r="E34" i="1"/>
  <c r="F35" i="1" l="1"/>
  <c r="B36" i="1"/>
  <c r="C35" i="1"/>
  <c r="D35" i="1"/>
  <c r="A35" i="1" s="1"/>
  <c r="E35" i="1"/>
  <c r="H35" i="1"/>
  <c r="G35" i="1"/>
  <c r="D36" i="1" l="1"/>
  <c r="A36" i="1" s="1"/>
  <c r="B37" i="1"/>
  <c r="F36" i="1"/>
  <c r="C36" i="1"/>
  <c r="H36" i="1"/>
  <c r="E36" i="1"/>
  <c r="G36" i="1"/>
  <c r="B38" i="1" l="1"/>
  <c r="C37" i="1"/>
  <c r="D37" i="1"/>
  <c r="A37" i="1" s="1"/>
  <c r="F37" i="1"/>
  <c r="G37" i="1"/>
  <c r="E37" i="1"/>
  <c r="H37" i="1"/>
  <c r="C38" i="1" l="1"/>
  <c r="D38" i="1"/>
  <c r="A38" i="1" s="1"/>
  <c r="B39" i="1"/>
  <c r="F38" i="1"/>
  <c r="G38" i="1"/>
  <c r="H38" i="1"/>
  <c r="E38" i="1"/>
  <c r="F39" i="1" l="1"/>
  <c r="B40" i="1"/>
  <c r="C39" i="1"/>
  <c r="D39" i="1"/>
  <c r="A39" i="1" s="1"/>
  <c r="H39" i="1"/>
  <c r="G39" i="1"/>
  <c r="E39" i="1"/>
  <c r="D40" i="1" l="1"/>
  <c r="A40" i="1" s="1"/>
  <c r="B41" i="1"/>
  <c r="F40" i="1"/>
  <c r="C40" i="1"/>
  <c r="E40" i="1"/>
  <c r="H40" i="1"/>
  <c r="G40" i="1"/>
  <c r="B42" i="1" l="1"/>
  <c r="C41" i="1"/>
  <c r="D41" i="1"/>
  <c r="A41" i="1" s="1"/>
  <c r="F41" i="1"/>
  <c r="H41" i="1"/>
  <c r="G41" i="1"/>
  <c r="E41" i="1"/>
  <c r="C42" i="1" l="1"/>
  <c r="D42" i="1"/>
  <c r="A42" i="1" s="1"/>
  <c r="B43" i="1"/>
  <c r="F42" i="1"/>
  <c r="E42" i="1"/>
  <c r="G42" i="1"/>
  <c r="H42" i="1"/>
  <c r="F43" i="1" l="1"/>
  <c r="B44" i="1"/>
  <c r="C43" i="1"/>
  <c r="D43" i="1"/>
  <c r="A43" i="1" s="1"/>
  <c r="H43" i="1"/>
  <c r="E43" i="1"/>
  <c r="G43" i="1"/>
  <c r="D44" i="1" l="1"/>
  <c r="A44" i="1" s="1"/>
  <c r="B45" i="1"/>
  <c r="F44" i="1"/>
  <c r="C44" i="1"/>
  <c r="G44" i="1"/>
  <c r="E44" i="1"/>
  <c r="H44" i="1"/>
  <c r="B46" i="1" l="1"/>
  <c r="C45" i="1"/>
  <c r="D45" i="1"/>
  <c r="A45" i="1" s="1"/>
  <c r="F45" i="1"/>
  <c r="H45" i="1"/>
  <c r="G45" i="1"/>
  <c r="E45" i="1"/>
  <c r="C46" i="1" l="1"/>
  <c r="D46" i="1"/>
  <c r="A46" i="1" s="1"/>
  <c r="B47" i="1"/>
  <c r="F46" i="1"/>
  <c r="E46" i="1"/>
  <c r="G46" i="1"/>
  <c r="H46" i="1"/>
  <c r="F47" i="1" l="1"/>
  <c r="B48" i="1"/>
  <c r="C47" i="1"/>
  <c r="D47" i="1"/>
  <c r="A47" i="1" s="1"/>
  <c r="G47" i="1"/>
  <c r="H47" i="1"/>
  <c r="E47" i="1"/>
  <c r="D48" i="1" l="1"/>
  <c r="A48" i="1" s="1"/>
  <c r="B49" i="1"/>
  <c r="F48" i="1"/>
  <c r="C48" i="1"/>
  <c r="E48" i="1"/>
  <c r="H48" i="1"/>
  <c r="G48" i="1"/>
  <c r="B50" i="1" l="1"/>
  <c r="C49" i="1"/>
  <c r="D49" i="1"/>
  <c r="A49" i="1" s="1"/>
  <c r="F49" i="1"/>
  <c r="G49" i="1"/>
  <c r="E49" i="1"/>
  <c r="H49" i="1"/>
  <c r="C50" i="1" l="1"/>
  <c r="D50" i="1"/>
  <c r="A50" i="1" s="1"/>
  <c r="B51" i="1"/>
  <c r="F50" i="1"/>
  <c r="G50" i="1"/>
  <c r="H50" i="1"/>
  <c r="E50" i="1"/>
  <c r="F51" i="1" l="1"/>
  <c r="B52" i="1"/>
  <c r="C51" i="1"/>
  <c r="D51" i="1"/>
  <c r="A51" i="1" s="1"/>
  <c r="H51" i="1"/>
  <c r="G51" i="1"/>
  <c r="E51" i="1"/>
  <c r="D52" i="1" l="1"/>
  <c r="A52" i="1" s="1"/>
  <c r="B53" i="1"/>
  <c r="F52" i="1"/>
  <c r="C52" i="1"/>
  <c r="G52" i="1"/>
  <c r="H52" i="1"/>
  <c r="E52" i="1"/>
  <c r="B54" i="1" l="1"/>
  <c r="C53" i="1"/>
  <c r="D53" i="1"/>
  <c r="A53" i="1" s="1"/>
  <c r="F53" i="1"/>
  <c r="H53" i="1"/>
  <c r="G53" i="1"/>
  <c r="E53" i="1"/>
  <c r="C54" i="1" l="1"/>
  <c r="D54" i="1"/>
  <c r="A54" i="1" s="1"/>
  <c r="B55" i="1"/>
  <c r="F54" i="1"/>
  <c r="H54" i="1"/>
  <c r="E54" i="1"/>
  <c r="G54" i="1"/>
  <c r="F55" i="1" l="1"/>
  <c r="B56" i="1"/>
  <c r="C55" i="1"/>
  <c r="D55" i="1"/>
  <c r="A55" i="1" s="1"/>
  <c r="E55" i="1"/>
  <c r="H55" i="1"/>
  <c r="G55" i="1"/>
  <c r="D56" i="1" l="1"/>
  <c r="A56" i="1" s="1"/>
  <c r="B57" i="1"/>
  <c r="F56" i="1"/>
  <c r="C56" i="1"/>
  <c r="E56" i="1"/>
  <c r="H56" i="1"/>
  <c r="G56" i="1"/>
  <c r="B58" i="1" l="1"/>
  <c r="C57" i="1"/>
  <c r="D57" i="1"/>
  <c r="A57" i="1" s="1"/>
  <c r="F57" i="1"/>
  <c r="G57" i="1"/>
  <c r="E57" i="1"/>
  <c r="H57" i="1"/>
  <c r="C58" i="1" l="1"/>
  <c r="D58" i="1"/>
  <c r="A58" i="1" s="1"/>
  <c r="B59" i="1"/>
  <c r="F58" i="1"/>
  <c r="G58" i="1"/>
  <c r="H58" i="1"/>
  <c r="E58" i="1"/>
  <c r="F59" i="1" l="1"/>
  <c r="B60" i="1"/>
  <c r="C59" i="1"/>
  <c r="D59" i="1"/>
  <c r="A59" i="1" s="1"/>
  <c r="G59" i="1"/>
  <c r="H59" i="1"/>
  <c r="E59" i="1"/>
  <c r="D60" i="1" l="1"/>
  <c r="A60" i="1" s="1"/>
  <c r="B61" i="1"/>
  <c r="F60" i="1"/>
  <c r="C60" i="1"/>
  <c r="H60" i="1"/>
  <c r="G60" i="1"/>
  <c r="E60" i="1"/>
  <c r="B62" i="1" l="1"/>
  <c r="C61" i="1"/>
  <c r="D61" i="1"/>
  <c r="A61" i="1" s="1"/>
  <c r="F61" i="1"/>
  <c r="H61" i="1"/>
  <c r="G61" i="1"/>
  <c r="E61" i="1"/>
  <c r="C62" i="1" l="1"/>
  <c r="D62" i="1"/>
  <c r="A62" i="1" s="1"/>
  <c r="B63" i="1"/>
  <c r="F62" i="1"/>
  <c r="H62" i="1"/>
  <c r="G62" i="1"/>
  <c r="E62" i="1"/>
  <c r="F63" i="1" l="1"/>
  <c r="B64" i="1"/>
  <c r="C63" i="1"/>
  <c r="D63" i="1"/>
  <c r="A63" i="1" s="1"/>
  <c r="E63" i="1"/>
  <c r="G63" i="1"/>
  <c r="H63" i="1"/>
  <c r="D64" i="1" l="1"/>
  <c r="A64" i="1" s="1"/>
  <c r="B65" i="1"/>
  <c r="F64" i="1"/>
  <c r="C64" i="1"/>
  <c r="G64" i="1"/>
  <c r="E64" i="1"/>
  <c r="H64" i="1"/>
  <c r="B66" i="1" l="1"/>
  <c r="C65" i="1"/>
  <c r="D65" i="1"/>
  <c r="A65" i="1" s="1"/>
  <c r="F65" i="1"/>
  <c r="E65" i="1"/>
  <c r="H65" i="1"/>
  <c r="G65" i="1"/>
  <c r="C66" i="1" l="1"/>
  <c r="D66" i="1"/>
  <c r="A66" i="1" s="1"/>
  <c r="B67" i="1"/>
  <c r="F66" i="1"/>
  <c r="G66" i="1"/>
  <c r="E66" i="1"/>
  <c r="H66" i="1"/>
  <c r="F67" i="1" l="1"/>
  <c r="B68" i="1"/>
  <c r="C67" i="1"/>
  <c r="D67" i="1"/>
  <c r="A67" i="1" s="1"/>
  <c r="G67" i="1"/>
  <c r="H67" i="1"/>
  <c r="E67" i="1"/>
  <c r="D68" i="1" l="1"/>
  <c r="A68" i="1" s="1"/>
  <c r="B69" i="1"/>
  <c r="F68" i="1"/>
  <c r="C68" i="1"/>
  <c r="H68" i="1"/>
  <c r="E68" i="1"/>
  <c r="G68" i="1"/>
  <c r="B70" i="1" l="1"/>
  <c r="C69" i="1"/>
  <c r="D69" i="1"/>
  <c r="A69" i="1" s="1"/>
  <c r="F69" i="1"/>
  <c r="G69" i="1"/>
  <c r="H69" i="1"/>
  <c r="E69" i="1"/>
  <c r="C70" i="1" l="1"/>
  <c r="D70" i="1"/>
  <c r="A70" i="1" s="1"/>
  <c r="B71" i="1"/>
  <c r="F70" i="1"/>
  <c r="G70" i="1"/>
  <c r="E70" i="1"/>
  <c r="H70" i="1"/>
  <c r="F71" i="1" l="1"/>
  <c r="B72" i="1"/>
  <c r="C71" i="1"/>
  <c r="D71" i="1"/>
  <c r="A71" i="1" s="1"/>
  <c r="E71" i="1"/>
  <c r="H71" i="1"/>
  <c r="G71" i="1"/>
  <c r="D72" i="1" l="1"/>
  <c r="A72" i="1" s="1"/>
  <c r="B73" i="1"/>
  <c r="F72" i="1"/>
  <c r="C72" i="1"/>
  <c r="E72" i="1"/>
  <c r="H72" i="1"/>
  <c r="G72" i="1"/>
  <c r="B74" i="1" l="1"/>
  <c r="C73" i="1"/>
  <c r="D73" i="1"/>
  <c r="A73" i="1" s="1"/>
  <c r="F73" i="1"/>
  <c r="E73" i="1"/>
  <c r="H73" i="1"/>
  <c r="G73" i="1"/>
  <c r="C74" i="1" l="1"/>
  <c r="D74" i="1"/>
  <c r="A74" i="1" s="1"/>
  <c r="B75" i="1"/>
  <c r="F74" i="1"/>
  <c r="G74" i="1"/>
  <c r="H74" i="1"/>
  <c r="E74" i="1"/>
  <c r="F75" i="1" l="1"/>
  <c r="B76" i="1"/>
  <c r="C75" i="1"/>
  <c r="D75" i="1"/>
  <c r="A75" i="1" s="1"/>
  <c r="E75" i="1"/>
  <c r="G75" i="1"/>
  <c r="H75" i="1"/>
  <c r="D76" i="1" l="1"/>
  <c r="A76" i="1" s="1"/>
  <c r="B77" i="1"/>
  <c r="F76" i="1"/>
  <c r="C76" i="1"/>
  <c r="G76" i="1"/>
  <c r="E76" i="1"/>
  <c r="H76" i="1"/>
  <c r="B78" i="1" l="1"/>
  <c r="C77" i="1"/>
  <c r="D77" i="1"/>
  <c r="A77" i="1" s="1"/>
  <c r="F77" i="1"/>
  <c r="E77" i="1"/>
  <c r="H77" i="1"/>
  <c r="G77" i="1"/>
  <c r="C78" i="1" l="1"/>
  <c r="D78" i="1"/>
  <c r="A78" i="1" s="1"/>
  <c r="B79" i="1"/>
  <c r="F78" i="1"/>
  <c r="G78" i="1"/>
  <c r="E78" i="1"/>
  <c r="H78" i="1"/>
  <c r="F79" i="1" l="1"/>
  <c r="B80" i="1"/>
  <c r="C79" i="1"/>
  <c r="D79" i="1"/>
  <c r="A79" i="1" s="1"/>
  <c r="E79" i="1"/>
  <c r="G79" i="1"/>
  <c r="H79" i="1"/>
  <c r="D80" i="1" l="1"/>
  <c r="A80" i="1" s="1"/>
  <c r="B81" i="1"/>
  <c r="F80" i="1"/>
  <c r="C80" i="1"/>
  <c r="E80" i="1"/>
  <c r="G80" i="1"/>
  <c r="H80" i="1"/>
  <c r="B82" i="1" l="1"/>
  <c r="C81" i="1"/>
  <c r="D81" i="1"/>
  <c r="A81" i="1" s="1"/>
  <c r="F81" i="1"/>
  <c r="G81" i="1"/>
  <c r="E81" i="1"/>
  <c r="H81" i="1"/>
  <c r="C82" i="1" l="1"/>
  <c r="D82" i="1"/>
  <c r="A82" i="1" s="1"/>
  <c r="B83" i="1"/>
  <c r="F82" i="1"/>
  <c r="H82" i="1"/>
  <c r="G82" i="1"/>
  <c r="E82" i="1"/>
  <c r="F83" i="1" l="1"/>
  <c r="B84" i="1"/>
  <c r="C83" i="1"/>
  <c r="D83" i="1"/>
  <c r="A83" i="1" s="1"/>
  <c r="E83" i="1"/>
  <c r="G83" i="1"/>
  <c r="H83" i="1"/>
  <c r="D84" i="1" l="1"/>
  <c r="A84" i="1" s="1"/>
  <c r="B85" i="1"/>
  <c r="F84" i="1"/>
  <c r="C84" i="1"/>
  <c r="G84" i="1"/>
  <c r="E84" i="1"/>
  <c r="H84" i="1"/>
  <c r="B86" i="1" l="1"/>
  <c r="C85" i="1"/>
  <c r="D85" i="1"/>
  <c r="A85" i="1" s="1"/>
  <c r="F85" i="1"/>
  <c r="H85" i="1"/>
  <c r="G85" i="1"/>
  <c r="E85" i="1"/>
  <c r="C86" i="1" l="1"/>
  <c r="D86" i="1"/>
  <c r="A86" i="1" s="1"/>
  <c r="B87" i="1"/>
  <c r="F86" i="1"/>
  <c r="H86" i="1"/>
  <c r="G86" i="1"/>
  <c r="E86" i="1"/>
  <c r="F87" i="1" l="1"/>
  <c r="B88" i="1"/>
  <c r="C87" i="1"/>
  <c r="D87" i="1"/>
  <c r="A87" i="1" s="1"/>
  <c r="H87" i="1"/>
  <c r="E87" i="1"/>
  <c r="G87" i="1"/>
  <c r="D88" i="1" l="1"/>
  <c r="A88" i="1" s="1"/>
  <c r="B89" i="1"/>
  <c r="F88" i="1"/>
  <c r="C88" i="1"/>
  <c r="E88" i="1"/>
  <c r="H88" i="1"/>
  <c r="G88" i="1"/>
  <c r="B90" i="1" l="1"/>
  <c r="C89" i="1"/>
  <c r="D89" i="1"/>
  <c r="A89" i="1" s="1"/>
  <c r="F89" i="1"/>
  <c r="E89" i="1"/>
  <c r="H89" i="1"/>
  <c r="G89" i="1"/>
  <c r="C90" i="1" l="1"/>
  <c r="D90" i="1"/>
  <c r="A90" i="1" s="1"/>
  <c r="B91" i="1"/>
  <c r="F90" i="1"/>
  <c r="E90" i="1"/>
  <c r="G90" i="1"/>
  <c r="H90" i="1"/>
  <c r="F91" i="1" l="1"/>
  <c r="B92" i="1"/>
  <c r="C91" i="1"/>
  <c r="D91" i="1"/>
  <c r="A91" i="1" s="1"/>
  <c r="G91" i="1"/>
  <c r="H91" i="1"/>
  <c r="E91" i="1"/>
  <c r="D92" i="1" l="1"/>
  <c r="A92" i="1" s="1"/>
  <c r="B93" i="1"/>
  <c r="F92" i="1"/>
  <c r="C92" i="1"/>
  <c r="H92" i="1"/>
  <c r="G92" i="1"/>
  <c r="E92" i="1"/>
  <c r="B94" i="1" l="1"/>
  <c r="C93" i="1"/>
  <c r="D93" i="1"/>
  <c r="A93" i="1" s="1"/>
  <c r="F93" i="1"/>
  <c r="H93" i="1"/>
  <c r="G93" i="1"/>
  <c r="E93" i="1"/>
  <c r="C94" i="1" l="1"/>
  <c r="D94" i="1"/>
  <c r="A94" i="1" s="1"/>
  <c r="B95" i="1"/>
  <c r="F94" i="1"/>
  <c r="E94" i="1"/>
  <c r="G94" i="1"/>
  <c r="H94" i="1"/>
  <c r="F95" i="1" l="1"/>
  <c r="B96" i="1"/>
  <c r="C95" i="1"/>
  <c r="D95" i="1"/>
  <c r="A95" i="1" s="1"/>
  <c r="E95" i="1"/>
  <c r="G95" i="1"/>
  <c r="H95" i="1"/>
  <c r="D96" i="1" l="1"/>
  <c r="A96" i="1" s="1"/>
  <c r="B97" i="1"/>
  <c r="F96" i="1"/>
  <c r="C96" i="1"/>
  <c r="G96" i="1"/>
  <c r="E96" i="1"/>
  <c r="H96" i="1"/>
  <c r="B98" i="1" l="1"/>
  <c r="C97" i="1"/>
  <c r="D97" i="1"/>
  <c r="A97" i="1" s="1"/>
  <c r="F97" i="1"/>
  <c r="H97" i="1"/>
  <c r="G97" i="1"/>
  <c r="E97" i="1"/>
  <c r="C98" i="1" l="1"/>
  <c r="D98" i="1"/>
  <c r="A98" i="1" s="1"/>
  <c r="B99" i="1"/>
  <c r="F98" i="1"/>
  <c r="H98" i="1"/>
  <c r="E98" i="1"/>
  <c r="G98" i="1"/>
  <c r="F99" i="1" l="1"/>
  <c r="B100" i="1"/>
  <c r="C99" i="1"/>
  <c r="D99" i="1"/>
  <c r="A99" i="1" s="1"/>
  <c r="E99" i="1"/>
  <c r="G99" i="1"/>
  <c r="H99" i="1"/>
  <c r="D100" i="1" l="1"/>
  <c r="A100" i="1" s="1"/>
  <c r="B101" i="1"/>
  <c r="F100" i="1"/>
  <c r="C100" i="1"/>
  <c r="G100" i="1"/>
  <c r="E100" i="1"/>
  <c r="H100" i="1"/>
  <c r="B102" i="1" l="1"/>
  <c r="C101" i="1"/>
  <c r="D101" i="1"/>
  <c r="A101" i="1" s="1"/>
  <c r="F101" i="1"/>
  <c r="G101" i="1"/>
  <c r="H101" i="1"/>
  <c r="E101" i="1"/>
  <c r="C102" i="1" l="1"/>
  <c r="D102" i="1"/>
  <c r="A102" i="1" s="1"/>
  <c r="B103" i="1"/>
  <c r="F102" i="1"/>
  <c r="E102" i="1"/>
  <c r="G102" i="1"/>
  <c r="H102" i="1"/>
  <c r="F103" i="1" l="1"/>
  <c r="B104" i="1"/>
  <c r="C103" i="1"/>
  <c r="D103" i="1"/>
  <c r="A103" i="1" s="1"/>
  <c r="H103" i="1"/>
  <c r="E103" i="1"/>
  <c r="G103" i="1"/>
  <c r="D104" i="1" l="1"/>
  <c r="A104" i="1" s="1"/>
  <c r="B105" i="1"/>
  <c r="F104" i="1"/>
  <c r="C104" i="1"/>
  <c r="E104" i="1"/>
  <c r="H104" i="1"/>
  <c r="G104" i="1"/>
  <c r="B106" i="1" l="1"/>
  <c r="C105" i="1"/>
  <c r="D105" i="1"/>
  <c r="A105" i="1" s="1"/>
  <c r="F105" i="1"/>
  <c r="H105" i="1"/>
  <c r="G105" i="1"/>
  <c r="E105" i="1"/>
  <c r="C106" i="1" l="1"/>
  <c r="D106" i="1"/>
  <c r="A106" i="1" s="1"/>
  <c r="B107" i="1"/>
  <c r="F106" i="1"/>
  <c r="G106" i="1"/>
  <c r="H106" i="1"/>
  <c r="E106" i="1"/>
  <c r="F107" i="1" l="1"/>
  <c r="B108" i="1"/>
  <c r="C107" i="1"/>
  <c r="D107" i="1"/>
  <c r="A107" i="1" s="1"/>
  <c r="E107" i="1"/>
  <c r="G107" i="1"/>
  <c r="H107" i="1"/>
  <c r="D108" i="1" l="1"/>
  <c r="A108" i="1" s="1"/>
  <c r="B109" i="1"/>
  <c r="F108" i="1"/>
  <c r="C108" i="1"/>
  <c r="E108" i="1"/>
  <c r="H108" i="1"/>
  <c r="G108" i="1"/>
  <c r="B110" i="1" l="1"/>
  <c r="C109" i="1"/>
  <c r="D109" i="1"/>
  <c r="A109" i="1" s="1"/>
  <c r="F109" i="1"/>
  <c r="H109" i="1"/>
  <c r="E109" i="1"/>
  <c r="G109" i="1"/>
  <c r="C110" i="1" l="1"/>
  <c r="D110" i="1"/>
  <c r="A110" i="1" s="1"/>
  <c r="B111" i="1"/>
  <c r="F110" i="1"/>
  <c r="H110" i="1"/>
  <c r="E110" i="1"/>
  <c r="G110" i="1"/>
  <c r="F111" i="1" l="1"/>
  <c r="B112" i="1"/>
  <c r="C111" i="1"/>
  <c r="D111" i="1"/>
  <c r="A111" i="1" s="1"/>
  <c r="G111" i="1"/>
  <c r="H111" i="1"/>
  <c r="E111" i="1"/>
  <c r="D112" i="1" l="1"/>
  <c r="A112" i="1" s="1"/>
  <c r="B113" i="1"/>
  <c r="F112" i="1"/>
  <c r="C112" i="1"/>
  <c r="G112" i="1"/>
  <c r="E112" i="1"/>
  <c r="H112" i="1"/>
  <c r="B114" i="1" l="1"/>
  <c r="C113" i="1"/>
  <c r="D113" i="1"/>
  <c r="A113" i="1" s="1"/>
  <c r="F113" i="1"/>
  <c r="H113" i="1"/>
  <c r="G113" i="1"/>
  <c r="E113" i="1"/>
  <c r="C114" i="1" l="1"/>
  <c r="D114" i="1"/>
  <c r="A114" i="1" s="1"/>
  <c r="B115" i="1"/>
  <c r="F114" i="1"/>
  <c r="H114" i="1"/>
  <c r="E114" i="1"/>
  <c r="G114" i="1"/>
  <c r="F115" i="1" l="1"/>
  <c r="B116" i="1"/>
  <c r="C115" i="1"/>
  <c r="D115" i="1"/>
  <c r="A115" i="1" s="1"/>
  <c r="G115" i="1"/>
  <c r="H115" i="1"/>
  <c r="E115" i="1"/>
  <c r="D116" i="1" l="1"/>
  <c r="A116" i="1" s="1"/>
  <c r="B117" i="1"/>
  <c r="F116" i="1"/>
  <c r="C116" i="1"/>
  <c r="E116" i="1"/>
  <c r="H116" i="1"/>
  <c r="G116" i="1"/>
  <c r="B118" i="1" l="1"/>
  <c r="C117" i="1"/>
  <c r="D117" i="1"/>
  <c r="A117" i="1" s="1"/>
  <c r="F117" i="1"/>
  <c r="E117" i="1"/>
  <c r="H117" i="1"/>
  <c r="G117" i="1"/>
  <c r="C118" i="1" l="1"/>
  <c r="D118" i="1"/>
  <c r="A118" i="1" s="1"/>
  <c r="B119" i="1"/>
  <c r="F118" i="1"/>
  <c r="G118" i="1"/>
  <c r="H118" i="1"/>
  <c r="E118" i="1"/>
  <c r="F119" i="1" l="1"/>
  <c r="B120" i="1"/>
  <c r="C119" i="1"/>
  <c r="D119" i="1"/>
  <c r="A119" i="1" s="1"/>
  <c r="E119" i="1"/>
  <c r="H119" i="1"/>
  <c r="G119" i="1"/>
  <c r="D120" i="1" l="1"/>
  <c r="A120" i="1" s="1"/>
  <c r="B121" i="1"/>
  <c r="F120" i="1"/>
  <c r="C120" i="1"/>
  <c r="E120" i="1"/>
  <c r="H120" i="1"/>
  <c r="G120" i="1"/>
  <c r="B122" i="1" l="1"/>
  <c r="C121" i="1"/>
  <c r="D121" i="1"/>
  <c r="A121" i="1" s="1"/>
  <c r="F121" i="1"/>
  <c r="E121" i="1"/>
  <c r="H121" i="1"/>
  <c r="G121" i="1"/>
  <c r="C122" i="1" l="1"/>
  <c r="D122" i="1"/>
  <c r="A122" i="1" s="1"/>
  <c r="B123" i="1"/>
  <c r="F122" i="1"/>
  <c r="H122" i="1"/>
  <c r="E122" i="1"/>
  <c r="G122" i="1"/>
  <c r="F123" i="1" l="1"/>
  <c r="B124" i="1"/>
  <c r="C123" i="1"/>
  <c r="D123" i="1"/>
  <c r="A123" i="1" s="1"/>
  <c r="G123" i="1"/>
  <c r="H123" i="1"/>
  <c r="E123" i="1"/>
  <c r="D124" i="1" l="1"/>
  <c r="A124" i="1" s="1"/>
  <c r="B125" i="1"/>
  <c r="F124" i="1"/>
  <c r="C124" i="1"/>
  <c r="G124" i="1"/>
  <c r="E124" i="1"/>
  <c r="H124" i="1"/>
  <c r="B126" i="1" l="1"/>
  <c r="C125" i="1"/>
  <c r="D125" i="1"/>
  <c r="A125" i="1" s="1"/>
  <c r="F125" i="1"/>
  <c r="E125" i="1"/>
  <c r="H125" i="1"/>
  <c r="G125" i="1"/>
  <c r="C126" i="1" l="1"/>
  <c r="D126" i="1"/>
  <c r="A126" i="1" s="1"/>
  <c r="B127" i="1"/>
  <c r="F126" i="1"/>
  <c r="G126" i="1"/>
  <c r="E126" i="1"/>
  <c r="H126" i="1"/>
  <c r="F127" i="1" l="1"/>
  <c r="B128" i="1"/>
  <c r="C127" i="1"/>
  <c r="D127" i="1"/>
  <c r="A127" i="1" s="1"/>
  <c r="G127" i="1"/>
  <c r="H127" i="1"/>
  <c r="E127" i="1"/>
  <c r="D128" i="1" l="1"/>
  <c r="A128" i="1" s="1"/>
  <c r="B129" i="1"/>
  <c r="F128" i="1"/>
  <c r="C128" i="1"/>
  <c r="E128" i="1"/>
  <c r="H128" i="1"/>
  <c r="G128" i="1"/>
  <c r="B130" i="1" l="1"/>
  <c r="C129" i="1"/>
  <c r="D129" i="1"/>
  <c r="A129" i="1" s="1"/>
  <c r="F129" i="1"/>
  <c r="G129" i="1"/>
  <c r="H129" i="1"/>
  <c r="E129" i="1"/>
  <c r="C130" i="1" l="1"/>
  <c r="D130" i="1"/>
  <c r="A130" i="1" s="1"/>
  <c r="B131" i="1"/>
  <c r="F130" i="1"/>
  <c r="H130" i="1"/>
  <c r="E130" i="1"/>
  <c r="G130" i="1"/>
  <c r="F131" i="1" l="1"/>
  <c r="B132" i="1"/>
  <c r="C131" i="1"/>
  <c r="D131" i="1"/>
  <c r="A131" i="1" s="1"/>
  <c r="E131" i="1"/>
  <c r="H131" i="1"/>
  <c r="G131" i="1"/>
  <c r="D132" i="1" l="1"/>
  <c r="A132" i="1" s="1"/>
  <c r="B133" i="1"/>
  <c r="F132" i="1"/>
  <c r="C132" i="1"/>
  <c r="G132" i="1"/>
  <c r="E132" i="1"/>
  <c r="H132" i="1"/>
  <c r="B134" i="1" l="1"/>
  <c r="C133" i="1"/>
  <c r="D133" i="1"/>
  <c r="A133" i="1" s="1"/>
  <c r="F133" i="1"/>
  <c r="G133" i="1"/>
  <c r="H133" i="1"/>
  <c r="E133" i="1"/>
  <c r="C134" i="1" l="1"/>
  <c r="D134" i="1"/>
  <c r="A134" i="1" s="1"/>
  <c r="B135" i="1"/>
  <c r="F134" i="1"/>
  <c r="E134" i="1"/>
  <c r="G134" i="1"/>
  <c r="H134" i="1"/>
  <c r="F135" i="1" l="1"/>
  <c r="B136" i="1"/>
  <c r="C135" i="1"/>
  <c r="D135" i="1"/>
  <c r="A135" i="1" s="1"/>
  <c r="G135" i="1"/>
  <c r="H135" i="1"/>
  <c r="E135" i="1"/>
  <c r="D136" i="1" l="1"/>
  <c r="A136" i="1" s="1"/>
  <c r="B137" i="1"/>
  <c r="F136" i="1"/>
  <c r="C136" i="1"/>
  <c r="E136" i="1"/>
  <c r="H136" i="1"/>
  <c r="G136" i="1"/>
  <c r="B138" i="1" l="1"/>
  <c r="C137" i="1"/>
  <c r="D137" i="1"/>
  <c r="A137" i="1" s="1"/>
  <c r="F137" i="1"/>
  <c r="H137" i="1"/>
  <c r="E137" i="1"/>
  <c r="G137" i="1"/>
  <c r="C138" i="1" l="1"/>
  <c r="D138" i="1"/>
  <c r="A138" i="1" s="1"/>
  <c r="B139" i="1"/>
  <c r="F138" i="1"/>
  <c r="H138" i="1"/>
  <c r="E138" i="1"/>
  <c r="G138" i="1"/>
  <c r="F139" i="1" l="1"/>
  <c r="B140" i="1"/>
  <c r="C139" i="1"/>
  <c r="D139" i="1"/>
  <c r="A139" i="1" s="1"/>
  <c r="G139" i="1"/>
  <c r="H139" i="1"/>
  <c r="E139" i="1"/>
  <c r="D140" i="1" l="1"/>
  <c r="A140" i="1" s="1"/>
  <c r="B141" i="1"/>
  <c r="F140" i="1"/>
  <c r="C140" i="1"/>
  <c r="H140" i="1"/>
  <c r="G140" i="1"/>
  <c r="E140" i="1"/>
  <c r="B142" i="1" l="1"/>
  <c r="C141" i="1"/>
  <c r="D141" i="1"/>
  <c r="A141" i="1" s="1"/>
  <c r="F141" i="1"/>
  <c r="G141" i="1"/>
  <c r="H141" i="1"/>
  <c r="E141" i="1"/>
  <c r="C142" i="1" l="1"/>
  <c r="D142" i="1"/>
  <c r="A142" i="1" s="1"/>
  <c r="B143" i="1"/>
  <c r="F142" i="1"/>
  <c r="H142" i="1"/>
  <c r="G142" i="1"/>
  <c r="E142" i="1"/>
  <c r="F143" i="1" l="1"/>
  <c r="B144" i="1"/>
  <c r="C143" i="1"/>
  <c r="D143" i="1"/>
  <c r="A143" i="1" s="1"/>
  <c r="E143" i="1"/>
  <c r="H143" i="1"/>
  <c r="G143" i="1"/>
  <c r="D144" i="1" l="1"/>
  <c r="A144" i="1" s="1"/>
  <c r="B145" i="1"/>
  <c r="F144" i="1"/>
  <c r="C144" i="1"/>
  <c r="E144" i="1"/>
  <c r="G144" i="1"/>
  <c r="H144" i="1"/>
  <c r="B146" i="1" l="1"/>
  <c r="C145" i="1"/>
  <c r="D145" i="1"/>
  <c r="A145" i="1" s="1"/>
  <c r="F145" i="1"/>
  <c r="H145" i="1"/>
  <c r="E145" i="1"/>
  <c r="G145" i="1"/>
  <c r="C146" i="1" l="1"/>
  <c r="D146" i="1"/>
  <c r="A146" i="1" s="1"/>
  <c r="B147" i="1"/>
  <c r="F146" i="1"/>
  <c r="G146" i="1"/>
  <c r="H146" i="1"/>
  <c r="E146" i="1"/>
  <c r="F147" i="1" l="1"/>
  <c r="B148" i="1"/>
  <c r="D147" i="1"/>
  <c r="A147" i="1" s="1"/>
  <c r="C147" i="1"/>
  <c r="G147" i="1"/>
  <c r="H147" i="1"/>
  <c r="E147" i="1"/>
  <c r="D148" i="1" l="1"/>
  <c r="A148" i="1" s="1"/>
  <c r="B149" i="1"/>
  <c r="F148" i="1"/>
  <c r="C148" i="1"/>
  <c r="G148" i="1"/>
  <c r="H148" i="1"/>
  <c r="E148" i="1"/>
  <c r="B150" i="1" l="1"/>
  <c r="C149" i="1"/>
  <c r="D149" i="1"/>
  <c r="A149" i="1" s="1"/>
  <c r="F149" i="1"/>
  <c r="H149" i="1"/>
  <c r="E149" i="1"/>
  <c r="G149" i="1"/>
  <c r="C150" i="1" l="1"/>
  <c r="B151" i="1"/>
  <c r="F150" i="1"/>
  <c r="D150" i="1"/>
  <c r="A150" i="1" s="1"/>
  <c r="G150" i="1"/>
  <c r="H150" i="1"/>
  <c r="E150" i="1"/>
  <c r="F151" i="1" l="1"/>
  <c r="B152" i="1"/>
  <c r="D151" i="1"/>
  <c r="A151" i="1" s="1"/>
  <c r="C151" i="1"/>
  <c r="E151" i="1"/>
  <c r="G151" i="1"/>
  <c r="H151" i="1"/>
  <c r="D152" i="1" l="1"/>
  <c r="A152" i="1" s="1"/>
  <c r="B153" i="1"/>
  <c r="F152" i="1"/>
  <c r="C152" i="1"/>
  <c r="H152" i="1"/>
  <c r="G152" i="1"/>
  <c r="E152" i="1"/>
  <c r="B154" i="1" l="1"/>
  <c r="C153" i="1"/>
  <c r="D153" i="1"/>
  <c r="A153" i="1" s="1"/>
  <c r="F153" i="1"/>
  <c r="E153" i="1"/>
  <c r="G153" i="1"/>
  <c r="H153" i="1"/>
  <c r="C154" i="1" l="1"/>
  <c r="B155" i="1"/>
  <c r="F154" i="1"/>
  <c r="D154" i="1"/>
  <c r="A154" i="1" s="1"/>
  <c r="G154" i="1"/>
  <c r="H154" i="1"/>
  <c r="E154" i="1"/>
  <c r="F155" i="1" l="1"/>
  <c r="B156" i="1"/>
  <c r="D155" i="1"/>
  <c r="A155" i="1" s="1"/>
  <c r="C155" i="1"/>
  <c r="G155" i="1"/>
  <c r="H155" i="1"/>
  <c r="E155" i="1"/>
  <c r="D156" i="1" l="1"/>
  <c r="A156" i="1" s="1"/>
  <c r="B157" i="1"/>
  <c r="F156" i="1"/>
  <c r="C156" i="1"/>
  <c r="H156" i="1"/>
  <c r="E156" i="1"/>
  <c r="G156" i="1"/>
  <c r="B158" i="1" l="1"/>
  <c r="C157" i="1"/>
  <c r="D157" i="1"/>
  <c r="A157" i="1" s="1"/>
  <c r="F157" i="1"/>
  <c r="G157" i="1"/>
  <c r="H157" i="1"/>
  <c r="E157" i="1"/>
  <c r="C158" i="1" l="1"/>
  <c r="B159" i="1"/>
  <c r="F158" i="1"/>
  <c r="D158" i="1"/>
  <c r="A158" i="1" s="1"/>
  <c r="H158" i="1"/>
  <c r="G158" i="1"/>
  <c r="E158" i="1"/>
  <c r="F159" i="1" l="1"/>
  <c r="B160" i="1"/>
  <c r="D159" i="1"/>
  <c r="A159" i="1" s="1"/>
  <c r="C159" i="1"/>
  <c r="E159" i="1"/>
  <c r="H159" i="1"/>
  <c r="G159" i="1"/>
  <c r="D160" i="1" l="1"/>
  <c r="A160" i="1" s="1"/>
  <c r="B161" i="1"/>
  <c r="F160" i="1"/>
  <c r="C160" i="1"/>
  <c r="G160" i="1"/>
  <c r="H160" i="1"/>
  <c r="E160" i="1"/>
  <c r="B162" i="1" l="1"/>
  <c r="C161" i="1"/>
  <c r="D161" i="1"/>
  <c r="A161" i="1" s="1"/>
  <c r="F161" i="1"/>
  <c r="H161" i="1"/>
  <c r="E161" i="1"/>
  <c r="G161" i="1"/>
  <c r="C162" i="1" l="1"/>
  <c r="B163" i="1"/>
  <c r="F162" i="1"/>
  <c r="D162" i="1"/>
  <c r="A162" i="1" s="1"/>
  <c r="E162" i="1"/>
  <c r="G162" i="1"/>
  <c r="H162" i="1"/>
  <c r="F163" i="1" l="1"/>
  <c r="B164" i="1"/>
  <c r="D163" i="1"/>
  <c r="A163" i="1" s="1"/>
  <c r="C163" i="1"/>
  <c r="H163" i="1"/>
  <c r="E163" i="1"/>
  <c r="G163" i="1"/>
  <c r="D164" i="1" l="1"/>
  <c r="A164" i="1" s="1"/>
  <c r="B165" i="1"/>
  <c r="F164" i="1"/>
  <c r="C164" i="1"/>
  <c r="G164" i="1"/>
  <c r="H164" i="1"/>
  <c r="E164" i="1"/>
  <c r="B166" i="1" l="1"/>
  <c r="C165" i="1"/>
  <c r="D165" i="1"/>
  <c r="A165" i="1" s="1"/>
  <c r="F165" i="1"/>
  <c r="H165" i="1"/>
  <c r="E165" i="1"/>
  <c r="G165" i="1"/>
  <c r="C166" i="1" l="1"/>
  <c r="B167" i="1"/>
  <c r="F166" i="1"/>
  <c r="D166" i="1"/>
  <c r="A166" i="1" s="1"/>
  <c r="E166" i="1"/>
  <c r="G166" i="1"/>
  <c r="H166" i="1"/>
  <c r="F167" i="1" l="1"/>
  <c r="B168" i="1"/>
  <c r="D167" i="1"/>
  <c r="A167" i="1" s="1"/>
  <c r="C167" i="1"/>
  <c r="E167" i="1"/>
  <c r="H167" i="1"/>
  <c r="G167" i="1"/>
  <c r="D168" i="1" l="1"/>
  <c r="A168" i="1" s="1"/>
  <c r="B169" i="1"/>
  <c r="F168" i="1"/>
  <c r="C168" i="1"/>
  <c r="E168" i="1"/>
  <c r="G168" i="1"/>
  <c r="H168" i="1"/>
  <c r="B170" i="1" l="1"/>
  <c r="C169" i="1"/>
  <c r="D169" i="1"/>
  <c r="A169" i="1" s="1"/>
  <c r="F169" i="1"/>
  <c r="G169" i="1"/>
  <c r="E169" i="1"/>
  <c r="H169" i="1"/>
  <c r="C170" i="1" l="1"/>
  <c r="B171" i="1"/>
  <c r="F170" i="1"/>
  <c r="D170" i="1"/>
  <c r="A170" i="1" s="1"/>
  <c r="E170" i="1"/>
  <c r="G170" i="1"/>
  <c r="H170" i="1"/>
  <c r="F171" i="1" l="1"/>
  <c r="B172" i="1"/>
  <c r="D171" i="1"/>
  <c r="A171" i="1" s="1"/>
  <c r="C171" i="1"/>
  <c r="E171" i="1"/>
  <c r="H171" i="1"/>
  <c r="G171" i="1"/>
  <c r="D172" i="1" l="1"/>
  <c r="A172" i="1" s="1"/>
  <c r="B173" i="1"/>
  <c r="F172" i="1"/>
  <c r="C172" i="1"/>
  <c r="G172" i="1"/>
  <c r="E172" i="1"/>
  <c r="H172" i="1"/>
  <c r="B174" i="1" l="1"/>
  <c r="C173" i="1"/>
  <c r="D173" i="1"/>
  <c r="A173" i="1" s="1"/>
  <c r="F173" i="1"/>
  <c r="H173" i="1"/>
  <c r="E173" i="1"/>
  <c r="G173" i="1"/>
  <c r="C174" i="1" l="1"/>
  <c r="B175" i="1"/>
  <c r="F174" i="1"/>
  <c r="D174" i="1"/>
  <c r="A174" i="1" s="1"/>
  <c r="G174" i="1"/>
  <c r="H174" i="1"/>
  <c r="E174" i="1"/>
  <c r="F175" i="1" l="1"/>
  <c r="B176" i="1"/>
  <c r="D175" i="1"/>
  <c r="A175" i="1" s="1"/>
  <c r="C175" i="1"/>
  <c r="E175" i="1"/>
  <c r="G175" i="1"/>
  <c r="H175" i="1"/>
  <c r="D176" i="1" l="1"/>
  <c r="A176" i="1" s="1"/>
  <c r="B177" i="1"/>
  <c r="F176" i="1"/>
  <c r="C176" i="1"/>
  <c r="H176" i="1"/>
  <c r="E176" i="1"/>
  <c r="G176" i="1"/>
  <c r="B178" i="1" l="1"/>
  <c r="C177" i="1"/>
  <c r="D177" i="1"/>
  <c r="A177" i="1" s="1"/>
  <c r="F177" i="1"/>
  <c r="H177" i="1"/>
  <c r="E177" i="1"/>
  <c r="G177" i="1"/>
  <c r="C178" i="1" l="1"/>
  <c r="B179" i="1"/>
  <c r="F178" i="1"/>
  <c r="D178" i="1"/>
  <c r="A178" i="1" s="1"/>
  <c r="G178" i="1"/>
  <c r="H178" i="1"/>
  <c r="E178" i="1"/>
  <c r="F179" i="1" l="1"/>
  <c r="B180" i="1"/>
  <c r="D179" i="1"/>
  <c r="A179" i="1" s="1"/>
  <c r="C179" i="1"/>
  <c r="E179" i="1"/>
  <c r="G179" i="1"/>
  <c r="H179" i="1"/>
  <c r="D180" i="1" l="1"/>
  <c r="A180" i="1" s="1"/>
  <c r="B181" i="1"/>
  <c r="F180" i="1"/>
  <c r="C180" i="1"/>
  <c r="H180" i="1"/>
  <c r="E180" i="1"/>
  <c r="G180" i="1"/>
  <c r="B182" i="1" l="1"/>
  <c r="C181" i="1"/>
  <c r="D181" i="1"/>
  <c r="A181" i="1" s="1"/>
  <c r="F181" i="1"/>
  <c r="G181" i="1"/>
  <c r="H181" i="1"/>
  <c r="E181" i="1"/>
  <c r="C182" i="1" l="1"/>
  <c r="B183" i="1"/>
  <c r="F182" i="1"/>
  <c r="D182" i="1"/>
  <c r="A182" i="1" s="1"/>
  <c r="E182" i="1"/>
  <c r="H182" i="1"/>
  <c r="G182" i="1"/>
  <c r="F183" i="1" l="1"/>
  <c r="B184" i="1"/>
  <c r="D183" i="1"/>
  <c r="A183" i="1" s="1"/>
  <c r="C183" i="1"/>
  <c r="H183" i="1"/>
  <c r="E183" i="1"/>
  <c r="G183" i="1"/>
  <c r="D184" i="1" l="1"/>
  <c r="A184" i="1" s="1"/>
  <c r="B185" i="1"/>
  <c r="F184" i="1"/>
  <c r="C184" i="1"/>
  <c r="H184" i="1"/>
  <c r="E184" i="1"/>
  <c r="G184" i="1"/>
  <c r="B186" i="1" l="1"/>
  <c r="C185" i="1"/>
  <c r="D185" i="1"/>
  <c r="A185" i="1" s="1"/>
  <c r="F185" i="1"/>
  <c r="G185" i="1"/>
  <c r="H185" i="1"/>
  <c r="E185" i="1"/>
  <c r="B187" i="1" l="1"/>
  <c r="F186" i="1"/>
  <c r="C186" i="1"/>
  <c r="D186" i="1"/>
  <c r="A186" i="1" s="1"/>
  <c r="G186" i="1"/>
  <c r="H186" i="1"/>
  <c r="E186" i="1"/>
  <c r="B188" i="1" l="1"/>
  <c r="D187" i="1"/>
  <c r="A187" i="1" s="1"/>
  <c r="F187" i="1"/>
  <c r="C187" i="1"/>
  <c r="H187" i="1"/>
  <c r="E187" i="1"/>
  <c r="G187" i="1"/>
  <c r="B189" i="1" l="1"/>
  <c r="C188" i="1"/>
  <c r="D188" i="1"/>
  <c r="A188" i="1" s="1"/>
  <c r="F188" i="1"/>
  <c r="H188" i="1"/>
  <c r="E188" i="1"/>
  <c r="G188" i="1"/>
  <c r="B190" i="1" l="1"/>
  <c r="C189" i="1"/>
  <c r="D189" i="1"/>
  <c r="A189" i="1" s="1"/>
  <c r="F189" i="1"/>
  <c r="H189" i="1"/>
  <c r="E189" i="1"/>
  <c r="G189" i="1"/>
  <c r="B191" i="1" l="1"/>
  <c r="F190" i="1"/>
  <c r="C190" i="1"/>
  <c r="D190" i="1"/>
  <c r="A190" i="1" s="1"/>
  <c r="G190" i="1"/>
  <c r="H190" i="1"/>
  <c r="E190" i="1"/>
  <c r="B192" i="1" l="1"/>
  <c r="D191" i="1"/>
  <c r="A191" i="1" s="1"/>
  <c r="F191" i="1"/>
  <c r="C191" i="1"/>
  <c r="H191" i="1"/>
  <c r="E191" i="1"/>
  <c r="G191" i="1"/>
  <c r="B193" i="1" l="1"/>
  <c r="C192" i="1"/>
  <c r="D192" i="1"/>
  <c r="A192" i="1" s="1"/>
  <c r="F192" i="1"/>
  <c r="H192" i="1"/>
  <c r="E192" i="1"/>
  <c r="G192" i="1"/>
  <c r="B194" i="1" l="1"/>
  <c r="C193" i="1"/>
  <c r="D193" i="1"/>
  <c r="A193" i="1" s="1"/>
  <c r="F193" i="1"/>
  <c r="H193" i="1"/>
  <c r="G193" i="1"/>
  <c r="E193" i="1"/>
  <c r="B195" i="1" l="1"/>
  <c r="F194" i="1"/>
  <c r="C194" i="1"/>
  <c r="D194" i="1"/>
  <c r="A194" i="1" s="1"/>
  <c r="G194" i="1"/>
  <c r="H194" i="1"/>
  <c r="E194" i="1"/>
  <c r="B196" i="1" l="1"/>
  <c r="D195" i="1"/>
  <c r="A195" i="1" s="1"/>
  <c r="F195" i="1"/>
  <c r="C195" i="1"/>
  <c r="H195" i="1"/>
  <c r="E195" i="1"/>
  <c r="G195" i="1"/>
  <c r="B197" i="1" l="1"/>
  <c r="C196" i="1"/>
  <c r="D196" i="1"/>
  <c r="A196" i="1" s="1"/>
  <c r="F196" i="1"/>
  <c r="H196" i="1"/>
  <c r="E196" i="1"/>
  <c r="G196" i="1"/>
  <c r="B198" i="1" l="1"/>
  <c r="C197" i="1"/>
  <c r="D197" i="1"/>
  <c r="A197" i="1" s="1"/>
  <c r="F197" i="1"/>
  <c r="H197" i="1"/>
  <c r="G197" i="1"/>
  <c r="E197" i="1"/>
  <c r="B199" i="1" l="1"/>
  <c r="F198" i="1"/>
  <c r="C198" i="1"/>
  <c r="D198" i="1"/>
  <c r="A198" i="1" s="1"/>
  <c r="G198" i="1"/>
  <c r="H198" i="1"/>
  <c r="E198" i="1"/>
  <c r="B200" i="1" l="1"/>
  <c r="D199" i="1"/>
  <c r="A199" i="1" s="1"/>
  <c r="F199" i="1"/>
  <c r="C199" i="1"/>
  <c r="H199" i="1"/>
  <c r="E199" i="1"/>
  <c r="G199" i="1"/>
  <c r="B201" i="1" l="1"/>
  <c r="C200" i="1"/>
  <c r="D200" i="1"/>
  <c r="A200" i="1" s="1"/>
  <c r="F200" i="1"/>
  <c r="H200" i="1"/>
  <c r="E200" i="1"/>
  <c r="G200" i="1"/>
  <c r="B202" i="1" l="1"/>
  <c r="C201" i="1"/>
  <c r="D201" i="1"/>
  <c r="A201" i="1" s="1"/>
  <c r="F201" i="1"/>
  <c r="G201" i="1"/>
  <c r="H201" i="1"/>
  <c r="E201" i="1"/>
  <c r="B203" i="1" l="1"/>
  <c r="F202" i="1"/>
  <c r="C202" i="1"/>
  <c r="D202" i="1"/>
  <c r="A202" i="1" s="1"/>
  <c r="G202" i="1"/>
  <c r="H202" i="1"/>
  <c r="E202" i="1"/>
  <c r="B204" i="1" l="1"/>
  <c r="D203" i="1"/>
  <c r="A203" i="1" s="1"/>
  <c r="F203" i="1"/>
  <c r="C203" i="1"/>
  <c r="H203" i="1"/>
  <c r="E203" i="1"/>
  <c r="G203" i="1"/>
  <c r="B205" i="1" l="1"/>
  <c r="C204" i="1"/>
  <c r="D204" i="1"/>
  <c r="A204" i="1" s="1"/>
  <c r="F204" i="1"/>
  <c r="H204" i="1"/>
  <c r="E204" i="1"/>
  <c r="G204" i="1"/>
  <c r="B206" i="1" l="1"/>
  <c r="C205" i="1"/>
  <c r="D205" i="1"/>
  <c r="A205" i="1" s="1"/>
  <c r="F205" i="1"/>
  <c r="G205" i="1"/>
  <c r="H205" i="1"/>
  <c r="E205" i="1"/>
  <c r="B207" i="1" l="1"/>
  <c r="F206" i="1"/>
  <c r="C206" i="1"/>
  <c r="D206" i="1"/>
  <c r="A206" i="1" s="1"/>
  <c r="G206" i="1"/>
  <c r="H206" i="1"/>
  <c r="E206" i="1"/>
  <c r="B208" i="1" l="1"/>
  <c r="D207" i="1"/>
  <c r="A207" i="1" s="1"/>
  <c r="F207" i="1"/>
  <c r="C207" i="1"/>
  <c r="H207" i="1"/>
  <c r="E207" i="1"/>
  <c r="G207" i="1"/>
  <c r="B209" i="1" l="1"/>
  <c r="C208" i="1"/>
  <c r="D208" i="1"/>
  <c r="A208" i="1" s="1"/>
  <c r="F208" i="1"/>
  <c r="H208" i="1"/>
  <c r="E208" i="1"/>
  <c r="G208" i="1"/>
  <c r="B210" i="1" l="1"/>
  <c r="C209" i="1"/>
  <c r="D209" i="1"/>
  <c r="A209" i="1" s="1"/>
  <c r="F209" i="1"/>
  <c r="G209" i="1"/>
  <c r="H209" i="1"/>
  <c r="E209" i="1"/>
  <c r="B211" i="1" l="1"/>
  <c r="F210" i="1"/>
  <c r="C210" i="1"/>
  <c r="D210" i="1"/>
  <c r="A210" i="1" s="1"/>
  <c r="G210" i="1"/>
  <c r="H210" i="1"/>
  <c r="E210" i="1"/>
  <c r="B212" i="1" l="1"/>
  <c r="D211" i="1"/>
  <c r="A211" i="1" s="1"/>
  <c r="F211" i="1"/>
  <c r="C211" i="1"/>
  <c r="H211" i="1"/>
  <c r="E211" i="1"/>
  <c r="G211" i="1"/>
  <c r="B213" i="1" l="1"/>
  <c r="C212" i="1"/>
  <c r="D212" i="1"/>
  <c r="A212" i="1" s="1"/>
  <c r="F212" i="1"/>
  <c r="H212" i="1"/>
  <c r="E212" i="1"/>
  <c r="G212" i="1"/>
  <c r="B214" i="1" l="1"/>
  <c r="C213" i="1"/>
  <c r="D213" i="1"/>
  <c r="A213" i="1" s="1"/>
  <c r="F213" i="1"/>
  <c r="G213" i="1"/>
  <c r="H213" i="1"/>
  <c r="E213" i="1"/>
  <c r="B215" i="1" l="1"/>
  <c r="F214" i="1"/>
  <c r="C214" i="1"/>
  <c r="D214" i="1"/>
  <c r="A214" i="1" s="1"/>
  <c r="G214" i="1"/>
  <c r="H214" i="1"/>
  <c r="E214" i="1"/>
  <c r="B216" i="1" l="1"/>
  <c r="D215" i="1"/>
  <c r="A215" i="1" s="1"/>
  <c r="F215" i="1"/>
  <c r="C215" i="1"/>
  <c r="H215" i="1"/>
  <c r="E215" i="1"/>
  <c r="G215" i="1"/>
  <c r="B217" i="1" l="1"/>
  <c r="C216" i="1"/>
  <c r="D216" i="1"/>
  <c r="A216" i="1" s="1"/>
  <c r="F216" i="1"/>
  <c r="H216" i="1"/>
  <c r="E216" i="1"/>
  <c r="G216" i="1"/>
  <c r="B218" i="1" l="1"/>
  <c r="C217" i="1"/>
  <c r="D217" i="1"/>
  <c r="A217" i="1" s="1"/>
  <c r="F217" i="1"/>
  <c r="G217" i="1"/>
  <c r="H217" i="1"/>
  <c r="E217" i="1"/>
  <c r="B219" i="1" l="1"/>
  <c r="F218" i="1"/>
  <c r="C218" i="1"/>
  <c r="D218" i="1"/>
  <c r="A218" i="1" s="1"/>
  <c r="G218" i="1"/>
  <c r="H218" i="1"/>
  <c r="E218" i="1"/>
  <c r="B220" i="1" l="1"/>
  <c r="D219" i="1"/>
  <c r="A219" i="1" s="1"/>
  <c r="F219" i="1"/>
  <c r="C219" i="1"/>
  <c r="H219" i="1"/>
  <c r="E219" i="1"/>
  <c r="G219" i="1"/>
  <c r="B221" i="1" l="1"/>
  <c r="C220" i="1"/>
  <c r="D220" i="1"/>
  <c r="A220" i="1" s="1"/>
  <c r="F220" i="1"/>
  <c r="H220" i="1"/>
  <c r="E220" i="1"/>
  <c r="G220" i="1"/>
  <c r="B222" i="1" l="1"/>
  <c r="C221" i="1"/>
  <c r="D221" i="1"/>
  <c r="A221" i="1" s="1"/>
  <c r="F221" i="1"/>
  <c r="G221" i="1"/>
  <c r="H221" i="1"/>
  <c r="E221" i="1"/>
  <c r="B223" i="1" l="1"/>
  <c r="F222" i="1"/>
  <c r="C222" i="1"/>
  <c r="D222" i="1"/>
  <c r="A222" i="1" s="1"/>
  <c r="G222" i="1"/>
  <c r="H222" i="1"/>
  <c r="E222" i="1"/>
  <c r="B224" i="1" l="1"/>
  <c r="D223" i="1"/>
  <c r="A223" i="1" s="1"/>
  <c r="F223" i="1"/>
  <c r="C223" i="1"/>
  <c r="H223" i="1"/>
  <c r="E223" i="1"/>
  <c r="G223" i="1"/>
  <c r="B225" i="1" l="1"/>
  <c r="C224" i="1"/>
  <c r="D224" i="1"/>
  <c r="A224" i="1" s="1"/>
  <c r="F224" i="1"/>
  <c r="H224" i="1"/>
  <c r="E224" i="1"/>
  <c r="G224" i="1"/>
  <c r="B226" i="1" l="1"/>
  <c r="C225" i="1"/>
  <c r="D225" i="1"/>
  <c r="A225" i="1" s="1"/>
  <c r="F225" i="1"/>
  <c r="G225" i="1"/>
  <c r="H225" i="1"/>
  <c r="E225" i="1"/>
  <c r="B227" i="1" l="1"/>
  <c r="F226" i="1"/>
  <c r="C226" i="1"/>
  <c r="D226" i="1"/>
  <c r="A226" i="1" s="1"/>
  <c r="G226" i="1"/>
  <c r="H226" i="1"/>
  <c r="E226" i="1"/>
  <c r="B228" i="1" l="1"/>
  <c r="D227" i="1"/>
  <c r="A227" i="1" s="1"/>
  <c r="F227" i="1"/>
  <c r="C227" i="1"/>
  <c r="H227" i="1"/>
  <c r="E227" i="1"/>
  <c r="G227" i="1"/>
  <c r="B229" i="1" l="1"/>
  <c r="C228" i="1"/>
  <c r="D228" i="1"/>
  <c r="A228" i="1" s="1"/>
  <c r="F228" i="1"/>
  <c r="H228" i="1"/>
  <c r="E228" i="1"/>
  <c r="G228" i="1"/>
  <c r="B230" i="1" l="1"/>
  <c r="C229" i="1"/>
  <c r="D229" i="1"/>
  <c r="A229" i="1" s="1"/>
  <c r="F229" i="1"/>
  <c r="G229" i="1"/>
  <c r="H229" i="1"/>
  <c r="E229" i="1"/>
  <c r="B231" i="1" l="1"/>
  <c r="F230" i="1"/>
  <c r="C230" i="1"/>
  <c r="D230" i="1"/>
  <c r="A230" i="1" s="1"/>
  <c r="G230" i="1"/>
  <c r="H230" i="1"/>
  <c r="E230" i="1"/>
  <c r="B232" i="1" l="1"/>
  <c r="D231" i="1"/>
  <c r="A231" i="1" s="1"/>
  <c r="F231" i="1"/>
  <c r="C231" i="1"/>
  <c r="H231" i="1"/>
  <c r="E231" i="1"/>
  <c r="G231" i="1"/>
  <c r="B233" i="1" l="1"/>
  <c r="C232" i="1"/>
  <c r="D232" i="1"/>
  <c r="A232" i="1" s="1"/>
  <c r="F232" i="1"/>
  <c r="H232" i="1"/>
  <c r="E232" i="1"/>
  <c r="G232" i="1"/>
  <c r="B234" i="1" l="1"/>
  <c r="C233" i="1"/>
  <c r="D233" i="1"/>
  <c r="A233" i="1" s="1"/>
  <c r="F233" i="1"/>
  <c r="G233" i="1"/>
  <c r="H233" i="1"/>
  <c r="E233" i="1"/>
  <c r="B235" i="1" l="1"/>
  <c r="F234" i="1"/>
  <c r="C234" i="1"/>
  <c r="D234" i="1"/>
  <c r="A234" i="1" s="1"/>
  <c r="G234" i="1"/>
  <c r="H234" i="1"/>
  <c r="E234" i="1"/>
  <c r="B236" i="1" l="1"/>
  <c r="D235" i="1"/>
  <c r="A235" i="1" s="1"/>
  <c r="F235" i="1"/>
  <c r="C235" i="1"/>
  <c r="H235" i="1"/>
  <c r="E235" i="1"/>
  <c r="G235" i="1"/>
  <c r="B237" i="1" l="1"/>
  <c r="C236" i="1"/>
  <c r="D236" i="1"/>
  <c r="A236" i="1" s="1"/>
  <c r="F236" i="1"/>
  <c r="H236" i="1"/>
  <c r="E236" i="1"/>
  <c r="G236" i="1"/>
  <c r="B238" i="1" l="1"/>
  <c r="C237" i="1"/>
  <c r="D237" i="1"/>
  <c r="A237" i="1" s="1"/>
  <c r="F237" i="1"/>
  <c r="G237" i="1"/>
  <c r="H237" i="1"/>
  <c r="E237" i="1"/>
  <c r="B239" i="1" l="1"/>
  <c r="F238" i="1"/>
  <c r="C238" i="1"/>
  <c r="D238" i="1"/>
  <c r="A238" i="1" s="1"/>
  <c r="G238" i="1"/>
  <c r="H238" i="1"/>
  <c r="E238" i="1"/>
  <c r="B240" i="1" l="1"/>
  <c r="D239" i="1"/>
  <c r="A239" i="1" s="1"/>
  <c r="F239" i="1"/>
  <c r="C239" i="1"/>
  <c r="H239" i="1"/>
  <c r="E239" i="1"/>
  <c r="G239" i="1"/>
  <c r="B241" i="1" l="1"/>
  <c r="C240" i="1"/>
  <c r="D240" i="1"/>
  <c r="A240" i="1" s="1"/>
  <c r="F240" i="1"/>
  <c r="H240" i="1"/>
  <c r="E240" i="1"/>
  <c r="G240" i="1"/>
  <c r="B242" i="1" l="1"/>
  <c r="C241" i="1"/>
  <c r="D241" i="1"/>
  <c r="A241" i="1" s="1"/>
  <c r="F241" i="1"/>
  <c r="G241" i="1"/>
  <c r="H241" i="1"/>
  <c r="E241" i="1"/>
  <c r="B243" i="1" l="1"/>
  <c r="F242" i="1"/>
  <c r="C242" i="1"/>
  <c r="D242" i="1"/>
  <c r="A242" i="1" s="1"/>
  <c r="G242" i="1"/>
  <c r="H242" i="1"/>
  <c r="E242" i="1"/>
  <c r="B244" i="1" l="1"/>
  <c r="D243" i="1"/>
  <c r="A243" i="1" s="1"/>
  <c r="F243" i="1"/>
  <c r="C243" i="1"/>
  <c r="H243" i="1"/>
  <c r="E243" i="1"/>
  <c r="G243" i="1"/>
  <c r="B245" i="1" l="1"/>
  <c r="C244" i="1"/>
  <c r="D244" i="1"/>
  <c r="A244" i="1" s="1"/>
  <c r="F244" i="1"/>
  <c r="H244" i="1"/>
  <c r="E244" i="1"/>
  <c r="G244" i="1"/>
  <c r="B246" i="1" l="1"/>
  <c r="C245" i="1"/>
  <c r="D245" i="1"/>
  <c r="A245" i="1" s="1"/>
  <c r="F245" i="1"/>
  <c r="G245" i="1"/>
  <c r="H245" i="1"/>
  <c r="E245" i="1"/>
  <c r="B247" i="1" l="1"/>
  <c r="F246" i="1"/>
  <c r="C246" i="1"/>
  <c r="D246" i="1"/>
  <c r="A246" i="1" s="1"/>
  <c r="G246" i="1"/>
  <c r="H246" i="1"/>
  <c r="E246" i="1"/>
  <c r="B248" i="1" l="1"/>
  <c r="D247" i="1"/>
  <c r="A247" i="1" s="1"/>
  <c r="F247" i="1"/>
  <c r="C247" i="1"/>
  <c r="H247" i="1"/>
  <c r="E247" i="1"/>
  <c r="G247" i="1"/>
  <c r="B249" i="1" l="1"/>
  <c r="C248" i="1"/>
  <c r="D248" i="1"/>
  <c r="A248" i="1" s="1"/>
  <c r="F248" i="1"/>
  <c r="H248" i="1"/>
  <c r="E248" i="1"/>
  <c r="G248" i="1"/>
  <c r="B250" i="1" l="1"/>
  <c r="C249" i="1"/>
  <c r="D249" i="1"/>
  <c r="A249" i="1" s="1"/>
  <c r="F249" i="1"/>
  <c r="G249" i="1"/>
  <c r="H249" i="1"/>
  <c r="E249" i="1"/>
  <c r="B251" i="1" l="1"/>
  <c r="F250" i="1"/>
  <c r="C250" i="1"/>
  <c r="D250" i="1"/>
  <c r="A250" i="1" s="1"/>
  <c r="G250" i="1"/>
  <c r="H250" i="1"/>
  <c r="E250" i="1"/>
  <c r="B252" i="1" l="1"/>
  <c r="D251" i="1"/>
  <c r="A251" i="1" s="1"/>
  <c r="F251" i="1"/>
  <c r="C251" i="1"/>
  <c r="H251" i="1"/>
  <c r="E251" i="1"/>
  <c r="G251" i="1"/>
  <c r="B253" i="1" l="1"/>
  <c r="C252" i="1"/>
  <c r="D252" i="1"/>
  <c r="A252" i="1" s="1"/>
  <c r="F252" i="1"/>
  <c r="H252" i="1"/>
  <c r="E252" i="1"/>
  <c r="G252" i="1"/>
  <c r="B254" i="1" l="1"/>
  <c r="C253" i="1"/>
  <c r="D253" i="1"/>
  <c r="A253" i="1" s="1"/>
  <c r="F253" i="1"/>
  <c r="G253" i="1"/>
  <c r="H253" i="1"/>
  <c r="E253" i="1"/>
  <c r="B255" i="1" l="1"/>
  <c r="F254" i="1"/>
  <c r="C254" i="1"/>
  <c r="D254" i="1"/>
  <c r="A254" i="1" s="1"/>
  <c r="G254" i="1"/>
  <c r="H254" i="1"/>
  <c r="E254" i="1"/>
  <c r="B256" i="1" l="1"/>
  <c r="D255" i="1"/>
  <c r="A255" i="1" s="1"/>
  <c r="F255" i="1"/>
  <c r="C255" i="1"/>
  <c r="H255" i="1"/>
  <c r="E255" i="1"/>
  <c r="G255" i="1"/>
  <c r="B257" i="1" l="1"/>
  <c r="C256" i="1"/>
  <c r="D256" i="1"/>
  <c r="A256" i="1" s="1"/>
  <c r="F256" i="1"/>
  <c r="H256" i="1"/>
  <c r="E256" i="1"/>
  <c r="G256" i="1"/>
  <c r="B258" i="1" l="1"/>
  <c r="C257" i="1"/>
  <c r="D257" i="1"/>
  <c r="A257" i="1" s="1"/>
  <c r="F257" i="1"/>
  <c r="G257" i="1"/>
  <c r="H257" i="1"/>
  <c r="E257" i="1"/>
  <c r="B259" i="1" l="1"/>
  <c r="F258" i="1"/>
  <c r="C258" i="1"/>
  <c r="D258" i="1"/>
  <c r="A258" i="1" s="1"/>
  <c r="G258" i="1"/>
  <c r="H258" i="1"/>
  <c r="E258" i="1"/>
  <c r="B260" i="1" l="1"/>
  <c r="D259" i="1"/>
  <c r="A259" i="1" s="1"/>
  <c r="F259" i="1"/>
  <c r="C259" i="1"/>
  <c r="H259" i="1"/>
  <c r="E259" i="1"/>
  <c r="G259" i="1"/>
  <c r="B261" i="1" l="1"/>
  <c r="C260" i="1"/>
  <c r="D260" i="1"/>
  <c r="A260" i="1" s="1"/>
  <c r="F260" i="1"/>
  <c r="H260" i="1"/>
  <c r="E260" i="1"/>
  <c r="G260" i="1"/>
  <c r="B262" i="1" l="1"/>
  <c r="C261" i="1"/>
  <c r="D261" i="1"/>
  <c r="A261" i="1" s="1"/>
  <c r="F261" i="1"/>
  <c r="G261" i="1"/>
  <c r="H261" i="1"/>
  <c r="E261" i="1"/>
  <c r="B263" i="1" l="1"/>
  <c r="F262" i="1"/>
  <c r="C262" i="1"/>
  <c r="D262" i="1"/>
  <c r="A262" i="1" s="1"/>
  <c r="G262" i="1"/>
  <c r="H262" i="1"/>
  <c r="E262" i="1"/>
  <c r="B264" i="1" l="1"/>
  <c r="D263" i="1"/>
  <c r="A263" i="1" s="1"/>
  <c r="F263" i="1"/>
  <c r="C263" i="1"/>
  <c r="H263" i="1"/>
  <c r="E263" i="1"/>
  <c r="G263" i="1"/>
  <c r="B265" i="1" l="1"/>
  <c r="C264" i="1"/>
  <c r="D264" i="1"/>
  <c r="A264" i="1" s="1"/>
  <c r="F264" i="1"/>
  <c r="H264" i="1"/>
  <c r="E264" i="1"/>
  <c r="G264" i="1"/>
  <c r="B266" i="1" l="1"/>
  <c r="C265" i="1"/>
  <c r="D265" i="1"/>
  <c r="A265" i="1" s="1"/>
  <c r="F265" i="1"/>
  <c r="G265" i="1"/>
  <c r="H265" i="1"/>
  <c r="E265" i="1"/>
  <c r="B267" i="1" l="1"/>
  <c r="F266" i="1"/>
  <c r="C266" i="1"/>
  <c r="D266" i="1"/>
  <c r="A266" i="1" s="1"/>
  <c r="G266" i="1"/>
  <c r="H266" i="1"/>
  <c r="E266" i="1"/>
  <c r="B268" i="1" l="1"/>
  <c r="D267" i="1"/>
  <c r="A267" i="1" s="1"/>
  <c r="F267" i="1"/>
  <c r="C267" i="1"/>
  <c r="H267" i="1"/>
  <c r="E267" i="1"/>
  <c r="G267" i="1"/>
  <c r="B269" i="1" l="1"/>
  <c r="C268" i="1"/>
  <c r="D268" i="1"/>
  <c r="A268" i="1" s="1"/>
  <c r="F268" i="1"/>
  <c r="H268" i="1"/>
  <c r="E268" i="1"/>
  <c r="G268" i="1"/>
  <c r="B270" i="1" l="1"/>
  <c r="C269" i="1"/>
  <c r="D269" i="1"/>
  <c r="A269" i="1" s="1"/>
  <c r="F269" i="1"/>
  <c r="G269" i="1"/>
  <c r="H269" i="1"/>
  <c r="E269" i="1"/>
  <c r="B271" i="1" l="1"/>
  <c r="F270" i="1"/>
  <c r="C270" i="1"/>
  <c r="D270" i="1"/>
  <c r="A270" i="1" s="1"/>
  <c r="G270" i="1"/>
  <c r="H270" i="1"/>
  <c r="E270" i="1"/>
  <c r="B272" i="1" l="1"/>
  <c r="D271" i="1"/>
  <c r="A271" i="1" s="1"/>
  <c r="F271" i="1"/>
  <c r="C271" i="1"/>
  <c r="H271" i="1"/>
  <c r="E271" i="1"/>
  <c r="G271" i="1"/>
  <c r="B273" i="1" l="1"/>
  <c r="C272" i="1"/>
  <c r="D272" i="1"/>
  <c r="A272" i="1" s="1"/>
  <c r="F272" i="1"/>
  <c r="H272" i="1"/>
  <c r="E272" i="1"/>
  <c r="G272" i="1"/>
  <c r="B274" i="1" l="1"/>
  <c r="C273" i="1"/>
  <c r="D273" i="1"/>
  <c r="A273" i="1" s="1"/>
  <c r="F273" i="1"/>
  <c r="G273" i="1"/>
  <c r="H273" i="1"/>
  <c r="E273" i="1"/>
  <c r="B275" i="1" l="1"/>
  <c r="F274" i="1"/>
  <c r="C274" i="1"/>
  <c r="D274" i="1"/>
  <c r="A274" i="1" s="1"/>
  <c r="G274" i="1"/>
  <c r="H274" i="1"/>
  <c r="E274" i="1"/>
  <c r="B276" i="1" l="1"/>
  <c r="D275" i="1"/>
  <c r="A275" i="1" s="1"/>
  <c r="F275" i="1"/>
  <c r="C275" i="1"/>
  <c r="H275" i="1"/>
  <c r="E275" i="1"/>
  <c r="G275" i="1"/>
  <c r="B277" i="1" l="1"/>
  <c r="C276" i="1"/>
  <c r="D276" i="1"/>
  <c r="A276" i="1" s="1"/>
  <c r="F276" i="1"/>
  <c r="H276" i="1"/>
  <c r="E276" i="1"/>
  <c r="G276" i="1"/>
  <c r="B278" i="1" l="1"/>
  <c r="C277" i="1"/>
  <c r="D277" i="1"/>
  <c r="A277" i="1" s="1"/>
  <c r="F277" i="1"/>
  <c r="G277" i="1"/>
  <c r="H277" i="1"/>
  <c r="E277" i="1"/>
  <c r="B279" i="1" l="1"/>
  <c r="F278" i="1"/>
  <c r="C278" i="1"/>
  <c r="D278" i="1"/>
  <c r="A278" i="1" s="1"/>
  <c r="G278" i="1"/>
  <c r="H278" i="1"/>
  <c r="E278" i="1"/>
  <c r="B280" i="1" l="1"/>
  <c r="D279" i="1"/>
  <c r="A279" i="1" s="1"/>
  <c r="F279" i="1"/>
  <c r="C279" i="1"/>
  <c r="H279" i="1"/>
  <c r="E279" i="1"/>
  <c r="G279" i="1"/>
  <c r="B281" i="1" l="1"/>
  <c r="C280" i="1"/>
  <c r="D280" i="1"/>
  <c r="A280" i="1" s="1"/>
  <c r="F280" i="1"/>
  <c r="H280" i="1"/>
  <c r="E280" i="1"/>
  <c r="G280" i="1"/>
  <c r="B282" i="1" l="1"/>
  <c r="C281" i="1"/>
  <c r="D281" i="1"/>
  <c r="A281" i="1" s="1"/>
  <c r="F281" i="1"/>
  <c r="G281" i="1"/>
  <c r="H281" i="1"/>
  <c r="E281" i="1"/>
  <c r="B283" i="1" l="1"/>
  <c r="F282" i="1"/>
  <c r="C282" i="1"/>
  <c r="D282" i="1"/>
  <c r="A282" i="1" s="1"/>
  <c r="G282" i="1"/>
  <c r="H282" i="1"/>
  <c r="E282" i="1"/>
  <c r="B284" i="1" l="1"/>
  <c r="D283" i="1"/>
  <c r="A283" i="1" s="1"/>
  <c r="F283" i="1"/>
  <c r="C283" i="1"/>
  <c r="H283" i="1"/>
  <c r="E283" i="1"/>
  <c r="G283" i="1"/>
  <c r="B285" i="1" l="1"/>
  <c r="C284" i="1"/>
  <c r="D284" i="1"/>
  <c r="A284" i="1" s="1"/>
  <c r="F284" i="1"/>
  <c r="H284" i="1"/>
  <c r="E284" i="1"/>
  <c r="G284" i="1"/>
  <c r="B286" i="1" l="1"/>
  <c r="C285" i="1"/>
  <c r="D285" i="1"/>
  <c r="A285" i="1" s="1"/>
  <c r="F285" i="1"/>
  <c r="G285" i="1"/>
  <c r="H285" i="1"/>
  <c r="E285" i="1"/>
  <c r="B287" i="1" l="1"/>
  <c r="F286" i="1"/>
  <c r="C286" i="1"/>
  <c r="D286" i="1"/>
  <c r="A286" i="1" s="1"/>
  <c r="G286" i="1"/>
  <c r="H286" i="1"/>
  <c r="E286" i="1"/>
  <c r="B288" i="1" l="1"/>
  <c r="D287" i="1"/>
  <c r="A287" i="1" s="1"/>
  <c r="F287" i="1"/>
  <c r="C287" i="1"/>
  <c r="H287" i="1"/>
  <c r="E287" i="1"/>
  <c r="G287" i="1"/>
  <c r="B289" i="1" l="1"/>
  <c r="C288" i="1"/>
  <c r="D288" i="1"/>
  <c r="A288" i="1" s="1"/>
  <c r="F288" i="1"/>
  <c r="H288" i="1"/>
  <c r="E288" i="1"/>
  <c r="G288" i="1"/>
  <c r="B290" i="1" l="1"/>
  <c r="C289" i="1"/>
  <c r="D289" i="1"/>
  <c r="A289" i="1" s="1"/>
  <c r="F289" i="1"/>
  <c r="G289" i="1"/>
  <c r="H289" i="1"/>
  <c r="E289" i="1"/>
  <c r="B291" i="1" l="1"/>
  <c r="F290" i="1"/>
  <c r="C290" i="1"/>
  <c r="D290" i="1"/>
  <c r="A290" i="1" s="1"/>
  <c r="G290" i="1"/>
  <c r="H290" i="1"/>
  <c r="E290" i="1"/>
  <c r="B292" i="1" l="1"/>
  <c r="D291" i="1"/>
  <c r="A291" i="1" s="1"/>
  <c r="F291" i="1"/>
  <c r="C291" i="1"/>
  <c r="H291" i="1"/>
  <c r="E291" i="1"/>
  <c r="G291" i="1"/>
  <c r="B293" i="1" l="1"/>
  <c r="C292" i="1"/>
  <c r="D292" i="1"/>
  <c r="A292" i="1" s="1"/>
  <c r="F292" i="1"/>
  <c r="H292" i="1"/>
  <c r="E292" i="1"/>
  <c r="G292" i="1"/>
  <c r="B294" i="1" l="1"/>
  <c r="C293" i="1"/>
  <c r="D293" i="1"/>
  <c r="A293" i="1" s="1"/>
  <c r="F293" i="1"/>
  <c r="G293" i="1"/>
  <c r="H293" i="1"/>
  <c r="E293" i="1"/>
  <c r="B295" i="1" l="1"/>
  <c r="F294" i="1"/>
  <c r="C294" i="1"/>
  <c r="D294" i="1"/>
  <c r="A294" i="1" s="1"/>
  <c r="G294" i="1"/>
  <c r="H294" i="1"/>
  <c r="E294" i="1"/>
  <c r="B296" i="1" l="1"/>
  <c r="D295" i="1"/>
  <c r="A295" i="1" s="1"/>
  <c r="F295" i="1"/>
  <c r="C295" i="1"/>
  <c r="H295" i="1"/>
  <c r="E295" i="1"/>
  <c r="G295" i="1"/>
  <c r="B297" i="1" l="1"/>
  <c r="C296" i="1"/>
  <c r="D296" i="1"/>
  <c r="A296" i="1" s="1"/>
  <c r="F296" i="1"/>
  <c r="H296" i="1"/>
  <c r="E296" i="1"/>
  <c r="G296" i="1"/>
  <c r="B298" i="1" l="1"/>
  <c r="C297" i="1"/>
  <c r="D297" i="1"/>
  <c r="A297" i="1" s="1"/>
  <c r="F297" i="1"/>
  <c r="G297" i="1"/>
  <c r="H297" i="1"/>
  <c r="E297" i="1"/>
  <c r="B299" i="1" l="1"/>
  <c r="F298" i="1"/>
  <c r="C298" i="1"/>
  <c r="D298" i="1"/>
  <c r="A298" i="1" s="1"/>
  <c r="G298" i="1"/>
  <c r="H298" i="1"/>
  <c r="E298" i="1"/>
  <c r="B300" i="1" l="1"/>
  <c r="D299" i="1"/>
  <c r="A299" i="1" s="1"/>
  <c r="F299" i="1"/>
  <c r="C299" i="1"/>
  <c r="H299" i="1"/>
  <c r="E299" i="1"/>
  <c r="G299" i="1"/>
  <c r="B301" i="1" l="1"/>
  <c r="C300" i="1"/>
  <c r="D300" i="1"/>
  <c r="A300" i="1" s="1"/>
  <c r="F300" i="1"/>
  <c r="H300" i="1"/>
  <c r="E300" i="1"/>
  <c r="G300" i="1"/>
  <c r="B302" i="1" l="1"/>
  <c r="C301" i="1"/>
  <c r="D301" i="1"/>
  <c r="A301" i="1" s="1"/>
  <c r="F301" i="1"/>
  <c r="G301" i="1"/>
  <c r="H301" i="1"/>
  <c r="E301" i="1"/>
  <c r="B303" i="1" l="1"/>
  <c r="F302" i="1"/>
  <c r="C302" i="1"/>
  <c r="D302" i="1"/>
  <c r="A302" i="1" s="1"/>
  <c r="G302" i="1"/>
  <c r="H302" i="1"/>
  <c r="E302" i="1"/>
  <c r="B304" i="1" l="1"/>
  <c r="D303" i="1"/>
  <c r="A303" i="1" s="1"/>
  <c r="F303" i="1"/>
  <c r="C303" i="1"/>
  <c r="H303" i="1"/>
  <c r="E303" i="1"/>
  <c r="G303" i="1"/>
  <c r="B305" i="1" l="1"/>
  <c r="C304" i="1"/>
  <c r="D304" i="1"/>
  <c r="A304" i="1" s="1"/>
  <c r="F304" i="1"/>
  <c r="H304" i="1"/>
  <c r="E304" i="1"/>
  <c r="G304" i="1"/>
  <c r="B306" i="1" l="1"/>
  <c r="C305" i="1"/>
  <c r="D305" i="1"/>
  <c r="A305" i="1" s="1"/>
  <c r="F305" i="1"/>
  <c r="G305" i="1"/>
  <c r="H305" i="1"/>
  <c r="E305" i="1"/>
  <c r="B307" i="1" l="1"/>
  <c r="F306" i="1"/>
  <c r="C306" i="1"/>
  <c r="D306" i="1"/>
  <c r="A306" i="1" s="1"/>
  <c r="G306" i="1"/>
  <c r="H306" i="1"/>
  <c r="E306" i="1"/>
  <c r="B308" i="1" l="1"/>
  <c r="D307" i="1"/>
  <c r="A307" i="1" s="1"/>
  <c r="F307" i="1"/>
  <c r="C307" i="1"/>
  <c r="G307" i="1"/>
  <c r="E307" i="1"/>
  <c r="H307" i="1"/>
  <c r="B309" i="1" l="1"/>
  <c r="C308" i="1"/>
  <c r="D308" i="1"/>
  <c r="A308" i="1" s="1"/>
  <c r="F308" i="1"/>
  <c r="G308" i="1"/>
  <c r="H308" i="1"/>
  <c r="E308" i="1"/>
  <c r="B310" i="1" l="1"/>
  <c r="C309" i="1"/>
  <c r="D309" i="1"/>
  <c r="A309" i="1" s="1"/>
  <c r="F309" i="1"/>
  <c r="H309" i="1"/>
  <c r="G309" i="1"/>
  <c r="E309" i="1"/>
  <c r="B311" i="1" l="1"/>
  <c r="F310" i="1"/>
  <c r="C310" i="1"/>
  <c r="D310" i="1"/>
  <c r="A310" i="1" s="1"/>
  <c r="H310" i="1"/>
  <c r="E310" i="1"/>
  <c r="G310" i="1"/>
  <c r="B312" i="1" l="1"/>
  <c r="D311" i="1"/>
  <c r="A311" i="1" s="1"/>
  <c r="F311" i="1"/>
  <c r="C311" i="1"/>
  <c r="E311" i="1"/>
  <c r="G311" i="1"/>
  <c r="H311" i="1"/>
  <c r="B313" i="1" l="1"/>
  <c r="C312" i="1"/>
  <c r="D312" i="1"/>
  <c r="A312" i="1" s="1"/>
  <c r="F312" i="1"/>
  <c r="E312" i="1"/>
  <c r="G312" i="1"/>
  <c r="H312" i="1"/>
  <c r="B314" i="1" l="1"/>
  <c r="C313" i="1"/>
  <c r="D313" i="1"/>
  <c r="A313" i="1" s="1"/>
  <c r="F313" i="1"/>
  <c r="H313" i="1"/>
  <c r="E313" i="1"/>
  <c r="G313" i="1"/>
  <c r="B315" i="1" l="1"/>
  <c r="F314" i="1"/>
  <c r="C314" i="1"/>
  <c r="D314" i="1"/>
  <c r="A314" i="1" s="1"/>
  <c r="G314" i="1"/>
  <c r="H314" i="1"/>
  <c r="E314" i="1"/>
  <c r="B316" i="1" l="1"/>
  <c r="D315" i="1"/>
  <c r="A315" i="1" s="1"/>
  <c r="F315" i="1"/>
  <c r="C315" i="1"/>
  <c r="G315" i="1"/>
  <c r="E315" i="1"/>
  <c r="H315" i="1"/>
  <c r="B317" i="1" l="1"/>
  <c r="C316" i="1"/>
  <c r="D316" i="1"/>
  <c r="A316" i="1" s="1"/>
  <c r="F316" i="1"/>
  <c r="G316" i="1"/>
  <c r="H316" i="1"/>
  <c r="E316" i="1"/>
  <c r="B318" i="1" l="1"/>
  <c r="C317" i="1"/>
  <c r="D317" i="1"/>
  <c r="A317" i="1" s="1"/>
  <c r="F317" i="1"/>
  <c r="H317" i="1"/>
  <c r="G317" i="1"/>
  <c r="E317" i="1"/>
  <c r="B319" i="1" l="1"/>
  <c r="F318" i="1"/>
  <c r="C318" i="1"/>
  <c r="D318" i="1"/>
  <c r="A318" i="1" s="1"/>
  <c r="H318" i="1"/>
  <c r="E318" i="1"/>
  <c r="G318" i="1"/>
  <c r="B320" i="1" l="1"/>
  <c r="D319" i="1"/>
  <c r="A319" i="1" s="1"/>
  <c r="F319" i="1"/>
  <c r="C319" i="1"/>
  <c r="E319" i="1"/>
  <c r="G319" i="1"/>
  <c r="H319" i="1"/>
  <c r="B321" i="1" l="1"/>
  <c r="C320" i="1"/>
  <c r="D320" i="1"/>
  <c r="A320" i="1" s="1"/>
  <c r="F320" i="1"/>
  <c r="E320" i="1"/>
  <c r="G320" i="1"/>
  <c r="H320" i="1"/>
  <c r="B322" i="1" l="1"/>
  <c r="C321" i="1"/>
  <c r="D321" i="1"/>
  <c r="A321" i="1" s="1"/>
  <c r="F321" i="1"/>
  <c r="H321" i="1"/>
  <c r="E321" i="1"/>
  <c r="G321" i="1"/>
  <c r="B323" i="1" l="1"/>
  <c r="F322" i="1"/>
  <c r="C322" i="1"/>
  <c r="D322" i="1"/>
  <c r="A322" i="1" s="1"/>
  <c r="G322" i="1"/>
  <c r="H322" i="1"/>
  <c r="E322" i="1"/>
  <c r="B324" i="1" l="1"/>
  <c r="D323" i="1"/>
  <c r="A323" i="1" s="1"/>
  <c r="F323" i="1"/>
  <c r="C323" i="1"/>
  <c r="H323" i="1"/>
  <c r="E323" i="1"/>
  <c r="G323" i="1"/>
  <c r="B325" i="1" l="1"/>
  <c r="C324" i="1"/>
  <c r="D324" i="1"/>
  <c r="A324" i="1" s="1"/>
  <c r="F324" i="1"/>
  <c r="E324" i="1"/>
  <c r="H324" i="1"/>
  <c r="G324" i="1"/>
  <c r="B326" i="1" l="1"/>
  <c r="C325" i="1"/>
  <c r="D325" i="1"/>
  <c r="A325" i="1" s="1"/>
  <c r="F325" i="1"/>
  <c r="E325" i="1"/>
  <c r="G325" i="1"/>
  <c r="H325" i="1"/>
  <c r="B327" i="1" l="1"/>
  <c r="F326" i="1"/>
  <c r="C326" i="1"/>
  <c r="D326" i="1"/>
  <c r="A326" i="1" s="1"/>
  <c r="G326" i="1"/>
  <c r="E326" i="1"/>
  <c r="H326" i="1"/>
  <c r="B328" i="1" l="1"/>
  <c r="D327" i="1"/>
  <c r="A327" i="1" s="1"/>
  <c r="F327" i="1"/>
  <c r="C327" i="1"/>
  <c r="H327" i="1"/>
  <c r="E327" i="1"/>
  <c r="G327" i="1"/>
  <c r="B329" i="1" l="1"/>
  <c r="C328" i="1"/>
  <c r="D328" i="1"/>
  <c r="A328" i="1" s="1"/>
  <c r="F328" i="1"/>
  <c r="E328" i="1"/>
  <c r="H328" i="1"/>
  <c r="G328" i="1"/>
  <c r="B330" i="1" l="1"/>
  <c r="C329" i="1"/>
  <c r="D329" i="1"/>
  <c r="A329" i="1" s="1"/>
  <c r="F329" i="1"/>
  <c r="E329" i="1"/>
  <c r="G329" i="1"/>
  <c r="H329" i="1"/>
  <c r="B331" i="1" l="1"/>
  <c r="F330" i="1"/>
  <c r="C330" i="1"/>
  <c r="D330" i="1"/>
  <c r="A330" i="1" s="1"/>
  <c r="G330" i="1"/>
  <c r="E330" i="1"/>
  <c r="H330" i="1"/>
  <c r="B332" i="1" l="1"/>
  <c r="D331" i="1"/>
  <c r="A331" i="1" s="1"/>
  <c r="F331" i="1"/>
  <c r="C331" i="1"/>
  <c r="H331" i="1"/>
  <c r="E331" i="1"/>
  <c r="G331" i="1"/>
  <c r="B333" i="1" l="1"/>
  <c r="C332" i="1"/>
  <c r="D332" i="1"/>
  <c r="A332" i="1" s="1"/>
  <c r="F332" i="1"/>
  <c r="H332" i="1"/>
  <c r="E332" i="1"/>
  <c r="G332" i="1"/>
  <c r="B334" i="1" l="1"/>
  <c r="C333" i="1"/>
  <c r="D333" i="1"/>
  <c r="A333" i="1" s="1"/>
  <c r="F333" i="1"/>
  <c r="E333" i="1"/>
  <c r="G333" i="1"/>
  <c r="H333" i="1"/>
  <c r="B335" i="1" l="1"/>
  <c r="F334" i="1"/>
  <c r="C334" i="1"/>
  <c r="D334" i="1"/>
  <c r="A334" i="1" s="1"/>
  <c r="G334" i="1"/>
  <c r="H334" i="1"/>
  <c r="E334" i="1"/>
  <c r="B336" i="1" l="1"/>
  <c r="D335" i="1"/>
  <c r="A335" i="1" s="1"/>
  <c r="F335" i="1"/>
  <c r="C335" i="1"/>
  <c r="H335" i="1"/>
  <c r="E335" i="1"/>
  <c r="G335" i="1"/>
  <c r="B337" i="1" l="1"/>
  <c r="C336" i="1"/>
  <c r="D336" i="1"/>
  <c r="A336" i="1" s="1"/>
  <c r="F336" i="1"/>
  <c r="H336" i="1"/>
  <c r="E336" i="1"/>
  <c r="G336" i="1"/>
  <c r="B338" i="1" l="1"/>
  <c r="C337" i="1"/>
  <c r="D337" i="1"/>
  <c r="A337" i="1" s="1"/>
  <c r="F337" i="1"/>
  <c r="E337" i="1"/>
  <c r="G337" i="1"/>
  <c r="H337" i="1"/>
  <c r="B339" i="1" l="1"/>
  <c r="F338" i="1"/>
  <c r="C338" i="1"/>
  <c r="D338" i="1"/>
  <c r="A338" i="1" s="1"/>
  <c r="G338" i="1"/>
  <c r="H338" i="1"/>
  <c r="E338" i="1"/>
  <c r="B340" i="1" l="1"/>
  <c r="D339" i="1"/>
  <c r="A339" i="1" s="1"/>
  <c r="F339" i="1"/>
  <c r="C339" i="1"/>
  <c r="H339" i="1"/>
  <c r="E339" i="1"/>
  <c r="G339" i="1"/>
  <c r="B341" i="1" l="1"/>
  <c r="C340" i="1"/>
  <c r="D340" i="1"/>
  <c r="A340" i="1" s="1"/>
  <c r="F340" i="1"/>
  <c r="H340" i="1"/>
  <c r="E340" i="1"/>
  <c r="G340" i="1"/>
  <c r="B342" i="1" l="1"/>
  <c r="C341" i="1"/>
  <c r="D341" i="1"/>
  <c r="A341" i="1" s="1"/>
  <c r="F341" i="1"/>
  <c r="E341" i="1"/>
  <c r="G341" i="1"/>
  <c r="H341" i="1"/>
  <c r="B343" i="1" l="1"/>
  <c r="F342" i="1"/>
  <c r="C342" i="1"/>
  <c r="D342" i="1"/>
  <c r="A342" i="1" s="1"/>
  <c r="G342" i="1"/>
  <c r="H342" i="1"/>
  <c r="E342" i="1"/>
  <c r="B344" i="1" l="1"/>
  <c r="D343" i="1"/>
  <c r="A343" i="1" s="1"/>
  <c r="F343" i="1"/>
  <c r="C343" i="1"/>
  <c r="H343" i="1"/>
  <c r="E343" i="1"/>
  <c r="G343" i="1"/>
  <c r="B345" i="1" l="1"/>
  <c r="C344" i="1"/>
  <c r="D344" i="1"/>
  <c r="A344" i="1" s="1"/>
  <c r="F344" i="1"/>
  <c r="H344" i="1"/>
  <c r="E344" i="1"/>
  <c r="G344" i="1"/>
  <c r="B346" i="1" l="1"/>
  <c r="C345" i="1"/>
  <c r="D345" i="1"/>
  <c r="A345" i="1" s="1"/>
  <c r="F345" i="1"/>
  <c r="E345" i="1"/>
  <c r="G345" i="1"/>
  <c r="H345" i="1"/>
  <c r="B347" i="1" l="1"/>
  <c r="F346" i="1"/>
  <c r="C346" i="1"/>
  <c r="D346" i="1"/>
  <c r="A346" i="1" s="1"/>
  <c r="G346" i="1"/>
  <c r="H346" i="1"/>
  <c r="E346" i="1"/>
  <c r="B348" i="1" l="1"/>
  <c r="D347" i="1"/>
  <c r="A347" i="1" s="1"/>
  <c r="F347" i="1"/>
  <c r="C347" i="1"/>
  <c r="H347" i="1"/>
  <c r="E347" i="1"/>
  <c r="G347" i="1"/>
  <c r="B349" i="1" l="1"/>
  <c r="C348" i="1"/>
  <c r="D348" i="1"/>
  <c r="A348" i="1" s="1"/>
  <c r="F348" i="1"/>
  <c r="H348" i="1"/>
  <c r="E348" i="1"/>
  <c r="G348" i="1"/>
  <c r="B350" i="1" l="1"/>
  <c r="C349" i="1"/>
  <c r="D349" i="1"/>
  <c r="A349" i="1" s="1"/>
  <c r="F349" i="1"/>
  <c r="E349" i="1"/>
  <c r="G349" i="1"/>
  <c r="H349" i="1"/>
  <c r="B351" i="1" l="1"/>
  <c r="F350" i="1"/>
  <c r="C350" i="1"/>
  <c r="D350" i="1"/>
  <c r="A350" i="1" s="1"/>
  <c r="G350" i="1"/>
  <c r="H350" i="1"/>
  <c r="E350" i="1"/>
  <c r="B352" i="1" l="1"/>
  <c r="D351" i="1"/>
  <c r="A351" i="1" s="1"/>
  <c r="F351" i="1"/>
  <c r="C351" i="1"/>
  <c r="H351" i="1"/>
  <c r="E351" i="1"/>
  <c r="G351" i="1"/>
  <c r="B353" i="1" l="1"/>
  <c r="C352" i="1"/>
  <c r="D352" i="1"/>
  <c r="A352" i="1" s="1"/>
  <c r="F352" i="1"/>
  <c r="H352" i="1"/>
  <c r="E352" i="1"/>
  <c r="G352" i="1"/>
  <c r="B354" i="1" l="1"/>
  <c r="C353" i="1"/>
  <c r="D353" i="1"/>
  <c r="A353" i="1" s="1"/>
  <c r="F353" i="1"/>
  <c r="E353" i="1"/>
  <c r="G353" i="1"/>
  <c r="H353" i="1"/>
  <c r="B355" i="1" l="1"/>
  <c r="F354" i="1"/>
  <c r="C354" i="1"/>
  <c r="D354" i="1"/>
  <c r="A354" i="1" s="1"/>
  <c r="G354" i="1"/>
  <c r="H354" i="1"/>
  <c r="E354" i="1"/>
  <c r="B356" i="1" l="1"/>
  <c r="D355" i="1"/>
  <c r="A355" i="1" s="1"/>
  <c r="F355" i="1"/>
  <c r="C355" i="1"/>
  <c r="H355" i="1"/>
  <c r="E355" i="1"/>
  <c r="G355" i="1"/>
  <c r="B357" i="1" l="1"/>
  <c r="C356" i="1"/>
  <c r="D356" i="1"/>
  <c r="A356" i="1" s="1"/>
  <c r="F356" i="1"/>
  <c r="DD4" i="3"/>
  <c r="DT4" i="3"/>
  <c r="EB4" i="3"/>
  <c r="DL4" i="3"/>
  <c r="CV4" i="3"/>
  <c r="EZ4" i="3"/>
  <c r="ER4" i="3"/>
  <c r="EJ4" i="3"/>
  <c r="EJ20" i="3" s="1"/>
  <c r="G356" i="1"/>
  <c r="H356" i="1"/>
  <c r="E356" i="1"/>
  <c r="EB20" i="3" l="1"/>
  <c r="B358" i="1"/>
  <c r="C357" i="1"/>
  <c r="D357" i="1"/>
  <c r="A357" i="1" s="1"/>
  <c r="F357" i="1"/>
  <c r="ER5" i="3"/>
  <c r="CV5" i="3"/>
  <c r="DT5" i="3"/>
  <c r="DD5" i="3"/>
  <c r="EZ5" i="3"/>
  <c r="EB5" i="3"/>
  <c r="DL5" i="3"/>
  <c r="EJ5" i="3"/>
  <c r="EJ21" i="3" s="1"/>
  <c r="G357" i="1"/>
  <c r="H357" i="1"/>
  <c r="E357" i="1"/>
  <c r="ER20" i="3"/>
  <c r="CV20" i="3"/>
  <c r="DD20" i="3"/>
  <c r="EZ20" i="3"/>
  <c r="DL20" i="3"/>
  <c r="DT20" i="3"/>
  <c r="EB21" i="3" l="1"/>
  <c r="CV21" i="3"/>
  <c r="DL21" i="3"/>
  <c r="EZ21" i="3"/>
  <c r="DT21" i="3"/>
  <c r="DD21" i="3"/>
  <c r="ER21" i="3"/>
  <c r="B359" i="1"/>
  <c r="F358" i="1"/>
  <c r="C358" i="1"/>
  <c r="D358" i="1"/>
  <c r="A358" i="1" s="1"/>
  <c r="EB6" i="3"/>
  <c r="DD6" i="3"/>
  <c r="DT6" i="3"/>
  <c r="DL6" i="3"/>
  <c r="ER6" i="3"/>
  <c r="EZ6" i="3"/>
  <c r="CV6" i="3"/>
  <c r="EJ6" i="3"/>
  <c r="EJ22" i="3" s="1"/>
  <c r="G358" i="1"/>
  <c r="H358" i="1"/>
  <c r="E358" i="1"/>
  <c r="EZ22" i="3" l="1"/>
  <c r="DT22" i="3"/>
  <c r="DL22" i="3"/>
  <c r="EB22" i="3"/>
  <c r="B360" i="1"/>
  <c r="D359" i="1"/>
  <c r="A359" i="1" s="1"/>
  <c r="F359" i="1"/>
  <c r="C359" i="1"/>
  <c r="CV7" i="3"/>
  <c r="DL7" i="3"/>
  <c r="DT7" i="3"/>
  <c r="EB7" i="3"/>
  <c r="ER7" i="3"/>
  <c r="DD7" i="3"/>
  <c r="EZ7" i="3"/>
  <c r="EJ7" i="3"/>
  <c r="EJ23" i="3" s="1"/>
  <c r="G359" i="1"/>
  <c r="H359" i="1"/>
  <c r="E359" i="1"/>
  <c r="CV22" i="3"/>
  <c r="ER22" i="3"/>
  <c r="DD22" i="3"/>
  <c r="DD23" i="3" l="1"/>
  <c r="EB23" i="3"/>
  <c r="EZ23" i="3"/>
  <c r="ER23" i="3"/>
  <c r="DL23" i="3"/>
  <c r="DT23" i="3"/>
  <c r="CV23" i="3"/>
  <c r="B361" i="1"/>
  <c r="C360" i="1"/>
  <c r="D360" i="1"/>
  <c r="A360" i="1" s="1"/>
  <c r="F360" i="1"/>
  <c r="DL8" i="3"/>
  <c r="EZ8" i="3"/>
  <c r="DD8" i="3"/>
  <c r="EB8" i="3"/>
  <c r="DT8" i="3"/>
  <c r="ER8" i="3"/>
  <c r="CV8" i="3"/>
  <c r="EJ8" i="3"/>
  <c r="EJ24" i="3" s="1"/>
  <c r="H360" i="1"/>
  <c r="G360" i="1"/>
  <c r="E360" i="1"/>
  <c r="DT24" i="3" l="1"/>
  <c r="ER24" i="3"/>
  <c r="EZ24" i="3"/>
  <c r="B362" i="1"/>
  <c r="DL9" i="3"/>
  <c r="DD9" i="3"/>
  <c r="ER9" i="3"/>
  <c r="C361" i="1"/>
  <c r="EB9" i="3"/>
  <c r="D361" i="1"/>
  <c r="A361" i="1" s="1"/>
  <c r="F361" i="1"/>
  <c r="CV9" i="3"/>
  <c r="EZ9" i="3"/>
  <c r="DT9" i="3"/>
  <c r="EJ9" i="3"/>
  <c r="EJ25" i="3" s="1"/>
  <c r="E361" i="1"/>
  <c r="H361" i="1"/>
  <c r="G361" i="1"/>
  <c r="DD24" i="3"/>
  <c r="DL24" i="3"/>
  <c r="CV24" i="3"/>
  <c r="EB24" i="3"/>
  <c r="DT25" i="3" l="1"/>
  <c r="DD25" i="3"/>
  <c r="CV25" i="3"/>
  <c r="EB25" i="3"/>
  <c r="EZ25" i="3"/>
  <c r="ER25" i="3"/>
  <c r="B363" i="1"/>
  <c r="F362" i="1"/>
  <c r="EB10" i="3"/>
  <c r="C362" i="1"/>
  <c r="DL10" i="3"/>
  <c r="CV10" i="3"/>
  <c r="D362" i="1"/>
  <c r="A362" i="1" s="1"/>
  <c r="DD10" i="3"/>
  <c r="ER10" i="3"/>
  <c r="EJ10" i="3"/>
  <c r="EJ26" i="3" s="1"/>
  <c r="DT10" i="3"/>
  <c r="EZ10" i="3"/>
  <c r="H362" i="1"/>
  <c r="E362" i="1"/>
  <c r="G362" i="1"/>
  <c r="DL25" i="3"/>
  <c r="EZ26" i="3" l="1"/>
  <c r="ER26" i="3"/>
  <c r="CV26" i="3"/>
  <c r="EB26" i="3"/>
  <c r="B364" i="1"/>
  <c r="D363" i="1"/>
  <c r="A363" i="1" s="1"/>
  <c r="F363" i="1"/>
  <c r="DL11" i="3"/>
  <c r="CV11" i="3"/>
  <c r="DD11" i="3"/>
  <c r="ER11" i="3"/>
  <c r="C363" i="1"/>
  <c r="EB11" i="3"/>
  <c r="DT11" i="3"/>
  <c r="EZ11" i="3"/>
  <c r="EJ11" i="3"/>
  <c r="EJ27" i="3" s="1"/>
  <c r="H363" i="1"/>
  <c r="E363" i="1"/>
  <c r="G363" i="1"/>
  <c r="DD26" i="3"/>
  <c r="DT26" i="3"/>
  <c r="DL26" i="3"/>
  <c r="EZ27" i="3" l="1"/>
  <c r="DD27" i="3"/>
  <c r="EB27" i="3"/>
  <c r="ER27" i="3"/>
  <c r="DL27" i="3"/>
  <c r="B365" i="1"/>
  <c r="C364" i="1"/>
  <c r="DL12" i="3"/>
  <c r="CV12" i="3"/>
  <c r="D364" i="1"/>
  <c r="A364" i="1" s="1"/>
  <c r="DD12" i="3"/>
  <c r="ER12" i="3"/>
  <c r="F364" i="1"/>
  <c r="EB12" i="3"/>
  <c r="EZ12" i="3"/>
  <c r="DT12" i="3"/>
  <c r="EJ12" i="3"/>
  <c r="EJ28" i="3" s="1"/>
  <c r="H364" i="1"/>
  <c r="G364" i="1"/>
  <c r="E364" i="1"/>
  <c r="DT27" i="3"/>
  <c r="CV27" i="3"/>
  <c r="DT28" i="3" l="1"/>
  <c r="EB28" i="3"/>
  <c r="DL28" i="3"/>
  <c r="ER28" i="3"/>
  <c r="CV28" i="3"/>
  <c r="EZ28" i="3"/>
  <c r="B366" i="1"/>
  <c r="DD13" i="3"/>
  <c r="ER13" i="3"/>
  <c r="C365" i="1"/>
  <c r="EB13" i="3"/>
  <c r="D365" i="1"/>
  <c r="A365" i="1" s="1"/>
  <c r="F365" i="1"/>
  <c r="DL13" i="3"/>
  <c r="CV13" i="3"/>
  <c r="EZ13" i="3"/>
  <c r="EJ13" i="3"/>
  <c r="EJ29" i="3" s="1"/>
  <c r="DT13" i="3"/>
  <c r="E365" i="1"/>
  <c r="H365" i="1"/>
  <c r="G365" i="1"/>
  <c r="DD28" i="3"/>
  <c r="DT29" i="3" l="1"/>
  <c r="CV29" i="3"/>
  <c r="ER29" i="3"/>
  <c r="EZ29" i="3"/>
  <c r="B367" i="1"/>
  <c r="F366" i="1"/>
  <c r="EB14" i="3"/>
  <c r="C366" i="1"/>
  <c r="DL14" i="3"/>
  <c r="CV14" i="3"/>
  <c r="D366" i="1"/>
  <c r="A366" i="1" s="1"/>
  <c r="DD14" i="3"/>
  <c r="ER14" i="3"/>
  <c r="DT14" i="3"/>
  <c r="EZ14" i="3"/>
  <c r="EJ14" i="3"/>
  <c r="EJ30" i="3" s="1"/>
  <c r="H366" i="1"/>
  <c r="E366" i="1"/>
  <c r="G366" i="1"/>
  <c r="DD29" i="3"/>
  <c r="DL29" i="3"/>
  <c r="EB29" i="3"/>
  <c r="EZ30" i="3" l="1"/>
  <c r="DL30" i="3"/>
  <c r="ER30" i="3"/>
  <c r="CV30" i="3"/>
  <c r="EB30" i="3"/>
  <c r="B368" i="1"/>
  <c r="D367" i="1"/>
  <c r="A367" i="1" s="1"/>
  <c r="F367" i="1"/>
  <c r="DL15" i="3"/>
  <c r="CV15" i="3"/>
  <c r="DD15" i="3"/>
  <c r="ER15" i="3"/>
  <c r="C367" i="1"/>
  <c r="EB15" i="3"/>
  <c r="DT15" i="3"/>
  <c r="EZ15" i="3"/>
  <c r="EJ15" i="3"/>
  <c r="EJ31" i="3" s="1"/>
  <c r="E367" i="1"/>
  <c r="H367" i="1"/>
  <c r="G367" i="1"/>
  <c r="DT30" i="3"/>
  <c r="DD30" i="3"/>
  <c r="EZ31" i="3" l="1"/>
  <c r="DD31" i="3"/>
  <c r="EB31" i="3"/>
  <c r="ER31" i="3"/>
  <c r="DL31" i="3"/>
  <c r="B369" i="1"/>
  <c r="F368" i="1"/>
  <c r="D368" i="1"/>
  <c r="C368" i="1"/>
  <c r="H368" i="1"/>
  <c r="E368" i="1"/>
  <c r="G368" i="1"/>
  <c r="DT31" i="3"/>
  <c r="CV31" i="3"/>
  <c r="B370" i="1" l="1"/>
  <c r="D369" i="1"/>
  <c r="C369" i="1"/>
  <c r="F369" i="1"/>
  <c r="H369" i="1"/>
  <c r="E369" i="1"/>
  <c r="G369" i="1"/>
  <c r="B371" i="1" l="1"/>
  <c r="C370" i="1"/>
  <c r="F370" i="1"/>
  <c r="D370" i="1"/>
  <c r="G370" i="1"/>
  <c r="H370" i="1"/>
  <c r="E370" i="1"/>
  <c r="B372" i="1" l="1"/>
  <c r="C371" i="1"/>
  <c r="D371" i="1"/>
  <c r="F371" i="1"/>
  <c r="G371" i="1"/>
  <c r="H371" i="1"/>
  <c r="E371" i="1"/>
  <c r="B373" i="1" l="1"/>
  <c r="F372" i="1"/>
  <c r="C372" i="1"/>
  <c r="D372" i="1"/>
  <c r="G372" i="1"/>
  <c r="H372" i="1"/>
  <c r="E372" i="1"/>
  <c r="B374" i="1" l="1"/>
  <c r="D373" i="1"/>
  <c r="C373" i="1"/>
  <c r="F373" i="1"/>
  <c r="G373" i="1"/>
  <c r="H373" i="1"/>
  <c r="E373" i="1"/>
  <c r="B375" i="1" l="1"/>
  <c r="C374" i="1"/>
  <c r="D374" i="1"/>
  <c r="F374" i="1"/>
  <c r="G374" i="1"/>
  <c r="H374" i="1"/>
  <c r="E374" i="1"/>
  <c r="B376" i="1" l="1"/>
  <c r="D375" i="1"/>
  <c r="F375" i="1"/>
  <c r="C375" i="1"/>
  <c r="H375" i="1"/>
  <c r="E375" i="1"/>
  <c r="G375" i="1"/>
  <c r="B377" i="1" l="1"/>
  <c r="F376" i="1"/>
  <c r="C376" i="1"/>
  <c r="D376" i="1"/>
  <c r="G376" i="1"/>
  <c r="H376" i="1"/>
  <c r="E376" i="1"/>
  <c r="B378" i="1" l="1"/>
  <c r="D377" i="1"/>
  <c r="F377" i="1"/>
  <c r="C377" i="1"/>
  <c r="H377" i="1"/>
  <c r="G377" i="1"/>
  <c r="E377" i="1"/>
  <c r="B379" i="1" l="1"/>
  <c r="C378" i="1"/>
  <c r="D378" i="1"/>
  <c r="F378" i="1"/>
  <c r="H378" i="1"/>
  <c r="E378" i="1"/>
  <c r="G378" i="1"/>
  <c r="B380" i="1" l="1"/>
  <c r="F379" i="1"/>
  <c r="C379" i="1"/>
  <c r="D379" i="1"/>
  <c r="H379" i="1"/>
  <c r="E379" i="1"/>
  <c r="G379" i="1"/>
  <c r="B381" i="1" l="1"/>
  <c r="F380" i="1"/>
  <c r="C380" i="1"/>
  <c r="D380" i="1"/>
  <c r="G380" i="1"/>
  <c r="H380" i="1"/>
  <c r="E380" i="1"/>
  <c r="B382" i="1" l="1"/>
  <c r="D381" i="1"/>
  <c r="C381" i="1"/>
  <c r="F381" i="1"/>
  <c r="H381" i="1"/>
  <c r="G381" i="1"/>
  <c r="E381" i="1"/>
  <c r="B383" i="1" l="1"/>
  <c r="C382" i="1"/>
  <c r="D382" i="1"/>
  <c r="F382" i="1"/>
  <c r="G382" i="1"/>
  <c r="H382" i="1"/>
  <c r="E382" i="1"/>
  <c r="B384" i="1" l="1"/>
  <c r="C383" i="1"/>
  <c r="D383" i="1"/>
  <c r="F383" i="1"/>
  <c r="G383" i="1"/>
  <c r="H383" i="1"/>
  <c r="E383" i="1"/>
  <c r="B385" i="1" l="1"/>
  <c r="F384" i="1"/>
  <c r="D384" i="1"/>
  <c r="C384" i="1"/>
  <c r="H384" i="1"/>
  <c r="E384" i="1"/>
  <c r="G384" i="1"/>
  <c r="B386" i="1" l="1"/>
  <c r="D385" i="1"/>
  <c r="C385" i="1"/>
  <c r="F385" i="1"/>
  <c r="G385" i="1"/>
  <c r="H385" i="1"/>
  <c r="E385" i="1"/>
  <c r="B387" i="1" l="1"/>
  <c r="C386" i="1"/>
  <c r="F386" i="1"/>
  <c r="D386" i="1"/>
  <c r="H386" i="1"/>
  <c r="E386" i="1"/>
  <c r="G386" i="1"/>
  <c r="B388" i="1" l="1"/>
  <c r="C387" i="1"/>
  <c r="D387" i="1"/>
  <c r="F387" i="1"/>
  <c r="E387" i="1"/>
  <c r="G387" i="1"/>
  <c r="H387" i="1"/>
  <c r="B389" i="1" l="1"/>
  <c r="F388" i="1"/>
  <c r="C388" i="1"/>
  <c r="D388" i="1"/>
  <c r="H388" i="1"/>
  <c r="E388" i="1"/>
  <c r="G388" i="1"/>
  <c r="B390" i="1" l="1"/>
  <c r="D389" i="1"/>
  <c r="C389" i="1"/>
  <c r="F389" i="1"/>
  <c r="H389" i="1"/>
  <c r="E389" i="1"/>
  <c r="G389" i="1"/>
  <c r="B391" i="1" l="1"/>
  <c r="C390" i="1"/>
  <c r="D390" i="1"/>
  <c r="F390" i="1"/>
  <c r="H390" i="1"/>
  <c r="E390" i="1"/>
  <c r="G390" i="1"/>
  <c r="B392" i="1" l="1"/>
  <c r="D391" i="1"/>
  <c r="F391" i="1"/>
  <c r="C391" i="1"/>
  <c r="H391" i="1"/>
  <c r="E391" i="1"/>
  <c r="G391" i="1"/>
  <c r="B393" i="1" l="1"/>
  <c r="F392" i="1"/>
  <c r="C392" i="1"/>
  <c r="D392" i="1"/>
  <c r="H392" i="1"/>
  <c r="E392" i="1"/>
  <c r="G392" i="1"/>
  <c r="B394" i="1" l="1"/>
  <c r="D393" i="1"/>
  <c r="F393" i="1"/>
  <c r="C393" i="1"/>
  <c r="G393" i="1"/>
  <c r="H393" i="1"/>
  <c r="E393" i="1"/>
  <c r="B395" i="1" l="1"/>
  <c r="C394" i="1"/>
  <c r="D394" i="1"/>
  <c r="F394" i="1"/>
  <c r="G394" i="1"/>
  <c r="H394" i="1"/>
  <c r="E394" i="1"/>
  <c r="B396" i="1" l="1"/>
  <c r="F395" i="1"/>
  <c r="C395" i="1"/>
  <c r="D395" i="1"/>
  <c r="G395" i="1"/>
  <c r="H395" i="1"/>
  <c r="E395" i="1"/>
  <c r="B397" i="1" l="1"/>
  <c r="F396" i="1"/>
  <c r="C396" i="1"/>
  <c r="D396" i="1"/>
  <c r="E396" i="1"/>
  <c r="G396" i="1"/>
  <c r="H396" i="1"/>
  <c r="B398" i="1" l="1"/>
  <c r="D397" i="1"/>
  <c r="C397" i="1"/>
  <c r="F397" i="1"/>
  <c r="E397" i="1"/>
  <c r="G397" i="1"/>
  <c r="H397" i="1"/>
  <c r="B399" i="1" l="1"/>
  <c r="C398" i="1"/>
  <c r="D398" i="1"/>
  <c r="F398" i="1"/>
  <c r="E398" i="1"/>
  <c r="G398" i="1"/>
  <c r="H398" i="1"/>
  <c r="B400" i="1" l="1"/>
  <c r="C399" i="1"/>
  <c r="D399" i="1"/>
  <c r="F399" i="1"/>
  <c r="H399" i="1"/>
  <c r="E399" i="1"/>
  <c r="G399" i="1"/>
  <c r="B401" i="1" l="1"/>
  <c r="F400" i="1"/>
  <c r="D400" i="1"/>
  <c r="C400" i="1"/>
  <c r="E400" i="1"/>
  <c r="G400" i="1"/>
  <c r="H400" i="1"/>
  <c r="B402" i="1" l="1"/>
  <c r="D401" i="1"/>
  <c r="C401" i="1"/>
  <c r="F401" i="1"/>
  <c r="G401" i="1"/>
  <c r="H401" i="1"/>
  <c r="E401" i="1"/>
  <c r="B403" i="1" l="1"/>
  <c r="C402" i="1"/>
  <c r="F402" i="1"/>
  <c r="D402" i="1"/>
  <c r="G402" i="1"/>
  <c r="H402" i="1"/>
  <c r="E402" i="1"/>
  <c r="B404" i="1" l="1"/>
  <c r="C403" i="1"/>
  <c r="D403" i="1"/>
  <c r="F403" i="1"/>
  <c r="G403" i="1"/>
  <c r="H403" i="1"/>
  <c r="E403" i="1"/>
  <c r="B405" i="1" l="1"/>
  <c r="F404" i="1"/>
  <c r="C404" i="1"/>
  <c r="D404" i="1"/>
  <c r="G404" i="1"/>
  <c r="H404" i="1"/>
  <c r="E404" i="1"/>
  <c r="B406" i="1" l="1"/>
  <c r="D405" i="1"/>
  <c r="C405" i="1"/>
  <c r="F405" i="1"/>
  <c r="E405" i="1"/>
  <c r="G405" i="1"/>
  <c r="H405" i="1"/>
  <c r="B407" i="1" l="1"/>
  <c r="C406" i="1"/>
  <c r="D406" i="1"/>
  <c r="F406" i="1"/>
  <c r="G406" i="1"/>
  <c r="H406" i="1"/>
  <c r="E406" i="1"/>
  <c r="B408" i="1" l="1"/>
  <c r="D407" i="1"/>
  <c r="F407" i="1"/>
  <c r="C407" i="1"/>
  <c r="E407" i="1"/>
  <c r="G407" i="1"/>
  <c r="H407" i="1"/>
  <c r="B409" i="1" l="1"/>
  <c r="F408" i="1"/>
  <c r="C408" i="1"/>
  <c r="D408" i="1"/>
  <c r="G408" i="1"/>
  <c r="H408" i="1"/>
  <c r="E408" i="1"/>
  <c r="B410" i="1" l="1"/>
  <c r="D409" i="1"/>
  <c r="F409" i="1"/>
  <c r="C409" i="1"/>
  <c r="E409" i="1"/>
  <c r="G409" i="1"/>
  <c r="H409" i="1"/>
  <c r="B411" i="1" l="1"/>
  <c r="C410" i="1"/>
  <c r="D410" i="1"/>
  <c r="F410" i="1"/>
  <c r="E410" i="1"/>
  <c r="G410" i="1"/>
  <c r="H410" i="1"/>
  <c r="B412" i="1" l="1"/>
  <c r="F411" i="1"/>
  <c r="C411" i="1"/>
  <c r="D411" i="1"/>
  <c r="E411" i="1"/>
  <c r="G411" i="1"/>
  <c r="H411" i="1"/>
  <c r="B413" i="1" l="1"/>
  <c r="F412" i="1"/>
  <c r="C412" i="1"/>
  <c r="D412" i="1"/>
  <c r="H412" i="1"/>
  <c r="E412" i="1"/>
  <c r="G412" i="1"/>
  <c r="B414" i="1" l="1"/>
  <c r="D413" i="1"/>
  <c r="C413" i="1"/>
  <c r="F413" i="1"/>
  <c r="H413" i="1"/>
  <c r="E413" i="1"/>
  <c r="G413" i="1"/>
  <c r="B415" i="1" l="1"/>
  <c r="C414" i="1"/>
  <c r="D414" i="1"/>
  <c r="F414" i="1"/>
  <c r="E414" i="1"/>
  <c r="G414" i="1"/>
  <c r="H414" i="1"/>
  <c r="B416" i="1" l="1"/>
  <c r="C415" i="1"/>
  <c r="D415" i="1"/>
  <c r="F415" i="1"/>
  <c r="E415" i="1"/>
  <c r="G415" i="1"/>
  <c r="H415" i="1"/>
  <c r="B417" i="1" l="1"/>
  <c r="F416" i="1"/>
  <c r="D416" i="1"/>
  <c r="C416" i="1"/>
  <c r="E416" i="1"/>
  <c r="G416" i="1"/>
  <c r="H416" i="1"/>
  <c r="B418" i="1" l="1"/>
  <c r="D417" i="1"/>
  <c r="C417" i="1"/>
  <c r="F417" i="1"/>
  <c r="E417" i="1"/>
  <c r="G417" i="1"/>
  <c r="H417" i="1"/>
  <c r="B419" i="1" l="1"/>
  <c r="C418" i="1"/>
  <c r="F418" i="1"/>
  <c r="D418" i="1"/>
  <c r="G418" i="1"/>
  <c r="H418" i="1"/>
  <c r="E418" i="1"/>
  <c r="B420" i="1" l="1"/>
  <c r="C419" i="1"/>
  <c r="D419" i="1"/>
  <c r="F419" i="1"/>
  <c r="H419" i="1"/>
  <c r="E419" i="1"/>
  <c r="G419" i="1"/>
  <c r="B421" i="1" l="1"/>
  <c r="F420" i="1"/>
  <c r="C420" i="1"/>
  <c r="D420" i="1"/>
  <c r="E420" i="1"/>
  <c r="G420" i="1"/>
  <c r="H420" i="1"/>
  <c r="B422" i="1" l="1"/>
  <c r="D421" i="1"/>
  <c r="C421" i="1"/>
  <c r="F421" i="1"/>
  <c r="E421" i="1"/>
  <c r="G421" i="1"/>
  <c r="H421" i="1"/>
  <c r="B423" i="1" l="1"/>
  <c r="C422" i="1"/>
  <c r="D422" i="1"/>
  <c r="F422" i="1"/>
  <c r="G422" i="1"/>
  <c r="H422" i="1"/>
  <c r="E422" i="1"/>
  <c r="B424" i="1" l="1"/>
  <c r="D423" i="1"/>
  <c r="F423" i="1"/>
  <c r="C423" i="1"/>
  <c r="H423" i="1"/>
  <c r="E423" i="1"/>
  <c r="G423" i="1"/>
  <c r="B425" i="1" l="1"/>
  <c r="F424" i="1"/>
  <c r="C424" i="1"/>
  <c r="D424" i="1"/>
  <c r="E424" i="1"/>
  <c r="G424" i="1"/>
  <c r="H424" i="1"/>
  <c r="B426" i="1" l="1"/>
  <c r="D425" i="1"/>
  <c r="F425" i="1"/>
  <c r="C425" i="1"/>
  <c r="E425" i="1"/>
  <c r="G425" i="1"/>
  <c r="H425" i="1"/>
  <c r="B427" i="1" l="1"/>
  <c r="C426" i="1"/>
  <c r="D426" i="1"/>
  <c r="F426" i="1"/>
  <c r="G426" i="1"/>
  <c r="H426" i="1"/>
  <c r="E426" i="1"/>
  <c r="B428" i="1" l="1"/>
  <c r="F427" i="1"/>
  <c r="C427" i="1"/>
  <c r="D427" i="1"/>
  <c r="H427" i="1"/>
  <c r="E427" i="1"/>
  <c r="G427" i="1"/>
  <c r="B429" i="1" l="1"/>
  <c r="F428" i="1"/>
  <c r="C428" i="1"/>
  <c r="D428" i="1"/>
  <c r="E428" i="1"/>
  <c r="G428" i="1"/>
  <c r="H428" i="1"/>
  <c r="B430" i="1" l="1"/>
  <c r="D429" i="1"/>
  <c r="C429" i="1"/>
  <c r="F429" i="1"/>
  <c r="E429" i="1"/>
  <c r="G429" i="1"/>
  <c r="H429" i="1"/>
  <c r="B431" i="1" l="1"/>
  <c r="C430" i="1"/>
  <c r="D430" i="1"/>
  <c r="F430" i="1"/>
  <c r="G430" i="1"/>
  <c r="H430" i="1"/>
  <c r="E430" i="1"/>
  <c r="B432" i="1" l="1"/>
  <c r="C431" i="1"/>
  <c r="D431" i="1"/>
  <c r="F431" i="1"/>
  <c r="H431" i="1"/>
  <c r="E431" i="1"/>
  <c r="G431" i="1"/>
  <c r="B433" i="1" l="1"/>
  <c r="F432" i="1"/>
  <c r="D432" i="1"/>
  <c r="C432" i="1"/>
  <c r="E432" i="1"/>
  <c r="G432" i="1"/>
  <c r="H432" i="1"/>
  <c r="B434" i="1" l="1"/>
  <c r="D433" i="1"/>
  <c r="C433" i="1"/>
  <c r="F433" i="1"/>
  <c r="E433" i="1"/>
  <c r="H433" i="1"/>
  <c r="G433" i="1"/>
  <c r="B435" i="1" l="1"/>
  <c r="C434" i="1"/>
  <c r="F434" i="1"/>
  <c r="D434" i="1"/>
  <c r="E434" i="1"/>
  <c r="H434" i="1"/>
  <c r="G434" i="1"/>
  <c r="B436" i="1" l="1"/>
  <c r="C435" i="1"/>
  <c r="D435" i="1"/>
  <c r="F435" i="1"/>
  <c r="G435" i="1"/>
  <c r="H435" i="1"/>
  <c r="E435" i="1"/>
  <c r="B437" i="1" l="1"/>
  <c r="F436" i="1"/>
  <c r="C436" i="1"/>
  <c r="D436" i="1"/>
  <c r="H436" i="1"/>
  <c r="E436" i="1"/>
  <c r="G436" i="1"/>
  <c r="B438" i="1" l="1"/>
  <c r="D437" i="1"/>
  <c r="C437" i="1"/>
  <c r="F437" i="1"/>
  <c r="H437" i="1"/>
  <c r="E437" i="1"/>
  <c r="G437" i="1"/>
  <c r="B439" i="1" l="1"/>
  <c r="C438" i="1"/>
  <c r="D438" i="1"/>
  <c r="F438" i="1"/>
  <c r="E438" i="1"/>
  <c r="G438" i="1"/>
  <c r="H438" i="1"/>
  <c r="B440" i="1" l="1"/>
  <c r="D439" i="1"/>
  <c r="F439" i="1"/>
  <c r="C439" i="1"/>
  <c r="G439" i="1"/>
  <c r="E439" i="1"/>
  <c r="H439" i="1"/>
  <c r="B441" i="1" l="1"/>
  <c r="F440" i="1"/>
  <c r="C440" i="1"/>
  <c r="D440" i="1"/>
  <c r="H440" i="1"/>
  <c r="E440" i="1"/>
  <c r="G440" i="1"/>
  <c r="B442" i="1" l="1"/>
  <c r="D441" i="1"/>
  <c r="F441" i="1"/>
  <c r="C441" i="1"/>
  <c r="E441" i="1"/>
  <c r="H441" i="1"/>
  <c r="G441" i="1"/>
  <c r="B443" i="1" l="1"/>
  <c r="C442" i="1"/>
  <c r="D442" i="1"/>
  <c r="F442" i="1"/>
  <c r="E442" i="1"/>
  <c r="H442" i="1"/>
  <c r="G442" i="1"/>
  <c r="B444" i="1" l="1"/>
  <c r="F443" i="1"/>
  <c r="C443" i="1"/>
  <c r="D443" i="1"/>
  <c r="G443" i="1"/>
  <c r="H443" i="1"/>
  <c r="E443" i="1"/>
  <c r="B445" i="1" l="1"/>
  <c r="F444" i="1"/>
  <c r="C444" i="1"/>
  <c r="D444" i="1"/>
  <c r="H444" i="1"/>
  <c r="E444" i="1"/>
  <c r="G444" i="1"/>
  <c r="B446" i="1" l="1"/>
  <c r="D445" i="1"/>
  <c r="C445" i="1"/>
  <c r="F445" i="1"/>
  <c r="H445" i="1"/>
  <c r="E445" i="1"/>
  <c r="G445" i="1"/>
  <c r="B447" i="1" l="1"/>
  <c r="C446" i="1"/>
  <c r="D446" i="1"/>
  <c r="F446" i="1"/>
  <c r="E446" i="1"/>
  <c r="G446" i="1"/>
  <c r="H446" i="1"/>
  <c r="B448" i="1" l="1"/>
  <c r="C447" i="1"/>
  <c r="D447" i="1"/>
  <c r="F447" i="1"/>
  <c r="G447" i="1"/>
  <c r="E447" i="1"/>
  <c r="H447" i="1"/>
  <c r="B449" i="1" l="1"/>
  <c r="F448" i="1"/>
  <c r="D448" i="1"/>
  <c r="C448" i="1"/>
  <c r="H448" i="1"/>
  <c r="E448" i="1"/>
  <c r="G448" i="1"/>
  <c r="B450" i="1" l="1"/>
  <c r="D449" i="1"/>
  <c r="C449" i="1"/>
  <c r="F449" i="1"/>
  <c r="E449" i="1"/>
  <c r="H449" i="1"/>
  <c r="G449" i="1"/>
  <c r="B451" i="1" l="1"/>
  <c r="C450" i="1"/>
  <c r="F450" i="1"/>
  <c r="D450" i="1"/>
  <c r="E450" i="1"/>
  <c r="H450" i="1"/>
  <c r="G450" i="1"/>
  <c r="B452" i="1" l="1"/>
  <c r="C451" i="1"/>
  <c r="D451" i="1"/>
  <c r="F451" i="1"/>
  <c r="G451" i="1"/>
  <c r="H451" i="1"/>
  <c r="E451" i="1"/>
  <c r="B453" i="1" l="1"/>
  <c r="F452" i="1"/>
  <c r="C452" i="1"/>
  <c r="D452" i="1"/>
  <c r="H452" i="1"/>
  <c r="E452" i="1"/>
  <c r="G452" i="1"/>
  <c r="B454" i="1" l="1"/>
  <c r="D453" i="1"/>
  <c r="C453" i="1"/>
  <c r="F453" i="1"/>
  <c r="H453" i="1"/>
  <c r="E453" i="1"/>
  <c r="G453" i="1"/>
  <c r="B455" i="1" l="1"/>
  <c r="C454" i="1"/>
  <c r="D454" i="1"/>
  <c r="F454" i="1"/>
  <c r="E454" i="1"/>
  <c r="G454" i="1"/>
  <c r="H454" i="1"/>
  <c r="B456" i="1" l="1"/>
  <c r="D455" i="1"/>
  <c r="F455" i="1"/>
  <c r="C455" i="1"/>
  <c r="G455" i="1"/>
  <c r="E455" i="1"/>
  <c r="H455" i="1"/>
  <c r="B457" i="1" l="1"/>
  <c r="F456" i="1"/>
  <c r="C456" i="1"/>
  <c r="D456" i="1"/>
  <c r="H456" i="1"/>
  <c r="E456" i="1"/>
  <c r="G456" i="1"/>
  <c r="B458" i="1" l="1"/>
  <c r="D457" i="1"/>
  <c r="F457" i="1"/>
  <c r="C457" i="1"/>
  <c r="E457" i="1"/>
  <c r="H457" i="1"/>
  <c r="G457" i="1"/>
  <c r="B459" i="1" l="1"/>
  <c r="C458" i="1"/>
  <c r="D458" i="1"/>
  <c r="F458" i="1"/>
  <c r="E458" i="1"/>
  <c r="H458" i="1"/>
  <c r="G458" i="1"/>
  <c r="B460" i="1" l="1"/>
  <c r="F459" i="1"/>
  <c r="C459" i="1"/>
  <c r="D459" i="1"/>
  <c r="G459" i="1"/>
  <c r="H459" i="1"/>
  <c r="E459" i="1"/>
  <c r="B461" i="1" l="1"/>
  <c r="F460" i="1"/>
  <c r="C460" i="1"/>
  <c r="D460" i="1"/>
  <c r="H460" i="1"/>
  <c r="E460" i="1"/>
  <c r="G460" i="1"/>
  <c r="B462" i="1" l="1"/>
  <c r="D461" i="1"/>
  <c r="C461" i="1"/>
  <c r="F461" i="1"/>
  <c r="H461" i="1"/>
  <c r="E461" i="1"/>
  <c r="G461" i="1"/>
  <c r="B463" i="1" l="1"/>
  <c r="C462" i="1"/>
  <c r="D462" i="1"/>
  <c r="F462" i="1"/>
  <c r="E462" i="1"/>
  <c r="G462" i="1"/>
  <c r="H462" i="1"/>
  <c r="B464" i="1" l="1"/>
  <c r="C463" i="1"/>
  <c r="D463" i="1"/>
  <c r="F463" i="1"/>
  <c r="E463" i="1"/>
  <c r="G463" i="1"/>
  <c r="H463" i="1"/>
  <c r="B465" i="1" l="1"/>
  <c r="F464" i="1"/>
  <c r="D464" i="1"/>
  <c r="C464" i="1"/>
  <c r="G464" i="1"/>
  <c r="H464" i="1"/>
  <c r="E464" i="1"/>
  <c r="B466" i="1" l="1"/>
  <c r="D465" i="1"/>
  <c r="C465" i="1"/>
  <c r="F465" i="1"/>
  <c r="E465" i="1"/>
  <c r="G465" i="1"/>
  <c r="H465" i="1"/>
  <c r="B467" i="1" l="1"/>
  <c r="C466" i="1"/>
  <c r="F466" i="1"/>
  <c r="D466" i="1"/>
  <c r="H466" i="1"/>
  <c r="G466" i="1"/>
  <c r="E466" i="1"/>
  <c r="B468" i="1" l="1"/>
  <c r="C467" i="1"/>
  <c r="D467" i="1"/>
  <c r="F467" i="1"/>
  <c r="G467" i="1"/>
  <c r="H467" i="1"/>
  <c r="E467" i="1"/>
  <c r="B469" i="1" l="1"/>
  <c r="F468" i="1"/>
  <c r="C468" i="1"/>
  <c r="D468" i="1"/>
  <c r="E468" i="1"/>
  <c r="H468" i="1"/>
  <c r="G468" i="1"/>
  <c r="B470" i="1" l="1"/>
  <c r="D469" i="1"/>
  <c r="C469" i="1"/>
  <c r="F469" i="1"/>
  <c r="G469" i="1"/>
  <c r="H469" i="1"/>
  <c r="E469" i="1"/>
  <c r="B471" i="1" l="1"/>
  <c r="C470" i="1"/>
  <c r="D470" i="1"/>
  <c r="F470" i="1"/>
  <c r="H470" i="1"/>
  <c r="E470" i="1"/>
  <c r="G470" i="1"/>
  <c r="B472" i="1" l="1"/>
  <c r="D471" i="1"/>
  <c r="F471" i="1"/>
  <c r="C471" i="1"/>
  <c r="E471" i="1"/>
  <c r="G471" i="1"/>
  <c r="H471" i="1"/>
  <c r="B473" i="1" l="1"/>
  <c r="F472" i="1"/>
  <c r="C472" i="1"/>
  <c r="D472" i="1"/>
  <c r="G472" i="1"/>
  <c r="H472" i="1"/>
  <c r="E472" i="1"/>
  <c r="B474" i="1" l="1"/>
  <c r="D473" i="1"/>
  <c r="F473" i="1"/>
  <c r="C473" i="1"/>
  <c r="E473" i="1"/>
  <c r="G473" i="1"/>
  <c r="H473" i="1"/>
  <c r="B475" i="1" l="1"/>
  <c r="C474" i="1"/>
  <c r="D474" i="1"/>
  <c r="F474" i="1"/>
  <c r="H474" i="1"/>
  <c r="G474" i="1"/>
  <c r="E474" i="1"/>
  <c r="B476" i="1" l="1"/>
  <c r="F475" i="1"/>
  <c r="C475" i="1"/>
  <c r="D475" i="1"/>
  <c r="G475" i="1"/>
  <c r="H475" i="1"/>
  <c r="E475" i="1"/>
  <c r="B477" i="1" l="1"/>
  <c r="F476" i="1"/>
  <c r="C476" i="1"/>
  <c r="D476" i="1"/>
  <c r="E476" i="1"/>
  <c r="H476" i="1"/>
  <c r="G476" i="1"/>
  <c r="B478" i="1" l="1"/>
  <c r="D477" i="1"/>
  <c r="C477" i="1"/>
  <c r="F477" i="1"/>
  <c r="G477" i="1"/>
  <c r="H477" i="1"/>
  <c r="E477" i="1"/>
  <c r="B479" i="1" l="1"/>
  <c r="C478" i="1"/>
  <c r="D478" i="1"/>
  <c r="F478" i="1"/>
  <c r="H478" i="1"/>
  <c r="E478" i="1"/>
  <c r="G478" i="1"/>
  <c r="B480" i="1" l="1"/>
  <c r="C479" i="1"/>
  <c r="D479" i="1"/>
  <c r="F479" i="1"/>
  <c r="E479" i="1"/>
  <c r="G479" i="1"/>
  <c r="H479" i="1"/>
  <c r="B481" i="1" l="1"/>
  <c r="F480" i="1"/>
  <c r="D480" i="1"/>
  <c r="C480" i="1"/>
  <c r="G480" i="1"/>
  <c r="H480" i="1"/>
  <c r="E480" i="1"/>
  <c r="B482" i="1" l="1"/>
  <c r="D481" i="1"/>
  <c r="C481" i="1"/>
  <c r="F481" i="1"/>
  <c r="E481" i="1"/>
  <c r="G481" i="1"/>
  <c r="H481" i="1"/>
  <c r="B483" i="1" l="1"/>
  <c r="C482" i="1"/>
  <c r="F482" i="1"/>
  <c r="D482" i="1"/>
  <c r="H482" i="1"/>
  <c r="G482" i="1"/>
  <c r="E482" i="1"/>
  <c r="B484" i="1" l="1"/>
  <c r="C483" i="1"/>
  <c r="D483" i="1"/>
  <c r="F483" i="1"/>
  <c r="G483" i="1"/>
  <c r="H483" i="1"/>
  <c r="E483" i="1"/>
  <c r="B485" i="1" l="1"/>
  <c r="F484" i="1"/>
  <c r="C484" i="1"/>
  <c r="D484" i="1"/>
  <c r="E484" i="1"/>
  <c r="H484" i="1"/>
  <c r="G484" i="1"/>
  <c r="B486" i="1" l="1"/>
  <c r="D485" i="1"/>
  <c r="C485" i="1"/>
  <c r="F485" i="1"/>
  <c r="G485" i="1"/>
  <c r="H485" i="1"/>
  <c r="E485" i="1"/>
  <c r="B487" i="1" l="1"/>
  <c r="C486" i="1"/>
  <c r="D486" i="1"/>
  <c r="F486" i="1"/>
  <c r="H486" i="1"/>
  <c r="E486" i="1"/>
  <c r="G486" i="1"/>
  <c r="B488" i="1" l="1"/>
  <c r="D487" i="1"/>
  <c r="F487" i="1"/>
  <c r="C487" i="1"/>
  <c r="E487" i="1"/>
  <c r="G487" i="1"/>
  <c r="H487" i="1"/>
  <c r="B489" i="1" l="1"/>
  <c r="F488" i="1"/>
  <c r="C488" i="1"/>
  <c r="D488" i="1"/>
  <c r="G488" i="1"/>
  <c r="H488" i="1"/>
  <c r="E488" i="1"/>
  <c r="B490" i="1" l="1"/>
  <c r="G489" i="1"/>
  <c r="C489" i="1"/>
  <c r="D489" i="1"/>
  <c r="F489" i="1"/>
  <c r="E489" i="1"/>
  <c r="H489" i="1"/>
  <c r="B491" i="1" l="1"/>
  <c r="F490" i="1"/>
  <c r="G490" i="1"/>
  <c r="E490" i="1"/>
  <c r="C490" i="1"/>
  <c r="H490" i="1"/>
  <c r="D490" i="1"/>
  <c r="B492" i="1" l="1"/>
  <c r="E491" i="1"/>
  <c r="H491" i="1"/>
  <c r="D491" i="1"/>
  <c r="F491" i="1"/>
  <c r="G491" i="1"/>
  <c r="C491" i="1"/>
  <c r="B493" i="1" l="1"/>
  <c r="H492" i="1"/>
  <c r="D492" i="1"/>
  <c r="E492" i="1"/>
  <c r="G492" i="1"/>
  <c r="C492" i="1"/>
  <c r="F492" i="1"/>
  <c r="B494" i="1" l="1"/>
  <c r="G493" i="1"/>
  <c r="C493" i="1"/>
  <c r="D493" i="1"/>
  <c r="F493" i="1"/>
  <c r="H493" i="1"/>
  <c r="E493" i="1"/>
  <c r="B495" i="1" l="1"/>
  <c r="F494" i="1"/>
  <c r="E494" i="1"/>
  <c r="G494" i="1"/>
  <c r="H494" i="1"/>
  <c r="D494" i="1"/>
  <c r="C494" i="1"/>
  <c r="B496" i="1" l="1"/>
  <c r="E495" i="1"/>
  <c r="H495" i="1"/>
  <c r="D495" i="1"/>
  <c r="G495" i="1"/>
  <c r="C495" i="1"/>
  <c r="F495" i="1"/>
  <c r="B497" i="1" l="1"/>
  <c r="H496" i="1"/>
  <c r="D496" i="1"/>
  <c r="G496" i="1"/>
  <c r="C496" i="1"/>
  <c r="E496" i="1"/>
  <c r="F496" i="1"/>
  <c r="B498" i="1" l="1"/>
  <c r="G497" i="1"/>
  <c r="C497" i="1"/>
  <c r="H497" i="1"/>
  <c r="F497" i="1"/>
  <c r="D497" i="1"/>
  <c r="E497" i="1"/>
  <c r="B499" i="1" l="1"/>
  <c r="F498" i="1"/>
  <c r="E498" i="1"/>
  <c r="C498" i="1"/>
  <c r="H498" i="1"/>
  <c r="D498" i="1"/>
  <c r="G498" i="1"/>
  <c r="B500" i="1" l="1"/>
  <c r="E499" i="1"/>
  <c r="F499" i="1"/>
  <c r="H499" i="1"/>
  <c r="D499" i="1"/>
  <c r="G499" i="1"/>
  <c r="C499" i="1"/>
  <c r="B501" i="1" l="1"/>
  <c r="H500" i="1"/>
  <c r="D500" i="1"/>
  <c r="G500" i="1"/>
  <c r="C500" i="1"/>
  <c r="F500" i="1"/>
  <c r="E500" i="1"/>
  <c r="B502" i="1" l="1"/>
  <c r="G501" i="1"/>
  <c r="C501" i="1"/>
  <c r="F501" i="1"/>
  <c r="E501" i="1"/>
  <c r="D501" i="1"/>
  <c r="H501" i="1"/>
  <c r="B503" i="1" l="1"/>
  <c r="F502" i="1"/>
  <c r="G502" i="1"/>
  <c r="C502" i="1"/>
  <c r="E502" i="1"/>
  <c r="H502" i="1"/>
  <c r="D502" i="1"/>
  <c r="B504" i="1" l="1"/>
  <c r="E503" i="1"/>
  <c r="H503" i="1"/>
  <c r="D503" i="1"/>
  <c r="F503" i="1"/>
  <c r="G503" i="1"/>
  <c r="C503" i="1"/>
  <c r="B505" i="1" l="1"/>
  <c r="H504" i="1"/>
  <c r="D504" i="1"/>
  <c r="G504" i="1"/>
  <c r="C504" i="1"/>
  <c r="F504" i="1"/>
  <c r="E504" i="1"/>
  <c r="B506" i="1" l="1"/>
  <c r="G505" i="1"/>
  <c r="C505" i="1"/>
  <c r="H505" i="1"/>
  <c r="D505" i="1"/>
  <c r="F505" i="1"/>
  <c r="E505" i="1"/>
  <c r="B507" i="1" l="1"/>
  <c r="F506" i="1"/>
  <c r="E506" i="1"/>
  <c r="H506" i="1"/>
  <c r="D506" i="1"/>
  <c r="G506" i="1"/>
  <c r="C506" i="1"/>
  <c r="B508" i="1" l="1"/>
  <c r="E507" i="1"/>
  <c r="H507" i="1"/>
  <c r="D507" i="1"/>
  <c r="G507" i="1"/>
  <c r="C507" i="1"/>
  <c r="F507" i="1"/>
  <c r="B509" i="1" l="1"/>
  <c r="H508" i="1"/>
  <c r="D508" i="1"/>
  <c r="E508" i="1"/>
  <c r="G508" i="1"/>
  <c r="C508" i="1"/>
  <c r="F508" i="1"/>
  <c r="B510" i="1" l="1"/>
  <c r="G509" i="1"/>
  <c r="C509" i="1"/>
  <c r="F509" i="1"/>
  <c r="D509" i="1"/>
  <c r="E509" i="1"/>
  <c r="H509" i="1"/>
  <c r="B511" i="1" l="1"/>
  <c r="F510" i="1"/>
  <c r="E510" i="1"/>
  <c r="G510" i="1"/>
  <c r="C510" i="1"/>
  <c r="H510" i="1"/>
  <c r="D510" i="1"/>
  <c r="B512" i="1" l="1"/>
  <c r="E511" i="1"/>
  <c r="F511" i="1"/>
  <c r="H511" i="1"/>
  <c r="D511" i="1"/>
  <c r="G511" i="1"/>
  <c r="C511" i="1"/>
  <c r="B513" i="1" l="1"/>
  <c r="H512" i="1"/>
  <c r="D512" i="1"/>
  <c r="G512" i="1"/>
  <c r="C512" i="1"/>
  <c r="E512" i="1"/>
  <c r="F512" i="1"/>
  <c r="B514" i="1" l="1"/>
  <c r="G513" i="1"/>
  <c r="C513" i="1"/>
  <c r="F513" i="1"/>
  <c r="H513" i="1"/>
  <c r="E513" i="1"/>
  <c r="D513" i="1"/>
  <c r="B515" i="1" l="1"/>
  <c r="F514" i="1"/>
  <c r="G514" i="1"/>
  <c r="C514" i="1"/>
  <c r="E514" i="1"/>
  <c r="H514" i="1"/>
  <c r="D514" i="1"/>
  <c r="B516" i="1" l="1"/>
  <c r="E515" i="1"/>
  <c r="H515" i="1"/>
  <c r="D515" i="1"/>
  <c r="F515" i="1"/>
  <c r="G515" i="1"/>
  <c r="C515" i="1"/>
  <c r="B517" i="1" l="1"/>
  <c r="H516" i="1"/>
  <c r="D516" i="1"/>
  <c r="G516" i="1"/>
  <c r="C516" i="1"/>
  <c r="F516" i="1"/>
  <c r="E516" i="1"/>
  <c r="B518" i="1" l="1"/>
  <c r="G517" i="1"/>
  <c r="C517" i="1"/>
  <c r="H517" i="1"/>
  <c r="D517" i="1"/>
  <c r="F517" i="1"/>
  <c r="E517" i="1"/>
  <c r="B519" i="1" l="1"/>
  <c r="B520" i="1" s="1"/>
  <c r="F518" i="1"/>
  <c r="E518" i="1"/>
  <c r="H518" i="1"/>
  <c r="D518" i="1"/>
  <c r="C518" i="1"/>
  <c r="G518" i="1"/>
  <c r="B521" i="1" l="1"/>
  <c r="E520" i="1"/>
  <c r="D520" i="1"/>
  <c r="H520" i="1"/>
  <c r="G520" i="1"/>
  <c r="F520" i="1"/>
  <c r="C520" i="1"/>
  <c r="E519" i="1"/>
  <c r="H519" i="1"/>
  <c r="D519" i="1"/>
  <c r="G519" i="1"/>
  <c r="C519" i="1"/>
  <c r="F519" i="1"/>
  <c r="B522" i="1" l="1"/>
  <c r="D521" i="1"/>
  <c r="H521" i="1"/>
  <c r="G521" i="1"/>
  <c r="F521" i="1"/>
  <c r="C521" i="1"/>
  <c r="E521" i="1"/>
  <c r="B523" i="1" l="1"/>
  <c r="G522" i="1"/>
  <c r="F522" i="1"/>
  <c r="C522" i="1"/>
  <c r="E522" i="1"/>
  <c r="D522" i="1"/>
  <c r="H522" i="1"/>
  <c r="B524" i="1" l="1"/>
  <c r="F523" i="1"/>
  <c r="C523" i="1"/>
  <c r="E523" i="1"/>
  <c r="D523" i="1"/>
  <c r="H523" i="1"/>
  <c r="G523" i="1"/>
  <c r="B525" i="1" l="1"/>
  <c r="E524" i="1"/>
  <c r="D524" i="1"/>
  <c r="H524" i="1"/>
  <c r="G524" i="1"/>
  <c r="F524" i="1"/>
  <c r="C524" i="1"/>
  <c r="B526" i="1" l="1"/>
  <c r="D525" i="1"/>
  <c r="H525" i="1"/>
  <c r="G525" i="1"/>
  <c r="F525" i="1"/>
  <c r="C525" i="1"/>
  <c r="E525" i="1"/>
  <c r="B527" i="1" l="1"/>
  <c r="G526" i="1"/>
  <c r="F526" i="1"/>
  <c r="C526" i="1"/>
  <c r="E526" i="1"/>
  <c r="D526" i="1"/>
  <c r="H526" i="1"/>
  <c r="B528" i="1" l="1"/>
  <c r="F527" i="1"/>
  <c r="C527" i="1"/>
  <c r="E527" i="1"/>
  <c r="D527" i="1"/>
  <c r="H527" i="1"/>
  <c r="G527" i="1"/>
  <c r="B529" i="1" l="1"/>
  <c r="E528" i="1"/>
  <c r="D528" i="1"/>
  <c r="H528" i="1"/>
  <c r="G528" i="1"/>
  <c r="F528" i="1"/>
  <c r="C528" i="1"/>
  <c r="B530" i="1" l="1"/>
  <c r="D529" i="1"/>
  <c r="H529" i="1"/>
  <c r="G529" i="1"/>
  <c r="F529" i="1"/>
  <c r="C529" i="1"/>
  <c r="E529" i="1"/>
  <c r="B531" i="1" l="1"/>
  <c r="G530" i="1"/>
  <c r="F530" i="1"/>
  <c r="C530" i="1"/>
  <c r="E530" i="1"/>
  <c r="D530" i="1"/>
  <c r="H530" i="1"/>
  <c r="B532" i="1" l="1"/>
  <c r="F531" i="1"/>
  <c r="C531" i="1"/>
  <c r="E531" i="1"/>
  <c r="D531" i="1"/>
  <c r="H531" i="1"/>
  <c r="G531" i="1"/>
  <c r="B533" i="1" l="1"/>
  <c r="E532" i="1"/>
  <c r="D532" i="1"/>
  <c r="H532" i="1"/>
  <c r="G532" i="1"/>
  <c r="F532" i="1"/>
  <c r="C532" i="1"/>
  <c r="B534" i="1" l="1"/>
  <c r="D533" i="1"/>
  <c r="H533" i="1"/>
  <c r="G533" i="1"/>
  <c r="F533" i="1"/>
  <c r="C533" i="1"/>
  <c r="E533" i="1"/>
  <c r="B535" i="1" l="1"/>
  <c r="G534" i="1"/>
  <c r="F534" i="1"/>
  <c r="C534" i="1"/>
  <c r="E534" i="1"/>
  <c r="D534" i="1"/>
  <c r="H534" i="1"/>
  <c r="B536" i="1" l="1"/>
  <c r="F535" i="1"/>
  <c r="C535" i="1"/>
  <c r="E535" i="1"/>
  <c r="D535" i="1"/>
  <c r="H535" i="1"/>
  <c r="G535" i="1"/>
  <c r="B537" i="1" l="1"/>
  <c r="E536" i="1"/>
  <c r="D536" i="1"/>
  <c r="H536" i="1"/>
  <c r="G536" i="1"/>
  <c r="F536" i="1"/>
  <c r="C536" i="1"/>
  <c r="B538" i="1" l="1"/>
  <c r="D537" i="1"/>
  <c r="H537" i="1"/>
  <c r="G537" i="1"/>
  <c r="F537" i="1"/>
  <c r="C537" i="1"/>
  <c r="E537" i="1"/>
  <c r="B539" i="1" l="1"/>
  <c r="G538" i="1"/>
  <c r="F538" i="1"/>
  <c r="C538" i="1"/>
  <c r="E538" i="1"/>
  <c r="D538" i="1"/>
  <c r="H538" i="1"/>
  <c r="B540" i="1" l="1"/>
  <c r="F539" i="1"/>
  <c r="C539" i="1"/>
  <c r="E539" i="1"/>
  <c r="D539" i="1"/>
  <c r="H539" i="1"/>
  <c r="G539" i="1"/>
  <c r="B541" i="1" l="1"/>
  <c r="E540" i="1"/>
  <c r="D540" i="1"/>
  <c r="H540" i="1"/>
  <c r="G540" i="1"/>
  <c r="F540" i="1"/>
  <c r="C540" i="1"/>
  <c r="B542" i="1" l="1"/>
  <c r="D541" i="1"/>
  <c r="H541" i="1"/>
  <c r="G541" i="1"/>
  <c r="F541" i="1"/>
  <c r="C541" i="1"/>
  <c r="E541" i="1"/>
  <c r="B543" i="1" l="1"/>
  <c r="G542" i="1"/>
  <c r="F542" i="1"/>
  <c r="C542" i="1"/>
  <c r="E542" i="1"/>
  <c r="D542" i="1"/>
  <c r="H542" i="1"/>
  <c r="B544" i="1" l="1"/>
  <c r="F543" i="1"/>
  <c r="C543" i="1"/>
  <c r="E543" i="1"/>
  <c r="D543" i="1"/>
  <c r="H543" i="1"/>
  <c r="G543" i="1"/>
  <c r="B545" i="1" l="1"/>
  <c r="E544" i="1"/>
  <c r="D544" i="1"/>
  <c r="H544" i="1"/>
  <c r="G544" i="1"/>
  <c r="F544" i="1"/>
  <c r="C544" i="1"/>
  <c r="B546" i="1" l="1"/>
  <c r="D545" i="1"/>
  <c r="H545" i="1"/>
  <c r="G545" i="1"/>
  <c r="F545" i="1"/>
  <c r="C545" i="1"/>
  <c r="E545" i="1"/>
  <c r="B547" i="1" l="1"/>
  <c r="G546" i="1"/>
  <c r="F546" i="1"/>
  <c r="C546" i="1"/>
  <c r="E546" i="1"/>
  <c r="D546" i="1"/>
  <c r="H546" i="1"/>
  <c r="B548" i="1" l="1"/>
  <c r="F547" i="1"/>
  <c r="C547" i="1"/>
  <c r="E547" i="1"/>
  <c r="D547" i="1"/>
  <c r="H547" i="1"/>
  <c r="G547" i="1"/>
  <c r="B549" i="1" l="1"/>
  <c r="B550" i="1" s="1"/>
  <c r="E548" i="1"/>
  <c r="D548" i="1"/>
  <c r="H548" i="1"/>
  <c r="G548" i="1"/>
  <c r="F548" i="1"/>
  <c r="C548" i="1"/>
  <c r="B551" i="1" l="1"/>
  <c r="D550" i="1"/>
  <c r="C550" i="1"/>
  <c r="G550" i="1"/>
  <c r="F550" i="1"/>
  <c r="E550" i="1"/>
  <c r="H550" i="1"/>
  <c r="D549" i="1"/>
  <c r="H549" i="1"/>
  <c r="G549" i="1"/>
  <c r="F549" i="1"/>
  <c r="C549" i="1"/>
  <c r="E549" i="1"/>
  <c r="C551" i="1" l="1"/>
  <c r="F551" i="1"/>
  <c r="E551" i="1"/>
  <c r="D551" i="1"/>
  <c r="B552" i="1"/>
  <c r="H551" i="1"/>
  <c r="G551" i="1"/>
  <c r="C552" i="1" l="1"/>
  <c r="B553" i="1"/>
  <c r="E552" i="1"/>
  <c r="D552" i="1"/>
  <c r="H552" i="1"/>
  <c r="F552" i="1"/>
  <c r="G552" i="1"/>
  <c r="D553" i="1" l="1"/>
  <c r="F553" i="1"/>
  <c r="C553" i="1"/>
  <c r="G553" i="1"/>
  <c r="E553" i="1"/>
  <c r="B554" i="1"/>
  <c r="H553" i="1"/>
  <c r="D554" i="1" l="1"/>
  <c r="E554" i="1"/>
  <c r="G554" i="1"/>
  <c r="H554" i="1"/>
  <c r="C554" i="1"/>
  <c r="B555" i="1"/>
  <c r="F554" i="1"/>
  <c r="F555" i="1" l="1"/>
  <c r="H555" i="1"/>
  <c r="B556" i="1"/>
  <c r="D555" i="1"/>
  <c r="G555" i="1"/>
  <c r="E555" i="1"/>
  <c r="C555" i="1"/>
  <c r="C556" i="1" l="1"/>
  <c r="D556" i="1"/>
  <c r="E556" i="1"/>
  <c r="F556" i="1"/>
  <c r="B557" i="1"/>
  <c r="G556" i="1"/>
  <c r="H556" i="1"/>
  <c r="D557" i="1" l="1"/>
  <c r="E557" i="1"/>
  <c r="G557" i="1"/>
  <c r="C557" i="1"/>
  <c r="F557" i="1"/>
  <c r="H557" i="1"/>
  <c r="B558" i="1"/>
  <c r="H558" i="1" l="1"/>
  <c r="D558" i="1"/>
  <c r="F558" i="1"/>
  <c r="E558" i="1"/>
  <c r="G558" i="1"/>
  <c r="B559" i="1"/>
  <c r="C558" i="1"/>
  <c r="H559" i="1" l="1"/>
  <c r="E559" i="1"/>
  <c r="D559" i="1"/>
  <c r="B560" i="1"/>
  <c r="G559" i="1"/>
  <c r="F559" i="1"/>
  <c r="C559" i="1"/>
  <c r="B561" i="1" l="1"/>
  <c r="F560" i="1"/>
  <c r="E560" i="1"/>
  <c r="G560" i="1"/>
  <c r="C560" i="1"/>
  <c r="D560" i="1"/>
  <c r="H560" i="1"/>
  <c r="G561" i="1" l="1"/>
  <c r="C561" i="1"/>
  <c r="B562" i="1"/>
  <c r="H561" i="1"/>
  <c r="E561" i="1"/>
  <c r="D561" i="1"/>
  <c r="F561" i="1"/>
  <c r="H562" i="1" l="1"/>
  <c r="E562" i="1"/>
  <c r="G562" i="1"/>
  <c r="D562" i="1"/>
  <c r="F562" i="1"/>
  <c r="B563" i="1"/>
  <c r="C562" i="1"/>
  <c r="C563" i="1" l="1"/>
  <c r="D563" i="1"/>
  <c r="H563" i="1"/>
  <c r="B564" i="1"/>
  <c r="F563" i="1"/>
  <c r="G563" i="1"/>
  <c r="E563" i="1"/>
  <c r="G73" i="2"/>
  <c r="B565" i="1" l="1"/>
  <c r="E564" i="1"/>
  <c r="G564" i="1"/>
  <c r="C564" i="1"/>
  <c r="D564" i="1"/>
  <c r="F564" i="1"/>
  <c r="H564" i="1"/>
  <c r="G74" i="2"/>
  <c r="G565" i="1" l="1"/>
  <c r="D565" i="1"/>
  <c r="C565" i="1"/>
  <c r="F565" i="1"/>
  <c r="H565" i="1"/>
  <c r="B566" i="1"/>
  <c r="E565" i="1"/>
  <c r="G75" i="2"/>
  <c r="C566" i="1" l="1"/>
  <c r="G566" i="1"/>
  <c r="H566" i="1"/>
  <c r="B567" i="1"/>
  <c r="E566" i="1"/>
  <c r="D566" i="1"/>
  <c r="F566" i="1"/>
  <c r="G76" i="2"/>
  <c r="C567" i="1" l="1"/>
  <c r="G567" i="1"/>
  <c r="D567" i="1"/>
  <c r="H567" i="1"/>
  <c r="F567" i="1"/>
  <c r="E567" i="1"/>
  <c r="B568" i="1"/>
  <c r="G77" i="2"/>
  <c r="B569" i="1" l="1"/>
  <c r="C568" i="1"/>
  <c r="E568" i="1"/>
  <c r="G568" i="1"/>
  <c r="D568" i="1"/>
  <c r="F568" i="1"/>
  <c r="H568" i="1"/>
  <c r="G78" i="2"/>
  <c r="B570" i="1" l="1"/>
  <c r="E569" i="1"/>
  <c r="G569" i="1"/>
  <c r="F569" i="1"/>
  <c r="H569" i="1"/>
  <c r="C569" i="1"/>
  <c r="D569" i="1"/>
  <c r="G79" i="2"/>
  <c r="G570" i="1" l="1"/>
  <c r="H570" i="1"/>
  <c r="C570" i="1"/>
  <c r="D570" i="1"/>
  <c r="B571" i="1"/>
  <c r="E570" i="1"/>
  <c r="F570" i="1"/>
  <c r="G80" i="2"/>
  <c r="C571" i="1" l="1"/>
  <c r="H571" i="1"/>
  <c r="E571" i="1"/>
  <c r="D571" i="1"/>
  <c r="F571" i="1"/>
  <c r="B572" i="1"/>
  <c r="G571" i="1"/>
  <c r="G81" i="2"/>
  <c r="H572" i="1" l="1"/>
  <c r="D572" i="1"/>
  <c r="E572" i="1"/>
  <c r="B573" i="1"/>
  <c r="G572" i="1"/>
  <c r="F572" i="1"/>
  <c r="C572" i="1"/>
  <c r="G82" i="2"/>
  <c r="E573" i="1" l="1"/>
  <c r="C573" i="1"/>
  <c r="H573" i="1"/>
  <c r="D573" i="1"/>
  <c r="B574" i="1"/>
  <c r="F573" i="1"/>
  <c r="G573" i="1"/>
  <c r="G83" i="2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574" i="1" l="1"/>
  <c r="H574" i="1"/>
  <c r="E574" i="1"/>
  <c r="D574" i="1"/>
  <c r="F574" i="1"/>
  <c r="B575" i="1"/>
  <c r="C574" i="1"/>
  <c r="G575" i="1" l="1"/>
  <c r="C575" i="1"/>
  <c r="H575" i="1"/>
  <c r="B576" i="1"/>
  <c r="F575" i="1"/>
  <c r="D575" i="1"/>
  <c r="E575" i="1"/>
  <c r="E576" i="1" l="1"/>
  <c r="B577" i="1"/>
  <c r="G576" i="1"/>
  <c r="F576" i="1"/>
  <c r="H576" i="1"/>
  <c r="D576" i="1"/>
  <c r="C576" i="1"/>
  <c r="E577" i="1" l="1"/>
  <c r="H577" i="1"/>
  <c r="C577" i="1"/>
  <c r="D577" i="1"/>
  <c r="B578" i="1"/>
  <c r="F577" i="1"/>
  <c r="G577" i="1"/>
  <c r="G578" i="1" l="1"/>
  <c r="D578" i="1"/>
  <c r="C578" i="1"/>
  <c r="E578" i="1"/>
  <c r="F578" i="1"/>
  <c r="H578" i="1"/>
  <c r="B579" i="1"/>
  <c r="G579" i="1" l="1"/>
  <c r="C579" i="1"/>
  <c r="D579" i="1"/>
  <c r="H579" i="1"/>
  <c r="F579" i="1"/>
  <c r="B580" i="1"/>
  <c r="E579" i="1"/>
  <c r="B581" i="1" l="1"/>
  <c r="D580" i="1"/>
  <c r="E580" i="1"/>
  <c r="C580" i="1"/>
  <c r="G580" i="1"/>
  <c r="H580" i="1"/>
  <c r="F580" i="1"/>
  <c r="F581" i="1" l="1"/>
  <c r="E581" i="1"/>
  <c r="D581" i="1"/>
  <c r="H581" i="1"/>
  <c r="C581" i="1"/>
  <c r="G581" i="1"/>
  <c r="B582" i="1"/>
  <c r="B583" i="1" l="1"/>
  <c r="D582" i="1"/>
  <c r="H582" i="1"/>
  <c r="C582" i="1"/>
  <c r="G582" i="1"/>
  <c r="F582" i="1"/>
  <c r="E582" i="1"/>
  <c r="B584" i="1" l="1"/>
  <c r="F583" i="1"/>
  <c r="E583" i="1"/>
  <c r="D583" i="1"/>
  <c r="H583" i="1"/>
  <c r="C583" i="1"/>
  <c r="G583" i="1"/>
  <c r="B585" i="1" l="1"/>
  <c r="D584" i="1"/>
  <c r="H584" i="1"/>
  <c r="C584" i="1"/>
  <c r="G584" i="1"/>
  <c r="F584" i="1"/>
  <c r="E584" i="1"/>
  <c r="B586" i="1" l="1"/>
  <c r="F585" i="1"/>
  <c r="E585" i="1"/>
  <c r="D585" i="1"/>
  <c r="H585" i="1"/>
  <c r="C585" i="1"/>
  <c r="G585" i="1"/>
  <c r="B587" i="1" l="1"/>
  <c r="D586" i="1"/>
  <c r="H586" i="1"/>
  <c r="C586" i="1"/>
  <c r="G586" i="1"/>
  <c r="F586" i="1"/>
  <c r="E586" i="1"/>
  <c r="B588" i="1" l="1"/>
  <c r="F587" i="1"/>
  <c r="E587" i="1"/>
  <c r="D587" i="1"/>
  <c r="H587" i="1"/>
  <c r="C587" i="1"/>
  <c r="G587" i="1"/>
  <c r="B589" i="1" l="1"/>
  <c r="D588" i="1"/>
  <c r="H588" i="1"/>
  <c r="C588" i="1"/>
  <c r="G588" i="1"/>
  <c r="F588" i="1"/>
  <c r="E588" i="1"/>
  <c r="B590" i="1" l="1"/>
  <c r="F589" i="1"/>
  <c r="E589" i="1"/>
  <c r="D589" i="1"/>
  <c r="H589" i="1"/>
  <c r="C589" i="1"/>
  <c r="G589" i="1"/>
  <c r="B591" i="1" l="1"/>
  <c r="D590" i="1"/>
  <c r="H590" i="1"/>
  <c r="C590" i="1"/>
  <c r="G590" i="1"/>
  <c r="F590" i="1"/>
  <c r="E590" i="1"/>
  <c r="B592" i="1" l="1"/>
  <c r="F591" i="1"/>
  <c r="E591" i="1"/>
  <c r="D591" i="1"/>
  <c r="H591" i="1"/>
  <c r="C591" i="1"/>
  <c r="G591" i="1"/>
  <c r="B593" i="1" l="1"/>
  <c r="D592" i="1"/>
  <c r="H592" i="1"/>
  <c r="C592" i="1"/>
  <c r="G592" i="1"/>
  <c r="F592" i="1"/>
  <c r="E592" i="1"/>
  <c r="B594" i="1" l="1"/>
  <c r="F593" i="1"/>
  <c r="E593" i="1"/>
  <c r="D593" i="1"/>
  <c r="H593" i="1"/>
  <c r="C593" i="1"/>
  <c r="G593" i="1"/>
  <c r="B595" i="1" l="1"/>
  <c r="D594" i="1"/>
  <c r="H594" i="1"/>
  <c r="C594" i="1"/>
  <c r="G594" i="1"/>
  <c r="F594" i="1"/>
  <c r="E594" i="1"/>
  <c r="B596" i="1" l="1"/>
  <c r="F595" i="1"/>
  <c r="E595" i="1"/>
  <c r="D595" i="1"/>
  <c r="H595" i="1"/>
  <c r="C595" i="1"/>
  <c r="G595" i="1"/>
  <c r="B597" i="1" l="1"/>
  <c r="D596" i="1"/>
  <c r="H596" i="1"/>
  <c r="C596" i="1"/>
  <c r="F596" i="1"/>
  <c r="E596" i="1"/>
  <c r="G596" i="1"/>
  <c r="B598" i="1" l="1"/>
  <c r="F597" i="1"/>
  <c r="E597" i="1"/>
  <c r="D597" i="1"/>
  <c r="H597" i="1"/>
  <c r="C597" i="1"/>
  <c r="G597" i="1"/>
  <c r="B599" i="1" l="1"/>
  <c r="D598" i="1"/>
  <c r="H598" i="1"/>
  <c r="C598" i="1"/>
  <c r="G598" i="1"/>
  <c r="F598" i="1"/>
  <c r="E598" i="1"/>
  <c r="B600" i="1" l="1"/>
  <c r="F599" i="1"/>
  <c r="D599" i="1"/>
  <c r="H599" i="1"/>
  <c r="C599" i="1"/>
  <c r="G599" i="1"/>
  <c r="E599" i="1"/>
  <c r="B601" i="1" l="1"/>
  <c r="D600" i="1"/>
  <c r="H600" i="1"/>
  <c r="C600" i="1"/>
  <c r="F600" i="1"/>
  <c r="E600" i="1"/>
  <c r="G600" i="1"/>
  <c r="B602" i="1" l="1"/>
  <c r="F601" i="1"/>
  <c r="E601" i="1"/>
  <c r="D601" i="1"/>
  <c r="H601" i="1"/>
  <c r="C601" i="1"/>
  <c r="G601" i="1"/>
  <c r="B603" i="1" l="1"/>
  <c r="D602" i="1"/>
  <c r="H602" i="1"/>
  <c r="C602" i="1"/>
  <c r="F602" i="1"/>
  <c r="E602" i="1"/>
  <c r="G602" i="1"/>
  <c r="B604" i="1" l="1"/>
  <c r="F603" i="1"/>
  <c r="E603" i="1"/>
  <c r="D603" i="1"/>
  <c r="H603" i="1"/>
  <c r="C603" i="1"/>
  <c r="G603" i="1"/>
  <c r="B605" i="1" l="1"/>
  <c r="D604" i="1"/>
  <c r="H604" i="1"/>
  <c r="F604" i="1"/>
  <c r="E604" i="1"/>
  <c r="C604" i="1"/>
  <c r="G604" i="1"/>
  <c r="B606" i="1" l="1"/>
  <c r="F605" i="1"/>
  <c r="D605" i="1"/>
  <c r="H605" i="1"/>
  <c r="C605" i="1"/>
  <c r="G605" i="1"/>
  <c r="E605" i="1"/>
  <c r="B607" i="1" l="1"/>
  <c r="D606" i="1"/>
  <c r="H606" i="1"/>
  <c r="C606" i="1"/>
  <c r="F606" i="1"/>
  <c r="E606" i="1"/>
  <c r="G606" i="1"/>
  <c r="B608" i="1" l="1"/>
  <c r="F607" i="1"/>
  <c r="E607" i="1"/>
  <c r="D607" i="1"/>
  <c r="H607" i="1"/>
  <c r="C607" i="1"/>
  <c r="G607" i="1"/>
  <c r="B609" i="1" l="1"/>
  <c r="H608" i="1"/>
  <c r="F608" i="1"/>
  <c r="E608" i="1"/>
  <c r="D608" i="1"/>
  <c r="C608" i="1"/>
  <c r="G608" i="1"/>
  <c r="B610" i="1" l="1"/>
  <c r="E609" i="1"/>
  <c r="D609" i="1"/>
  <c r="H609" i="1"/>
  <c r="C609" i="1"/>
  <c r="G609" i="1"/>
  <c r="F609" i="1"/>
  <c r="B611" i="1" l="1"/>
  <c r="D610" i="1"/>
  <c r="H610" i="1"/>
  <c r="C610" i="1"/>
  <c r="F610" i="1"/>
  <c r="E610" i="1"/>
  <c r="G610" i="1"/>
  <c r="DG7" i="8" l="1"/>
  <c r="B7" i="8"/>
  <c r="E611" i="1"/>
  <c r="D611" i="1"/>
  <c r="H611" i="1"/>
  <c r="C611" i="1"/>
  <c r="G611" i="1"/>
  <c r="F611" i="1"/>
  <c r="B15" i="3"/>
  <c r="D7" i="8"/>
  <c r="DI7" i="8"/>
  <c r="DL6" i="8" l="1"/>
  <c r="DG8" i="8"/>
  <c r="DH7" i="8"/>
  <c r="S6" i="8"/>
  <c r="B8" i="8"/>
  <c r="V7" i="8"/>
  <c r="E7" i="8"/>
  <c r="C7" i="8"/>
  <c r="C36" i="4"/>
  <c r="D15" i="3"/>
  <c r="CN15" i="3"/>
  <c r="BG15" i="3"/>
  <c r="BG31" i="3" s="1"/>
  <c r="CM15" i="3"/>
  <c r="CM31" i="3" s="1"/>
  <c r="AR15" i="3"/>
  <c r="AR31" i="3" s="1"/>
  <c r="BO15" i="3"/>
  <c r="BO31" i="3" s="1"/>
  <c r="DS15" i="3"/>
  <c r="AJ15" i="3"/>
  <c r="AJ31" i="3" s="1"/>
  <c r="CF15" i="3"/>
  <c r="T15" i="3"/>
  <c r="T31" i="3" s="1"/>
  <c r="B14" i="3"/>
  <c r="EA15" i="3"/>
  <c r="EI15" i="3"/>
  <c r="EI31" i="3" s="1"/>
  <c r="C15" i="3"/>
  <c r="C31" i="3" s="1"/>
  <c r="AA15" i="3"/>
  <c r="AA31" i="3" s="1"/>
  <c r="K15" i="3"/>
  <c r="K31" i="3" s="1"/>
  <c r="DK15" i="3"/>
  <c r="EQ15" i="3"/>
  <c r="DC15" i="3"/>
  <c r="S15" i="3"/>
  <c r="S31" i="3" s="1"/>
  <c r="AY15" i="3"/>
  <c r="AY31" i="3" s="1"/>
  <c r="AQ15" i="3"/>
  <c r="AQ31" i="3" s="1"/>
  <c r="BH15" i="3"/>
  <c r="BH31" i="3" s="1"/>
  <c r="BW15" i="3"/>
  <c r="BW31" i="3" s="1"/>
  <c r="AZ15" i="3"/>
  <c r="AZ31" i="3" s="1"/>
  <c r="EY15" i="3"/>
  <c r="CE15" i="3"/>
  <c r="CE31" i="3" s="1"/>
  <c r="AB15" i="3"/>
  <c r="AB31" i="3" s="1"/>
  <c r="BX15" i="3"/>
  <c r="L15" i="3"/>
  <c r="L31" i="3" s="1"/>
  <c r="AI15" i="3"/>
  <c r="AI31" i="3" s="1"/>
  <c r="BP15" i="3"/>
  <c r="BP31" i="3" s="1"/>
  <c r="CU15" i="3"/>
  <c r="AP7" i="8" l="1"/>
  <c r="AM6" i="8"/>
  <c r="W7" i="8"/>
  <c r="Y7" i="8"/>
  <c r="V8" i="8"/>
  <c r="X7" i="8"/>
  <c r="DH8" i="8"/>
  <c r="DG9" i="8"/>
  <c r="DI8" i="8"/>
  <c r="R6" i="8"/>
  <c r="E8" i="8"/>
  <c r="H7" i="8"/>
  <c r="F7" i="8"/>
  <c r="G7" i="8"/>
  <c r="C8" i="8"/>
  <c r="B9" i="8"/>
  <c r="D8" i="8"/>
  <c r="CZ15" i="3"/>
  <c r="CY15" i="3"/>
  <c r="CW15" i="3"/>
  <c r="CU31" i="3"/>
  <c r="CX15" i="3"/>
  <c r="BZ15" i="3"/>
  <c r="BY15" i="3"/>
  <c r="CB15" i="3"/>
  <c r="CA15" i="3"/>
  <c r="BX31" i="3"/>
  <c r="FD15" i="3"/>
  <c r="FC15" i="3"/>
  <c r="EY31" i="3"/>
  <c r="FA15" i="3"/>
  <c r="FB15" i="3"/>
  <c r="DE15" i="3"/>
  <c r="DH15" i="3"/>
  <c r="DF15" i="3"/>
  <c r="DG15" i="3"/>
  <c r="DC31" i="3"/>
  <c r="ET15" i="3"/>
  <c r="EV15" i="3"/>
  <c r="ES15" i="3"/>
  <c r="EQ31" i="3"/>
  <c r="EU15" i="3"/>
  <c r="DP15" i="3"/>
  <c r="DO15" i="3"/>
  <c r="DK31" i="3"/>
  <c r="DN15" i="3"/>
  <c r="DM15" i="3"/>
  <c r="EE15" i="3"/>
  <c r="ED15" i="3"/>
  <c r="EF15" i="3"/>
  <c r="EC15" i="3"/>
  <c r="EA31" i="3"/>
  <c r="AQ14" i="3"/>
  <c r="AQ30" i="3" s="1"/>
  <c r="EQ14" i="3"/>
  <c r="CU14" i="3"/>
  <c r="BH14" i="3"/>
  <c r="BH30" i="3" s="1"/>
  <c r="B13" i="3"/>
  <c r="CE14" i="3"/>
  <c r="CE30" i="3" s="1"/>
  <c r="D14" i="3"/>
  <c r="CN14" i="3"/>
  <c r="CF14" i="3"/>
  <c r="S14" i="3"/>
  <c r="S30" i="3" s="1"/>
  <c r="AZ14" i="3"/>
  <c r="AZ30" i="3" s="1"/>
  <c r="DK14" i="3"/>
  <c r="AY14" i="3"/>
  <c r="AY30" i="3" s="1"/>
  <c r="T14" i="3"/>
  <c r="T30" i="3" s="1"/>
  <c r="AB14" i="3"/>
  <c r="AB30" i="3" s="1"/>
  <c r="BO14" i="3"/>
  <c r="BO30" i="3" s="1"/>
  <c r="AJ14" i="3"/>
  <c r="AJ30" i="3" s="1"/>
  <c r="DS14" i="3"/>
  <c r="EY14" i="3"/>
  <c r="AR14" i="3"/>
  <c r="AR30" i="3" s="1"/>
  <c r="AA14" i="3"/>
  <c r="AA30" i="3" s="1"/>
  <c r="EI14" i="3"/>
  <c r="EI30" i="3" s="1"/>
  <c r="DC14" i="3"/>
  <c r="K14" i="3"/>
  <c r="K30" i="3" s="1"/>
  <c r="BX14" i="3"/>
  <c r="BP14" i="3"/>
  <c r="BP30" i="3" s="1"/>
  <c r="EA14" i="3"/>
  <c r="BG14" i="3"/>
  <c r="BG30" i="3" s="1"/>
  <c r="C14" i="3"/>
  <c r="C30" i="3" s="1"/>
  <c r="AI14" i="3"/>
  <c r="AI30" i="3" s="1"/>
  <c r="L14" i="3"/>
  <c r="L30" i="3" s="1"/>
  <c r="CM14" i="3"/>
  <c r="CM30" i="3" s="1"/>
  <c r="BW14" i="3"/>
  <c r="BW30" i="3" s="1"/>
  <c r="CH15" i="3"/>
  <c r="CG15" i="3"/>
  <c r="CJ15" i="3"/>
  <c r="CI15" i="3"/>
  <c r="CF31" i="3"/>
  <c r="EN15" i="3"/>
  <c r="DS31" i="3"/>
  <c r="DX15" i="3"/>
  <c r="DU15" i="3"/>
  <c r="DY15" i="3" s="1"/>
  <c r="DU31" i="3" s="1"/>
  <c r="DV15" i="3"/>
  <c r="EL15" i="3"/>
  <c r="DW15" i="3"/>
  <c r="EM15" i="3"/>
  <c r="EK15" i="3"/>
  <c r="CQ15" i="3"/>
  <c r="CP15" i="3"/>
  <c r="CN31" i="3"/>
  <c r="CO15" i="3"/>
  <c r="CR15" i="3"/>
  <c r="X15" i="3"/>
  <c r="G15" i="3"/>
  <c r="BB15" i="3"/>
  <c r="AK15" i="3"/>
  <c r="AV15" i="3"/>
  <c r="BK15" i="3"/>
  <c r="M15" i="3"/>
  <c r="BS15" i="3"/>
  <c r="AN15" i="3"/>
  <c r="V15" i="3"/>
  <c r="E15" i="3"/>
  <c r="P15" i="3"/>
  <c r="AE15" i="3"/>
  <c r="AT15" i="3"/>
  <c r="BI15" i="3"/>
  <c r="H15" i="3"/>
  <c r="BC15" i="3"/>
  <c r="AL15" i="3"/>
  <c r="BT15" i="3"/>
  <c r="BL15" i="3"/>
  <c r="N15" i="3"/>
  <c r="AC15" i="3"/>
  <c r="D31" i="3"/>
  <c r="W15" i="3"/>
  <c r="F15" i="3"/>
  <c r="BA15" i="3"/>
  <c r="AF15" i="3"/>
  <c r="AU15" i="3"/>
  <c r="BJ15" i="3"/>
  <c r="BQ15" i="3"/>
  <c r="BD15" i="3"/>
  <c r="AM15" i="3"/>
  <c r="U15" i="3"/>
  <c r="BR15" i="3"/>
  <c r="O15" i="3"/>
  <c r="AD15" i="3"/>
  <c r="AS15" i="3"/>
  <c r="FS36" i="4"/>
  <c r="PW36" i="4"/>
  <c r="NX36" i="4"/>
  <c r="CY36" i="4"/>
  <c r="KH36" i="4"/>
  <c r="JL36" i="4"/>
  <c r="BW36" i="4"/>
  <c r="CG36" i="4" s="1"/>
  <c r="BA36" i="4"/>
  <c r="G36" i="4"/>
  <c r="FT36" i="4"/>
  <c r="K36" i="4"/>
  <c r="NC36" i="4"/>
  <c r="NW36" i="4"/>
  <c r="OG36" i="4" s="1"/>
  <c r="AW36" i="4"/>
  <c r="FU36" i="4"/>
  <c r="LI36" i="4"/>
  <c r="L36" i="4"/>
  <c r="EW36" i="4"/>
  <c r="GQ36" i="4"/>
  <c r="JH36" i="4"/>
  <c r="CB36" i="4"/>
  <c r="NY36" i="4"/>
  <c r="GN36" i="4"/>
  <c r="GK36" i="4"/>
  <c r="AD36" i="4"/>
  <c r="KJ36" i="4"/>
  <c r="CA36" i="4"/>
  <c r="QZ36" i="4"/>
  <c r="C35" i="4"/>
  <c r="CU36" i="4"/>
  <c r="DE36" i="4" s="1"/>
  <c r="MY36" i="4"/>
  <c r="NI36" i="4" s="1"/>
  <c r="LA36" i="4"/>
  <c r="Z36" i="4"/>
  <c r="Y38" i="4" s="1"/>
  <c r="EU36" i="4"/>
  <c r="OW36" i="4"/>
  <c r="AA36" i="4"/>
  <c r="DV36" i="4"/>
  <c r="PX36" i="4"/>
  <c r="ND36" i="4"/>
  <c r="BX36" i="4"/>
  <c r="IM36" i="4"/>
  <c r="JK36" i="4"/>
  <c r="AF36" i="4"/>
  <c r="EV36" i="4"/>
  <c r="QW36" i="4"/>
  <c r="GM36" i="4"/>
  <c r="GW36" i="4" s="1"/>
  <c r="IH36" i="4"/>
  <c r="BB36" i="4"/>
  <c r="HO36" i="4"/>
  <c r="PY36" i="4"/>
  <c r="QX36" i="4"/>
  <c r="KE36" i="4"/>
  <c r="KO36" i="4" s="1"/>
  <c r="LZ36" i="4"/>
  <c r="NU36" i="4"/>
  <c r="H36" i="4"/>
  <c r="BV36" i="4"/>
  <c r="OA36" i="4"/>
  <c r="MB36" i="4"/>
  <c r="DB36" i="4"/>
  <c r="IO36" i="4"/>
  <c r="HN36" i="4"/>
  <c r="AX36" i="4"/>
  <c r="FQ36" i="4"/>
  <c r="C35" i="10"/>
  <c r="JI36" i="4"/>
  <c r="GO36" i="4"/>
  <c r="QT36" i="4"/>
  <c r="OZ36" i="4"/>
  <c r="DS36" i="4"/>
  <c r="EC36" i="4" s="1"/>
  <c r="JG36" i="4"/>
  <c r="JQ36" i="4" s="1"/>
  <c r="QS36" i="4"/>
  <c r="RC36" i="4" s="1"/>
  <c r="JE36" i="4"/>
  <c r="CS36" i="4"/>
  <c r="CR38" i="4" s="1"/>
  <c r="LH36" i="4"/>
  <c r="NA36" i="4"/>
  <c r="DA36" i="4"/>
  <c r="QB36" i="4"/>
  <c r="PA36" i="4"/>
  <c r="CD36" i="4"/>
  <c r="KG36" i="4"/>
  <c r="LG36" i="4"/>
  <c r="M36" i="4"/>
  <c r="DY36" i="4"/>
  <c r="LE36" i="4"/>
  <c r="D36" i="4"/>
  <c r="I36" i="4"/>
  <c r="IK36" i="4"/>
  <c r="EX36" i="4"/>
  <c r="GR36" i="4"/>
  <c r="CV36" i="4"/>
  <c r="NV36" i="4"/>
  <c r="LC36" i="4"/>
  <c r="LM36" i="4" s="1"/>
  <c r="MX36" i="4"/>
  <c r="MW36" i="4"/>
  <c r="BD36" i="4"/>
  <c r="GP36" i="4"/>
  <c r="QU36" i="4"/>
  <c r="BC36" i="4"/>
  <c r="KL36" i="4"/>
  <c r="KF36" i="4"/>
  <c r="HR36" i="4"/>
  <c r="GS36" i="4"/>
  <c r="CZ36" i="4"/>
  <c r="MG36" i="4"/>
  <c r="FP36" i="4"/>
  <c r="EQ36" i="4"/>
  <c r="FA36" i="4" s="1"/>
  <c r="FO36" i="4"/>
  <c r="FY36" i="4" s="1"/>
  <c r="J36" i="4"/>
  <c r="QA36" i="4"/>
  <c r="IL36" i="4"/>
  <c r="CC36" i="4"/>
  <c r="HM36" i="4"/>
  <c r="II36" i="4"/>
  <c r="IS36" i="4" s="1"/>
  <c r="HL36" i="4"/>
  <c r="EP36" i="4"/>
  <c r="OT36" i="4"/>
  <c r="AY36" i="4"/>
  <c r="BI36" i="4" s="1"/>
  <c r="NE36" i="4"/>
  <c r="MC36" i="4"/>
  <c r="OX36" i="4"/>
  <c r="CX36" i="4"/>
  <c r="C35" i="6"/>
  <c r="HI36" i="4"/>
  <c r="ES36" i="4"/>
  <c r="OV36" i="4"/>
  <c r="KK36" i="4"/>
  <c r="AC36" i="4"/>
  <c r="LB36" i="4"/>
  <c r="PU36" i="4"/>
  <c r="QE36" i="4" s="1"/>
  <c r="AB36" i="4"/>
  <c r="AL36" i="4" s="1"/>
  <c r="OS36" i="4"/>
  <c r="AZ36" i="4"/>
  <c r="FM36" i="4"/>
  <c r="QV36" i="4"/>
  <c r="MF36" i="4"/>
  <c r="LD36" i="4"/>
  <c r="CW36" i="4"/>
  <c r="ME36" i="4"/>
  <c r="IJ36" i="4"/>
  <c r="F36" i="4"/>
  <c r="P36" i="4" s="1"/>
  <c r="PV36" i="4"/>
  <c r="IP36" i="4"/>
  <c r="DZ36" i="4"/>
  <c r="OD36" i="4"/>
  <c r="LY36" i="4"/>
  <c r="MA36" i="4"/>
  <c r="MK36" i="4" s="1"/>
  <c r="PT36" i="4"/>
  <c r="KC36" i="4"/>
  <c r="BE36" i="4"/>
  <c r="IN36" i="4"/>
  <c r="JN36" i="4"/>
  <c r="BF36" i="4"/>
  <c r="FN36" i="4"/>
  <c r="PB36" i="4"/>
  <c r="MZ36" i="4"/>
  <c r="EO36" i="4"/>
  <c r="LF36" i="4"/>
  <c r="NB36" i="4"/>
  <c r="BY36" i="4"/>
  <c r="OC36" i="4"/>
  <c r="JJ36" i="4"/>
  <c r="JF36" i="4"/>
  <c r="OB36" i="4"/>
  <c r="CT36" i="4"/>
  <c r="NF36" i="4"/>
  <c r="BU36" i="4"/>
  <c r="BT38" i="4" s="1"/>
  <c r="HK36" i="4"/>
  <c r="HU36" i="4" s="1"/>
  <c r="HJ36" i="4"/>
  <c r="KD36" i="4"/>
  <c r="PS36" i="4"/>
  <c r="AH36" i="4"/>
  <c r="ET36" i="4"/>
  <c r="NZ36" i="4"/>
  <c r="E36" i="4"/>
  <c r="DU36" i="4"/>
  <c r="HQ36" i="4"/>
  <c r="PZ36" i="4"/>
  <c r="AE36" i="4"/>
  <c r="MD36" i="4"/>
  <c r="DX36" i="4"/>
  <c r="QR36" i="4"/>
  <c r="AG36" i="4"/>
  <c r="FV36" i="4"/>
  <c r="LJ36" i="4"/>
  <c r="ER36" i="4"/>
  <c r="JM36" i="4"/>
  <c r="DT36" i="4"/>
  <c r="QY36" i="4"/>
  <c r="DQ36" i="4"/>
  <c r="IG36" i="4"/>
  <c r="HP36" i="4"/>
  <c r="MH36" i="4"/>
  <c r="GL36" i="4"/>
  <c r="QQ36" i="4"/>
  <c r="DR36" i="4"/>
  <c r="GT36" i="4"/>
  <c r="DW36" i="4"/>
  <c r="KI36" i="4"/>
  <c r="BZ36" i="4"/>
  <c r="FR36" i="4"/>
  <c r="AI36" i="4"/>
  <c r="OY36" i="4"/>
  <c r="OU36" i="4"/>
  <c r="PE36" i="4" s="1"/>
  <c r="C9" i="8" l="1"/>
  <c r="B10" i="8"/>
  <c r="D9" i="8"/>
  <c r="Q6" i="8"/>
  <c r="H8" i="8"/>
  <c r="I7" i="8"/>
  <c r="K7" i="8"/>
  <c r="J7" i="8"/>
  <c r="DH9" i="8"/>
  <c r="DG10" i="8"/>
  <c r="DI9" i="8"/>
  <c r="AL6" i="8"/>
  <c r="AB7" i="8"/>
  <c r="Z7" i="8"/>
  <c r="Y8" i="8"/>
  <c r="AA7" i="8"/>
  <c r="F8" i="8"/>
  <c r="E9" i="8"/>
  <c r="G8" i="8"/>
  <c r="V9" i="8"/>
  <c r="W8" i="8"/>
  <c r="X8" i="8"/>
  <c r="BJ7" i="8"/>
  <c r="AQ7" i="8"/>
  <c r="BG6" i="8"/>
  <c r="AP8" i="8"/>
  <c r="AS7" i="8"/>
  <c r="AR7" i="8"/>
  <c r="DP38" i="4"/>
  <c r="EN38" i="4"/>
  <c r="CS15" i="3"/>
  <c r="CO31" i="3" s="1"/>
  <c r="QC36" i="4"/>
  <c r="FL38" i="4"/>
  <c r="N36" i="4"/>
  <c r="Q36" i="4" s="1"/>
  <c r="BU15" i="3"/>
  <c r="BQ31" i="3" s="1"/>
  <c r="AV38" i="4"/>
  <c r="AJ36" i="4"/>
  <c r="AM36" i="4" s="1"/>
  <c r="GU36" i="4"/>
  <c r="GX36" i="4" s="1"/>
  <c r="U36" i="4"/>
  <c r="BT31" i="3"/>
  <c r="DV31" i="3"/>
  <c r="BS31" i="3"/>
  <c r="CQ31" i="3"/>
  <c r="GJ38" i="4"/>
  <c r="AW15" i="3"/>
  <c r="AS31" i="3" s="1"/>
  <c r="DW31" i="3"/>
  <c r="DX31" i="3"/>
  <c r="EA36" i="4"/>
  <c r="EY36" i="4"/>
  <c r="FD36" i="4" s="1"/>
  <c r="NG36" i="4"/>
  <c r="IQ36" i="4"/>
  <c r="IV36" i="4" s="1"/>
  <c r="LK36" i="4"/>
  <c r="BG36" i="4"/>
  <c r="PC36" i="4"/>
  <c r="QF36" i="4" s="1"/>
  <c r="DY35" i="6"/>
  <c r="L35" i="6"/>
  <c r="HC35" i="6"/>
  <c r="CE35" i="6"/>
  <c r="DZ35" i="6"/>
  <c r="AI35" i="6"/>
  <c r="AH35" i="6"/>
  <c r="HF35" i="6"/>
  <c r="HP35" i="6" s="1"/>
  <c r="GO35" i="6"/>
  <c r="HJ35" i="6"/>
  <c r="HT35" i="6" s="1"/>
  <c r="CZ35" i="6"/>
  <c r="AE35" i="6"/>
  <c r="G35" i="6"/>
  <c r="GP35" i="6"/>
  <c r="DS35" i="6"/>
  <c r="GS35" i="6"/>
  <c r="EX35" i="6"/>
  <c r="H35" i="6"/>
  <c r="D35" i="6"/>
  <c r="EW35" i="6"/>
  <c r="AF35" i="6"/>
  <c r="BZ35" i="6"/>
  <c r="BG35" i="6"/>
  <c r="CW35" i="6"/>
  <c r="EA35" i="6"/>
  <c r="EU35" i="6"/>
  <c r="CA35" i="6"/>
  <c r="AX35" i="6"/>
  <c r="CD35" i="6"/>
  <c r="FY35" i="6"/>
  <c r="DA35" i="6"/>
  <c r="FU35" i="6"/>
  <c r="HE35" i="6"/>
  <c r="HH35" i="6"/>
  <c r="HR35" i="6" s="1"/>
  <c r="GW35" i="6"/>
  <c r="FT35" i="6"/>
  <c r="F35" i="6"/>
  <c r="P35" i="6" s="1"/>
  <c r="AA35" i="6"/>
  <c r="CU35" i="6"/>
  <c r="GT35" i="6"/>
  <c r="ET35" i="6"/>
  <c r="ER35" i="6"/>
  <c r="BW35" i="6"/>
  <c r="IF35" i="6"/>
  <c r="IP35" i="6" s="1"/>
  <c r="HB35" i="6"/>
  <c r="DV35" i="6"/>
  <c r="FP35" i="6"/>
  <c r="BA35" i="6"/>
  <c r="HK35" i="6"/>
  <c r="HU35" i="6" s="1"/>
  <c r="J35" i="6"/>
  <c r="CT35" i="6"/>
  <c r="M35" i="6"/>
  <c r="I35" i="6"/>
  <c r="HI35" i="6"/>
  <c r="HS35" i="6" s="1"/>
  <c r="EZ35" i="6"/>
  <c r="IA35" i="6"/>
  <c r="EY35" i="6"/>
  <c r="HG35" i="6"/>
  <c r="HQ35" i="6" s="1"/>
  <c r="FQ35" i="6"/>
  <c r="IB35" i="6"/>
  <c r="IL35" i="6" s="1"/>
  <c r="DT35" i="6"/>
  <c r="DU35" i="6"/>
  <c r="EE35" i="6" s="1"/>
  <c r="E35" i="6"/>
  <c r="CV35" i="6"/>
  <c r="DG35" i="6" s="1"/>
  <c r="HZ35" i="6"/>
  <c r="IJ35" i="6" s="1"/>
  <c r="BC35" i="6"/>
  <c r="DC35" i="6"/>
  <c r="AC35" i="6"/>
  <c r="AM35" i="6" s="1"/>
  <c r="AG35" i="6"/>
  <c r="CX35" i="6"/>
  <c r="GU35" i="6"/>
  <c r="EB35" i="6"/>
  <c r="K35" i="6"/>
  <c r="DW35" i="6"/>
  <c r="BY35" i="6"/>
  <c r="IE35" i="6"/>
  <c r="IO35" i="6" s="1"/>
  <c r="BX35" i="6"/>
  <c r="CH35" i="6" s="1"/>
  <c r="AY35" i="6"/>
  <c r="FS35" i="6"/>
  <c r="BF35" i="6"/>
  <c r="FV35" i="6"/>
  <c r="HD35" i="6"/>
  <c r="HN35" i="6" s="1"/>
  <c r="BV35" i="6"/>
  <c r="GR35" i="6"/>
  <c r="BD35" i="6"/>
  <c r="HX35" i="6"/>
  <c r="GQ35" i="6"/>
  <c r="ID35" i="6"/>
  <c r="IN35" i="6" s="1"/>
  <c r="ES35" i="6"/>
  <c r="FD35" i="6" s="1"/>
  <c r="IG35" i="6"/>
  <c r="IQ35" i="6" s="1"/>
  <c r="CC35" i="6"/>
  <c r="AZ35" i="6"/>
  <c r="BJ35" i="6" s="1"/>
  <c r="DX35" i="6"/>
  <c r="AB35" i="6"/>
  <c r="CY35" i="6"/>
  <c r="GN35" i="6"/>
  <c r="FW35" i="6"/>
  <c r="GV35" i="6"/>
  <c r="IC35" i="6"/>
  <c r="IM35" i="6" s="1"/>
  <c r="C36" i="6"/>
  <c r="AJ35" i="6"/>
  <c r="FX35" i="6"/>
  <c r="EV35" i="6"/>
  <c r="BB35" i="6"/>
  <c r="BE35" i="6"/>
  <c r="EQ35" i="6"/>
  <c r="CB35" i="6"/>
  <c r="FR35" i="6"/>
  <c r="GB35" i="6" s="1"/>
  <c r="DB35" i="6"/>
  <c r="AD35" i="6"/>
  <c r="HY35" i="6"/>
  <c r="HS36" i="4"/>
  <c r="FW36" i="4"/>
  <c r="KM36" i="4"/>
  <c r="KP36" i="4" s="1"/>
  <c r="DC36" i="4"/>
  <c r="KZ38" i="4"/>
  <c r="QP38" i="4"/>
  <c r="HH38" i="4"/>
  <c r="JD38" i="4"/>
  <c r="MV38" i="4"/>
  <c r="LX38" i="4"/>
  <c r="B38" i="4"/>
  <c r="KB38" i="4"/>
  <c r="PR38" i="4"/>
  <c r="NT38" i="4"/>
  <c r="IF38" i="4"/>
  <c r="OR38" i="4"/>
  <c r="RA36" i="4"/>
  <c r="K35" i="10"/>
  <c r="F35" i="10"/>
  <c r="P35" i="10" s="1"/>
  <c r="L35" i="10"/>
  <c r="D35" i="10"/>
  <c r="E35" i="10"/>
  <c r="J35" i="10"/>
  <c r="H35" i="10"/>
  <c r="G35" i="10"/>
  <c r="C36" i="10"/>
  <c r="I35" i="10"/>
  <c r="M35" i="10"/>
  <c r="MI36" i="4"/>
  <c r="MR36" i="4" s="1"/>
  <c r="CE36" i="4"/>
  <c r="QA35" i="4"/>
  <c r="OX35" i="4"/>
  <c r="EW35" i="4"/>
  <c r="JN35" i="4"/>
  <c r="DZ35" i="4"/>
  <c r="MB35" i="4"/>
  <c r="HL35" i="4"/>
  <c r="BY35" i="4"/>
  <c r="FV35" i="4"/>
  <c r="FN35" i="4"/>
  <c r="F35" i="4"/>
  <c r="P35" i="4" s="1"/>
  <c r="HJ35" i="4"/>
  <c r="C34" i="10"/>
  <c r="LD35" i="4"/>
  <c r="CV35" i="4"/>
  <c r="EO35" i="4"/>
  <c r="AW35" i="4"/>
  <c r="GK35" i="4"/>
  <c r="QX35" i="4"/>
  <c r="DX35" i="4"/>
  <c r="LH35" i="4"/>
  <c r="IO35" i="4"/>
  <c r="BD35" i="4"/>
  <c r="DT35" i="4"/>
  <c r="FT35" i="4"/>
  <c r="AD35" i="4"/>
  <c r="FP35" i="4"/>
  <c r="HK35" i="4"/>
  <c r="HU35" i="4" s="1"/>
  <c r="MY35" i="4"/>
  <c r="NI35" i="4" s="1"/>
  <c r="PS35" i="4"/>
  <c r="QS35" i="4"/>
  <c r="RC35" i="4" s="1"/>
  <c r="FS35" i="4"/>
  <c r="NF35" i="4"/>
  <c r="AF35" i="4"/>
  <c r="BX35" i="4"/>
  <c r="FU35" i="4"/>
  <c r="OW35" i="4"/>
  <c r="D35" i="4"/>
  <c r="FM35" i="4"/>
  <c r="CT35" i="4"/>
  <c r="GT35" i="4"/>
  <c r="OZ35" i="4"/>
  <c r="CC35" i="4"/>
  <c r="KF35" i="4"/>
  <c r="ER35" i="4"/>
  <c r="IP35" i="4"/>
  <c r="QV35" i="4"/>
  <c r="LI35" i="4"/>
  <c r="AE35" i="4"/>
  <c r="PT35" i="4"/>
  <c r="PB35" i="4"/>
  <c r="L35" i="4"/>
  <c r="H35" i="4"/>
  <c r="CS35" i="4"/>
  <c r="G35" i="4"/>
  <c r="DQ35" i="4"/>
  <c r="IH35" i="4"/>
  <c r="JE35" i="4"/>
  <c r="Z35" i="4"/>
  <c r="JK35" i="4"/>
  <c r="FR35" i="4"/>
  <c r="CW35" i="4"/>
  <c r="JL35" i="4"/>
  <c r="CY35" i="4"/>
  <c r="OV35" i="4"/>
  <c r="IL35" i="4"/>
  <c r="GO35" i="4"/>
  <c r="MF35" i="4"/>
  <c r="BZ35" i="4"/>
  <c r="KL35" i="4"/>
  <c r="GQ35" i="4"/>
  <c r="DW35" i="4"/>
  <c r="HI35" i="4"/>
  <c r="KD35" i="4"/>
  <c r="NW35" i="4"/>
  <c r="OG35" i="4" s="1"/>
  <c r="BF35" i="4"/>
  <c r="E35" i="4"/>
  <c r="CA35" i="4"/>
  <c r="GN35" i="4"/>
  <c r="C34" i="4"/>
  <c r="AI35" i="4"/>
  <c r="KE35" i="4"/>
  <c r="KO35" i="4" s="1"/>
  <c r="QZ35" i="4"/>
  <c r="MA35" i="4"/>
  <c r="MK35" i="4" s="1"/>
  <c r="HM35" i="4"/>
  <c r="HN35" i="4"/>
  <c r="CD35" i="4"/>
  <c r="MD35" i="4"/>
  <c r="HR35" i="4"/>
  <c r="ND35" i="4"/>
  <c r="ES35" i="4"/>
  <c r="OD35" i="4"/>
  <c r="DA35" i="4"/>
  <c r="HO35" i="4"/>
  <c r="LY35" i="4"/>
  <c r="KC35" i="4"/>
  <c r="AY35" i="4"/>
  <c r="BI35" i="4" s="1"/>
  <c r="QQ35" i="4"/>
  <c r="AX35" i="4"/>
  <c r="DV35" i="4"/>
  <c r="OC35" i="4"/>
  <c r="QR35" i="4"/>
  <c r="MX35" i="4"/>
  <c r="OU35" i="4"/>
  <c r="PE35" i="4" s="1"/>
  <c r="KJ35" i="4"/>
  <c r="BB35" i="4"/>
  <c r="QY35" i="4"/>
  <c r="PY35" i="4"/>
  <c r="JJ35" i="4"/>
  <c r="MC35" i="4"/>
  <c r="OT35" i="4"/>
  <c r="JG35" i="4"/>
  <c r="JQ35" i="4" s="1"/>
  <c r="OS35" i="4"/>
  <c r="BA35" i="4"/>
  <c r="DU35" i="4"/>
  <c r="MG35" i="4"/>
  <c r="IM35" i="4"/>
  <c r="GM35" i="4"/>
  <c r="GW35" i="4" s="1"/>
  <c r="LB35" i="4"/>
  <c r="NU35" i="4"/>
  <c r="BW35" i="4"/>
  <c r="CG35" i="4" s="1"/>
  <c r="AB35" i="4"/>
  <c r="AL35" i="4" s="1"/>
  <c r="C34" i="6"/>
  <c r="IK35" i="4"/>
  <c r="BE35" i="4"/>
  <c r="EX35" i="4"/>
  <c r="J35" i="4"/>
  <c r="IN35" i="4"/>
  <c r="AA35" i="4"/>
  <c r="I35" i="4"/>
  <c r="OB35" i="4"/>
  <c r="KI35" i="4"/>
  <c r="JI35" i="4"/>
  <c r="BC35" i="4"/>
  <c r="QU35" i="4"/>
  <c r="QW35" i="4"/>
  <c r="HQ35" i="4"/>
  <c r="QT35" i="4"/>
  <c r="LJ35" i="4"/>
  <c r="FO35" i="4"/>
  <c r="FY35" i="4" s="1"/>
  <c r="EQ35" i="4"/>
  <c r="FA35" i="4" s="1"/>
  <c r="II35" i="4"/>
  <c r="IS35" i="4" s="1"/>
  <c r="EP35" i="4"/>
  <c r="LZ35" i="4"/>
  <c r="GL35" i="4"/>
  <c r="AG35" i="4"/>
  <c r="OY35" i="4"/>
  <c r="NE35" i="4"/>
  <c r="PZ35" i="4"/>
  <c r="KK35" i="4"/>
  <c r="EU35" i="4"/>
  <c r="LG35" i="4"/>
  <c r="PV35" i="4"/>
  <c r="GP35" i="4"/>
  <c r="LF35" i="4"/>
  <c r="BU35" i="4"/>
  <c r="QB35" i="4"/>
  <c r="LC35" i="4"/>
  <c r="LM35" i="4" s="1"/>
  <c r="CX35" i="4"/>
  <c r="DY35" i="4"/>
  <c r="KG35" i="4"/>
  <c r="KH35" i="4"/>
  <c r="IJ35" i="4"/>
  <c r="AH35" i="4"/>
  <c r="OA35" i="4"/>
  <c r="DS35" i="4"/>
  <c r="EC35" i="4" s="1"/>
  <c r="PU35" i="4"/>
  <c r="QE35" i="4" s="1"/>
  <c r="DR35" i="4"/>
  <c r="NY35" i="4"/>
  <c r="CB35" i="4"/>
  <c r="ET35" i="4"/>
  <c r="NA35" i="4"/>
  <c r="K35" i="4"/>
  <c r="MH35" i="4"/>
  <c r="DB35" i="4"/>
  <c r="HP35" i="4"/>
  <c r="NB35" i="4"/>
  <c r="ME35" i="4"/>
  <c r="FQ35" i="4"/>
  <c r="LE35" i="4"/>
  <c r="GR35" i="4"/>
  <c r="EV35" i="4"/>
  <c r="NZ35" i="4"/>
  <c r="JM35" i="4"/>
  <c r="BV35" i="4"/>
  <c r="JF35" i="4"/>
  <c r="IG35" i="4"/>
  <c r="LA35" i="4"/>
  <c r="NV35" i="4"/>
  <c r="MW35" i="4"/>
  <c r="AC35" i="4"/>
  <c r="NX35" i="4"/>
  <c r="M35" i="4"/>
  <c r="NC35" i="4"/>
  <c r="PX35" i="4"/>
  <c r="AZ35" i="4"/>
  <c r="CU35" i="4"/>
  <c r="DE35" i="4" s="1"/>
  <c r="JH35" i="4"/>
  <c r="MZ35" i="4"/>
  <c r="GS35" i="4"/>
  <c r="PA35" i="4"/>
  <c r="CZ35" i="4"/>
  <c r="PW35" i="4"/>
  <c r="JO36" i="4"/>
  <c r="JX36" i="4" s="1"/>
  <c r="OE36" i="4"/>
  <c r="OL36" i="4" s="1"/>
  <c r="Y15" i="3"/>
  <c r="U31" i="3" s="1"/>
  <c r="BE15" i="3"/>
  <c r="BC31" i="3" s="1"/>
  <c r="AG15" i="3"/>
  <c r="AC31" i="3" s="1"/>
  <c r="BM15" i="3"/>
  <c r="BK31" i="3" s="1"/>
  <c r="I15" i="3"/>
  <c r="E31" i="3" s="1"/>
  <c r="Q15" i="3"/>
  <c r="O31" i="3" s="1"/>
  <c r="AO15" i="3"/>
  <c r="AK31" i="3" s="1"/>
  <c r="EO15" i="3"/>
  <c r="EM31" i="3" s="1"/>
  <c r="CK15" i="3"/>
  <c r="CG31" i="3" s="1"/>
  <c r="EA30" i="3"/>
  <c r="EF14" i="3"/>
  <c r="ED14" i="3"/>
  <c r="EC14" i="3"/>
  <c r="EE14" i="3"/>
  <c r="CA14" i="3"/>
  <c r="BX30" i="3"/>
  <c r="BZ14" i="3"/>
  <c r="BY14" i="3"/>
  <c r="CB14" i="3"/>
  <c r="DF14" i="3"/>
  <c r="DE14" i="3"/>
  <c r="DC30" i="3"/>
  <c r="DG14" i="3"/>
  <c r="DH14" i="3"/>
  <c r="FB14" i="3"/>
  <c r="FA14" i="3"/>
  <c r="FD14" i="3"/>
  <c r="EY30" i="3"/>
  <c r="FC14" i="3"/>
  <c r="DS30" i="3"/>
  <c r="EK14" i="3"/>
  <c r="DX14" i="3"/>
  <c r="EM14" i="3"/>
  <c r="DW14" i="3"/>
  <c r="DV14" i="3"/>
  <c r="EN14" i="3"/>
  <c r="DU14" i="3"/>
  <c r="EL14" i="3"/>
  <c r="DN14" i="3"/>
  <c r="DM14" i="3"/>
  <c r="DO14" i="3"/>
  <c r="DP14" i="3"/>
  <c r="DK30" i="3"/>
  <c r="CJ14" i="3"/>
  <c r="CG14" i="3"/>
  <c r="CH14" i="3"/>
  <c r="CI14" i="3"/>
  <c r="CF30" i="3"/>
  <c r="CN30" i="3"/>
  <c r="CO14" i="3"/>
  <c r="CR14" i="3"/>
  <c r="CQ14" i="3"/>
  <c r="CP14" i="3"/>
  <c r="M14" i="3"/>
  <c r="BQ14" i="3"/>
  <c r="AN14" i="3"/>
  <c r="V14" i="3"/>
  <c r="E14" i="3"/>
  <c r="P14" i="3"/>
  <c r="AE14" i="3"/>
  <c r="AT14" i="3"/>
  <c r="BI14" i="3"/>
  <c r="H14" i="3"/>
  <c r="BC14" i="3"/>
  <c r="AL14" i="3"/>
  <c r="BR14" i="3"/>
  <c r="BL14" i="3"/>
  <c r="N14" i="3"/>
  <c r="AC14" i="3"/>
  <c r="D30" i="3"/>
  <c r="W14" i="3"/>
  <c r="F14" i="3"/>
  <c r="BA14" i="3"/>
  <c r="AF14" i="3"/>
  <c r="AU14" i="3"/>
  <c r="BJ14" i="3"/>
  <c r="BS14" i="3"/>
  <c r="BD14" i="3"/>
  <c r="AM14" i="3"/>
  <c r="U14" i="3"/>
  <c r="BT14" i="3"/>
  <c r="O14" i="3"/>
  <c r="AD14" i="3"/>
  <c r="AS14" i="3"/>
  <c r="X14" i="3"/>
  <c r="G14" i="3"/>
  <c r="BB14" i="3"/>
  <c r="AK14" i="3"/>
  <c r="AV14" i="3"/>
  <c r="BK14" i="3"/>
  <c r="AR13" i="3"/>
  <c r="AR29" i="3" s="1"/>
  <c r="BG13" i="3"/>
  <c r="BG29" i="3" s="1"/>
  <c r="DS13" i="3"/>
  <c r="K13" i="3"/>
  <c r="K29" i="3" s="1"/>
  <c r="CF13" i="3"/>
  <c r="CN13" i="3"/>
  <c r="AZ13" i="3"/>
  <c r="AZ29" i="3" s="1"/>
  <c r="T13" i="3"/>
  <c r="T29" i="3" s="1"/>
  <c r="AI13" i="3"/>
  <c r="AI29" i="3" s="1"/>
  <c r="BH13" i="3"/>
  <c r="BH29" i="3" s="1"/>
  <c r="EQ13" i="3"/>
  <c r="L13" i="3"/>
  <c r="L29" i="3" s="1"/>
  <c r="C13" i="3"/>
  <c r="C29" i="3" s="1"/>
  <c r="CM13" i="3"/>
  <c r="CM29" i="3" s="1"/>
  <c r="EA13" i="3"/>
  <c r="CE13" i="3"/>
  <c r="CE29" i="3" s="1"/>
  <c r="BO13" i="3"/>
  <c r="BO29" i="3" s="1"/>
  <c r="CU13" i="3"/>
  <c r="DK13" i="3"/>
  <c r="AQ13" i="3"/>
  <c r="AQ29" i="3" s="1"/>
  <c r="BP13" i="3"/>
  <c r="BP29" i="3" s="1"/>
  <c r="BX13" i="3"/>
  <c r="AA13" i="3"/>
  <c r="AA29" i="3" s="1"/>
  <c r="DC13" i="3"/>
  <c r="D13" i="3"/>
  <c r="B12" i="3"/>
  <c r="BW13" i="3"/>
  <c r="BW29" i="3" s="1"/>
  <c r="EY13" i="3"/>
  <c r="EI13" i="3"/>
  <c r="EI29" i="3" s="1"/>
  <c r="AY13" i="3"/>
  <c r="AY29" i="3" s="1"/>
  <c r="S13" i="3"/>
  <c r="S29" i="3" s="1"/>
  <c r="AJ13" i="3"/>
  <c r="AJ29" i="3" s="1"/>
  <c r="AB13" i="3"/>
  <c r="AB29" i="3" s="1"/>
  <c r="CX14" i="3"/>
  <c r="CY14" i="3"/>
  <c r="CZ14" i="3"/>
  <c r="CW14" i="3"/>
  <c r="CU30" i="3"/>
  <c r="EQ30" i="3"/>
  <c r="EV14" i="3"/>
  <c r="ET14" i="3"/>
  <c r="EU14" i="3"/>
  <c r="ES14" i="3"/>
  <c r="EG15" i="3"/>
  <c r="EE31" i="3" s="1"/>
  <c r="DQ15" i="3"/>
  <c r="DM31" i="3" s="1"/>
  <c r="EW15" i="3"/>
  <c r="ET31" i="3" s="1"/>
  <c r="ES31" i="3"/>
  <c r="DI15" i="3"/>
  <c r="DE31" i="3"/>
  <c r="FE15" i="3"/>
  <c r="FA31" i="3"/>
  <c r="CC15" i="3"/>
  <c r="BY31" i="3" s="1"/>
  <c r="DA15" i="3"/>
  <c r="CX31" i="3" s="1"/>
  <c r="CW31" i="3" l="1"/>
  <c r="EK31" i="3"/>
  <c r="CP31" i="3"/>
  <c r="CR31" i="3"/>
  <c r="AQ8" i="8"/>
  <c r="AP9" i="8"/>
  <c r="AR8" i="8"/>
  <c r="V10" i="8"/>
  <c r="W9" i="8"/>
  <c r="X9" i="8"/>
  <c r="DG11" i="8"/>
  <c r="DH10" i="8"/>
  <c r="DI10" i="8"/>
  <c r="B11" i="8"/>
  <c r="C10" i="8"/>
  <c r="D10" i="8"/>
  <c r="AT7" i="8"/>
  <c r="AV7" i="8"/>
  <c r="AS8" i="8"/>
  <c r="BF6" i="8"/>
  <c r="AU7" i="8"/>
  <c r="BJ8" i="8"/>
  <c r="CA6" i="8"/>
  <c r="CD7" i="8"/>
  <c r="BK7" i="8"/>
  <c r="BM7" i="8"/>
  <c r="BL7" i="8"/>
  <c r="F9" i="8"/>
  <c r="E10" i="8"/>
  <c r="G9" i="8"/>
  <c r="Y9" i="8"/>
  <c r="Z8" i="8"/>
  <c r="AA8" i="8"/>
  <c r="AC7" i="8"/>
  <c r="AK6" i="8"/>
  <c r="AB8" i="8"/>
  <c r="AE7" i="8"/>
  <c r="AD7" i="8"/>
  <c r="P6" i="8"/>
  <c r="L7" i="8"/>
  <c r="K8" i="8"/>
  <c r="M7" i="8"/>
  <c r="I8" i="8"/>
  <c r="H9" i="8"/>
  <c r="J8" i="8"/>
  <c r="EC31" i="3"/>
  <c r="RD36" i="4"/>
  <c r="DY31" i="3"/>
  <c r="DD35" i="6"/>
  <c r="DH35" i="6" s="1"/>
  <c r="PF36" i="4"/>
  <c r="IT36" i="4"/>
  <c r="CS31" i="3"/>
  <c r="HA36" i="4"/>
  <c r="JR36" i="4"/>
  <c r="HC36" i="4"/>
  <c r="FB36" i="4"/>
  <c r="M31" i="3"/>
  <c r="BI31" i="3"/>
  <c r="BA31" i="3"/>
  <c r="OH36" i="4"/>
  <c r="ML36" i="4"/>
  <c r="HX36" i="4"/>
  <c r="HW36" i="4"/>
  <c r="IB36" i="4"/>
  <c r="HZ36" i="4"/>
  <c r="IA36" i="4"/>
  <c r="HY36" i="4"/>
  <c r="DI36" i="4"/>
  <c r="DL36" i="4"/>
  <c r="DF36" i="4"/>
  <c r="DG36" i="4"/>
  <c r="DK36" i="4"/>
  <c r="DH36" i="4"/>
  <c r="DJ36" i="4"/>
  <c r="HV36" i="4"/>
  <c r="FA35" i="6"/>
  <c r="FE35" i="6" s="1"/>
  <c r="CA31" i="3"/>
  <c r="CB31" i="3"/>
  <c r="BZ31" i="3"/>
  <c r="DH31" i="3"/>
  <c r="DF31" i="3"/>
  <c r="DG31" i="3"/>
  <c r="CI31" i="3"/>
  <c r="CH31" i="3"/>
  <c r="CK31" i="3" s="1"/>
  <c r="CJ31" i="3"/>
  <c r="AL31" i="3"/>
  <c r="AN31" i="3"/>
  <c r="AM31" i="3"/>
  <c r="F31" i="3"/>
  <c r="G31" i="3"/>
  <c r="H31" i="3"/>
  <c r="AD31" i="3"/>
  <c r="AF31" i="3"/>
  <c r="AE31" i="3"/>
  <c r="W31" i="3"/>
  <c r="V31" i="3"/>
  <c r="X31" i="3"/>
  <c r="CJ36" i="4"/>
  <c r="CM36" i="4"/>
  <c r="CI36" i="4"/>
  <c r="CL36" i="4"/>
  <c r="CK36" i="4"/>
  <c r="CN36" i="4"/>
  <c r="GB36" i="4"/>
  <c r="GF36" i="4"/>
  <c r="FZ36" i="4"/>
  <c r="GD36" i="4"/>
  <c r="GA36" i="4"/>
  <c r="GC36" i="4"/>
  <c r="GE36" i="4"/>
  <c r="BN36" i="4"/>
  <c r="BP36" i="4"/>
  <c r="BK36" i="4"/>
  <c r="BJ36" i="4"/>
  <c r="BL36" i="4"/>
  <c r="BO36" i="4"/>
  <c r="BM36" i="4"/>
  <c r="LQ36" i="4"/>
  <c r="LO36" i="4"/>
  <c r="LP36" i="4"/>
  <c r="LT36" i="4"/>
  <c r="LN36" i="4"/>
  <c r="LS36" i="4"/>
  <c r="LR36" i="4"/>
  <c r="EE36" i="4"/>
  <c r="EH36" i="4"/>
  <c r="EF36" i="4"/>
  <c r="EJ36" i="4"/>
  <c r="EI36" i="4"/>
  <c r="EG36" i="4"/>
  <c r="ED36" i="4"/>
  <c r="AO14" i="3"/>
  <c r="AK30" i="3" s="1"/>
  <c r="AW14" i="3"/>
  <c r="AS30" i="3" s="1"/>
  <c r="Y14" i="3"/>
  <c r="U30" i="3" s="1"/>
  <c r="AK35" i="6"/>
  <c r="AN35" i="6" s="1"/>
  <c r="FF35" i="6"/>
  <c r="DO31" i="3"/>
  <c r="DP31" i="3"/>
  <c r="DN31" i="3"/>
  <c r="KU36" i="4"/>
  <c r="KT36" i="4"/>
  <c r="KV36" i="4"/>
  <c r="KQ36" i="4"/>
  <c r="KR36" i="4"/>
  <c r="KS36" i="4"/>
  <c r="NM36" i="4"/>
  <c r="NN36" i="4"/>
  <c r="NO36" i="4"/>
  <c r="NJ36" i="4"/>
  <c r="NP36" i="4"/>
  <c r="NK36" i="4"/>
  <c r="NL36" i="4"/>
  <c r="DI31" i="3"/>
  <c r="BE14" i="3"/>
  <c r="BA30" i="3" s="1"/>
  <c r="AT30" i="3"/>
  <c r="AG31" i="3"/>
  <c r="N35" i="4"/>
  <c r="Q35" i="4" s="1"/>
  <c r="DC35" i="4"/>
  <c r="DF35" i="4" s="1"/>
  <c r="CH36" i="4"/>
  <c r="AV31" i="3"/>
  <c r="BJ31" i="3"/>
  <c r="BL31" i="3"/>
  <c r="EV31" i="3"/>
  <c r="BB31" i="3"/>
  <c r="PG36" i="4"/>
  <c r="R36" i="4"/>
  <c r="MP36" i="4"/>
  <c r="MN36" i="4"/>
  <c r="QG36" i="4"/>
  <c r="FG36" i="4"/>
  <c r="QH36" i="4"/>
  <c r="MO36" i="4"/>
  <c r="EF31" i="3"/>
  <c r="AT31" i="3"/>
  <c r="AN36" i="4"/>
  <c r="HB36" i="4"/>
  <c r="OJ36" i="4"/>
  <c r="MQ36" i="4"/>
  <c r="FC36" i="4"/>
  <c r="HD36" i="4"/>
  <c r="ED31" i="3"/>
  <c r="EG31" i="3" s="1"/>
  <c r="N31" i="3"/>
  <c r="FB31" i="3"/>
  <c r="BD31" i="3"/>
  <c r="RH36" i="4"/>
  <c r="AR36" i="4"/>
  <c r="FE36" i="4"/>
  <c r="GY36" i="4"/>
  <c r="S36" i="4"/>
  <c r="RF36" i="4"/>
  <c r="PL36" i="4"/>
  <c r="JW36" i="4"/>
  <c r="RG36" i="4"/>
  <c r="QL36" i="4"/>
  <c r="QK36" i="4"/>
  <c r="AS36" i="4"/>
  <c r="GZ36" i="4"/>
  <c r="PH36" i="4"/>
  <c r="OM36" i="4"/>
  <c r="RI36" i="4"/>
  <c r="AS35" i="6"/>
  <c r="FC31" i="3"/>
  <c r="FF36" i="4"/>
  <c r="FD31" i="3"/>
  <c r="EL31" i="3"/>
  <c r="P31" i="3"/>
  <c r="EN31" i="3"/>
  <c r="AP36" i="4"/>
  <c r="IU36" i="4"/>
  <c r="MM36" i="4"/>
  <c r="QI36" i="4"/>
  <c r="W36" i="4"/>
  <c r="IX36" i="4"/>
  <c r="AQ36" i="4"/>
  <c r="EU31" i="3"/>
  <c r="EW31" i="3" s="1"/>
  <c r="BR31" i="3"/>
  <c r="BU31" i="3" s="1"/>
  <c r="V36" i="4"/>
  <c r="IW36" i="4"/>
  <c r="JS36" i="4"/>
  <c r="JT36" i="4"/>
  <c r="PJ36" i="4"/>
  <c r="FH36" i="4"/>
  <c r="BM14" i="3"/>
  <c r="BI30" i="3" s="1"/>
  <c r="JO35" i="4"/>
  <c r="JR35" i="4" s="1"/>
  <c r="S35" i="4"/>
  <c r="DG35" i="4"/>
  <c r="N35" i="10"/>
  <c r="Q35" i="10" s="1"/>
  <c r="DJ35" i="6"/>
  <c r="GX35" i="6"/>
  <c r="CF35" i="6"/>
  <c r="CI35" i="6" s="1"/>
  <c r="FK35" i="6"/>
  <c r="CK35" i="6"/>
  <c r="AR35" i="6"/>
  <c r="RJ36" i="4"/>
  <c r="AU31" i="3"/>
  <c r="CY31" i="3"/>
  <c r="JV36" i="4"/>
  <c r="OI36" i="4"/>
  <c r="JU36" i="4"/>
  <c r="PK36" i="4"/>
  <c r="IZ36" i="4"/>
  <c r="AO36" i="4"/>
  <c r="PI36" i="4"/>
  <c r="CZ31" i="3"/>
  <c r="OK36" i="4"/>
  <c r="RE36" i="4"/>
  <c r="QJ36" i="4"/>
  <c r="IY36" i="4"/>
  <c r="T36" i="4"/>
  <c r="ON36" i="4"/>
  <c r="EW14" i="3"/>
  <c r="EV30" i="3" s="1"/>
  <c r="DA14" i="3"/>
  <c r="CY30" i="3" s="1"/>
  <c r="FB13" i="3"/>
  <c r="FC13" i="3"/>
  <c r="FD13" i="3"/>
  <c r="EY29" i="3"/>
  <c r="FA13" i="3"/>
  <c r="C12" i="3"/>
  <c r="C28" i="3" s="1"/>
  <c r="AB12" i="3"/>
  <c r="AB28" i="3" s="1"/>
  <c r="AQ12" i="3"/>
  <c r="AQ28" i="3" s="1"/>
  <c r="AI12" i="3"/>
  <c r="AI28" i="3" s="1"/>
  <c r="BP12" i="3"/>
  <c r="BP28" i="3" s="1"/>
  <c r="CF12" i="3"/>
  <c r="EI12" i="3"/>
  <c r="EI28" i="3" s="1"/>
  <c r="DK12" i="3"/>
  <c r="B11" i="3"/>
  <c r="T12" i="3"/>
  <c r="T28" i="3" s="1"/>
  <c r="AY12" i="3"/>
  <c r="AY28" i="3" s="1"/>
  <c r="AJ12" i="3"/>
  <c r="AJ28" i="3" s="1"/>
  <c r="CM12" i="3"/>
  <c r="CM28" i="3" s="1"/>
  <c r="D12" i="3"/>
  <c r="CU12" i="3"/>
  <c r="BW12" i="3"/>
  <c r="BW28" i="3" s="1"/>
  <c r="BG12" i="3"/>
  <c r="BG28" i="3" s="1"/>
  <c r="EY12" i="3"/>
  <c r="DS12" i="3"/>
  <c r="L12" i="3"/>
  <c r="L28" i="3" s="1"/>
  <c r="BO12" i="3"/>
  <c r="BO28" i="3" s="1"/>
  <c r="CN12" i="3"/>
  <c r="BX12" i="3"/>
  <c r="DC12" i="3"/>
  <c r="AR12" i="3"/>
  <c r="AR28" i="3" s="1"/>
  <c r="K12" i="3"/>
  <c r="K28" i="3" s="1"/>
  <c r="EQ12" i="3"/>
  <c r="EA12" i="3"/>
  <c r="S12" i="3"/>
  <c r="S28" i="3" s="1"/>
  <c r="AA12" i="3"/>
  <c r="AA28" i="3" s="1"/>
  <c r="AZ12" i="3"/>
  <c r="AZ28" i="3" s="1"/>
  <c r="BH12" i="3"/>
  <c r="BH28" i="3" s="1"/>
  <c r="CE12" i="3"/>
  <c r="CE28" i="3" s="1"/>
  <c r="AU13" i="3"/>
  <c r="BJ13" i="3"/>
  <c r="BR13" i="3"/>
  <c r="BD13" i="3"/>
  <c r="F13" i="3"/>
  <c r="U13" i="3"/>
  <c r="D29" i="3"/>
  <c r="O13" i="3"/>
  <c r="AD13" i="3"/>
  <c r="AS13" i="3"/>
  <c r="X13" i="3"/>
  <c r="AM13" i="3"/>
  <c r="BB13" i="3"/>
  <c r="BS13" i="3"/>
  <c r="AV13" i="3"/>
  <c r="BK13" i="3"/>
  <c r="M13" i="3"/>
  <c r="BT13" i="3"/>
  <c r="G13" i="3"/>
  <c r="V13" i="3"/>
  <c r="AK13" i="3"/>
  <c r="P13" i="3"/>
  <c r="AE13" i="3"/>
  <c r="AT13" i="3"/>
  <c r="BI13" i="3"/>
  <c r="AN13" i="3"/>
  <c r="BC13" i="3"/>
  <c r="E13" i="3"/>
  <c r="BQ13" i="3"/>
  <c r="BL13" i="3"/>
  <c r="N13" i="3"/>
  <c r="AC13" i="3"/>
  <c r="H13" i="3"/>
  <c r="W13" i="3"/>
  <c r="AL13" i="3"/>
  <c r="BA13" i="3"/>
  <c r="AF13" i="3"/>
  <c r="DF13" i="3"/>
  <c r="DC29" i="3"/>
  <c r="DG13" i="3"/>
  <c r="DE13" i="3"/>
  <c r="DH13" i="3"/>
  <c r="CB13" i="3"/>
  <c r="BX29" i="3"/>
  <c r="BZ13" i="3"/>
  <c r="BY13" i="3"/>
  <c r="CA13" i="3"/>
  <c r="DN13" i="3"/>
  <c r="DO13" i="3"/>
  <c r="DK29" i="3"/>
  <c r="DM13" i="3"/>
  <c r="DP13" i="3"/>
  <c r="CX13" i="3"/>
  <c r="CW13" i="3"/>
  <c r="CY13" i="3"/>
  <c r="CU29" i="3"/>
  <c r="CZ13" i="3"/>
  <c r="ED13" i="3"/>
  <c r="EA29" i="3"/>
  <c r="EE13" i="3"/>
  <c r="EC13" i="3"/>
  <c r="EF13" i="3"/>
  <c r="ET13" i="3"/>
  <c r="EU13" i="3"/>
  <c r="EQ29" i="3"/>
  <c r="EV13" i="3"/>
  <c r="ES13" i="3"/>
  <c r="CP13" i="3"/>
  <c r="CO13" i="3"/>
  <c r="CR13" i="3"/>
  <c r="CN29" i="3"/>
  <c r="CQ13" i="3"/>
  <c r="CI13" i="3"/>
  <c r="CJ13" i="3"/>
  <c r="CG13" i="3"/>
  <c r="CH13" i="3"/>
  <c r="CF29" i="3"/>
  <c r="EM13" i="3"/>
  <c r="DS29" i="3"/>
  <c r="EL13" i="3"/>
  <c r="DW13" i="3"/>
  <c r="EK13" i="3"/>
  <c r="DU13" i="3"/>
  <c r="DV13" i="3"/>
  <c r="DX13" i="3"/>
  <c r="EN13" i="3"/>
  <c r="AG14" i="3"/>
  <c r="AD30" i="3" s="1"/>
  <c r="I14" i="3"/>
  <c r="F30" i="3" s="1"/>
  <c r="BU14" i="3"/>
  <c r="BT30" i="3" s="1"/>
  <c r="Q14" i="3"/>
  <c r="O30" i="3" s="1"/>
  <c r="CS14" i="3"/>
  <c r="CP30" i="3" s="1"/>
  <c r="CK14" i="3"/>
  <c r="CH30" i="3" s="1"/>
  <c r="DQ14" i="3"/>
  <c r="DP30" i="3" s="1"/>
  <c r="DY14" i="3"/>
  <c r="DV30" i="3" s="1"/>
  <c r="EO14" i="3"/>
  <c r="FD30" i="3" s="1"/>
  <c r="FE14" i="3"/>
  <c r="DI14" i="3"/>
  <c r="DF30" i="3" s="1"/>
  <c r="CC14" i="3"/>
  <c r="BZ30" i="3" s="1"/>
  <c r="EG14" i="3"/>
  <c r="EF30" i="3" s="1"/>
  <c r="NG35" i="4"/>
  <c r="NM35" i="4" s="1"/>
  <c r="BG35" i="4"/>
  <c r="BM35" i="4" s="1"/>
  <c r="OE35" i="4"/>
  <c r="OJ35" i="4" s="1"/>
  <c r="AJ35" i="4"/>
  <c r="AO35" i="4" s="1"/>
  <c r="IQ35" i="4"/>
  <c r="IU35" i="4" s="1"/>
  <c r="QC35" i="4"/>
  <c r="RA35" i="4"/>
  <c r="ER34" i="6"/>
  <c r="AI34" i="6"/>
  <c r="EU34" i="6"/>
  <c r="CD34" i="6"/>
  <c r="DX34" i="6"/>
  <c r="K34" i="6"/>
  <c r="CX34" i="6"/>
  <c r="GS34" i="6"/>
  <c r="GP34" i="6"/>
  <c r="BA34" i="6"/>
  <c r="HI34" i="6"/>
  <c r="HS34" i="6" s="1"/>
  <c r="CB34" i="6"/>
  <c r="I34" i="6"/>
  <c r="CV34" i="6"/>
  <c r="DG34" i="6" s="1"/>
  <c r="G34" i="6"/>
  <c r="FX34" i="6"/>
  <c r="CZ34" i="6"/>
  <c r="AD34" i="6"/>
  <c r="FV34" i="6"/>
  <c r="CC34" i="6"/>
  <c r="HJ34" i="6"/>
  <c r="HT34" i="6" s="1"/>
  <c r="EQ34" i="6"/>
  <c r="ET34" i="6"/>
  <c r="DV34" i="6"/>
  <c r="IG34" i="6"/>
  <c r="IQ34" i="6" s="1"/>
  <c r="FT34" i="6"/>
  <c r="BB34" i="6"/>
  <c r="DT34" i="6"/>
  <c r="EZ34" i="6"/>
  <c r="FY34" i="6"/>
  <c r="EB34" i="6"/>
  <c r="BY34" i="6"/>
  <c r="HD34" i="6"/>
  <c r="HN34" i="6" s="1"/>
  <c r="BV34" i="6"/>
  <c r="BG34" i="6"/>
  <c r="BE34" i="6"/>
  <c r="HZ34" i="6"/>
  <c r="IJ34" i="6" s="1"/>
  <c r="HX34" i="6"/>
  <c r="CY34" i="6"/>
  <c r="IE34" i="6"/>
  <c r="IO34" i="6" s="1"/>
  <c r="AJ34" i="6"/>
  <c r="CT34" i="6"/>
  <c r="CW34" i="6"/>
  <c r="D34" i="6"/>
  <c r="GU34" i="6"/>
  <c r="CA34" i="6"/>
  <c r="ES34" i="6"/>
  <c r="FD34" i="6" s="1"/>
  <c r="EY34" i="6"/>
  <c r="BZ34" i="6"/>
  <c r="AF34" i="6"/>
  <c r="DW34" i="6"/>
  <c r="GR34" i="6"/>
  <c r="FR34" i="6"/>
  <c r="GB34" i="6" s="1"/>
  <c r="GO34" i="6"/>
  <c r="BC34" i="6"/>
  <c r="M34" i="6"/>
  <c r="DY34" i="6"/>
  <c r="AX34" i="6"/>
  <c r="AG34" i="6"/>
  <c r="DU34" i="6"/>
  <c r="EE34" i="6" s="1"/>
  <c r="AH34" i="6"/>
  <c r="HE34" i="6"/>
  <c r="IB34" i="6"/>
  <c r="IL34" i="6" s="1"/>
  <c r="H34" i="6"/>
  <c r="HG34" i="6"/>
  <c r="HQ34" i="6" s="1"/>
  <c r="EX34" i="6"/>
  <c r="FS34" i="6"/>
  <c r="HY34" i="6"/>
  <c r="GT34" i="6"/>
  <c r="AE34" i="6"/>
  <c r="GQ34" i="6"/>
  <c r="F34" i="6"/>
  <c r="P34" i="6" s="1"/>
  <c r="EV34" i="6"/>
  <c r="AY34" i="6"/>
  <c r="DB34" i="6"/>
  <c r="GV34" i="6"/>
  <c r="GW34" i="6"/>
  <c r="FU34" i="6"/>
  <c r="CU34" i="6"/>
  <c r="AZ34" i="6"/>
  <c r="BJ34" i="6" s="1"/>
  <c r="FQ34" i="6"/>
  <c r="HH34" i="6"/>
  <c r="HR34" i="6" s="1"/>
  <c r="IC34" i="6"/>
  <c r="IM34" i="6" s="1"/>
  <c r="AC34" i="6"/>
  <c r="AM34" i="6" s="1"/>
  <c r="DC34" i="6"/>
  <c r="BW34" i="6"/>
  <c r="BF34" i="6"/>
  <c r="CE34" i="6"/>
  <c r="HF34" i="6"/>
  <c r="HP34" i="6" s="1"/>
  <c r="EW34" i="6"/>
  <c r="IF34" i="6"/>
  <c r="IP34" i="6" s="1"/>
  <c r="FW34" i="6"/>
  <c r="AA34" i="6"/>
  <c r="BD34" i="6"/>
  <c r="BX34" i="6"/>
  <c r="CH34" i="6" s="1"/>
  <c r="L34" i="6"/>
  <c r="EA34" i="6"/>
  <c r="ID34" i="6"/>
  <c r="IN34" i="6" s="1"/>
  <c r="J34" i="6"/>
  <c r="HB34" i="6"/>
  <c r="IA34" i="6"/>
  <c r="AB34" i="6"/>
  <c r="E34" i="6"/>
  <c r="GN34" i="6"/>
  <c r="DS34" i="6"/>
  <c r="HC34" i="6"/>
  <c r="HK34" i="6"/>
  <c r="HU34" i="6" s="1"/>
  <c r="DZ34" i="6"/>
  <c r="DA34" i="6"/>
  <c r="FP34" i="6"/>
  <c r="OX34" i="4"/>
  <c r="ER34" i="4"/>
  <c r="JK34" i="4"/>
  <c r="CX34" i="4"/>
  <c r="FS34" i="4"/>
  <c r="AF34" i="4"/>
  <c r="QV34" i="4"/>
  <c r="NX34" i="4"/>
  <c r="PS34" i="4"/>
  <c r="FM34" i="4"/>
  <c r="LA34" i="4"/>
  <c r="NW34" i="4"/>
  <c r="OG34" i="4" s="1"/>
  <c r="OC34" i="4"/>
  <c r="CT34" i="4"/>
  <c r="CC34" i="4"/>
  <c r="NA34" i="4"/>
  <c r="JJ34" i="4"/>
  <c r="LG34" i="4"/>
  <c r="KC34" i="4"/>
  <c r="GM34" i="4"/>
  <c r="GW34" i="4" s="1"/>
  <c r="MX34" i="4"/>
  <c r="HR34" i="4"/>
  <c r="DA34" i="4"/>
  <c r="IN34" i="4"/>
  <c r="IJ34" i="4"/>
  <c r="KJ34" i="4"/>
  <c r="EW34" i="4"/>
  <c r="PX34" i="4"/>
  <c r="QU34" i="4"/>
  <c r="NC34" i="4"/>
  <c r="NV34" i="4"/>
  <c r="OS34" i="4"/>
  <c r="LC34" i="4"/>
  <c r="LM34" i="4" s="1"/>
  <c r="AY34" i="4"/>
  <c r="BI34" i="4" s="1"/>
  <c r="FO34" i="4"/>
  <c r="FY34" i="4" s="1"/>
  <c r="DR34" i="4"/>
  <c r="AX34" i="4"/>
  <c r="IM34" i="4"/>
  <c r="AE34" i="4"/>
  <c r="HL34" i="4"/>
  <c r="DY34" i="4"/>
  <c r="BE34" i="4"/>
  <c r="NF34" i="4"/>
  <c r="PV34" i="4"/>
  <c r="IO34" i="4"/>
  <c r="KK34" i="4"/>
  <c r="QX34" i="4"/>
  <c r="E34" i="4"/>
  <c r="PZ34" i="4"/>
  <c r="MA34" i="4"/>
  <c r="MK34" i="4" s="1"/>
  <c r="DT34" i="4"/>
  <c r="C33" i="10"/>
  <c r="KI34" i="4"/>
  <c r="PW34" i="4"/>
  <c r="KE34" i="4"/>
  <c r="KO34" i="4" s="1"/>
  <c r="LZ34" i="4"/>
  <c r="HI34" i="4"/>
  <c r="DS34" i="4"/>
  <c r="EC34" i="4" s="1"/>
  <c r="JF34" i="4"/>
  <c r="J34" i="4"/>
  <c r="AH34" i="4"/>
  <c r="AD34" i="4"/>
  <c r="PU34" i="4"/>
  <c r="QE34" i="4" s="1"/>
  <c r="EO34" i="4"/>
  <c r="QZ34" i="4"/>
  <c r="GK34" i="4"/>
  <c r="BB34" i="4"/>
  <c r="FR34" i="4"/>
  <c r="CW34" i="4"/>
  <c r="HO34" i="4"/>
  <c r="HM34" i="4"/>
  <c r="GT34" i="4"/>
  <c r="JH34" i="4"/>
  <c r="LJ34" i="4"/>
  <c r="MZ34" i="4"/>
  <c r="CB34" i="4"/>
  <c r="HK34" i="4"/>
  <c r="HU34" i="4" s="1"/>
  <c r="MY34" i="4"/>
  <c r="NI34" i="4" s="1"/>
  <c r="NU34" i="4"/>
  <c r="EP34" i="4"/>
  <c r="DQ34" i="4"/>
  <c r="NZ34" i="4"/>
  <c r="CY34" i="4"/>
  <c r="KH34" i="4"/>
  <c r="FP34" i="4"/>
  <c r="MD34" i="4"/>
  <c r="MH34" i="4"/>
  <c r="BX34" i="4"/>
  <c r="HQ34" i="4"/>
  <c r="LB34" i="4"/>
  <c r="ND34" i="4"/>
  <c r="LD34" i="4"/>
  <c r="M34" i="4"/>
  <c r="OB34" i="4"/>
  <c r="GL34" i="4"/>
  <c r="AW34" i="4"/>
  <c r="BV34" i="4"/>
  <c r="CU34" i="4"/>
  <c r="DE34" i="4" s="1"/>
  <c r="PB34" i="4"/>
  <c r="MC34" i="4"/>
  <c r="FT34" i="4"/>
  <c r="EV34" i="4"/>
  <c r="FN34" i="4"/>
  <c r="I34" i="4"/>
  <c r="K34" i="4"/>
  <c r="AG34" i="4"/>
  <c r="IP34" i="4"/>
  <c r="DV34" i="4"/>
  <c r="QB34" i="4"/>
  <c r="KD34" i="4"/>
  <c r="G34" i="4"/>
  <c r="OD34" i="4"/>
  <c r="II34" i="4"/>
  <c r="IS34" i="4" s="1"/>
  <c r="KL34" i="4"/>
  <c r="LH34" i="4"/>
  <c r="FQ34" i="4"/>
  <c r="IK34" i="4"/>
  <c r="LE34" i="4"/>
  <c r="OA34" i="4"/>
  <c r="OY34" i="4"/>
  <c r="CZ34" i="4"/>
  <c r="CD34" i="4"/>
  <c r="IH34" i="4"/>
  <c r="CS34" i="4"/>
  <c r="OT34" i="4"/>
  <c r="FU34" i="4"/>
  <c r="NB34" i="4"/>
  <c r="LF34" i="4"/>
  <c r="JL34" i="4"/>
  <c r="BZ34" i="4"/>
  <c r="C33" i="4"/>
  <c r="IL34" i="4"/>
  <c r="PT34" i="4"/>
  <c r="H34" i="4"/>
  <c r="NE34" i="4"/>
  <c r="ME34" i="4"/>
  <c r="KF34" i="4"/>
  <c r="EQ34" i="4"/>
  <c r="FA34" i="4" s="1"/>
  <c r="DB34" i="4"/>
  <c r="FV34" i="4"/>
  <c r="BU34" i="4"/>
  <c r="QS34" i="4"/>
  <c r="RC34" i="4" s="1"/>
  <c r="D34" i="4"/>
  <c r="JE34" i="4"/>
  <c r="GN34" i="4"/>
  <c r="GQ34" i="4"/>
  <c r="BD34" i="4"/>
  <c r="PA34" i="4"/>
  <c r="AA34" i="4"/>
  <c r="JG34" i="4"/>
  <c r="JQ34" i="4" s="1"/>
  <c r="LY34" i="4"/>
  <c r="HP34" i="4"/>
  <c r="OU34" i="4"/>
  <c r="PE34" i="4" s="1"/>
  <c r="NY34" i="4"/>
  <c r="QR34" i="4"/>
  <c r="C33" i="6"/>
  <c r="BY34" i="4"/>
  <c r="QA34" i="4"/>
  <c r="GR34" i="4"/>
  <c r="LI34" i="4"/>
  <c r="PY34" i="4"/>
  <c r="MG34" i="4"/>
  <c r="AC34" i="4"/>
  <c r="AZ34" i="4"/>
  <c r="EX34" i="4"/>
  <c r="DZ34" i="4"/>
  <c r="BW34" i="4"/>
  <c r="CG34" i="4" s="1"/>
  <c r="HJ34" i="4"/>
  <c r="Z34" i="4"/>
  <c r="F34" i="4"/>
  <c r="P34" i="4" s="1"/>
  <c r="BC34" i="4"/>
  <c r="DW34" i="4"/>
  <c r="BF34" i="4"/>
  <c r="JI34" i="4"/>
  <c r="JN34" i="4"/>
  <c r="ES34" i="4"/>
  <c r="QY34" i="4"/>
  <c r="CA34" i="4"/>
  <c r="OV34" i="4"/>
  <c r="QT34" i="4"/>
  <c r="AI34" i="4"/>
  <c r="L34" i="4"/>
  <c r="ET34" i="4"/>
  <c r="MF34" i="4"/>
  <c r="QW34" i="4"/>
  <c r="DX34" i="4"/>
  <c r="GP34" i="4"/>
  <c r="JM34" i="4"/>
  <c r="CV34" i="4"/>
  <c r="MB34" i="4"/>
  <c r="EU34" i="4"/>
  <c r="KG34" i="4"/>
  <c r="BA34" i="4"/>
  <c r="IG34" i="4"/>
  <c r="QQ34" i="4"/>
  <c r="DU34" i="4"/>
  <c r="OW34" i="4"/>
  <c r="GO34" i="4"/>
  <c r="HN34" i="4"/>
  <c r="OZ34" i="4"/>
  <c r="MW34" i="4"/>
  <c r="AB34" i="4"/>
  <c r="AL34" i="4" s="1"/>
  <c r="GS34" i="4"/>
  <c r="GU35" i="4"/>
  <c r="GY35" i="4" s="1"/>
  <c r="PC35" i="4"/>
  <c r="RG35" i="4" s="1"/>
  <c r="EY35" i="4"/>
  <c r="FD35" i="4" s="1"/>
  <c r="KM35" i="4"/>
  <c r="KT35" i="4" s="1"/>
  <c r="CE35" i="4"/>
  <c r="CK35" i="4" s="1"/>
  <c r="FW35" i="4"/>
  <c r="GD35" i="4" s="1"/>
  <c r="EA35" i="4"/>
  <c r="EF35" i="4" s="1"/>
  <c r="LK35" i="4"/>
  <c r="LS35" i="4" s="1"/>
  <c r="G34" i="10"/>
  <c r="K34" i="10"/>
  <c r="H34" i="10"/>
  <c r="M34" i="10"/>
  <c r="F34" i="10"/>
  <c r="P34" i="10" s="1"/>
  <c r="E34" i="10"/>
  <c r="L34" i="10"/>
  <c r="J34" i="10"/>
  <c r="I34" i="10"/>
  <c r="D34" i="10"/>
  <c r="HS35" i="4"/>
  <c r="IA35" i="4" s="1"/>
  <c r="MI35" i="4"/>
  <c r="MM35" i="4" s="1"/>
  <c r="F36" i="10"/>
  <c r="P36" i="10" s="1"/>
  <c r="C37" i="10"/>
  <c r="E36" i="10"/>
  <c r="D36" i="10"/>
  <c r="IE36" i="6"/>
  <c r="IO36" i="6" s="1"/>
  <c r="IF36" i="6"/>
  <c r="IP36" i="6" s="1"/>
  <c r="HJ36" i="6"/>
  <c r="HT36" i="6" s="1"/>
  <c r="BV36" i="6"/>
  <c r="HD36" i="6"/>
  <c r="HN36" i="6" s="1"/>
  <c r="ES36" i="6"/>
  <c r="FD36" i="6" s="1"/>
  <c r="FP36" i="6"/>
  <c r="BX36" i="6"/>
  <c r="CH36" i="6" s="1"/>
  <c r="C37" i="6"/>
  <c r="E36" i="6"/>
  <c r="CU36" i="6"/>
  <c r="AA36" i="6"/>
  <c r="IB36" i="6"/>
  <c r="IL36" i="6" s="1"/>
  <c r="IG36" i="6"/>
  <c r="IQ36" i="6" s="1"/>
  <c r="HH36" i="6"/>
  <c r="HR36" i="6" s="1"/>
  <c r="HG36" i="6"/>
  <c r="HQ36" i="6" s="1"/>
  <c r="GO36" i="6"/>
  <c r="DU36" i="6"/>
  <c r="EE36" i="6" s="1"/>
  <c r="D36" i="6"/>
  <c r="FQ36" i="6"/>
  <c r="HZ36" i="6"/>
  <c r="IJ36" i="6" s="1"/>
  <c r="GN36" i="6"/>
  <c r="FR36" i="6"/>
  <c r="GB36" i="6" s="1"/>
  <c r="DT36" i="6"/>
  <c r="AX36" i="6"/>
  <c r="ID36" i="6"/>
  <c r="IN36" i="6" s="1"/>
  <c r="IA36" i="6"/>
  <c r="HF36" i="6"/>
  <c r="HP36" i="6" s="1"/>
  <c r="HE36" i="6"/>
  <c r="BW36" i="6"/>
  <c r="HB36" i="6"/>
  <c r="AZ36" i="6"/>
  <c r="BJ36" i="6" s="1"/>
  <c r="DS36" i="6"/>
  <c r="HY36" i="6"/>
  <c r="AB36" i="6"/>
  <c r="ER36" i="6"/>
  <c r="HC36" i="6"/>
  <c r="F36" i="6"/>
  <c r="P36" i="6" s="1"/>
  <c r="CT36" i="6"/>
  <c r="HX36" i="6"/>
  <c r="CV36" i="6"/>
  <c r="DG36" i="6" s="1"/>
  <c r="AY36" i="6"/>
  <c r="AC36" i="6"/>
  <c r="AM36" i="6" s="1"/>
  <c r="GP36" i="6"/>
  <c r="EQ36" i="6"/>
  <c r="IC36" i="6"/>
  <c r="IM36" i="6" s="1"/>
  <c r="HI36" i="6"/>
  <c r="HS36" i="6" s="1"/>
  <c r="HK36" i="6"/>
  <c r="HU36" i="6" s="1"/>
  <c r="FZ35" i="6"/>
  <c r="GH35" i="6" s="1"/>
  <c r="IH35" i="6"/>
  <c r="IK35" i="6"/>
  <c r="IR35" i="6" s="1"/>
  <c r="BH35" i="6"/>
  <c r="BP35" i="6" s="1"/>
  <c r="EC35" i="6"/>
  <c r="EL35" i="6" s="1"/>
  <c r="HO35" i="6"/>
  <c r="HV35" i="6" s="1"/>
  <c r="HL35" i="6"/>
  <c r="N35" i="6"/>
  <c r="S35" i="6" s="1"/>
  <c r="L8" i="8" l="1"/>
  <c r="K9" i="8"/>
  <c r="M8" i="8"/>
  <c r="AJ6" i="8"/>
  <c r="AF7" i="8"/>
  <c r="AE8" i="8"/>
  <c r="AG7" i="8"/>
  <c r="Y10" i="8"/>
  <c r="Z9" i="8"/>
  <c r="AA9" i="8"/>
  <c r="E11" i="8"/>
  <c r="F10" i="8"/>
  <c r="G10" i="8"/>
  <c r="AS9" i="8"/>
  <c r="AT8" i="8"/>
  <c r="AU8" i="8"/>
  <c r="AD35" i="3"/>
  <c r="DQ13" i="3"/>
  <c r="DM29" i="3" s="1"/>
  <c r="V30" i="3"/>
  <c r="I9" i="8"/>
  <c r="H10" i="8"/>
  <c r="J9" i="8"/>
  <c r="AB9" i="8"/>
  <c r="AC8" i="8"/>
  <c r="AD8" i="8"/>
  <c r="BZ6" i="8"/>
  <c r="BM8" i="8"/>
  <c r="BN7" i="8"/>
  <c r="BP7" i="8"/>
  <c r="BO7" i="8"/>
  <c r="CX7" i="8"/>
  <c r="CG7" i="8"/>
  <c r="CU6" i="8"/>
  <c r="CD8" i="8"/>
  <c r="CE7" i="8"/>
  <c r="CF7" i="8"/>
  <c r="BK8" i="8"/>
  <c r="BJ9" i="8"/>
  <c r="BL8" i="8"/>
  <c r="AV8" i="8"/>
  <c r="BE6" i="8"/>
  <c r="AW7" i="8"/>
  <c r="AY7" i="8"/>
  <c r="AX7" i="8"/>
  <c r="B12" i="8"/>
  <c r="C11" i="8"/>
  <c r="D11" i="8"/>
  <c r="V11" i="8"/>
  <c r="W10" i="8"/>
  <c r="X10" i="8"/>
  <c r="AP10" i="8"/>
  <c r="AQ9" i="8"/>
  <c r="AR9" i="8"/>
  <c r="DG12" i="8"/>
  <c r="DH11" i="8"/>
  <c r="DI11" i="8"/>
  <c r="HE36" i="4"/>
  <c r="RK36" i="4"/>
  <c r="AW31" i="3"/>
  <c r="DJ35" i="4"/>
  <c r="BD30" i="3"/>
  <c r="CO36" i="4"/>
  <c r="X30" i="3"/>
  <c r="Y31" i="3"/>
  <c r="AO31" i="3"/>
  <c r="AT36" i="4"/>
  <c r="DK35" i="6"/>
  <c r="DO35" i="6" s="1"/>
  <c r="DL35" i="6"/>
  <c r="DN35" i="6"/>
  <c r="FG35" i="6"/>
  <c r="MS36" i="4"/>
  <c r="X36" i="4"/>
  <c r="AV30" i="3"/>
  <c r="DI35" i="6"/>
  <c r="DM35" i="6"/>
  <c r="IC36" i="4"/>
  <c r="KP35" i="4"/>
  <c r="BK35" i="6"/>
  <c r="PF35" i="4"/>
  <c r="QF35" i="4"/>
  <c r="DU30" i="3"/>
  <c r="DY13" i="3"/>
  <c r="DU29" i="3" s="1"/>
  <c r="FE31" i="3"/>
  <c r="CW30" i="3"/>
  <c r="DA31" i="3"/>
  <c r="KW36" i="4"/>
  <c r="BY30" i="3"/>
  <c r="CG30" i="3"/>
  <c r="CC13" i="3"/>
  <c r="BY29" i="3" s="1"/>
  <c r="BM31" i="3"/>
  <c r="GX34" i="6"/>
  <c r="AM35" i="4"/>
  <c r="E30" i="3"/>
  <c r="JA36" i="4"/>
  <c r="PM36" i="4"/>
  <c r="NQ36" i="4"/>
  <c r="RD35" i="4"/>
  <c r="BJ35" i="4"/>
  <c r="AW13" i="3"/>
  <c r="AS29" i="3" s="1"/>
  <c r="CL35" i="6"/>
  <c r="Q31" i="3"/>
  <c r="FI35" i="6"/>
  <c r="JY36" i="4"/>
  <c r="FI36" i="4"/>
  <c r="BE31" i="3"/>
  <c r="DL35" i="4"/>
  <c r="FJ35" i="6"/>
  <c r="GC35" i="6"/>
  <c r="ML35" i="4"/>
  <c r="ED35" i="4"/>
  <c r="CH35" i="4"/>
  <c r="FB35" i="4"/>
  <c r="GX35" i="4"/>
  <c r="DC34" i="4"/>
  <c r="DF34" i="4" s="1"/>
  <c r="GU34" i="4"/>
  <c r="GX34" i="4" s="1"/>
  <c r="FW34" i="4"/>
  <c r="FZ34" i="4" s="1"/>
  <c r="CB29" i="3"/>
  <c r="AV29" i="3"/>
  <c r="CM35" i="6"/>
  <c r="AN35" i="4"/>
  <c r="NN35" i="4"/>
  <c r="FH35" i="4"/>
  <c r="GZ35" i="4"/>
  <c r="MO35" i="4"/>
  <c r="EE30" i="3"/>
  <c r="BR30" i="3"/>
  <c r="BK30" i="3"/>
  <c r="CJ35" i="6"/>
  <c r="QM36" i="4"/>
  <c r="R35" i="10"/>
  <c r="RF35" i="4"/>
  <c r="HA35" i="4"/>
  <c r="RI35" i="4"/>
  <c r="RE35" i="4"/>
  <c r="LP35" i="4"/>
  <c r="QH35" i="4"/>
  <c r="EM30" i="3"/>
  <c r="AL30" i="3"/>
  <c r="S35" i="10"/>
  <c r="DX30" i="3"/>
  <c r="AN30" i="3"/>
  <c r="BJ30" i="3"/>
  <c r="CX30" i="3"/>
  <c r="EJ35" i="6"/>
  <c r="CN35" i="6"/>
  <c r="U35" i="6"/>
  <c r="GG35" i="6"/>
  <c r="EJ35" i="4"/>
  <c r="PG35" i="4"/>
  <c r="CJ35" i="4"/>
  <c r="DK35" i="4"/>
  <c r="BO35" i="4"/>
  <c r="KQ35" i="4"/>
  <c r="NL35" i="4"/>
  <c r="DG30" i="3"/>
  <c r="P30" i="3"/>
  <c r="AU30" i="3"/>
  <c r="FH35" i="6"/>
  <c r="W35" i="6"/>
  <c r="CI35" i="4"/>
  <c r="V35" i="4"/>
  <c r="EG35" i="4"/>
  <c r="QI35" i="4"/>
  <c r="NO35" i="4"/>
  <c r="NK35" i="4"/>
  <c r="HC35" i="4"/>
  <c r="MI34" i="4"/>
  <c r="ML34" i="4" s="1"/>
  <c r="IT35" i="4"/>
  <c r="OH35" i="4"/>
  <c r="NJ35" i="4"/>
  <c r="EC30" i="3"/>
  <c r="DE30" i="3"/>
  <c r="EK30" i="3"/>
  <c r="DM30" i="3"/>
  <c r="CO30" i="3"/>
  <c r="BQ30" i="3"/>
  <c r="AC30" i="3"/>
  <c r="DV29" i="3"/>
  <c r="DP29" i="3"/>
  <c r="DN29" i="3"/>
  <c r="BE13" i="3"/>
  <c r="BA29" i="3" s="1"/>
  <c r="AG13" i="3"/>
  <c r="AC29" i="3" s="1"/>
  <c r="I13" i="3"/>
  <c r="E29" i="3" s="1"/>
  <c r="ES30" i="3"/>
  <c r="IY35" i="4"/>
  <c r="IZ35" i="4"/>
  <c r="HX35" i="4"/>
  <c r="BK35" i="4"/>
  <c r="KU35" i="4"/>
  <c r="MR35" i="4"/>
  <c r="G30" i="3"/>
  <c r="R35" i="6"/>
  <c r="V35" i="10"/>
  <c r="FG35" i="4"/>
  <c r="CM35" i="4"/>
  <c r="JV35" i="4"/>
  <c r="FC35" i="4"/>
  <c r="OL35" i="4"/>
  <c r="FE35" i="4"/>
  <c r="GA35" i="4"/>
  <c r="FC30" i="3"/>
  <c r="BM35" i="6"/>
  <c r="T35" i="10"/>
  <c r="DH30" i="3"/>
  <c r="CQ30" i="3"/>
  <c r="N30" i="3"/>
  <c r="EI35" i="6"/>
  <c r="EK35" i="6"/>
  <c r="AQ35" i="6"/>
  <c r="EH35" i="6"/>
  <c r="QK35" i="4"/>
  <c r="NP35" i="4"/>
  <c r="GB35" i="4"/>
  <c r="IB35" i="4"/>
  <c r="IW35" i="4"/>
  <c r="QL35" i="4"/>
  <c r="U35" i="4"/>
  <c r="PK35" i="4"/>
  <c r="CB30" i="3"/>
  <c r="CR30" i="3"/>
  <c r="W30" i="3"/>
  <c r="Y30" i="3" s="1"/>
  <c r="ET30" i="3"/>
  <c r="AO35" i="6"/>
  <c r="GD35" i="6"/>
  <c r="JX35" i="4"/>
  <c r="GE35" i="4"/>
  <c r="MP35" i="4"/>
  <c r="ON35" i="4"/>
  <c r="KS35" i="4"/>
  <c r="AR35" i="4"/>
  <c r="JW35" i="4"/>
  <c r="Q35" i="6"/>
  <c r="EF35" i="6"/>
  <c r="HV35" i="4"/>
  <c r="LN35" i="4"/>
  <c r="FZ35" i="4"/>
  <c r="GZ34" i="4"/>
  <c r="AJ34" i="4"/>
  <c r="AM34" i="4" s="1"/>
  <c r="HB34" i="4"/>
  <c r="MR34" i="4"/>
  <c r="DK34" i="4"/>
  <c r="FA30" i="3"/>
  <c r="M30" i="3"/>
  <c r="DX29" i="3"/>
  <c r="DW29" i="3"/>
  <c r="DO29" i="3"/>
  <c r="BZ29" i="3"/>
  <c r="BM13" i="3"/>
  <c r="BI29" i="3" s="1"/>
  <c r="PH35" i="4"/>
  <c r="PJ35" i="4"/>
  <c r="KV35" i="4"/>
  <c r="BL35" i="4"/>
  <c r="AQ35" i="4"/>
  <c r="CL35" i="4"/>
  <c r="EL30" i="3"/>
  <c r="BN35" i="4"/>
  <c r="CN35" i="4"/>
  <c r="T35" i="4"/>
  <c r="PI35" i="4"/>
  <c r="FB30" i="3"/>
  <c r="BS30" i="3"/>
  <c r="T35" i="6"/>
  <c r="ED30" i="3"/>
  <c r="CJ30" i="3"/>
  <c r="BC30" i="3"/>
  <c r="LU36" i="4"/>
  <c r="BQ36" i="4"/>
  <c r="GG36" i="4"/>
  <c r="I31" i="3"/>
  <c r="AP35" i="6"/>
  <c r="BN35" i="6"/>
  <c r="BO35" i="6"/>
  <c r="LR35" i="4"/>
  <c r="R35" i="4"/>
  <c r="HW35" i="4"/>
  <c r="JT35" i="4"/>
  <c r="QJ35" i="4"/>
  <c r="OI35" i="4"/>
  <c r="W35" i="4"/>
  <c r="CA30" i="3"/>
  <c r="CI30" i="3"/>
  <c r="BL30" i="3"/>
  <c r="BB30" i="3"/>
  <c r="CO35" i="6"/>
  <c r="GE35" i="6"/>
  <c r="GC35" i="4"/>
  <c r="DI35" i="4"/>
  <c r="MN35" i="4"/>
  <c r="IX35" i="4"/>
  <c r="EI35" i="4"/>
  <c r="LO35" i="4"/>
  <c r="N34" i="10"/>
  <c r="Q34" i="10" s="1"/>
  <c r="MO34" i="4"/>
  <c r="GB34" i="4"/>
  <c r="OE34" i="4"/>
  <c r="OH34" i="4" s="1"/>
  <c r="DH34" i="4"/>
  <c r="BH34" i="6"/>
  <c r="BK34" i="6" s="1"/>
  <c r="CK30" i="3"/>
  <c r="BL29" i="3"/>
  <c r="BL35" i="3" s="1"/>
  <c r="Y13" i="3"/>
  <c r="U29" i="3" s="1"/>
  <c r="BJ29" i="3"/>
  <c r="BJ35" i="3" s="1"/>
  <c r="OO36" i="4"/>
  <c r="BQ35" i="6"/>
  <c r="AP35" i="4"/>
  <c r="IV35" i="4"/>
  <c r="HY35" i="4"/>
  <c r="KR35" i="4"/>
  <c r="KW35" i="4" s="1"/>
  <c r="FF35" i="4"/>
  <c r="DW30" i="3"/>
  <c r="DY30" i="3" s="1"/>
  <c r="AF30" i="3"/>
  <c r="CZ30" i="3"/>
  <c r="EO31" i="3"/>
  <c r="V35" i="6"/>
  <c r="W35" i="10"/>
  <c r="RH35" i="4"/>
  <c r="PL35" i="4"/>
  <c r="RJ35" i="4"/>
  <c r="EE35" i="4"/>
  <c r="LT35" i="4"/>
  <c r="DH35" i="4"/>
  <c r="DM35" i="4" s="1"/>
  <c r="QG35" i="4"/>
  <c r="DO30" i="3"/>
  <c r="DQ30" i="3" s="1"/>
  <c r="DQ31" i="3"/>
  <c r="GI35" i="6"/>
  <c r="EG35" i="6"/>
  <c r="EN30" i="3"/>
  <c r="AE30" i="3"/>
  <c r="AE35" i="3" s="1"/>
  <c r="EU30" i="3"/>
  <c r="EK36" i="4"/>
  <c r="CC31" i="3"/>
  <c r="GF35" i="6"/>
  <c r="AT35" i="6"/>
  <c r="U35" i="10"/>
  <c r="GF35" i="4"/>
  <c r="HD35" i="4"/>
  <c r="AS35" i="4"/>
  <c r="OM35" i="4"/>
  <c r="JS35" i="4"/>
  <c r="OK35" i="4"/>
  <c r="HB35" i="4"/>
  <c r="DN30" i="3"/>
  <c r="H30" i="3"/>
  <c r="I30" i="3" s="1"/>
  <c r="AM30" i="3"/>
  <c r="DM36" i="4"/>
  <c r="BL35" i="6"/>
  <c r="EH35" i="4"/>
  <c r="JU35" i="4"/>
  <c r="BP35" i="4"/>
  <c r="BQ35" i="4" s="1"/>
  <c r="MQ35" i="4"/>
  <c r="LQ35" i="4"/>
  <c r="HZ35" i="4"/>
  <c r="HL36" i="6"/>
  <c r="HO36" i="6"/>
  <c r="HV36" i="6" s="1"/>
  <c r="IK36" i="6"/>
  <c r="IR36" i="6" s="1"/>
  <c r="IH36" i="6"/>
  <c r="EQ37" i="6"/>
  <c r="HZ37" i="6"/>
  <c r="IJ37" i="6" s="1"/>
  <c r="HD37" i="6"/>
  <c r="HN37" i="6" s="1"/>
  <c r="AA37" i="6"/>
  <c r="CT37" i="6"/>
  <c r="FP37" i="6"/>
  <c r="GP37" i="6"/>
  <c r="AC37" i="6"/>
  <c r="AM37" i="6" s="1"/>
  <c r="CU37" i="6"/>
  <c r="IB37" i="6"/>
  <c r="IL37" i="6" s="1"/>
  <c r="HI37" i="6"/>
  <c r="HS37" i="6" s="1"/>
  <c r="HK37" i="6"/>
  <c r="HU37" i="6" s="1"/>
  <c r="GO37" i="6"/>
  <c r="FQ37" i="6"/>
  <c r="HY37" i="6"/>
  <c r="GN37" i="6"/>
  <c r="BW37" i="6"/>
  <c r="ES37" i="6"/>
  <c r="FD37" i="6" s="1"/>
  <c r="BV37" i="6"/>
  <c r="D37" i="6"/>
  <c r="BX37" i="6"/>
  <c r="CH37" i="6" s="1"/>
  <c r="ID37" i="6"/>
  <c r="IN37" i="6" s="1"/>
  <c r="HE37" i="6"/>
  <c r="HH37" i="6"/>
  <c r="HR37" i="6" s="1"/>
  <c r="C38" i="6"/>
  <c r="HX37" i="6"/>
  <c r="IF37" i="6"/>
  <c r="IP37" i="6" s="1"/>
  <c r="DU37" i="6"/>
  <c r="EE37" i="6" s="1"/>
  <c r="AZ37" i="6"/>
  <c r="BJ37" i="6" s="1"/>
  <c r="HC37" i="6"/>
  <c r="DS37" i="6"/>
  <c r="AX37" i="6"/>
  <c r="DT37" i="6"/>
  <c r="IE37" i="6"/>
  <c r="IO37" i="6" s="1"/>
  <c r="IA37" i="6"/>
  <c r="HG37" i="6"/>
  <c r="HQ37" i="6" s="1"/>
  <c r="E37" i="6"/>
  <c r="FR37" i="6"/>
  <c r="GB37" i="6" s="1"/>
  <c r="HB37" i="6"/>
  <c r="ER37" i="6"/>
  <c r="AY37" i="6"/>
  <c r="F37" i="6"/>
  <c r="P37" i="6" s="1"/>
  <c r="AB37" i="6"/>
  <c r="CV37" i="6"/>
  <c r="DG37" i="6" s="1"/>
  <c r="IG37" i="6"/>
  <c r="IQ37" i="6" s="1"/>
  <c r="IC37" i="6"/>
  <c r="IM37" i="6" s="1"/>
  <c r="HJ37" i="6"/>
  <c r="HT37" i="6" s="1"/>
  <c r="HF37" i="6"/>
  <c r="HP37" i="6" s="1"/>
  <c r="G37" i="6"/>
  <c r="F37" i="10"/>
  <c r="P37" i="10" s="1"/>
  <c r="C38" i="10"/>
  <c r="E37" i="10"/>
  <c r="D37" i="10"/>
  <c r="G37" i="10"/>
  <c r="RA34" i="4"/>
  <c r="PC34" i="4"/>
  <c r="RG34" i="4" s="1"/>
  <c r="BG34" i="4"/>
  <c r="BL34" i="4" s="1"/>
  <c r="HI33" i="6"/>
  <c r="HS33" i="6" s="1"/>
  <c r="FQ33" i="6"/>
  <c r="DZ33" i="6"/>
  <c r="BY33" i="6"/>
  <c r="FP33" i="6"/>
  <c r="EQ33" i="6"/>
  <c r="CB33" i="6"/>
  <c r="GQ33" i="6"/>
  <c r="IB33" i="6"/>
  <c r="IL33" i="6" s="1"/>
  <c r="HK33" i="6"/>
  <c r="HU33" i="6" s="1"/>
  <c r="EV33" i="6"/>
  <c r="IA33" i="6"/>
  <c r="EZ33" i="6"/>
  <c r="GO33" i="6"/>
  <c r="HH33" i="6"/>
  <c r="HR33" i="6" s="1"/>
  <c r="DT33" i="6"/>
  <c r="CZ33" i="6"/>
  <c r="HZ33" i="6"/>
  <c r="IJ33" i="6" s="1"/>
  <c r="DV33" i="6"/>
  <c r="CT33" i="6"/>
  <c r="BX33" i="6"/>
  <c r="CH33" i="6" s="1"/>
  <c r="ES33" i="6"/>
  <c r="FD33" i="6" s="1"/>
  <c r="AD33" i="6"/>
  <c r="DC33" i="6"/>
  <c r="BA33" i="6"/>
  <c r="GP33" i="6"/>
  <c r="I33" i="6"/>
  <c r="FY33" i="6"/>
  <c r="IG33" i="6"/>
  <c r="IQ33" i="6" s="1"/>
  <c r="CX33" i="6"/>
  <c r="CU33" i="6"/>
  <c r="HB33" i="6"/>
  <c r="AE33" i="6"/>
  <c r="L33" i="6"/>
  <c r="CW33" i="6"/>
  <c r="G33" i="6"/>
  <c r="HJ33" i="6"/>
  <c r="HT33" i="6" s="1"/>
  <c r="FX33" i="6"/>
  <c r="HF33" i="6"/>
  <c r="HP33" i="6" s="1"/>
  <c r="CE33" i="6"/>
  <c r="DU33" i="6"/>
  <c r="EE33" i="6" s="1"/>
  <c r="BG33" i="6"/>
  <c r="BC33" i="6"/>
  <c r="J33" i="6"/>
  <c r="DW33" i="6"/>
  <c r="GV33" i="6"/>
  <c r="IF33" i="6"/>
  <c r="IP33" i="6" s="1"/>
  <c r="M33" i="6"/>
  <c r="AX33" i="6"/>
  <c r="CA33" i="6"/>
  <c r="E33" i="6"/>
  <c r="FR33" i="6"/>
  <c r="GB33" i="6" s="1"/>
  <c r="ET33" i="6"/>
  <c r="BB33" i="6"/>
  <c r="CD33" i="6"/>
  <c r="AC33" i="6"/>
  <c r="AM33" i="6" s="1"/>
  <c r="DB33" i="6"/>
  <c r="AH33" i="6"/>
  <c r="HY33" i="6"/>
  <c r="BF33" i="6"/>
  <c r="CY33" i="6"/>
  <c r="EU33" i="6"/>
  <c r="HX33" i="6"/>
  <c r="GW33" i="6"/>
  <c r="EB33" i="6"/>
  <c r="DX33" i="6"/>
  <c r="ER33" i="6"/>
  <c r="BD33" i="6"/>
  <c r="AF33" i="6"/>
  <c r="DY33" i="6"/>
  <c r="HD33" i="6"/>
  <c r="HN33" i="6" s="1"/>
  <c r="FW33" i="6"/>
  <c r="K33" i="6"/>
  <c r="GR33" i="6"/>
  <c r="BV33" i="6"/>
  <c r="AB33" i="6"/>
  <c r="ID33" i="6"/>
  <c r="IN33" i="6" s="1"/>
  <c r="GS33" i="6"/>
  <c r="BW33" i="6"/>
  <c r="AJ33" i="6"/>
  <c r="FV33" i="6"/>
  <c r="D33" i="6"/>
  <c r="BE33" i="6"/>
  <c r="AG33" i="6"/>
  <c r="CC33" i="6"/>
  <c r="EW33" i="6"/>
  <c r="FT33" i="6"/>
  <c r="FU33" i="6"/>
  <c r="BZ33" i="6"/>
  <c r="HE33" i="6"/>
  <c r="HC33" i="6"/>
  <c r="GU33" i="6"/>
  <c r="FS33" i="6"/>
  <c r="AI33" i="6"/>
  <c r="EX33" i="6"/>
  <c r="DA33" i="6"/>
  <c r="EY33" i="6"/>
  <c r="AA33" i="6"/>
  <c r="F33" i="6"/>
  <c r="P33" i="6" s="1"/>
  <c r="CV33" i="6"/>
  <c r="DG33" i="6" s="1"/>
  <c r="IE33" i="6"/>
  <c r="IO33" i="6" s="1"/>
  <c r="H33" i="6"/>
  <c r="GT33" i="6"/>
  <c r="IC33" i="6"/>
  <c r="IM33" i="6" s="1"/>
  <c r="AZ33" i="6"/>
  <c r="BJ33" i="6" s="1"/>
  <c r="DS33" i="6"/>
  <c r="HG33" i="6"/>
  <c r="HQ33" i="6" s="1"/>
  <c r="EA33" i="6"/>
  <c r="AY33" i="6"/>
  <c r="GN33" i="6"/>
  <c r="KM34" i="4"/>
  <c r="KQ34" i="4" s="1"/>
  <c r="CV33" i="4"/>
  <c r="GL33" i="4"/>
  <c r="CS33" i="4"/>
  <c r="BX33" i="4"/>
  <c r="PW33" i="4"/>
  <c r="EW33" i="4"/>
  <c r="OA33" i="4"/>
  <c r="BD33" i="4"/>
  <c r="HQ33" i="4"/>
  <c r="JK33" i="4"/>
  <c r="EO33" i="4"/>
  <c r="CX33" i="4"/>
  <c r="K33" i="4"/>
  <c r="OV33" i="4"/>
  <c r="ND33" i="4"/>
  <c r="PB33" i="4"/>
  <c r="EQ33" i="4"/>
  <c r="FA33" i="4" s="1"/>
  <c r="CB33" i="4"/>
  <c r="NA33" i="4"/>
  <c r="LD33" i="4"/>
  <c r="BF33" i="4"/>
  <c r="PT33" i="4"/>
  <c r="JF33" i="4"/>
  <c r="BC33" i="4"/>
  <c r="AE33" i="4"/>
  <c r="IO33" i="4"/>
  <c r="ME33" i="4"/>
  <c r="QB33" i="4"/>
  <c r="AD33" i="4"/>
  <c r="FN33" i="4"/>
  <c r="FR33" i="4"/>
  <c r="IK33" i="4"/>
  <c r="DA33" i="4"/>
  <c r="D33" i="4"/>
  <c r="MY33" i="4"/>
  <c r="NI33" i="4" s="1"/>
  <c r="KK33" i="4"/>
  <c r="JE33" i="4"/>
  <c r="JG33" i="4"/>
  <c r="JQ33" i="4" s="1"/>
  <c r="JN33" i="4"/>
  <c r="ES33" i="4"/>
  <c r="MF33" i="4"/>
  <c r="AA33" i="4"/>
  <c r="CW33" i="4"/>
  <c r="G33" i="4"/>
  <c r="QZ33" i="4"/>
  <c r="DT33" i="4"/>
  <c r="FV33" i="4"/>
  <c r="HP33" i="4"/>
  <c r="BE33" i="4"/>
  <c r="BW33" i="4"/>
  <c r="CG33" i="4" s="1"/>
  <c r="FO33" i="4"/>
  <c r="FY33" i="4" s="1"/>
  <c r="C32" i="10"/>
  <c r="F33" i="4"/>
  <c r="P33" i="4" s="1"/>
  <c r="LA33" i="4"/>
  <c r="EP33" i="4"/>
  <c r="OT33" i="4"/>
  <c r="QS33" i="4"/>
  <c r="RC33" i="4" s="1"/>
  <c r="MB33" i="4"/>
  <c r="KJ33" i="4"/>
  <c r="MH33" i="4"/>
  <c r="KI33" i="4"/>
  <c r="OZ33" i="4"/>
  <c r="DZ33" i="4"/>
  <c r="OY33" i="4"/>
  <c r="GS33" i="4"/>
  <c r="DQ33" i="4"/>
  <c r="KE33" i="4"/>
  <c r="KO33" i="4" s="1"/>
  <c r="IL33" i="4"/>
  <c r="MC33" i="4"/>
  <c r="GQ33" i="4"/>
  <c r="MW33" i="4"/>
  <c r="L33" i="4"/>
  <c r="GR33" i="4"/>
  <c r="IG33" i="4"/>
  <c r="NZ33" i="4"/>
  <c r="PU33" i="4"/>
  <c r="QE33" i="4" s="1"/>
  <c r="JJ33" i="4"/>
  <c r="JL33" i="4"/>
  <c r="FQ33" i="4"/>
  <c r="LF33" i="4"/>
  <c r="CC33" i="4"/>
  <c r="EX33" i="4"/>
  <c r="FP33" i="4"/>
  <c r="E33" i="4"/>
  <c r="DX33" i="4"/>
  <c r="H33" i="4"/>
  <c r="DR33" i="4"/>
  <c r="FS33" i="4"/>
  <c r="AZ33" i="4"/>
  <c r="OB33" i="4"/>
  <c r="HI33" i="4"/>
  <c r="AW33" i="4"/>
  <c r="LI33" i="4"/>
  <c r="AC33" i="4"/>
  <c r="HN33" i="4"/>
  <c r="LB33" i="4"/>
  <c r="LY33" i="4"/>
  <c r="NY33" i="4"/>
  <c r="ET33" i="4"/>
  <c r="Z33" i="4"/>
  <c r="M33" i="4"/>
  <c r="QA33" i="4"/>
  <c r="LZ33" i="4"/>
  <c r="NF33" i="4"/>
  <c r="GP33" i="4"/>
  <c r="QW33" i="4"/>
  <c r="J33" i="4"/>
  <c r="HJ33" i="4"/>
  <c r="ER33" i="4"/>
  <c r="CT33" i="4"/>
  <c r="NC33" i="4"/>
  <c r="KL33" i="4"/>
  <c r="GK33" i="4"/>
  <c r="IJ33" i="4"/>
  <c r="BV33" i="4"/>
  <c r="LE33" i="4"/>
  <c r="FU33" i="4"/>
  <c r="IN33" i="4"/>
  <c r="KC33" i="4"/>
  <c r="OX33" i="4"/>
  <c r="FT33" i="4"/>
  <c r="DB33" i="4"/>
  <c r="IM33" i="4"/>
  <c r="QV33" i="4"/>
  <c r="CA33" i="4"/>
  <c r="PZ33" i="4"/>
  <c r="DV33" i="4"/>
  <c r="QX33" i="4"/>
  <c r="BU33" i="4"/>
  <c r="AY33" i="4"/>
  <c r="BI33" i="4" s="1"/>
  <c r="AH33" i="4"/>
  <c r="NX33" i="4"/>
  <c r="NB33" i="4"/>
  <c r="C32" i="6"/>
  <c r="GO33" i="4"/>
  <c r="I33" i="4"/>
  <c r="BY33" i="4"/>
  <c r="EV33" i="4"/>
  <c r="IP33" i="4"/>
  <c r="BZ33" i="4"/>
  <c r="CY33" i="4"/>
  <c r="OS33" i="4"/>
  <c r="QR33" i="4"/>
  <c r="QY33" i="4"/>
  <c r="PV33" i="4"/>
  <c r="JH33" i="4"/>
  <c r="CD33" i="4"/>
  <c r="KG33" i="4"/>
  <c r="NE33" i="4"/>
  <c r="DY33" i="4"/>
  <c r="GT33" i="4"/>
  <c r="EU33" i="4"/>
  <c r="DU33" i="4"/>
  <c r="OW33" i="4"/>
  <c r="PY33" i="4"/>
  <c r="MA33" i="4"/>
  <c r="MK33" i="4" s="1"/>
  <c r="LH33" i="4"/>
  <c r="DW33" i="4"/>
  <c r="C32" i="4"/>
  <c r="DS33" i="4"/>
  <c r="EC33" i="4" s="1"/>
  <c r="GM33" i="4"/>
  <c r="GW33" i="4" s="1"/>
  <c r="JI33" i="4"/>
  <c r="HM33" i="4"/>
  <c r="HL33" i="4"/>
  <c r="QU33" i="4"/>
  <c r="II33" i="4"/>
  <c r="IS33" i="4" s="1"/>
  <c r="NU33" i="4"/>
  <c r="PS33" i="4"/>
  <c r="AB33" i="4"/>
  <c r="AL33" i="4" s="1"/>
  <c r="AF33" i="4"/>
  <c r="AI33" i="4"/>
  <c r="OD33" i="4"/>
  <c r="QQ33" i="4"/>
  <c r="FM33" i="4"/>
  <c r="MG33" i="4"/>
  <c r="KD33" i="4"/>
  <c r="MX33" i="4"/>
  <c r="AX33" i="4"/>
  <c r="AG33" i="4"/>
  <c r="LG33" i="4"/>
  <c r="LJ33" i="4"/>
  <c r="NV33" i="4"/>
  <c r="NW33" i="4"/>
  <c r="OG33" i="4" s="1"/>
  <c r="MD33" i="4"/>
  <c r="QT33" i="4"/>
  <c r="PA33" i="4"/>
  <c r="OU33" i="4"/>
  <c r="PE33" i="4" s="1"/>
  <c r="OC33" i="4"/>
  <c r="IH33" i="4"/>
  <c r="KH33" i="4"/>
  <c r="LC33" i="4"/>
  <c r="LM33" i="4" s="1"/>
  <c r="PX33" i="4"/>
  <c r="CZ33" i="4"/>
  <c r="MZ33" i="4"/>
  <c r="HK33" i="4"/>
  <c r="HU33" i="4" s="1"/>
  <c r="CU33" i="4"/>
  <c r="DE33" i="4" s="1"/>
  <c r="BA33" i="4"/>
  <c r="HR33" i="4"/>
  <c r="GN33" i="4"/>
  <c r="JM33" i="4"/>
  <c r="KF33" i="4"/>
  <c r="HO33" i="4"/>
  <c r="BB33" i="4"/>
  <c r="N34" i="4"/>
  <c r="W34" i="4" s="1"/>
  <c r="LK34" i="4"/>
  <c r="LQ34" i="4" s="1"/>
  <c r="CE34" i="4"/>
  <c r="CN34" i="4" s="1"/>
  <c r="NG34" i="4"/>
  <c r="NK34" i="4" s="1"/>
  <c r="JO34" i="4"/>
  <c r="JS34" i="4" s="1"/>
  <c r="G33" i="10"/>
  <c r="E33" i="10"/>
  <c r="D33" i="10"/>
  <c r="K33" i="10"/>
  <c r="F33" i="10"/>
  <c r="P33" i="10" s="1"/>
  <c r="J33" i="10"/>
  <c r="H33" i="10"/>
  <c r="M33" i="10"/>
  <c r="L33" i="10"/>
  <c r="I33" i="10"/>
  <c r="EA34" i="4"/>
  <c r="EI34" i="4" s="1"/>
  <c r="QC34" i="4"/>
  <c r="HS34" i="4"/>
  <c r="HY34" i="4" s="1"/>
  <c r="IQ34" i="4"/>
  <c r="IU34" i="4" s="1"/>
  <c r="EY34" i="4"/>
  <c r="FF34" i="4" s="1"/>
  <c r="IH34" i="6"/>
  <c r="IK34" i="6"/>
  <c r="IR34" i="6" s="1"/>
  <c r="FZ34" i="6"/>
  <c r="GD34" i="6" s="1"/>
  <c r="HL34" i="6"/>
  <c r="HO34" i="6"/>
  <c r="HV34" i="6" s="1"/>
  <c r="DD34" i="6"/>
  <c r="DK34" i="6" s="1"/>
  <c r="CF34" i="6"/>
  <c r="CM34" i="6" s="1"/>
  <c r="EC34" i="6"/>
  <c r="EJ34" i="6" s="1"/>
  <c r="FA34" i="6"/>
  <c r="FJ34" i="6" s="1"/>
  <c r="AK34" i="6"/>
  <c r="AS34" i="6" s="1"/>
  <c r="N34" i="6"/>
  <c r="U34" i="6" s="1"/>
  <c r="EO13" i="3"/>
  <c r="EL29" i="3" s="1"/>
  <c r="EK29" i="3"/>
  <c r="CK13" i="3"/>
  <c r="CJ29" i="3" s="1"/>
  <c r="CS13" i="3"/>
  <c r="CQ29" i="3" s="1"/>
  <c r="EW13" i="3"/>
  <c r="EU29" i="3" s="1"/>
  <c r="EG13" i="3"/>
  <c r="ED29" i="3" s="1"/>
  <c r="DA13" i="3"/>
  <c r="CZ29" i="3" s="1"/>
  <c r="DI13" i="3"/>
  <c r="DG29" i="3" s="1"/>
  <c r="DE29" i="3"/>
  <c r="BA35" i="3"/>
  <c r="BU13" i="3"/>
  <c r="BR29" i="3" s="1"/>
  <c r="BI35" i="3"/>
  <c r="AO13" i="3"/>
  <c r="AL29" i="3" s="1"/>
  <c r="AL35" i="3" s="1"/>
  <c r="Q13" i="3"/>
  <c r="O29" i="3" s="1"/>
  <c r="O35" i="3" s="1"/>
  <c r="AS35" i="3"/>
  <c r="U35" i="3"/>
  <c r="EE12" i="3"/>
  <c r="EC12" i="3"/>
  <c r="EF12" i="3"/>
  <c r="EA28" i="3"/>
  <c r="ED12" i="3"/>
  <c r="ET12" i="3"/>
  <c r="ES12" i="3"/>
  <c r="EQ28" i="3"/>
  <c r="EU12" i="3"/>
  <c r="EV12" i="3"/>
  <c r="DH12" i="3"/>
  <c r="DG12" i="3"/>
  <c r="DC28" i="3"/>
  <c r="DE12" i="3"/>
  <c r="DF12" i="3"/>
  <c r="BX28" i="3"/>
  <c r="BZ12" i="3"/>
  <c r="BY12" i="3"/>
  <c r="CB12" i="3"/>
  <c r="CA12" i="3"/>
  <c r="CP12" i="3"/>
  <c r="CN28" i="3"/>
  <c r="CO12" i="3"/>
  <c r="CR12" i="3"/>
  <c r="CQ12" i="3"/>
  <c r="DX12" i="3"/>
  <c r="DU12" i="3"/>
  <c r="DS28" i="3"/>
  <c r="EL12" i="3"/>
  <c r="EM12" i="3"/>
  <c r="DW12" i="3"/>
  <c r="DV12" i="3"/>
  <c r="EK12" i="3"/>
  <c r="EN12" i="3"/>
  <c r="FB12" i="3"/>
  <c r="FD12" i="3"/>
  <c r="FA12" i="3"/>
  <c r="EY28" i="3"/>
  <c r="FC12" i="3"/>
  <c r="CX12" i="3"/>
  <c r="CU28" i="3"/>
  <c r="CY12" i="3"/>
  <c r="CW12" i="3"/>
  <c r="CZ12" i="3"/>
  <c r="U12" i="3"/>
  <c r="BQ12" i="3"/>
  <c r="O12" i="3"/>
  <c r="AD12" i="3"/>
  <c r="AS12" i="3"/>
  <c r="X12" i="3"/>
  <c r="G12" i="3"/>
  <c r="BB12" i="3"/>
  <c r="AK12" i="3"/>
  <c r="AV12" i="3"/>
  <c r="BK12" i="3"/>
  <c r="M12" i="3"/>
  <c r="BR12" i="3"/>
  <c r="AN12" i="3"/>
  <c r="V12" i="3"/>
  <c r="E12" i="3"/>
  <c r="P12" i="3"/>
  <c r="AE12" i="3"/>
  <c r="AT12" i="3"/>
  <c r="BI12" i="3"/>
  <c r="H12" i="3"/>
  <c r="BC12" i="3"/>
  <c r="AL12" i="3"/>
  <c r="BS12" i="3"/>
  <c r="BL12" i="3"/>
  <c r="N12" i="3"/>
  <c r="AC12" i="3"/>
  <c r="D28" i="3"/>
  <c r="W12" i="3"/>
  <c r="F12" i="3"/>
  <c r="BA12" i="3"/>
  <c r="AF12" i="3"/>
  <c r="AU12" i="3"/>
  <c r="BJ12" i="3"/>
  <c r="BT12" i="3"/>
  <c r="BD12" i="3"/>
  <c r="AM12" i="3"/>
  <c r="CN11" i="3"/>
  <c r="BX11" i="3"/>
  <c r="S11" i="3"/>
  <c r="S27" i="3" s="1"/>
  <c r="BH11" i="3"/>
  <c r="BH27" i="3" s="1"/>
  <c r="CE11" i="3"/>
  <c r="CE27" i="3" s="1"/>
  <c r="DC11" i="3"/>
  <c r="B10" i="3"/>
  <c r="K11" i="3"/>
  <c r="K27" i="3" s="1"/>
  <c r="DK11" i="3"/>
  <c r="AA11" i="3"/>
  <c r="AA27" i="3" s="1"/>
  <c r="AQ11" i="3"/>
  <c r="AQ27" i="3" s="1"/>
  <c r="AZ11" i="3"/>
  <c r="AZ27" i="3" s="1"/>
  <c r="T11" i="3"/>
  <c r="T27" i="3" s="1"/>
  <c r="AI11" i="3"/>
  <c r="AI27" i="3" s="1"/>
  <c r="C11" i="3"/>
  <c r="C27" i="3" s="1"/>
  <c r="CM11" i="3"/>
  <c r="CM27" i="3" s="1"/>
  <c r="EA11" i="3"/>
  <c r="CF11" i="3"/>
  <c r="BP11" i="3"/>
  <c r="BP27" i="3" s="1"/>
  <c r="D11" i="3"/>
  <c r="AJ11" i="3"/>
  <c r="AJ27" i="3" s="1"/>
  <c r="AR11" i="3"/>
  <c r="AR27" i="3" s="1"/>
  <c r="BG11" i="3"/>
  <c r="BG27" i="3" s="1"/>
  <c r="DS11" i="3"/>
  <c r="EI11" i="3"/>
  <c r="EI27" i="3" s="1"/>
  <c r="EQ11" i="3"/>
  <c r="EY11" i="3"/>
  <c r="L11" i="3"/>
  <c r="L27" i="3" s="1"/>
  <c r="BO11" i="3"/>
  <c r="BO27" i="3" s="1"/>
  <c r="CU11" i="3"/>
  <c r="BW11" i="3"/>
  <c r="BW27" i="3" s="1"/>
  <c r="AY11" i="3"/>
  <c r="AY27" i="3" s="1"/>
  <c r="AB11" i="3"/>
  <c r="AB27" i="3" s="1"/>
  <c r="DP12" i="3"/>
  <c r="DK28" i="3"/>
  <c r="DN12" i="3"/>
  <c r="DO12" i="3"/>
  <c r="DM12" i="3"/>
  <c r="CI12" i="3"/>
  <c r="CJ12" i="3"/>
  <c r="CG12" i="3"/>
  <c r="CH12" i="3"/>
  <c r="CF28" i="3"/>
  <c r="FE13" i="3"/>
  <c r="FA29" i="3"/>
  <c r="V12" i="8" l="1"/>
  <c r="W11" i="8"/>
  <c r="X11" i="8"/>
  <c r="AY8" i="8"/>
  <c r="AZ7" i="8"/>
  <c r="BD6" i="8"/>
  <c r="BA7" i="8"/>
  <c r="DI12" i="3"/>
  <c r="DE28" i="3" s="1"/>
  <c r="ES29" i="3"/>
  <c r="MM34" i="4"/>
  <c r="MP34" i="4"/>
  <c r="CP35" i="6"/>
  <c r="BM30" i="3"/>
  <c r="CC30" i="3"/>
  <c r="FE30" i="3"/>
  <c r="DI34" i="4"/>
  <c r="DL34" i="4"/>
  <c r="GE34" i="4"/>
  <c r="AW30" i="3"/>
  <c r="AV35" i="3"/>
  <c r="CA29" i="3"/>
  <c r="CC29" i="3" s="1"/>
  <c r="DG13" i="8"/>
  <c r="DH12" i="8"/>
  <c r="DI12" i="8"/>
  <c r="AP11" i="8"/>
  <c r="AQ10" i="8"/>
  <c r="AR10" i="8"/>
  <c r="B13" i="8"/>
  <c r="C12" i="8"/>
  <c r="D12" i="8"/>
  <c r="AW8" i="8"/>
  <c r="AV9" i="8"/>
  <c r="AX8" i="8"/>
  <c r="BK9" i="8"/>
  <c r="BJ10" i="8"/>
  <c r="BL9" i="8"/>
  <c r="CD9" i="8"/>
  <c r="CE8" i="8"/>
  <c r="CF8" i="8"/>
  <c r="CG8" i="8"/>
  <c r="CJ7" i="8"/>
  <c r="CT6" i="8"/>
  <c r="CH7" i="8"/>
  <c r="CI7" i="8"/>
  <c r="AT9" i="8"/>
  <c r="AS10" i="8"/>
  <c r="AU9" i="8"/>
  <c r="Y11" i="8"/>
  <c r="Z10" i="8"/>
  <c r="AA10" i="8"/>
  <c r="AF8" i="8"/>
  <c r="AE9" i="8"/>
  <c r="AG8" i="8"/>
  <c r="L9" i="8"/>
  <c r="K10" i="8"/>
  <c r="M9" i="8"/>
  <c r="DR7" i="8"/>
  <c r="DO6" i="8"/>
  <c r="CX8" i="8"/>
  <c r="DA7" i="8"/>
  <c r="CY7" i="8"/>
  <c r="CZ7" i="8"/>
  <c r="BQ7" i="8"/>
  <c r="BS7" i="8"/>
  <c r="BP8" i="8"/>
  <c r="BY6" i="8"/>
  <c r="BR7" i="8"/>
  <c r="BN8" i="8"/>
  <c r="BM9" i="8"/>
  <c r="BO8" i="8"/>
  <c r="AC9" i="8"/>
  <c r="AB10" i="8"/>
  <c r="AD9" i="8"/>
  <c r="I10" i="8"/>
  <c r="H11" i="8"/>
  <c r="J10" i="8"/>
  <c r="F11" i="8"/>
  <c r="E12" i="8"/>
  <c r="G11" i="8"/>
  <c r="AD29" i="3"/>
  <c r="X35" i="4"/>
  <c r="AF29" i="3"/>
  <c r="S34" i="10"/>
  <c r="F29" i="3"/>
  <c r="BB29" i="3"/>
  <c r="H29" i="3"/>
  <c r="QM35" i="4"/>
  <c r="HD34" i="4"/>
  <c r="GA34" i="4"/>
  <c r="GF34" i="4"/>
  <c r="AU29" i="3"/>
  <c r="AU35" i="3" s="1"/>
  <c r="HC34" i="4"/>
  <c r="AT29" i="3"/>
  <c r="HA34" i="4"/>
  <c r="HE34" i="4" s="1"/>
  <c r="GY34" i="4"/>
  <c r="FL35" i="6"/>
  <c r="X35" i="10"/>
  <c r="GC34" i="4"/>
  <c r="GD34" i="4"/>
  <c r="X35" i="6"/>
  <c r="AT35" i="4"/>
  <c r="EC29" i="3"/>
  <c r="EG29" i="3" s="1"/>
  <c r="CO29" i="3"/>
  <c r="IT34" i="4"/>
  <c r="ED34" i="4"/>
  <c r="DQ29" i="3"/>
  <c r="DY29" i="3"/>
  <c r="CS30" i="3"/>
  <c r="M29" i="3"/>
  <c r="KP34" i="4"/>
  <c r="BJ34" i="4"/>
  <c r="RD34" i="4"/>
  <c r="AU35" i="6"/>
  <c r="AO34" i="4"/>
  <c r="MN34" i="4"/>
  <c r="BR35" i="6"/>
  <c r="BE30" i="3"/>
  <c r="RK35" i="4"/>
  <c r="AC35" i="3"/>
  <c r="J37" i="10"/>
  <c r="J37" i="6"/>
  <c r="DG28" i="3"/>
  <c r="AK29" i="3"/>
  <c r="AK35" i="3" s="1"/>
  <c r="AO35" i="3" s="1"/>
  <c r="AK36" i="3" s="1"/>
  <c r="BQ29" i="3"/>
  <c r="CW29" i="3"/>
  <c r="CG29" i="3"/>
  <c r="NG33" i="4"/>
  <c r="NJ33" i="4" s="1"/>
  <c r="AJ33" i="4"/>
  <c r="AM33" i="4" s="1"/>
  <c r="PF34" i="4"/>
  <c r="AN29" i="3"/>
  <c r="AN35" i="3" s="1"/>
  <c r="DH29" i="3"/>
  <c r="CR29" i="3"/>
  <c r="FI34" i="6"/>
  <c r="BN34" i="6"/>
  <c r="QH34" i="4"/>
  <c r="CL34" i="4"/>
  <c r="EF34" i="4"/>
  <c r="LP34" i="4"/>
  <c r="PK34" i="4"/>
  <c r="FC34" i="4"/>
  <c r="PJ34" i="4"/>
  <c r="GJ35" i="6"/>
  <c r="AF35" i="3"/>
  <c r="CI29" i="3"/>
  <c r="AT34" i="6"/>
  <c r="FG34" i="6"/>
  <c r="JU34" i="4"/>
  <c r="FG34" i="4"/>
  <c r="HW34" i="4"/>
  <c r="PL34" i="4"/>
  <c r="NL34" i="4"/>
  <c r="FD34" i="4"/>
  <c r="T34" i="10"/>
  <c r="OO35" i="4"/>
  <c r="FC29" i="3"/>
  <c r="V29" i="3"/>
  <c r="CP29" i="3"/>
  <c r="BU30" i="3"/>
  <c r="JA35" i="4"/>
  <c r="GH34" i="6"/>
  <c r="CO34" i="6"/>
  <c r="IB34" i="4"/>
  <c r="BO34" i="4"/>
  <c r="LT34" i="4"/>
  <c r="AQ34" i="4"/>
  <c r="CJ34" i="4"/>
  <c r="QK34" i="4"/>
  <c r="V34" i="4"/>
  <c r="FB29" i="3"/>
  <c r="AE29" i="3"/>
  <c r="AG29" i="3" s="1"/>
  <c r="GF34" i="6"/>
  <c r="DJ34" i="6"/>
  <c r="DM34" i="6"/>
  <c r="IY34" i="4"/>
  <c r="RJ34" i="4"/>
  <c r="GG34" i="4"/>
  <c r="JV34" i="4"/>
  <c r="FH34" i="4"/>
  <c r="AG12" i="3"/>
  <c r="AC28" i="3" s="1"/>
  <c r="DF28" i="3"/>
  <c r="EW12" i="3"/>
  <c r="ES28" i="3" s="1"/>
  <c r="AN34" i="6"/>
  <c r="KM33" i="4"/>
  <c r="KP33" i="4" s="1"/>
  <c r="NO33" i="4"/>
  <c r="EY33" i="4"/>
  <c r="FB33" i="4" s="1"/>
  <c r="AN33" i="4"/>
  <c r="EU28" i="3"/>
  <c r="Q34" i="6"/>
  <c r="FE34" i="6"/>
  <c r="CI34" i="6"/>
  <c r="QF34" i="4"/>
  <c r="NJ34" i="4"/>
  <c r="LN34" i="4"/>
  <c r="AQ33" i="4"/>
  <c r="AS33" i="4"/>
  <c r="AR33" i="4"/>
  <c r="AK33" i="6"/>
  <c r="AN33" i="6" s="1"/>
  <c r="EC33" i="6"/>
  <c r="EF33" i="6" s="1"/>
  <c r="P29" i="3"/>
  <c r="P35" i="3" s="1"/>
  <c r="DF29" i="3"/>
  <c r="EV29" i="3"/>
  <c r="AP34" i="6"/>
  <c r="FH34" i="6"/>
  <c r="IX34" i="4"/>
  <c r="S34" i="4"/>
  <c r="PI34" i="4"/>
  <c r="EG34" i="4"/>
  <c r="EE34" i="4"/>
  <c r="CX29" i="3"/>
  <c r="FK34" i="6"/>
  <c r="AR34" i="6"/>
  <c r="DL34" i="6"/>
  <c r="RH34" i="4"/>
  <c r="NN34" i="4"/>
  <c r="OK34" i="4"/>
  <c r="BN34" i="4"/>
  <c r="JX34" i="4"/>
  <c r="HX34" i="4"/>
  <c r="W34" i="10"/>
  <c r="PM35" i="4"/>
  <c r="Q30" i="3"/>
  <c r="EW30" i="3"/>
  <c r="BK29" i="3"/>
  <c r="EE29" i="3"/>
  <c r="AG30" i="3"/>
  <c r="EO30" i="3"/>
  <c r="CL34" i="6"/>
  <c r="R34" i="6"/>
  <c r="AP34" i="4"/>
  <c r="IW34" i="4"/>
  <c r="AN34" i="4"/>
  <c r="OL34" i="4"/>
  <c r="OI34" i="4"/>
  <c r="CK34" i="4"/>
  <c r="G29" i="3"/>
  <c r="ET29" i="3"/>
  <c r="EW29" i="3" s="1"/>
  <c r="DI34" i="6"/>
  <c r="BQ34" i="6"/>
  <c r="AQ34" i="6"/>
  <c r="PH34" i="4"/>
  <c r="RE34" i="4"/>
  <c r="AR34" i="4"/>
  <c r="IA34" i="4"/>
  <c r="DJ34" i="4"/>
  <c r="QI34" i="4"/>
  <c r="AS34" i="4"/>
  <c r="HE35" i="4"/>
  <c r="U34" i="10"/>
  <c r="BT29" i="3"/>
  <c r="W29" i="3"/>
  <c r="EF29" i="3"/>
  <c r="EN29" i="3"/>
  <c r="CK34" i="6"/>
  <c r="GE34" i="6"/>
  <c r="LS34" i="4"/>
  <c r="JW34" i="4"/>
  <c r="CO35" i="4"/>
  <c r="S34" i="6"/>
  <c r="EI34" i="6"/>
  <c r="EK34" i="6"/>
  <c r="CM34" i="4"/>
  <c r="NP34" i="4"/>
  <c r="LR34" i="4"/>
  <c r="BM34" i="4"/>
  <c r="FE34" i="4"/>
  <c r="LU35" i="4"/>
  <c r="EM35" i="6"/>
  <c r="JY35" i="4"/>
  <c r="MS35" i="4"/>
  <c r="AM29" i="3"/>
  <c r="AM35" i="3" s="1"/>
  <c r="NQ35" i="4"/>
  <c r="CN34" i="6"/>
  <c r="W34" i="6"/>
  <c r="V34" i="6"/>
  <c r="NM34" i="4"/>
  <c r="QG34" i="4"/>
  <c r="LO34" i="4"/>
  <c r="EJ34" i="4"/>
  <c r="V34" i="10"/>
  <c r="AO30" i="3"/>
  <c r="N29" i="3"/>
  <c r="N35" i="3" s="1"/>
  <c r="CY29" i="3"/>
  <c r="FF34" i="6"/>
  <c r="EL34" i="6"/>
  <c r="BM34" i="6"/>
  <c r="T34" i="6"/>
  <c r="JT34" i="4"/>
  <c r="KS34" i="4"/>
  <c r="QL34" i="4"/>
  <c r="CI34" i="4"/>
  <c r="RI34" i="4"/>
  <c r="PG34" i="4"/>
  <c r="EK35" i="4"/>
  <c r="AE28" i="3"/>
  <c r="EV28" i="3"/>
  <c r="ET28" i="3"/>
  <c r="DI29" i="3"/>
  <c r="CS29" i="3"/>
  <c r="FE33" i="4"/>
  <c r="OE33" i="4"/>
  <c r="OH33" i="4" s="1"/>
  <c r="LK33" i="4"/>
  <c r="LN33" i="4" s="1"/>
  <c r="AT33" i="6"/>
  <c r="N33" i="6"/>
  <c r="Q33" i="6" s="1"/>
  <c r="GX33" i="6"/>
  <c r="DH28" i="3"/>
  <c r="EF34" i="6"/>
  <c r="DH34" i="6"/>
  <c r="GC34" i="6"/>
  <c r="FB34" i="4"/>
  <c r="HV34" i="4"/>
  <c r="JR34" i="4"/>
  <c r="CH34" i="4"/>
  <c r="Q34" i="4"/>
  <c r="AO33" i="4"/>
  <c r="BS29" i="3"/>
  <c r="EM29" i="3"/>
  <c r="GI34" i="6"/>
  <c r="AO34" i="6"/>
  <c r="T34" i="4"/>
  <c r="KR34" i="4"/>
  <c r="ON34" i="4"/>
  <c r="IV34" i="4"/>
  <c r="HZ34" i="4"/>
  <c r="FD29" i="3"/>
  <c r="FE29" i="3" s="1"/>
  <c r="BB35" i="3"/>
  <c r="EH34" i="6"/>
  <c r="CJ34" i="6"/>
  <c r="DN34" i="6"/>
  <c r="RF34" i="4"/>
  <c r="IZ34" i="4"/>
  <c r="NO34" i="4"/>
  <c r="GG35" i="4"/>
  <c r="IC35" i="4"/>
  <c r="BD29" i="3"/>
  <c r="BD35" i="3" s="1"/>
  <c r="CH29" i="3"/>
  <c r="EG30" i="3"/>
  <c r="BO34" i="6"/>
  <c r="GG34" i="6"/>
  <c r="KT34" i="4"/>
  <c r="KU34" i="4"/>
  <c r="OJ34" i="4"/>
  <c r="KV34" i="4"/>
  <c r="R34" i="4"/>
  <c r="MQ34" i="4"/>
  <c r="MS34" i="4" s="1"/>
  <c r="EH34" i="4"/>
  <c r="R34" i="10"/>
  <c r="DI30" i="3"/>
  <c r="DA30" i="3"/>
  <c r="FI35" i="4"/>
  <c r="X29" i="3"/>
  <c r="BC29" i="3"/>
  <c r="BL34" i="6"/>
  <c r="EG34" i="6"/>
  <c r="BP34" i="6"/>
  <c r="OM34" i="4"/>
  <c r="QJ34" i="4"/>
  <c r="DG34" i="4"/>
  <c r="U34" i="4"/>
  <c r="BP34" i="4"/>
  <c r="BK34" i="4"/>
  <c r="CK12" i="3"/>
  <c r="CI28" i="3" s="1"/>
  <c r="DQ12" i="3"/>
  <c r="DP28" i="3" s="1"/>
  <c r="CU27" i="3"/>
  <c r="CX11" i="3"/>
  <c r="CW11" i="3"/>
  <c r="CZ11" i="3"/>
  <c r="CY11" i="3"/>
  <c r="FC11" i="3"/>
  <c r="FD11" i="3"/>
  <c r="FA11" i="3"/>
  <c r="FB11" i="3"/>
  <c r="EY27" i="3"/>
  <c r="EV11" i="3"/>
  <c r="EQ27" i="3"/>
  <c r="ET11" i="3"/>
  <c r="EU11" i="3"/>
  <c r="ES11" i="3"/>
  <c r="EK11" i="3"/>
  <c r="DX11" i="3"/>
  <c r="DU11" i="3"/>
  <c r="EM11" i="3"/>
  <c r="EL11" i="3"/>
  <c r="DV11" i="3"/>
  <c r="EN11" i="3"/>
  <c r="DW11" i="3"/>
  <c r="DS27" i="3"/>
  <c r="BJ11" i="3"/>
  <c r="BS11" i="3"/>
  <c r="BD11" i="3"/>
  <c r="F11" i="3"/>
  <c r="U11" i="3"/>
  <c r="D27" i="3"/>
  <c r="O11" i="3"/>
  <c r="AD11" i="3"/>
  <c r="AS11" i="3"/>
  <c r="X11" i="3"/>
  <c r="AM11" i="3"/>
  <c r="BB11" i="3"/>
  <c r="BT11" i="3"/>
  <c r="AV11" i="3"/>
  <c r="BK11" i="3"/>
  <c r="M11" i="3"/>
  <c r="BQ11" i="3"/>
  <c r="G11" i="3"/>
  <c r="V11" i="3"/>
  <c r="AK11" i="3"/>
  <c r="P11" i="3"/>
  <c r="AE11" i="3"/>
  <c r="AT11" i="3"/>
  <c r="BI11" i="3"/>
  <c r="AN11" i="3"/>
  <c r="BC11" i="3"/>
  <c r="E11" i="3"/>
  <c r="BR11" i="3"/>
  <c r="BL11" i="3"/>
  <c r="N11" i="3"/>
  <c r="AC11" i="3"/>
  <c r="H11" i="3"/>
  <c r="W11" i="3"/>
  <c r="AL11" i="3"/>
  <c r="BA11" i="3"/>
  <c r="AF11" i="3"/>
  <c r="AU11" i="3"/>
  <c r="CH11" i="3"/>
  <c r="CI11" i="3"/>
  <c r="CF27" i="3"/>
  <c r="CJ11" i="3"/>
  <c r="CG11" i="3"/>
  <c r="EF11" i="3"/>
  <c r="ED11" i="3"/>
  <c r="EC11" i="3"/>
  <c r="EE11" i="3"/>
  <c r="EA27" i="3"/>
  <c r="DN11" i="3"/>
  <c r="DM11" i="3"/>
  <c r="DO11" i="3"/>
  <c r="DK27" i="3"/>
  <c r="DP11" i="3"/>
  <c r="EA10" i="3"/>
  <c r="D10" i="3"/>
  <c r="S10" i="3"/>
  <c r="S26" i="3" s="1"/>
  <c r="AB10" i="3"/>
  <c r="AB26" i="3" s="1"/>
  <c r="AI10" i="3"/>
  <c r="AI26" i="3" s="1"/>
  <c r="BP10" i="3"/>
  <c r="BP26" i="3" s="1"/>
  <c r="CU10" i="3"/>
  <c r="DK10" i="3"/>
  <c r="BX10" i="3"/>
  <c r="BH10" i="3"/>
  <c r="BH26" i="3" s="1"/>
  <c r="EY10" i="3"/>
  <c r="CE10" i="3"/>
  <c r="CE26" i="3" s="1"/>
  <c r="DC10" i="3"/>
  <c r="AY10" i="3"/>
  <c r="AY26" i="3" s="1"/>
  <c r="AQ10" i="3"/>
  <c r="AQ26" i="3" s="1"/>
  <c r="DS10" i="3"/>
  <c r="B9" i="3"/>
  <c r="EI10" i="3"/>
  <c r="EI26" i="3" s="1"/>
  <c r="AZ10" i="3"/>
  <c r="AZ26" i="3" s="1"/>
  <c r="CM10" i="3"/>
  <c r="CM26" i="3" s="1"/>
  <c r="L10" i="3"/>
  <c r="L26" i="3" s="1"/>
  <c r="BO10" i="3"/>
  <c r="BO26" i="3" s="1"/>
  <c r="CN10" i="3"/>
  <c r="BG10" i="3"/>
  <c r="BG26" i="3" s="1"/>
  <c r="C10" i="3"/>
  <c r="C26" i="3" s="1"/>
  <c r="CF10" i="3"/>
  <c r="BW10" i="3"/>
  <c r="BW26" i="3" s="1"/>
  <c r="AJ10" i="3"/>
  <c r="AJ26" i="3" s="1"/>
  <c r="AR10" i="3"/>
  <c r="AR26" i="3" s="1"/>
  <c r="K10" i="3"/>
  <c r="K26" i="3" s="1"/>
  <c r="EQ10" i="3"/>
  <c r="AA10" i="3"/>
  <c r="AA26" i="3" s="1"/>
  <c r="T10" i="3"/>
  <c r="T26" i="3" s="1"/>
  <c r="DG11" i="3"/>
  <c r="DE11" i="3"/>
  <c r="DH11" i="3"/>
  <c r="DC27" i="3"/>
  <c r="DF11" i="3"/>
  <c r="CB11" i="3"/>
  <c r="CA11" i="3"/>
  <c r="BX27" i="3"/>
  <c r="BY11" i="3"/>
  <c r="BZ11" i="3"/>
  <c r="CQ11" i="3"/>
  <c r="CN27" i="3"/>
  <c r="CP11" i="3"/>
  <c r="CO11" i="3"/>
  <c r="CR11" i="3"/>
  <c r="BE12" i="3"/>
  <c r="BB28" i="3" s="1"/>
  <c r="BM12" i="3"/>
  <c r="BK28" i="3" s="1"/>
  <c r="I12" i="3"/>
  <c r="F28" i="3" s="1"/>
  <c r="Q12" i="3"/>
  <c r="N28" i="3" s="1"/>
  <c r="AO12" i="3"/>
  <c r="AM28" i="3" s="1"/>
  <c r="AW12" i="3"/>
  <c r="AV28" i="3" s="1"/>
  <c r="BU12" i="3"/>
  <c r="BS28" i="3" s="1"/>
  <c r="Y12" i="3"/>
  <c r="W28" i="3" s="1"/>
  <c r="W35" i="3" s="1"/>
  <c r="DA12" i="3"/>
  <c r="CX28" i="3" s="1"/>
  <c r="FE12" i="3"/>
  <c r="EO12" i="3"/>
  <c r="DY12" i="3"/>
  <c r="DV28" i="3" s="1"/>
  <c r="CS12" i="3"/>
  <c r="CP28" i="3" s="1"/>
  <c r="CC12" i="3"/>
  <c r="BZ28" i="3" s="1"/>
  <c r="EG12" i="3"/>
  <c r="EE28" i="3" s="1"/>
  <c r="M35" i="3"/>
  <c r="Q29" i="3"/>
  <c r="AO29" i="3"/>
  <c r="N33" i="10"/>
  <c r="S33" i="10" s="1"/>
  <c r="GU33" i="4"/>
  <c r="HC33" i="4" s="1"/>
  <c r="RA33" i="4"/>
  <c r="HS33" i="4"/>
  <c r="HZ33" i="4" s="1"/>
  <c r="FV32" i="4"/>
  <c r="KK32" i="4"/>
  <c r="AD32" i="4"/>
  <c r="C31" i="6"/>
  <c r="AX32" i="4"/>
  <c r="CS32" i="4"/>
  <c r="K32" i="4"/>
  <c r="CT32" i="4"/>
  <c r="NU32" i="4"/>
  <c r="LY32" i="4"/>
  <c r="QX32" i="4"/>
  <c r="LD32" i="4"/>
  <c r="QA32" i="4"/>
  <c r="CD32" i="4"/>
  <c r="BZ32" i="4"/>
  <c r="LC32" i="4"/>
  <c r="LM32" i="4" s="1"/>
  <c r="PU32" i="4"/>
  <c r="QE32" i="4" s="1"/>
  <c r="EP32" i="4"/>
  <c r="QZ32" i="4"/>
  <c r="LA32" i="4"/>
  <c r="MW32" i="4"/>
  <c r="HL32" i="4"/>
  <c r="FQ32" i="4"/>
  <c r="IK32" i="4"/>
  <c r="CY32" i="4"/>
  <c r="JF32" i="4"/>
  <c r="KD32" i="4"/>
  <c r="F32" i="4"/>
  <c r="P32" i="4" s="1"/>
  <c r="IJ32" i="4"/>
  <c r="QB32" i="4"/>
  <c r="KJ32" i="4"/>
  <c r="HP32" i="4"/>
  <c r="OY32" i="4"/>
  <c r="GT32" i="4"/>
  <c r="PB32" i="4"/>
  <c r="ES32" i="4"/>
  <c r="ER32" i="4"/>
  <c r="FP32" i="4"/>
  <c r="HK32" i="4"/>
  <c r="HU32" i="4" s="1"/>
  <c r="PT32" i="4"/>
  <c r="KE32" i="4"/>
  <c r="KO32" i="4" s="1"/>
  <c r="QT32" i="4"/>
  <c r="QT38" i="4" s="1"/>
  <c r="RA38" i="4" s="1"/>
  <c r="MD32" i="4"/>
  <c r="PX32" i="4"/>
  <c r="GM32" i="4"/>
  <c r="GW32" i="4" s="1"/>
  <c r="JH32" i="4"/>
  <c r="NF32" i="4"/>
  <c r="FS32" i="4"/>
  <c r="OC32" i="4"/>
  <c r="NZ32" i="4"/>
  <c r="AE32" i="4"/>
  <c r="GO32" i="4"/>
  <c r="OX32" i="4"/>
  <c r="LG32" i="4"/>
  <c r="BY32" i="4"/>
  <c r="EW32" i="4"/>
  <c r="BA32" i="4"/>
  <c r="CA32" i="4"/>
  <c r="PZ32" i="4"/>
  <c r="OA32" i="4"/>
  <c r="GP32" i="4"/>
  <c r="DS32" i="4"/>
  <c r="EC32" i="4" s="1"/>
  <c r="BU32" i="4"/>
  <c r="FM32" i="4"/>
  <c r="OD32" i="4"/>
  <c r="KH32" i="4"/>
  <c r="JM32" i="4"/>
  <c r="AZ32" i="4"/>
  <c r="OS32" i="4"/>
  <c r="DQ32" i="4"/>
  <c r="DB32" i="4"/>
  <c r="GL32" i="4"/>
  <c r="KC32" i="4"/>
  <c r="HI32" i="4"/>
  <c r="BV32" i="4"/>
  <c r="GN32" i="4"/>
  <c r="CV32" i="4"/>
  <c r="PY32" i="4"/>
  <c r="CX32" i="4"/>
  <c r="EO32" i="4"/>
  <c r="AA32" i="4"/>
  <c r="IG32" i="4"/>
  <c r="BW32" i="4"/>
  <c r="CG32" i="4" s="1"/>
  <c r="MA32" i="4"/>
  <c r="MK32" i="4" s="1"/>
  <c r="IH32" i="4"/>
  <c r="QQ32" i="4"/>
  <c r="NY32" i="4"/>
  <c r="IL32" i="4"/>
  <c r="OZ32" i="4"/>
  <c r="BF32" i="4"/>
  <c r="NA32" i="4"/>
  <c r="NA38" i="4" s="1"/>
  <c r="HN32" i="4"/>
  <c r="AY32" i="4"/>
  <c r="BI32" i="4" s="1"/>
  <c r="GK32" i="4"/>
  <c r="D32" i="4"/>
  <c r="NV32" i="4"/>
  <c r="II32" i="4"/>
  <c r="IS32" i="4" s="1"/>
  <c r="DR32" i="4"/>
  <c r="AW32" i="4"/>
  <c r="HM32" i="4"/>
  <c r="QY32" i="4"/>
  <c r="DT32" i="4"/>
  <c r="C31" i="10"/>
  <c r="LB32" i="4"/>
  <c r="JG32" i="4"/>
  <c r="JQ32" i="4" s="1"/>
  <c r="PV32" i="4"/>
  <c r="PV38" i="4" s="1"/>
  <c r="QC38" i="4" s="1"/>
  <c r="IM32" i="4"/>
  <c r="GQ32" i="4"/>
  <c r="LF32" i="4"/>
  <c r="NC32" i="4"/>
  <c r="LJ32" i="4"/>
  <c r="JL32" i="4"/>
  <c r="PA32" i="4"/>
  <c r="GR32" i="4"/>
  <c r="BX32" i="4"/>
  <c r="JK32" i="4"/>
  <c r="EX32" i="4"/>
  <c r="HR32" i="4"/>
  <c r="PW32" i="4"/>
  <c r="AI32" i="4"/>
  <c r="HO32" i="4"/>
  <c r="OB32" i="4"/>
  <c r="DZ32" i="4"/>
  <c r="BB32" i="4"/>
  <c r="AH32" i="4"/>
  <c r="FN32" i="4"/>
  <c r="QS32" i="4"/>
  <c r="RC32" i="4" s="1"/>
  <c r="PS32" i="4"/>
  <c r="ME32" i="4"/>
  <c r="MF32" i="4"/>
  <c r="EV32" i="4"/>
  <c r="CW32" i="4"/>
  <c r="I32" i="4"/>
  <c r="OT32" i="4"/>
  <c r="OW32" i="4"/>
  <c r="BC32" i="4"/>
  <c r="G32" i="4"/>
  <c r="MX32" i="4"/>
  <c r="EQ32" i="4"/>
  <c r="FA32" i="4" s="1"/>
  <c r="CU32" i="4"/>
  <c r="DE32" i="4" s="1"/>
  <c r="CZ32" i="4"/>
  <c r="FR32" i="4"/>
  <c r="DX32" i="4"/>
  <c r="KI32" i="4"/>
  <c r="GS32" i="4"/>
  <c r="LI32" i="4"/>
  <c r="AF32" i="4"/>
  <c r="CB32" i="4"/>
  <c r="QU32" i="4"/>
  <c r="AG32" i="4"/>
  <c r="Z32" i="4"/>
  <c r="MY32" i="4"/>
  <c r="NI32" i="4" s="1"/>
  <c r="OU32" i="4"/>
  <c r="PE32" i="4" s="1"/>
  <c r="H32" i="4"/>
  <c r="JE32" i="4"/>
  <c r="E32" i="4"/>
  <c r="AB32" i="4"/>
  <c r="AL32" i="4" s="1"/>
  <c r="MZ32" i="4"/>
  <c r="MZ38" i="4" s="1"/>
  <c r="NG38" i="4" s="1"/>
  <c r="MB32" i="4"/>
  <c r="MB38" i="4" s="1"/>
  <c r="MI38" i="4" s="1"/>
  <c r="FO32" i="4"/>
  <c r="FY32" i="4" s="1"/>
  <c r="JJ32" i="4"/>
  <c r="KF32" i="4"/>
  <c r="KF38" i="4" s="1"/>
  <c r="KM38" i="4" s="1"/>
  <c r="QV32" i="4"/>
  <c r="NX32" i="4"/>
  <c r="MG32" i="4"/>
  <c r="HJ32" i="4"/>
  <c r="LZ32" i="4"/>
  <c r="QR32" i="4"/>
  <c r="LH32" i="4"/>
  <c r="DW32" i="4"/>
  <c r="JN32" i="4"/>
  <c r="DA32" i="4"/>
  <c r="ET32" i="4"/>
  <c r="FU32" i="4"/>
  <c r="IO32" i="4"/>
  <c r="CC32" i="4"/>
  <c r="HQ32" i="4"/>
  <c r="JI32" i="4"/>
  <c r="C31" i="4"/>
  <c r="NE32" i="4"/>
  <c r="IP32" i="4"/>
  <c r="MC32" i="4"/>
  <c r="MC38" i="4" s="1"/>
  <c r="EU32" i="4"/>
  <c r="AC32" i="4"/>
  <c r="DY32" i="4"/>
  <c r="KG32" i="4"/>
  <c r="FT32" i="4"/>
  <c r="DU32" i="4"/>
  <c r="J32" i="4"/>
  <c r="L32" i="4"/>
  <c r="NW32" i="4"/>
  <c r="OG32" i="4" s="1"/>
  <c r="NB32" i="4"/>
  <c r="ND32" i="4"/>
  <c r="OV32" i="4"/>
  <c r="DV32" i="4"/>
  <c r="QW32" i="4"/>
  <c r="KL32" i="4"/>
  <c r="KL38" i="4" s="1"/>
  <c r="LE32" i="4"/>
  <c r="MH32" i="4"/>
  <c r="IN32" i="4"/>
  <c r="BE32" i="4"/>
  <c r="BD32" i="4"/>
  <c r="M32" i="4"/>
  <c r="JO33" i="4"/>
  <c r="JU33" i="4" s="1"/>
  <c r="QC33" i="4"/>
  <c r="AH32" i="6"/>
  <c r="CW32" i="6"/>
  <c r="ES32" i="6"/>
  <c r="FD32" i="6" s="1"/>
  <c r="CB32" i="6"/>
  <c r="L32" i="6"/>
  <c r="IG32" i="6"/>
  <c r="IQ32" i="6" s="1"/>
  <c r="FT32" i="6"/>
  <c r="GQ32" i="6"/>
  <c r="CD32" i="6"/>
  <c r="GO32" i="6"/>
  <c r="AC32" i="6"/>
  <c r="AM32" i="6" s="1"/>
  <c r="K32" i="6"/>
  <c r="BC32" i="6"/>
  <c r="FS32" i="6"/>
  <c r="BX32" i="6"/>
  <c r="CH32" i="6" s="1"/>
  <c r="FR32" i="6"/>
  <c r="GB32" i="6" s="1"/>
  <c r="IE32" i="6"/>
  <c r="IO32" i="6" s="1"/>
  <c r="CX32" i="6"/>
  <c r="DA32" i="6"/>
  <c r="EY32" i="6"/>
  <c r="I32" i="6"/>
  <c r="AD32" i="6"/>
  <c r="CU32" i="6"/>
  <c r="HC32" i="6"/>
  <c r="AB32" i="6"/>
  <c r="DS32" i="6"/>
  <c r="GR32" i="6"/>
  <c r="HX32" i="6"/>
  <c r="IF32" i="6"/>
  <c r="IP32" i="6" s="1"/>
  <c r="ER32" i="6"/>
  <c r="G32" i="6"/>
  <c r="GT32" i="6"/>
  <c r="DT32" i="6"/>
  <c r="EV32" i="6"/>
  <c r="IB32" i="6"/>
  <c r="IL32" i="6" s="1"/>
  <c r="CC32" i="6"/>
  <c r="DW32" i="6"/>
  <c r="M32" i="6"/>
  <c r="F32" i="6"/>
  <c r="P32" i="6" s="1"/>
  <c r="HD32" i="6"/>
  <c r="HN32" i="6" s="1"/>
  <c r="AI32" i="6"/>
  <c r="DX32" i="6"/>
  <c r="HK32" i="6"/>
  <c r="HU32" i="6" s="1"/>
  <c r="FQ32" i="6"/>
  <c r="AX32" i="6"/>
  <c r="HH32" i="6"/>
  <c r="HR32" i="6" s="1"/>
  <c r="FX32" i="6"/>
  <c r="HB32" i="6"/>
  <c r="DZ32" i="6"/>
  <c r="DV32" i="6"/>
  <c r="BV32" i="6"/>
  <c r="AY32" i="6"/>
  <c r="BF32" i="6"/>
  <c r="EZ32" i="6"/>
  <c r="BY32" i="6"/>
  <c r="HJ32" i="6"/>
  <c r="HT32" i="6" s="1"/>
  <c r="CY32" i="6"/>
  <c r="E32" i="6"/>
  <c r="AZ32" i="6"/>
  <c r="BJ32" i="6" s="1"/>
  <c r="HI32" i="6"/>
  <c r="HS32" i="6" s="1"/>
  <c r="EQ32" i="6"/>
  <c r="HZ32" i="6"/>
  <c r="IJ32" i="6" s="1"/>
  <c r="GS32" i="6"/>
  <c r="HE32" i="6"/>
  <c r="EA32" i="6"/>
  <c r="DB32" i="6"/>
  <c r="CE32" i="6"/>
  <c r="BA32" i="6"/>
  <c r="HG32" i="6"/>
  <c r="HQ32" i="6" s="1"/>
  <c r="ID32" i="6"/>
  <c r="IN32" i="6" s="1"/>
  <c r="DY32" i="6"/>
  <c r="GN32" i="6"/>
  <c r="IA32" i="6"/>
  <c r="FP32" i="6"/>
  <c r="HY32" i="6"/>
  <c r="FW32" i="6"/>
  <c r="DU32" i="6"/>
  <c r="EE32" i="6" s="1"/>
  <c r="BB32" i="6"/>
  <c r="H32" i="6"/>
  <c r="CV32" i="6"/>
  <c r="DG32" i="6" s="1"/>
  <c r="AF32" i="6"/>
  <c r="AA32" i="6"/>
  <c r="BW32" i="6"/>
  <c r="AG32" i="6"/>
  <c r="BG32" i="6"/>
  <c r="DC32" i="6"/>
  <c r="BD32" i="6"/>
  <c r="FV32" i="6"/>
  <c r="FU32" i="6"/>
  <c r="IC32" i="6"/>
  <c r="IM32" i="6" s="1"/>
  <c r="EX32" i="6"/>
  <c r="ET32" i="6"/>
  <c r="GW32" i="6"/>
  <c r="BZ32" i="6"/>
  <c r="CA32" i="6"/>
  <c r="D32" i="6"/>
  <c r="CZ32" i="6"/>
  <c r="AJ32" i="6"/>
  <c r="GV32" i="6"/>
  <c r="AE32" i="6"/>
  <c r="CT32" i="6"/>
  <c r="EU32" i="6"/>
  <c r="EB32" i="6"/>
  <c r="EW32" i="6"/>
  <c r="GP32" i="6"/>
  <c r="HF32" i="6"/>
  <c r="HP32" i="6" s="1"/>
  <c r="J32" i="6"/>
  <c r="BE32" i="6"/>
  <c r="GU32" i="6"/>
  <c r="FY32" i="6"/>
  <c r="IQ33" i="4"/>
  <c r="IV33" i="4" s="1"/>
  <c r="BG33" i="4"/>
  <c r="BL33" i="4" s="1"/>
  <c r="FW33" i="4"/>
  <c r="GD33" i="4" s="1"/>
  <c r="MI33" i="4"/>
  <c r="MN33" i="4" s="1"/>
  <c r="J32" i="10"/>
  <c r="K32" i="10"/>
  <c r="D32" i="10"/>
  <c r="M32" i="10"/>
  <c r="I32" i="10"/>
  <c r="H32" i="10"/>
  <c r="F32" i="10"/>
  <c r="P32" i="10" s="1"/>
  <c r="L32" i="10"/>
  <c r="G32" i="10"/>
  <c r="E32" i="10"/>
  <c r="EA33" i="4"/>
  <c r="EE33" i="4" s="1"/>
  <c r="N33" i="4"/>
  <c r="W33" i="4" s="1"/>
  <c r="PC33" i="4"/>
  <c r="PJ33" i="4" s="1"/>
  <c r="CE33" i="4"/>
  <c r="CN33" i="4" s="1"/>
  <c r="DC33" i="4"/>
  <c r="DJ33" i="4" s="1"/>
  <c r="FZ33" i="6"/>
  <c r="GE33" i="6" s="1"/>
  <c r="HL33" i="6"/>
  <c r="HO33" i="6"/>
  <c r="HV33" i="6" s="1"/>
  <c r="FA33" i="6"/>
  <c r="FI33" i="6" s="1"/>
  <c r="DD33" i="6"/>
  <c r="DM33" i="6" s="1"/>
  <c r="BH33" i="6"/>
  <c r="BP33" i="6" s="1"/>
  <c r="IK33" i="6"/>
  <c r="IR33" i="6" s="1"/>
  <c r="IH33" i="6"/>
  <c r="CF33" i="6"/>
  <c r="CL33" i="6" s="1"/>
  <c r="F38" i="10"/>
  <c r="P38" i="10" s="1"/>
  <c r="C39" i="10"/>
  <c r="D38" i="10"/>
  <c r="E38" i="10"/>
  <c r="I38" i="10"/>
  <c r="J38" i="10"/>
  <c r="G38" i="10"/>
  <c r="L38" i="10"/>
  <c r="H38" i="10"/>
  <c r="K38" i="10"/>
  <c r="M38" i="10"/>
  <c r="IK37" i="6"/>
  <c r="IR37" i="6" s="1"/>
  <c r="IH37" i="6"/>
  <c r="HZ38" i="6"/>
  <c r="IJ38" i="6" s="1"/>
  <c r="BV38" i="6"/>
  <c r="BW38" i="6"/>
  <c r="CT38" i="6"/>
  <c r="IB38" i="6"/>
  <c r="IL38" i="6" s="1"/>
  <c r="ID38" i="6"/>
  <c r="IN38" i="6" s="1"/>
  <c r="FR38" i="6"/>
  <c r="GB38" i="6" s="1"/>
  <c r="CV38" i="6"/>
  <c r="DG38" i="6" s="1"/>
  <c r="HC38" i="6"/>
  <c r="HB38" i="6"/>
  <c r="HK38" i="6"/>
  <c r="HU38" i="6" s="1"/>
  <c r="HG38" i="6"/>
  <c r="HQ38" i="6" s="1"/>
  <c r="DT38" i="6"/>
  <c r="DU38" i="6"/>
  <c r="EE38" i="6" s="1"/>
  <c r="HY38" i="6"/>
  <c r="HX38" i="6"/>
  <c r="IG38" i="6"/>
  <c r="IQ38" i="6" s="1"/>
  <c r="IA38" i="6"/>
  <c r="AZ38" i="6"/>
  <c r="BJ38" i="6" s="1"/>
  <c r="D38" i="6"/>
  <c r="E38" i="6"/>
  <c r="ES38" i="6"/>
  <c r="FD38" i="6" s="1"/>
  <c r="HH38" i="6"/>
  <c r="HR38" i="6" s="1"/>
  <c r="HF38" i="6"/>
  <c r="HP38" i="6" s="1"/>
  <c r="AX38" i="6"/>
  <c r="CU38" i="6"/>
  <c r="C39" i="6"/>
  <c r="EQ38" i="6"/>
  <c r="FQ38" i="6"/>
  <c r="IF38" i="6"/>
  <c r="IP38" i="6" s="1"/>
  <c r="GN38" i="6"/>
  <c r="HD38" i="6"/>
  <c r="HN38" i="6" s="1"/>
  <c r="AB38" i="6"/>
  <c r="AA38" i="6"/>
  <c r="HE38" i="6"/>
  <c r="HI38" i="6"/>
  <c r="HS38" i="6" s="1"/>
  <c r="AY38" i="6"/>
  <c r="AC38" i="6"/>
  <c r="AM38" i="6" s="1"/>
  <c r="FP38" i="6"/>
  <c r="ER38" i="6"/>
  <c r="F38" i="6"/>
  <c r="P38" i="6" s="1"/>
  <c r="IE38" i="6"/>
  <c r="IO38" i="6" s="1"/>
  <c r="GP38" i="6"/>
  <c r="DS38" i="6"/>
  <c r="IC38" i="6"/>
  <c r="IM38" i="6" s="1"/>
  <c r="BX38" i="6"/>
  <c r="CH38" i="6" s="1"/>
  <c r="GO38" i="6"/>
  <c r="HJ38" i="6"/>
  <c r="HT38" i="6" s="1"/>
  <c r="M38" i="6"/>
  <c r="I38" i="6"/>
  <c r="J38" i="6"/>
  <c r="H38" i="6"/>
  <c r="K38" i="6"/>
  <c r="G38" i="6"/>
  <c r="N38" i="6" s="1"/>
  <c r="Q38" i="6" s="1"/>
  <c r="L38" i="6"/>
  <c r="HL37" i="6"/>
  <c r="HO37" i="6"/>
  <c r="HV37" i="6" s="1"/>
  <c r="FD28" i="3" l="1"/>
  <c r="EK28" i="3"/>
  <c r="E13" i="8"/>
  <c r="F12" i="8"/>
  <c r="G12" i="8"/>
  <c r="F35" i="3"/>
  <c r="DM34" i="4"/>
  <c r="X34" i="10"/>
  <c r="EO29" i="3"/>
  <c r="AP33" i="6"/>
  <c r="FI34" i="4"/>
  <c r="DI28" i="3"/>
  <c r="AQ33" i="6"/>
  <c r="NP33" i="4"/>
  <c r="I29" i="3"/>
  <c r="NN33" i="4"/>
  <c r="H12" i="8"/>
  <c r="I11" i="8"/>
  <c r="J11" i="8"/>
  <c r="BM10" i="8"/>
  <c r="BN9" i="8"/>
  <c r="BO9" i="8"/>
  <c r="BQ8" i="8"/>
  <c r="BP9" i="8"/>
  <c r="BR8" i="8"/>
  <c r="CY8" i="8"/>
  <c r="CX9" i="8"/>
  <c r="CZ8" i="8"/>
  <c r="EL7" i="8"/>
  <c r="DS7" i="8"/>
  <c r="EI6" i="8"/>
  <c r="DR8" i="8"/>
  <c r="DU7" i="8"/>
  <c r="DT7" i="8"/>
  <c r="L10" i="8"/>
  <c r="K11" i="8"/>
  <c r="M10" i="8"/>
  <c r="CJ8" i="8"/>
  <c r="CM7" i="8"/>
  <c r="CS6" i="8"/>
  <c r="CK7" i="8"/>
  <c r="CL7" i="8"/>
  <c r="CD10" i="8"/>
  <c r="CE9" i="8"/>
  <c r="CF9" i="8"/>
  <c r="BJ11" i="8"/>
  <c r="BK10" i="8"/>
  <c r="BL10" i="8"/>
  <c r="AP12" i="8"/>
  <c r="AQ11" i="8"/>
  <c r="AR11" i="8"/>
  <c r="V13" i="8"/>
  <c r="W12" i="8"/>
  <c r="X12" i="8"/>
  <c r="AC10" i="8"/>
  <c r="AB11" i="8"/>
  <c r="AD10" i="8"/>
  <c r="BT7" i="8"/>
  <c r="BX6" i="8"/>
  <c r="BS8" i="8"/>
  <c r="BU7" i="8"/>
  <c r="DN6" i="8"/>
  <c r="DD7" i="8"/>
  <c r="DA8" i="8"/>
  <c r="DB7" i="8"/>
  <c r="DC7" i="8"/>
  <c r="AF9" i="8"/>
  <c r="AE10" i="8"/>
  <c r="AG9" i="8"/>
  <c r="Z11" i="8"/>
  <c r="Y12" i="8"/>
  <c r="AA11" i="8"/>
  <c r="AS11" i="8"/>
  <c r="AT10" i="8"/>
  <c r="AU10" i="8"/>
  <c r="CG9" i="8"/>
  <c r="CH8" i="8"/>
  <c r="CI8" i="8"/>
  <c r="AV10" i="8"/>
  <c r="AW9" i="8"/>
  <c r="AX9" i="8"/>
  <c r="C13" i="8"/>
  <c r="B14" i="8"/>
  <c r="D13" i="8"/>
  <c r="DH13" i="8"/>
  <c r="DG14" i="8"/>
  <c r="DI13" i="8"/>
  <c r="AY9" i="8"/>
  <c r="AZ8" i="8"/>
  <c r="BA8" i="8"/>
  <c r="AT34" i="4"/>
  <c r="NM33" i="4"/>
  <c r="CO34" i="4"/>
  <c r="EK33" i="6"/>
  <c r="FC33" i="4"/>
  <c r="NK33" i="4"/>
  <c r="NL33" i="4"/>
  <c r="AT35" i="3"/>
  <c r="AW35" i="3" s="1"/>
  <c r="AU36" i="3" s="1"/>
  <c r="AW29" i="3"/>
  <c r="X34" i="6"/>
  <c r="X34" i="4"/>
  <c r="BY28" i="3"/>
  <c r="FA28" i="3"/>
  <c r="CG28" i="3"/>
  <c r="LT33" i="4"/>
  <c r="T33" i="6"/>
  <c r="IT33" i="4"/>
  <c r="U28" i="3"/>
  <c r="CI33" i="6"/>
  <c r="BK33" i="6"/>
  <c r="CH33" i="4"/>
  <c r="E28" i="3"/>
  <c r="JA34" i="4"/>
  <c r="ON33" i="4"/>
  <c r="FD33" i="4"/>
  <c r="OO34" i="4"/>
  <c r="CP34" i="6"/>
  <c r="AO33" i="6"/>
  <c r="AS33" i="6"/>
  <c r="FE33" i="6"/>
  <c r="GC33" i="6"/>
  <c r="FZ33" i="4"/>
  <c r="AK28" i="3"/>
  <c r="BR34" i="6"/>
  <c r="EJ33" i="6"/>
  <c r="Q33" i="4"/>
  <c r="AS28" i="3"/>
  <c r="BA28" i="3"/>
  <c r="KW34" i="4"/>
  <c r="S33" i="6"/>
  <c r="U33" i="6"/>
  <c r="BU29" i="3"/>
  <c r="AI37" i="6"/>
  <c r="AE37" i="6"/>
  <c r="LE38" i="4"/>
  <c r="PC32" i="4"/>
  <c r="PF32" i="4" s="1"/>
  <c r="OV38" i="4"/>
  <c r="PC38" i="4" s="1"/>
  <c r="KG38" i="4"/>
  <c r="LI38" i="4"/>
  <c r="MF38" i="4"/>
  <c r="OB38" i="4"/>
  <c r="NC38" i="4"/>
  <c r="PY38" i="4"/>
  <c r="KH38" i="4"/>
  <c r="LG38" i="4"/>
  <c r="NZ38" i="4"/>
  <c r="QB38" i="4"/>
  <c r="KK38" i="4"/>
  <c r="K37" i="6"/>
  <c r="K37" i="10"/>
  <c r="H37" i="10"/>
  <c r="H37" i="6"/>
  <c r="M37" i="6"/>
  <c r="M37" i="10"/>
  <c r="AG35" i="3"/>
  <c r="K36" i="10"/>
  <c r="K36" i="6"/>
  <c r="U38" i="6"/>
  <c r="S38" i="6"/>
  <c r="N32" i="10"/>
  <c r="Q32" i="10" s="1"/>
  <c r="N32" i="6"/>
  <c r="Q32" i="6" s="1"/>
  <c r="QF33" i="4"/>
  <c r="JO32" i="4"/>
  <c r="JR32" i="4" s="1"/>
  <c r="HS32" i="4"/>
  <c r="HV32" i="4" s="1"/>
  <c r="Q33" i="10"/>
  <c r="DU28" i="3"/>
  <c r="AW11" i="3"/>
  <c r="AS27" i="3" s="1"/>
  <c r="FK33" i="6"/>
  <c r="QG33" i="4"/>
  <c r="RJ33" i="4"/>
  <c r="EH33" i="4"/>
  <c r="CK33" i="4"/>
  <c r="BK33" i="4"/>
  <c r="U33" i="10"/>
  <c r="DO34" i="6"/>
  <c r="V28" i="3"/>
  <c r="GI33" i="6"/>
  <c r="W33" i="6"/>
  <c r="BN33" i="4"/>
  <c r="BM33" i="4"/>
  <c r="LP33" i="4"/>
  <c r="LO33" i="4"/>
  <c r="KQ33" i="4"/>
  <c r="OM33" i="4"/>
  <c r="DX28" i="3"/>
  <c r="X28" i="3"/>
  <c r="X35" i="3" s="1"/>
  <c r="DO28" i="3"/>
  <c r="EM34" i="6"/>
  <c r="CN33" i="6"/>
  <c r="JX33" i="4"/>
  <c r="EJ33" i="4"/>
  <c r="EF33" i="4"/>
  <c r="HD33" i="4"/>
  <c r="MQ33" i="4"/>
  <c r="T33" i="10"/>
  <c r="CQ28" i="3"/>
  <c r="H28" i="3"/>
  <c r="H35" i="3" s="1"/>
  <c r="CJ28" i="3"/>
  <c r="EG33" i="6"/>
  <c r="CJ33" i="6"/>
  <c r="CM33" i="4"/>
  <c r="AU34" i="6"/>
  <c r="AT28" i="3"/>
  <c r="RK34" i="4"/>
  <c r="NQ34" i="4"/>
  <c r="V33" i="6"/>
  <c r="BL33" i="6"/>
  <c r="EI33" i="6"/>
  <c r="FG33" i="4"/>
  <c r="JV33" i="4"/>
  <c r="IX33" i="4"/>
  <c r="EI33" i="4"/>
  <c r="AP33" i="4"/>
  <c r="AT33" i="4" s="1"/>
  <c r="IB33" i="4"/>
  <c r="CK29" i="3"/>
  <c r="AD28" i="3"/>
  <c r="MH38" i="4"/>
  <c r="QV38" i="4"/>
  <c r="OW38" i="4"/>
  <c r="PW38" i="4"/>
  <c r="LJ38" i="4"/>
  <c r="NY38" i="4"/>
  <c r="PZ38" i="4"/>
  <c r="NF38" i="4"/>
  <c r="MD38" i="4"/>
  <c r="PB38" i="4"/>
  <c r="KJ38" i="4"/>
  <c r="RJ32" i="4"/>
  <c r="RJ38" i="4" s="1"/>
  <c r="QZ38" i="4"/>
  <c r="RH32" i="4"/>
  <c r="QX38" i="4"/>
  <c r="M36" i="6"/>
  <c r="M36" i="10"/>
  <c r="I36" i="6"/>
  <c r="I36" i="10"/>
  <c r="T38" i="6"/>
  <c r="R32" i="10"/>
  <c r="U32" i="10"/>
  <c r="BH32" i="6"/>
  <c r="BK32" i="6" s="1"/>
  <c r="U32" i="6"/>
  <c r="GX32" i="6"/>
  <c r="JX32" i="4"/>
  <c r="Y28" i="3"/>
  <c r="IC34" i="4"/>
  <c r="CM33" i="6"/>
  <c r="DK33" i="4"/>
  <c r="JT33" i="4"/>
  <c r="GE33" i="4"/>
  <c r="JY34" i="4"/>
  <c r="GJ34" i="6"/>
  <c r="EF28" i="3"/>
  <c r="G28" i="3"/>
  <c r="G35" i="3" s="1"/>
  <c r="DN33" i="6"/>
  <c r="KU33" i="4"/>
  <c r="V33" i="4"/>
  <c r="KV33" i="4"/>
  <c r="RH33" i="4"/>
  <c r="RI33" i="4"/>
  <c r="LQ33" i="4"/>
  <c r="R33" i="10"/>
  <c r="CY28" i="3"/>
  <c r="BC28" i="3"/>
  <c r="AV36" i="3"/>
  <c r="BQ34" i="4"/>
  <c r="FG33" i="6"/>
  <c r="BM33" i="6"/>
  <c r="OK33" i="4"/>
  <c r="GB33" i="4"/>
  <c r="KT33" i="4"/>
  <c r="HX33" i="4"/>
  <c r="IW33" i="4"/>
  <c r="IZ33" i="4"/>
  <c r="FL34" i="6"/>
  <c r="P28" i="3"/>
  <c r="DN28" i="3"/>
  <c r="GF33" i="6"/>
  <c r="BP33" i="4"/>
  <c r="HB33" i="4"/>
  <c r="DI33" i="4"/>
  <c r="W33" i="10"/>
  <c r="EW28" i="3"/>
  <c r="O28" i="3"/>
  <c r="CH28" i="3"/>
  <c r="CK28" i="3" s="1"/>
  <c r="DI33" i="6"/>
  <c r="CK33" i="6"/>
  <c r="EH33" i="6"/>
  <c r="R33" i="6"/>
  <c r="X33" i="6" s="1"/>
  <c r="HA33" i="4"/>
  <c r="OL33" i="4"/>
  <c r="RG33" i="4"/>
  <c r="FF33" i="4"/>
  <c r="JS33" i="4"/>
  <c r="NQ33" i="4"/>
  <c r="CZ28" i="3"/>
  <c r="QW38" i="4"/>
  <c r="NB38" i="4"/>
  <c r="NE38" i="4"/>
  <c r="OE32" i="4"/>
  <c r="OH32" i="4" s="1"/>
  <c r="NX38" i="4"/>
  <c r="OE38" i="4" s="1"/>
  <c r="KI38" i="4"/>
  <c r="OA38" i="4"/>
  <c r="PX38" i="4"/>
  <c r="LK32" i="4"/>
  <c r="LN32" i="4" s="1"/>
  <c r="LD38" i="4"/>
  <c r="LK38" i="4" s="1"/>
  <c r="BC35" i="3"/>
  <c r="BE35" i="3" s="1"/>
  <c r="BE29" i="3"/>
  <c r="L36" i="10"/>
  <c r="L36" i="6"/>
  <c r="AF37" i="6"/>
  <c r="G36" i="6"/>
  <c r="G36" i="10"/>
  <c r="H36" i="10"/>
  <c r="H36" i="6"/>
  <c r="V38" i="6"/>
  <c r="R38" i="6"/>
  <c r="W38" i="6"/>
  <c r="BQ32" i="6"/>
  <c r="BP32" i="6"/>
  <c r="BM32" i="6"/>
  <c r="JU32" i="4"/>
  <c r="HW32" i="4"/>
  <c r="HX32" i="4"/>
  <c r="BG32" i="4"/>
  <c r="BJ32" i="4" s="1"/>
  <c r="HZ32" i="4"/>
  <c r="HV33" i="4"/>
  <c r="GX33" i="4"/>
  <c r="BE11" i="3"/>
  <c r="BA27" i="3" s="1"/>
  <c r="AT36" i="3"/>
  <c r="MM33" i="4"/>
  <c r="GZ33" i="4"/>
  <c r="RE33" i="4"/>
  <c r="AL36" i="3"/>
  <c r="FB28" i="3"/>
  <c r="CO33" i="6"/>
  <c r="GG33" i="6"/>
  <c r="PL33" i="4"/>
  <c r="IU33" i="4"/>
  <c r="PI33" i="4"/>
  <c r="RF33" i="4"/>
  <c r="CJ33" i="4"/>
  <c r="JW33" i="4"/>
  <c r="EN28" i="3"/>
  <c r="AM36" i="3"/>
  <c r="GD33" i="6"/>
  <c r="MO33" i="4"/>
  <c r="GF33" i="4"/>
  <c r="GA33" i="4"/>
  <c r="GY33" i="4"/>
  <c r="HW33" i="4"/>
  <c r="LU34" i="4"/>
  <c r="ED28" i="3"/>
  <c r="BR28" i="3"/>
  <c r="AU28" i="3"/>
  <c r="AW28" i="3" s="1"/>
  <c r="DK33" i="6"/>
  <c r="IA33" i="4"/>
  <c r="BO33" i="4"/>
  <c r="FC28" i="3"/>
  <c r="BT28" i="3"/>
  <c r="EK34" i="4"/>
  <c r="AN36" i="3"/>
  <c r="PM34" i="4"/>
  <c r="BQ33" i="6"/>
  <c r="FF33" i="6"/>
  <c r="IY33" i="4"/>
  <c r="R33" i="4"/>
  <c r="QK33" i="4"/>
  <c r="QJ33" i="4"/>
  <c r="EG33" i="4"/>
  <c r="KR33" i="4"/>
  <c r="V33" i="10"/>
  <c r="CR28" i="3"/>
  <c r="ND38" i="4"/>
  <c r="LR32" i="4"/>
  <c r="LH38" i="4"/>
  <c r="MG38" i="4"/>
  <c r="RE32" i="4"/>
  <c r="RE38" i="4" s="1"/>
  <c r="QU38" i="4"/>
  <c r="ME38" i="4"/>
  <c r="PA38" i="4"/>
  <c r="LP32" i="4"/>
  <c r="LF38" i="4"/>
  <c r="QY38" i="4"/>
  <c r="OZ38" i="4"/>
  <c r="ON32" i="4"/>
  <c r="OD38" i="4"/>
  <c r="OX38" i="4"/>
  <c r="OM32" i="4"/>
  <c r="OM38" i="4" s="1"/>
  <c r="OC38" i="4"/>
  <c r="OY38" i="4"/>
  <c r="QA38" i="4"/>
  <c r="L37" i="10"/>
  <c r="L37" i="6"/>
  <c r="J36" i="10"/>
  <c r="J36" i="6"/>
  <c r="I37" i="6"/>
  <c r="I37" i="10"/>
  <c r="BK35" i="3"/>
  <c r="BM29" i="3"/>
  <c r="V35" i="3"/>
  <c r="Y29" i="3"/>
  <c r="DH33" i="6"/>
  <c r="DF33" i="4"/>
  <c r="PF33" i="4"/>
  <c r="ED33" i="4"/>
  <c r="V32" i="10"/>
  <c r="W32" i="10"/>
  <c r="ML33" i="4"/>
  <c r="BJ33" i="4"/>
  <c r="BQ33" i="4" s="1"/>
  <c r="BL32" i="6"/>
  <c r="W32" i="6"/>
  <c r="AK32" i="6"/>
  <c r="AN32" i="6" s="1"/>
  <c r="JR33" i="4"/>
  <c r="IA32" i="4"/>
  <c r="HY32" i="4"/>
  <c r="RD33" i="4"/>
  <c r="RK33" i="4" s="1"/>
  <c r="AS36" i="3"/>
  <c r="EC28" i="3"/>
  <c r="EG28" i="3" s="1"/>
  <c r="CO28" i="3"/>
  <c r="CS28" i="3" s="1"/>
  <c r="CW28" i="3"/>
  <c r="BQ28" i="3"/>
  <c r="M28" i="3"/>
  <c r="Q28" i="3" s="1"/>
  <c r="BI28" i="3"/>
  <c r="AO11" i="3"/>
  <c r="AK27" i="3" s="1"/>
  <c r="DM28" i="3"/>
  <c r="DQ28" i="3" s="1"/>
  <c r="AE38" i="6"/>
  <c r="AJ38" i="6"/>
  <c r="DJ33" i="6"/>
  <c r="U33" i="4"/>
  <c r="KS33" i="4"/>
  <c r="LS33" i="4"/>
  <c r="CI33" i="4"/>
  <c r="DW28" i="3"/>
  <c r="AL28" i="3"/>
  <c r="BN33" i="6"/>
  <c r="DL33" i="6"/>
  <c r="DH33" i="4"/>
  <c r="QL33" i="4"/>
  <c r="MR33" i="4"/>
  <c r="GC33" i="4"/>
  <c r="PH33" i="4"/>
  <c r="S33" i="4"/>
  <c r="QH33" i="4"/>
  <c r="EM28" i="3"/>
  <c r="AN28" i="3"/>
  <c r="BJ28" i="3"/>
  <c r="BO33" i="6"/>
  <c r="DG33" i="4"/>
  <c r="OJ33" i="4"/>
  <c r="T33" i="4"/>
  <c r="QI33" i="4"/>
  <c r="QM34" i="4"/>
  <c r="EL28" i="3"/>
  <c r="EO28" i="3" s="1"/>
  <c r="BL28" i="3"/>
  <c r="BD28" i="3"/>
  <c r="EL33" i="6"/>
  <c r="FJ33" i="6"/>
  <c r="MP33" i="4"/>
  <c r="LR33" i="4"/>
  <c r="CB28" i="3"/>
  <c r="GH33" i="6"/>
  <c r="AR33" i="6"/>
  <c r="AU33" i="6" s="1"/>
  <c r="FH33" i="6"/>
  <c r="CL33" i="4"/>
  <c r="FH33" i="4"/>
  <c r="OI33" i="4"/>
  <c r="DL33" i="4"/>
  <c r="PG33" i="4"/>
  <c r="PK33" i="4"/>
  <c r="HY33" i="4"/>
  <c r="DA29" i="3"/>
  <c r="CA28" i="3"/>
  <c r="AF28" i="3"/>
  <c r="AE39" i="6"/>
  <c r="BA39" i="6"/>
  <c r="BD39" i="6"/>
  <c r="BG39" i="6"/>
  <c r="AJ39" i="6"/>
  <c r="BC39" i="6"/>
  <c r="AH39" i="6"/>
  <c r="BB39" i="6"/>
  <c r="AF39" i="6"/>
  <c r="AD39" i="6"/>
  <c r="AG39" i="6"/>
  <c r="AI39" i="6"/>
  <c r="BE39" i="6"/>
  <c r="N38" i="10"/>
  <c r="W38" i="10" s="1"/>
  <c r="HO38" i="6"/>
  <c r="HV38" i="6" s="1"/>
  <c r="HL38" i="6"/>
  <c r="IB39" i="6"/>
  <c r="IL39" i="6" s="1"/>
  <c r="IG39" i="6"/>
  <c r="IQ39" i="6" s="1"/>
  <c r="FP39" i="6"/>
  <c r="D39" i="6"/>
  <c r="HY39" i="6"/>
  <c r="AZ39" i="6"/>
  <c r="BJ39" i="6" s="1"/>
  <c r="CT39" i="6"/>
  <c r="AX39" i="6"/>
  <c r="HJ39" i="6"/>
  <c r="HT39" i="6" s="1"/>
  <c r="DT39" i="6"/>
  <c r="DU39" i="6"/>
  <c r="EE39" i="6" s="1"/>
  <c r="HE39" i="6"/>
  <c r="IC39" i="6"/>
  <c r="IM39" i="6" s="1"/>
  <c r="ID39" i="6"/>
  <c r="IN39" i="6" s="1"/>
  <c r="HC39" i="6"/>
  <c r="FQ39" i="6"/>
  <c r="ER39" i="6"/>
  <c r="BX39" i="6"/>
  <c r="CH39" i="6" s="1"/>
  <c r="GN39" i="6"/>
  <c r="DS39" i="6"/>
  <c r="AY39" i="6"/>
  <c r="CU39" i="6"/>
  <c r="ES39" i="6"/>
  <c r="FD39" i="6" s="1"/>
  <c r="HF39" i="6"/>
  <c r="HP39" i="6" s="1"/>
  <c r="IF39" i="6"/>
  <c r="IP39" i="6" s="1"/>
  <c r="IE39" i="6"/>
  <c r="IO39" i="6" s="1"/>
  <c r="HB39" i="6"/>
  <c r="BW39" i="6"/>
  <c r="GP39" i="6"/>
  <c r="HZ39" i="6"/>
  <c r="IJ39" i="6" s="1"/>
  <c r="HK39" i="6"/>
  <c r="HU39" i="6" s="1"/>
  <c r="E39" i="6"/>
  <c r="AA39" i="6"/>
  <c r="FR39" i="6"/>
  <c r="GB39" i="6" s="1"/>
  <c r="CV39" i="6"/>
  <c r="DG39" i="6" s="1"/>
  <c r="HI39" i="6"/>
  <c r="HS39" i="6" s="1"/>
  <c r="IA39" i="6"/>
  <c r="EQ39" i="6"/>
  <c r="GO39" i="6"/>
  <c r="HD39" i="6"/>
  <c r="HN39" i="6" s="1"/>
  <c r="BV39" i="6"/>
  <c r="HH39" i="6"/>
  <c r="HR39" i="6" s="1"/>
  <c r="C40" i="6"/>
  <c r="HX39" i="6"/>
  <c r="AC39" i="6"/>
  <c r="AM39" i="6" s="1"/>
  <c r="AB39" i="6"/>
  <c r="F39" i="6"/>
  <c r="P39" i="6" s="1"/>
  <c r="HG39" i="6"/>
  <c r="HQ39" i="6" s="1"/>
  <c r="H39" i="6"/>
  <c r="J39" i="6"/>
  <c r="I39" i="6"/>
  <c r="G39" i="6"/>
  <c r="N39" i="6" s="1"/>
  <c r="Q39" i="6" s="1"/>
  <c r="M39" i="6"/>
  <c r="L39" i="6"/>
  <c r="K39" i="6"/>
  <c r="IH38" i="6"/>
  <c r="IK38" i="6"/>
  <c r="IR38" i="6" s="1"/>
  <c r="E39" i="10"/>
  <c r="D39" i="10"/>
  <c r="F39" i="10"/>
  <c r="P39" i="10" s="1"/>
  <c r="C40" i="10"/>
  <c r="G39" i="10"/>
  <c r="J39" i="10"/>
  <c r="H39" i="10"/>
  <c r="I39" i="10"/>
  <c r="K39" i="10"/>
  <c r="M39" i="10"/>
  <c r="L39" i="10"/>
  <c r="FA32" i="6"/>
  <c r="FH32" i="6" s="1"/>
  <c r="FE32" i="6"/>
  <c r="IK32" i="6"/>
  <c r="IR32" i="6" s="1"/>
  <c r="IH32" i="6"/>
  <c r="HO32" i="6"/>
  <c r="HV32" i="6" s="1"/>
  <c r="HL32" i="6"/>
  <c r="CF32" i="6"/>
  <c r="CJ32" i="6" s="1"/>
  <c r="EC32" i="6"/>
  <c r="EK32" i="6" s="1"/>
  <c r="FZ32" i="6"/>
  <c r="GG32" i="6" s="1"/>
  <c r="DD32" i="6"/>
  <c r="DL32" i="6" s="1"/>
  <c r="PF38" i="4"/>
  <c r="AJ32" i="4"/>
  <c r="AP32" i="4" s="1"/>
  <c r="CT31" i="4"/>
  <c r="MX31" i="4"/>
  <c r="PX31" i="4"/>
  <c r="QA31" i="4"/>
  <c r="JM31" i="4"/>
  <c r="IP31" i="4"/>
  <c r="CU31" i="4"/>
  <c r="DE31" i="4" s="1"/>
  <c r="PB31" i="4"/>
  <c r="JH31" i="4"/>
  <c r="MY31" i="4"/>
  <c r="NI31" i="4" s="1"/>
  <c r="OC31" i="4"/>
  <c r="L31" i="4"/>
  <c r="KD31" i="4"/>
  <c r="C30" i="6"/>
  <c r="BX31" i="4"/>
  <c r="OB31" i="4"/>
  <c r="AB31" i="4"/>
  <c r="AL31" i="4" s="1"/>
  <c r="DY31" i="4"/>
  <c r="IL31" i="4"/>
  <c r="DA31" i="4"/>
  <c r="MD31" i="4"/>
  <c r="GT31" i="4"/>
  <c r="HJ31" i="4"/>
  <c r="PZ31" i="4"/>
  <c r="GQ31" i="4"/>
  <c r="LG31" i="4"/>
  <c r="ER31" i="4"/>
  <c r="LB31" i="4"/>
  <c r="AC31" i="4"/>
  <c r="H31" i="4"/>
  <c r="KI31" i="4"/>
  <c r="PV31" i="4"/>
  <c r="PT31" i="4"/>
  <c r="KC31" i="4"/>
  <c r="CV31" i="4"/>
  <c r="OD31" i="4"/>
  <c r="MZ31" i="4"/>
  <c r="PY31" i="4"/>
  <c r="HL31" i="4"/>
  <c r="HO31" i="4"/>
  <c r="FN31" i="4"/>
  <c r="LH31" i="4"/>
  <c r="QW31" i="4"/>
  <c r="FV31" i="4"/>
  <c r="NY31" i="4"/>
  <c r="CZ31" i="4"/>
  <c r="AF31" i="4"/>
  <c r="OY31" i="4"/>
  <c r="JL31" i="4"/>
  <c r="QS31" i="4"/>
  <c r="RC31" i="4" s="1"/>
  <c r="KE31" i="4"/>
  <c r="KO31" i="4" s="1"/>
  <c r="Z31" i="4"/>
  <c r="OV31" i="4"/>
  <c r="IN31" i="4"/>
  <c r="IJ31" i="4"/>
  <c r="AH31" i="4"/>
  <c r="M31" i="4"/>
  <c r="AE31" i="4"/>
  <c r="ME31" i="4"/>
  <c r="OA31" i="4"/>
  <c r="IK31" i="4"/>
  <c r="JE31" i="4"/>
  <c r="QX31" i="4"/>
  <c r="K31" i="4"/>
  <c r="CC31" i="4"/>
  <c r="QY31" i="4"/>
  <c r="MW31" i="4"/>
  <c r="DU31" i="4"/>
  <c r="LY31" i="4"/>
  <c r="KH31" i="4"/>
  <c r="JK31" i="4"/>
  <c r="QZ31" i="4"/>
  <c r="BV31" i="4"/>
  <c r="NB31" i="4"/>
  <c r="LJ31" i="4"/>
  <c r="PA31" i="4"/>
  <c r="NZ31" i="4"/>
  <c r="JF31" i="4"/>
  <c r="AZ31" i="4"/>
  <c r="GK31" i="4"/>
  <c r="BF31" i="4"/>
  <c r="LD31" i="4"/>
  <c r="DT31" i="4"/>
  <c r="QQ31" i="4"/>
  <c r="DZ31" i="4"/>
  <c r="MH31" i="4"/>
  <c r="CX31" i="4"/>
  <c r="KF31" i="4"/>
  <c r="MB31" i="4"/>
  <c r="MC31" i="4"/>
  <c r="E31" i="4"/>
  <c r="BW31" i="4"/>
  <c r="CG31" i="4" s="1"/>
  <c r="CD31" i="4"/>
  <c r="KG31" i="4"/>
  <c r="OZ31" i="4"/>
  <c r="QR31" i="4"/>
  <c r="LF31" i="4"/>
  <c r="HP31" i="4"/>
  <c r="LE31" i="4"/>
  <c r="LZ31" i="4"/>
  <c r="EO31" i="4"/>
  <c r="I31" i="4"/>
  <c r="GN31" i="4"/>
  <c r="EW31" i="4"/>
  <c r="GO31" i="4"/>
  <c r="HR31" i="4"/>
  <c r="NC31" i="4"/>
  <c r="FO31" i="4"/>
  <c r="FY31" i="4" s="1"/>
  <c r="BB31" i="4"/>
  <c r="FS31" i="4"/>
  <c r="DX31" i="4"/>
  <c r="FR31" i="4"/>
  <c r="LA31" i="4"/>
  <c r="CA31" i="4"/>
  <c r="AD31" i="4"/>
  <c r="EV31" i="4"/>
  <c r="KJ31" i="4"/>
  <c r="BY31" i="4"/>
  <c r="NE31" i="4"/>
  <c r="AA31" i="4"/>
  <c r="BC31" i="4"/>
  <c r="AX31" i="4"/>
  <c r="OX31" i="4"/>
  <c r="II31" i="4"/>
  <c r="IS31" i="4" s="1"/>
  <c r="EQ31" i="4"/>
  <c r="FA31" i="4" s="1"/>
  <c r="DV31" i="4"/>
  <c r="AI31" i="4"/>
  <c r="CY31" i="4"/>
  <c r="OU31" i="4"/>
  <c r="PE31" i="4" s="1"/>
  <c r="HK31" i="4"/>
  <c r="HU31" i="4" s="1"/>
  <c r="AW31" i="4"/>
  <c r="IH31" i="4"/>
  <c r="ET31" i="4"/>
  <c r="FT31" i="4"/>
  <c r="OT31" i="4"/>
  <c r="FM31" i="4"/>
  <c r="ND31" i="4"/>
  <c r="FU31" i="4"/>
  <c r="NF31" i="4"/>
  <c r="GS31" i="4"/>
  <c r="HQ31" i="4"/>
  <c r="LC31" i="4"/>
  <c r="LM31" i="4" s="1"/>
  <c r="PS31" i="4"/>
  <c r="DW31" i="4"/>
  <c r="JI31" i="4"/>
  <c r="DS31" i="4"/>
  <c r="EC31" i="4" s="1"/>
  <c r="BU31" i="4"/>
  <c r="G31" i="4"/>
  <c r="EU31" i="4"/>
  <c r="MG31" i="4"/>
  <c r="NW31" i="4"/>
  <c r="OG31" i="4" s="1"/>
  <c r="IG31" i="4"/>
  <c r="C30" i="10"/>
  <c r="EP31" i="4"/>
  <c r="DR31" i="4"/>
  <c r="IM31" i="4"/>
  <c r="DB31" i="4"/>
  <c r="HN31" i="4"/>
  <c r="KK31" i="4"/>
  <c r="KL31" i="4"/>
  <c r="QB31" i="4"/>
  <c r="JN31" i="4"/>
  <c r="HM31" i="4"/>
  <c r="HI31" i="4"/>
  <c r="BE31" i="4"/>
  <c r="JG31" i="4"/>
  <c r="JQ31" i="4" s="1"/>
  <c r="PW31" i="4"/>
  <c r="GR31" i="4"/>
  <c r="IO31" i="4"/>
  <c r="CS31" i="4"/>
  <c r="MA31" i="4"/>
  <c r="MK31" i="4" s="1"/>
  <c r="BZ31" i="4"/>
  <c r="QU31" i="4"/>
  <c r="NA31" i="4"/>
  <c r="DQ31" i="4"/>
  <c r="GM31" i="4"/>
  <c r="GW31" i="4" s="1"/>
  <c r="FP31" i="4"/>
  <c r="QV31" i="4"/>
  <c r="EX31" i="4"/>
  <c r="CW31" i="4"/>
  <c r="D31" i="4"/>
  <c r="AY31" i="4"/>
  <c r="BI31" i="4" s="1"/>
  <c r="PU31" i="4"/>
  <c r="QE31" i="4" s="1"/>
  <c r="ES31" i="4"/>
  <c r="GP31" i="4"/>
  <c r="F31" i="4"/>
  <c r="P31" i="4" s="1"/>
  <c r="NU31" i="4"/>
  <c r="BA31" i="4"/>
  <c r="LI31" i="4"/>
  <c r="C30" i="4"/>
  <c r="OW31" i="4"/>
  <c r="QT31" i="4"/>
  <c r="J31" i="4"/>
  <c r="AG31" i="4"/>
  <c r="FQ31" i="4"/>
  <c r="MF31" i="4"/>
  <c r="CB31" i="4"/>
  <c r="GL31" i="4"/>
  <c r="BD31" i="4"/>
  <c r="JJ31" i="4"/>
  <c r="NX31" i="4"/>
  <c r="NV31" i="4"/>
  <c r="OS31" i="4"/>
  <c r="OH38" i="4"/>
  <c r="KM32" i="4"/>
  <c r="KV32" i="4" s="1"/>
  <c r="KV38" i="4" s="1"/>
  <c r="MI32" i="4"/>
  <c r="MM32" i="4" s="1"/>
  <c r="MM38" i="4" s="1"/>
  <c r="NG32" i="4"/>
  <c r="NK32" i="4" s="1"/>
  <c r="NK38" i="4" s="1"/>
  <c r="N32" i="4"/>
  <c r="T32" i="4" s="1"/>
  <c r="CE32" i="4"/>
  <c r="CJ32" i="4" s="1"/>
  <c r="QF32" i="4"/>
  <c r="QC32" i="4"/>
  <c r="H31" i="10"/>
  <c r="K31" i="10"/>
  <c r="L31" i="10"/>
  <c r="E31" i="10"/>
  <c r="D31" i="10"/>
  <c r="M31" i="10"/>
  <c r="F31" i="10"/>
  <c r="P31" i="10" s="1"/>
  <c r="I31" i="10"/>
  <c r="G31" i="10"/>
  <c r="J31" i="10"/>
  <c r="EA32" i="4"/>
  <c r="EJ32" i="4" s="1"/>
  <c r="DC32" i="4"/>
  <c r="DH32" i="4" s="1"/>
  <c r="GU32" i="4"/>
  <c r="HA32" i="4" s="1"/>
  <c r="RA32" i="4"/>
  <c r="RD32" i="4"/>
  <c r="FW32" i="4"/>
  <c r="GA32" i="4" s="1"/>
  <c r="EY32" i="4"/>
  <c r="FF32" i="4" s="1"/>
  <c r="IQ32" i="4"/>
  <c r="IZ32" i="4" s="1"/>
  <c r="LN38" i="4"/>
  <c r="BE31" i="6"/>
  <c r="CZ31" i="6"/>
  <c r="DS31" i="6"/>
  <c r="BD31" i="6"/>
  <c r="AH31" i="6"/>
  <c r="HZ31" i="6"/>
  <c r="IJ31" i="6" s="1"/>
  <c r="HX31" i="6"/>
  <c r="AE31" i="6"/>
  <c r="FV31" i="6"/>
  <c r="CA31" i="6"/>
  <c r="DX31" i="6"/>
  <c r="HC31" i="6"/>
  <c r="EZ31" i="6"/>
  <c r="DW31" i="6"/>
  <c r="GO31" i="6"/>
  <c r="IB31" i="6"/>
  <c r="IL31" i="6" s="1"/>
  <c r="FU31" i="6"/>
  <c r="E31" i="6"/>
  <c r="EB31" i="6"/>
  <c r="BV31" i="6"/>
  <c r="BZ31" i="6"/>
  <c r="EA31" i="6"/>
  <c r="FP31" i="6"/>
  <c r="HJ31" i="6"/>
  <c r="HT31" i="6" s="1"/>
  <c r="AZ31" i="6"/>
  <c r="BJ31" i="6" s="1"/>
  <c r="FS31" i="6"/>
  <c r="CB31" i="6"/>
  <c r="GP31" i="6"/>
  <c r="FT31" i="6"/>
  <c r="IC31" i="6"/>
  <c r="IM31" i="6" s="1"/>
  <c r="CE31" i="6"/>
  <c r="BF31" i="6"/>
  <c r="HK31" i="6"/>
  <c r="HU31" i="6" s="1"/>
  <c r="HD31" i="6"/>
  <c r="HN31" i="6" s="1"/>
  <c r="BX31" i="6"/>
  <c r="CH31" i="6" s="1"/>
  <c r="L31" i="6"/>
  <c r="AD31" i="6"/>
  <c r="GW31" i="6"/>
  <c r="HE31" i="6"/>
  <c r="HH31" i="6"/>
  <c r="HR31" i="6" s="1"/>
  <c r="IE31" i="6"/>
  <c r="IO31" i="6" s="1"/>
  <c r="GU31" i="6"/>
  <c r="EX31" i="6"/>
  <c r="EY31" i="6"/>
  <c r="FR31" i="6"/>
  <c r="GB31" i="6" s="1"/>
  <c r="AY31" i="6"/>
  <c r="HB31" i="6"/>
  <c r="ID31" i="6"/>
  <c r="IN31" i="6" s="1"/>
  <c r="AB31" i="6"/>
  <c r="IF31" i="6"/>
  <c r="IP31" i="6" s="1"/>
  <c r="D31" i="6"/>
  <c r="G31" i="6"/>
  <c r="EW31" i="6"/>
  <c r="HG31" i="6"/>
  <c r="HQ31" i="6" s="1"/>
  <c r="DY31" i="6"/>
  <c r="ES31" i="6"/>
  <c r="FD31" i="6" s="1"/>
  <c r="AX31" i="6"/>
  <c r="AC31" i="6"/>
  <c r="AM31" i="6" s="1"/>
  <c r="HF31" i="6"/>
  <c r="HP31" i="6" s="1"/>
  <c r="GS31" i="6"/>
  <c r="HY31" i="6"/>
  <c r="GN31" i="6"/>
  <c r="GV31" i="6"/>
  <c r="CW31" i="6"/>
  <c r="DB31" i="6"/>
  <c r="M31" i="6"/>
  <c r="CY31" i="6"/>
  <c r="BC31" i="6"/>
  <c r="EV31" i="6"/>
  <c r="BG31" i="6"/>
  <c r="FX31" i="6"/>
  <c r="IG31" i="6"/>
  <c r="IQ31" i="6" s="1"/>
  <c r="CV31" i="6"/>
  <c r="DG31" i="6" s="1"/>
  <c r="AA31" i="6"/>
  <c r="BW31" i="6"/>
  <c r="CC31" i="6"/>
  <c r="HI31" i="6"/>
  <c r="HS31" i="6" s="1"/>
  <c r="CT31" i="6"/>
  <c r="AF31" i="6"/>
  <c r="K31" i="6"/>
  <c r="AJ31" i="6"/>
  <c r="EQ31" i="6"/>
  <c r="GT31" i="6"/>
  <c r="DA31" i="6"/>
  <c r="I31" i="6"/>
  <c r="BA31" i="6"/>
  <c r="GQ31" i="6"/>
  <c r="FQ31" i="6"/>
  <c r="IA31" i="6"/>
  <c r="J31" i="6"/>
  <c r="BY31" i="6"/>
  <c r="H31" i="6"/>
  <c r="CD31" i="6"/>
  <c r="F31" i="6"/>
  <c r="P31" i="6" s="1"/>
  <c r="DC31" i="6"/>
  <c r="AG31" i="6"/>
  <c r="GR31" i="6"/>
  <c r="ET31" i="6"/>
  <c r="DT31" i="6"/>
  <c r="CX31" i="6"/>
  <c r="FW31" i="6"/>
  <c r="DV31" i="6"/>
  <c r="DU31" i="6"/>
  <c r="EE31" i="6" s="1"/>
  <c r="ER31" i="6"/>
  <c r="AI31" i="6"/>
  <c r="CU31" i="6"/>
  <c r="DZ31" i="6"/>
  <c r="EU31" i="6"/>
  <c r="BB31" i="6"/>
  <c r="FY31" i="6"/>
  <c r="AO36" i="3"/>
  <c r="M9" i="2" a="1"/>
  <c r="Q35" i="3"/>
  <c r="O36" i="3" s="1"/>
  <c r="N9" i="2" a="1"/>
  <c r="AW36" i="3"/>
  <c r="E35" i="3"/>
  <c r="I28" i="3"/>
  <c r="CS11" i="3"/>
  <c r="CP27" i="3" s="1"/>
  <c r="CC11" i="3"/>
  <c r="CB27" i="3" s="1"/>
  <c r="DI11" i="3"/>
  <c r="DF27" i="3" s="1"/>
  <c r="EV10" i="3"/>
  <c r="EQ26" i="3"/>
  <c r="EU10" i="3"/>
  <c r="ET10" i="3"/>
  <c r="ES10" i="3"/>
  <c r="CJ10" i="3"/>
  <c r="CG10" i="3"/>
  <c r="CH10" i="3"/>
  <c r="CI10" i="3"/>
  <c r="CF26" i="3"/>
  <c r="CQ10" i="3"/>
  <c r="CP10" i="3"/>
  <c r="CN26" i="3"/>
  <c r="CO10" i="3"/>
  <c r="CR10" i="3"/>
  <c r="AY9" i="3"/>
  <c r="AY25" i="3" s="1"/>
  <c r="S9" i="3"/>
  <c r="S25" i="3" s="1"/>
  <c r="AZ9" i="3"/>
  <c r="AZ25" i="3" s="1"/>
  <c r="BP9" i="3"/>
  <c r="BP25" i="3" s="1"/>
  <c r="BX9" i="3"/>
  <c r="AI9" i="3"/>
  <c r="AI25" i="3" s="1"/>
  <c r="BG9" i="3"/>
  <c r="BG25" i="3" s="1"/>
  <c r="DS9" i="3"/>
  <c r="EY9" i="3"/>
  <c r="EA9" i="3"/>
  <c r="BO9" i="3"/>
  <c r="BO25" i="3" s="1"/>
  <c r="DC9" i="3"/>
  <c r="T9" i="3"/>
  <c r="T25" i="3" s="1"/>
  <c r="AA9" i="3"/>
  <c r="AA25" i="3" s="1"/>
  <c r="EI9" i="3"/>
  <c r="EI25" i="3" s="1"/>
  <c r="AJ9" i="3"/>
  <c r="AJ25" i="3" s="1"/>
  <c r="D9" i="3"/>
  <c r="CM9" i="3"/>
  <c r="CM25" i="3" s="1"/>
  <c r="B8" i="3"/>
  <c r="L9" i="3"/>
  <c r="L25" i="3" s="1"/>
  <c r="CF9" i="3"/>
  <c r="CN9" i="3"/>
  <c r="DK9" i="3"/>
  <c r="BW9" i="3"/>
  <c r="BW25" i="3" s="1"/>
  <c r="AQ9" i="3"/>
  <c r="AQ25" i="3" s="1"/>
  <c r="AB9" i="3"/>
  <c r="AB25" i="3" s="1"/>
  <c r="AR9" i="3"/>
  <c r="AR25" i="3" s="1"/>
  <c r="BH9" i="3"/>
  <c r="BH25" i="3" s="1"/>
  <c r="EQ9" i="3"/>
  <c r="C9" i="3"/>
  <c r="C25" i="3" s="1"/>
  <c r="K9" i="3"/>
  <c r="K25" i="3" s="1"/>
  <c r="CE9" i="3"/>
  <c r="CE25" i="3" s="1"/>
  <c r="CU9" i="3"/>
  <c r="EM10" i="3"/>
  <c r="EL10" i="3"/>
  <c r="DS26" i="3"/>
  <c r="DU10" i="3"/>
  <c r="DX10" i="3"/>
  <c r="EN10" i="3"/>
  <c r="EK10" i="3"/>
  <c r="DV10" i="3"/>
  <c r="DW10" i="3"/>
  <c r="DG10" i="3"/>
  <c r="DE10" i="3"/>
  <c r="DC26" i="3"/>
  <c r="DH10" i="3"/>
  <c r="DF10" i="3"/>
  <c r="FC10" i="3"/>
  <c r="EY26" i="3"/>
  <c r="FA10" i="3"/>
  <c r="FB10" i="3"/>
  <c r="FD10" i="3"/>
  <c r="BY10" i="3"/>
  <c r="CB10" i="3"/>
  <c r="CA10" i="3"/>
  <c r="BX26" i="3"/>
  <c r="BZ10" i="3"/>
  <c r="DO10" i="3"/>
  <c r="DM10" i="3"/>
  <c r="DK26" i="3"/>
  <c r="DP10" i="3"/>
  <c r="DN10" i="3"/>
  <c r="CZ10" i="3"/>
  <c r="CY10" i="3"/>
  <c r="CX10" i="3"/>
  <c r="CW10" i="3"/>
  <c r="CU26" i="3"/>
  <c r="AU10" i="3"/>
  <c r="BJ10" i="3"/>
  <c r="BR10" i="3"/>
  <c r="BD10" i="3"/>
  <c r="F10" i="3"/>
  <c r="U10" i="3"/>
  <c r="D26" i="3"/>
  <c r="O10" i="3"/>
  <c r="AD10" i="3"/>
  <c r="AS10" i="3"/>
  <c r="X10" i="3"/>
  <c r="AM10" i="3"/>
  <c r="BB10" i="3"/>
  <c r="BS10" i="3"/>
  <c r="AV10" i="3"/>
  <c r="BK10" i="3"/>
  <c r="M10" i="3"/>
  <c r="BT10" i="3"/>
  <c r="G10" i="3"/>
  <c r="E10" i="3"/>
  <c r="V10" i="3"/>
  <c r="AK10" i="3"/>
  <c r="P10" i="3"/>
  <c r="AE10" i="3"/>
  <c r="AT10" i="3"/>
  <c r="BI10" i="3"/>
  <c r="AN10" i="3"/>
  <c r="BC10" i="3"/>
  <c r="BQ10" i="3"/>
  <c r="BL10" i="3"/>
  <c r="N10" i="3"/>
  <c r="AC10" i="3"/>
  <c r="H10" i="3"/>
  <c r="W10" i="3"/>
  <c r="AL10" i="3"/>
  <c r="BA10" i="3"/>
  <c r="AF10" i="3"/>
  <c r="ED10" i="3"/>
  <c r="EC10" i="3"/>
  <c r="EA26" i="3"/>
  <c r="EF10" i="3"/>
  <c r="EE10" i="3"/>
  <c r="DQ11" i="3"/>
  <c r="DP27" i="3" s="1"/>
  <c r="EG11" i="3"/>
  <c r="EE27" i="3" s="1"/>
  <c r="CK11" i="3"/>
  <c r="CH27" i="3" s="1"/>
  <c r="AG11" i="3"/>
  <c r="AD27" i="3" s="1"/>
  <c r="I11" i="3"/>
  <c r="H27" i="3" s="1"/>
  <c r="BM11" i="3"/>
  <c r="BK27" i="3" s="1"/>
  <c r="BU11" i="3"/>
  <c r="BR27" i="3" s="1"/>
  <c r="Q11" i="3"/>
  <c r="P27" i="3" s="1"/>
  <c r="Y11" i="3"/>
  <c r="W27" i="3" s="1"/>
  <c r="DY11" i="3"/>
  <c r="DV27" i="3" s="1"/>
  <c r="EO11" i="3"/>
  <c r="FC27" i="3" s="1"/>
  <c r="EW11" i="3"/>
  <c r="EV27" i="3" s="1"/>
  <c r="FE11" i="3"/>
  <c r="DA11" i="3"/>
  <c r="CX27" i="3" s="1"/>
  <c r="AZ9" i="8" l="1"/>
  <c r="AY10" i="8"/>
  <c r="BA9" i="8"/>
  <c r="DH14" i="8"/>
  <c r="DG15" i="8"/>
  <c r="DI14" i="8"/>
  <c r="C14" i="8"/>
  <c r="B15" i="8"/>
  <c r="D14" i="8"/>
  <c r="AW10" i="8"/>
  <c r="AV11" i="8"/>
  <c r="AX10" i="8"/>
  <c r="CH9" i="8"/>
  <c r="CG10" i="8"/>
  <c r="CI9" i="8"/>
  <c r="AS12" i="8"/>
  <c r="AT11" i="8"/>
  <c r="AU11" i="8"/>
  <c r="Z12" i="8"/>
  <c r="Y13" i="8"/>
  <c r="AA12" i="8"/>
  <c r="AE11" i="8"/>
  <c r="AF10" i="8"/>
  <c r="AG10" i="8"/>
  <c r="DB8" i="8"/>
  <c r="DA9" i="8"/>
  <c r="DC8" i="8"/>
  <c r="DM6" i="8"/>
  <c r="DD8" i="8"/>
  <c r="DE7" i="8"/>
  <c r="DF7" i="8"/>
  <c r="BS9" i="8"/>
  <c r="BT8" i="8"/>
  <c r="BU8" i="8"/>
  <c r="AC11" i="8"/>
  <c r="AB12" i="8"/>
  <c r="AD11" i="8"/>
  <c r="W13" i="8"/>
  <c r="V14" i="8"/>
  <c r="X13" i="8"/>
  <c r="AQ12" i="8"/>
  <c r="AP13" i="8"/>
  <c r="AR12" i="8"/>
  <c r="BK11" i="8"/>
  <c r="BJ12" i="8"/>
  <c r="BL11" i="8"/>
  <c r="CE10" i="8"/>
  <c r="CD11" i="8"/>
  <c r="CF10" i="8"/>
  <c r="CM8" i="8"/>
  <c r="CN7" i="8"/>
  <c r="CR6" i="8"/>
  <c r="CO7" i="8"/>
  <c r="CK8" i="8"/>
  <c r="CJ9" i="8"/>
  <c r="CL8" i="8"/>
  <c r="K12" i="8"/>
  <c r="L11" i="8"/>
  <c r="M11" i="8"/>
  <c r="EH6" i="8"/>
  <c r="DU8" i="8"/>
  <c r="DX7" i="8"/>
  <c r="DV7" i="8"/>
  <c r="DW7" i="8"/>
  <c r="DR9" i="8"/>
  <c r="DS8" i="8"/>
  <c r="DT8" i="8"/>
  <c r="FC6" i="8"/>
  <c r="EL8" i="8"/>
  <c r="FF7" i="8"/>
  <c r="EO7" i="8"/>
  <c r="EM7" i="8"/>
  <c r="EN7" i="8"/>
  <c r="CY9" i="8"/>
  <c r="CX10" i="8"/>
  <c r="CZ9" i="8"/>
  <c r="BP10" i="8"/>
  <c r="BQ9" i="8"/>
  <c r="BR9" i="8"/>
  <c r="BM11" i="8"/>
  <c r="BN10" i="8"/>
  <c r="BO10" i="8"/>
  <c r="I12" i="8"/>
  <c r="H13" i="8"/>
  <c r="J12" i="8"/>
  <c r="F13" i="8"/>
  <c r="E14" i="8"/>
  <c r="G13" i="8"/>
  <c r="OO33" i="4"/>
  <c r="EK33" i="4"/>
  <c r="X33" i="10"/>
  <c r="AG28" i="3"/>
  <c r="FI33" i="4"/>
  <c r="EM33" i="6"/>
  <c r="BB27" i="3"/>
  <c r="BK32" i="4"/>
  <c r="JT32" i="4"/>
  <c r="BO32" i="4"/>
  <c r="QK32" i="4"/>
  <c r="QK38" i="4" s="1"/>
  <c r="PI32" i="4"/>
  <c r="PI38" i="4" s="1"/>
  <c r="PH32" i="4"/>
  <c r="ON38" i="4"/>
  <c r="PJ32" i="4"/>
  <c r="PJ38" i="4" s="1"/>
  <c r="RI32" i="4"/>
  <c r="RI38" i="4" s="1"/>
  <c r="LP38" i="4"/>
  <c r="PK32" i="4"/>
  <c r="AT27" i="3"/>
  <c r="JV32" i="4"/>
  <c r="V32" i="6"/>
  <c r="S32" i="6"/>
  <c r="QH32" i="4"/>
  <c r="RG32" i="4"/>
  <c r="AV27" i="3"/>
  <c r="JW32" i="4"/>
  <c r="PL32" i="4"/>
  <c r="PL38" i="4" s="1"/>
  <c r="QJ32" i="4"/>
  <c r="QG32" i="4"/>
  <c r="QG38" i="4" s="1"/>
  <c r="PG32" i="4"/>
  <c r="RF32" i="4"/>
  <c r="QL32" i="4"/>
  <c r="X33" i="4"/>
  <c r="AM32" i="4"/>
  <c r="DH32" i="6"/>
  <c r="OK32" i="4"/>
  <c r="OK38" i="4" s="1"/>
  <c r="FE28" i="3"/>
  <c r="EF32" i="6"/>
  <c r="T32" i="6"/>
  <c r="BD27" i="3"/>
  <c r="BM32" i="4"/>
  <c r="BL32" i="4"/>
  <c r="X38" i="6"/>
  <c r="CF31" i="6"/>
  <c r="GX31" i="6"/>
  <c r="CP33" i="6"/>
  <c r="BR33" i="6"/>
  <c r="BE28" i="3"/>
  <c r="GC32" i="6"/>
  <c r="CI32" i="6"/>
  <c r="KW33" i="4"/>
  <c r="GG33" i="4"/>
  <c r="JA33" i="4"/>
  <c r="Q38" i="10"/>
  <c r="CO33" i="4"/>
  <c r="S32" i="10"/>
  <c r="QI32" i="4"/>
  <c r="QM32" i="4" s="1"/>
  <c r="LU33" i="4"/>
  <c r="RG38" i="4"/>
  <c r="IB32" i="4"/>
  <c r="T32" i="10"/>
  <c r="BG38" i="6"/>
  <c r="BA38" i="6"/>
  <c r="BB38" i="6"/>
  <c r="AJ37" i="6"/>
  <c r="AF36" i="6"/>
  <c r="BM35" i="3"/>
  <c r="BK36" i="3" s="1"/>
  <c r="AH37" i="6"/>
  <c r="N36" i="10"/>
  <c r="AG36" i="6"/>
  <c r="BD36" i="3"/>
  <c r="BA36" i="3"/>
  <c r="AD37" i="6"/>
  <c r="AE36" i="3"/>
  <c r="AD36" i="3"/>
  <c r="AC36" i="3"/>
  <c r="N37" i="6"/>
  <c r="R37" i="6" s="1"/>
  <c r="DA10" i="3"/>
  <c r="CW26" i="3" s="1"/>
  <c r="CN31" i="6"/>
  <c r="AK31" i="6"/>
  <c r="AN31" i="6" s="1"/>
  <c r="CJ31" i="6"/>
  <c r="V39" i="6"/>
  <c r="T39" i="6"/>
  <c r="FA27" i="3"/>
  <c r="EK27" i="3"/>
  <c r="U27" i="3"/>
  <c r="BQ27" i="3"/>
  <c r="E27" i="3"/>
  <c r="CG27" i="3"/>
  <c r="DM27" i="3"/>
  <c r="AG10" i="3"/>
  <c r="AC26" i="3" s="1"/>
  <c r="CZ26" i="3"/>
  <c r="DQ10" i="3"/>
  <c r="DM26" i="3" s="1"/>
  <c r="BY27" i="3"/>
  <c r="M36" i="3"/>
  <c r="FZ31" i="6"/>
  <c r="GC31" i="6" s="1"/>
  <c r="CK31" i="6"/>
  <c r="IT32" i="4"/>
  <c r="FZ32" i="4"/>
  <c r="GX32" i="4"/>
  <c r="ED32" i="4"/>
  <c r="Q32" i="4"/>
  <c r="ML32" i="4"/>
  <c r="PC31" i="4"/>
  <c r="PF31" i="4" s="1"/>
  <c r="NG31" i="4"/>
  <c r="NJ31" i="4" s="1"/>
  <c r="AJ31" i="4"/>
  <c r="AM31" i="4" s="1"/>
  <c r="JO31" i="4"/>
  <c r="JR31" i="4" s="1"/>
  <c r="U39" i="6"/>
  <c r="S39" i="6"/>
  <c r="R39" i="6"/>
  <c r="F27" i="3"/>
  <c r="ED27" i="3"/>
  <c r="CQ27" i="3"/>
  <c r="AR32" i="4"/>
  <c r="FG32" i="6"/>
  <c r="DM32" i="6"/>
  <c r="FF32" i="6"/>
  <c r="DM33" i="4"/>
  <c r="DO33" i="6"/>
  <c r="FD27" i="3"/>
  <c r="O27" i="3"/>
  <c r="FG32" i="4"/>
  <c r="DK32" i="4"/>
  <c r="AR32" i="6"/>
  <c r="GE32" i="6"/>
  <c r="R36" i="10"/>
  <c r="NL32" i="4"/>
  <c r="NL38" i="4" s="1"/>
  <c r="DA28" i="3"/>
  <c r="BS27" i="3"/>
  <c r="AE27" i="3"/>
  <c r="DO27" i="3"/>
  <c r="AO32" i="4"/>
  <c r="IW32" i="4"/>
  <c r="FE32" i="4"/>
  <c r="CL32" i="6"/>
  <c r="CM32" i="6"/>
  <c r="AO32" i="6"/>
  <c r="S36" i="10"/>
  <c r="GJ33" i="6"/>
  <c r="DX27" i="3"/>
  <c r="AN27" i="3"/>
  <c r="CN32" i="4"/>
  <c r="CK32" i="4"/>
  <c r="GB32" i="4"/>
  <c r="GE32" i="4"/>
  <c r="QM33" i="4"/>
  <c r="CO32" i="6"/>
  <c r="FI32" i="6"/>
  <c r="U37" i="6"/>
  <c r="BD38" i="6"/>
  <c r="BC38" i="6"/>
  <c r="AG38" i="6"/>
  <c r="Y35" i="3"/>
  <c r="V36" i="3" s="1"/>
  <c r="BG37" i="6"/>
  <c r="AD38" i="6"/>
  <c r="AD36" i="6"/>
  <c r="AJ36" i="6"/>
  <c r="CY26" i="3"/>
  <c r="AP31" i="6"/>
  <c r="CC28" i="3"/>
  <c r="FL33" i="6"/>
  <c r="EL27" i="3"/>
  <c r="AF27" i="3"/>
  <c r="CA27" i="3"/>
  <c r="DI32" i="4"/>
  <c r="HC32" i="4"/>
  <c r="EI32" i="4"/>
  <c r="FK32" i="6"/>
  <c r="AT32" i="6"/>
  <c r="MS33" i="4"/>
  <c r="PM33" i="4"/>
  <c r="U38" i="10"/>
  <c r="PH38" i="4"/>
  <c r="MO32" i="4"/>
  <c r="MO38" i="4" s="1"/>
  <c r="MQ32" i="4"/>
  <c r="MQ38" i="4" s="1"/>
  <c r="NN32" i="4"/>
  <c r="NN38" i="4" s="1"/>
  <c r="IC33" i="4"/>
  <c r="BZ27" i="3"/>
  <c r="IU32" i="4"/>
  <c r="GY32" i="4"/>
  <c r="AS32" i="4"/>
  <c r="CL32" i="4"/>
  <c r="IX32" i="4"/>
  <c r="EJ32" i="6"/>
  <c r="R38" i="10"/>
  <c r="BB36" i="3"/>
  <c r="EN27" i="3"/>
  <c r="G27" i="3"/>
  <c r="AL27" i="3"/>
  <c r="U32" i="4"/>
  <c r="DL32" i="4"/>
  <c r="IY32" i="4"/>
  <c r="W32" i="4"/>
  <c r="FJ32" i="6"/>
  <c r="GF32" i="6"/>
  <c r="NP32" i="4"/>
  <c r="NP38" i="4" s="1"/>
  <c r="OI32" i="4"/>
  <c r="RF38" i="4"/>
  <c r="ET27" i="3"/>
  <c r="BT27" i="3"/>
  <c r="CJ27" i="3"/>
  <c r="EG32" i="4"/>
  <c r="BN32" i="4"/>
  <c r="GH32" i="6"/>
  <c r="BN32" i="6"/>
  <c r="QL38" i="4"/>
  <c r="LQ32" i="4"/>
  <c r="LQ38" i="4" s="1"/>
  <c r="QI38" i="4"/>
  <c r="OL32" i="4"/>
  <c r="OL38" i="4" s="1"/>
  <c r="LS32" i="4"/>
  <c r="LS38" i="4" s="1"/>
  <c r="AF38" i="6"/>
  <c r="AI38" i="6"/>
  <c r="AI36" i="6"/>
  <c r="AH38" i="6"/>
  <c r="AD26" i="3"/>
  <c r="GH31" i="6"/>
  <c r="CO31" i="6"/>
  <c r="NL31" i="4"/>
  <c r="AO31" i="4"/>
  <c r="QI31" i="4"/>
  <c r="CW27" i="3"/>
  <c r="ES27" i="3"/>
  <c r="DU27" i="3"/>
  <c r="M27" i="3"/>
  <c r="BI27" i="3"/>
  <c r="AC27" i="3"/>
  <c r="EC27" i="3"/>
  <c r="BM10" i="3"/>
  <c r="BI26" i="3" s="1"/>
  <c r="Y10" i="3"/>
  <c r="U26" i="3" s="1"/>
  <c r="CX26" i="3"/>
  <c r="DA26" i="3" s="1"/>
  <c r="DE27" i="3"/>
  <c r="CO27" i="3"/>
  <c r="AQ31" i="6"/>
  <c r="CM31" i="6"/>
  <c r="AO31" i="6"/>
  <c r="FB32" i="4"/>
  <c r="DF32" i="4"/>
  <c r="CH32" i="4"/>
  <c r="NJ32" i="4"/>
  <c r="KP32" i="4"/>
  <c r="NP31" i="4"/>
  <c r="PH31" i="4"/>
  <c r="NO31" i="4"/>
  <c r="JU31" i="4"/>
  <c r="IQ31" i="4"/>
  <c r="IT31" i="4" s="1"/>
  <c r="HS31" i="4"/>
  <c r="HV31" i="4" s="1"/>
  <c r="DC31" i="4"/>
  <c r="DF31" i="4" s="1"/>
  <c r="EY31" i="4"/>
  <c r="FB31" i="4" s="1"/>
  <c r="CE31" i="4"/>
  <c r="CH31" i="4" s="1"/>
  <c r="W39" i="6"/>
  <c r="AO28" i="3"/>
  <c r="CZ27" i="3"/>
  <c r="DH27" i="3"/>
  <c r="BM28" i="3"/>
  <c r="GF32" i="4"/>
  <c r="FH32" i="4"/>
  <c r="DJ32" i="4"/>
  <c r="DI32" i="6"/>
  <c r="EH32" i="6"/>
  <c r="DN32" i="6"/>
  <c r="T38" i="10"/>
  <c r="BU28" i="3"/>
  <c r="JY33" i="4"/>
  <c r="DW27" i="3"/>
  <c r="V27" i="3"/>
  <c r="EF27" i="3"/>
  <c r="GC32" i="4"/>
  <c r="IV32" i="4"/>
  <c r="EE32" i="4"/>
  <c r="CN32" i="6"/>
  <c r="AS32" i="6"/>
  <c r="AP32" i="6"/>
  <c r="S38" i="10"/>
  <c r="BC36" i="3"/>
  <c r="P9" i="2" s="1" a="1"/>
  <c r="QH38" i="4"/>
  <c r="KS32" i="4"/>
  <c r="KS38" i="4" s="1"/>
  <c r="NO32" i="4"/>
  <c r="NO38" i="4" s="1"/>
  <c r="EU27" i="3"/>
  <c r="N27" i="3"/>
  <c r="AN32" i="4"/>
  <c r="EF32" i="4"/>
  <c r="AQ32" i="6"/>
  <c r="X36" i="3"/>
  <c r="FB27" i="3"/>
  <c r="AU27" i="3"/>
  <c r="AW27" i="3" s="1"/>
  <c r="DY28" i="3"/>
  <c r="HD32" i="4"/>
  <c r="HB32" i="4"/>
  <c r="R32" i="4"/>
  <c r="V32" i="4"/>
  <c r="R32" i="6"/>
  <c r="X32" i="6" s="1"/>
  <c r="EL32" i="6"/>
  <c r="U36" i="10"/>
  <c r="BE38" i="6"/>
  <c r="BF38" i="6"/>
  <c r="BE37" i="6"/>
  <c r="AE36" i="6"/>
  <c r="AH36" i="6"/>
  <c r="AG37" i="6"/>
  <c r="N36" i="6"/>
  <c r="N37" i="10"/>
  <c r="W37" i="10" s="1"/>
  <c r="DN26" i="3"/>
  <c r="AK39" i="6"/>
  <c r="AN39" i="6" s="1"/>
  <c r="P36" i="3"/>
  <c r="DN27" i="3"/>
  <c r="CR27" i="3"/>
  <c r="GZ32" i="4"/>
  <c r="S32" i="4"/>
  <c r="FD32" i="4"/>
  <c r="GI32" i="6"/>
  <c r="PK38" i="4"/>
  <c r="LR38" i="4"/>
  <c r="N36" i="3"/>
  <c r="EM27" i="3"/>
  <c r="AM27" i="3"/>
  <c r="CI27" i="3"/>
  <c r="HE33" i="4"/>
  <c r="FC32" i="4"/>
  <c r="DG32" i="4"/>
  <c r="CM32" i="4"/>
  <c r="EG32" i="6"/>
  <c r="DJ32" i="6"/>
  <c r="DK32" i="6"/>
  <c r="X27" i="3"/>
  <c r="BC27" i="3"/>
  <c r="BE27" i="3" s="1"/>
  <c r="DG27" i="3"/>
  <c r="CI32" i="4"/>
  <c r="EH32" i="4"/>
  <c r="GD32" i="4"/>
  <c r="BO32" i="6"/>
  <c r="V38" i="10"/>
  <c r="W36" i="10"/>
  <c r="RH38" i="4"/>
  <c r="KT32" i="4"/>
  <c r="KT38" i="4" s="1"/>
  <c r="MN32" i="4"/>
  <c r="MN38" i="4" s="1"/>
  <c r="QJ38" i="4"/>
  <c r="LT32" i="4"/>
  <c r="LT38" i="4" s="1"/>
  <c r="PG38" i="4"/>
  <c r="MR32" i="4"/>
  <c r="MR38" i="4" s="1"/>
  <c r="CY27" i="3"/>
  <c r="BJ27" i="3"/>
  <c r="BL27" i="3"/>
  <c r="IC32" i="4"/>
  <c r="BP32" i="4"/>
  <c r="BQ32" i="4" s="1"/>
  <c r="AQ32" i="4"/>
  <c r="JS32" i="4"/>
  <c r="JY32" i="4" s="1"/>
  <c r="GD32" i="6"/>
  <c r="EI32" i="6"/>
  <c r="CK32" i="6"/>
  <c r="AF36" i="3"/>
  <c r="KU32" i="4"/>
  <c r="KU38" i="4" s="1"/>
  <c r="OJ32" i="4"/>
  <c r="OJ38" i="4" s="1"/>
  <c r="KR32" i="4"/>
  <c r="NM32" i="4"/>
  <c r="NM38" i="4" s="1"/>
  <c r="MP32" i="4"/>
  <c r="MP38" i="4" s="1"/>
  <c r="KQ32" i="4"/>
  <c r="KQ38" i="4" s="1"/>
  <c r="LO32" i="4"/>
  <c r="N39" i="10"/>
  <c r="S39" i="10" s="1"/>
  <c r="BB40" i="6"/>
  <c r="BA40" i="6"/>
  <c r="EG10" i="3"/>
  <c r="BE10" i="3"/>
  <c r="BU10" i="3"/>
  <c r="AO10" i="3"/>
  <c r="I10" i="3"/>
  <c r="Q10" i="3"/>
  <c r="AW10" i="3"/>
  <c r="CC10" i="3"/>
  <c r="FE10" i="3"/>
  <c r="DI10" i="3"/>
  <c r="EO10" i="3"/>
  <c r="DY10" i="3"/>
  <c r="CU25" i="3"/>
  <c r="CX9" i="3"/>
  <c r="CW9" i="3"/>
  <c r="CZ9" i="3"/>
  <c r="CY9" i="3"/>
  <c r="EU9" i="3"/>
  <c r="ES9" i="3"/>
  <c r="ET9" i="3"/>
  <c r="EQ25" i="3"/>
  <c r="EV9" i="3"/>
  <c r="DN9" i="3"/>
  <c r="DP9" i="3"/>
  <c r="DM9" i="3"/>
  <c r="DO9" i="3"/>
  <c r="DK25" i="3"/>
  <c r="CR9" i="3"/>
  <c r="CQ9" i="3"/>
  <c r="CP9" i="3"/>
  <c r="CN25" i="3"/>
  <c r="CO9" i="3"/>
  <c r="CJ9" i="3"/>
  <c r="CG9" i="3"/>
  <c r="CF25" i="3"/>
  <c r="CH9" i="3"/>
  <c r="CI9" i="3"/>
  <c r="BP8" i="3"/>
  <c r="BP24" i="3" s="1"/>
  <c r="D8" i="3"/>
  <c r="T8" i="3"/>
  <c r="T24" i="3" s="1"/>
  <c r="BO8" i="3"/>
  <c r="BO24" i="3" s="1"/>
  <c r="C8" i="3"/>
  <c r="C24" i="3" s="1"/>
  <c r="DC8" i="3"/>
  <c r="BW8" i="3"/>
  <c r="BW24" i="3" s="1"/>
  <c r="S8" i="3"/>
  <c r="S24" i="3" s="1"/>
  <c r="EA8" i="3"/>
  <c r="DS8" i="3"/>
  <c r="EQ8" i="3"/>
  <c r="EI8" i="3"/>
  <c r="EI24" i="3" s="1"/>
  <c r="AA8" i="3"/>
  <c r="AA24" i="3" s="1"/>
  <c r="AI8" i="3"/>
  <c r="AI24" i="3" s="1"/>
  <c r="AZ8" i="3"/>
  <c r="AZ24" i="3" s="1"/>
  <c r="BG8" i="3"/>
  <c r="BG24" i="3" s="1"/>
  <c r="BX8" i="3"/>
  <c r="L8" i="3"/>
  <c r="L24" i="3" s="1"/>
  <c r="BH8" i="3"/>
  <c r="BH24" i="3" s="1"/>
  <c r="CM8" i="3"/>
  <c r="CM24" i="3" s="1"/>
  <c r="CE8" i="3"/>
  <c r="CE24" i="3" s="1"/>
  <c r="CU8" i="3"/>
  <c r="AQ8" i="3"/>
  <c r="AQ24" i="3" s="1"/>
  <c r="B7" i="3"/>
  <c r="AY8" i="3"/>
  <c r="AY24" i="3" s="1"/>
  <c r="AJ8" i="3"/>
  <c r="AJ24" i="3" s="1"/>
  <c r="EY8" i="3"/>
  <c r="K8" i="3"/>
  <c r="K24" i="3" s="1"/>
  <c r="AB8" i="3"/>
  <c r="AB24" i="3" s="1"/>
  <c r="CF8" i="3"/>
  <c r="CN8" i="3"/>
  <c r="AR8" i="3"/>
  <c r="AR24" i="3" s="1"/>
  <c r="DK8" i="3"/>
  <c r="O9" i="3"/>
  <c r="AD9" i="3"/>
  <c r="AS9" i="3"/>
  <c r="X9" i="3"/>
  <c r="G9" i="3"/>
  <c r="BB9" i="3"/>
  <c r="AK9" i="3"/>
  <c r="AV9" i="3"/>
  <c r="M9" i="3"/>
  <c r="BR9" i="3"/>
  <c r="AN9" i="3"/>
  <c r="V9" i="3"/>
  <c r="E9" i="3"/>
  <c r="P9" i="3"/>
  <c r="AE9" i="3"/>
  <c r="AT9" i="3"/>
  <c r="BI9" i="3"/>
  <c r="BC9" i="3"/>
  <c r="AL9" i="3"/>
  <c r="BS9" i="3"/>
  <c r="BL9" i="3"/>
  <c r="N9" i="3"/>
  <c r="AC9" i="3"/>
  <c r="D25" i="3"/>
  <c r="W9" i="3"/>
  <c r="F9" i="3"/>
  <c r="BK9" i="3"/>
  <c r="BA9" i="3"/>
  <c r="AF9" i="3"/>
  <c r="AU9" i="3"/>
  <c r="BJ9" i="3"/>
  <c r="BT9" i="3"/>
  <c r="BD9" i="3"/>
  <c r="AM9" i="3"/>
  <c r="U9" i="3"/>
  <c r="BQ9" i="3"/>
  <c r="BU9" i="3" s="1"/>
  <c r="BQ25" i="3" s="1"/>
  <c r="H9" i="3"/>
  <c r="DH9" i="3"/>
  <c r="DG9" i="3"/>
  <c r="DF9" i="3"/>
  <c r="DE9" i="3"/>
  <c r="DC25" i="3"/>
  <c r="EE9" i="3"/>
  <c r="ED9" i="3"/>
  <c r="EC9" i="3"/>
  <c r="EA25" i="3"/>
  <c r="EF9" i="3"/>
  <c r="FB9" i="3"/>
  <c r="FD9" i="3"/>
  <c r="FC9" i="3"/>
  <c r="FA9" i="3"/>
  <c r="EY25" i="3"/>
  <c r="EM9" i="3"/>
  <c r="DV9" i="3"/>
  <c r="EL9" i="3"/>
  <c r="DS25" i="3"/>
  <c r="EK9" i="3"/>
  <c r="DW9" i="3"/>
  <c r="DX9" i="3"/>
  <c r="EN9" i="3"/>
  <c r="DU9" i="3"/>
  <c r="CA9" i="3"/>
  <c r="BX25" i="3"/>
  <c r="BZ9" i="3"/>
  <c r="BY9" i="3"/>
  <c r="CB9" i="3"/>
  <c r="CS10" i="3"/>
  <c r="CK10" i="3"/>
  <c r="EW10" i="3"/>
  <c r="I35" i="3"/>
  <c r="N10" i="2"/>
  <c r="N9" i="2"/>
  <c r="N12" i="2"/>
  <c r="N11" i="2"/>
  <c r="M11" i="2"/>
  <c r="M10" i="2"/>
  <c r="M12" i="2"/>
  <c r="M9" i="2"/>
  <c r="EC31" i="6"/>
  <c r="EL31" i="6" s="1"/>
  <c r="FA31" i="6"/>
  <c r="FK31" i="6" s="1"/>
  <c r="IK31" i="6"/>
  <c r="IR31" i="6" s="1"/>
  <c r="IH31" i="6"/>
  <c r="BH31" i="6"/>
  <c r="BL31" i="6" s="1"/>
  <c r="DD31" i="6"/>
  <c r="DM31" i="6" s="1"/>
  <c r="N31" i="6"/>
  <c r="T31" i="6" s="1"/>
  <c r="HL31" i="6"/>
  <c r="HO31" i="6"/>
  <c r="HV31" i="6" s="1"/>
  <c r="RD38" i="4"/>
  <c r="RK32" i="4"/>
  <c r="N31" i="10"/>
  <c r="S31" i="10" s="1"/>
  <c r="QF38" i="4"/>
  <c r="QM38" i="4" s="1"/>
  <c r="QF39" i="4" s="1"/>
  <c r="ML38" i="4"/>
  <c r="KP38" i="4"/>
  <c r="OE31" i="4"/>
  <c r="OL31" i="4" s="1"/>
  <c r="RA31" i="4"/>
  <c r="RD31" i="4"/>
  <c r="LE30" i="4"/>
  <c r="QA30" i="4"/>
  <c r="QT30" i="4"/>
  <c r="FT30" i="4"/>
  <c r="BY30" i="4"/>
  <c r="C29" i="6"/>
  <c r="OU30" i="4"/>
  <c r="PE30" i="4" s="1"/>
  <c r="DS30" i="4"/>
  <c r="EC30" i="4" s="1"/>
  <c r="AA30" i="4"/>
  <c r="C29" i="4"/>
  <c r="FP30" i="4"/>
  <c r="DW30" i="4"/>
  <c r="DA30" i="4"/>
  <c r="DT30" i="4"/>
  <c r="EW30" i="4"/>
  <c r="BX30" i="4"/>
  <c r="JJ30" i="4"/>
  <c r="MC30" i="4"/>
  <c r="AI30" i="4"/>
  <c r="GK30" i="4"/>
  <c r="LA30" i="4"/>
  <c r="F30" i="4"/>
  <c r="P30" i="4" s="1"/>
  <c r="HO30" i="4"/>
  <c r="OX30" i="4"/>
  <c r="OA30" i="4"/>
  <c r="OZ30" i="4"/>
  <c r="CY30" i="4"/>
  <c r="MW30" i="4"/>
  <c r="MX30" i="4"/>
  <c r="KF30" i="4"/>
  <c r="FR30" i="4"/>
  <c r="GT30" i="4"/>
  <c r="G30" i="4"/>
  <c r="AY30" i="4"/>
  <c r="BI30" i="4" s="1"/>
  <c r="JH30" i="4"/>
  <c r="PA30" i="4"/>
  <c r="CA30" i="4"/>
  <c r="IN30" i="4"/>
  <c r="CX30" i="4"/>
  <c r="PY30" i="4"/>
  <c r="EX30" i="4"/>
  <c r="OT30" i="4"/>
  <c r="KC30" i="4"/>
  <c r="NC30" i="4"/>
  <c r="ET30" i="4"/>
  <c r="QB30" i="4"/>
  <c r="CB30" i="4"/>
  <c r="KE30" i="4"/>
  <c r="KO30" i="4" s="1"/>
  <c r="HQ30" i="4"/>
  <c r="CW30" i="4"/>
  <c r="JK30" i="4"/>
  <c r="HN30" i="4"/>
  <c r="HL30" i="4"/>
  <c r="OC30" i="4"/>
  <c r="LH30" i="4"/>
  <c r="IO30" i="4"/>
  <c r="PB30" i="4"/>
  <c r="AZ30" i="4"/>
  <c r="H30" i="4"/>
  <c r="E30" i="4"/>
  <c r="NW30" i="4"/>
  <c r="OG30" i="4" s="1"/>
  <c r="PT30" i="4"/>
  <c r="CU30" i="4"/>
  <c r="DE30" i="4" s="1"/>
  <c r="JL30" i="4"/>
  <c r="PU30" i="4"/>
  <c r="QE30" i="4" s="1"/>
  <c r="NX30" i="4"/>
  <c r="PV30" i="4"/>
  <c r="CV30" i="4"/>
  <c r="QZ30" i="4"/>
  <c r="BD30" i="4"/>
  <c r="GQ30" i="4"/>
  <c r="GO30" i="4"/>
  <c r="AD30" i="4"/>
  <c r="BV30" i="4"/>
  <c r="QR30" i="4"/>
  <c r="LB30" i="4"/>
  <c r="MB30" i="4"/>
  <c r="HK30" i="4"/>
  <c r="HU30" i="4" s="1"/>
  <c r="GP30" i="4"/>
  <c r="GS30" i="4"/>
  <c r="BC30" i="4"/>
  <c r="I30" i="4"/>
  <c r="NU30" i="4"/>
  <c r="JI30" i="4"/>
  <c r="CZ30" i="4"/>
  <c r="KG30" i="4"/>
  <c r="DR30" i="4"/>
  <c r="AX30" i="4"/>
  <c r="JM30" i="4"/>
  <c r="AH30" i="4"/>
  <c r="FM30" i="4"/>
  <c r="FN30" i="4"/>
  <c r="LG30" i="4"/>
  <c r="FU30" i="4"/>
  <c r="ES30" i="4"/>
  <c r="IG30" i="4"/>
  <c r="GM30" i="4"/>
  <c r="GW30" i="4" s="1"/>
  <c r="EV30" i="4"/>
  <c r="HM30" i="4"/>
  <c r="FV30" i="4"/>
  <c r="JG30" i="4"/>
  <c r="JQ30" i="4" s="1"/>
  <c r="BU30" i="4"/>
  <c r="QS30" i="4"/>
  <c r="RC30" i="4" s="1"/>
  <c r="NV30" i="4"/>
  <c r="GL30" i="4"/>
  <c r="MF30" i="4"/>
  <c r="GR30" i="4"/>
  <c r="KK30" i="4"/>
  <c r="ME30" i="4"/>
  <c r="HP30" i="4"/>
  <c r="AF30" i="4"/>
  <c r="DQ30" i="4"/>
  <c r="LZ30" i="4"/>
  <c r="MY30" i="4"/>
  <c r="NI30" i="4" s="1"/>
  <c r="C29" i="10"/>
  <c r="HI30" i="4"/>
  <c r="KD30" i="4"/>
  <c r="AB30" i="4"/>
  <c r="AL30" i="4" s="1"/>
  <c r="JN30" i="4"/>
  <c r="HR30" i="4"/>
  <c r="NB30" i="4"/>
  <c r="DX30" i="4"/>
  <c r="GN30" i="4"/>
  <c r="ER30" i="4"/>
  <c r="BE30" i="4"/>
  <c r="BA30" i="4"/>
  <c r="EO30" i="4"/>
  <c r="QY30" i="4"/>
  <c r="DZ30" i="4"/>
  <c r="CS30" i="4"/>
  <c r="MG30" i="4"/>
  <c r="KL30" i="4"/>
  <c r="KJ30" i="4"/>
  <c r="AC30" i="4"/>
  <c r="FO30" i="4"/>
  <c r="FY30" i="4" s="1"/>
  <c r="Z30" i="4"/>
  <c r="DY30" i="4"/>
  <c r="OW30" i="4"/>
  <c r="EU30" i="4"/>
  <c r="L30" i="4"/>
  <c r="PX30" i="4"/>
  <c r="DV30" i="4"/>
  <c r="CC30" i="4"/>
  <c r="MA30" i="4"/>
  <c r="MK30" i="4" s="1"/>
  <c r="IJ30" i="4"/>
  <c r="IK30" i="4"/>
  <c r="DB30" i="4"/>
  <c r="ND30" i="4"/>
  <c r="D30" i="4"/>
  <c r="EQ30" i="4"/>
  <c r="FA30" i="4" s="1"/>
  <c r="MH30" i="4"/>
  <c r="NY30" i="4"/>
  <c r="IP30" i="4"/>
  <c r="PW30" i="4"/>
  <c r="J30" i="4"/>
  <c r="HJ30" i="4"/>
  <c r="OS30" i="4"/>
  <c r="JE30" i="4"/>
  <c r="OD30" i="4"/>
  <c r="KI30" i="4"/>
  <c r="PZ30" i="4"/>
  <c r="OY30" i="4"/>
  <c r="NZ30" i="4"/>
  <c r="NF30" i="4"/>
  <c r="BB30" i="4"/>
  <c r="CD30" i="4"/>
  <c r="QX30" i="4"/>
  <c r="K30" i="4"/>
  <c r="QQ30" i="4"/>
  <c r="PS30" i="4"/>
  <c r="LC30" i="4"/>
  <c r="LM30" i="4" s="1"/>
  <c r="QU30" i="4"/>
  <c r="QW30" i="4"/>
  <c r="OV30" i="4"/>
  <c r="AG30" i="4"/>
  <c r="NE30" i="4"/>
  <c r="KH30" i="4"/>
  <c r="AW30" i="4"/>
  <c r="MZ30" i="4"/>
  <c r="IL30" i="4"/>
  <c r="BZ30" i="4"/>
  <c r="BF30" i="4"/>
  <c r="EP30" i="4"/>
  <c r="JF30" i="4"/>
  <c r="DU30" i="4"/>
  <c r="LJ30" i="4"/>
  <c r="LF30" i="4"/>
  <c r="II30" i="4"/>
  <c r="IS30" i="4" s="1"/>
  <c r="QV30" i="4"/>
  <c r="LI30" i="4"/>
  <c r="M30" i="4"/>
  <c r="LY30" i="4"/>
  <c r="LD30" i="4"/>
  <c r="FQ30" i="4"/>
  <c r="OB30" i="4"/>
  <c r="AE30" i="4"/>
  <c r="CT30" i="4"/>
  <c r="NA30" i="4"/>
  <c r="FS30" i="4"/>
  <c r="IM30" i="4"/>
  <c r="MD30" i="4"/>
  <c r="IH30" i="4"/>
  <c r="BW30" i="4"/>
  <c r="CG30" i="4" s="1"/>
  <c r="FW31" i="4"/>
  <c r="GA31" i="4" s="1"/>
  <c r="K30" i="10"/>
  <c r="L30" i="10"/>
  <c r="F30" i="10"/>
  <c r="P30" i="10" s="1"/>
  <c r="E30" i="10"/>
  <c r="H30" i="10"/>
  <c r="I30" i="10"/>
  <c r="G30" i="10"/>
  <c r="D30" i="10"/>
  <c r="M30" i="10"/>
  <c r="J30" i="10"/>
  <c r="N31" i="4"/>
  <c r="V31" i="4" s="1"/>
  <c r="GU31" i="4"/>
  <c r="GY31" i="4" s="1"/>
  <c r="MI31" i="4"/>
  <c r="MR31" i="4" s="1"/>
  <c r="KM31" i="4"/>
  <c r="KQ31" i="4" s="1"/>
  <c r="EA31" i="4"/>
  <c r="EF31" i="4" s="1"/>
  <c r="LK31" i="4"/>
  <c r="LQ31" i="4" s="1"/>
  <c r="BG31" i="4"/>
  <c r="BL31" i="4" s="1"/>
  <c r="QC31" i="4"/>
  <c r="QF31" i="4"/>
  <c r="DV30" i="6"/>
  <c r="BB30" i="6"/>
  <c r="K30" i="6"/>
  <c r="AC30" i="6"/>
  <c r="AM30" i="6" s="1"/>
  <c r="GO30" i="6"/>
  <c r="CB30" i="6"/>
  <c r="EX30" i="6"/>
  <c r="CD30" i="6"/>
  <c r="AH30" i="6"/>
  <c r="HI30" i="6"/>
  <c r="HS30" i="6" s="1"/>
  <c r="HJ30" i="6"/>
  <c r="HT30" i="6" s="1"/>
  <c r="GV30" i="6"/>
  <c r="AY30" i="6"/>
  <c r="DB30" i="6"/>
  <c r="EY30" i="6"/>
  <c r="ID30" i="6"/>
  <c r="IN30" i="6" s="1"/>
  <c r="FQ30" i="6"/>
  <c r="FR30" i="6"/>
  <c r="GB30" i="6" s="1"/>
  <c r="BV30" i="6"/>
  <c r="FX30" i="6"/>
  <c r="AI30" i="6"/>
  <c r="FW30" i="6"/>
  <c r="DY30" i="6"/>
  <c r="M30" i="6"/>
  <c r="BX30" i="6"/>
  <c r="CH30" i="6" s="1"/>
  <c r="F30" i="6"/>
  <c r="P30" i="6" s="1"/>
  <c r="CW30" i="6"/>
  <c r="HF30" i="6"/>
  <c r="HP30" i="6" s="1"/>
  <c r="CV30" i="6"/>
  <c r="DG30" i="6" s="1"/>
  <c r="J30" i="6"/>
  <c r="CC30" i="6"/>
  <c r="AB30" i="6"/>
  <c r="DX30" i="6"/>
  <c r="GN30" i="6"/>
  <c r="EQ30" i="6"/>
  <c r="EU30" i="6"/>
  <c r="IA30" i="6"/>
  <c r="HE30" i="6"/>
  <c r="GT30" i="6"/>
  <c r="AF30" i="6"/>
  <c r="ES30" i="6"/>
  <c r="FD30" i="6" s="1"/>
  <c r="BW30" i="6"/>
  <c r="BF30" i="6"/>
  <c r="G30" i="6"/>
  <c r="IC30" i="6"/>
  <c r="IM30" i="6" s="1"/>
  <c r="BA30" i="6"/>
  <c r="GP30" i="6"/>
  <c r="EZ30" i="6"/>
  <c r="GS30" i="6"/>
  <c r="FP30" i="6"/>
  <c r="GQ30" i="6"/>
  <c r="HZ30" i="6"/>
  <c r="IJ30" i="6" s="1"/>
  <c r="DW30" i="6"/>
  <c r="I30" i="6"/>
  <c r="DA30" i="6"/>
  <c r="AJ30" i="6"/>
  <c r="CX30" i="6"/>
  <c r="CT30" i="6"/>
  <c r="D30" i="6"/>
  <c r="IG30" i="6"/>
  <c r="IQ30" i="6" s="1"/>
  <c r="ER30" i="6"/>
  <c r="CU30" i="6"/>
  <c r="BY30" i="6"/>
  <c r="CA30" i="6"/>
  <c r="AZ30" i="6"/>
  <c r="BJ30" i="6" s="1"/>
  <c r="EW30" i="6"/>
  <c r="BZ30" i="6"/>
  <c r="DU30" i="6"/>
  <c r="EE30" i="6" s="1"/>
  <c r="HX30" i="6"/>
  <c r="H30" i="6"/>
  <c r="AD30" i="6"/>
  <c r="DZ30" i="6"/>
  <c r="HH30" i="6"/>
  <c r="HR30" i="6" s="1"/>
  <c r="AG30" i="6"/>
  <c r="AE30" i="6"/>
  <c r="BD30" i="6"/>
  <c r="CZ30" i="6"/>
  <c r="ET30" i="6"/>
  <c r="AA30" i="6"/>
  <c r="GU30" i="6"/>
  <c r="GW30" i="6"/>
  <c r="FY30" i="6"/>
  <c r="BE30" i="6"/>
  <c r="FU30" i="6"/>
  <c r="FS30" i="6"/>
  <c r="BC30" i="6"/>
  <c r="CY30" i="6"/>
  <c r="AX30" i="6"/>
  <c r="HC30" i="6"/>
  <c r="FT30" i="6"/>
  <c r="BG30" i="6"/>
  <c r="HG30" i="6"/>
  <c r="HQ30" i="6" s="1"/>
  <c r="IF30" i="6"/>
  <c r="IP30" i="6" s="1"/>
  <c r="GR30" i="6"/>
  <c r="CE30" i="6"/>
  <c r="HB30" i="6"/>
  <c r="IE30" i="6"/>
  <c r="IO30" i="6" s="1"/>
  <c r="DC30" i="6"/>
  <c r="EA30" i="6"/>
  <c r="HD30" i="6"/>
  <c r="HN30" i="6" s="1"/>
  <c r="EB30" i="6"/>
  <c r="FV30" i="6"/>
  <c r="HY30" i="6"/>
  <c r="EV30" i="6"/>
  <c r="HK30" i="6"/>
  <c r="HU30" i="6" s="1"/>
  <c r="L30" i="6"/>
  <c r="DT30" i="6"/>
  <c r="IB30" i="6"/>
  <c r="IL30" i="6" s="1"/>
  <c r="DS30" i="6"/>
  <c r="E30" i="6"/>
  <c r="PM38" i="4"/>
  <c r="PJ39" i="4" s="1"/>
  <c r="D40" i="10"/>
  <c r="F40" i="10"/>
  <c r="P40" i="10" s="1"/>
  <c r="C41" i="10"/>
  <c r="E40" i="10"/>
  <c r="G40" i="10"/>
  <c r="H40" i="10"/>
  <c r="HG40" i="6"/>
  <c r="HQ40" i="6" s="1"/>
  <c r="HC40" i="6"/>
  <c r="HY40" i="6"/>
  <c r="HF40" i="6"/>
  <c r="HP40" i="6" s="1"/>
  <c r="FQ40" i="6"/>
  <c r="AZ40" i="6"/>
  <c r="BJ40" i="6" s="1"/>
  <c r="ID40" i="6"/>
  <c r="IN40" i="6" s="1"/>
  <c r="GN40" i="6"/>
  <c r="ER40" i="6"/>
  <c r="AA40" i="6"/>
  <c r="DU40" i="6"/>
  <c r="EE40" i="6" s="1"/>
  <c r="IB40" i="6"/>
  <c r="IL40" i="6" s="1"/>
  <c r="HI40" i="6"/>
  <c r="HS40" i="6" s="1"/>
  <c r="HJ40" i="6"/>
  <c r="HT40" i="6" s="1"/>
  <c r="DS40" i="6"/>
  <c r="CU40" i="6"/>
  <c r="BW40" i="6"/>
  <c r="BX40" i="6"/>
  <c r="CH40" i="6" s="1"/>
  <c r="HE40" i="6"/>
  <c r="HB40" i="6"/>
  <c r="EQ40" i="6"/>
  <c r="IE40" i="6"/>
  <c r="IO40" i="6" s="1"/>
  <c r="F40" i="6"/>
  <c r="P40" i="6" s="1"/>
  <c r="HD40" i="6"/>
  <c r="HN40" i="6" s="1"/>
  <c r="HH40" i="6"/>
  <c r="HR40" i="6" s="1"/>
  <c r="DT40" i="6"/>
  <c r="GO40" i="6"/>
  <c r="AX40" i="6"/>
  <c r="ES40" i="6"/>
  <c r="FD40" i="6" s="1"/>
  <c r="D40" i="6"/>
  <c r="AB40" i="6"/>
  <c r="AY40" i="6"/>
  <c r="IA40" i="6"/>
  <c r="CV40" i="6"/>
  <c r="DG40" i="6" s="1"/>
  <c r="HZ40" i="6"/>
  <c r="IJ40" i="6" s="1"/>
  <c r="HK40" i="6"/>
  <c r="HU40" i="6" s="1"/>
  <c r="IC40" i="6"/>
  <c r="IM40" i="6" s="1"/>
  <c r="FP40" i="6"/>
  <c r="E40" i="6"/>
  <c r="IG40" i="6"/>
  <c r="IQ40" i="6" s="1"/>
  <c r="FR40" i="6"/>
  <c r="GB40" i="6" s="1"/>
  <c r="GP40" i="6"/>
  <c r="C41" i="6"/>
  <c r="BV40" i="6"/>
  <c r="CT40" i="6"/>
  <c r="HX40" i="6"/>
  <c r="AC40" i="6"/>
  <c r="AM40" i="6" s="1"/>
  <c r="IF40" i="6"/>
  <c r="IP40" i="6" s="1"/>
  <c r="G40" i="6"/>
  <c r="AE40" i="6"/>
  <c r="H40" i="6"/>
  <c r="AD40" i="6"/>
  <c r="IK39" i="6"/>
  <c r="IR39" i="6" s="1"/>
  <c r="IH39" i="6"/>
  <c r="HL39" i="6"/>
  <c r="HO39" i="6"/>
  <c r="HV39" i="6" s="1"/>
  <c r="FB26" i="3" l="1"/>
  <c r="FA26" i="3"/>
  <c r="EK26" i="3"/>
  <c r="AT26" i="3"/>
  <c r="AS26" i="3"/>
  <c r="H26" i="3"/>
  <c r="E26" i="3"/>
  <c r="BS26" i="3"/>
  <c r="BQ26" i="3"/>
  <c r="EF26" i="3"/>
  <c r="EC26" i="3"/>
  <c r="EU26" i="3"/>
  <c r="ES26" i="3"/>
  <c r="CQ26" i="3"/>
  <c r="CO26" i="3"/>
  <c r="KR38" i="4"/>
  <c r="KW38" i="4" s="1"/>
  <c r="KW32" i="4"/>
  <c r="NQ32" i="4"/>
  <c r="NJ38" i="4"/>
  <c r="F36" i="3"/>
  <c r="E36" i="3"/>
  <c r="CH26" i="3"/>
  <c r="CG26" i="3"/>
  <c r="DX26" i="3"/>
  <c r="DU26" i="3"/>
  <c r="DG26" i="3"/>
  <c r="DE26" i="3"/>
  <c r="BZ26" i="3"/>
  <c r="BY26" i="3"/>
  <c r="N26" i="3"/>
  <c r="M26" i="3"/>
  <c r="AL26" i="3"/>
  <c r="AK26" i="3"/>
  <c r="BB26" i="3"/>
  <c r="BA26" i="3"/>
  <c r="R36" i="6"/>
  <c r="S36" i="6"/>
  <c r="MS32" i="4"/>
  <c r="T36" i="10"/>
  <c r="V36" i="10"/>
  <c r="AO27" i="3"/>
  <c r="V37" i="6"/>
  <c r="NM31" i="4"/>
  <c r="DP26" i="3"/>
  <c r="JX31" i="4"/>
  <c r="W37" i="6"/>
  <c r="CI31" i="6"/>
  <c r="CL31" i="6"/>
  <c r="E15" i="8"/>
  <c r="F14" i="8"/>
  <c r="G14" i="8"/>
  <c r="H14" i="8"/>
  <c r="I13" i="8"/>
  <c r="J13" i="8"/>
  <c r="BN11" i="8"/>
  <c r="BM12" i="8"/>
  <c r="BO11" i="8"/>
  <c r="BP11" i="8"/>
  <c r="BQ10" i="8"/>
  <c r="BR10" i="8"/>
  <c r="CX11" i="8"/>
  <c r="CY10" i="8"/>
  <c r="CZ10" i="8"/>
  <c r="FB6" i="8"/>
  <c r="EP7" i="8"/>
  <c r="ER7" i="8"/>
  <c r="EO8" i="8"/>
  <c r="EQ7" i="8"/>
  <c r="FZ7" i="8"/>
  <c r="FF8" i="8"/>
  <c r="FW6" i="8"/>
  <c r="FG7" i="8"/>
  <c r="FI7" i="8"/>
  <c r="FH7" i="8"/>
  <c r="EL9" i="8"/>
  <c r="EM8" i="8"/>
  <c r="EN8" i="8"/>
  <c r="DS9" i="8"/>
  <c r="DR10" i="8"/>
  <c r="DT9" i="8"/>
  <c r="EA7" i="8"/>
  <c r="DY7" i="8"/>
  <c r="DX8" i="8"/>
  <c r="EG6" i="8"/>
  <c r="DZ7" i="8"/>
  <c r="DU9" i="8"/>
  <c r="DV8" i="8"/>
  <c r="DW8" i="8"/>
  <c r="L12" i="8"/>
  <c r="K13" i="8"/>
  <c r="M12" i="8"/>
  <c r="CK9" i="8"/>
  <c r="CJ10" i="8"/>
  <c r="CL9" i="8"/>
  <c r="CM9" i="8"/>
  <c r="CN8" i="8"/>
  <c r="CO8" i="8"/>
  <c r="CE11" i="8"/>
  <c r="CD12" i="8"/>
  <c r="CF11" i="8"/>
  <c r="BK12" i="8"/>
  <c r="BJ13" i="8"/>
  <c r="BL12" i="8"/>
  <c r="AP14" i="8"/>
  <c r="AQ13" i="8"/>
  <c r="AR13" i="8"/>
  <c r="W14" i="8"/>
  <c r="V15" i="8"/>
  <c r="X14" i="8"/>
  <c r="AB13" i="8"/>
  <c r="AC12" i="8"/>
  <c r="AD12" i="8"/>
  <c r="BS10" i="8"/>
  <c r="BT9" i="8"/>
  <c r="BU9" i="8"/>
  <c r="DE8" i="8"/>
  <c r="DD9" i="8"/>
  <c r="DF8" i="8"/>
  <c r="DA10" i="8"/>
  <c r="DB9" i="8"/>
  <c r="DC9" i="8"/>
  <c r="AF11" i="8"/>
  <c r="AE12" i="8"/>
  <c r="AG11" i="8"/>
  <c r="Z13" i="8"/>
  <c r="Y14" i="8"/>
  <c r="AA13" i="8"/>
  <c r="AS13" i="8"/>
  <c r="AT12" i="8"/>
  <c r="AU12" i="8"/>
  <c r="CH10" i="8"/>
  <c r="CG11" i="8"/>
  <c r="CI10" i="8"/>
  <c r="AW11" i="8"/>
  <c r="AV12" i="8"/>
  <c r="AX11" i="8"/>
  <c r="C15" i="8"/>
  <c r="B16" i="8"/>
  <c r="D15" i="8"/>
  <c r="DG16" i="8"/>
  <c r="DH15" i="8"/>
  <c r="DI15" i="8"/>
  <c r="AZ10" i="8"/>
  <c r="AY11" i="8"/>
  <c r="BA10" i="8"/>
  <c r="PM32" i="4"/>
  <c r="X32" i="10"/>
  <c r="NK31" i="4"/>
  <c r="AF26" i="3"/>
  <c r="CP32" i="6"/>
  <c r="X26" i="3"/>
  <c r="X39" i="6"/>
  <c r="NN31" i="4"/>
  <c r="AR31" i="6"/>
  <c r="HW31" i="4"/>
  <c r="AT31" i="6"/>
  <c r="CC27" i="3"/>
  <c r="AE26" i="3"/>
  <c r="AS31" i="6"/>
  <c r="OH31" i="4"/>
  <c r="Q31" i="6"/>
  <c r="BK31" i="6"/>
  <c r="FE31" i="6"/>
  <c r="J9" i="2" a="1"/>
  <c r="J12" i="2" s="1"/>
  <c r="JW31" i="4"/>
  <c r="JV31" i="4"/>
  <c r="JT31" i="4"/>
  <c r="AU32" i="6"/>
  <c r="Q27" i="3"/>
  <c r="IB31" i="4"/>
  <c r="FC31" i="4"/>
  <c r="GD31" i="6"/>
  <c r="Q31" i="10"/>
  <c r="DH31" i="6"/>
  <c r="AT32" i="4"/>
  <c r="X38" i="10"/>
  <c r="FL32" i="6"/>
  <c r="HY31" i="4"/>
  <c r="BR32" i="6"/>
  <c r="HX31" i="4"/>
  <c r="CP31" i="6"/>
  <c r="BZ39" i="6"/>
  <c r="P11" i="2"/>
  <c r="P12" i="2"/>
  <c r="P10" i="2"/>
  <c r="P9" i="2"/>
  <c r="BA36" i="6"/>
  <c r="BD36" i="6"/>
  <c r="S37" i="6"/>
  <c r="Q37" i="6"/>
  <c r="T37" i="6"/>
  <c r="FA30" i="6"/>
  <c r="BJ31" i="4"/>
  <c r="ED31" i="4"/>
  <c r="ML31" i="4"/>
  <c r="Q31" i="4"/>
  <c r="FZ31" i="4"/>
  <c r="MI30" i="4"/>
  <c r="ML30" i="4" s="1"/>
  <c r="DI9" i="3"/>
  <c r="BM9" i="3"/>
  <c r="BI25" i="3" s="1"/>
  <c r="Q9" i="3"/>
  <c r="M25" i="3" s="1"/>
  <c r="PG39" i="4"/>
  <c r="DH26" i="3"/>
  <c r="G26" i="3"/>
  <c r="Y27" i="3"/>
  <c r="QH31" i="4"/>
  <c r="RG31" i="4"/>
  <c r="RH31" i="4"/>
  <c r="PJ31" i="4"/>
  <c r="AN31" i="4"/>
  <c r="FH31" i="4"/>
  <c r="T31" i="10"/>
  <c r="BM31" i="6"/>
  <c r="R31" i="6"/>
  <c r="CS27" i="3"/>
  <c r="DV26" i="3"/>
  <c r="W26" i="3"/>
  <c r="AG27" i="3"/>
  <c r="EW27" i="3"/>
  <c r="V39" i="10"/>
  <c r="HD31" i="4"/>
  <c r="DJ31" i="4"/>
  <c r="KR31" i="4"/>
  <c r="S31" i="4"/>
  <c r="CI31" i="4"/>
  <c r="AQ31" i="4"/>
  <c r="FI31" i="6"/>
  <c r="EJ31" i="6"/>
  <c r="U37" i="10"/>
  <c r="RF31" i="4"/>
  <c r="FC26" i="3"/>
  <c r="T39" i="10"/>
  <c r="MN31" i="4"/>
  <c r="OI31" i="4"/>
  <c r="IU31" i="4"/>
  <c r="EJ31" i="4"/>
  <c r="BM31" i="4"/>
  <c r="JS31" i="4"/>
  <c r="BO31" i="4"/>
  <c r="LS31" i="4"/>
  <c r="X32" i="4"/>
  <c r="JA32" i="4"/>
  <c r="EK31" i="6"/>
  <c r="GI31" i="6"/>
  <c r="EL26" i="3"/>
  <c r="AM26" i="3"/>
  <c r="AG26" i="3"/>
  <c r="BU27" i="3"/>
  <c r="QJ31" i="4"/>
  <c r="PI31" i="4"/>
  <c r="EE31" i="4"/>
  <c r="GB31" i="4"/>
  <c r="EG31" i="4"/>
  <c r="CJ31" i="4"/>
  <c r="MP31" i="4"/>
  <c r="V31" i="10"/>
  <c r="GE31" i="6"/>
  <c r="FH31" i="6"/>
  <c r="CI26" i="3"/>
  <c r="Q36" i="10"/>
  <c r="X36" i="10" s="1"/>
  <c r="BB36" i="6"/>
  <c r="OI38" i="4"/>
  <c r="OO32" i="4"/>
  <c r="BF37" i="6"/>
  <c r="BG36" i="6"/>
  <c r="U36" i="3"/>
  <c r="W36" i="3"/>
  <c r="AK37" i="6"/>
  <c r="AQ37" i="6" s="1"/>
  <c r="BE36" i="3"/>
  <c r="O9" i="2" a="1"/>
  <c r="BI36" i="3"/>
  <c r="BJ36" i="3"/>
  <c r="BL36" i="3"/>
  <c r="CF30" i="6"/>
  <c r="CI30" i="6" s="1"/>
  <c r="GX30" i="6"/>
  <c r="FJ30" i="6"/>
  <c r="AJ30" i="4"/>
  <c r="AR30" i="4" s="1"/>
  <c r="MP30" i="4"/>
  <c r="MM30" i="4"/>
  <c r="EA30" i="4"/>
  <c r="ED30" i="4" s="1"/>
  <c r="N25" i="3"/>
  <c r="BR25" i="3"/>
  <c r="Q39" i="10"/>
  <c r="U36" i="6"/>
  <c r="PK39" i="4"/>
  <c r="QK39" i="4"/>
  <c r="R37" i="10"/>
  <c r="Q36" i="6"/>
  <c r="H36" i="3"/>
  <c r="G36" i="3"/>
  <c r="QH39" i="4"/>
  <c r="IV31" i="4"/>
  <c r="MO31" i="4"/>
  <c r="DH31" i="4"/>
  <c r="EH31" i="4"/>
  <c r="AS31" i="4"/>
  <c r="QG31" i="4"/>
  <c r="W31" i="10"/>
  <c r="BN31" i="6"/>
  <c r="FJ31" i="6"/>
  <c r="DL31" i="6"/>
  <c r="FF31" i="6"/>
  <c r="CP26" i="3"/>
  <c r="BJ26" i="3"/>
  <c r="BL26" i="3"/>
  <c r="EG27" i="3"/>
  <c r="DY27" i="3"/>
  <c r="R39" i="10"/>
  <c r="EI31" i="4"/>
  <c r="LR31" i="4"/>
  <c r="RI31" i="4"/>
  <c r="HZ31" i="4"/>
  <c r="CK31" i="4"/>
  <c r="AU26" i="3"/>
  <c r="QL39" i="4"/>
  <c r="PI39" i="4"/>
  <c r="EH31" i="6"/>
  <c r="DN31" i="6"/>
  <c r="GJ32" i="6"/>
  <c r="AQ39" i="6"/>
  <c r="NQ31" i="4"/>
  <c r="W31" i="4"/>
  <c r="BP31" i="4"/>
  <c r="KT31" i="4"/>
  <c r="IA31" i="4"/>
  <c r="QL31" i="4"/>
  <c r="GZ31" i="4"/>
  <c r="GG32" i="4"/>
  <c r="EG31" i="6"/>
  <c r="BQ31" i="6"/>
  <c r="CJ26" i="3"/>
  <c r="CA26" i="3"/>
  <c r="O26" i="3"/>
  <c r="BC26" i="3"/>
  <c r="I27" i="3"/>
  <c r="FE27" i="3"/>
  <c r="DK31" i="4"/>
  <c r="GF31" i="4"/>
  <c r="U31" i="4"/>
  <c r="FG31" i="4"/>
  <c r="HC31" i="4"/>
  <c r="HB31" i="4"/>
  <c r="BK31" i="4"/>
  <c r="GF31" i="6"/>
  <c r="AU31" i="6"/>
  <c r="S31" i="6"/>
  <c r="EV26" i="3"/>
  <c r="DO26" i="3"/>
  <c r="DQ26" i="3" s="1"/>
  <c r="P26" i="3"/>
  <c r="BY38" i="6"/>
  <c r="CD39" i="6"/>
  <c r="CD38" i="6"/>
  <c r="V37" i="10"/>
  <c r="Q37" i="10"/>
  <c r="T37" i="10"/>
  <c r="BE36" i="6"/>
  <c r="BF39" i="6"/>
  <c r="AK36" i="6"/>
  <c r="AO36" i="6" s="1"/>
  <c r="BB37" i="6"/>
  <c r="AG36" i="3"/>
  <c r="L9" i="2" a="1"/>
  <c r="PF39" i="4"/>
  <c r="FG30" i="6"/>
  <c r="CK30" i="6"/>
  <c r="FK30" i="6"/>
  <c r="CN30" i="6"/>
  <c r="LN31" i="4"/>
  <c r="KP31" i="4"/>
  <c r="GX31" i="4"/>
  <c r="MR30" i="4"/>
  <c r="MQ30" i="4"/>
  <c r="JO30" i="4"/>
  <c r="JX30" i="4" s="1"/>
  <c r="AS30" i="4"/>
  <c r="EF31" i="6"/>
  <c r="DG25" i="3"/>
  <c r="DG35" i="3" s="1"/>
  <c r="Y9" i="3"/>
  <c r="U25" i="3" s="1"/>
  <c r="BK25" i="3"/>
  <c r="AG9" i="3"/>
  <c r="AO9" i="3"/>
  <c r="AM25" i="3" s="1"/>
  <c r="QJ39" i="4"/>
  <c r="W36" i="6"/>
  <c r="V36" i="6"/>
  <c r="S37" i="10"/>
  <c r="AS39" i="6"/>
  <c r="LT31" i="4"/>
  <c r="BN31" i="4"/>
  <c r="U31" i="10"/>
  <c r="FI32" i="4"/>
  <c r="V31" i="6"/>
  <c r="U31" i="6"/>
  <c r="DI31" i="6"/>
  <c r="ET26" i="3"/>
  <c r="EE26" i="3"/>
  <c r="IZ31" i="4"/>
  <c r="MM31" i="4"/>
  <c r="GC31" i="4"/>
  <c r="MQ31" i="4"/>
  <c r="FD26" i="3"/>
  <c r="FD35" i="3" s="1"/>
  <c r="QG39" i="4"/>
  <c r="PH39" i="4"/>
  <c r="AO39" i="6"/>
  <c r="R31" i="10"/>
  <c r="F26" i="3"/>
  <c r="AR39" i="6"/>
  <c r="OJ31" i="4"/>
  <c r="LP31" i="4"/>
  <c r="DL31" i="4"/>
  <c r="RE31" i="4"/>
  <c r="CL31" i="4"/>
  <c r="W31" i="6"/>
  <c r="DF26" i="3"/>
  <c r="BD26" i="3"/>
  <c r="CK27" i="3"/>
  <c r="EO27" i="3"/>
  <c r="U39" i="10"/>
  <c r="PL31" i="4"/>
  <c r="OK31" i="4"/>
  <c r="PK31" i="4"/>
  <c r="DI31" i="4"/>
  <c r="KV31" i="4"/>
  <c r="DW26" i="3"/>
  <c r="AV26" i="3"/>
  <c r="LO38" i="4"/>
  <c r="LU32" i="4"/>
  <c r="BC36" i="6"/>
  <c r="BD37" i="6"/>
  <c r="BF36" i="6"/>
  <c r="BA37" i="6"/>
  <c r="BC37" i="6"/>
  <c r="AK38" i="6"/>
  <c r="AN38" i="6" s="1"/>
  <c r="JV30" i="4"/>
  <c r="EG30" i="4"/>
  <c r="BT25" i="3"/>
  <c r="BS25" i="3"/>
  <c r="BS35" i="3" s="1"/>
  <c r="V25" i="3"/>
  <c r="EM32" i="6"/>
  <c r="DO32" i="6"/>
  <c r="T36" i="6"/>
  <c r="AT39" i="6"/>
  <c r="CB26" i="3"/>
  <c r="CC26" i="3" s="1"/>
  <c r="AN26" i="3"/>
  <c r="AP39" i="6"/>
  <c r="OM31" i="4"/>
  <c r="KS31" i="4"/>
  <c r="AP31" i="4"/>
  <c r="LO31" i="4"/>
  <c r="KU31" i="4"/>
  <c r="PG31" i="4"/>
  <c r="DM32" i="4"/>
  <c r="BP31" i="6"/>
  <c r="DI27" i="3"/>
  <c r="BT26" i="3"/>
  <c r="ED26" i="3"/>
  <c r="BM27" i="3"/>
  <c r="DA27" i="3"/>
  <c r="R31" i="4"/>
  <c r="IX31" i="4"/>
  <c r="GD31" i="4"/>
  <c r="EI31" i="6"/>
  <c r="CR26" i="3"/>
  <c r="CS26" i="3" s="1"/>
  <c r="V26" i="3"/>
  <c r="QI39" i="4"/>
  <c r="PL39" i="4"/>
  <c r="HE32" i="4"/>
  <c r="GE31" i="4"/>
  <c r="DJ31" i="6"/>
  <c r="CO32" i="4"/>
  <c r="W39" i="10"/>
  <c r="HA31" i="4"/>
  <c r="JY31" i="4"/>
  <c r="CM31" i="4"/>
  <c r="CN31" i="4"/>
  <c r="FD31" i="4"/>
  <c r="FE31" i="4"/>
  <c r="IY31" i="4"/>
  <c r="T31" i="4"/>
  <c r="EK32" i="4"/>
  <c r="DK31" i="6"/>
  <c r="EN26" i="3"/>
  <c r="BK26" i="3"/>
  <c r="BM26" i="3" s="1"/>
  <c r="DQ27" i="3"/>
  <c r="QK31" i="4"/>
  <c r="ON31" i="4"/>
  <c r="AR31" i="4"/>
  <c r="RJ31" i="4"/>
  <c r="FF31" i="4"/>
  <c r="IW31" i="4"/>
  <c r="DG31" i="4"/>
  <c r="DM31" i="4" s="1"/>
  <c r="BO31" i="6"/>
  <c r="FG31" i="6"/>
  <c r="GG31" i="6"/>
  <c r="EM26" i="3"/>
  <c r="BR26" i="3"/>
  <c r="AR37" i="6"/>
  <c r="AT37" i="6"/>
  <c r="BH38" i="6"/>
  <c r="BO38" i="6" s="1"/>
  <c r="AK40" i="6"/>
  <c r="N40" i="6"/>
  <c r="R40" i="6" s="1"/>
  <c r="N40" i="10"/>
  <c r="BH40" i="6"/>
  <c r="BW41" i="6"/>
  <c r="DU41" i="6"/>
  <c r="EE41" i="6" s="1"/>
  <c r="IG41" i="6"/>
  <c r="IQ41" i="6" s="1"/>
  <c r="BV41" i="6"/>
  <c r="CT41" i="6"/>
  <c r="IF41" i="6"/>
  <c r="IP41" i="6" s="1"/>
  <c r="AA41" i="6"/>
  <c r="GP41" i="6"/>
  <c r="HH41" i="6"/>
  <c r="HR41" i="6" s="1"/>
  <c r="EQ41" i="6"/>
  <c r="GN41" i="6"/>
  <c r="HI41" i="6"/>
  <c r="HS41" i="6" s="1"/>
  <c r="AX41" i="6"/>
  <c r="CV41" i="6"/>
  <c r="DG41" i="6" s="1"/>
  <c r="HY41" i="6"/>
  <c r="FP41" i="6"/>
  <c r="CU41" i="6"/>
  <c r="IC41" i="6"/>
  <c r="IM41" i="6" s="1"/>
  <c r="FR41" i="6"/>
  <c r="GB41" i="6" s="1"/>
  <c r="F41" i="6"/>
  <c r="P41" i="6" s="1"/>
  <c r="IB41" i="6"/>
  <c r="IL41" i="6" s="1"/>
  <c r="AY41" i="6"/>
  <c r="D41" i="6"/>
  <c r="HG41" i="6"/>
  <c r="HQ41" i="6" s="1"/>
  <c r="HF41" i="6"/>
  <c r="HP41" i="6" s="1"/>
  <c r="ES41" i="6"/>
  <c r="FD41" i="6" s="1"/>
  <c r="C42" i="6"/>
  <c r="HD41" i="6"/>
  <c r="HN41" i="6" s="1"/>
  <c r="GO41" i="6"/>
  <c r="HX41" i="6"/>
  <c r="DT41" i="6"/>
  <c r="AC41" i="6"/>
  <c r="AM41" i="6" s="1"/>
  <c r="IE41" i="6"/>
  <c r="IO41" i="6" s="1"/>
  <c r="DS41" i="6"/>
  <c r="AB41" i="6"/>
  <c r="IA41" i="6"/>
  <c r="FQ41" i="6"/>
  <c r="AZ41" i="6"/>
  <c r="BJ41" i="6" s="1"/>
  <c r="HE41" i="6"/>
  <c r="E41" i="6"/>
  <c r="HC41" i="6"/>
  <c r="HK41" i="6"/>
  <c r="HU41" i="6" s="1"/>
  <c r="HZ41" i="6"/>
  <c r="IJ41" i="6" s="1"/>
  <c r="HB41" i="6"/>
  <c r="BX41" i="6"/>
  <c r="CH41" i="6" s="1"/>
  <c r="ER41" i="6"/>
  <c r="ID41" i="6"/>
  <c r="IN41" i="6" s="1"/>
  <c r="HJ41" i="6"/>
  <c r="HT41" i="6" s="1"/>
  <c r="IH40" i="6"/>
  <c r="IK40" i="6"/>
  <c r="IR40" i="6" s="1"/>
  <c r="HO40" i="6"/>
  <c r="HV40" i="6" s="1"/>
  <c r="HL40" i="6"/>
  <c r="D41" i="10"/>
  <c r="E41" i="10"/>
  <c r="F41" i="10"/>
  <c r="P41" i="10" s="1"/>
  <c r="C42" i="10"/>
  <c r="FZ30" i="6"/>
  <c r="GH30" i="6" s="1"/>
  <c r="AK30" i="6"/>
  <c r="AP30" i="6" s="1"/>
  <c r="BH30" i="6"/>
  <c r="BN30" i="6" s="1"/>
  <c r="N30" i="6"/>
  <c r="HL30" i="6"/>
  <c r="HO30" i="6"/>
  <c r="HV30" i="6" s="1"/>
  <c r="IH30" i="6"/>
  <c r="IK30" i="6"/>
  <c r="IR30" i="6" s="1"/>
  <c r="DD30" i="6"/>
  <c r="DI30" i="6" s="1"/>
  <c r="EC30" i="6"/>
  <c r="N30" i="10"/>
  <c r="Q30" i="10" s="1"/>
  <c r="LK30" i="4"/>
  <c r="LR30" i="4" s="1"/>
  <c r="NG30" i="4"/>
  <c r="NO30" i="4" s="1"/>
  <c r="PC30" i="4"/>
  <c r="PI30" i="4" s="1"/>
  <c r="IQ30" i="4"/>
  <c r="IW30" i="4" s="1"/>
  <c r="EY30" i="4"/>
  <c r="GU30" i="4"/>
  <c r="GX30" i="4" s="1"/>
  <c r="D29" i="10"/>
  <c r="I29" i="10"/>
  <c r="G29" i="10"/>
  <c r="F29" i="10"/>
  <c r="P29" i="10" s="1"/>
  <c r="H29" i="10"/>
  <c r="K29" i="10"/>
  <c r="J29" i="10"/>
  <c r="E29" i="10"/>
  <c r="L29" i="10"/>
  <c r="M29" i="10"/>
  <c r="DC30" i="4"/>
  <c r="DG30" i="4" s="1"/>
  <c r="QC30" i="4"/>
  <c r="OE30" i="4"/>
  <c r="OM30" i="4" s="1"/>
  <c r="OH30" i="4"/>
  <c r="BG30" i="4"/>
  <c r="HS30" i="4"/>
  <c r="HZ30" i="4" s="1"/>
  <c r="N30" i="4"/>
  <c r="KM30" i="4"/>
  <c r="KV30" i="4" s="1"/>
  <c r="CE30" i="4"/>
  <c r="CK30" i="4" s="1"/>
  <c r="FW30" i="4"/>
  <c r="GC30" i="4" s="1"/>
  <c r="KJ29" i="4"/>
  <c r="ME29" i="4"/>
  <c r="CD29" i="4"/>
  <c r="GS29" i="4"/>
  <c r="GO29" i="4"/>
  <c r="BA29" i="4"/>
  <c r="DX29" i="4"/>
  <c r="OD29" i="4"/>
  <c r="DT29" i="4"/>
  <c r="IK29" i="4"/>
  <c r="HQ29" i="4"/>
  <c r="E29" i="4"/>
  <c r="NA29" i="4"/>
  <c r="MY29" i="4"/>
  <c r="NI29" i="4" s="1"/>
  <c r="QQ29" i="4"/>
  <c r="MB29" i="4"/>
  <c r="PX29" i="4"/>
  <c r="NW29" i="4"/>
  <c r="OG29" i="4" s="1"/>
  <c r="DY29" i="4"/>
  <c r="QS29" i="4"/>
  <c r="RC29" i="4" s="1"/>
  <c r="FM29" i="4"/>
  <c r="BF29" i="4"/>
  <c r="JJ29" i="4"/>
  <c r="QZ29" i="4"/>
  <c r="HP29" i="4"/>
  <c r="AW29" i="4"/>
  <c r="KC29" i="4"/>
  <c r="BY29" i="4"/>
  <c r="LD29" i="4"/>
  <c r="IJ29" i="4"/>
  <c r="EX29" i="4"/>
  <c r="DQ29" i="4"/>
  <c r="LH29" i="4"/>
  <c r="QR29" i="4"/>
  <c r="QX29" i="4"/>
  <c r="IG29" i="4"/>
  <c r="AA29" i="4"/>
  <c r="JM29" i="4"/>
  <c r="IM29" i="4"/>
  <c r="LB29" i="4"/>
  <c r="JG29" i="4"/>
  <c r="JQ29" i="4" s="1"/>
  <c r="BX29" i="4"/>
  <c r="OA29" i="4"/>
  <c r="LY29" i="4"/>
  <c r="GP29" i="4"/>
  <c r="EP29" i="4"/>
  <c r="I29" i="4"/>
  <c r="M29" i="4"/>
  <c r="HO29" i="4"/>
  <c r="G29" i="4"/>
  <c r="NE29" i="4"/>
  <c r="LF29" i="4"/>
  <c r="HN29" i="4"/>
  <c r="CX29" i="4"/>
  <c r="LG29" i="4"/>
  <c r="LC29" i="4"/>
  <c r="LM29" i="4" s="1"/>
  <c r="MZ29" i="4"/>
  <c r="PZ29" i="4"/>
  <c r="JN29" i="4"/>
  <c r="AD29" i="4"/>
  <c r="OW29" i="4"/>
  <c r="NF29" i="4"/>
  <c r="IP29" i="4"/>
  <c r="KD29" i="4"/>
  <c r="CW29" i="4"/>
  <c r="NC29" i="4"/>
  <c r="BD29" i="4"/>
  <c r="HI29" i="4"/>
  <c r="FO29" i="4"/>
  <c r="FY29" i="4" s="1"/>
  <c r="JE29" i="4"/>
  <c r="CY29" i="4"/>
  <c r="CT29" i="4"/>
  <c r="ET29" i="4"/>
  <c r="MF29" i="4"/>
  <c r="FT29" i="4"/>
  <c r="ES29" i="4"/>
  <c r="CZ29" i="4"/>
  <c r="QW29" i="4"/>
  <c r="QU29" i="4"/>
  <c r="GL29" i="4"/>
  <c r="ND29" i="4"/>
  <c r="IO29" i="4"/>
  <c r="KH29" i="4"/>
  <c r="MG29" i="4"/>
  <c r="OX29" i="4"/>
  <c r="CB29" i="4"/>
  <c r="OY29" i="4"/>
  <c r="DZ29" i="4"/>
  <c r="AB29" i="4"/>
  <c r="AL29" i="4" s="1"/>
  <c r="QV29" i="4"/>
  <c r="OV29" i="4"/>
  <c r="OC29" i="4"/>
  <c r="QB29" i="4"/>
  <c r="KI29" i="4"/>
  <c r="MD29" i="4"/>
  <c r="OZ29" i="4"/>
  <c r="LE29" i="4"/>
  <c r="GN29" i="4"/>
  <c r="JF29" i="4"/>
  <c r="DA29" i="4"/>
  <c r="LJ29" i="4"/>
  <c r="LI29" i="4"/>
  <c r="DS29" i="4"/>
  <c r="EC29" i="4" s="1"/>
  <c r="CU29" i="4"/>
  <c r="DE29" i="4" s="1"/>
  <c r="C28" i="4"/>
  <c r="KL29" i="4"/>
  <c r="HJ29" i="4"/>
  <c r="HL29" i="4"/>
  <c r="LZ29" i="4"/>
  <c r="GM29" i="4"/>
  <c r="GW29" i="4" s="1"/>
  <c r="QT29" i="4"/>
  <c r="AX29" i="4"/>
  <c r="OT29" i="4"/>
  <c r="DW29" i="4"/>
  <c r="CS29" i="4"/>
  <c r="II29" i="4"/>
  <c r="IS29" i="4" s="1"/>
  <c r="FR29" i="4"/>
  <c r="OU29" i="4"/>
  <c r="PE29" i="4" s="1"/>
  <c r="NU29" i="4"/>
  <c r="FP29" i="4"/>
  <c r="AY29" i="4"/>
  <c r="BI29" i="4" s="1"/>
  <c r="CC29" i="4"/>
  <c r="DU29" i="4"/>
  <c r="BC29" i="4"/>
  <c r="C28" i="10"/>
  <c r="BZ29" i="4"/>
  <c r="GR29" i="4"/>
  <c r="EO29" i="4"/>
  <c r="L29" i="4"/>
  <c r="PA29" i="4"/>
  <c r="PB29" i="4"/>
  <c r="QY29" i="4"/>
  <c r="IN29" i="4"/>
  <c r="KF29" i="4"/>
  <c r="IH29" i="4"/>
  <c r="CA29" i="4"/>
  <c r="AG29" i="4"/>
  <c r="AZ29" i="4"/>
  <c r="IL29" i="4"/>
  <c r="FQ29" i="4"/>
  <c r="EQ29" i="4"/>
  <c r="FA29" i="4" s="1"/>
  <c r="AH29" i="4"/>
  <c r="PT29" i="4"/>
  <c r="MC29" i="4"/>
  <c r="AE29" i="4"/>
  <c r="AI29" i="4"/>
  <c r="PS29" i="4"/>
  <c r="FU29" i="4"/>
  <c r="JK29" i="4"/>
  <c r="PY29" i="4"/>
  <c r="NZ29" i="4"/>
  <c r="GT29" i="4"/>
  <c r="NB29" i="4"/>
  <c r="J29" i="4"/>
  <c r="BV29" i="4"/>
  <c r="MX29" i="4"/>
  <c r="FS29" i="4"/>
  <c r="LA29" i="4"/>
  <c r="AF29" i="4"/>
  <c r="KE29" i="4"/>
  <c r="KO29" i="4" s="1"/>
  <c r="GK29" i="4"/>
  <c r="EU29" i="4"/>
  <c r="K29" i="4"/>
  <c r="MA29" i="4"/>
  <c r="MK29" i="4" s="1"/>
  <c r="HM29" i="4"/>
  <c r="PU29" i="4"/>
  <c r="QE29" i="4" s="1"/>
  <c r="DR29" i="4"/>
  <c r="MH29" i="4"/>
  <c r="H29" i="4"/>
  <c r="AC29" i="4"/>
  <c r="BE29" i="4"/>
  <c r="HR29" i="4"/>
  <c r="D29" i="4"/>
  <c r="JH29" i="4"/>
  <c r="DV29" i="4"/>
  <c r="PV29" i="4"/>
  <c r="C28" i="6"/>
  <c r="BW29" i="4"/>
  <c r="CG29" i="4" s="1"/>
  <c r="GQ29" i="4"/>
  <c r="OB29" i="4"/>
  <c r="CV29" i="4"/>
  <c r="F29" i="4"/>
  <c r="P29" i="4" s="1"/>
  <c r="EV29" i="4"/>
  <c r="PW29" i="4"/>
  <c r="KK29" i="4"/>
  <c r="OS29" i="4"/>
  <c r="KG29" i="4"/>
  <c r="JL29" i="4"/>
  <c r="Z29" i="4"/>
  <c r="NY29" i="4"/>
  <c r="QA29" i="4"/>
  <c r="BU29" i="4"/>
  <c r="DB29" i="4"/>
  <c r="NV29" i="4"/>
  <c r="NX29" i="4"/>
  <c r="FN29" i="4"/>
  <c r="JI29" i="4"/>
  <c r="EW29" i="4"/>
  <c r="FV29" i="4"/>
  <c r="ER29" i="4"/>
  <c r="HK29" i="4"/>
  <c r="HU29" i="4" s="1"/>
  <c r="BB29" i="4"/>
  <c r="MW29" i="4"/>
  <c r="AC29" i="6"/>
  <c r="AM29" i="6" s="1"/>
  <c r="HH29" i="6"/>
  <c r="HR29" i="6" s="1"/>
  <c r="FY29" i="6"/>
  <c r="HB29" i="6"/>
  <c r="EW29" i="6"/>
  <c r="HE29" i="6"/>
  <c r="BC29" i="6"/>
  <c r="M29" i="6"/>
  <c r="BE29" i="6"/>
  <c r="BD29" i="6"/>
  <c r="CB29" i="6"/>
  <c r="AA29" i="6"/>
  <c r="ET29" i="6"/>
  <c r="BY29" i="6"/>
  <c r="D29" i="6"/>
  <c r="FV29" i="6"/>
  <c r="GS29" i="6"/>
  <c r="H29" i="6"/>
  <c r="BX29" i="6"/>
  <c r="CH29" i="6" s="1"/>
  <c r="DC29" i="6"/>
  <c r="IB29" i="6"/>
  <c r="IL29" i="6" s="1"/>
  <c r="E29" i="6"/>
  <c r="L29" i="6"/>
  <c r="GO29" i="6"/>
  <c r="CU29" i="6"/>
  <c r="EU29" i="6"/>
  <c r="FT29" i="6"/>
  <c r="IG29" i="6"/>
  <c r="IQ29" i="6" s="1"/>
  <c r="CA29" i="6"/>
  <c r="CE29" i="6"/>
  <c r="FS29" i="6"/>
  <c r="HG29" i="6"/>
  <c r="HQ29" i="6" s="1"/>
  <c r="IE29" i="6"/>
  <c r="IO29" i="6" s="1"/>
  <c r="EB29" i="6"/>
  <c r="HC29" i="6"/>
  <c r="G29" i="6"/>
  <c r="BA29" i="6"/>
  <c r="HD29" i="6"/>
  <c r="HN29" i="6" s="1"/>
  <c r="EQ29" i="6"/>
  <c r="AX29" i="6"/>
  <c r="DS29" i="6"/>
  <c r="CC29" i="6"/>
  <c r="GN29" i="6"/>
  <c r="EZ29" i="6"/>
  <c r="HJ29" i="6"/>
  <c r="HT29" i="6" s="1"/>
  <c r="CX29" i="6"/>
  <c r="CZ29" i="6"/>
  <c r="CT29" i="6"/>
  <c r="FR29" i="6"/>
  <c r="GB29" i="6" s="1"/>
  <c r="J29" i="6"/>
  <c r="AF29" i="6"/>
  <c r="FU29" i="6"/>
  <c r="HZ29" i="6"/>
  <c r="IJ29" i="6" s="1"/>
  <c r="FP29" i="6"/>
  <c r="ID29" i="6"/>
  <c r="IN29" i="6" s="1"/>
  <c r="DV29" i="6"/>
  <c r="AZ29" i="6"/>
  <c r="BJ29" i="6" s="1"/>
  <c r="FQ29" i="6"/>
  <c r="AG29" i="6"/>
  <c r="GQ29" i="6"/>
  <c r="K29" i="6"/>
  <c r="AD29" i="6"/>
  <c r="EY29" i="6"/>
  <c r="GP29" i="6"/>
  <c r="DA29" i="6"/>
  <c r="GU29" i="6"/>
  <c r="CV29" i="6"/>
  <c r="DG29" i="6" s="1"/>
  <c r="F29" i="6"/>
  <c r="P29" i="6" s="1"/>
  <c r="AE29" i="6"/>
  <c r="AB29" i="6"/>
  <c r="GV29" i="6"/>
  <c r="HI29" i="6"/>
  <c r="HS29" i="6" s="1"/>
  <c r="GT29" i="6"/>
  <c r="BZ29" i="6"/>
  <c r="EV29" i="6"/>
  <c r="DZ29" i="6"/>
  <c r="ES29" i="6"/>
  <c r="FD29" i="6" s="1"/>
  <c r="BW29" i="6"/>
  <c r="CY29" i="6"/>
  <c r="ER29" i="6"/>
  <c r="HY29" i="6"/>
  <c r="DB29" i="6"/>
  <c r="DY29" i="6"/>
  <c r="IF29" i="6"/>
  <c r="IP29" i="6" s="1"/>
  <c r="AI29" i="6"/>
  <c r="BB29" i="6"/>
  <c r="BF29" i="6"/>
  <c r="AY29" i="6"/>
  <c r="DW29" i="6"/>
  <c r="BG29" i="6"/>
  <c r="AH29" i="6"/>
  <c r="HX29" i="6"/>
  <c r="AJ29" i="6"/>
  <c r="HF29" i="6"/>
  <c r="HP29" i="6" s="1"/>
  <c r="IC29" i="6"/>
  <c r="IM29" i="6" s="1"/>
  <c r="FX29" i="6"/>
  <c r="DT29" i="6"/>
  <c r="GW29" i="6"/>
  <c r="GR29" i="6"/>
  <c r="CD29" i="6"/>
  <c r="HK29" i="6"/>
  <c r="HU29" i="6" s="1"/>
  <c r="IA29" i="6"/>
  <c r="DX29" i="6"/>
  <c r="EA29" i="6"/>
  <c r="CW29" i="6"/>
  <c r="EX29" i="6"/>
  <c r="DU29" i="6"/>
  <c r="EE29" i="6" s="1"/>
  <c r="I29" i="6"/>
  <c r="BV29" i="6"/>
  <c r="FW29" i="6"/>
  <c r="RA30" i="4"/>
  <c r="MS38" i="4"/>
  <c r="MP39" i="4" s="1"/>
  <c r="NQ38" i="4"/>
  <c r="NM39" i="4" s="1"/>
  <c r="RK38" i="4"/>
  <c r="RH39" i="4" s="1"/>
  <c r="Q36" i="3"/>
  <c r="I36" i="3"/>
  <c r="CC9" i="3"/>
  <c r="CA25" i="3" s="1"/>
  <c r="CA35" i="3" s="1"/>
  <c r="DY9" i="3"/>
  <c r="DU25" i="3" s="1"/>
  <c r="EO9" i="3"/>
  <c r="FE9" i="3"/>
  <c r="EG9" i="3"/>
  <c r="BQ35" i="3"/>
  <c r="BU25" i="3"/>
  <c r="BE9" i="3"/>
  <c r="BA25" i="3" s="1"/>
  <c r="I9" i="3"/>
  <c r="G25" i="3" s="1"/>
  <c r="AW9" i="3"/>
  <c r="AS25" i="3" s="1"/>
  <c r="DP8" i="3"/>
  <c r="DN8" i="3"/>
  <c r="DK24" i="3"/>
  <c r="DM8" i="3"/>
  <c r="DO8" i="3"/>
  <c r="CR8" i="3"/>
  <c r="CQ8" i="3"/>
  <c r="CP8" i="3"/>
  <c r="CN24" i="3"/>
  <c r="CO8" i="3"/>
  <c r="CG8" i="3"/>
  <c r="CH8" i="3"/>
  <c r="CF24" i="3"/>
  <c r="CI8" i="3"/>
  <c r="CJ8" i="3"/>
  <c r="EY24" i="3"/>
  <c r="FC8" i="3"/>
  <c r="FB8" i="3"/>
  <c r="FA8" i="3"/>
  <c r="FD8" i="3"/>
  <c r="AA7" i="3"/>
  <c r="AA23" i="3" s="1"/>
  <c r="AJ7" i="3"/>
  <c r="AJ23" i="3" s="1"/>
  <c r="K7" i="3"/>
  <c r="K23" i="3" s="1"/>
  <c r="L7" i="3"/>
  <c r="L23" i="3" s="1"/>
  <c r="DS7" i="3"/>
  <c r="EY7" i="3"/>
  <c r="DK7" i="3"/>
  <c r="B6" i="3"/>
  <c r="AB7" i="3"/>
  <c r="AB23" i="3" s="1"/>
  <c r="AQ7" i="3"/>
  <c r="AQ23" i="3" s="1"/>
  <c r="AI7" i="3"/>
  <c r="AI23" i="3" s="1"/>
  <c r="EI7" i="3"/>
  <c r="EI23" i="3" s="1"/>
  <c r="BH7" i="3"/>
  <c r="BH23" i="3" s="1"/>
  <c r="BW7" i="3"/>
  <c r="BW23" i="3" s="1"/>
  <c r="BP7" i="3"/>
  <c r="BP23" i="3" s="1"/>
  <c r="CF7" i="3"/>
  <c r="CE7" i="3"/>
  <c r="CE23" i="3" s="1"/>
  <c r="D7" i="3"/>
  <c r="CU7" i="3"/>
  <c r="EQ7" i="3"/>
  <c r="AY7" i="3"/>
  <c r="AY23" i="3" s="1"/>
  <c r="S7" i="3"/>
  <c r="S23" i="3" s="1"/>
  <c r="AR7" i="3"/>
  <c r="AR23" i="3" s="1"/>
  <c r="AZ7" i="3"/>
  <c r="AZ23" i="3" s="1"/>
  <c r="BG7" i="3"/>
  <c r="BG23" i="3" s="1"/>
  <c r="DC7" i="3"/>
  <c r="CM7" i="3"/>
  <c r="CM23" i="3" s="1"/>
  <c r="BO7" i="3"/>
  <c r="BO23" i="3" s="1"/>
  <c r="C7" i="3"/>
  <c r="C23" i="3" s="1"/>
  <c r="EA7" i="3"/>
  <c r="BX7" i="3"/>
  <c r="CN7" i="3"/>
  <c r="T7" i="3"/>
  <c r="T23" i="3" s="1"/>
  <c r="CU24" i="3"/>
  <c r="CW8" i="3"/>
  <c r="CZ8" i="3"/>
  <c r="CY8" i="3"/>
  <c r="CX8" i="3"/>
  <c r="BZ8" i="3"/>
  <c r="CB8" i="3"/>
  <c r="BY8" i="3"/>
  <c r="CA8" i="3"/>
  <c r="BX24" i="3"/>
  <c r="EQ24" i="3"/>
  <c r="ES8" i="3"/>
  <c r="ET8" i="3"/>
  <c r="EU8" i="3"/>
  <c r="EV8" i="3"/>
  <c r="EK8" i="3"/>
  <c r="DW8" i="3"/>
  <c r="DV8" i="3"/>
  <c r="EM8" i="3"/>
  <c r="DX8" i="3"/>
  <c r="EN8" i="3"/>
  <c r="DS24" i="3"/>
  <c r="EL8" i="3"/>
  <c r="DU8" i="3"/>
  <c r="EC8" i="3"/>
  <c r="EA24" i="3"/>
  <c r="EF8" i="3"/>
  <c r="EE8" i="3"/>
  <c r="ED8" i="3"/>
  <c r="DH8" i="3"/>
  <c r="DC24" i="3"/>
  <c r="DF8" i="3"/>
  <c r="DG8" i="3"/>
  <c r="DE8" i="3"/>
  <c r="V8" i="3"/>
  <c r="AK8" i="3"/>
  <c r="P8" i="3"/>
  <c r="AE8" i="3"/>
  <c r="AT8" i="3"/>
  <c r="BI8" i="3"/>
  <c r="AN8" i="3"/>
  <c r="BC8" i="3"/>
  <c r="E8" i="3"/>
  <c r="BT8" i="3"/>
  <c r="BL8" i="3"/>
  <c r="N8" i="3"/>
  <c r="AC8" i="3"/>
  <c r="H8" i="3"/>
  <c r="W8" i="3"/>
  <c r="AL8" i="3"/>
  <c r="BA8" i="3"/>
  <c r="AF8" i="3"/>
  <c r="AU8" i="3"/>
  <c r="BJ8" i="3"/>
  <c r="BQ8" i="3"/>
  <c r="BD8" i="3"/>
  <c r="F8" i="3"/>
  <c r="U8" i="3"/>
  <c r="D24" i="3"/>
  <c r="O8" i="3"/>
  <c r="AD8" i="3"/>
  <c r="AS8" i="3"/>
  <c r="X8" i="3"/>
  <c r="AM8" i="3"/>
  <c r="BB8" i="3"/>
  <c r="BR8" i="3"/>
  <c r="AV8" i="3"/>
  <c r="BK8" i="3"/>
  <c r="M8" i="3"/>
  <c r="BS8" i="3"/>
  <c r="G8" i="3"/>
  <c r="CK9" i="3"/>
  <c r="CS9" i="3"/>
  <c r="CR25" i="3" s="1"/>
  <c r="CO25" i="3"/>
  <c r="DQ9" i="3"/>
  <c r="DP25" i="3" s="1"/>
  <c r="DP35" i="3" s="1"/>
  <c r="EW9" i="3"/>
  <c r="EV25" i="3" s="1"/>
  <c r="EV35" i="3" s="1"/>
  <c r="DA9" i="3"/>
  <c r="KP39" i="4" l="1"/>
  <c r="KT39" i="4"/>
  <c r="KQ39" i="4"/>
  <c r="KR39" i="4"/>
  <c r="KU39" i="4"/>
  <c r="KS39" i="4"/>
  <c r="KV39" i="4"/>
  <c r="CR35" i="3"/>
  <c r="GJ31" i="6"/>
  <c r="Y26" i="3"/>
  <c r="P25" i="3"/>
  <c r="AZ11" i="8"/>
  <c r="AY12" i="8"/>
  <c r="BA11" i="8"/>
  <c r="DH16" i="8"/>
  <c r="DG17" i="8"/>
  <c r="DI16" i="8"/>
  <c r="B17" i="8"/>
  <c r="C16" i="8"/>
  <c r="D16" i="8"/>
  <c r="AV13" i="8"/>
  <c r="AW12" i="8"/>
  <c r="AX12" i="8"/>
  <c r="CG12" i="8"/>
  <c r="CH11" i="8"/>
  <c r="CI11" i="8"/>
  <c r="AT13" i="8"/>
  <c r="AS14" i="8"/>
  <c r="AU13" i="8"/>
  <c r="Y15" i="8"/>
  <c r="Z14" i="8"/>
  <c r="AA14" i="8"/>
  <c r="AF12" i="8"/>
  <c r="AE13" i="8"/>
  <c r="AG12" i="8"/>
  <c r="DA11" i="8"/>
  <c r="DB10" i="8"/>
  <c r="DC10" i="8"/>
  <c r="DD10" i="8"/>
  <c r="DE9" i="8"/>
  <c r="DF9" i="8"/>
  <c r="BS11" i="8"/>
  <c r="BT10" i="8"/>
  <c r="BU10" i="8"/>
  <c r="AC13" i="8"/>
  <c r="AB14" i="8"/>
  <c r="AD13" i="8"/>
  <c r="W15" i="8"/>
  <c r="V16" i="8"/>
  <c r="X15" i="8"/>
  <c r="AQ14" i="8"/>
  <c r="AP15" i="8"/>
  <c r="AR14" i="8"/>
  <c r="BK13" i="8"/>
  <c r="BJ14" i="8"/>
  <c r="BL13" i="8"/>
  <c r="CE12" i="8"/>
  <c r="CD13" i="8"/>
  <c r="CF12" i="8"/>
  <c r="CN9" i="8"/>
  <c r="CM10" i="8"/>
  <c r="CO9" i="8"/>
  <c r="CJ11" i="8"/>
  <c r="CK10" i="8"/>
  <c r="CL10" i="8"/>
  <c r="L13" i="8"/>
  <c r="K14" i="8"/>
  <c r="M13" i="8"/>
  <c r="DV9" i="8"/>
  <c r="DU10" i="8"/>
  <c r="DW9" i="8"/>
  <c r="DX9" i="8"/>
  <c r="DY8" i="8"/>
  <c r="DZ8" i="8"/>
  <c r="EA8" i="8"/>
  <c r="EB7" i="8"/>
  <c r="EF6" i="8"/>
  <c r="EC7" i="8"/>
  <c r="DS10" i="8"/>
  <c r="DR11" i="8"/>
  <c r="DT10" i="8"/>
  <c r="EM9" i="8"/>
  <c r="EL10" i="8"/>
  <c r="EN9" i="8"/>
  <c r="FJ7" i="8"/>
  <c r="FV6" i="8"/>
  <c r="FI8" i="8"/>
  <c r="FL7" i="8"/>
  <c r="FK7" i="8"/>
  <c r="FG8" i="8"/>
  <c r="FF9" i="8"/>
  <c r="FH8" i="8"/>
  <c r="GT7" i="8"/>
  <c r="GA7" i="8"/>
  <c r="FZ8" i="8"/>
  <c r="GC7" i="8"/>
  <c r="GQ6" i="8"/>
  <c r="GB7" i="8"/>
  <c r="EP8" i="8"/>
  <c r="EO9" i="8"/>
  <c r="EQ8" i="8"/>
  <c r="FA6" i="8"/>
  <c r="EU7" i="8"/>
  <c r="ER8" i="8"/>
  <c r="ES7" i="8"/>
  <c r="ET7" i="8"/>
  <c r="CX12" i="8"/>
  <c r="CY11" i="8"/>
  <c r="CZ11" i="8"/>
  <c r="BQ11" i="8"/>
  <c r="BP12" i="8"/>
  <c r="BR11" i="8"/>
  <c r="BM13" i="8"/>
  <c r="BN12" i="8"/>
  <c r="BO12" i="8"/>
  <c r="I14" i="8"/>
  <c r="H15" i="8"/>
  <c r="J14" i="8"/>
  <c r="E16" i="8"/>
  <c r="F15" i="8"/>
  <c r="G15" i="8"/>
  <c r="J9" i="2"/>
  <c r="CM30" i="6"/>
  <c r="J11" i="2"/>
  <c r="I9" i="2" a="1"/>
  <c r="I10" i="2" s="1"/>
  <c r="J10" i="2"/>
  <c r="BU26" i="3"/>
  <c r="AW26" i="3"/>
  <c r="MO30" i="4"/>
  <c r="DF30" i="4"/>
  <c r="ES25" i="3"/>
  <c r="RD30" i="4"/>
  <c r="QF30" i="4"/>
  <c r="EO26" i="3"/>
  <c r="AQ38" i="6"/>
  <c r="EG26" i="3"/>
  <c r="JS30" i="4"/>
  <c r="X31" i="10"/>
  <c r="EW26" i="3"/>
  <c r="AN25" i="3"/>
  <c r="CJ30" i="6"/>
  <c r="FE26" i="3"/>
  <c r="DH30" i="6"/>
  <c r="CK26" i="3"/>
  <c r="O25" i="3"/>
  <c r="Q26" i="3"/>
  <c r="BL25" i="3"/>
  <c r="X31" i="6"/>
  <c r="AN37" i="6"/>
  <c r="I9" i="2"/>
  <c r="I11" i="2"/>
  <c r="PM31" i="4"/>
  <c r="RK31" i="4"/>
  <c r="IC31" i="4"/>
  <c r="BR35" i="3"/>
  <c r="W25" i="3"/>
  <c r="EJ30" i="4"/>
  <c r="CL30" i="6"/>
  <c r="JA31" i="4"/>
  <c r="OO31" i="4"/>
  <c r="QM31" i="4"/>
  <c r="BR31" i="6"/>
  <c r="DD29" i="6"/>
  <c r="DH29" i="6" s="1"/>
  <c r="FZ30" i="4"/>
  <c r="IT30" i="4"/>
  <c r="FI31" i="4"/>
  <c r="CO31" i="4"/>
  <c r="AO26" i="3"/>
  <c r="MN30" i="4"/>
  <c r="EK31" i="4"/>
  <c r="KP30" i="4"/>
  <c r="NJ30" i="4"/>
  <c r="NJ39" i="4"/>
  <c r="HV30" i="4"/>
  <c r="GC30" i="6"/>
  <c r="DO31" i="6"/>
  <c r="EI30" i="4"/>
  <c r="BL40" i="6"/>
  <c r="AN40" i="6"/>
  <c r="BZ40" i="6"/>
  <c r="AM30" i="4"/>
  <c r="AQ30" i="4"/>
  <c r="AO30" i="4"/>
  <c r="CA38" i="6"/>
  <c r="DE25" i="3"/>
  <c r="DF25" i="3"/>
  <c r="DF35" i="3" s="1"/>
  <c r="BY36" i="6"/>
  <c r="RF39" i="4"/>
  <c r="CP25" i="3"/>
  <c r="CP35" i="3" s="1"/>
  <c r="QI30" i="4"/>
  <c r="GF30" i="4"/>
  <c r="KS30" i="4"/>
  <c r="AR30" i="6"/>
  <c r="NL39" i="4"/>
  <c r="AU39" i="6"/>
  <c r="KW39" i="4"/>
  <c r="RH30" i="4"/>
  <c r="KW31" i="4"/>
  <c r="KQ30" i="4"/>
  <c r="NK30" i="4"/>
  <c r="AT31" i="4"/>
  <c r="RF30" i="4"/>
  <c r="MS31" i="4"/>
  <c r="DM30" i="6"/>
  <c r="GI30" i="6"/>
  <c r="CZ25" i="3"/>
  <c r="CZ35" i="3" s="1"/>
  <c r="CX25" i="3"/>
  <c r="CX35" i="3" s="1"/>
  <c r="DO25" i="3"/>
  <c r="DO35" i="3" s="1"/>
  <c r="DN25" i="3"/>
  <c r="DN35" i="3" s="1"/>
  <c r="CH25" i="3"/>
  <c r="CH35" i="3" s="1"/>
  <c r="CJ25" i="3"/>
  <c r="CJ35" i="3" s="1"/>
  <c r="CI25" i="3"/>
  <c r="CI35" i="3" s="1"/>
  <c r="BK38" i="6"/>
  <c r="BM38" i="6"/>
  <c r="BQ38" i="6"/>
  <c r="CE37" i="6"/>
  <c r="AK25" i="3"/>
  <c r="AL25" i="3"/>
  <c r="AP36" i="6"/>
  <c r="AN36" i="6"/>
  <c r="AR36" i="6"/>
  <c r="AS36" i="6"/>
  <c r="BZ37" i="6"/>
  <c r="CB38" i="6"/>
  <c r="O9" i="2"/>
  <c r="O11" i="2"/>
  <c r="O10" i="2"/>
  <c r="O12" i="2"/>
  <c r="FE30" i="6"/>
  <c r="FF30" i="6"/>
  <c r="AO8" i="3"/>
  <c r="AK24" i="3" s="1"/>
  <c r="BK40" i="6"/>
  <c r="PK30" i="4"/>
  <c r="OI30" i="4"/>
  <c r="EM31" i="6"/>
  <c r="DH30" i="4"/>
  <c r="OJ30" i="4"/>
  <c r="HE31" i="4"/>
  <c r="GG31" i="4"/>
  <c r="BE26" i="3"/>
  <c r="LU31" i="4"/>
  <c r="FL31" i="6"/>
  <c r="MR39" i="4"/>
  <c r="Q25" i="3"/>
  <c r="R40" i="10"/>
  <c r="AT36" i="6"/>
  <c r="DK30" i="4"/>
  <c r="AN30" i="4"/>
  <c r="KR30" i="4"/>
  <c r="H25" i="3"/>
  <c r="F25" i="3"/>
  <c r="ED25" i="3"/>
  <c r="ED35" i="3" s="1"/>
  <c r="EF25" i="3"/>
  <c r="EF35" i="3" s="1"/>
  <c r="EM25" i="3"/>
  <c r="EM35" i="3" s="1"/>
  <c r="FC25" i="3"/>
  <c r="FC35" i="3" s="1"/>
  <c r="EL25" i="3"/>
  <c r="EL35" i="3" s="1"/>
  <c r="CB25" i="3"/>
  <c r="CB35" i="3" s="1"/>
  <c r="BZ25" i="3"/>
  <c r="BZ35" i="3" s="1"/>
  <c r="RJ39" i="4"/>
  <c r="RE39" i="4"/>
  <c r="RG39" i="4"/>
  <c r="RI39" i="4"/>
  <c r="MQ39" i="4"/>
  <c r="MM39" i="4"/>
  <c r="BO30" i="6"/>
  <c r="BM30" i="6"/>
  <c r="BQ30" i="6"/>
  <c r="BL30" i="6"/>
  <c r="CN30" i="4"/>
  <c r="CJ30" i="4"/>
  <c r="CL30" i="4"/>
  <c r="R30" i="4"/>
  <c r="T30" i="4"/>
  <c r="V30" i="4"/>
  <c r="S30" i="4"/>
  <c r="U30" i="4"/>
  <c r="BO30" i="4"/>
  <c r="BP30" i="4"/>
  <c r="BN30" i="4"/>
  <c r="BM30" i="4"/>
  <c r="BK30" i="4"/>
  <c r="FC30" i="4"/>
  <c r="FD30" i="4"/>
  <c r="FF30" i="4"/>
  <c r="FE30" i="4"/>
  <c r="FG30" i="4"/>
  <c r="RG30" i="4"/>
  <c r="QH30" i="4"/>
  <c r="QK30" i="4"/>
  <c r="PH30" i="4"/>
  <c r="QJ30" i="4"/>
  <c r="PL30" i="4"/>
  <c r="QL30" i="4"/>
  <c r="LT30" i="4"/>
  <c r="LQ30" i="4"/>
  <c r="LO30" i="4"/>
  <c r="LS30" i="4"/>
  <c r="LP30" i="4"/>
  <c r="EJ30" i="6"/>
  <c r="EI30" i="6"/>
  <c r="EL30" i="6"/>
  <c r="EH30" i="6"/>
  <c r="U30" i="6"/>
  <c r="R30" i="6"/>
  <c r="W30" i="6"/>
  <c r="T30" i="6"/>
  <c r="AO30" i="6"/>
  <c r="AT30" i="6"/>
  <c r="AS30" i="6"/>
  <c r="AQ30" i="6"/>
  <c r="ET25" i="3"/>
  <c r="ET35" i="3" s="1"/>
  <c r="EU25" i="3"/>
  <c r="EU35" i="3" s="1"/>
  <c r="AV25" i="3"/>
  <c r="AU25" i="3"/>
  <c r="DW25" i="3"/>
  <c r="DV25" i="3"/>
  <c r="DY25" i="3" s="1"/>
  <c r="NP39" i="4"/>
  <c r="NK39" i="4"/>
  <c r="CE38" i="6"/>
  <c r="JR30" i="4"/>
  <c r="JT30" i="4"/>
  <c r="JU30" i="4"/>
  <c r="CD36" i="6"/>
  <c r="CC39" i="6"/>
  <c r="W9" i="2" a="1"/>
  <c r="U9" i="2" a="1"/>
  <c r="V9" i="2" a="1"/>
  <c r="S9" i="2" a="1"/>
  <c r="T9" i="2" a="1"/>
  <c r="Y9" i="2" a="1"/>
  <c r="AA9" i="2" a="1"/>
  <c r="AB9" i="2" a="1"/>
  <c r="Q9" i="2" a="1"/>
  <c r="R9" i="2" a="1"/>
  <c r="BM36" i="3"/>
  <c r="X9" i="2" a="1"/>
  <c r="K9" i="2" a="1"/>
  <c r="Y36" i="3"/>
  <c r="OO38" i="4"/>
  <c r="OI39" i="4" s="1"/>
  <c r="AM24" i="3"/>
  <c r="DL29" i="6"/>
  <c r="MI29" i="4"/>
  <c r="ML29" i="4" s="1"/>
  <c r="CW25" i="3"/>
  <c r="DA25" i="3" s="1"/>
  <c r="DM25" i="3"/>
  <c r="CG25" i="3"/>
  <c r="CG35" i="3" s="1"/>
  <c r="AN24" i="3"/>
  <c r="E25" i="3"/>
  <c r="EC25" i="3"/>
  <c r="EC35" i="3" s="1"/>
  <c r="EK25" i="3"/>
  <c r="EO25" i="3" s="1"/>
  <c r="BY25" i="3"/>
  <c r="RD39" i="4"/>
  <c r="ML39" i="4"/>
  <c r="DM29" i="6"/>
  <c r="AK29" i="6"/>
  <c r="AN29" i="6" s="1"/>
  <c r="DI29" i="6"/>
  <c r="CF29" i="6"/>
  <c r="CI29" i="6" s="1"/>
  <c r="AW8" i="3"/>
  <c r="AS24" i="3" s="1"/>
  <c r="AL24" i="3"/>
  <c r="DJ29" i="6"/>
  <c r="CL29" i="6"/>
  <c r="CE29" i="4"/>
  <c r="CH29" i="4" s="1"/>
  <c r="CH30" i="4"/>
  <c r="Q30" i="4"/>
  <c r="BJ30" i="4"/>
  <c r="FB30" i="4"/>
  <c r="PF30" i="4"/>
  <c r="LN30" i="4"/>
  <c r="EF30" i="6"/>
  <c r="Q30" i="6"/>
  <c r="AN30" i="6"/>
  <c r="Q40" i="10"/>
  <c r="AQ36" i="6"/>
  <c r="BN38" i="6"/>
  <c r="NN39" i="4"/>
  <c r="AT25" i="3"/>
  <c r="EN25" i="3"/>
  <c r="EN35" i="3" s="1"/>
  <c r="DI26" i="3"/>
  <c r="I26" i="3"/>
  <c r="QM39" i="4"/>
  <c r="BP38" i="6"/>
  <c r="CQ25" i="3"/>
  <c r="CQ35" i="3" s="1"/>
  <c r="DX25" i="3"/>
  <c r="AP30" i="4"/>
  <c r="AO40" i="6"/>
  <c r="BL38" i="6"/>
  <c r="MO39" i="4"/>
  <c r="X36" i="6"/>
  <c r="MN39" i="4"/>
  <c r="X39" i="10"/>
  <c r="DH25" i="3"/>
  <c r="DH35" i="3" s="1"/>
  <c r="QG30" i="4"/>
  <c r="FI30" i="6"/>
  <c r="EK30" i="6"/>
  <c r="DY26" i="3"/>
  <c r="CI30" i="4"/>
  <c r="RJ30" i="4"/>
  <c r="JW30" i="4"/>
  <c r="BL30" i="4"/>
  <c r="FH30" i="6"/>
  <c r="V30" i="6"/>
  <c r="BC25" i="3"/>
  <c r="BB25" i="3"/>
  <c r="BD25" i="3"/>
  <c r="GA30" i="4"/>
  <c r="GE30" i="4"/>
  <c r="GB30" i="4"/>
  <c r="KT30" i="4"/>
  <c r="KU30" i="4"/>
  <c r="IA30" i="4"/>
  <c r="HW30" i="4"/>
  <c r="IB30" i="4"/>
  <c r="HX30" i="4"/>
  <c r="OL30" i="4"/>
  <c r="OK30" i="4"/>
  <c r="ON30" i="4"/>
  <c r="DL30" i="4"/>
  <c r="DI30" i="4"/>
  <c r="HA30" i="4"/>
  <c r="GY30" i="4"/>
  <c r="HB30" i="4"/>
  <c r="HC30" i="4"/>
  <c r="HD30" i="4"/>
  <c r="IZ30" i="4"/>
  <c r="IX30" i="4"/>
  <c r="IV30" i="4"/>
  <c r="IU30" i="4"/>
  <c r="NL30" i="4"/>
  <c r="NP30" i="4"/>
  <c r="NM30" i="4"/>
  <c r="NN30" i="4"/>
  <c r="V30" i="10"/>
  <c r="R30" i="10"/>
  <c r="S30" i="10"/>
  <c r="W30" i="10"/>
  <c r="T30" i="10"/>
  <c r="DN30" i="6"/>
  <c r="DL30" i="6"/>
  <c r="DK30" i="6"/>
  <c r="GE30" i="6"/>
  <c r="GG30" i="6"/>
  <c r="GD30" i="6"/>
  <c r="Q40" i="6"/>
  <c r="CX39" i="6"/>
  <c r="DB39" i="6"/>
  <c r="BZ38" i="6"/>
  <c r="LU38" i="4"/>
  <c r="LO39" i="4" s="1"/>
  <c r="DW38" i="6"/>
  <c r="AC25" i="3"/>
  <c r="AF25" i="3"/>
  <c r="AE25" i="3"/>
  <c r="DV37" i="6"/>
  <c r="CC37" i="6"/>
  <c r="FA25" i="3"/>
  <c r="FE25" i="3" s="1"/>
  <c r="GX29" i="6"/>
  <c r="EC29" i="6"/>
  <c r="EF29" i="6" s="1"/>
  <c r="N29" i="6"/>
  <c r="Q29" i="6" s="1"/>
  <c r="DN29" i="6"/>
  <c r="BK30" i="6"/>
  <c r="NO39" i="4"/>
  <c r="FB25" i="3"/>
  <c r="FB35" i="3" s="1"/>
  <c r="GD30" i="4"/>
  <c r="IY30" i="4"/>
  <c r="RI30" i="4"/>
  <c r="RE30" i="4"/>
  <c r="EG30" i="6"/>
  <c r="CY25" i="3"/>
  <c r="CY35" i="3" s="1"/>
  <c r="EE25" i="3"/>
  <c r="EE35" i="3" s="1"/>
  <c r="HY30" i="4"/>
  <c r="GZ30" i="4"/>
  <c r="CM30" i="4"/>
  <c r="W30" i="4"/>
  <c r="AD25" i="3"/>
  <c r="PJ30" i="4"/>
  <c r="PG30" i="4"/>
  <c r="U30" i="10"/>
  <c r="BP30" i="6"/>
  <c r="DJ30" i="6"/>
  <c r="FD25" i="3"/>
  <c r="FH30" i="4"/>
  <c r="DJ30" i="4"/>
  <c r="S30" i="6"/>
  <c r="GF30" i="6"/>
  <c r="BH36" i="6"/>
  <c r="BK36" i="6" s="1"/>
  <c r="AT38" i="6"/>
  <c r="AO38" i="6"/>
  <c r="CA36" i="6"/>
  <c r="L12" i="2"/>
  <c r="L10" i="2"/>
  <c r="L11" i="2"/>
  <c r="L9" i="2"/>
  <c r="BH39" i="6"/>
  <c r="BP39" i="6" s="1"/>
  <c r="CE36" i="6"/>
  <c r="CD37" i="6"/>
  <c r="BY40" i="6"/>
  <c r="CE39" i="6"/>
  <c r="CB36" i="6"/>
  <c r="BH37" i="6"/>
  <c r="BP37" i="6" s="1"/>
  <c r="X37" i="10"/>
  <c r="CO30" i="6"/>
  <c r="Z9" i="2" a="1"/>
  <c r="AP38" i="6"/>
  <c r="EE30" i="4"/>
  <c r="X31" i="4"/>
  <c r="X37" i="6"/>
  <c r="CA37" i="6"/>
  <c r="CC38" i="6"/>
  <c r="CB37" i="6"/>
  <c r="CC36" i="6"/>
  <c r="BZ36" i="6"/>
  <c r="CB39" i="6"/>
  <c r="BY37" i="6"/>
  <c r="AO37" i="6"/>
  <c r="AP37" i="6"/>
  <c r="AS37" i="6"/>
  <c r="BY39" i="6"/>
  <c r="CA39" i="6"/>
  <c r="X25" i="3"/>
  <c r="BT35" i="3"/>
  <c r="BP36" i="6"/>
  <c r="AS38" i="6"/>
  <c r="BJ25" i="3"/>
  <c r="BM25" i="3" s="1"/>
  <c r="PM39" i="4"/>
  <c r="AR38" i="6"/>
  <c r="EH30" i="4"/>
  <c r="EF30" i="4"/>
  <c r="MS30" i="4"/>
  <c r="BQ31" i="4"/>
  <c r="CW35" i="3"/>
  <c r="DA35" i="3" s="1"/>
  <c r="CW36" i="3" s="1"/>
  <c r="EW25" i="3"/>
  <c r="ES35" i="3"/>
  <c r="DM35" i="3"/>
  <c r="CO35" i="3"/>
  <c r="CS35" i="3" s="1"/>
  <c r="CO36" i="3" s="1"/>
  <c r="CK25" i="3"/>
  <c r="Q8" i="3"/>
  <c r="O24" i="3" s="1"/>
  <c r="Y8" i="3"/>
  <c r="W24" i="3" s="1"/>
  <c r="BU8" i="3"/>
  <c r="BR24" i="3" s="1"/>
  <c r="BE8" i="3"/>
  <c r="BC24" i="3" s="1"/>
  <c r="AG8" i="3"/>
  <c r="AD24" i="3" s="1"/>
  <c r="I8" i="3"/>
  <c r="F24" i="3" s="1"/>
  <c r="BM8" i="3"/>
  <c r="BJ24" i="3" s="1"/>
  <c r="DI8" i="3"/>
  <c r="DF24" i="3" s="1"/>
  <c r="EG8" i="3"/>
  <c r="EE24" i="3" s="1"/>
  <c r="DY8" i="3"/>
  <c r="DV24" i="3" s="1"/>
  <c r="DV35" i="3" s="1"/>
  <c r="EO8" i="3"/>
  <c r="FD24" i="3" s="1"/>
  <c r="EW8" i="3"/>
  <c r="EU24" i="3" s="1"/>
  <c r="CC8" i="3"/>
  <c r="CA24" i="3" s="1"/>
  <c r="DA8" i="3"/>
  <c r="CP7" i="3"/>
  <c r="CN23" i="3"/>
  <c r="CO7" i="3"/>
  <c r="CR7" i="3"/>
  <c r="CQ7" i="3"/>
  <c r="BZ7" i="3"/>
  <c r="BY7" i="3"/>
  <c r="CB7" i="3"/>
  <c r="CA7" i="3"/>
  <c r="BX23" i="3"/>
  <c r="EF7" i="3"/>
  <c r="EA23" i="3"/>
  <c r="EC7" i="3"/>
  <c r="ED7" i="3"/>
  <c r="EE7" i="3"/>
  <c r="DC23" i="3"/>
  <c r="DG7" i="3"/>
  <c r="DF7" i="3"/>
  <c r="DH7" i="3"/>
  <c r="DE7" i="3"/>
  <c r="ET7" i="3"/>
  <c r="EV7" i="3"/>
  <c r="EU7" i="3"/>
  <c r="ES7" i="3"/>
  <c r="EQ23" i="3"/>
  <c r="CZ7" i="3"/>
  <c r="CW7" i="3"/>
  <c r="CY7" i="3"/>
  <c r="CU23" i="3"/>
  <c r="CX7" i="3"/>
  <c r="BR7" i="3"/>
  <c r="BL7" i="3"/>
  <c r="N7" i="3"/>
  <c r="AC7" i="3"/>
  <c r="H7" i="3"/>
  <c r="W7" i="3"/>
  <c r="AL7" i="3"/>
  <c r="BA7" i="3"/>
  <c r="AF7" i="3"/>
  <c r="AU7" i="3"/>
  <c r="BJ7" i="3"/>
  <c r="BS7" i="3"/>
  <c r="BD7" i="3"/>
  <c r="F7" i="3"/>
  <c r="U7" i="3"/>
  <c r="D23" i="3"/>
  <c r="O7" i="3"/>
  <c r="AD7" i="3"/>
  <c r="AS7" i="3"/>
  <c r="X7" i="3"/>
  <c r="AM7" i="3"/>
  <c r="BB7" i="3"/>
  <c r="BT7" i="3"/>
  <c r="AV7" i="3"/>
  <c r="BK7" i="3"/>
  <c r="M7" i="3"/>
  <c r="BQ7" i="3"/>
  <c r="G7" i="3"/>
  <c r="V7" i="3"/>
  <c r="AK7" i="3"/>
  <c r="P7" i="3"/>
  <c r="AE7" i="3"/>
  <c r="AT7" i="3"/>
  <c r="BI7" i="3"/>
  <c r="AN7" i="3"/>
  <c r="BC7" i="3"/>
  <c r="E7" i="3"/>
  <c r="CF23" i="3"/>
  <c r="CJ7" i="3"/>
  <c r="CG7" i="3"/>
  <c r="CH7" i="3"/>
  <c r="CI7" i="3"/>
  <c r="AQ6" i="3"/>
  <c r="AQ22" i="3" s="1"/>
  <c r="CF6" i="3"/>
  <c r="CN6" i="3"/>
  <c r="AY6" i="3"/>
  <c r="AY22" i="3" s="1"/>
  <c r="EI6" i="3"/>
  <c r="EI22" i="3" s="1"/>
  <c r="BH6" i="3"/>
  <c r="BH22" i="3" s="1"/>
  <c r="BG6" i="3"/>
  <c r="BG22" i="3" s="1"/>
  <c r="BW6" i="3"/>
  <c r="BW22" i="3" s="1"/>
  <c r="D6" i="3"/>
  <c r="CM6" i="3"/>
  <c r="CM22" i="3" s="1"/>
  <c r="CE6" i="3"/>
  <c r="CE22" i="3" s="1"/>
  <c r="AA6" i="3"/>
  <c r="AA22" i="3" s="1"/>
  <c r="T6" i="3"/>
  <c r="T22" i="3" s="1"/>
  <c r="AZ6" i="3"/>
  <c r="AZ22" i="3" s="1"/>
  <c r="AJ6" i="3"/>
  <c r="AJ22" i="3" s="1"/>
  <c r="L6" i="3"/>
  <c r="L22" i="3" s="1"/>
  <c r="DK6" i="3"/>
  <c r="EQ6" i="3"/>
  <c r="BP6" i="3"/>
  <c r="BP22" i="3" s="1"/>
  <c r="BX6" i="3"/>
  <c r="DC6" i="3"/>
  <c r="C6" i="3"/>
  <c r="C22" i="3" s="1"/>
  <c r="EA6" i="3"/>
  <c r="S6" i="3"/>
  <c r="S22" i="3" s="1"/>
  <c r="AB6" i="3"/>
  <c r="AB22" i="3" s="1"/>
  <c r="AR6" i="3"/>
  <c r="AR22" i="3" s="1"/>
  <c r="AI6" i="3"/>
  <c r="AI22" i="3" s="1"/>
  <c r="K6" i="3"/>
  <c r="K22" i="3" s="1"/>
  <c r="DS6" i="3"/>
  <c r="B5" i="3"/>
  <c r="CU6" i="3"/>
  <c r="EY6" i="3"/>
  <c r="BO6" i="3"/>
  <c r="BO22" i="3" s="1"/>
  <c r="DP7" i="3"/>
  <c r="DN7" i="3"/>
  <c r="DM7" i="3"/>
  <c r="DO7" i="3"/>
  <c r="DK23" i="3"/>
  <c r="FC7" i="3"/>
  <c r="FA7" i="3"/>
  <c r="FD7" i="3"/>
  <c r="EY23" i="3"/>
  <c r="FB7" i="3"/>
  <c r="DX7" i="3"/>
  <c r="EN7" i="3"/>
  <c r="EM7" i="3"/>
  <c r="DV7" i="3"/>
  <c r="DW7" i="3"/>
  <c r="DU7" i="3"/>
  <c r="DS23" i="3"/>
  <c r="EK7" i="3"/>
  <c r="EL7" i="3"/>
  <c r="FE8" i="3"/>
  <c r="FA24" i="3"/>
  <c r="CK8" i="3"/>
  <c r="CH24" i="3" s="1"/>
  <c r="CS8" i="3"/>
  <c r="CQ24" i="3" s="1"/>
  <c r="DQ8" i="3"/>
  <c r="DO24" i="3" s="1"/>
  <c r="FA35" i="3"/>
  <c r="EK35" i="3"/>
  <c r="BY35" i="3"/>
  <c r="IK29" i="6"/>
  <c r="IR29" i="6" s="1"/>
  <c r="IH29" i="6"/>
  <c r="BH29" i="6"/>
  <c r="BQ29" i="6" s="1"/>
  <c r="FZ29" i="6"/>
  <c r="GG29" i="6" s="1"/>
  <c r="FA29" i="6"/>
  <c r="FF29" i="6" s="1"/>
  <c r="HL29" i="6"/>
  <c r="HO29" i="6"/>
  <c r="HV29" i="6" s="1"/>
  <c r="EY29" i="4"/>
  <c r="FG29" i="4" s="1"/>
  <c r="OE29" i="4"/>
  <c r="OM29" i="4" s="1"/>
  <c r="DC29" i="4"/>
  <c r="DH29" i="4" s="1"/>
  <c r="GP28" i="6"/>
  <c r="DS28" i="6"/>
  <c r="FV28" i="6"/>
  <c r="DY28" i="6"/>
  <c r="AG28" i="6"/>
  <c r="EW28" i="6"/>
  <c r="AF28" i="6"/>
  <c r="HD28" i="6"/>
  <c r="HN28" i="6" s="1"/>
  <c r="GT28" i="6"/>
  <c r="ET28" i="6"/>
  <c r="L28" i="6"/>
  <c r="EB28" i="6"/>
  <c r="FP28" i="6"/>
  <c r="HC28" i="6"/>
  <c r="ID28" i="6"/>
  <c r="IN28" i="6" s="1"/>
  <c r="EV28" i="6"/>
  <c r="HJ28" i="6"/>
  <c r="HT28" i="6" s="1"/>
  <c r="BZ28" i="6"/>
  <c r="BF28" i="6"/>
  <c r="BY28" i="6"/>
  <c r="FU28" i="6"/>
  <c r="DV28" i="6"/>
  <c r="HF28" i="6"/>
  <c r="HP28" i="6" s="1"/>
  <c r="HK28" i="6"/>
  <c r="HU28" i="6" s="1"/>
  <c r="CD28" i="6"/>
  <c r="CY28" i="6"/>
  <c r="GR28" i="6"/>
  <c r="GV28" i="6"/>
  <c r="I28" i="6"/>
  <c r="IA28" i="6"/>
  <c r="GS28" i="6"/>
  <c r="CT28" i="6"/>
  <c r="BB28" i="6"/>
  <c r="D28" i="6"/>
  <c r="EX28" i="6"/>
  <c r="IF28" i="6"/>
  <c r="IP28" i="6" s="1"/>
  <c r="FS28" i="6"/>
  <c r="AA28" i="6"/>
  <c r="DW28" i="6"/>
  <c r="EZ28" i="6"/>
  <c r="EQ28" i="6"/>
  <c r="E28" i="6"/>
  <c r="K28" i="6"/>
  <c r="BC28" i="6"/>
  <c r="DT28" i="6"/>
  <c r="CW28" i="6"/>
  <c r="M28" i="6"/>
  <c r="GQ28" i="6"/>
  <c r="AC28" i="6"/>
  <c r="AM28" i="6" s="1"/>
  <c r="CU28" i="6"/>
  <c r="HG28" i="6"/>
  <c r="HQ28" i="6" s="1"/>
  <c r="EU28" i="6"/>
  <c r="GU28" i="6"/>
  <c r="FR28" i="6"/>
  <c r="GB28" i="6" s="1"/>
  <c r="DC28" i="6"/>
  <c r="EA28" i="6"/>
  <c r="BG28" i="6"/>
  <c r="AY28" i="6"/>
  <c r="BA28" i="6"/>
  <c r="HE28" i="6"/>
  <c r="BE28" i="6"/>
  <c r="AI28" i="6"/>
  <c r="H28" i="6"/>
  <c r="FQ28" i="6"/>
  <c r="CX28" i="6"/>
  <c r="FX28" i="6"/>
  <c r="CC28" i="6"/>
  <c r="AZ28" i="6"/>
  <c r="BJ28" i="6" s="1"/>
  <c r="AJ28" i="6"/>
  <c r="AB28" i="6"/>
  <c r="CV28" i="6"/>
  <c r="DG28" i="6" s="1"/>
  <c r="F28" i="6"/>
  <c r="P28" i="6" s="1"/>
  <c r="HI28" i="6"/>
  <c r="HS28" i="6" s="1"/>
  <c r="DZ28" i="6"/>
  <c r="DU28" i="6"/>
  <c r="EE28" i="6" s="1"/>
  <c r="DA28" i="6"/>
  <c r="CA28" i="6"/>
  <c r="AH28" i="6"/>
  <c r="CZ28" i="6"/>
  <c r="CB28" i="6"/>
  <c r="BD28" i="6"/>
  <c r="HZ28" i="6"/>
  <c r="IJ28" i="6" s="1"/>
  <c r="FY28" i="6"/>
  <c r="HX28" i="6"/>
  <c r="EY28" i="6"/>
  <c r="GW28" i="6"/>
  <c r="HH28" i="6"/>
  <c r="HR28" i="6" s="1"/>
  <c r="FW28" i="6"/>
  <c r="CE28" i="6"/>
  <c r="BX28" i="6"/>
  <c r="CH28" i="6" s="1"/>
  <c r="ER28" i="6"/>
  <c r="AD28" i="6"/>
  <c r="IE28" i="6"/>
  <c r="IO28" i="6" s="1"/>
  <c r="HB28" i="6"/>
  <c r="IB28" i="6"/>
  <c r="IL28" i="6" s="1"/>
  <c r="DB28" i="6"/>
  <c r="FT28" i="6"/>
  <c r="BW28" i="6"/>
  <c r="IC28" i="6"/>
  <c r="IM28" i="6" s="1"/>
  <c r="AX28" i="6"/>
  <c r="BV28" i="6"/>
  <c r="GO28" i="6"/>
  <c r="DX28" i="6"/>
  <c r="IG28" i="6"/>
  <c r="IQ28" i="6" s="1"/>
  <c r="HY28" i="6"/>
  <c r="AE28" i="6"/>
  <c r="G28" i="6"/>
  <c r="GN28" i="6"/>
  <c r="J28" i="6"/>
  <c r="ES28" i="6"/>
  <c r="FD28" i="6" s="1"/>
  <c r="QC29" i="4"/>
  <c r="JO29" i="4"/>
  <c r="JX29" i="4" s="1"/>
  <c r="AJ29" i="4"/>
  <c r="AR29" i="4" s="1"/>
  <c r="BG29" i="4"/>
  <c r="BP29" i="4" s="1"/>
  <c r="KM29" i="4"/>
  <c r="KR29" i="4" s="1"/>
  <c r="D28" i="10"/>
  <c r="H28" i="10"/>
  <c r="G28" i="10"/>
  <c r="F28" i="10"/>
  <c r="P28" i="10" s="1"/>
  <c r="I28" i="10"/>
  <c r="K28" i="10"/>
  <c r="J28" i="10"/>
  <c r="E28" i="10"/>
  <c r="L28" i="10"/>
  <c r="M28" i="10"/>
  <c r="FW29" i="4"/>
  <c r="GB29" i="4" s="1"/>
  <c r="RA29" i="4"/>
  <c r="HS29" i="4"/>
  <c r="HY29" i="4" s="1"/>
  <c r="LE28" i="4"/>
  <c r="AZ28" i="4"/>
  <c r="L28" i="4"/>
  <c r="OB28" i="4"/>
  <c r="NB28" i="4"/>
  <c r="IP28" i="4"/>
  <c r="IN28" i="4"/>
  <c r="KL28" i="4"/>
  <c r="IL28" i="4"/>
  <c r="NE28" i="4"/>
  <c r="FP28" i="4"/>
  <c r="KF28" i="4"/>
  <c r="CC28" i="4"/>
  <c r="CX28" i="4"/>
  <c r="FR28" i="4"/>
  <c r="IO28" i="4"/>
  <c r="MD28" i="4"/>
  <c r="JI28" i="4"/>
  <c r="NF28" i="4"/>
  <c r="ET28" i="4"/>
  <c r="FU28" i="4"/>
  <c r="KH28" i="4"/>
  <c r="EX28" i="4"/>
  <c r="FN28" i="4"/>
  <c r="OV28" i="4"/>
  <c r="HN28" i="4"/>
  <c r="HR28" i="4"/>
  <c r="JL28" i="4"/>
  <c r="HO28" i="4"/>
  <c r="AG28" i="4"/>
  <c r="F28" i="4"/>
  <c r="P28" i="4" s="1"/>
  <c r="HP28" i="4"/>
  <c r="OY28" i="4"/>
  <c r="KG28" i="4"/>
  <c r="GS28" i="4"/>
  <c r="PX28" i="4"/>
  <c r="OU28" i="4"/>
  <c r="PE28" i="4" s="1"/>
  <c r="KI28" i="4"/>
  <c r="BZ28" i="4"/>
  <c r="MF28" i="4"/>
  <c r="CD28" i="4"/>
  <c r="KK28" i="4"/>
  <c r="OT28" i="4"/>
  <c r="LD28" i="4"/>
  <c r="JK28" i="4"/>
  <c r="G28" i="4"/>
  <c r="KE28" i="4"/>
  <c r="KO28" i="4" s="1"/>
  <c r="JG28" i="4"/>
  <c r="JQ28" i="4" s="1"/>
  <c r="ES28" i="4"/>
  <c r="OC28" i="4"/>
  <c r="FV28" i="4"/>
  <c r="EW28" i="4"/>
  <c r="AE28" i="4"/>
  <c r="GP28" i="4"/>
  <c r="CZ28" i="4"/>
  <c r="BU28" i="4"/>
  <c r="CU28" i="4"/>
  <c r="DE28" i="4" s="1"/>
  <c r="QT28" i="4"/>
  <c r="HM28" i="4"/>
  <c r="QU28" i="4"/>
  <c r="MB28" i="4"/>
  <c r="MG28" i="4"/>
  <c r="BF28" i="4"/>
  <c r="HQ28" i="4"/>
  <c r="ER28" i="4"/>
  <c r="EV28" i="4"/>
  <c r="GK28" i="4"/>
  <c r="DX28" i="4"/>
  <c r="LB28" i="4"/>
  <c r="MA28" i="4"/>
  <c r="MK28" i="4" s="1"/>
  <c r="OS28" i="4"/>
  <c r="PY28" i="4"/>
  <c r="AB28" i="4"/>
  <c r="AL28" i="4" s="1"/>
  <c r="GN28" i="4"/>
  <c r="GL28" i="4"/>
  <c r="JH28" i="4"/>
  <c r="KJ28" i="4"/>
  <c r="NZ28" i="4"/>
  <c r="OD28" i="4"/>
  <c r="QB28" i="4"/>
  <c r="FO28" i="4"/>
  <c r="FY28" i="4" s="1"/>
  <c r="EP28" i="4"/>
  <c r="DR28" i="4"/>
  <c r="IG28" i="4"/>
  <c r="C27" i="6"/>
  <c r="FM28" i="4"/>
  <c r="DY28" i="4"/>
  <c r="EQ28" i="4"/>
  <c r="FA28" i="4" s="1"/>
  <c r="CA28" i="4"/>
  <c r="GT28" i="4"/>
  <c r="ME28" i="4"/>
  <c r="PA28" i="4"/>
  <c r="QS28" i="4"/>
  <c r="RC28" i="4" s="1"/>
  <c r="NY28" i="4"/>
  <c r="IJ28" i="4"/>
  <c r="FS28" i="4"/>
  <c r="BY28" i="4"/>
  <c r="KC28" i="4"/>
  <c r="NU28" i="4"/>
  <c r="BA28" i="4"/>
  <c r="PV28" i="4"/>
  <c r="JJ28" i="4"/>
  <c r="LH28" i="4"/>
  <c r="DW28" i="4"/>
  <c r="DZ28" i="4"/>
  <c r="HL28" i="4"/>
  <c r="BD28" i="4"/>
  <c r="PU28" i="4"/>
  <c r="QE28" i="4" s="1"/>
  <c r="DQ28" i="4"/>
  <c r="JF28" i="4"/>
  <c r="QW28" i="4"/>
  <c r="NW28" i="4"/>
  <c r="OG28" i="4" s="1"/>
  <c r="AH28" i="4"/>
  <c r="II28" i="4"/>
  <c r="IS28" i="4" s="1"/>
  <c r="LZ28" i="4"/>
  <c r="QZ28" i="4"/>
  <c r="C27" i="4"/>
  <c r="QX28" i="4"/>
  <c r="Z28" i="4"/>
  <c r="OZ28" i="4"/>
  <c r="DB28" i="4"/>
  <c r="BC28" i="4"/>
  <c r="JE28" i="4"/>
  <c r="CB28" i="4"/>
  <c r="CT28" i="4"/>
  <c r="QR28" i="4"/>
  <c r="AF28" i="4"/>
  <c r="LY28" i="4"/>
  <c r="EO28" i="4"/>
  <c r="MZ28" i="4"/>
  <c r="LA28" i="4"/>
  <c r="I28" i="4"/>
  <c r="DU28" i="4"/>
  <c r="DV28" i="4"/>
  <c r="CY28" i="4"/>
  <c r="QY28" i="4"/>
  <c r="AY28" i="4"/>
  <c r="BI28" i="4" s="1"/>
  <c r="H28" i="4"/>
  <c r="EU28" i="4"/>
  <c r="PB28" i="4"/>
  <c r="FQ28" i="4"/>
  <c r="NC28" i="4"/>
  <c r="MH28" i="4"/>
  <c r="E28" i="4"/>
  <c r="JM28" i="4"/>
  <c r="CS28" i="4"/>
  <c r="IM28" i="4"/>
  <c r="QA28" i="4"/>
  <c r="OW28" i="4"/>
  <c r="BW28" i="4"/>
  <c r="CG28" i="4" s="1"/>
  <c r="BE28" i="4"/>
  <c r="OX28" i="4"/>
  <c r="C27" i="10"/>
  <c r="MX28" i="4"/>
  <c r="HK28" i="4"/>
  <c r="HU28" i="4" s="1"/>
  <c r="KD28" i="4"/>
  <c r="AI28" i="4"/>
  <c r="AX28" i="4"/>
  <c r="LI28" i="4"/>
  <c r="LJ28" i="4"/>
  <c r="GQ28" i="4"/>
  <c r="CV28" i="4"/>
  <c r="LG28" i="4"/>
  <c r="PT28" i="4"/>
  <c r="BV28" i="4"/>
  <c r="M28" i="4"/>
  <c r="QQ28" i="4"/>
  <c r="AA28" i="4"/>
  <c r="HI28" i="4"/>
  <c r="DA28" i="4"/>
  <c r="PW28" i="4"/>
  <c r="PZ28" i="4"/>
  <c r="QV28" i="4"/>
  <c r="DT28" i="4"/>
  <c r="JN28" i="4"/>
  <c r="GR28" i="4"/>
  <c r="OA28" i="4"/>
  <c r="LC28" i="4"/>
  <c r="LM28" i="4" s="1"/>
  <c r="BX28" i="4"/>
  <c r="K28" i="4"/>
  <c r="IH28" i="4"/>
  <c r="NX28" i="4"/>
  <c r="GO28" i="4"/>
  <c r="MC28" i="4"/>
  <c r="FT28" i="4"/>
  <c r="NA28" i="4"/>
  <c r="GM28" i="4"/>
  <c r="GW28" i="4" s="1"/>
  <c r="DS28" i="4"/>
  <c r="EC28" i="4" s="1"/>
  <c r="BB28" i="4"/>
  <c r="CW28" i="4"/>
  <c r="ND28" i="4"/>
  <c r="MW28" i="4"/>
  <c r="LF28" i="4"/>
  <c r="D28" i="4"/>
  <c r="J28" i="4"/>
  <c r="MY28" i="4"/>
  <c r="NI28" i="4" s="1"/>
  <c r="PS28" i="4"/>
  <c r="AW28" i="4"/>
  <c r="HJ28" i="4"/>
  <c r="IK28" i="4"/>
  <c r="NV28" i="4"/>
  <c r="AC28" i="4"/>
  <c r="AD28" i="4"/>
  <c r="GU29" i="4"/>
  <c r="HB29" i="4" s="1"/>
  <c r="PC29" i="4"/>
  <c r="PI29" i="4" s="1"/>
  <c r="NG29" i="4"/>
  <c r="NP29" i="4" s="1"/>
  <c r="N29" i="4"/>
  <c r="T29" i="4" s="1"/>
  <c r="IQ29" i="4"/>
  <c r="IX29" i="4" s="1"/>
  <c r="LK29" i="4"/>
  <c r="LR29" i="4" s="1"/>
  <c r="EA29" i="4"/>
  <c r="EI29" i="4" s="1"/>
  <c r="N29" i="10"/>
  <c r="W29" i="10" s="1"/>
  <c r="D42" i="10"/>
  <c r="C43" i="10"/>
  <c r="E42" i="10"/>
  <c r="F42" i="10"/>
  <c r="P42" i="10" s="1"/>
  <c r="HO41" i="6"/>
  <c r="HV41" i="6" s="1"/>
  <c r="HL41" i="6"/>
  <c r="IH41" i="6"/>
  <c r="IK41" i="6"/>
  <c r="IR41" i="6" s="1"/>
  <c r="GN42" i="6"/>
  <c r="D42" i="6"/>
  <c r="HJ42" i="6"/>
  <c r="HT42" i="6" s="1"/>
  <c r="FR42" i="6"/>
  <c r="GB42" i="6" s="1"/>
  <c r="CT42" i="6"/>
  <c r="HG42" i="6"/>
  <c r="HQ42" i="6" s="1"/>
  <c r="GO42" i="6"/>
  <c r="HY42" i="6"/>
  <c r="HF42" i="6"/>
  <c r="HP42" i="6" s="1"/>
  <c r="GP42" i="6"/>
  <c r="FP42" i="6"/>
  <c r="HE42" i="6"/>
  <c r="AA42" i="6"/>
  <c r="HX42" i="6"/>
  <c r="IB42" i="6"/>
  <c r="IL42" i="6" s="1"/>
  <c r="ES42" i="6"/>
  <c r="FD42" i="6" s="1"/>
  <c r="C43" i="6"/>
  <c r="HI42" i="6"/>
  <c r="HS42" i="6" s="1"/>
  <c r="BW42" i="6"/>
  <c r="CU42" i="6"/>
  <c r="HK42" i="6"/>
  <c r="HU42" i="6" s="1"/>
  <c r="BV42" i="6"/>
  <c r="F42" i="6"/>
  <c r="P42" i="6" s="1"/>
  <c r="HH42" i="6"/>
  <c r="HR42" i="6" s="1"/>
  <c r="DS42" i="6"/>
  <c r="AY42" i="6"/>
  <c r="IA42" i="6"/>
  <c r="DU42" i="6"/>
  <c r="EE42" i="6" s="1"/>
  <c r="HZ42" i="6"/>
  <c r="IJ42" i="6" s="1"/>
  <c r="ID42" i="6"/>
  <c r="IN42" i="6" s="1"/>
  <c r="HB42" i="6"/>
  <c r="EQ42" i="6"/>
  <c r="IE42" i="6"/>
  <c r="IO42" i="6" s="1"/>
  <c r="AC42" i="6"/>
  <c r="AM42" i="6" s="1"/>
  <c r="HD42" i="6"/>
  <c r="HN42" i="6" s="1"/>
  <c r="IG42" i="6"/>
  <c r="IQ42" i="6" s="1"/>
  <c r="CV42" i="6"/>
  <c r="DG42" i="6" s="1"/>
  <c r="ER42" i="6"/>
  <c r="AB42" i="6"/>
  <c r="DT42" i="6"/>
  <c r="AZ42" i="6"/>
  <c r="BJ42" i="6" s="1"/>
  <c r="IC42" i="6"/>
  <c r="IM42" i="6" s="1"/>
  <c r="HC42" i="6"/>
  <c r="E42" i="6"/>
  <c r="IF42" i="6"/>
  <c r="IP42" i="6" s="1"/>
  <c r="AX42" i="6"/>
  <c r="BX42" i="6"/>
  <c r="CH42" i="6" s="1"/>
  <c r="FQ42" i="6"/>
  <c r="CY24" i="3" l="1"/>
  <c r="CW24" i="3"/>
  <c r="EG25" i="3"/>
  <c r="CS25" i="3"/>
  <c r="BM36" i="6"/>
  <c r="Y25" i="3"/>
  <c r="CP30" i="6"/>
  <c r="AV24" i="3"/>
  <c r="DK29" i="6"/>
  <c r="CC25" i="3"/>
  <c r="DQ25" i="3"/>
  <c r="I12" i="2"/>
  <c r="F16" i="8"/>
  <c r="E17" i="8"/>
  <c r="G16" i="8"/>
  <c r="H16" i="8"/>
  <c r="I15" i="8"/>
  <c r="J15" i="8"/>
  <c r="BN13" i="8"/>
  <c r="BM14" i="8"/>
  <c r="BO13" i="8"/>
  <c r="BP13" i="8"/>
  <c r="BQ12" i="8"/>
  <c r="BR12" i="8"/>
  <c r="CY12" i="8"/>
  <c r="CX13" i="8"/>
  <c r="CZ12" i="8"/>
  <c r="ER9" i="8"/>
  <c r="ES8" i="8"/>
  <c r="ET8" i="8"/>
  <c r="EU8" i="8"/>
  <c r="EZ6" i="8"/>
  <c r="EV7" i="8"/>
  <c r="EW7" i="8"/>
  <c r="EO10" i="8"/>
  <c r="EP9" i="8"/>
  <c r="EQ9" i="8"/>
  <c r="GP6" i="8"/>
  <c r="GD7" i="8"/>
  <c r="GC8" i="8"/>
  <c r="GF7" i="8"/>
  <c r="GE7" i="8"/>
  <c r="GA8" i="8"/>
  <c r="FZ9" i="8"/>
  <c r="GB8" i="8"/>
  <c r="GW7" i="8"/>
  <c r="GU7" i="8"/>
  <c r="HN7" i="8"/>
  <c r="HK6" i="8"/>
  <c r="GT8" i="8"/>
  <c r="GV7" i="8"/>
  <c r="FG9" i="8"/>
  <c r="FF10" i="8"/>
  <c r="FH9" i="8"/>
  <c r="FM7" i="8"/>
  <c r="FO7" i="8"/>
  <c r="FL8" i="8"/>
  <c r="FU6" i="8"/>
  <c r="FN7" i="8"/>
  <c r="FJ8" i="8"/>
  <c r="FI9" i="8"/>
  <c r="FK8" i="8"/>
  <c r="EM10" i="8"/>
  <c r="EL11" i="8"/>
  <c r="EN10" i="8"/>
  <c r="DR12" i="8"/>
  <c r="DS11" i="8"/>
  <c r="DT11" i="8"/>
  <c r="EA9" i="8"/>
  <c r="EB8" i="8"/>
  <c r="EC8" i="8"/>
  <c r="DX10" i="8"/>
  <c r="DY9" i="8"/>
  <c r="DZ9" i="8"/>
  <c r="DU11" i="8"/>
  <c r="DV10" i="8"/>
  <c r="DW10" i="8"/>
  <c r="L14" i="8"/>
  <c r="K15" i="8"/>
  <c r="M14" i="8"/>
  <c r="CK11" i="8"/>
  <c r="CJ12" i="8"/>
  <c r="CL11" i="8"/>
  <c r="CM11" i="8"/>
  <c r="CN10" i="8"/>
  <c r="CO10" i="8"/>
  <c r="CD14" i="8"/>
  <c r="CE13" i="8"/>
  <c r="CF13" i="8"/>
  <c r="BK14" i="8"/>
  <c r="BJ15" i="8"/>
  <c r="BL14" i="8"/>
  <c r="AQ15" i="8"/>
  <c r="AP16" i="8"/>
  <c r="AR15" i="8"/>
  <c r="W16" i="8"/>
  <c r="V17" i="8"/>
  <c r="X16" i="8"/>
  <c r="AC14" i="8"/>
  <c r="AB15" i="8"/>
  <c r="AD14" i="8"/>
  <c r="BS12" i="8"/>
  <c r="BT11" i="8"/>
  <c r="BU11" i="8"/>
  <c r="DE10" i="8"/>
  <c r="DD11" i="8"/>
  <c r="DF10" i="8"/>
  <c r="DB11" i="8"/>
  <c r="DA12" i="8"/>
  <c r="DC11" i="8"/>
  <c r="AE14" i="8"/>
  <c r="AF13" i="8"/>
  <c r="AG13" i="8"/>
  <c r="Y16" i="8"/>
  <c r="Z15" i="8"/>
  <c r="AA15" i="8"/>
  <c r="AS15" i="8"/>
  <c r="AT14" i="8"/>
  <c r="AU14" i="8"/>
  <c r="CH12" i="8"/>
  <c r="CG13" i="8"/>
  <c r="CI12" i="8"/>
  <c r="AV14" i="8"/>
  <c r="AW13" i="8"/>
  <c r="AX13" i="8"/>
  <c r="B18" i="8"/>
  <c r="C17" i="8"/>
  <c r="D17" i="8"/>
  <c r="DG18" i="8"/>
  <c r="DH17" i="8"/>
  <c r="DI17" i="8"/>
  <c r="AY13" i="8"/>
  <c r="AZ12" i="8"/>
  <c r="BA12" i="8"/>
  <c r="GC29" i="6"/>
  <c r="AP29" i="6"/>
  <c r="CG24" i="3"/>
  <c r="BQ36" i="6"/>
  <c r="AT24" i="3"/>
  <c r="AW25" i="3"/>
  <c r="BJ29" i="4"/>
  <c r="EM24" i="3"/>
  <c r="DN24" i="3"/>
  <c r="DG24" i="3"/>
  <c r="HV29" i="4"/>
  <c r="JR29" i="4"/>
  <c r="N28" i="6"/>
  <c r="Q28" i="6" s="1"/>
  <c r="DM24" i="3"/>
  <c r="ES24" i="3"/>
  <c r="EK24" i="3"/>
  <c r="DU24" i="3"/>
  <c r="EC24" i="3"/>
  <c r="DE24" i="3"/>
  <c r="RK30" i="4"/>
  <c r="CZ24" i="3"/>
  <c r="EF24" i="3"/>
  <c r="QM30" i="4"/>
  <c r="LU30" i="4"/>
  <c r="RK39" i="4"/>
  <c r="I25" i="3"/>
  <c r="CX24" i="3"/>
  <c r="CO24" i="3"/>
  <c r="BY24" i="3"/>
  <c r="BA24" i="3"/>
  <c r="U24" i="3"/>
  <c r="Y24" i="3" s="1"/>
  <c r="CB24" i="3"/>
  <c r="BZ24" i="3"/>
  <c r="EK29" i="6"/>
  <c r="AO29" i="6"/>
  <c r="KP29" i="4"/>
  <c r="AM29" i="4"/>
  <c r="OH29" i="4"/>
  <c r="E24" i="3"/>
  <c r="CP24" i="3"/>
  <c r="AQ29" i="6"/>
  <c r="CI24" i="3"/>
  <c r="EK30" i="4"/>
  <c r="DI29" i="4"/>
  <c r="GF29" i="4"/>
  <c r="GE29" i="6"/>
  <c r="GJ30" i="6"/>
  <c r="DO30" i="6"/>
  <c r="JA30" i="4"/>
  <c r="DM30" i="4"/>
  <c r="IC30" i="4"/>
  <c r="GG30" i="4"/>
  <c r="CL29" i="4"/>
  <c r="GI29" i="6"/>
  <c r="BP29" i="6"/>
  <c r="KT29" i="4"/>
  <c r="DJ29" i="4"/>
  <c r="JS29" i="4"/>
  <c r="DK29" i="4"/>
  <c r="JV29" i="4"/>
  <c r="EG29" i="6"/>
  <c r="FZ29" i="4"/>
  <c r="OK29" i="4"/>
  <c r="KQ29" i="4"/>
  <c r="GH29" i="6"/>
  <c r="FI30" i="4"/>
  <c r="OI29" i="4"/>
  <c r="DO29" i="6"/>
  <c r="AE24" i="3"/>
  <c r="DG29" i="4"/>
  <c r="DM29" i="4" s="1"/>
  <c r="KU29" i="4"/>
  <c r="FC29" i="4"/>
  <c r="OL29" i="4"/>
  <c r="AJ28" i="4"/>
  <c r="AM28" i="4" s="1"/>
  <c r="DF29" i="4"/>
  <c r="FB29" i="4"/>
  <c r="FE29" i="6"/>
  <c r="BK29" i="6"/>
  <c r="BR29" i="6" s="1"/>
  <c r="BI24" i="3"/>
  <c r="AC24" i="3"/>
  <c r="AG24" i="3" s="1"/>
  <c r="BQ24" i="3"/>
  <c r="M24" i="3"/>
  <c r="JT29" i="4"/>
  <c r="BO29" i="4"/>
  <c r="X30" i="10"/>
  <c r="NQ30" i="4"/>
  <c r="KW30" i="4"/>
  <c r="AU30" i="6"/>
  <c r="CO30" i="4"/>
  <c r="KV29" i="4"/>
  <c r="GD29" i="6"/>
  <c r="FJ29" i="6"/>
  <c r="BS24" i="3"/>
  <c r="HX29" i="4"/>
  <c r="IC29" i="4" s="1"/>
  <c r="HW29" i="4"/>
  <c r="CO29" i="6"/>
  <c r="BL29" i="6"/>
  <c r="BB24" i="3"/>
  <c r="GE29" i="4"/>
  <c r="AU37" i="6"/>
  <c r="AU38" i="6"/>
  <c r="AP29" i="4"/>
  <c r="GF29" i="6"/>
  <c r="X24" i="3"/>
  <c r="NQ39" i="4"/>
  <c r="KS29" i="4"/>
  <c r="EH29" i="6"/>
  <c r="HZ29" i="4"/>
  <c r="AO29" i="4"/>
  <c r="GA29" i="4"/>
  <c r="BO29" i="6"/>
  <c r="H24" i="3"/>
  <c r="DV38" i="6"/>
  <c r="DZ36" i="6"/>
  <c r="DY38" i="6"/>
  <c r="DA36" i="6"/>
  <c r="DA37" i="6"/>
  <c r="DX39" i="6"/>
  <c r="DW37" i="6"/>
  <c r="DA38" i="6"/>
  <c r="CZ36" i="6"/>
  <c r="DY36" i="6"/>
  <c r="R12" i="2"/>
  <c r="R10" i="2"/>
  <c r="R9" i="2"/>
  <c r="R11" i="2"/>
  <c r="Y10" i="2"/>
  <c r="Y12" i="2"/>
  <c r="Y11" i="2"/>
  <c r="Y9" i="2"/>
  <c r="U12" i="2"/>
  <c r="U11" i="2"/>
  <c r="U10" i="2"/>
  <c r="U9" i="2"/>
  <c r="DW39" i="6"/>
  <c r="CX38" i="6"/>
  <c r="CW38" i="6"/>
  <c r="ED29" i="4"/>
  <c r="IT29" i="4"/>
  <c r="NJ29" i="4"/>
  <c r="GX29" i="4"/>
  <c r="QC28" i="4"/>
  <c r="EY28" i="4"/>
  <c r="FB28" i="4" s="1"/>
  <c r="RD29" i="4"/>
  <c r="T28" i="6"/>
  <c r="S28" i="6"/>
  <c r="CF40" i="6"/>
  <c r="CI40" i="6" s="1"/>
  <c r="BO36" i="6"/>
  <c r="CY36" i="3"/>
  <c r="BR30" i="6"/>
  <c r="IA29" i="4"/>
  <c r="IW29" i="4"/>
  <c r="LQ29" i="4"/>
  <c r="GD29" i="4"/>
  <c r="PL29" i="4"/>
  <c r="U29" i="4"/>
  <c r="FF29" i="4"/>
  <c r="W29" i="6"/>
  <c r="FK29" i="6"/>
  <c r="EJ29" i="6"/>
  <c r="S29" i="6"/>
  <c r="EV24" i="3"/>
  <c r="V24" i="3"/>
  <c r="G24" i="3"/>
  <c r="HE30" i="4"/>
  <c r="PM30" i="4"/>
  <c r="BQ30" i="4"/>
  <c r="BK29" i="4"/>
  <c r="QJ29" i="4"/>
  <c r="IY29" i="4"/>
  <c r="LS29" i="4"/>
  <c r="CJ29" i="4"/>
  <c r="FE29" i="4"/>
  <c r="BM29" i="6"/>
  <c r="FG29" i="6"/>
  <c r="AR29" i="6"/>
  <c r="DH24" i="3"/>
  <c r="R29" i="10"/>
  <c r="GY29" i="4"/>
  <c r="GZ29" i="4"/>
  <c r="FD29" i="4"/>
  <c r="QL29" i="4"/>
  <c r="AQ29" i="4"/>
  <c r="GC29" i="4"/>
  <c r="GG29" i="4" s="1"/>
  <c r="DL29" i="4"/>
  <c r="R29" i="6"/>
  <c r="FB24" i="3"/>
  <c r="ON29" i="4"/>
  <c r="W29" i="4"/>
  <c r="MQ29" i="4"/>
  <c r="BM29" i="4"/>
  <c r="MM29" i="4"/>
  <c r="IB29" i="4"/>
  <c r="FH29" i="6"/>
  <c r="AT29" i="6"/>
  <c r="BN36" i="6"/>
  <c r="EN24" i="3"/>
  <c r="AU24" i="3"/>
  <c r="AW24" i="3" s="1"/>
  <c r="BT24" i="3"/>
  <c r="BR38" i="6"/>
  <c r="AF24" i="3"/>
  <c r="EA38" i="6"/>
  <c r="DZ37" i="6"/>
  <c r="CF37" i="6"/>
  <c r="CN37" i="6" s="1"/>
  <c r="CX36" i="6"/>
  <c r="BK37" i="6"/>
  <c r="BQ37" i="6"/>
  <c r="BO37" i="6"/>
  <c r="DV40" i="6"/>
  <c r="DW36" i="6"/>
  <c r="DV36" i="6"/>
  <c r="DB37" i="6"/>
  <c r="DY39" i="6"/>
  <c r="DC37" i="6"/>
  <c r="AA10" i="2"/>
  <c r="AA12" i="2"/>
  <c r="AA9" i="2"/>
  <c r="AA11" i="2"/>
  <c r="V10" i="2"/>
  <c r="V9" i="2"/>
  <c r="V11" i="2"/>
  <c r="V12" i="2"/>
  <c r="DX37" i="6"/>
  <c r="DY37" i="6"/>
  <c r="CX37" i="6"/>
  <c r="EB39" i="6"/>
  <c r="DC38" i="6"/>
  <c r="CZ38" i="6"/>
  <c r="DC39" i="6"/>
  <c r="CW36" i="6"/>
  <c r="GU28" i="4"/>
  <c r="GX28" i="4" s="1"/>
  <c r="FF28" i="4"/>
  <c r="DI24" i="3"/>
  <c r="EH29" i="4"/>
  <c r="RH29" i="4"/>
  <c r="NO29" i="4"/>
  <c r="EE29" i="4"/>
  <c r="HA29" i="4"/>
  <c r="U29" i="10"/>
  <c r="MO29" i="4"/>
  <c r="RG29" i="4"/>
  <c r="CM29" i="4"/>
  <c r="QI29" i="4"/>
  <c r="PH29" i="4"/>
  <c r="V29" i="4"/>
  <c r="NL29" i="4"/>
  <c r="CM29" i="6"/>
  <c r="CJ29" i="6"/>
  <c r="MS39" i="4"/>
  <c r="HC29" i="4"/>
  <c r="CI29" i="4"/>
  <c r="MR29" i="4"/>
  <c r="U29" i="6"/>
  <c r="BL36" i="6"/>
  <c r="BL37" i="6"/>
  <c r="ET24" i="3"/>
  <c r="EW24" i="3" s="1"/>
  <c r="BL24" i="3"/>
  <c r="AO24" i="3"/>
  <c r="FL30" i="6"/>
  <c r="BM37" i="6"/>
  <c r="CF38" i="6"/>
  <c r="CL38" i="6" s="1"/>
  <c r="CF39" i="6"/>
  <c r="CI39" i="6" s="1"/>
  <c r="DV39" i="6"/>
  <c r="EA37" i="6"/>
  <c r="EB36" i="6"/>
  <c r="DC36" i="6"/>
  <c r="DZ38" i="6"/>
  <c r="CW40" i="6"/>
  <c r="EA39" i="6"/>
  <c r="CW39" i="6"/>
  <c r="X9" i="2"/>
  <c r="X12" i="2"/>
  <c r="X10" i="2"/>
  <c r="X11" i="2"/>
  <c r="AB12" i="2"/>
  <c r="AB11" i="2"/>
  <c r="AB10" i="2"/>
  <c r="AB9" i="2"/>
  <c r="S9" i="2"/>
  <c r="S12" i="2"/>
  <c r="S11" i="2"/>
  <c r="S10" i="2"/>
  <c r="CZ39" i="6"/>
  <c r="DZ39" i="6"/>
  <c r="CY38" i="6"/>
  <c r="EA36" i="6"/>
  <c r="Q29" i="10"/>
  <c r="LN29" i="4"/>
  <c r="Q29" i="4"/>
  <c r="PF29" i="4"/>
  <c r="FE28" i="4"/>
  <c r="HC28" i="4"/>
  <c r="FW28" i="4"/>
  <c r="FZ28" i="4" s="1"/>
  <c r="QF29" i="4"/>
  <c r="R28" i="6"/>
  <c r="BH28" i="6"/>
  <c r="BK28" i="6" s="1"/>
  <c r="W28" i="6"/>
  <c r="U28" i="6"/>
  <c r="V28" i="6"/>
  <c r="BU35" i="3"/>
  <c r="AW7" i="3"/>
  <c r="AS23" i="3" s="1"/>
  <c r="CN29" i="4"/>
  <c r="FH29" i="4"/>
  <c r="S29" i="4"/>
  <c r="BN29" i="4"/>
  <c r="MN29" i="4"/>
  <c r="OJ29" i="4"/>
  <c r="EF29" i="4"/>
  <c r="QK29" i="4"/>
  <c r="CN29" i="6"/>
  <c r="EL24" i="3"/>
  <c r="AG25" i="3"/>
  <c r="BE25" i="3"/>
  <c r="CQ36" i="3"/>
  <c r="EM30" i="6"/>
  <c r="S29" i="10"/>
  <c r="JW29" i="4"/>
  <c r="MP29" i="4"/>
  <c r="RF29" i="4"/>
  <c r="EG29" i="4"/>
  <c r="AS29" i="4"/>
  <c r="BL29" i="4"/>
  <c r="V29" i="6"/>
  <c r="EI29" i="6"/>
  <c r="CJ24" i="3"/>
  <c r="N24" i="3"/>
  <c r="CR36" i="3"/>
  <c r="QH29" i="4"/>
  <c r="PG29" i="4"/>
  <c r="NN29" i="4"/>
  <c r="LT29" i="4"/>
  <c r="JU29" i="4"/>
  <c r="R29" i="4"/>
  <c r="BN29" i="6"/>
  <c r="EL29" i="6"/>
  <c r="FI29" i="6"/>
  <c r="CR24" i="3"/>
  <c r="CS24" i="3" s="1"/>
  <c r="DW24" i="3"/>
  <c r="DW35" i="3" s="1"/>
  <c r="RJ29" i="4"/>
  <c r="AN29" i="4"/>
  <c r="PJ29" i="4"/>
  <c r="CK29" i="4"/>
  <c r="HD29" i="4"/>
  <c r="QG29" i="4"/>
  <c r="CK29" i="6"/>
  <c r="AS29" i="6"/>
  <c r="DP24" i="3"/>
  <c r="DQ24" i="3" s="1"/>
  <c r="JY30" i="4"/>
  <c r="X30" i="6"/>
  <c r="OO30" i="4"/>
  <c r="P24" i="3"/>
  <c r="DX24" i="3"/>
  <c r="DX35" i="3" s="1"/>
  <c r="AU36" i="6"/>
  <c r="AO25" i="3"/>
  <c r="CZ36" i="3"/>
  <c r="CF36" i="6"/>
  <c r="CI36" i="6" s="1"/>
  <c r="CK38" i="6"/>
  <c r="DX38" i="6"/>
  <c r="EB38" i="6"/>
  <c r="Z9" i="2"/>
  <c r="Z10" i="2"/>
  <c r="Z12" i="2"/>
  <c r="Z11" i="2"/>
  <c r="CY36" i="6"/>
  <c r="BK39" i="6"/>
  <c r="BM39" i="6"/>
  <c r="BN39" i="6"/>
  <c r="BO39" i="6"/>
  <c r="BL39" i="6"/>
  <c r="BQ39" i="6"/>
  <c r="DB36" i="6"/>
  <c r="CZ37" i="6"/>
  <c r="LN39" i="4"/>
  <c r="LP39" i="4"/>
  <c r="LS39" i="4"/>
  <c r="LT39" i="4"/>
  <c r="LQ39" i="4"/>
  <c r="LR39" i="4"/>
  <c r="DA39" i="6"/>
  <c r="CW37" i="6"/>
  <c r="OH39" i="4"/>
  <c r="ON39" i="4"/>
  <c r="OM39" i="4"/>
  <c r="OK39" i="4"/>
  <c r="OL39" i="4"/>
  <c r="OJ39" i="4"/>
  <c r="K11" i="2"/>
  <c r="K10" i="2"/>
  <c r="K9" i="2"/>
  <c r="K12" i="2"/>
  <c r="Q12" i="2"/>
  <c r="Q11" i="2"/>
  <c r="Q10" i="2"/>
  <c r="Q9" i="2"/>
  <c r="T10" i="2"/>
  <c r="T11" i="2"/>
  <c r="T12" i="2"/>
  <c r="T9" i="2"/>
  <c r="W11" i="2"/>
  <c r="W9" i="2"/>
  <c r="W10" i="2"/>
  <c r="W12" i="2"/>
  <c r="CX40" i="6"/>
  <c r="EB37" i="6"/>
  <c r="EC37" i="6" s="1"/>
  <c r="DW40" i="6"/>
  <c r="CY37" i="6"/>
  <c r="DB38" i="6"/>
  <c r="CY39" i="6"/>
  <c r="DE35" i="3"/>
  <c r="DI35" i="3" s="1"/>
  <c r="DF36" i="3" s="1"/>
  <c r="DI25" i="3"/>
  <c r="DX36" i="6"/>
  <c r="FG28" i="4"/>
  <c r="LK28" i="4"/>
  <c r="LN28" i="4" s="1"/>
  <c r="FD28" i="4"/>
  <c r="GX28" i="6"/>
  <c r="BM28" i="6"/>
  <c r="CF28" i="6"/>
  <c r="CI28" i="6" s="1"/>
  <c r="FI29" i="4"/>
  <c r="CK7" i="3"/>
  <c r="CG23" i="3" s="1"/>
  <c r="AG7" i="3"/>
  <c r="AC23" i="3" s="1"/>
  <c r="EO24" i="3"/>
  <c r="BU24" i="3"/>
  <c r="CL39" i="6"/>
  <c r="T29" i="10"/>
  <c r="IZ29" i="4"/>
  <c r="RE29" i="4"/>
  <c r="IV29" i="4"/>
  <c r="CM37" i="6"/>
  <c r="X30" i="4"/>
  <c r="IU29" i="4"/>
  <c r="NM29" i="4"/>
  <c r="PK29" i="4"/>
  <c r="V29" i="10"/>
  <c r="NK29" i="4"/>
  <c r="LO29" i="4"/>
  <c r="T29" i="6"/>
  <c r="DA24" i="3"/>
  <c r="LP29" i="4"/>
  <c r="EJ29" i="4"/>
  <c r="RI29" i="4"/>
  <c r="ED24" i="3"/>
  <c r="FC24" i="3"/>
  <c r="FE24" i="3" s="1"/>
  <c r="BD24" i="3"/>
  <c r="CX36" i="3"/>
  <c r="BN37" i="6"/>
  <c r="CP36" i="3"/>
  <c r="BK24" i="3"/>
  <c r="AT30" i="4"/>
  <c r="IH42" i="6"/>
  <c r="IK42" i="6"/>
  <c r="IR42" i="6" s="1"/>
  <c r="ER43" i="6"/>
  <c r="FR43" i="6"/>
  <c r="GB43" i="6" s="1"/>
  <c r="HH43" i="6"/>
  <c r="HR43" i="6" s="1"/>
  <c r="FP43" i="6"/>
  <c r="AY43" i="6"/>
  <c r="IC43" i="6"/>
  <c r="IM43" i="6" s="1"/>
  <c r="D43" i="6"/>
  <c r="AC43" i="6"/>
  <c r="AM43" i="6" s="1"/>
  <c r="HK43" i="6"/>
  <c r="HU43" i="6" s="1"/>
  <c r="AX43" i="6"/>
  <c r="AA43" i="6"/>
  <c r="HG43" i="6"/>
  <c r="HQ43" i="6" s="1"/>
  <c r="CT43" i="6"/>
  <c r="CV43" i="6"/>
  <c r="DG43" i="6" s="1"/>
  <c r="IA43" i="6"/>
  <c r="HZ43" i="6"/>
  <c r="IJ43" i="6" s="1"/>
  <c r="E43" i="6"/>
  <c r="IG43" i="6"/>
  <c r="IQ43" i="6" s="1"/>
  <c r="AB43" i="6"/>
  <c r="ES43" i="6"/>
  <c r="FD43" i="6" s="1"/>
  <c r="IF43" i="6"/>
  <c r="IP43" i="6" s="1"/>
  <c r="HY43" i="6"/>
  <c r="DS43" i="6"/>
  <c r="ID43" i="6"/>
  <c r="IN43" i="6" s="1"/>
  <c r="GN43" i="6"/>
  <c r="GP43" i="6"/>
  <c r="HX43" i="6"/>
  <c r="DU43" i="6"/>
  <c r="EE43" i="6" s="1"/>
  <c r="BV43" i="6"/>
  <c r="HB43" i="6"/>
  <c r="EQ43" i="6"/>
  <c r="F43" i="6"/>
  <c r="P43" i="6" s="1"/>
  <c r="IE43" i="6"/>
  <c r="IO43" i="6" s="1"/>
  <c r="AZ43" i="6"/>
  <c r="BJ43" i="6" s="1"/>
  <c r="FQ43" i="6"/>
  <c r="IB43" i="6"/>
  <c r="IL43" i="6" s="1"/>
  <c r="BW43" i="6"/>
  <c r="BX43" i="6"/>
  <c r="CH43" i="6" s="1"/>
  <c r="HF43" i="6"/>
  <c r="HP43" i="6" s="1"/>
  <c r="DT43" i="6"/>
  <c r="CU43" i="6"/>
  <c r="HI43" i="6"/>
  <c r="HS43" i="6" s="1"/>
  <c r="HD43" i="6"/>
  <c r="HN43" i="6" s="1"/>
  <c r="C44" i="6"/>
  <c r="HJ43" i="6"/>
  <c r="HT43" i="6" s="1"/>
  <c r="HC43" i="6"/>
  <c r="GO43" i="6"/>
  <c r="HE43" i="6"/>
  <c r="HO42" i="6"/>
  <c r="HV42" i="6" s="1"/>
  <c r="HL42" i="6"/>
  <c r="E43" i="10"/>
  <c r="D43" i="10"/>
  <c r="C44" i="10"/>
  <c r="F43" i="10"/>
  <c r="P43" i="10" s="1"/>
  <c r="OE28" i="4"/>
  <c r="OI28" i="4" s="1"/>
  <c r="CE28" i="4"/>
  <c r="CN28" i="4" s="1"/>
  <c r="EA28" i="4"/>
  <c r="EJ28" i="4" s="1"/>
  <c r="DC28" i="4"/>
  <c r="DH28" i="4" s="1"/>
  <c r="L27" i="10"/>
  <c r="G27" i="10"/>
  <c r="F27" i="10"/>
  <c r="P27" i="10" s="1"/>
  <c r="H27" i="10"/>
  <c r="E27" i="10"/>
  <c r="M27" i="10"/>
  <c r="J27" i="10"/>
  <c r="D27" i="10"/>
  <c r="I27" i="10"/>
  <c r="K27" i="10"/>
  <c r="NG28" i="4"/>
  <c r="NP28" i="4" s="1"/>
  <c r="CC27" i="4"/>
  <c r="HR27" i="4"/>
  <c r="J27" i="4"/>
  <c r="DR27" i="4"/>
  <c r="NW27" i="4"/>
  <c r="OG27" i="4" s="1"/>
  <c r="AB27" i="4"/>
  <c r="AL27" i="4" s="1"/>
  <c r="HQ27" i="4"/>
  <c r="QV27" i="4"/>
  <c r="QW27" i="4"/>
  <c r="EV27" i="4"/>
  <c r="CD27" i="4"/>
  <c r="FP27" i="4"/>
  <c r="K27" i="4"/>
  <c r="M27" i="4"/>
  <c r="JG27" i="4"/>
  <c r="JQ27" i="4" s="1"/>
  <c r="GK27" i="4"/>
  <c r="MY27" i="4"/>
  <c r="NI27" i="4" s="1"/>
  <c r="KF27" i="4"/>
  <c r="NZ27" i="4"/>
  <c r="GQ27" i="4"/>
  <c r="GO27" i="4"/>
  <c r="OV27" i="4"/>
  <c r="KJ27" i="4"/>
  <c r="BE27" i="4"/>
  <c r="GM27" i="4"/>
  <c r="GW27" i="4" s="1"/>
  <c r="EQ27" i="4"/>
  <c r="FA27" i="4" s="1"/>
  <c r="AX27" i="4"/>
  <c r="NF27" i="4"/>
  <c r="DX27" i="4"/>
  <c r="EU27" i="4"/>
  <c r="CY27" i="4"/>
  <c r="IL27" i="4"/>
  <c r="FQ27" i="4"/>
  <c r="HP27" i="4"/>
  <c r="AW27" i="4"/>
  <c r="EP27" i="4"/>
  <c r="QS27" i="4"/>
  <c r="RC27" i="4" s="1"/>
  <c r="BU27" i="4"/>
  <c r="IG27" i="4"/>
  <c r="MW27" i="4"/>
  <c r="FN27" i="4"/>
  <c r="ME27" i="4"/>
  <c r="KG27" i="4"/>
  <c r="GT27" i="4"/>
  <c r="JI27" i="4"/>
  <c r="AF27" i="4"/>
  <c r="AC27" i="4"/>
  <c r="KD27" i="4"/>
  <c r="NV27" i="4"/>
  <c r="EO27" i="4"/>
  <c r="IM27" i="4"/>
  <c r="QB27" i="4"/>
  <c r="KL27" i="4"/>
  <c r="NC27" i="4"/>
  <c r="OW27" i="4"/>
  <c r="AD27" i="4"/>
  <c r="QQ27" i="4"/>
  <c r="E27" i="4"/>
  <c r="QR27" i="4"/>
  <c r="MG27" i="4"/>
  <c r="LE27" i="4"/>
  <c r="PB27" i="4"/>
  <c r="DB27" i="4"/>
  <c r="BC27" i="4"/>
  <c r="CZ27" i="4"/>
  <c r="FU27" i="4"/>
  <c r="LC27" i="4"/>
  <c r="LM27" i="4" s="1"/>
  <c r="PU27" i="4"/>
  <c r="QE27" i="4" s="1"/>
  <c r="LA27" i="4"/>
  <c r="MZ27" i="4"/>
  <c r="JH27" i="4"/>
  <c r="FV27" i="4"/>
  <c r="OD27" i="4"/>
  <c r="OC27" i="4"/>
  <c r="OA27" i="4"/>
  <c r="BA27" i="4"/>
  <c r="AH27" i="4"/>
  <c r="HK27" i="4"/>
  <c r="HU27" i="4" s="1"/>
  <c r="PT27" i="4"/>
  <c r="HJ27" i="4"/>
  <c r="MB27" i="4"/>
  <c r="DA27" i="4"/>
  <c r="JJ27" i="4"/>
  <c r="BX27" i="4"/>
  <c r="FT27" i="4"/>
  <c r="DT27" i="4"/>
  <c r="QA27" i="4"/>
  <c r="C26" i="4"/>
  <c r="GR27" i="4"/>
  <c r="GS27" i="4"/>
  <c r="I27" i="4"/>
  <c r="OT27" i="4"/>
  <c r="MX27" i="4"/>
  <c r="BW27" i="4"/>
  <c r="CG27" i="4" s="1"/>
  <c r="IO27" i="4"/>
  <c r="FR27" i="4"/>
  <c r="LJ27" i="4"/>
  <c r="QU27" i="4"/>
  <c r="LH27" i="4"/>
  <c r="AI27" i="4"/>
  <c r="CX27" i="4"/>
  <c r="MA27" i="4"/>
  <c r="MK27" i="4" s="1"/>
  <c r="NE27" i="4"/>
  <c r="NX27" i="4"/>
  <c r="FS27" i="4"/>
  <c r="DY27" i="4"/>
  <c r="ES27" i="4"/>
  <c r="PX27" i="4"/>
  <c r="NY27" i="4"/>
  <c r="G27" i="4"/>
  <c r="JF27" i="4"/>
  <c r="CU27" i="4"/>
  <c r="DE27" i="4" s="1"/>
  <c r="IH27" i="4"/>
  <c r="GN27" i="4"/>
  <c r="ND27" i="4"/>
  <c r="OY27" i="4"/>
  <c r="MH27" i="4"/>
  <c r="CV27" i="4"/>
  <c r="DW27" i="4"/>
  <c r="DU27" i="4"/>
  <c r="FM27" i="4"/>
  <c r="OU27" i="4"/>
  <c r="PE27" i="4" s="1"/>
  <c r="LY27" i="4"/>
  <c r="PV27" i="4"/>
  <c r="NA27" i="4"/>
  <c r="KH27" i="4"/>
  <c r="PW27" i="4"/>
  <c r="KI27" i="4"/>
  <c r="PZ27" i="4"/>
  <c r="AE27" i="4"/>
  <c r="CA27" i="4"/>
  <c r="JE27" i="4"/>
  <c r="BV27" i="4"/>
  <c r="Z27" i="4"/>
  <c r="MD27" i="4"/>
  <c r="OZ27" i="4"/>
  <c r="EX27" i="4"/>
  <c r="HO27" i="4"/>
  <c r="AZ27" i="4"/>
  <c r="NB27" i="4"/>
  <c r="MF27" i="4"/>
  <c r="BZ27" i="4"/>
  <c r="PY27" i="4"/>
  <c r="ET27" i="4"/>
  <c r="C26" i="6"/>
  <c r="D27" i="4"/>
  <c r="FO27" i="4"/>
  <c r="FY27" i="4" s="1"/>
  <c r="CS27" i="4"/>
  <c r="IJ27" i="4"/>
  <c r="ER27" i="4"/>
  <c r="IK27" i="4"/>
  <c r="IN27" i="4"/>
  <c r="C26" i="10"/>
  <c r="KC27" i="4"/>
  <c r="GL27" i="4"/>
  <c r="NU27" i="4"/>
  <c r="JK27" i="4"/>
  <c r="HN27" i="4"/>
  <c r="JL27" i="4"/>
  <c r="IP27" i="4"/>
  <c r="DZ27" i="4"/>
  <c r="EW27" i="4"/>
  <c r="AG27" i="4"/>
  <c r="BD27" i="4"/>
  <c r="HI27" i="4"/>
  <c r="F27" i="4"/>
  <c r="P27" i="4" s="1"/>
  <c r="AY27" i="4"/>
  <c r="BI27" i="4" s="1"/>
  <c r="LD27" i="4"/>
  <c r="OX27" i="4"/>
  <c r="LG27" i="4"/>
  <c r="MC27" i="4"/>
  <c r="BY27" i="4"/>
  <c r="BF27" i="4"/>
  <c r="CB27" i="4"/>
  <c r="L27" i="4"/>
  <c r="DQ27" i="4"/>
  <c r="PS27" i="4"/>
  <c r="AA27" i="4"/>
  <c r="JM27" i="4"/>
  <c r="CW27" i="4"/>
  <c r="DV27" i="4"/>
  <c r="PA27" i="4"/>
  <c r="KK27" i="4"/>
  <c r="LI27" i="4"/>
  <c r="LZ27" i="4"/>
  <c r="LB27" i="4"/>
  <c r="OS27" i="4"/>
  <c r="HM27" i="4"/>
  <c r="QY27" i="4"/>
  <c r="OB27" i="4"/>
  <c r="HL27" i="4"/>
  <c r="QT27" i="4"/>
  <c r="GP27" i="4"/>
  <c r="QX27" i="4"/>
  <c r="LF27" i="4"/>
  <c r="QZ27" i="4"/>
  <c r="BB27" i="4"/>
  <c r="H27" i="4"/>
  <c r="II27" i="4"/>
  <c r="IS27" i="4" s="1"/>
  <c r="CT27" i="4"/>
  <c r="KE27" i="4"/>
  <c r="KO27" i="4" s="1"/>
  <c r="DS27" i="4"/>
  <c r="EC27" i="4" s="1"/>
  <c r="JN27" i="4"/>
  <c r="HS28" i="4"/>
  <c r="IA28" i="4" s="1"/>
  <c r="IQ28" i="4"/>
  <c r="IW28" i="4" s="1"/>
  <c r="AZ27" i="6"/>
  <c r="BJ27" i="6" s="1"/>
  <c r="GP27" i="6"/>
  <c r="HI27" i="6"/>
  <c r="HS27" i="6" s="1"/>
  <c r="BZ27" i="6"/>
  <c r="EB27" i="6"/>
  <c r="BA27" i="6"/>
  <c r="GT27" i="6"/>
  <c r="DX27" i="6"/>
  <c r="CW27" i="6"/>
  <c r="DS27" i="6"/>
  <c r="CU27" i="6"/>
  <c r="HK27" i="6"/>
  <c r="HU27" i="6" s="1"/>
  <c r="CC27" i="6"/>
  <c r="CV27" i="6"/>
  <c r="DG27" i="6" s="1"/>
  <c r="HF27" i="6"/>
  <c r="HP27" i="6" s="1"/>
  <c r="AH27" i="6"/>
  <c r="AC27" i="6"/>
  <c r="AM27" i="6" s="1"/>
  <c r="DW27" i="6"/>
  <c r="HD27" i="6"/>
  <c r="HN27" i="6" s="1"/>
  <c r="HG27" i="6"/>
  <c r="HQ27" i="6" s="1"/>
  <c r="CT27" i="6"/>
  <c r="CE27" i="6"/>
  <c r="BX27" i="6"/>
  <c r="CH27" i="6" s="1"/>
  <c r="AA27" i="6"/>
  <c r="DY27" i="6"/>
  <c r="DB27" i="6"/>
  <c r="DT27" i="6"/>
  <c r="HZ27" i="6"/>
  <c r="IJ27" i="6" s="1"/>
  <c r="FU27" i="6"/>
  <c r="L27" i="6"/>
  <c r="BC27" i="6"/>
  <c r="BW27" i="6"/>
  <c r="AD27" i="6"/>
  <c r="BE27" i="6"/>
  <c r="EW27" i="6"/>
  <c r="BG27" i="6"/>
  <c r="IE27" i="6"/>
  <c r="IO27" i="6" s="1"/>
  <c r="HC27" i="6"/>
  <c r="CZ27" i="6"/>
  <c r="GS27" i="6"/>
  <c r="IC27" i="6"/>
  <c r="IM27" i="6" s="1"/>
  <c r="IA27" i="6"/>
  <c r="IF27" i="6"/>
  <c r="IP27" i="6" s="1"/>
  <c r="F27" i="6"/>
  <c r="P27" i="6" s="1"/>
  <c r="HY27" i="6"/>
  <c r="DA27" i="6"/>
  <c r="J27" i="6"/>
  <c r="M27" i="6"/>
  <c r="FS27" i="6"/>
  <c r="FV27" i="6"/>
  <c r="FT27" i="6"/>
  <c r="I27" i="6"/>
  <c r="FP27" i="6"/>
  <c r="CD27" i="6"/>
  <c r="DV27" i="6"/>
  <c r="IB27" i="6"/>
  <c r="IL27" i="6" s="1"/>
  <c r="EX27" i="6"/>
  <c r="AF27" i="6"/>
  <c r="FQ27" i="6"/>
  <c r="AE27" i="6"/>
  <c r="ET27" i="6"/>
  <c r="ES27" i="6"/>
  <c r="FD27" i="6" s="1"/>
  <c r="GQ27" i="6"/>
  <c r="GO27" i="6"/>
  <c r="AG27" i="6"/>
  <c r="FY27" i="6"/>
  <c r="DZ27" i="6"/>
  <c r="E27" i="6"/>
  <c r="HB27" i="6"/>
  <c r="BF27" i="6"/>
  <c r="EV27" i="6"/>
  <c r="EU27" i="6"/>
  <c r="EQ27" i="6"/>
  <c r="IG27" i="6"/>
  <c r="IQ27" i="6" s="1"/>
  <c r="BV27" i="6"/>
  <c r="AJ27" i="6"/>
  <c r="AX27" i="6"/>
  <c r="HE27" i="6"/>
  <c r="HH27" i="6"/>
  <c r="HR27" i="6" s="1"/>
  <c r="K27" i="6"/>
  <c r="EZ27" i="6"/>
  <c r="EY27" i="6"/>
  <c r="FX27" i="6"/>
  <c r="ID27" i="6"/>
  <c r="IN27" i="6" s="1"/>
  <c r="BB27" i="6"/>
  <c r="CB27" i="6"/>
  <c r="DU27" i="6"/>
  <c r="EE27" i="6" s="1"/>
  <c r="AI27" i="6"/>
  <c r="EA27" i="6"/>
  <c r="FR27" i="6"/>
  <c r="GB27" i="6" s="1"/>
  <c r="GU27" i="6"/>
  <c r="ER27" i="6"/>
  <c r="DC27" i="6"/>
  <c r="CA27" i="6"/>
  <c r="D27" i="6"/>
  <c r="GN27" i="6"/>
  <c r="AY27" i="6"/>
  <c r="HX27" i="6"/>
  <c r="CY27" i="6"/>
  <c r="HJ27" i="6"/>
  <c r="HT27" i="6" s="1"/>
  <c r="GW27" i="6"/>
  <c r="G27" i="6"/>
  <c r="BD27" i="6"/>
  <c r="GV27" i="6"/>
  <c r="AB27" i="6"/>
  <c r="H27" i="6"/>
  <c r="CX27" i="6"/>
  <c r="GR27" i="6"/>
  <c r="FW27" i="6"/>
  <c r="BY27" i="6"/>
  <c r="JO28" i="4"/>
  <c r="JT28" i="4" s="1"/>
  <c r="MI28" i="4"/>
  <c r="MP28" i="4" s="1"/>
  <c r="RA28" i="4"/>
  <c r="N28" i="4"/>
  <c r="T28" i="4" s="1"/>
  <c r="PC28" i="4"/>
  <c r="QF28" i="4" s="1"/>
  <c r="KM28" i="4"/>
  <c r="KV28" i="4" s="1"/>
  <c r="BG28" i="4"/>
  <c r="BM28" i="4" s="1"/>
  <c r="N28" i="10"/>
  <c r="V28" i="10" s="1"/>
  <c r="Q28" i="10"/>
  <c r="AK28" i="6"/>
  <c r="AP28" i="6" s="1"/>
  <c r="HO28" i="6"/>
  <c r="HV28" i="6" s="1"/>
  <c r="HL28" i="6"/>
  <c r="DD28" i="6"/>
  <c r="DM28" i="6" s="1"/>
  <c r="FZ28" i="6"/>
  <c r="GI28" i="6" s="1"/>
  <c r="IK28" i="6"/>
  <c r="IR28" i="6" s="1"/>
  <c r="IH28" i="6"/>
  <c r="EC28" i="6"/>
  <c r="EK28" i="6" s="1"/>
  <c r="FA28" i="6"/>
  <c r="FI28" i="6" s="1"/>
  <c r="CC35" i="3"/>
  <c r="BY36" i="3" s="1"/>
  <c r="EO35" i="3"/>
  <c r="EL36" i="3" s="1"/>
  <c r="FE35" i="3"/>
  <c r="FD36" i="3" s="1"/>
  <c r="EG35" i="3"/>
  <c r="EO7" i="3"/>
  <c r="EL23" i="3" s="1"/>
  <c r="DY7" i="3"/>
  <c r="DV23" i="3" s="1"/>
  <c r="FE7" i="3"/>
  <c r="FA23" i="3"/>
  <c r="DQ7" i="3"/>
  <c r="DP23" i="3" s="1"/>
  <c r="EY22" i="3"/>
  <c r="FB6" i="3"/>
  <c r="FC6" i="3"/>
  <c r="FA6" i="3"/>
  <c r="FD6" i="3"/>
  <c r="CU22" i="3"/>
  <c r="CW6" i="3"/>
  <c r="CY6" i="3"/>
  <c r="CX6" i="3"/>
  <c r="CZ6" i="3"/>
  <c r="CU5" i="3"/>
  <c r="AQ5" i="3"/>
  <c r="AQ21" i="3" s="1"/>
  <c r="AB5" i="3"/>
  <c r="AB21" i="3" s="1"/>
  <c r="AI5" i="3"/>
  <c r="AI21" i="3" s="1"/>
  <c r="BH5" i="3"/>
  <c r="BH21" i="3" s="1"/>
  <c r="L5" i="3"/>
  <c r="L21" i="3" s="1"/>
  <c r="BW5" i="3"/>
  <c r="BW21" i="3" s="1"/>
  <c r="EY5" i="3"/>
  <c r="DS5" i="3"/>
  <c r="BO5" i="3"/>
  <c r="BO21" i="3" s="1"/>
  <c r="S5" i="3"/>
  <c r="S21" i="3" s="1"/>
  <c r="AY5" i="3"/>
  <c r="AY21" i="3" s="1"/>
  <c r="EI5" i="3"/>
  <c r="EI21" i="3" s="1"/>
  <c r="CN5" i="3"/>
  <c r="CF5" i="3"/>
  <c r="AJ5" i="3"/>
  <c r="AJ21" i="3" s="1"/>
  <c r="K5" i="3"/>
  <c r="K21" i="3" s="1"/>
  <c r="DK5" i="3"/>
  <c r="D5" i="3"/>
  <c r="CM5" i="3"/>
  <c r="CM21" i="3" s="1"/>
  <c r="DC5" i="3"/>
  <c r="B4" i="3"/>
  <c r="T5" i="3"/>
  <c r="T21" i="3" s="1"/>
  <c r="AA5" i="3"/>
  <c r="AA21" i="3" s="1"/>
  <c r="AZ5" i="3"/>
  <c r="AZ21" i="3" s="1"/>
  <c r="AR5" i="3"/>
  <c r="AR21" i="3" s="1"/>
  <c r="BG5" i="3"/>
  <c r="BG21" i="3" s="1"/>
  <c r="CE5" i="3"/>
  <c r="CE21" i="3" s="1"/>
  <c r="EQ5" i="3"/>
  <c r="C5" i="3"/>
  <c r="C21" i="3" s="1"/>
  <c r="BP5" i="3"/>
  <c r="BP21" i="3" s="1"/>
  <c r="BX5" i="3"/>
  <c r="EA5" i="3"/>
  <c r="EN6" i="3"/>
  <c r="DS22" i="3"/>
  <c r="DX6" i="3"/>
  <c r="DV6" i="3"/>
  <c r="EK6" i="3"/>
  <c r="DU6" i="3"/>
  <c r="DW6" i="3"/>
  <c r="EL6" i="3"/>
  <c r="EM6" i="3"/>
  <c r="EE6" i="3"/>
  <c r="EA22" i="3"/>
  <c r="ED6" i="3"/>
  <c r="EC6" i="3"/>
  <c r="EF6" i="3"/>
  <c r="DH6" i="3"/>
  <c r="DC22" i="3"/>
  <c r="DG6" i="3"/>
  <c r="DF6" i="3"/>
  <c r="DE6" i="3"/>
  <c r="CB6" i="3"/>
  <c r="CA6" i="3"/>
  <c r="BX22" i="3"/>
  <c r="BZ6" i="3"/>
  <c r="BY6" i="3"/>
  <c r="EQ22" i="3"/>
  <c r="ET6" i="3"/>
  <c r="ES6" i="3"/>
  <c r="EV6" i="3"/>
  <c r="EU6" i="3"/>
  <c r="DP6" i="3"/>
  <c r="DK22" i="3"/>
  <c r="DM6" i="3"/>
  <c r="DN6" i="3"/>
  <c r="DO6" i="3"/>
  <c r="BI6" i="3"/>
  <c r="AN6" i="3"/>
  <c r="BC6" i="3"/>
  <c r="E6" i="3"/>
  <c r="BS6" i="3"/>
  <c r="BL6" i="3"/>
  <c r="N6" i="3"/>
  <c r="AC6" i="3"/>
  <c r="H6" i="3"/>
  <c r="AV6" i="3"/>
  <c r="W6" i="3"/>
  <c r="AL6" i="3"/>
  <c r="BA6" i="3"/>
  <c r="AF6" i="3"/>
  <c r="AU6" i="3"/>
  <c r="BJ6" i="3"/>
  <c r="BT6" i="3"/>
  <c r="BD6" i="3"/>
  <c r="F6" i="3"/>
  <c r="U6" i="3"/>
  <c r="D22" i="3"/>
  <c r="O6" i="3"/>
  <c r="AD6" i="3"/>
  <c r="AS6" i="3"/>
  <c r="X6" i="3"/>
  <c r="AM6" i="3"/>
  <c r="BB6" i="3"/>
  <c r="BQ6" i="3"/>
  <c r="BK6" i="3"/>
  <c r="M6" i="3"/>
  <c r="BR6" i="3"/>
  <c r="G6" i="3"/>
  <c r="V6" i="3"/>
  <c r="AK6" i="3"/>
  <c r="P6" i="3"/>
  <c r="AE6" i="3"/>
  <c r="AT6" i="3"/>
  <c r="CR6" i="3"/>
  <c r="CQ6" i="3"/>
  <c r="CP6" i="3"/>
  <c r="CN22" i="3"/>
  <c r="CO6" i="3"/>
  <c r="CF22" i="3"/>
  <c r="CJ6" i="3"/>
  <c r="CH6" i="3"/>
  <c r="CG6" i="3"/>
  <c r="CI6" i="3"/>
  <c r="I7" i="3"/>
  <c r="G23" i="3" s="1"/>
  <c r="BM7" i="3"/>
  <c r="BJ23" i="3" s="1"/>
  <c r="AO7" i="3"/>
  <c r="AN23" i="3" s="1"/>
  <c r="BU7" i="3"/>
  <c r="BS23" i="3" s="1"/>
  <c r="Q7" i="3"/>
  <c r="P23" i="3" s="1"/>
  <c r="Y7" i="3"/>
  <c r="V23" i="3" s="1"/>
  <c r="BE7" i="3"/>
  <c r="BB23" i="3" s="1"/>
  <c r="DA7" i="3"/>
  <c r="CZ23" i="3" s="1"/>
  <c r="EW7" i="3"/>
  <c r="DI7" i="3"/>
  <c r="DF23" i="3" s="1"/>
  <c r="EG7" i="3"/>
  <c r="ED23" i="3" s="1"/>
  <c r="CC7" i="3"/>
  <c r="CB23" i="3" s="1"/>
  <c r="CS7" i="3"/>
  <c r="CP23" i="3" s="1"/>
  <c r="CO23" i="3"/>
  <c r="DU35" i="3"/>
  <c r="CK35" i="3"/>
  <c r="CJ36" i="3" s="1"/>
  <c r="CG36" i="3"/>
  <c r="DQ35" i="3"/>
  <c r="DP36" i="3" s="1"/>
  <c r="EW35" i="3"/>
  <c r="CS6" i="3" l="1"/>
  <c r="CO22" i="3" s="1"/>
  <c r="EF36" i="3"/>
  <c r="EC36" i="3"/>
  <c r="EV36" i="3"/>
  <c r="ES36" i="3"/>
  <c r="ET23" i="3"/>
  <c r="ES23" i="3"/>
  <c r="DY24" i="3"/>
  <c r="DA36" i="3"/>
  <c r="BE24" i="3"/>
  <c r="EG24" i="3"/>
  <c r="Q24" i="3"/>
  <c r="AU29" i="6"/>
  <c r="AT29" i="4"/>
  <c r="CK24" i="3"/>
  <c r="FH28" i="4"/>
  <c r="AP28" i="4"/>
  <c r="AN28" i="4"/>
  <c r="BR36" i="6"/>
  <c r="AQ28" i="4"/>
  <c r="I24" i="3"/>
  <c r="AZ13" i="8"/>
  <c r="AY14" i="8"/>
  <c r="BA13" i="8"/>
  <c r="DH18" i="8"/>
  <c r="DG19" i="8"/>
  <c r="DI18" i="8"/>
  <c r="B19" i="8"/>
  <c r="C18" i="8"/>
  <c r="D18" i="8"/>
  <c r="AW14" i="8"/>
  <c r="AV15" i="8"/>
  <c r="AX14" i="8"/>
  <c r="CH13" i="8"/>
  <c r="CG14" i="8"/>
  <c r="CI13" i="8"/>
  <c r="AT15" i="8"/>
  <c r="AS16" i="8"/>
  <c r="AU15" i="8"/>
  <c r="Y17" i="8"/>
  <c r="Z16" i="8"/>
  <c r="AA16" i="8"/>
  <c r="AF14" i="8"/>
  <c r="AE15" i="8"/>
  <c r="AG14" i="8"/>
  <c r="DA13" i="8"/>
  <c r="DB12" i="8"/>
  <c r="DC12" i="8"/>
  <c r="DE11" i="8"/>
  <c r="DD12" i="8"/>
  <c r="DF11" i="8"/>
  <c r="BS13" i="8"/>
  <c r="BT12" i="8"/>
  <c r="BU12" i="8"/>
  <c r="AB16" i="8"/>
  <c r="AC15" i="8"/>
  <c r="AD15" i="8"/>
  <c r="V18" i="8"/>
  <c r="W17" i="8"/>
  <c r="X17" i="8"/>
  <c r="AQ16" i="8"/>
  <c r="AP17" i="8"/>
  <c r="AR16" i="8"/>
  <c r="BJ16" i="8"/>
  <c r="BK15" i="8"/>
  <c r="BL15" i="8"/>
  <c r="CE14" i="8"/>
  <c r="CD15" i="8"/>
  <c r="CF14" i="8"/>
  <c r="CM12" i="8"/>
  <c r="CN11" i="8"/>
  <c r="CO11" i="8"/>
  <c r="CK12" i="8"/>
  <c r="CJ13" i="8"/>
  <c r="CL12" i="8"/>
  <c r="L15" i="8"/>
  <c r="K16" i="8"/>
  <c r="M15" i="8"/>
  <c r="DV11" i="8"/>
  <c r="DU12" i="8"/>
  <c r="DW11" i="8"/>
  <c r="DX11" i="8"/>
  <c r="DY10" i="8"/>
  <c r="DZ10" i="8"/>
  <c r="EB9" i="8"/>
  <c r="EA10" i="8"/>
  <c r="EC9" i="8"/>
  <c r="DS12" i="8"/>
  <c r="DR13" i="8"/>
  <c r="DT12" i="8"/>
  <c r="EL12" i="8"/>
  <c r="EM11" i="8"/>
  <c r="EN11" i="8"/>
  <c r="FI10" i="8"/>
  <c r="FJ9" i="8"/>
  <c r="FK9" i="8"/>
  <c r="FM8" i="8"/>
  <c r="FL9" i="8"/>
  <c r="FN8" i="8"/>
  <c r="FO8" i="8"/>
  <c r="FP7" i="8"/>
  <c r="FT6" i="8"/>
  <c r="FQ7" i="8"/>
  <c r="FG10" i="8"/>
  <c r="FF11" i="8"/>
  <c r="FH10" i="8"/>
  <c r="GT9" i="8"/>
  <c r="GU8" i="8"/>
  <c r="GV8" i="8"/>
  <c r="IH7" i="8"/>
  <c r="IE6" i="8"/>
  <c r="HO7" i="8"/>
  <c r="HN8" i="8"/>
  <c r="HQ7" i="8"/>
  <c r="HP7" i="8"/>
  <c r="GX7" i="8"/>
  <c r="HJ6" i="8"/>
  <c r="GZ7" i="8"/>
  <c r="GW8" i="8"/>
  <c r="GY7" i="8"/>
  <c r="FZ10" i="8"/>
  <c r="GA9" i="8"/>
  <c r="GB9" i="8"/>
  <c r="GF8" i="8"/>
  <c r="GO6" i="8"/>
  <c r="GG7" i="8"/>
  <c r="GI7" i="8"/>
  <c r="GH7" i="8"/>
  <c r="GD8" i="8"/>
  <c r="GC9" i="8"/>
  <c r="GE8" i="8"/>
  <c r="EO11" i="8"/>
  <c r="EP10" i="8"/>
  <c r="EQ10" i="8"/>
  <c r="EV8" i="8"/>
  <c r="EU9" i="8"/>
  <c r="EW8" i="8"/>
  <c r="ES9" i="8"/>
  <c r="ER10" i="8"/>
  <c r="ET9" i="8"/>
  <c r="CX14" i="8"/>
  <c r="CY13" i="8"/>
  <c r="CZ13" i="8"/>
  <c r="BQ13" i="8"/>
  <c r="BP14" i="8"/>
  <c r="BR13" i="8"/>
  <c r="BN14" i="8"/>
  <c r="BM15" i="8"/>
  <c r="BO14" i="8"/>
  <c r="H17" i="8"/>
  <c r="I16" i="8"/>
  <c r="J16" i="8"/>
  <c r="E18" i="8"/>
  <c r="F17" i="8"/>
  <c r="G17" i="8"/>
  <c r="MS29" i="4"/>
  <c r="FL29" i="6"/>
  <c r="BM24" i="3"/>
  <c r="CL36" i="6"/>
  <c r="CJ37" i="6"/>
  <c r="BQ29" i="4"/>
  <c r="OO29" i="4"/>
  <c r="CJ40" i="6"/>
  <c r="LT28" i="4"/>
  <c r="X29" i="6"/>
  <c r="AR28" i="4"/>
  <c r="DQ6" i="3"/>
  <c r="DM22" i="3" s="1"/>
  <c r="DM36" i="3"/>
  <c r="EC23" i="3"/>
  <c r="U23" i="3"/>
  <c r="DI6" i="3"/>
  <c r="DE22" i="3" s="1"/>
  <c r="EK23" i="3"/>
  <c r="FA36" i="3"/>
  <c r="AO28" i="4"/>
  <c r="AS28" i="4"/>
  <c r="CS36" i="3"/>
  <c r="CL37" i="6"/>
  <c r="AV23" i="3"/>
  <c r="GC28" i="4"/>
  <c r="HB28" i="4"/>
  <c r="CM39" i="6"/>
  <c r="GY28" i="4"/>
  <c r="CI37" i="6"/>
  <c r="JY29" i="4"/>
  <c r="KW29" i="4"/>
  <c r="GJ29" i="6"/>
  <c r="CC24" i="3"/>
  <c r="AK23" i="3"/>
  <c r="CH28" i="4"/>
  <c r="Q28" i="4"/>
  <c r="FC28" i="4"/>
  <c r="FI28" i="4" s="1"/>
  <c r="CN36" i="6"/>
  <c r="GF28" i="4"/>
  <c r="BA23" i="3"/>
  <c r="M23" i="3"/>
  <c r="ML28" i="4"/>
  <c r="CO38" i="6"/>
  <c r="GZ28" i="4"/>
  <c r="CL28" i="6"/>
  <c r="BP28" i="6"/>
  <c r="X29" i="4"/>
  <c r="E23" i="3"/>
  <c r="BE6" i="3"/>
  <c r="BA22" i="3" s="1"/>
  <c r="EF28" i="6"/>
  <c r="KP28" i="4"/>
  <c r="HV28" i="4"/>
  <c r="DF28" i="4"/>
  <c r="EM29" i="6"/>
  <c r="GB28" i="4"/>
  <c r="CO29" i="4"/>
  <c r="CP29" i="6"/>
  <c r="EL37" i="6"/>
  <c r="EF37" i="6"/>
  <c r="EW38" i="6"/>
  <c r="EW39" i="6"/>
  <c r="EV38" i="6"/>
  <c r="EU39" i="6"/>
  <c r="ET38" i="6"/>
  <c r="CN39" i="6"/>
  <c r="CJ39" i="6"/>
  <c r="BD22" i="3"/>
  <c r="GX27" i="6"/>
  <c r="EC27" i="6"/>
  <c r="EF27" i="6" s="1"/>
  <c r="DC27" i="4"/>
  <c r="DF27" i="4" s="1"/>
  <c r="ED28" i="4"/>
  <c r="OH28" i="4"/>
  <c r="BC23" i="3"/>
  <c r="EI28" i="6"/>
  <c r="FK28" i="6"/>
  <c r="DL28" i="6"/>
  <c r="JV28" i="4"/>
  <c r="QL28" i="4"/>
  <c r="EG28" i="4"/>
  <c r="S28" i="4"/>
  <c r="PH28" i="4"/>
  <c r="U28" i="4"/>
  <c r="OO39" i="4"/>
  <c r="LU39" i="4"/>
  <c r="BR39" i="6"/>
  <c r="ED36" i="3"/>
  <c r="CA23" i="3"/>
  <c r="FD23" i="3"/>
  <c r="CM28" i="6"/>
  <c r="T28" i="10"/>
  <c r="CJ28" i="4"/>
  <c r="BP28" i="4"/>
  <c r="LR28" i="4"/>
  <c r="DI28" i="4"/>
  <c r="LS28" i="4"/>
  <c r="DD39" i="6"/>
  <c r="DJ39" i="6" s="1"/>
  <c r="EK37" i="6"/>
  <c r="EU36" i="3"/>
  <c r="W23" i="3"/>
  <c r="CI23" i="3"/>
  <c r="DJ28" i="6"/>
  <c r="AR28" i="6"/>
  <c r="R28" i="10"/>
  <c r="NO28" i="4"/>
  <c r="OM28" i="4"/>
  <c r="EF28" i="4"/>
  <c r="DK28" i="4"/>
  <c r="CI36" i="3"/>
  <c r="EE23" i="3"/>
  <c r="H23" i="3"/>
  <c r="AM23" i="3"/>
  <c r="DN23" i="3"/>
  <c r="GE28" i="6"/>
  <c r="BQ28" i="6"/>
  <c r="CK28" i="6"/>
  <c r="GD28" i="6"/>
  <c r="LO28" i="4"/>
  <c r="MN28" i="4"/>
  <c r="JU28" i="4"/>
  <c r="KT28" i="4"/>
  <c r="JW28" i="4"/>
  <c r="RF28" i="4"/>
  <c r="LP28" i="4"/>
  <c r="EK29" i="4"/>
  <c r="ET39" i="6"/>
  <c r="EV39" i="6"/>
  <c r="EX39" i="6"/>
  <c r="EX38" i="6"/>
  <c r="CM38" i="6"/>
  <c r="CI38" i="6"/>
  <c r="CN38" i="6"/>
  <c r="DD36" i="6"/>
  <c r="DI36" i="6" s="1"/>
  <c r="DD38" i="6"/>
  <c r="DI38" i="6" s="1"/>
  <c r="BM6" i="3"/>
  <c r="BI22" i="3" s="1"/>
  <c r="N27" i="6"/>
  <c r="Q27" i="6" s="1"/>
  <c r="DH27" i="4"/>
  <c r="BY23" i="3"/>
  <c r="DE23" i="3"/>
  <c r="CW23" i="3"/>
  <c r="BQ23" i="3"/>
  <c r="BI23" i="3"/>
  <c r="CQ22" i="3"/>
  <c r="BB22" i="3"/>
  <c r="BC22" i="3"/>
  <c r="DG22" i="3"/>
  <c r="EO6" i="3"/>
  <c r="EK22" i="3" s="1"/>
  <c r="DM23" i="3"/>
  <c r="DU23" i="3"/>
  <c r="EK36" i="3"/>
  <c r="FE28" i="6"/>
  <c r="DH28" i="6"/>
  <c r="AN28" i="6"/>
  <c r="BJ28" i="4"/>
  <c r="PF28" i="4"/>
  <c r="RD28" i="4"/>
  <c r="JR28" i="4"/>
  <c r="IT28" i="4"/>
  <c r="DI27" i="4"/>
  <c r="NJ28" i="4"/>
  <c r="DH36" i="3"/>
  <c r="CJ36" i="6"/>
  <c r="CX23" i="3"/>
  <c r="AE23" i="3"/>
  <c r="FF28" i="6"/>
  <c r="QI28" i="4"/>
  <c r="BK28" i="4"/>
  <c r="CL28" i="4"/>
  <c r="QK28" i="4"/>
  <c r="DD37" i="6"/>
  <c r="DH37" i="6" s="1"/>
  <c r="CH36" i="3"/>
  <c r="CK36" i="3" s="1"/>
  <c r="CO39" i="6"/>
  <c r="CQ23" i="3"/>
  <c r="AL23" i="3"/>
  <c r="DO23" i="3"/>
  <c r="GF28" i="6"/>
  <c r="QM29" i="4"/>
  <c r="HW28" i="4"/>
  <c r="MO28" i="4"/>
  <c r="BO28" i="4"/>
  <c r="JX28" i="4"/>
  <c r="PM29" i="4"/>
  <c r="DN36" i="3"/>
  <c r="FC36" i="3"/>
  <c r="CJ38" i="6"/>
  <c r="EE36" i="3"/>
  <c r="CK36" i="6"/>
  <c r="CK37" i="6"/>
  <c r="BL23" i="3"/>
  <c r="AD23" i="3"/>
  <c r="CJ28" i="6"/>
  <c r="EJ28" i="6"/>
  <c r="IZ28" i="4"/>
  <c r="HX28" i="4"/>
  <c r="KU28" i="4"/>
  <c r="RH28" i="4"/>
  <c r="W28" i="4"/>
  <c r="EI37" i="6"/>
  <c r="EC40" i="6"/>
  <c r="EF40" i="6" s="1"/>
  <c r="BR37" i="6"/>
  <c r="DO36" i="3"/>
  <c r="CO37" i="6"/>
  <c r="ET36" i="3"/>
  <c r="EW36" i="3" s="1"/>
  <c r="EF23" i="3"/>
  <c r="EG23" i="3" s="1"/>
  <c r="BR23" i="3"/>
  <c r="O23" i="3"/>
  <c r="CH23" i="3"/>
  <c r="AQ28" i="6"/>
  <c r="BL28" i="6"/>
  <c r="AT28" i="6"/>
  <c r="CO28" i="6"/>
  <c r="RK29" i="4"/>
  <c r="CM28" i="4"/>
  <c r="PI28" i="4"/>
  <c r="GA28" i="4"/>
  <c r="HA28" i="4"/>
  <c r="BL28" i="4"/>
  <c r="JA29" i="4"/>
  <c r="EG37" i="6"/>
  <c r="CB36" i="3"/>
  <c r="CA36" i="3"/>
  <c r="EX37" i="6"/>
  <c r="EY37" i="6"/>
  <c r="EZ39" i="6"/>
  <c r="EZ37" i="6"/>
  <c r="DE36" i="3"/>
  <c r="DG36" i="3"/>
  <c r="BR36" i="3"/>
  <c r="BQ36" i="3"/>
  <c r="BS36" i="3"/>
  <c r="DD40" i="6"/>
  <c r="EC39" i="6"/>
  <c r="EH39" i="6" s="1"/>
  <c r="CR22" i="3"/>
  <c r="CP22" i="3"/>
  <c r="BJ22" i="3"/>
  <c r="DP22" i="3"/>
  <c r="FD22" i="3"/>
  <c r="GC28" i="6"/>
  <c r="FZ27" i="6"/>
  <c r="GC27" i="6" s="1"/>
  <c r="EL27" i="6"/>
  <c r="DG27" i="4"/>
  <c r="OE27" i="4"/>
  <c r="OH27" i="4" s="1"/>
  <c r="EV23" i="3"/>
  <c r="EM23" i="3"/>
  <c r="FG28" i="6"/>
  <c r="GG28" i="6"/>
  <c r="IY28" i="4"/>
  <c r="QH28" i="4"/>
  <c r="EH28" i="4"/>
  <c r="PJ28" i="4"/>
  <c r="PL28" i="4"/>
  <c r="QJ28" i="4"/>
  <c r="IU28" i="4"/>
  <c r="N23" i="3"/>
  <c r="CJ23" i="3"/>
  <c r="CK23" i="3" s="1"/>
  <c r="EG28" i="6"/>
  <c r="EH28" i="6"/>
  <c r="IX28" i="4"/>
  <c r="IB28" i="4"/>
  <c r="DJ28" i="4"/>
  <c r="EI28" i="4"/>
  <c r="RG28" i="4"/>
  <c r="MR28" i="4"/>
  <c r="QG28" i="4"/>
  <c r="X29" i="10"/>
  <c r="EN36" i="3"/>
  <c r="CM36" i="6"/>
  <c r="BT36" i="3"/>
  <c r="CY23" i="3"/>
  <c r="F23" i="3"/>
  <c r="DW23" i="3"/>
  <c r="FH28" i="6"/>
  <c r="GH28" i="6"/>
  <c r="W28" i="10"/>
  <c r="KR28" i="4"/>
  <c r="KS28" i="4"/>
  <c r="MQ28" i="4"/>
  <c r="HD28" i="4"/>
  <c r="NM28" i="4"/>
  <c r="DG28" i="4"/>
  <c r="EJ37" i="6"/>
  <c r="BZ36" i="3"/>
  <c r="CC36" i="3" s="1"/>
  <c r="EU23" i="3"/>
  <c r="BD23" i="3"/>
  <c r="BE23" i="3" s="1"/>
  <c r="AT23" i="3"/>
  <c r="FB23" i="3"/>
  <c r="DI28" i="6"/>
  <c r="FJ28" i="6"/>
  <c r="S28" i="10"/>
  <c r="IV28" i="4"/>
  <c r="HY28" i="4"/>
  <c r="CI28" i="4"/>
  <c r="EE28" i="4"/>
  <c r="GD28" i="4"/>
  <c r="NQ29" i="4"/>
  <c r="EY39" i="6"/>
  <c r="EZ38" i="6"/>
  <c r="ET37" i="6"/>
  <c r="EY38" i="6"/>
  <c r="EC38" i="6"/>
  <c r="EF38" i="6" s="1"/>
  <c r="FB36" i="3"/>
  <c r="FE36" i="3" s="1"/>
  <c r="BZ23" i="3"/>
  <c r="X23" i="3"/>
  <c r="Y23" i="3" s="1"/>
  <c r="EL28" i="6"/>
  <c r="OL28" i="4"/>
  <c r="HZ28" i="4"/>
  <c r="RE28" i="4"/>
  <c r="PK28" i="4"/>
  <c r="RJ28" i="4"/>
  <c r="RI28" i="4"/>
  <c r="MM28" i="4"/>
  <c r="DL39" i="6"/>
  <c r="DJ36" i="6"/>
  <c r="DG23" i="3"/>
  <c r="BT23" i="3"/>
  <c r="EN23" i="3"/>
  <c r="DN28" i="6"/>
  <c r="DK28" i="6"/>
  <c r="V28" i="4"/>
  <c r="ON28" i="4"/>
  <c r="BN28" i="4"/>
  <c r="LQ28" i="4"/>
  <c r="NN28" i="4"/>
  <c r="LU29" i="4"/>
  <c r="CR23" i="3"/>
  <c r="AU23" i="3"/>
  <c r="DX23" i="3"/>
  <c r="AS28" i="6"/>
  <c r="AO28" i="6"/>
  <c r="U28" i="10"/>
  <c r="JS28" i="4"/>
  <c r="KQ28" i="4"/>
  <c r="OJ28" i="4"/>
  <c r="R28" i="4"/>
  <c r="X28" i="4" s="1"/>
  <c r="NK28" i="4"/>
  <c r="DN39" i="6"/>
  <c r="DN38" i="6"/>
  <c r="EH37" i="6"/>
  <c r="EC36" i="6"/>
  <c r="EF36" i="6" s="1"/>
  <c r="EM36" i="3"/>
  <c r="CO36" i="6"/>
  <c r="CK39" i="6"/>
  <c r="DH23" i="3"/>
  <c r="AF23" i="3"/>
  <c r="AG23" i="3" s="1"/>
  <c r="BK23" i="3"/>
  <c r="FC23" i="3"/>
  <c r="CN28" i="6"/>
  <c r="BO28" i="6"/>
  <c r="BN28" i="6"/>
  <c r="X28" i="6"/>
  <c r="NL28" i="4"/>
  <c r="GE28" i="4"/>
  <c r="CK28" i="4"/>
  <c r="DL28" i="4"/>
  <c r="PG28" i="4"/>
  <c r="OK28" i="4"/>
  <c r="HE29" i="4"/>
  <c r="DL38" i="6"/>
  <c r="EI38" i="6"/>
  <c r="DY35" i="3"/>
  <c r="DV36" i="3" s="1"/>
  <c r="CK6" i="3"/>
  <c r="CJ22" i="3" s="1"/>
  <c r="AO6" i="3"/>
  <c r="AL22" i="3" s="1"/>
  <c r="Q6" i="3"/>
  <c r="P22" i="3" s="1"/>
  <c r="BU6" i="3"/>
  <c r="BS22" i="3" s="1"/>
  <c r="AW6" i="3"/>
  <c r="AT22" i="3" s="1"/>
  <c r="Y6" i="3"/>
  <c r="V22" i="3" s="1"/>
  <c r="AG6" i="3"/>
  <c r="AF22" i="3" s="1"/>
  <c r="I6" i="3"/>
  <c r="G22" i="3" s="1"/>
  <c r="EW6" i="3"/>
  <c r="EV22" i="3" s="1"/>
  <c r="CC6" i="3"/>
  <c r="CA22" i="3" s="1"/>
  <c r="EG6" i="3"/>
  <c r="ED22" i="3" s="1"/>
  <c r="EC22" i="3"/>
  <c r="DY6" i="3"/>
  <c r="DV22" i="3" s="1"/>
  <c r="EE5" i="3"/>
  <c r="EC5" i="3"/>
  <c r="ED5" i="3"/>
  <c r="EA21" i="3"/>
  <c r="EF5" i="3"/>
  <c r="BY5" i="3"/>
  <c r="CB5" i="3"/>
  <c r="CA5" i="3"/>
  <c r="BX21" i="3"/>
  <c r="BZ5" i="3"/>
  <c r="EV5" i="3"/>
  <c r="EU5" i="3"/>
  <c r="ES5" i="3"/>
  <c r="EQ21" i="3"/>
  <c r="ET5" i="3"/>
  <c r="CN4" i="3"/>
  <c r="BX4" i="3"/>
  <c r="S4" i="3"/>
  <c r="S20" i="3" s="1"/>
  <c r="AY4" i="3"/>
  <c r="AY20" i="3" s="1"/>
  <c r="AJ4" i="3"/>
  <c r="AJ20" i="3" s="1"/>
  <c r="EI4" i="3"/>
  <c r="EI20" i="3" s="1"/>
  <c r="BG4" i="3"/>
  <c r="BG20" i="3" s="1"/>
  <c r="EY4" i="3"/>
  <c r="K4" i="3"/>
  <c r="K20" i="3" s="1"/>
  <c r="AR4" i="3"/>
  <c r="AR20" i="3" s="1"/>
  <c r="AA4" i="3"/>
  <c r="AA20" i="3" s="1"/>
  <c r="AQ4" i="3"/>
  <c r="AQ20" i="3" s="1"/>
  <c r="BH4" i="3"/>
  <c r="BH20" i="3" s="1"/>
  <c r="AZ4" i="3"/>
  <c r="AZ20" i="3" s="1"/>
  <c r="T4" i="3"/>
  <c r="AI4" i="3"/>
  <c r="AI20" i="3" s="1"/>
  <c r="CF4" i="3"/>
  <c r="BP4" i="3"/>
  <c r="BP20" i="3" s="1"/>
  <c r="C4" i="3"/>
  <c r="C20" i="3" s="1"/>
  <c r="L4" i="3"/>
  <c r="L20" i="3" s="1"/>
  <c r="DK4" i="3"/>
  <c r="EA4" i="3"/>
  <c r="AB4" i="3"/>
  <c r="AB20" i="3" s="1"/>
  <c r="CM4" i="3"/>
  <c r="CM20" i="3" s="1"/>
  <c r="CU4" i="3"/>
  <c r="D4" i="3"/>
  <c r="CE4" i="3"/>
  <c r="CE20" i="3" s="1"/>
  <c r="BO4" i="3"/>
  <c r="BO20" i="3" s="1"/>
  <c r="DC4" i="3"/>
  <c r="EQ4" i="3"/>
  <c r="DS4" i="3"/>
  <c r="BW4" i="3"/>
  <c r="BW20" i="3" s="1"/>
  <c r="DC21" i="3"/>
  <c r="DE5" i="3"/>
  <c r="DG5" i="3"/>
  <c r="DF5" i="3"/>
  <c r="DH5" i="3"/>
  <c r="N5" i="3"/>
  <c r="AC5" i="3"/>
  <c r="H5" i="3"/>
  <c r="W5" i="3"/>
  <c r="AL5" i="3"/>
  <c r="BA5" i="3"/>
  <c r="AF5" i="3"/>
  <c r="AU5" i="3"/>
  <c r="BJ5" i="3"/>
  <c r="BQ5" i="3"/>
  <c r="BD5" i="3"/>
  <c r="F5" i="3"/>
  <c r="U5" i="3"/>
  <c r="D21" i="3"/>
  <c r="O5" i="3"/>
  <c r="AD5" i="3"/>
  <c r="AS5" i="3"/>
  <c r="X5" i="3"/>
  <c r="AM5" i="3"/>
  <c r="BB5" i="3"/>
  <c r="BR5" i="3"/>
  <c r="AV5" i="3"/>
  <c r="BK5" i="3"/>
  <c r="M5" i="3"/>
  <c r="BS5" i="3"/>
  <c r="G5" i="3"/>
  <c r="V5" i="3"/>
  <c r="AK5" i="3"/>
  <c r="P5" i="3"/>
  <c r="AE5" i="3"/>
  <c r="AT5" i="3"/>
  <c r="BI5" i="3"/>
  <c r="AN5" i="3"/>
  <c r="BC5" i="3"/>
  <c r="E5" i="3"/>
  <c r="BT5" i="3"/>
  <c r="BL5" i="3"/>
  <c r="DP5" i="3"/>
  <c r="DK21" i="3"/>
  <c r="DN5" i="3"/>
  <c r="DO5" i="3"/>
  <c r="DM5" i="3"/>
  <c r="CF21" i="3"/>
  <c r="CH5" i="3"/>
  <c r="CI5" i="3"/>
  <c r="CJ5" i="3"/>
  <c r="CG5" i="3"/>
  <c r="CQ5" i="3"/>
  <c r="CP5" i="3"/>
  <c r="CN21" i="3"/>
  <c r="CO5" i="3"/>
  <c r="CR5" i="3"/>
  <c r="EN5" i="3"/>
  <c r="DW5" i="3"/>
  <c r="EM5" i="3"/>
  <c r="DX5" i="3"/>
  <c r="DV5" i="3"/>
  <c r="EK5" i="3"/>
  <c r="DS21" i="3"/>
  <c r="EL5" i="3"/>
  <c r="DU5" i="3"/>
  <c r="EY21" i="3"/>
  <c r="FA5" i="3"/>
  <c r="FC5" i="3"/>
  <c r="FB5" i="3"/>
  <c r="FD5" i="3"/>
  <c r="CW5" i="3"/>
  <c r="CZ5" i="3"/>
  <c r="CU21" i="3"/>
  <c r="CX5" i="3"/>
  <c r="CY5" i="3"/>
  <c r="DA6" i="3"/>
  <c r="CZ22" i="3" s="1"/>
  <c r="FE6" i="3"/>
  <c r="FA22" i="3"/>
  <c r="CF27" i="6"/>
  <c r="CO27" i="6" s="1"/>
  <c r="HO27" i="6"/>
  <c r="HV27" i="6" s="1"/>
  <c r="HL27" i="6"/>
  <c r="FA27" i="6"/>
  <c r="FK27" i="6" s="1"/>
  <c r="IK27" i="6"/>
  <c r="IR27" i="6" s="1"/>
  <c r="IH27" i="6"/>
  <c r="AK27" i="6"/>
  <c r="AS27" i="6" s="1"/>
  <c r="DD27" i="6"/>
  <c r="DI27" i="6" s="1"/>
  <c r="BH27" i="6"/>
  <c r="BQ27" i="6" s="1"/>
  <c r="RA27" i="4"/>
  <c r="HS27" i="4"/>
  <c r="HW27" i="4" s="1"/>
  <c r="LK27" i="4"/>
  <c r="LT27" i="4" s="1"/>
  <c r="M26" i="10"/>
  <c r="F26" i="10"/>
  <c r="P26" i="10" s="1"/>
  <c r="G26" i="10"/>
  <c r="E26" i="10"/>
  <c r="L26" i="10"/>
  <c r="D26" i="10"/>
  <c r="I26" i="10"/>
  <c r="J26" i="10"/>
  <c r="K26" i="10"/>
  <c r="H26" i="10"/>
  <c r="EY27" i="4"/>
  <c r="FH27" i="4" s="1"/>
  <c r="IQ27" i="4"/>
  <c r="IZ27" i="4" s="1"/>
  <c r="DZ26" i="6"/>
  <c r="FY26" i="6"/>
  <c r="GV26" i="6"/>
  <c r="FT26" i="6"/>
  <c r="BD26" i="6"/>
  <c r="FQ26" i="6"/>
  <c r="BZ26" i="6"/>
  <c r="IA26" i="6"/>
  <c r="AE26" i="6"/>
  <c r="AG26" i="6"/>
  <c r="K26" i="6"/>
  <c r="EA26" i="6"/>
  <c r="FR26" i="6"/>
  <c r="GB26" i="6" s="1"/>
  <c r="AZ26" i="6"/>
  <c r="BJ26" i="6" s="1"/>
  <c r="DX26" i="6"/>
  <c r="DV26" i="6"/>
  <c r="G26" i="6"/>
  <c r="HZ26" i="6"/>
  <c r="IJ26" i="6" s="1"/>
  <c r="ER26" i="6"/>
  <c r="D26" i="6"/>
  <c r="CV26" i="6"/>
  <c r="DG26" i="6" s="1"/>
  <c r="CU26" i="6"/>
  <c r="BC26" i="6"/>
  <c r="HF26" i="6"/>
  <c r="HP26" i="6" s="1"/>
  <c r="EB26" i="6"/>
  <c r="GR26" i="6"/>
  <c r="AD26" i="6"/>
  <c r="DA26" i="6"/>
  <c r="GS26" i="6"/>
  <c r="H26" i="6"/>
  <c r="GO26" i="6"/>
  <c r="AJ26" i="6"/>
  <c r="CD26" i="6"/>
  <c r="DC26" i="6"/>
  <c r="DS26" i="6"/>
  <c r="DU26" i="6"/>
  <c r="EE26" i="6" s="1"/>
  <c r="CZ26" i="6"/>
  <c r="CX26" i="6"/>
  <c r="AB26" i="6"/>
  <c r="CT26" i="6"/>
  <c r="FS26" i="6"/>
  <c r="HE26" i="6"/>
  <c r="DY26" i="6"/>
  <c r="AA26" i="6"/>
  <c r="EZ26" i="6"/>
  <c r="AF26" i="6"/>
  <c r="EY26" i="6"/>
  <c r="CW26" i="6"/>
  <c r="BA26" i="6"/>
  <c r="HH26" i="6"/>
  <c r="HR26" i="6" s="1"/>
  <c r="BY26" i="6"/>
  <c r="BX26" i="6"/>
  <c r="CH26" i="6" s="1"/>
  <c r="HK26" i="6"/>
  <c r="HU26" i="6" s="1"/>
  <c r="HC26" i="6"/>
  <c r="GQ26" i="6"/>
  <c r="ID26" i="6"/>
  <c r="IN26" i="6" s="1"/>
  <c r="FW26" i="6"/>
  <c r="L26" i="6"/>
  <c r="J26" i="6"/>
  <c r="AH26" i="6"/>
  <c r="BF26" i="6"/>
  <c r="BW26" i="6"/>
  <c r="AY26" i="6"/>
  <c r="BB26" i="6"/>
  <c r="FP26" i="6"/>
  <c r="HI26" i="6"/>
  <c r="HS26" i="6" s="1"/>
  <c r="AI26" i="6"/>
  <c r="BG26" i="6"/>
  <c r="DT26" i="6"/>
  <c r="I26" i="6"/>
  <c r="CB26" i="6"/>
  <c r="HY26" i="6"/>
  <c r="AX26" i="6"/>
  <c r="BE26" i="6"/>
  <c r="DB26" i="6"/>
  <c r="FX26" i="6"/>
  <c r="FU26" i="6"/>
  <c r="ET26" i="6"/>
  <c r="GP26" i="6"/>
  <c r="CA26" i="6"/>
  <c r="EU26" i="6"/>
  <c r="IC26" i="6"/>
  <c r="IM26" i="6" s="1"/>
  <c r="GU26" i="6"/>
  <c r="HB26" i="6"/>
  <c r="DW26" i="6"/>
  <c r="IB26" i="6"/>
  <c r="IL26" i="6" s="1"/>
  <c r="EQ26" i="6"/>
  <c r="AC26" i="6"/>
  <c r="AM26" i="6" s="1"/>
  <c r="CC26" i="6"/>
  <c r="FV26" i="6"/>
  <c r="GN26" i="6"/>
  <c r="ES26" i="6"/>
  <c r="FD26" i="6" s="1"/>
  <c r="HD26" i="6"/>
  <c r="HN26" i="6" s="1"/>
  <c r="IE26" i="6"/>
  <c r="IO26" i="6" s="1"/>
  <c r="CY26" i="6"/>
  <c r="EX26" i="6"/>
  <c r="E26" i="6"/>
  <c r="M26" i="6"/>
  <c r="IF26" i="6"/>
  <c r="IP26" i="6" s="1"/>
  <c r="GW26" i="6"/>
  <c r="HX26" i="6"/>
  <c r="IG26" i="6"/>
  <c r="IQ26" i="6" s="1"/>
  <c r="GT26" i="6"/>
  <c r="F26" i="6"/>
  <c r="P26" i="6" s="1"/>
  <c r="CE26" i="6"/>
  <c r="EW26" i="6"/>
  <c r="BV26" i="6"/>
  <c r="EV26" i="6"/>
  <c r="HG26" i="6"/>
  <c r="HQ26" i="6" s="1"/>
  <c r="HJ26" i="6"/>
  <c r="HT26" i="6" s="1"/>
  <c r="BG27" i="4"/>
  <c r="BK27" i="4" s="1"/>
  <c r="QC27" i="4"/>
  <c r="GU27" i="4"/>
  <c r="HB27" i="4" s="1"/>
  <c r="N27" i="4"/>
  <c r="R27" i="4" s="1"/>
  <c r="KG26" i="4"/>
  <c r="QA26" i="4"/>
  <c r="K26" i="4"/>
  <c r="MZ26" i="4"/>
  <c r="FO26" i="4"/>
  <c r="FY26" i="4" s="1"/>
  <c r="CC26" i="4"/>
  <c r="MH26" i="4"/>
  <c r="F26" i="4"/>
  <c r="P26" i="4" s="1"/>
  <c r="AY26" i="4"/>
  <c r="BI26" i="4" s="1"/>
  <c r="E26" i="4"/>
  <c r="LD26" i="4"/>
  <c r="EP26" i="4"/>
  <c r="C25" i="10"/>
  <c r="ES26" i="4"/>
  <c r="BC26" i="4"/>
  <c r="GK26" i="4"/>
  <c r="H26" i="4"/>
  <c r="JF26" i="4"/>
  <c r="EO26" i="4"/>
  <c r="QZ26" i="4"/>
  <c r="OS26" i="4"/>
  <c r="HP26" i="4"/>
  <c r="MA26" i="4"/>
  <c r="MK26" i="4" s="1"/>
  <c r="PZ26" i="4"/>
  <c r="ME26" i="4"/>
  <c r="KI26" i="4"/>
  <c r="LJ26" i="4"/>
  <c r="LI26" i="4"/>
  <c r="PV26" i="4"/>
  <c r="FR26" i="4"/>
  <c r="OB26" i="4"/>
  <c r="LY26" i="4"/>
  <c r="ER26" i="4"/>
  <c r="DT26" i="4"/>
  <c r="JJ26" i="4"/>
  <c r="II26" i="4"/>
  <c r="IS26" i="4" s="1"/>
  <c r="QV26" i="4"/>
  <c r="NA26" i="4"/>
  <c r="NY26" i="4"/>
  <c r="PA26" i="4"/>
  <c r="AG26" i="4"/>
  <c r="OT26" i="4"/>
  <c r="J26" i="4"/>
  <c r="DY26" i="4"/>
  <c r="DW26" i="4"/>
  <c r="HQ26" i="4"/>
  <c r="DS26" i="4"/>
  <c r="EC26" i="4" s="1"/>
  <c r="HR26" i="4"/>
  <c r="FM26" i="4"/>
  <c r="QR26" i="4"/>
  <c r="JM26" i="4"/>
  <c r="CT26" i="4"/>
  <c r="FN26" i="4"/>
  <c r="ET26" i="4"/>
  <c r="JH26" i="4"/>
  <c r="JN26" i="4"/>
  <c r="HO26" i="4"/>
  <c r="PS26" i="4"/>
  <c r="OZ26" i="4"/>
  <c r="CB26" i="4"/>
  <c r="CA26" i="4"/>
  <c r="ND26" i="4"/>
  <c r="OW26" i="4"/>
  <c r="IK26" i="4"/>
  <c r="QQ26" i="4"/>
  <c r="JE26" i="4"/>
  <c r="BF26" i="4"/>
  <c r="PW26" i="4"/>
  <c r="CU26" i="4"/>
  <c r="DE26" i="4" s="1"/>
  <c r="QB26" i="4"/>
  <c r="CZ26" i="4"/>
  <c r="BV26" i="4"/>
  <c r="OY26" i="4"/>
  <c r="DB26" i="4"/>
  <c r="JK26" i="4"/>
  <c r="AX26" i="4"/>
  <c r="BU26" i="4"/>
  <c r="EW26" i="4"/>
  <c r="PY26" i="4"/>
  <c r="QY26" i="4"/>
  <c r="GS26" i="4"/>
  <c r="GP26" i="4"/>
  <c r="OV26" i="4"/>
  <c r="NB26" i="4"/>
  <c r="PB26" i="4"/>
  <c r="DA26" i="4"/>
  <c r="PT26" i="4"/>
  <c r="NU26" i="4"/>
  <c r="EU26" i="4"/>
  <c r="HL26" i="4"/>
  <c r="QW26" i="4"/>
  <c r="JG26" i="4"/>
  <c r="JQ26" i="4" s="1"/>
  <c r="IL26" i="4"/>
  <c r="LG26" i="4"/>
  <c r="NW26" i="4"/>
  <c r="OG26" i="4" s="1"/>
  <c r="KE26" i="4"/>
  <c r="KO26" i="4" s="1"/>
  <c r="KH26" i="4"/>
  <c r="PX26" i="4"/>
  <c r="NX26" i="4"/>
  <c r="CS26" i="4"/>
  <c r="DR26" i="4"/>
  <c r="IP26" i="4"/>
  <c r="NE26" i="4"/>
  <c r="PU26" i="4"/>
  <c r="QE26" i="4" s="1"/>
  <c r="QX26" i="4"/>
  <c r="LC26" i="4"/>
  <c r="LM26" i="4" s="1"/>
  <c r="BD26" i="4"/>
  <c r="FT26" i="4"/>
  <c r="MD26" i="4"/>
  <c r="LA26" i="4"/>
  <c r="AB26" i="4"/>
  <c r="AL26" i="4" s="1"/>
  <c r="EQ26" i="4"/>
  <c r="FA26" i="4" s="1"/>
  <c r="KJ26" i="4"/>
  <c r="L26" i="4"/>
  <c r="HK26" i="4"/>
  <c r="HU26" i="4" s="1"/>
  <c r="G26" i="4"/>
  <c r="GM26" i="4"/>
  <c r="GW26" i="4" s="1"/>
  <c r="FQ26" i="4"/>
  <c r="HJ26" i="4"/>
  <c r="FV26" i="4"/>
  <c r="LF26" i="4"/>
  <c r="HM26" i="4"/>
  <c r="GN26" i="4"/>
  <c r="MX26" i="4"/>
  <c r="BW26" i="4"/>
  <c r="CG26" i="4" s="1"/>
  <c r="BE26" i="4"/>
  <c r="M26" i="4"/>
  <c r="MY26" i="4"/>
  <c r="NI26" i="4" s="1"/>
  <c r="CY26" i="4"/>
  <c r="OD26" i="4"/>
  <c r="AZ26" i="4"/>
  <c r="BB26" i="4"/>
  <c r="FS26" i="4"/>
  <c r="D26" i="4"/>
  <c r="AI26" i="4"/>
  <c r="EV26" i="4"/>
  <c r="KF26" i="4"/>
  <c r="IJ26" i="4"/>
  <c r="NF26" i="4"/>
  <c r="GQ26" i="4"/>
  <c r="GT26" i="4"/>
  <c r="BA26" i="4"/>
  <c r="BX26" i="4"/>
  <c r="MG26" i="4"/>
  <c r="Z26" i="4"/>
  <c r="CW26" i="4"/>
  <c r="OU26" i="4"/>
  <c r="PE26" i="4" s="1"/>
  <c r="HN26" i="4"/>
  <c r="I26" i="4"/>
  <c r="AF26" i="4"/>
  <c r="HI26" i="4"/>
  <c r="IM26" i="4"/>
  <c r="FP26" i="4"/>
  <c r="LE26" i="4"/>
  <c r="IG26" i="4"/>
  <c r="NZ26" i="4"/>
  <c r="KD26" i="4"/>
  <c r="AH26" i="4"/>
  <c r="GL26" i="4"/>
  <c r="KK26" i="4"/>
  <c r="AC26" i="4"/>
  <c r="MW26" i="4"/>
  <c r="QT26" i="4"/>
  <c r="MC26" i="4"/>
  <c r="KC26" i="4"/>
  <c r="JL26" i="4"/>
  <c r="OX26" i="4"/>
  <c r="MF26" i="4"/>
  <c r="DZ26" i="4"/>
  <c r="DQ26" i="4"/>
  <c r="BY26" i="4"/>
  <c r="GO26" i="4"/>
  <c r="EX26" i="4"/>
  <c r="DV26" i="4"/>
  <c r="NC26" i="4"/>
  <c r="IH26" i="4"/>
  <c r="JI26" i="4"/>
  <c r="CD26" i="4"/>
  <c r="LZ26" i="4"/>
  <c r="AE26" i="4"/>
  <c r="GR26" i="4"/>
  <c r="AD26" i="4"/>
  <c r="OA26" i="4"/>
  <c r="C25" i="4"/>
  <c r="IN26" i="4"/>
  <c r="MB26" i="4"/>
  <c r="CV26" i="4"/>
  <c r="FU26" i="4"/>
  <c r="AA26" i="4"/>
  <c r="C25" i="6"/>
  <c r="LH26" i="4"/>
  <c r="QS26" i="4"/>
  <c r="RC26" i="4" s="1"/>
  <c r="IO26" i="4"/>
  <c r="NV26" i="4"/>
  <c r="LB26" i="4"/>
  <c r="DX26" i="4"/>
  <c r="QU26" i="4"/>
  <c r="OC26" i="4"/>
  <c r="BZ26" i="4"/>
  <c r="AW26" i="4"/>
  <c r="DU26" i="4"/>
  <c r="KL26" i="4"/>
  <c r="CX26" i="4"/>
  <c r="EA27" i="4"/>
  <c r="EF27" i="4" s="1"/>
  <c r="CE27" i="4"/>
  <c r="CJ27" i="4" s="1"/>
  <c r="MI27" i="4"/>
  <c r="MM27" i="4" s="1"/>
  <c r="JO27" i="4"/>
  <c r="JV27" i="4" s="1"/>
  <c r="NG27" i="4"/>
  <c r="NN27" i="4" s="1"/>
  <c r="AJ27" i="4"/>
  <c r="AN27" i="4" s="1"/>
  <c r="PC27" i="4"/>
  <c r="PK27" i="4" s="1"/>
  <c r="KM27" i="4"/>
  <c r="KR27" i="4" s="1"/>
  <c r="FW27" i="4"/>
  <c r="GE27" i="4" s="1"/>
  <c r="N27" i="10"/>
  <c r="U27" i="10" s="1"/>
  <c r="D44" i="10"/>
  <c r="C45" i="10"/>
  <c r="F44" i="10"/>
  <c r="P44" i="10" s="1"/>
  <c r="E44" i="10"/>
  <c r="HL43" i="6"/>
  <c r="HO43" i="6"/>
  <c r="HV43" i="6" s="1"/>
  <c r="AZ44" i="6"/>
  <c r="BJ44" i="6" s="1"/>
  <c r="AX44" i="6"/>
  <c r="HE44" i="6"/>
  <c r="CV44" i="6"/>
  <c r="DG44" i="6" s="1"/>
  <c r="HD44" i="6"/>
  <c r="HN44" i="6" s="1"/>
  <c r="HG44" i="6"/>
  <c r="HQ44" i="6" s="1"/>
  <c r="GO44" i="6"/>
  <c r="CU44" i="6"/>
  <c r="HK44" i="6"/>
  <c r="HU44" i="6" s="1"/>
  <c r="CT44" i="6"/>
  <c r="GP44" i="6"/>
  <c r="HF44" i="6"/>
  <c r="HP44" i="6" s="1"/>
  <c r="DU44" i="6"/>
  <c r="EE44" i="6" s="1"/>
  <c r="BV44" i="6"/>
  <c r="IA44" i="6"/>
  <c r="HC44" i="6"/>
  <c r="HZ44" i="6"/>
  <c r="IJ44" i="6" s="1"/>
  <c r="IG44" i="6"/>
  <c r="IQ44" i="6" s="1"/>
  <c r="BX44" i="6"/>
  <c r="CH44" i="6" s="1"/>
  <c r="DS44" i="6"/>
  <c r="HJ44" i="6"/>
  <c r="HT44" i="6" s="1"/>
  <c r="BW44" i="6"/>
  <c r="EQ44" i="6"/>
  <c r="IB44" i="6"/>
  <c r="IL44" i="6" s="1"/>
  <c r="FQ44" i="6"/>
  <c r="FP44" i="6"/>
  <c r="HH44" i="6"/>
  <c r="HR44" i="6" s="1"/>
  <c r="FR44" i="6"/>
  <c r="GB44" i="6" s="1"/>
  <c r="D44" i="6"/>
  <c r="IE44" i="6"/>
  <c r="IO44" i="6" s="1"/>
  <c r="HB44" i="6"/>
  <c r="HY44" i="6"/>
  <c r="IC44" i="6"/>
  <c r="IM44" i="6" s="1"/>
  <c r="C45" i="6"/>
  <c r="AY44" i="6"/>
  <c r="IF44" i="6"/>
  <c r="IP44" i="6" s="1"/>
  <c r="DT44" i="6"/>
  <c r="AB44" i="6"/>
  <c r="AA44" i="6"/>
  <c r="F44" i="6"/>
  <c r="P44" i="6" s="1"/>
  <c r="GN44" i="6"/>
  <c r="ES44" i="6"/>
  <c r="FD44" i="6" s="1"/>
  <c r="HX44" i="6"/>
  <c r="E44" i="6"/>
  <c r="ID44" i="6"/>
  <c r="IN44" i="6" s="1"/>
  <c r="AC44" i="6"/>
  <c r="AM44" i="6" s="1"/>
  <c r="ER44" i="6"/>
  <c r="HI44" i="6"/>
  <c r="HS44" i="6" s="1"/>
  <c r="IH43" i="6"/>
  <c r="IK43" i="6"/>
  <c r="IR43" i="6" s="1"/>
  <c r="CP39" i="6" l="1"/>
  <c r="DM36" i="6"/>
  <c r="DH22" i="3"/>
  <c r="EW23" i="3"/>
  <c r="DF22" i="3"/>
  <c r="DO22" i="3"/>
  <c r="AO23" i="3"/>
  <c r="DL27" i="4"/>
  <c r="DN22" i="3"/>
  <c r="DJ27" i="4"/>
  <c r="E19" i="8"/>
  <c r="F18" i="8"/>
  <c r="G18" i="8"/>
  <c r="H18" i="8"/>
  <c r="I17" i="8"/>
  <c r="J17" i="8"/>
  <c r="BN15" i="8"/>
  <c r="BM16" i="8"/>
  <c r="BO15" i="8"/>
  <c r="BP15" i="8"/>
  <c r="BQ14" i="8"/>
  <c r="BR14" i="8"/>
  <c r="CY14" i="8"/>
  <c r="CX15" i="8"/>
  <c r="CZ14" i="8"/>
  <c r="ER11" i="8"/>
  <c r="ES10" i="8"/>
  <c r="ET10" i="8"/>
  <c r="EV9" i="8"/>
  <c r="EU10" i="8"/>
  <c r="EW9" i="8"/>
  <c r="EP11" i="8"/>
  <c r="EO12" i="8"/>
  <c r="EQ11" i="8"/>
  <c r="GC10" i="8"/>
  <c r="GD9" i="8"/>
  <c r="GE9" i="8"/>
  <c r="GJ7" i="8"/>
  <c r="GN6" i="8"/>
  <c r="GI8" i="8"/>
  <c r="GK7" i="8"/>
  <c r="GG8" i="8"/>
  <c r="GF9" i="8"/>
  <c r="GH8" i="8"/>
  <c r="GA10" i="8"/>
  <c r="FZ11" i="8"/>
  <c r="GB10" i="8"/>
  <c r="GX8" i="8"/>
  <c r="GW9" i="8"/>
  <c r="GY8" i="8"/>
  <c r="HA7" i="8"/>
  <c r="GZ8" i="8"/>
  <c r="HI6" i="8"/>
  <c r="HC7" i="8"/>
  <c r="HB7" i="8"/>
  <c r="HR7" i="8"/>
  <c r="HQ8" i="8"/>
  <c r="ID6" i="8"/>
  <c r="HT7" i="8"/>
  <c r="HS7" i="8"/>
  <c r="HN9" i="8"/>
  <c r="HO8" i="8"/>
  <c r="HP8" i="8"/>
  <c r="JB7" i="8"/>
  <c r="IY6" i="8"/>
  <c r="IK7" i="8"/>
  <c r="II7" i="8"/>
  <c r="IH8" i="8"/>
  <c r="IJ7" i="8"/>
  <c r="GT10" i="8"/>
  <c r="GU9" i="8"/>
  <c r="GV9" i="8"/>
  <c r="FG11" i="8"/>
  <c r="FF12" i="8"/>
  <c r="FH11" i="8"/>
  <c r="FP8" i="8"/>
  <c r="FO9" i="8"/>
  <c r="FQ8" i="8"/>
  <c r="FM9" i="8"/>
  <c r="FL10" i="8"/>
  <c r="FN9" i="8"/>
  <c r="FI11" i="8"/>
  <c r="FJ10" i="8"/>
  <c r="FK10" i="8"/>
  <c r="EL13" i="8"/>
  <c r="EM12" i="8"/>
  <c r="EN12" i="8"/>
  <c r="DR14" i="8"/>
  <c r="DS13" i="8"/>
  <c r="DT13" i="8"/>
  <c r="EB10" i="8"/>
  <c r="EA11" i="8"/>
  <c r="EC10" i="8"/>
  <c r="DX12" i="8"/>
  <c r="DY11" i="8"/>
  <c r="DZ11" i="8"/>
  <c r="DU13" i="8"/>
  <c r="DV12" i="8"/>
  <c r="DW12" i="8"/>
  <c r="K17" i="8"/>
  <c r="L16" i="8"/>
  <c r="M16" i="8"/>
  <c r="CK13" i="8"/>
  <c r="CJ14" i="8"/>
  <c r="CL13" i="8"/>
  <c r="CN12" i="8"/>
  <c r="CM13" i="8"/>
  <c r="CO12" i="8"/>
  <c r="CE15" i="8"/>
  <c r="CD16" i="8"/>
  <c r="CF15" i="8"/>
  <c r="BK16" i="8"/>
  <c r="BJ17" i="8"/>
  <c r="BL16" i="8"/>
  <c r="AP18" i="8"/>
  <c r="AQ17" i="8"/>
  <c r="AR17" i="8"/>
  <c r="W18" i="8"/>
  <c r="V19" i="8"/>
  <c r="X18" i="8"/>
  <c r="AC16" i="8"/>
  <c r="AB17" i="8"/>
  <c r="AD16" i="8"/>
  <c r="BS14" i="8"/>
  <c r="BT13" i="8"/>
  <c r="BU13" i="8"/>
  <c r="DE12" i="8"/>
  <c r="DD13" i="8"/>
  <c r="DF12" i="8"/>
  <c r="DA14" i="8"/>
  <c r="DB13" i="8"/>
  <c r="DC13" i="8"/>
  <c r="AF15" i="8"/>
  <c r="AE16" i="8"/>
  <c r="AG15" i="8"/>
  <c r="Z17" i="8"/>
  <c r="Y18" i="8"/>
  <c r="AA17" i="8"/>
  <c r="AT16" i="8"/>
  <c r="AS17" i="8"/>
  <c r="AU16" i="8"/>
  <c r="CH14" i="8"/>
  <c r="CG15" i="8"/>
  <c r="CI14" i="8"/>
  <c r="AV16" i="8"/>
  <c r="AW15" i="8"/>
  <c r="AX15" i="8"/>
  <c r="B20" i="8"/>
  <c r="C19" i="8"/>
  <c r="D19" i="8"/>
  <c r="DG20" i="8"/>
  <c r="DH19" i="8"/>
  <c r="DI19" i="8"/>
  <c r="AY15" i="8"/>
  <c r="AZ14" i="8"/>
  <c r="BA14" i="8"/>
  <c r="DM38" i="6"/>
  <c r="I23" i="3"/>
  <c r="DK39" i="6"/>
  <c r="EI27" i="6"/>
  <c r="EK27" i="6"/>
  <c r="DK38" i="6"/>
  <c r="CP37" i="6"/>
  <c r="W27" i="6"/>
  <c r="E22" i="3"/>
  <c r="I22" i="3" s="1"/>
  <c r="EI39" i="6"/>
  <c r="DI40" i="6"/>
  <c r="DL36" i="6"/>
  <c r="DK36" i="6"/>
  <c r="AT28" i="4"/>
  <c r="DH27" i="6"/>
  <c r="EK39" i="6"/>
  <c r="QM28" i="4"/>
  <c r="Q23" i="3"/>
  <c r="EH27" i="6"/>
  <c r="EG27" i="6"/>
  <c r="EO23" i="3"/>
  <c r="DI36" i="3"/>
  <c r="DQ36" i="3"/>
  <c r="ES22" i="3"/>
  <c r="AC22" i="3"/>
  <c r="KW28" i="4"/>
  <c r="FE23" i="3"/>
  <c r="EG36" i="3"/>
  <c r="KP27" i="4"/>
  <c r="S27" i="6"/>
  <c r="V27" i="6"/>
  <c r="JR27" i="4"/>
  <c r="CG22" i="3"/>
  <c r="CS22" i="3"/>
  <c r="CS23" i="3"/>
  <c r="BK22" i="3"/>
  <c r="EI36" i="6"/>
  <c r="DK37" i="6"/>
  <c r="EG40" i="6"/>
  <c r="DM37" i="6"/>
  <c r="EG36" i="6"/>
  <c r="DI37" i="6"/>
  <c r="DL37" i="6"/>
  <c r="DN37" i="6"/>
  <c r="CO28" i="4"/>
  <c r="GG28" i="4"/>
  <c r="CP28" i="6"/>
  <c r="LU28" i="4"/>
  <c r="AM27" i="4"/>
  <c r="Q27" i="4"/>
  <c r="FB27" i="4"/>
  <c r="LN27" i="4"/>
  <c r="X28" i="10"/>
  <c r="AW23" i="3"/>
  <c r="CP36" i="6"/>
  <c r="HE28" i="4"/>
  <c r="AS22" i="3"/>
  <c r="EM28" i="6"/>
  <c r="GE27" i="6"/>
  <c r="BR28" i="6"/>
  <c r="DJ37" i="6"/>
  <c r="U27" i="6"/>
  <c r="R27" i="6"/>
  <c r="DK27" i="4"/>
  <c r="Q27" i="10"/>
  <c r="CH27" i="4"/>
  <c r="BU5" i="3"/>
  <c r="BQ21" i="3" s="1"/>
  <c r="M22" i="3"/>
  <c r="DM28" i="4"/>
  <c r="GG27" i="6"/>
  <c r="EG39" i="6"/>
  <c r="IC28" i="4"/>
  <c r="BE22" i="3"/>
  <c r="FV37" i="6"/>
  <c r="FY38" i="6"/>
  <c r="FW39" i="6"/>
  <c r="FV39" i="6"/>
  <c r="FY37" i="6"/>
  <c r="EV37" i="6"/>
  <c r="DH39" i="6"/>
  <c r="DM39" i="6"/>
  <c r="DI39" i="6"/>
  <c r="FZ27" i="4"/>
  <c r="PF27" i="4"/>
  <c r="NJ27" i="4"/>
  <c r="ML27" i="4"/>
  <c r="ED27" i="4"/>
  <c r="KM26" i="4"/>
  <c r="KP26" i="4" s="1"/>
  <c r="EY26" i="4"/>
  <c r="FB26" i="4" s="1"/>
  <c r="GX26" i="6"/>
  <c r="AO5" i="3"/>
  <c r="AK21" i="3" s="1"/>
  <c r="DU22" i="3"/>
  <c r="BY22" i="3"/>
  <c r="U22" i="3"/>
  <c r="BQ22" i="3"/>
  <c r="AK22" i="3"/>
  <c r="DU36" i="3"/>
  <c r="DW36" i="3"/>
  <c r="H22" i="3"/>
  <c r="EL36" i="6"/>
  <c r="R27" i="10"/>
  <c r="NP27" i="4"/>
  <c r="MQ27" i="4"/>
  <c r="AS27" i="4"/>
  <c r="EE27" i="4"/>
  <c r="FD27" i="4"/>
  <c r="CM27" i="6"/>
  <c r="FI27" i="6"/>
  <c r="DN27" i="6"/>
  <c r="CX22" i="3"/>
  <c r="ET22" i="3"/>
  <c r="AE22" i="3"/>
  <c r="EH38" i="6"/>
  <c r="NQ28" i="4"/>
  <c r="OJ27" i="4"/>
  <c r="IW27" i="4"/>
  <c r="JT27" i="4"/>
  <c r="LR27" i="4"/>
  <c r="QG27" i="4"/>
  <c r="IU27" i="4"/>
  <c r="KU27" i="4"/>
  <c r="CJ27" i="6"/>
  <c r="BQ28" i="4"/>
  <c r="EN22" i="3"/>
  <c r="EU22" i="3"/>
  <c r="W22" i="3"/>
  <c r="BM23" i="3"/>
  <c r="CC23" i="3"/>
  <c r="S27" i="10"/>
  <c r="GY27" i="4"/>
  <c r="KV27" i="4"/>
  <c r="AR27" i="4"/>
  <c r="OI27" i="4"/>
  <c r="MP27" i="4"/>
  <c r="BP27" i="4"/>
  <c r="BO27" i="6"/>
  <c r="AP27" i="6"/>
  <c r="CL27" i="6"/>
  <c r="FB22" i="3"/>
  <c r="DH38" i="6"/>
  <c r="DX36" i="3"/>
  <c r="OO28" i="4"/>
  <c r="FF27" i="4"/>
  <c r="MO27" i="4"/>
  <c r="OM27" i="4"/>
  <c r="EI27" i="4"/>
  <c r="HX27" i="4"/>
  <c r="OL27" i="4"/>
  <c r="DK27" i="6"/>
  <c r="DJ27" i="6"/>
  <c r="FC22" i="3"/>
  <c r="BL22" i="3"/>
  <c r="FX38" i="6"/>
  <c r="FV38" i="6"/>
  <c r="FT39" i="6"/>
  <c r="FX37" i="6"/>
  <c r="FX39" i="6"/>
  <c r="ET36" i="6"/>
  <c r="EU38" i="6"/>
  <c r="EU36" i="6"/>
  <c r="FA38" i="6"/>
  <c r="FH38" i="6" s="1"/>
  <c r="FD26" i="4"/>
  <c r="GX27" i="4"/>
  <c r="BJ27" i="4"/>
  <c r="EC26" i="6"/>
  <c r="EF26" i="6" s="1"/>
  <c r="IT27" i="4"/>
  <c r="HV27" i="4"/>
  <c r="BK27" i="6"/>
  <c r="AN27" i="6"/>
  <c r="FE27" i="6"/>
  <c r="CI27" i="6"/>
  <c r="CW22" i="3"/>
  <c r="AN21" i="3"/>
  <c r="DI5" i="3"/>
  <c r="DE21" i="3" s="1"/>
  <c r="BZ22" i="3"/>
  <c r="EO36" i="3"/>
  <c r="MS28" i="4"/>
  <c r="BO27" i="4"/>
  <c r="QL27" i="4"/>
  <c r="GB27" i="4"/>
  <c r="PI27" i="4"/>
  <c r="NL27" i="4"/>
  <c r="CI27" i="4"/>
  <c r="DI22" i="3"/>
  <c r="EF39" i="6"/>
  <c r="DH40" i="6"/>
  <c r="EJ36" i="6"/>
  <c r="EH36" i="6"/>
  <c r="T27" i="10"/>
  <c r="CN27" i="4"/>
  <c r="KQ27" i="4"/>
  <c r="OK27" i="4"/>
  <c r="IY27" i="4"/>
  <c r="EG27" i="4"/>
  <c r="QI27" i="4"/>
  <c r="JW27" i="4"/>
  <c r="JA28" i="4"/>
  <c r="AT27" i="6"/>
  <c r="PM28" i="4"/>
  <c r="FL28" i="6"/>
  <c r="CY22" i="3"/>
  <c r="N22" i="3"/>
  <c r="AD22" i="3"/>
  <c r="CI22" i="3"/>
  <c r="DI23" i="3"/>
  <c r="V27" i="10"/>
  <c r="U27" i="4"/>
  <c r="JS27" i="4"/>
  <c r="ON27" i="4"/>
  <c r="GC27" i="4"/>
  <c r="QJ27" i="4"/>
  <c r="PH27" i="4"/>
  <c r="BL27" i="4"/>
  <c r="CN27" i="6"/>
  <c r="FJ27" i="6"/>
  <c r="BT22" i="3"/>
  <c r="EK38" i="6"/>
  <c r="DJ38" i="6"/>
  <c r="IB27" i="4"/>
  <c r="HZ27" i="4"/>
  <c r="PL27" i="4"/>
  <c r="RE27" i="4"/>
  <c r="HY27" i="4"/>
  <c r="CL27" i="4"/>
  <c r="FH27" i="6"/>
  <c r="GH27" i="6"/>
  <c r="AN22" i="3"/>
  <c r="AM22" i="3"/>
  <c r="EM37" i="6"/>
  <c r="FW37" i="6"/>
  <c r="FS39" i="6"/>
  <c r="FU39" i="6"/>
  <c r="FU38" i="6"/>
  <c r="FT38" i="6"/>
  <c r="FS37" i="6"/>
  <c r="FY39" i="6"/>
  <c r="FW38" i="6"/>
  <c r="EU40" i="6"/>
  <c r="FT37" i="6"/>
  <c r="EW36" i="6"/>
  <c r="CE26" i="4"/>
  <c r="CH26" i="4" s="1"/>
  <c r="LK26" i="4"/>
  <c r="LN26" i="4" s="1"/>
  <c r="BH26" i="6"/>
  <c r="BK26" i="6" s="1"/>
  <c r="EJ26" i="6"/>
  <c r="CH22" i="3"/>
  <c r="HA27" i="4"/>
  <c r="HD27" i="4"/>
  <c r="GF27" i="4"/>
  <c r="QH27" i="4"/>
  <c r="PJ27" i="4"/>
  <c r="BN27" i="4"/>
  <c r="RJ27" i="4"/>
  <c r="BL27" i="6"/>
  <c r="EF22" i="3"/>
  <c r="O22" i="3"/>
  <c r="Q22" i="3" s="1"/>
  <c r="EL39" i="6"/>
  <c r="DA23" i="3"/>
  <c r="IA27" i="4"/>
  <c r="S27" i="4"/>
  <c r="FC27" i="4"/>
  <c r="MN27" i="4"/>
  <c r="V27" i="4"/>
  <c r="JX27" i="4"/>
  <c r="AR27" i="6"/>
  <c r="FF27" i="6"/>
  <c r="RK28" i="4"/>
  <c r="DO28" i="6"/>
  <c r="DQ23" i="3"/>
  <c r="EM22" i="3"/>
  <c r="F22" i="3"/>
  <c r="RG27" i="4"/>
  <c r="GA27" i="4"/>
  <c r="NK27" i="4"/>
  <c r="EJ27" i="4"/>
  <c r="GZ27" i="4"/>
  <c r="DM27" i="6"/>
  <c r="GF27" i="6"/>
  <c r="BP27" i="6"/>
  <c r="DH36" i="6"/>
  <c r="CP38" i="6"/>
  <c r="FA39" i="6"/>
  <c r="FE39" i="6" s="1"/>
  <c r="EJ39" i="6"/>
  <c r="W27" i="10"/>
  <c r="FE27" i="4"/>
  <c r="NM27" i="4"/>
  <c r="HC27" i="4"/>
  <c r="AO27" i="4"/>
  <c r="LQ27" i="4"/>
  <c r="BM27" i="6"/>
  <c r="GD27" i="6"/>
  <c r="FG27" i="6"/>
  <c r="CB22" i="3"/>
  <c r="FS38" i="6"/>
  <c r="EU37" i="6"/>
  <c r="FA37" i="6" s="1"/>
  <c r="EJ38" i="6"/>
  <c r="EG38" i="6"/>
  <c r="EY36" i="6"/>
  <c r="ET40" i="6"/>
  <c r="EW37" i="6"/>
  <c r="EV36" i="6"/>
  <c r="EZ36" i="6"/>
  <c r="EX36" i="6"/>
  <c r="KU26" i="4"/>
  <c r="CL26" i="4"/>
  <c r="QF27" i="4"/>
  <c r="BO26" i="6"/>
  <c r="RD27" i="4"/>
  <c r="FE22" i="3"/>
  <c r="DF21" i="3"/>
  <c r="DX22" i="3"/>
  <c r="X22" i="3"/>
  <c r="EK36" i="6"/>
  <c r="EM36" i="6" s="1"/>
  <c r="GJ28" i="6"/>
  <c r="RF27" i="4"/>
  <c r="IV27" i="4"/>
  <c r="BM27" i="4"/>
  <c r="KS27" i="4"/>
  <c r="IX27" i="4"/>
  <c r="LS27" i="4"/>
  <c r="AQ27" i="6"/>
  <c r="EE22" i="3"/>
  <c r="EG22" i="3" s="1"/>
  <c r="BU36" i="3"/>
  <c r="EL38" i="6"/>
  <c r="T27" i="4"/>
  <c r="KT27" i="4"/>
  <c r="PG27" i="4"/>
  <c r="QK27" i="4"/>
  <c r="NO27" i="4"/>
  <c r="CK27" i="4"/>
  <c r="AQ27" i="4"/>
  <c r="LP27" i="4"/>
  <c r="AO27" i="6"/>
  <c r="AU28" i="6"/>
  <c r="DY23" i="3"/>
  <c r="DQ22" i="3"/>
  <c r="AU22" i="3"/>
  <c r="BR22" i="3"/>
  <c r="BU23" i="3"/>
  <c r="CM27" i="4"/>
  <c r="EH27" i="4"/>
  <c r="LO27" i="4"/>
  <c r="GD27" i="4"/>
  <c r="MR27" i="4"/>
  <c r="JU27" i="4"/>
  <c r="RI27" i="4"/>
  <c r="DL27" i="6"/>
  <c r="GI27" i="6"/>
  <c r="CK27" i="6"/>
  <c r="DW22" i="3"/>
  <c r="JY28" i="4"/>
  <c r="DN36" i="6"/>
  <c r="EK28" i="4"/>
  <c r="W27" i="4"/>
  <c r="AP27" i="4"/>
  <c r="DM27" i="4"/>
  <c r="FG27" i="4"/>
  <c r="RH27" i="4"/>
  <c r="T27" i="6"/>
  <c r="EJ27" i="6"/>
  <c r="EM27" i="6" s="1"/>
  <c r="BN27" i="6"/>
  <c r="EL22" i="3"/>
  <c r="AV22" i="3"/>
  <c r="FH39" i="6"/>
  <c r="HC45" i="6"/>
  <c r="CU45" i="6"/>
  <c r="IB45" i="6"/>
  <c r="IL45" i="6" s="1"/>
  <c r="E45" i="6"/>
  <c r="EQ45" i="6"/>
  <c r="IG45" i="6"/>
  <c r="IQ45" i="6" s="1"/>
  <c r="DT45" i="6"/>
  <c r="HD45" i="6"/>
  <c r="HN45" i="6" s="1"/>
  <c r="IC45" i="6"/>
  <c r="IM45" i="6" s="1"/>
  <c r="HY45" i="6"/>
  <c r="BX45" i="6"/>
  <c r="CH45" i="6" s="1"/>
  <c r="IF45" i="6"/>
  <c r="IP45" i="6" s="1"/>
  <c r="C46" i="6"/>
  <c r="DS45" i="6"/>
  <c r="AY45" i="6"/>
  <c r="GO45" i="6"/>
  <c r="AX45" i="6"/>
  <c r="IA45" i="6"/>
  <c r="GN45" i="6"/>
  <c r="HZ45" i="6"/>
  <c r="IJ45" i="6" s="1"/>
  <c r="FQ45" i="6"/>
  <c r="BV45" i="6"/>
  <c r="ES45" i="6"/>
  <c r="FD45" i="6" s="1"/>
  <c r="IE45" i="6"/>
  <c r="IO45" i="6" s="1"/>
  <c r="FP45" i="6"/>
  <c r="HH45" i="6"/>
  <c r="HR45" i="6" s="1"/>
  <c r="ID45" i="6"/>
  <c r="IN45" i="6" s="1"/>
  <c r="GP45" i="6"/>
  <c r="DU45" i="6"/>
  <c r="EE45" i="6" s="1"/>
  <c r="AA45" i="6"/>
  <c r="ER45" i="6"/>
  <c r="HI45" i="6"/>
  <c r="HS45" i="6" s="1"/>
  <c r="BW45" i="6"/>
  <c r="D45" i="6"/>
  <c r="HJ45" i="6"/>
  <c r="HT45" i="6" s="1"/>
  <c r="CV45" i="6"/>
  <c r="DG45" i="6" s="1"/>
  <c r="AZ45" i="6"/>
  <c r="BJ45" i="6" s="1"/>
  <c r="HF45" i="6"/>
  <c r="HP45" i="6" s="1"/>
  <c r="AC45" i="6"/>
  <c r="AM45" i="6" s="1"/>
  <c r="F45" i="6"/>
  <c r="P45" i="6" s="1"/>
  <c r="HG45" i="6"/>
  <c r="HQ45" i="6" s="1"/>
  <c r="CT45" i="6"/>
  <c r="HX45" i="6"/>
  <c r="HB45" i="6"/>
  <c r="AB45" i="6"/>
  <c r="HE45" i="6"/>
  <c r="FR45" i="6"/>
  <c r="GB45" i="6" s="1"/>
  <c r="HK45" i="6"/>
  <c r="HU45" i="6" s="1"/>
  <c r="IK44" i="6"/>
  <c r="IR44" i="6" s="1"/>
  <c r="IH44" i="6"/>
  <c r="HL44" i="6"/>
  <c r="HO44" i="6"/>
  <c r="HV44" i="6" s="1"/>
  <c r="D45" i="10"/>
  <c r="F45" i="10"/>
  <c r="P45" i="10" s="1"/>
  <c r="C46" i="10"/>
  <c r="E45" i="10"/>
  <c r="BD25" i="6"/>
  <c r="G25" i="6"/>
  <c r="AG25" i="6"/>
  <c r="HZ25" i="6"/>
  <c r="IJ25" i="6" s="1"/>
  <c r="CX25" i="6"/>
  <c r="HX25" i="6"/>
  <c r="BV25" i="6"/>
  <c r="FP25" i="6"/>
  <c r="IE25" i="6"/>
  <c r="IO25" i="6" s="1"/>
  <c r="AA25" i="6"/>
  <c r="CA25" i="6"/>
  <c r="GV25" i="6"/>
  <c r="BW25" i="6"/>
  <c r="HY25" i="6"/>
  <c r="DA25" i="6"/>
  <c r="CW25" i="6"/>
  <c r="CV25" i="6"/>
  <c r="DG25" i="6" s="1"/>
  <c r="GU25" i="6"/>
  <c r="EW25" i="6"/>
  <c r="DV25" i="6"/>
  <c r="HB25" i="6"/>
  <c r="FS25" i="6"/>
  <c r="HF25" i="6"/>
  <c r="HP25" i="6" s="1"/>
  <c r="J25" i="6"/>
  <c r="GQ25" i="6"/>
  <c r="I25" i="6"/>
  <c r="DW25" i="6"/>
  <c r="AB25" i="6"/>
  <c r="BC25" i="6"/>
  <c r="FX25" i="6"/>
  <c r="AF25" i="6"/>
  <c r="DT25" i="6"/>
  <c r="M25" i="6"/>
  <c r="GP25" i="6"/>
  <c r="DU25" i="6"/>
  <c r="EE25" i="6" s="1"/>
  <c r="HG25" i="6"/>
  <c r="HQ25" i="6" s="1"/>
  <c r="AI25" i="6"/>
  <c r="FU25" i="6"/>
  <c r="EZ25" i="6"/>
  <c r="CC25" i="6"/>
  <c r="GO25" i="6"/>
  <c r="GN25" i="6"/>
  <c r="EX25" i="6"/>
  <c r="DY25" i="6"/>
  <c r="HH25" i="6"/>
  <c r="HR25" i="6" s="1"/>
  <c r="BE25" i="6"/>
  <c r="HE25" i="6"/>
  <c r="GS25" i="6"/>
  <c r="EU25" i="6"/>
  <c r="ID25" i="6"/>
  <c r="IN25" i="6" s="1"/>
  <c r="GT25" i="6"/>
  <c r="F25" i="6"/>
  <c r="P25" i="6" s="1"/>
  <c r="HK25" i="6"/>
  <c r="HU25" i="6" s="1"/>
  <c r="H25" i="6"/>
  <c r="CT25" i="6"/>
  <c r="HJ25" i="6"/>
  <c r="HT25" i="6" s="1"/>
  <c r="BY25" i="6"/>
  <c r="L25" i="6"/>
  <c r="AH25" i="6"/>
  <c r="IG25" i="6"/>
  <c r="IQ25" i="6" s="1"/>
  <c r="DX25" i="6"/>
  <c r="AX25" i="6"/>
  <c r="CD25" i="6"/>
  <c r="AY25" i="6"/>
  <c r="DB25" i="6"/>
  <c r="FY25" i="6"/>
  <c r="BZ25" i="6"/>
  <c r="IB25" i="6"/>
  <c r="IL25" i="6" s="1"/>
  <c r="IA25" i="6"/>
  <c r="AJ25" i="6"/>
  <c r="K25" i="6"/>
  <c r="DS25" i="6"/>
  <c r="FV25" i="6"/>
  <c r="BF25" i="6"/>
  <c r="BG25" i="6"/>
  <c r="GR25" i="6"/>
  <c r="AE25" i="6"/>
  <c r="DZ25" i="6"/>
  <c r="FW25" i="6"/>
  <c r="CB25" i="6"/>
  <c r="AZ25" i="6"/>
  <c r="BJ25" i="6" s="1"/>
  <c r="D25" i="6"/>
  <c r="DC25" i="6"/>
  <c r="IC25" i="6"/>
  <c r="IM25" i="6" s="1"/>
  <c r="AC25" i="6"/>
  <c r="AM25" i="6" s="1"/>
  <c r="ET25" i="6"/>
  <c r="FQ25" i="6"/>
  <c r="ES25" i="6"/>
  <c r="FD25" i="6" s="1"/>
  <c r="IF25" i="6"/>
  <c r="IP25" i="6" s="1"/>
  <c r="CY25" i="6"/>
  <c r="CU25" i="6"/>
  <c r="BX25" i="6"/>
  <c r="CH25" i="6" s="1"/>
  <c r="GW25" i="6"/>
  <c r="HD25" i="6"/>
  <c r="HN25" i="6" s="1"/>
  <c r="AD25" i="6"/>
  <c r="E25" i="6"/>
  <c r="BB25" i="6"/>
  <c r="HC25" i="6"/>
  <c r="CE25" i="6"/>
  <c r="EY25" i="6"/>
  <c r="CZ25" i="6"/>
  <c r="ER25" i="6"/>
  <c r="FT25" i="6"/>
  <c r="BA25" i="6"/>
  <c r="EQ25" i="6"/>
  <c r="EA25" i="6"/>
  <c r="EB25" i="6"/>
  <c r="HI25" i="6"/>
  <c r="HS25" i="6" s="1"/>
  <c r="EV25" i="6"/>
  <c r="FR25" i="6"/>
  <c r="GB25" i="6" s="1"/>
  <c r="DC26" i="4"/>
  <c r="DL26" i="4" s="1"/>
  <c r="MI26" i="4"/>
  <c r="MR26" i="4" s="1"/>
  <c r="C24" i="10"/>
  <c r="QY25" i="4"/>
  <c r="FQ25" i="4"/>
  <c r="LY25" i="4"/>
  <c r="KJ25" i="4"/>
  <c r="PV25" i="4"/>
  <c r="BF25" i="4"/>
  <c r="DA25" i="4"/>
  <c r="CA25" i="4"/>
  <c r="MG25" i="4"/>
  <c r="IG25" i="4"/>
  <c r="OT25" i="4"/>
  <c r="ES25" i="4"/>
  <c r="BV25" i="4"/>
  <c r="BZ25" i="4"/>
  <c r="PA25" i="4"/>
  <c r="E25" i="4"/>
  <c r="QQ25" i="4"/>
  <c r="F25" i="4"/>
  <c r="P25" i="4" s="1"/>
  <c r="DB25" i="4"/>
  <c r="NB25" i="4"/>
  <c r="LD25" i="4"/>
  <c r="FT25" i="4"/>
  <c r="OX25" i="4"/>
  <c r="NY25" i="4"/>
  <c r="GK25" i="4"/>
  <c r="GS25" i="4"/>
  <c r="CX25" i="4"/>
  <c r="FO25" i="4"/>
  <c r="FY25" i="4" s="1"/>
  <c r="PS25" i="4"/>
  <c r="QR25" i="4"/>
  <c r="EQ25" i="4"/>
  <c r="FA25" i="4" s="1"/>
  <c r="JI25" i="4"/>
  <c r="DY25" i="4"/>
  <c r="MD25" i="4"/>
  <c r="JG25" i="4"/>
  <c r="JQ25" i="4" s="1"/>
  <c r="HK25" i="4"/>
  <c r="HU25" i="4" s="1"/>
  <c r="GR25" i="4"/>
  <c r="MB25" i="4"/>
  <c r="LC25" i="4"/>
  <c r="LM25" i="4" s="1"/>
  <c r="HP25" i="4"/>
  <c r="CZ25" i="4"/>
  <c r="DZ25" i="4"/>
  <c r="GN25" i="4"/>
  <c r="PU25" i="4"/>
  <c r="QE25" i="4" s="1"/>
  <c r="AC25" i="4"/>
  <c r="KK25" i="4"/>
  <c r="IO25" i="4"/>
  <c r="IJ25" i="4"/>
  <c r="GT25" i="4"/>
  <c r="KD25" i="4"/>
  <c r="PY25" i="4"/>
  <c r="IM25" i="4"/>
  <c r="OS25" i="4"/>
  <c r="BB25" i="4"/>
  <c r="OC25" i="4"/>
  <c r="EO25" i="4"/>
  <c r="ME25" i="4"/>
  <c r="HN25" i="4"/>
  <c r="NF25" i="4"/>
  <c r="J25" i="4"/>
  <c r="FS25" i="4"/>
  <c r="PT25" i="4"/>
  <c r="CV25" i="4"/>
  <c r="NA25" i="4"/>
  <c r="AX25" i="4"/>
  <c r="JK25" i="4"/>
  <c r="MX25" i="4"/>
  <c r="LJ25" i="4"/>
  <c r="NC25" i="4"/>
  <c r="BX25" i="4"/>
  <c r="KL25" i="4"/>
  <c r="HR25" i="4"/>
  <c r="HQ25" i="4"/>
  <c r="ET25" i="4"/>
  <c r="AB25" i="4"/>
  <c r="AL25" i="4" s="1"/>
  <c r="JL25" i="4"/>
  <c r="JH25" i="4"/>
  <c r="CB25" i="4"/>
  <c r="OD25" i="4"/>
  <c r="FR25" i="4"/>
  <c r="Z25" i="4"/>
  <c r="EV25" i="4"/>
  <c r="DS25" i="4"/>
  <c r="EC25" i="4" s="1"/>
  <c r="LA25" i="4"/>
  <c r="KG25" i="4"/>
  <c r="GQ25" i="4"/>
  <c r="QA25" i="4"/>
  <c r="M25" i="4"/>
  <c r="OA25" i="4"/>
  <c r="K25" i="4"/>
  <c r="IN25" i="4"/>
  <c r="MC25" i="4"/>
  <c r="PB25" i="4"/>
  <c r="I25" i="4"/>
  <c r="IP25" i="4"/>
  <c r="IL25" i="4"/>
  <c r="CS25" i="4"/>
  <c r="AE25" i="4"/>
  <c r="AF25" i="4"/>
  <c r="EU25" i="4"/>
  <c r="MH25" i="4"/>
  <c r="QV25" i="4"/>
  <c r="NE25" i="4"/>
  <c r="EW25" i="4"/>
  <c r="ER25" i="4"/>
  <c r="LB25" i="4"/>
  <c r="FV25" i="4"/>
  <c r="BY25" i="4"/>
  <c r="MY25" i="4"/>
  <c r="NI25" i="4" s="1"/>
  <c r="PX25" i="4"/>
  <c r="LE25" i="4"/>
  <c r="OB25" i="4"/>
  <c r="DX25" i="4"/>
  <c r="OZ25" i="4"/>
  <c r="CW25" i="4"/>
  <c r="QX25" i="4"/>
  <c r="EP25" i="4"/>
  <c r="MA25" i="4"/>
  <c r="MK25" i="4" s="1"/>
  <c r="BE25" i="4"/>
  <c r="QU25" i="4"/>
  <c r="HO25" i="4"/>
  <c r="CD25" i="4"/>
  <c r="C24" i="6"/>
  <c r="AD25" i="4"/>
  <c r="LI25" i="4"/>
  <c r="KI25" i="4"/>
  <c r="KH25" i="4"/>
  <c r="QB25" i="4"/>
  <c r="FP25" i="4"/>
  <c r="GP25" i="4"/>
  <c r="CT25" i="4"/>
  <c r="HL25" i="4"/>
  <c r="OU25" i="4"/>
  <c r="PE25" i="4" s="1"/>
  <c r="OW25" i="4"/>
  <c r="CY25" i="4"/>
  <c r="KC25" i="4"/>
  <c r="QZ25" i="4"/>
  <c r="AZ25" i="4"/>
  <c r="GM25" i="4"/>
  <c r="GW25" i="4" s="1"/>
  <c r="AA25" i="4"/>
  <c r="C24" i="4"/>
  <c r="H25" i="4"/>
  <c r="FU25" i="4"/>
  <c r="EX25" i="4"/>
  <c r="PW25" i="4"/>
  <c r="LG25" i="4"/>
  <c r="ND25" i="4"/>
  <c r="IH25" i="4"/>
  <c r="NX25" i="4"/>
  <c r="NW25" i="4"/>
  <c r="OG25" i="4" s="1"/>
  <c r="MW25" i="4"/>
  <c r="II25" i="4"/>
  <c r="IS25" i="4" s="1"/>
  <c r="D25" i="4"/>
  <c r="AI25" i="4"/>
  <c r="HM25" i="4"/>
  <c r="LH25" i="4"/>
  <c r="NZ25" i="4"/>
  <c r="KE25" i="4"/>
  <c r="KO25" i="4" s="1"/>
  <c r="BC25" i="4"/>
  <c r="QS25" i="4"/>
  <c r="RC25" i="4" s="1"/>
  <c r="LF25" i="4"/>
  <c r="BW25" i="4"/>
  <c r="CG25" i="4" s="1"/>
  <c r="LZ25" i="4"/>
  <c r="AH25" i="4"/>
  <c r="NU25" i="4"/>
  <c r="AW25" i="4"/>
  <c r="KF25" i="4"/>
  <c r="IK25" i="4"/>
  <c r="BA25" i="4"/>
  <c r="DT25" i="4"/>
  <c r="FM25" i="4"/>
  <c r="FN25" i="4"/>
  <c r="GO25" i="4"/>
  <c r="DV25" i="4"/>
  <c r="JN25" i="4"/>
  <c r="L25" i="4"/>
  <c r="JF25" i="4"/>
  <c r="G25" i="4"/>
  <c r="HI25" i="4"/>
  <c r="CC25" i="4"/>
  <c r="PZ25" i="4"/>
  <c r="JM25" i="4"/>
  <c r="QT25" i="4"/>
  <c r="DR25" i="4"/>
  <c r="GL25" i="4"/>
  <c r="DW25" i="4"/>
  <c r="MF25" i="4"/>
  <c r="NV25" i="4"/>
  <c r="OV25" i="4"/>
  <c r="JE25" i="4"/>
  <c r="DQ25" i="4"/>
  <c r="JJ25" i="4"/>
  <c r="HJ25" i="4"/>
  <c r="CU25" i="4"/>
  <c r="DE25" i="4" s="1"/>
  <c r="AG25" i="4"/>
  <c r="DU25" i="4"/>
  <c r="OY25" i="4"/>
  <c r="BD25" i="4"/>
  <c r="BU25" i="4"/>
  <c r="MZ25" i="4"/>
  <c r="AY25" i="4"/>
  <c r="BI25" i="4" s="1"/>
  <c r="QW25" i="4"/>
  <c r="RA26" i="4"/>
  <c r="AJ26" i="4"/>
  <c r="AN26" i="4" s="1"/>
  <c r="FW26" i="4"/>
  <c r="GB26" i="4" s="1"/>
  <c r="IQ26" i="4"/>
  <c r="IX26" i="4" s="1"/>
  <c r="BG26" i="4"/>
  <c r="BO26" i="4" s="1"/>
  <c r="GU26" i="4"/>
  <c r="HC26" i="4" s="1"/>
  <c r="N26" i="4"/>
  <c r="W26" i="4" s="1"/>
  <c r="OE26" i="4"/>
  <c r="OI26" i="4" s="1"/>
  <c r="HS26" i="4"/>
  <c r="HZ26" i="4" s="1"/>
  <c r="PC26" i="4"/>
  <c r="QK26" i="4" s="1"/>
  <c r="JO26" i="4"/>
  <c r="JX26" i="4" s="1"/>
  <c r="EA26" i="4"/>
  <c r="EH26" i="4" s="1"/>
  <c r="QC26" i="4"/>
  <c r="QF26" i="4"/>
  <c r="K25" i="10"/>
  <c r="H25" i="10"/>
  <c r="M25" i="10"/>
  <c r="E25" i="10"/>
  <c r="G25" i="10"/>
  <c r="F25" i="10"/>
  <c r="P25" i="10" s="1"/>
  <c r="L25" i="10"/>
  <c r="D25" i="10"/>
  <c r="I25" i="10"/>
  <c r="J25" i="10"/>
  <c r="NG26" i="4"/>
  <c r="NL26" i="4" s="1"/>
  <c r="FA26" i="6"/>
  <c r="FG26" i="6" s="1"/>
  <c r="CF26" i="6"/>
  <c r="CJ26" i="6" s="1"/>
  <c r="DD26" i="6"/>
  <c r="DM26" i="6" s="1"/>
  <c r="HO26" i="6"/>
  <c r="HV26" i="6" s="1"/>
  <c r="HL26" i="6"/>
  <c r="FZ26" i="6"/>
  <c r="GI26" i="6" s="1"/>
  <c r="AK26" i="6"/>
  <c r="AR26" i="6" s="1"/>
  <c r="N26" i="6"/>
  <c r="U26" i="6" s="1"/>
  <c r="IK26" i="6"/>
  <c r="IR26" i="6" s="1"/>
  <c r="IH26" i="6"/>
  <c r="N26" i="10"/>
  <c r="W26" i="10" s="1"/>
  <c r="DA5" i="3"/>
  <c r="CX21" i="3" s="1"/>
  <c r="FE5" i="3"/>
  <c r="DY5" i="3"/>
  <c r="DX21" i="3" s="1"/>
  <c r="EO5" i="3"/>
  <c r="EL21" i="3" s="1"/>
  <c r="EK21" i="3"/>
  <c r="CS5" i="3"/>
  <c r="CP21" i="3" s="1"/>
  <c r="CK5" i="3"/>
  <c r="CJ21" i="3" s="1"/>
  <c r="DQ5" i="3"/>
  <c r="DO21" i="3" s="1"/>
  <c r="I5" i="3"/>
  <c r="G21" i="3" s="1"/>
  <c r="BM5" i="3"/>
  <c r="BJ21" i="3" s="1"/>
  <c r="Q5" i="3"/>
  <c r="N21" i="3" s="1"/>
  <c r="AW5" i="3"/>
  <c r="AT21" i="3" s="1"/>
  <c r="Y5" i="3"/>
  <c r="W21" i="3" s="1"/>
  <c r="BE5" i="3"/>
  <c r="BC21" i="3" s="1"/>
  <c r="AG5" i="3"/>
  <c r="AD21" i="3" s="1"/>
  <c r="DU4" i="3"/>
  <c r="EK4" i="3"/>
  <c r="DS20" i="3"/>
  <c r="EN4" i="3"/>
  <c r="DV4" i="3"/>
  <c r="DW4" i="3"/>
  <c r="EL4" i="3"/>
  <c r="DX4" i="3"/>
  <c r="EM4" i="3"/>
  <c r="EQ20" i="3"/>
  <c r="ET4" i="3"/>
  <c r="EU4" i="3"/>
  <c r="EV4" i="3"/>
  <c r="ES4" i="3"/>
  <c r="DF4" i="3"/>
  <c r="DG4" i="3"/>
  <c r="DC20" i="3"/>
  <c r="DH4" i="3"/>
  <c r="DE4" i="3"/>
  <c r="AF4" i="3"/>
  <c r="W4" i="3"/>
  <c r="BL4" i="3"/>
  <c r="BC4" i="3"/>
  <c r="AS4" i="3"/>
  <c r="BS4" i="3"/>
  <c r="D20" i="3"/>
  <c r="N4" i="3"/>
  <c r="AD4" i="3"/>
  <c r="AV4" i="3"/>
  <c r="AL4" i="3"/>
  <c r="AC4" i="3"/>
  <c r="F4" i="3"/>
  <c r="BI4" i="3"/>
  <c r="P4" i="3"/>
  <c r="AU4" i="3"/>
  <c r="BK4" i="3"/>
  <c r="BT4" i="3"/>
  <c r="BQ4" i="3"/>
  <c r="AN4" i="3"/>
  <c r="BD4" i="3"/>
  <c r="O4" i="3"/>
  <c r="AE4" i="3"/>
  <c r="BA4" i="3"/>
  <c r="BR4" i="3"/>
  <c r="G4" i="3"/>
  <c r="BB4" i="3"/>
  <c r="AT4" i="3"/>
  <c r="BJ4" i="3"/>
  <c r="M4" i="3"/>
  <c r="AK4" i="3"/>
  <c r="AM4" i="3"/>
  <c r="V4" i="3"/>
  <c r="E4" i="3"/>
  <c r="H4" i="3"/>
  <c r="X4" i="3"/>
  <c r="CU20" i="3"/>
  <c r="CX4" i="3"/>
  <c r="CW4" i="3"/>
  <c r="CY4" i="3"/>
  <c r="CZ4" i="3"/>
  <c r="EA20" i="3"/>
  <c r="EF4" i="3"/>
  <c r="EC4" i="3"/>
  <c r="ED4" i="3"/>
  <c r="EE4" i="3"/>
  <c r="DK20" i="3"/>
  <c r="DM4" i="3"/>
  <c r="DP4" i="3"/>
  <c r="DN4" i="3"/>
  <c r="DO4" i="3"/>
  <c r="CF20" i="3"/>
  <c r="CI4" i="3"/>
  <c r="CJ4" i="3"/>
  <c r="CG4" i="3"/>
  <c r="CH4" i="3"/>
  <c r="T20" i="3"/>
  <c r="U4" i="3"/>
  <c r="FB4" i="3"/>
  <c r="FC4" i="3"/>
  <c r="FA4" i="3"/>
  <c r="FD4" i="3"/>
  <c r="EY20" i="3"/>
  <c r="BZ4" i="3"/>
  <c r="CA4" i="3"/>
  <c r="BX20" i="3"/>
  <c r="BY4" i="3"/>
  <c r="CB4" i="3"/>
  <c r="CQ4" i="3"/>
  <c r="CP4" i="3"/>
  <c r="CN20" i="3"/>
  <c r="CO4" i="3"/>
  <c r="CR4" i="3"/>
  <c r="EW5" i="3"/>
  <c r="EU21" i="3" s="1"/>
  <c r="CC5" i="3"/>
  <c r="BZ21" i="3" s="1"/>
  <c r="EG5" i="3"/>
  <c r="EF21" i="3" s="1"/>
  <c r="X27" i="6" l="1"/>
  <c r="JY27" i="4"/>
  <c r="AM21" i="3"/>
  <c r="FF26" i="4"/>
  <c r="DG21" i="3"/>
  <c r="BR21" i="3"/>
  <c r="FC26" i="4"/>
  <c r="BM22" i="3"/>
  <c r="AZ15" i="8"/>
  <c r="AY16" i="8"/>
  <c r="BA15" i="8"/>
  <c r="DG21" i="8"/>
  <c r="DH20" i="8"/>
  <c r="DI20" i="8"/>
  <c r="C20" i="8"/>
  <c r="B21" i="8"/>
  <c r="D20" i="8"/>
  <c r="AV17" i="8"/>
  <c r="AW16" i="8"/>
  <c r="AX16" i="8"/>
  <c r="CH15" i="8"/>
  <c r="CG16" i="8"/>
  <c r="CI15" i="8"/>
  <c r="AT17" i="8"/>
  <c r="AS18" i="8"/>
  <c r="AU17" i="8"/>
  <c r="Z18" i="8"/>
  <c r="Y19" i="8"/>
  <c r="AA18" i="8"/>
  <c r="AE17" i="8"/>
  <c r="AF16" i="8"/>
  <c r="AG16" i="8"/>
  <c r="DA15" i="8"/>
  <c r="DB14" i="8"/>
  <c r="DC14" i="8"/>
  <c r="DD14" i="8"/>
  <c r="DE13" i="8"/>
  <c r="DF13" i="8"/>
  <c r="BT14" i="8"/>
  <c r="BS15" i="8"/>
  <c r="BU14" i="8"/>
  <c r="AC17" i="8"/>
  <c r="AB18" i="8"/>
  <c r="AD17" i="8"/>
  <c r="V20" i="8"/>
  <c r="W19" i="8"/>
  <c r="X19" i="8"/>
  <c r="AP19" i="8"/>
  <c r="AQ18" i="8"/>
  <c r="AR18" i="8"/>
  <c r="BK17" i="8"/>
  <c r="BJ18" i="8"/>
  <c r="BL17" i="8"/>
  <c r="CE16" i="8"/>
  <c r="CD17" i="8"/>
  <c r="CF16" i="8"/>
  <c r="CM14" i="8"/>
  <c r="CN13" i="8"/>
  <c r="CO13" i="8"/>
  <c r="CJ15" i="8"/>
  <c r="CK14" i="8"/>
  <c r="CL14" i="8"/>
  <c r="K18" i="8"/>
  <c r="L17" i="8"/>
  <c r="M17" i="8"/>
  <c r="DU14" i="8"/>
  <c r="DV13" i="8"/>
  <c r="DW13" i="8"/>
  <c r="DY12" i="8"/>
  <c r="DX13" i="8"/>
  <c r="DZ12" i="8"/>
  <c r="EA12" i="8"/>
  <c r="EB11" i="8"/>
  <c r="EC11" i="8"/>
  <c r="DS14" i="8"/>
  <c r="DR15" i="8"/>
  <c r="DT14" i="8"/>
  <c r="EM13" i="8"/>
  <c r="EL14" i="8"/>
  <c r="EN13" i="8"/>
  <c r="FI12" i="8"/>
  <c r="FJ11" i="8"/>
  <c r="FK11" i="8"/>
  <c r="FM10" i="8"/>
  <c r="FL11" i="8"/>
  <c r="FN10" i="8"/>
  <c r="FO10" i="8"/>
  <c r="FP9" i="8"/>
  <c r="FQ9" i="8"/>
  <c r="FG12" i="8"/>
  <c r="FF13" i="8"/>
  <c r="FH12" i="8"/>
  <c r="GT11" i="8"/>
  <c r="GU10" i="8"/>
  <c r="GV10" i="8"/>
  <c r="IH9" i="8"/>
  <c r="II8" i="8"/>
  <c r="IJ8" i="8"/>
  <c r="IN7" i="8"/>
  <c r="IX6" i="8"/>
  <c r="IL7" i="8"/>
  <c r="IK8" i="8"/>
  <c r="IM7" i="8"/>
  <c r="JB8" i="8"/>
  <c r="JE7" i="8"/>
  <c r="JV7" i="8"/>
  <c r="JS6" i="8"/>
  <c r="JC7" i="8"/>
  <c r="JD7" i="8"/>
  <c r="HN10" i="8"/>
  <c r="HO9" i="8"/>
  <c r="HP9" i="8"/>
  <c r="HU7" i="8"/>
  <c r="IC6" i="8"/>
  <c r="HT8" i="8"/>
  <c r="HW7" i="8"/>
  <c r="HV7" i="8"/>
  <c r="HQ9" i="8"/>
  <c r="HR8" i="8"/>
  <c r="HS8" i="8"/>
  <c r="HD7" i="8"/>
  <c r="HH6" i="8"/>
  <c r="HC8" i="8"/>
  <c r="HE7" i="8"/>
  <c r="HA8" i="8"/>
  <c r="GZ9" i="8"/>
  <c r="HB8" i="8"/>
  <c r="GW10" i="8"/>
  <c r="GX9" i="8"/>
  <c r="GY9" i="8"/>
  <c r="FZ12" i="8"/>
  <c r="GA11" i="8"/>
  <c r="GB11" i="8"/>
  <c r="GF10" i="8"/>
  <c r="GG9" i="8"/>
  <c r="GH9" i="8"/>
  <c r="GJ8" i="8"/>
  <c r="GI9" i="8"/>
  <c r="GK8" i="8"/>
  <c r="GD10" i="8"/>
  <c r="GC11" i="8"/>
  <c r="GE10" i="8"/>
  <c r="EO13" i="8"/>
  <c r="EP12" i="8"/>
  <c r="EQ12" i="8"/>
  <c r="EV10" i="8"/>
  <c r="EU11" i="8"/>
  <c r="EW10" i="8"/>
  <c r="ER12" i="8"/>
  <c r="ES11" i="8"/>
  <c r="ET11" i="8"/>
  <c r="CX16" i="8"/>
  <c r="CY15" i="8"/>
  <c r="CZ15" i="8"/>
  <c r="BQ15" i="8"/>
  <c r="BP16" i="8"/>
  <c r="BR15" i="8"/>
  <c r="BM17" i="8"/>
  <c r="BN16" i="8"/>
  <c r="BO16" i="8"/>
  <c r="I18" i="8"/>
  <c r="H19" i="8"/>
  <c r="J18" i="8"/>
  <c r="F19" i="8"/>
  <c r="E20" i="8"/>
  <c r="G19" i="8"/>
  <c r="BY21" i="3"/>
  <c r="LS26" i="4"/>
  <c r="X27" i="10"/>
  <c r="KS26" i="4"/>
  <c r="KV26" i="4"/>
  <c r="EL26" i="6"/>
  <c r="EG26" i="6"/>
  <c r="LT26" i="4"/>
  <c r="AG22" i="3"/>
  <c r="AL21" i="3"/>
  <c r="AO21" i="3" s="1"/>
  <c r="BS21" i="3"/>
  <c r="BT21" i="3"/>
  <c r="DO37" i="6"/>
  <c r="FF39" i="6"/>
  <c r="FI27" i="4"/>
  <c r="FG26" i="4"/>
  <c r="EC21" i="3"/>
  <c r="M21" i="3"/>
  <c r="FA21" i="3"/>
  <c r="EO22" i="3"/>
  <c r="QM27" i="4"/>
  <c r="KT26" i="4"/>
  <c r="FI38" i="6"/>
  <c r="FG38" i="6"/>
  <c r="FK38" i="6"/>
  <c r="BP26" i="6"/>
  <c r="CG21" i="3"/>
  <c r="IT26" i="4"/>
  <c r="E21" i="3"/>
  <c r="Q26" i="10"/>
  <c r="Q26" i="6"/>
  <c r="GX26" i="4"/>
  <c r="KW27" i="4"/>
  <c r="AC21" i="3"/>
  <c r="GC26" i="6"/>
  <c r="DH26" i="6"/>
  <c r="FE26" i="6"/>
  <c r="AM26" i="4"/>
  <c r="U21" i="3"/>
  <c r="CI26" i="6"/>
  <c r="ED26" i="4"/>
  <c r="PF26" i="4"/>
  <c r="OH26" i="4"/>
  <c r="RD26" i="4"/>
  <c r="LU27" i="4"/>
  <c r="CO27" i="4"/>
  <c r="EM38" i="6"/>
  <c r="KQ26" i="4"/>
  <c r="JR26" i="4"/>
  <c r="HV26" i="4"/>
  <c r="BN26" i="6"/>
  <c r="LR26" i="4"/>
  <c r="EK26" i="6"/>
  <c r="AW22" i="3"/>
  <c r="GJ27" i="6"/>
  <c r="FG37" i="6"/>
  <c r="FE37" i="6"/>
  <c r="FK37" i="6"/>
  <c r="FI37" i="6"/>
  <c r="FJ37" i="6"/>
  <c r="GX25" i="6"/>
  <c r="ED21" i="3"/>
  <c r="O21" i="3"/>
  <c r="EM21" i="3"/>
  <c r="R26" i="6"/>
  <c r="V26" i="6"/>
  <c r="W26" i="6"/>
  <c r="QJ26" i="4"/>
  <c r="IB26" i="4"/>
  <c r="RI26" i="4"/>
  <c r="IW26" i="4"/>
  <c r="MP26" i="4"/>
  <c r="FI39" i="6"/>
  <c r="DP21" i="3"/>
  <c r="CN26" i="6"/>
  <c r="GG26" i="6"/>
  <c r="JT26" i="4"/>
  <c r="PG26" i="4"/>
  <c r="QI26" i="4"/>
  <c r="AS26" i="4"/>
  <c r="CI26" i="4"/>
  <c r="CJ26" i="4"/>
  <c r="PM27" i="4"/>
  <c r="CK22" i="3"/>
  <c r="EE21" i="3"/>
  <c r="CI21" i="3"/>
  <c r="DA22" i="3"/>
  <c r="BR27" i="6"/>
  <c r="GD26" i="6"/>
  <c r="AT26" i="6"/>
  <c r="CK26" i="6"/>
  <c r="CM26" i="4"/>
  <c r="IA26" i="4"/>
  <c r="QH26" i="4"/>
  <c r="HW26" i="4"/>
  <c r="AP26" i="4"/>
  <c r="EF26" i="4"/>
  <c r="FE38" i="6"/>
  <c r="AO22" i="3"/>
  <c r="DY22" i="3"/>
  <c r="F21" i="3"/>
  <c r="DN21" i="3"/>
  <c r="FC21" i="3"/>
  <c r="EH26" i="6"/>
  <c r="DJ26" i="6"/>
  <c r="HY26" i="4"/>
  <c r="FE26" i="4"/>
  <c r="MN26" i="4"/>
  <c r="GC26" i="4"/>
  <c r="EJ26" i="4"/>
  <c r="IY26" i="4"/>
  <c r="MS27" i="4"/>
  <c r="FS40" i="6"/>
  <c r="FA40" i="6"/>
  <c r="FZ38" i="6"/>
  <c r="GE38" i="6" s="1"/>
  <c r="FZ39" i="6"/>
  <c r="GE39" i="6" s="1"/>
  <c r="FT36" i="6"/>
  <c r="FU36" i="6"/>
  <c r="FT40" i="6"/>
  <c r="Y4" i="3"/>
  <c r="U20" i="3" s="1"/>
  <c r="GU25" i="4"/>
  <c r="GX25" i="4" s="1"/>
  <c r="ML26" i="4"/>
  <c r="FA25" i="6"/>
  <c r="FE25" i="6" s="1"/>
  <c r="EO4" i="3"/>
  <c r="EK20" i="3" s="1"/>
  <c r="BA21" i="3"/>
  <c r="AS21" i="3"/>
  <c r="BI21" i="3"/>
  <c r="DM21" i="3"/>
  <c r="CO21" i="3"/>
  <c r="DU21" i="3"/>
  <c r="CW21" i="3"/>
  <c r="AN26" i="6"/>
  <c r="NJ26" i="4"/>
  <c r="Q26" i="4"/>
  <c r="BJ26" i="4"/>
  <c r="FZ26" i="4"/>
  <c r="NG25" i="4"/>
  <c r="NJ25" i="4" s="1"/>
  <c r="ET21" i="3"/>
  <c r="BD21" i="3"/>
  <c r="V21" i="3"/>
  <c r="RK27" i="4"/>
  <c r="AQ26" i="6"/>
  <c r="AP26" i="6"/>
  <c r="GF26" i="6"/>
  <c r="RJ26" i="4"/>
  <c r="EI26" i="4"/>
  <c r="QG26" i="4"/>
  <c r="BL26" i="4"/>
  <c r="HX26" i="4"/>
  <c r="MM26" i="4"/>
  <c r="GE26" i="4"/>
  <c r="AE21" i="3"/>
  <c r="S26" i="10"/>
  <c r="FF26" i="6"/>
  <c r="U26" i="4"/>
  <c r="OL26" i="4"/>
  <c r="PJ26" i="4"/>
  <c r="JU26" i="4"/>
  <c r="BN26" i="4"/>
  <c r="PH26" i="4"/>
  <c r="BU21" i="3"/>
  <c r="BL21" i="3"/>
  <c r="FB21" i="3"/>
  <c r="AU27" i="6"/>
  <c r="JA27" i="4"/>
  <c r="DL26" i="6"/>
  <c r="GH26" i="6"/>
  <c r="HE27" i="4"/>
  <c r="NK26" i="4"/>
  <c r="QL26" i="4"/>
  <c r="LQ26" i="4"/>
  <c r="GA26" i="4"/>
  <c r="DG26" i="4"/>
  <c r="JV26" i="4"/>
  <c r="FA36" i="6"/>
  <c r="FE36" i="6" s="1"/>
  <c r="FG39" i="6"/>
  <c r="DO38" i="6"/>
  <c r="AT27" i="4"/>
  <c r="DY36" i="3"/>
  <c r="CC22" i="3"/>
  <c r="AU21" i="3"/>
  <c r="CR21" i="3"/>
  <c r="U26" i="10"/>
  <c r="FJ26" i="6"/>
  <c r="CL26" i="6"/>
  <c r="MO26" i="4"/>
  <c r="EG26" i="4"/>
  <c r="PL26" i="4"/>
  <c r="RH26" i="4"/>
  <c r="DI26" i="4"/>
  <c r="S26" i="4"/>
  <c r="HB26" i="4"/>
  <c r="EK27" i="4"/>
  <c r="GG27" i="4"/>
  <c r="GF39" i="6"/>
  <c r="GV38" i="6"/>
  <c r="GU38" i="6"/>
  <c r="GU37" i="6"/>
  <c r="GW38" i="6"/>
  <c r="GW37" i="6"/>
  <c r="FV36" i="6"/>
  <c r="FY36" i="6"/>
  <c r="ES21" i="3"/>
  <c r="FB20" i="3"/>
  <c r="AG4" i="3"/>
  <c r="AC20" i="3" s="1"/>
  <c r="HD25" i="4"/>
  <c r="AJ25" i="4"/>
  <c r="AM25" i="4" s="1"/>
  <c r="HB25" i="4"/>
  <c r="QC25" i="4"/>
  <c r="DF26" i="4"/>
  <c r="BH25" i="6"/>
  <c r="BK25" i="6" s="1"/>
  <c r="FJ25" i="6"/>
  <c r="EV21" i="3"/>
  <c r="AF21" i="3"/>
  <c r="BK21" i="3"/>
  <c r="DI26" i="6"/>
  <c r="PK26" i="4"/>
  <c r="IU26" i="4"/>
  <c r="GF26" i="4"/>
  <c r="MQ26" i="4"/>
  <c r="AO26" i="4"/>
  <c r="AV21" i="3"/>
  <c r="FD21" i="3"/>
  <c r="AO26" i="6"/>
  <c r="FK26" i="6"/>
  <c r="GE26" i="6"/>
  <c r="CO26" i="6"/>
  <c r="JW26" i="4"/>
  <c r="DJ26" i="4"/>
  <c r="NO26" i="4"/>
  <c r="OK26" i="4"/>
  <c r="FK39" i="6"/>
  <c r="DV21" i="3"/>
  <c r="FL27" i="6"/>
  <c r="R26" i="10"/>
  <c r="BQ26" i="6"/>
  <c r="BQ27" i="4"/>
  <c r="NN26" i="4"/>
  <c r="DK26" i="4"/>
  <c r="V26" i="4"/>
  <c r="BK26" i="4"/>
  <c r="AR26" i="4"/>
  <c r="OM26" i="4"/>
  <c r="OO27" i="4"/>
  <c r="FJ38" i="6"/>
  <c r="Y22" i="3"/>
  <c r="DH21" i="3"/>
  <c r="DI21" i="3" s="1"/>
  <c r="CQ21" i="3"/>
  <c r="V26" i="10"/>
  <c r="EI26" i="6"/>
  <c r="AS26" i="6"/>
  <c r="R26" i="4"/>
  <c r="AQ26" i="4"/>
  <c r="PI26" i="4"/>
  <c r="KR26" i="4"/>
  <c r="LP26" i="4"/>
  <c r="HD26" i="4"/>
  <c r="JS26" i="4"/>
  <c r="EE26" i="4"/>
  <c r="DO39" i="6"/>
  <c r="GT39" i="6"/>
  <c r="GW39" i="6"/>
  <c r="GU39" i="6"/>
  <c r="GV39" i="6"/>
  <c r="GS39" i="6"/>
  <c r="FU37" i="6"/>
  <c r="FS36" i="6"/>
  <c r="FZ37" i="6"/>
  <c r="GH37" i="6" s="1"/>
  <c r="FW36" i="6"/>
  <c r="FX36" i="6"/>
  <c r="EN20" i="3"/>
  <c r="EA25" i="4"/>
  <c r="ED25" i="4" s="1"/>
  <c r="AO25" i="4"/>
  <c r="BN25" i="6"/>
  <c r="CB21" i="3"/>
  <c r="H21" i="3"/>
  <c r="CY21" i="3"/>
  <c r="T26" i="10"/>
  <c r="DN26" i="6"/>
  <c r="S26" i="6"/>
  <c r="FH26" i="6"/>
  <c r="GD26" i="4"/>
  <c r="HA26" i="4"/>
  <c r="OJ26" i="4"/>
  <c r="GY26" i="4"/>
  <c r="FI36" i="6"/>
  <c r="FH37" i="6"/>
  <c r="FF37" i="6"/>
  <c r="DO36" i="6"/>
  <c r="X21" i="3"/>
  <c r="DW21" i="3"/>
  <c r="DK26" i="6"/>
  <c r="CM26" i="6"/>
  <c r="BM26" i="4"/>
  <c r="T26" i="4"/>
  <c r="BP26" i="4"/>
  <c r="RG26" i="4"/>
  <c r="NP26" i="4"/>
  <c r="NM26" i="4"/>
  <c r="DH26" i="4"/>
  <c r="FF40" i="6"/>
  <c r="GG37" i="6"/>
  <c r="X27" i="4"/>
  <c r="EM39" i="6"/>
  <c r="P21" i="3"/>
  <c r="EN21" i="3"/>
  <c r="CP27" i="6"/>
  <c r="IC27" i="4"/>
  <c r="BL26" i="6"/>
  <c r="FI26" i="6"/>
  <c r="GZ26" i="4"/>
  <c r="IZ26" i="4"/>
  <c r="ON26" i="4"/>
  <c r="LO26" i="4"/>
  <c r="CN26" i="4"/>
  <c r="FF38" i="6"/>
  <c r="GD39" i="6"/>
  <c r="DO27" i="6"/>
  <c r="EW22" i="3"/>
  <c r="FJ39" i="6"/>
  <c r="BU22" i="3"/>
  <c r="CA21" i="3"/>
  <c r="BB21" i="3"/>
  <c r="CH21" i="3"/>
  <c r="CK21" i="3" s="1"/>
  <c r="CZ21" i="3"/>
  <c r="BM26" i="6"/>
  <c r="T26" i="6"/>
  <c r="RF26" i="4"/>
  <c r="CK26" i="4"/>
  <c r="IV26" i="4"/>
  <c r="FH26" i="4"/>
  <c r="RE26" i="4"/>
  <c r="NQ27" i="4"/>
  <c r="GI38" i="6"/>
  <c r="CS4" i="3"/>
  <c r="CR20" i="3" s="1"/>
  <c r="CC4" i="3"/>
  <c r="CB20" i="3" s="1"/>
  <c r="FE4" i="3"/>
  <c r="FA20" i="3"/>
  <c r="CK4" i="3"/>
  <c r="CH20" i="3" s="1"/>
  <c r="DQ4" i="3"/>
  <c r="DN20" i="3" s="1"/>
  <c r="EG4" i="3"/>
  <c r="ED20" i="3" s="1"/>
  <c r="DA4" i="3"/>
  <c r="CX20" i="3" s="1"/>
  <c r="I4" i="3"/>
  <c r="H20" i="3" s="1"/>
  <c r="AO4" i="3"/>
  <c r="AN20" i="3" s="1"/>
  <c r="Q4" i="3"/>
  <c r="N20" i="3" s="1"/>
  <c r="BE4" i="3"/>
  <c r="BC20" i="3" s="1"/>
  <c r="BU4" i="3"/>
  <c r="BT20" i="3" s="1"/>
  <c r="BM4" i="3"/>
  <c r="BJ20" i="3" s="1"/>
  <c r="AW4" i="3"/>
  <c r="AT20" i="3" s="1"/>
  <c r="DI4" i="3"/>
  <c r="DH20" i="3" s="1"/>
  <c r="EW4" i="3"/>
  <c r="EV20" i="3" s="1"/>
  <c r="ES20" i="3"/>
  <c r="DY4" i="3"/>
  <c r="DX20" i="3" s="1"/>
  <c r="N25" i="10"/>
  <c r="W25" i="10" s="1"/>
  <c r="PC25" i="4"/>
  <c r="QF25" i="4" s="1"/>
  <c r="RA25" i="4"/>
  <c r="N25" i="4"/>
  <c r="R25" i="4" s="1"/>
  <c r="KM25" i="4"/>
  <c r="KV25" i="4" s="1"/>
  <c r="OE25" i="4"/>
  <c r="OI25" i="4" s="1"/>
  <c r="CD24" i="4"/>
  <c r="BA24" i="4"/>
  <c r="QB24" i="4"/>
  <c r="BB24" i="4"/>
  <c r="DY24" i="4"/>
  <c r="J24" i="4"/>
  <c r="OY24" i="4"/>
  <c r="ET24" i="4"/>
  <c r="DR24" i="4"/>
  <c r="NC24" i="4"/>
  <c r="FQ24" i="4"/>
  <c r="HL24" i="4"/>
  <c r="AD24" i="4"/>
  <c r="HP24" i="4"/>
  <c r="DB24" i="4"/>
  <c r="AW24" i="4"/>
  <c r="GQ24" i="4"/>
  <c r="NY24" i="4"/>
  <c r="AA24" i="4"/>
  <c r="DQ24" i="4"/>
  <c r="IN24" i="4"/>
  <c r="AI24" i="4"/>
  <c r="CY24" i="4"/>
  <c r="BD24" i="4"/>
  <c r="GL24" i="4"/>
  <c r="CT24" i="4"/>
  <c r="F24" i="4"/>
  <c r="P24" i="4" s="1"/>
  <c r="DA24" i="4"/>
  <c r="JG24" i="4"/>
  <c r="JQ24" i="4" s="1"/>
  <c r="PS24" i="4"/>
  <c r="IP24" i="4"/>
  <c r="FU24" i="4"/>
  <c r="KL24" i="4"/>
  <c r="GP24" i="4"/>
  <c r="PX24" i="4"/>
  <c r="LC24" i="4"/>
  <c r="LM24" i="4" s="1"/>
  <c r="OB24" i="4"/>
  <c r="MA24" i="4"/>
  <c r="MK24" i="4" s="1"/>
  <c r="JF24" i="4"/>
  <c r="PT24" i="4"/>
  <c r="KJ24" i="4"/>
  <c r="AC24" i="4"/>
  <c r="KC24" i="4"/>
  <c r="IK24" i="4"/>
  <c r="MZ24" i="4"/>
  <c r="BZ24" i="4"/>
  <c r="EW24" i="4"/>
  <c r="KG24" i="4"/>
  <c r="G24" i="4"/>
  <c r="AB24" i="4"/>
  <c r="AL24" i="4" s="1"/>
  <c r="OD24" i="4"/>
  <c r="C23" i="10"/>
  <c r="HI24" i="4"/>
  <c r="MW24" i="4"/>
  <c r="C23" i="6"/>
  <c r="AZ24" i="4"/>
  <c r="CB24" i="4"/>
  <c r="BX24" i="4"/>
  <c r="KF24" i="4"/>
  <c r="LJ24" i="4"/>
  <c r="AF24" i="4"/>
  <c r="CX24" i="4"/>
  <c r="EO24" i="4"/>
  <c r="QZ24" i="4"/>
  <c r="IL24" i="4"/>
  <c r="FP24" i="4"/>
  <c r="ER24" i="4"/>
  <c r="HJ24" i="4"/>
  <c r="NB24" i="4"/>
  <c r="IG24" i="4"/>
  <c r="BV24" i="4"/>
  <c r="OA24" i="4"/>
  <c r="PY24" i="4"/>
  <c r="CS24" i="4"/>
  <c r="NE24" i="4"/>
  <c r="PB24" i="4"/>
  <c r="MD24" i="4"/>
  <c r="LE24" i="4"/>
  <c r="OC24" i="4"/>
  <c r="LH24" i="4"/>
  <c r="C23" i="4"/>
  <c r="LG24" i="4"/>
  <c r="FN24" i="4"/>
  <c r="E24" i="4"/>
  <c r="LA24" i="4"/>
  <c r="KH24" i="4"/>
  <c r="MG24" i="4"/>
  <c r="PA24" i="4"/>
  <c r="FM24" i="4"/>
  <c r="DV24" i="4"/>
  <c r="HQ24" i="4"/>
  <c r="CC24" i="4"/>
  <c r="ES24" i="4"/>
  <c r="M24" i="4"/>
  <c r="CU24" i="4"/>
  <c r="DE24" i="4" s="1"/>
  <c r="LF24" i="4"/>
  <c r="JE24" i="4"/>
  <c r="NW24" i="4"/>
  <c r="OG24" i="4" s="1"/>
  <c r="FR24" i="4"/>
  <c r="NZ24" i="4"/>
  <c r="JI24" i="4"/>
  <c r="II24" i="4"/>
  <c r="IS24" i="4" s="1"/>
  <c r="Z24" i="4"/>
  <c r="HK24" i="4"/>
  <c r="HU24" i="4" s="1"/>
  <c r="HR24" i="4"/>
  <c r="ND24" i="4"/>
  <c r="FV24" i="4"/>
  <c r="H24" i="4"/>
  <c r="LI24" i="4"/>
  <c r="AH24" i="4"/>
  <c r="OV24" i="4"/>
  <c r="NX24" i="4"/>
  <c r="GO24" i="4"/>
  <c r="GT24" i="4"/>
  <c r="I24" i="4"/>
  <c r="JJ24" i="4"/>
  <c r="PU24" i="4"/>
  <c r="QE24" i="4" s="1"/>
  <c r="FS24" i="4"/>
  <c r="GN24" i="4"/>
  <c r="IH24" i="4"/>
  <c r="L24" i="4"/>
  <c r="BW24" i="4"/>
  <c r="CG24" i="4" s="1"/>
  <c r="AE24" i="4"/>
  <c r="BF24" i="4"/>
  <c r="DT24" i="4"/>
  <c r="FO24" i="4"/>
  <c r="FY24" i="4" s="1"/>
  <c r="MY24" i="4"/>
  <c r="NI24" i="4" s="1"/>
  <c r="IO24" i="4"/>
  <c r="IM24" i="4"/>
  <c r="BE24" i="4"/>
  <c r="EX24" i="4"/>
  <c r="PV24" i="4"/>
  <c r="JM24" i="4"/>
  <c r="K24" i="4"/>
  <c r="GM24" i="4"/>
  <c r="GW24" i="4" s="1"/>
  <c r="QS24" i="4"/>
  <c r="RC24" i="4" s="1"/>
  <c r="GK24" i="4"/>
  <c r="KD24" i="4"/>
  <c r="IJ24" i="4"/>
  <c r="QU24" i="4"/>
  <c r="NU24" i="4"/>
  <c r="NF24" i="4"/>
  <c r="FT24" i="4"/>
  <c r="EV24" i="4"/>
  <c r="KK24" i="4"/>
  <c r="ME24" i="4"/>
  <c r="DZ24" i="4"/>
  <c r="D24" i="4"/>
  <c r="GS24" i="4"/>
  <c r="LB24" i="4"/>
  <c r="DS24" i="4"/>
  <c r="EC24" i="4" s="1"/>
  <c r="BY24" i="4"/>
  <c r="JL24" i="4"/>
  <c r="LD24" i="4"/>
  <c r="OZ24" i="4"/>
  <c r="CV24" i="4"/>
  <c r="OS24" i="4"/>
  <c r="QQ24" i="4"/>
  <c r="LY24" i="4"/>
  <c r="NA24" i="4"/>
  <c r="QA24" i="4"/>
  <c r="GR24" i="4"/>
  <c r="DW24" i="4"/>
  <c r="EQ24" i="4"/>
  <c r="FA24" i="4" s="1"/>
  <c r="QR24" i="4"/>
  <c r="DU24" i="4"/>
  <c r="MX24" i="4"/>
  <c r="QX24" i="4"/>
  <c r="OT24" i="4"/>
  <c r="HN24" i="4"/>
  <c r="DX24" i="4"/>
  <c r="JN24" i="4"/>
  <c r="QY24" i="4"/>
  <c r="NV24" i="4"/>
  <c r="EP24" i="4"/>
  <c r="JK24" i="4"/>
  <c r="AY24" i="4"/>
  <c r="BI24" i="4" s="1"/>
  <c r="KI24" i="4"/>
  <c r="HM24" i="4"/>
  <c r="AX24" i="4"/>
  <c r="LZ24" i="4"/>
  <c r="CW24" i="4"/>
  <c r="HO24" i="4"/>
  <c r="MF24" i="4"/>
  <c r="PZ24" i="4"/>
  <c r="BC24" i="4"/>
  <c r="BU24" i="4"/>
  <c r="QT24" i="4"/>
  <c r="CZ24" i="4"/>
  <c r="OX24" i="4"/>
  <c r="CA24" i="4"/>
  <c r="QV24" i="4"/>
  <c r="PW24" i="4"/>
  <c r="MC24" i="4"/>
  <c r="OU24" i="4"/>
  <c r="PE24" i="4" s="1"/>
  <c r="OW24" i="4"/>
  <c r="QW24" i="4"/>
  <c r="JH24" i="4"/>
  <c r="EU24" i="4"/>
  <c r="AG24" i="4"/>
  <c r="KE24" i="4"/>
  <c r="KO24" i="4" s="1"/>
  <c r="MH24" i="4"/>
  <c r="MB24" i="4"/>
  <c r="BG25" i="4"/>
  <c r="BO25" i="4" s="1"/>
  <c r="HS25" i="4"/>
  <c r="HZ25" i="4" s="1"/>
  <c r="FW25" i="4"/>
  <c r="GA25" i="4" s="1"/>
  <c r="K24" i="6"/>
  <c r="IF24" i="6"/>
  <c r="IP24" i="6" s="1"/>
  <c r="HJ24" i="6"/>
  <c r="HT24" i="6" s="1"/>
  <c r="EU24" i="6"/>
  <c r="GW24" i="6"/>
  <c r="BA24" i="6"/>
  <c r="FX24" i="6"/>
  <c r="BB24" i="6"/>
  <c r="BV24" i="6"/>
  <c r="EB24" i="6"/>
  <c r="CU24" i="6"/>
  <c r="DS24" i="6"/>
  <c r="DB24" i="6"/>
  <c r="CA24" i="6"/>
  <c r="L24" i="6"/>
  <c r="CB24" i="6"/>
  <c r="CV24" i="6"/>
  <c r="DG24" i="6" s="1"/>
  <c r="FY24" i="6"/>
  <c r="FT24" i="6"/>
  <c r="G24" i="6"/>
  <c r="HE24" i="6"/>
  <c r="EV24" i="6"/>
  <c r="AY24" i="6"/>
  <c r="ET24" i="6"/>
  <c r="GR24" i="6"/>
  <c r="AJ24" i="6"/>
  <c r="EZ24" i="6"/>
  <c r="AG24" i="6"/>
  <c r="GP24" i="6"/>
  <c r="EA24" i="6"/>
  <c r="GQ24" i="6"/>
  <c r="J24" i="6"/>
  <c r="AZ24" i="6"/>
  <c r="BJ24" i="6" s="1"/>
  <c r="DV24" i="6"/>
  <c r="BC24" i="6"/>
  <c r="AX24" i="6"/>
  <c r="BY24" i="6"/>
  <c r="BW24" i="6"/>
  <c r="AA24" i="6"/>
  <c r="IG24" i="6"/>
  <c r="IQ24" i="6" s="1"/>
  <c r="FW24" i="6"/>
  <c r="AF24" i="6"/>
  <c r="HI24" i="6"/>
  <c r="HS24" i="6" s="1"/>
  <c r="GO24" i="6"/>
  <c r="AI24" i="6"/>
  <c r="I24" i="6"/>
  <c r="HC24" i="6"/>
  <c r="BD24" i="6"/>
  <c r="HY24" i="6"/>
  <c r="FQ24" i="6"/>
  <c r="ES24" i="6"/>
  <c r="FD24" i="6" s="1"/>
  <c r="AE24" i="6"/>
  <c r="EY24" i="6"/>
  <c r="FR24" i="6"/>
  <c r="GB24" i="6" s="1"/>
  <c r="IA24" i="6"/>
  <c r="DZ24" i="6"/>
  <c r="DA24" i="6"/>
  <c r="IB24" i="6"/>
  <c r="IL24" i="6" s="1"/>
  <c r="EW24" i="6"/>
  <c r="CE24" i="6"/>
  <c r="AH24" i="6"/>
  <c r="FS24" i="6"/>
  <c r="DU24" i="6"/>
  <c r="EE24" i="6" s="1"/>
  <c r="CD24" i="6"/>
  <c r="HK24" i="6"/>
  <c r="HU24" i="6" s="1"/>
  <c r="GN24" i="6"/>
  <c r="HG24" i="6"/>
  <c r="HQ24" i="6" s="1"/>
  <c r="AC24" i="6"/>
  <c r="AM24" i="6" s="1"/>
  <c r="GV24" i="6"/>
  <c r="CT24" i="6"/>
  <c r="IE24" i="6"/>
  <c r="IO24" i="6" s="1"/>
  <c r="H24" i="6"/>
  <c r="AB24" i="6"/>
  <c r="CW24" i="6"/>
  <c r="DX24" i="6"/>
  <c r="DT24" i="6"/>
  <c r="FV24" i="6"/>
  <c r="IC24" i="6"/>
  <c r="IM24" i="6" s="1"/>
  <c r="M24" i="6"/>
  <c r="EX24" i="6"/>
  <c r="DW24" i="6"/>
  <c r="E24" i="6"/>
  <c r="BG24" i="6"/>
  <c r="HD24" i="6"/>
  <c r="HN24" i="6" s="1"/>
  <c r="HZ24" i="6"/>
  <c r="IJ24" i="6" s="1"/>
  <c r="FU24" i="6"/>
  <c r="GU24" i="6"/>
  <c r="F24" i="6"/>
  <c r="P24" i="6" s="1"/>
  <c r="BF24" i="6"/>
  <c r="EQ24" i="6"/>
  <c r="BZ24" i="6"/>
  <c r="HX24" i="6"/>
  <c r="BX24" i="6"/>
  <c r="CH24" i="6" s="1"/>
  <c r="ID24" i="6"/>
  <c r="IN24" i="6" s="1"/>
  <c r="AD24" i="6"/>
  <c r="GS24" i="6"/>
  <c r="HH24" i="6"/>
  <c r="HR24" i="6" s="1"/>
  <c r="DC24" i="6"/>
  <c r="CX24" i="6"/>
  <c r="DY24" i="6"/>
  <c r="GT24" i="6"/>
  <c r="CY24" i="6"/>
  <c r="D24" i="6"/>
  <c r="HF24" i="6"/>
  <c r="HP24" i="6" s="1"/>
  <c r="CZ24" i="6"/>
  <c r="FP24" i="6"/>
  <c r="BE24" i="6"/>
  <c r="HB24" i="6"/>
  <c r="ER24" i="6"/>
  <c r="CC24" i="6"/>
  <c r="EY25" i="4"/>
  <c r="FE25" i="4" s="1"/>
  <c r="JO25" i="4"/>
  <c r="JS25" i="4" s="1"/>
  <c r="CE25" i="4"/>
  <c r="CI25" i="4" s="1"/>
  <c r="DC25" i="4"/>
  <c r="DI25" i="4" s="1"/>
  <c r="IQ25" i="4"/>
  <c r="IX25" i="4" s="1"/>
  <c r="MI25" i="4"/>
  <c r="MQ25" i="4" s="1"/>
  <c r="LK25" i="4"/>
  <c r="LT25" i="4" s="1"/>
  <c r="H24" i="10"/>
  <c r="L24" i="10"/>
  <c r="K24" i="10"/>
  <c r="I24" i="10"/>
  <c r="F24" i="10"/>
  <c r="P24" i="10" s="1"/>
  <c r="G24" i="10"/>
  <c r="E24" i="10"/>
  <c r="J24" i="10"/>
  <c r="M24" i="10"/>
  <c r="D24" i="10"/>
  <c r="AK25" i="6"/>
  <c r="AT25" i="6" s="1"/>
  <c r="IK25" i="6"/>
  <c r="IR25" i="6" s="1"/>
  <c r="IH25" i="6"/>
  <c r="CF25" i="6"/>
  <c r="CJ25" i="6" s="1"/>
  <c r="HO25" i="6"/>
  <c r="HV25" i="6" s="1"/>
  <c r="HL25" i="6"/>
  <c r="FZ25" i="6"/>
  <c r="GF25" i="6" s="1"/>
  <c r="EC25" i="6"/>
  <c r="EH25" i="6" s="1"/>
  <c r="DD25" i="6"/>
  <c r="DJ25" i="6" s="1"/>
  <c r="N25" i="6"/>
  <c r="T25" i="6" s="1"/>
  <c r="D46" i="10"/>
  <c r="E46" i="10"/>
  <c r="C47" i="10"/>
  <c r="F46" i="10"/>
  <c r="P46" i="10" s="1"/>
  <c r="HL45" i="6"/>
  <c r="HO45" i="6"/>
  <c r="HV45" i="6" s="1"/>
  <c r="IH45" i="6"/>
  <c r="IK45" i="6"/>
  <c r="IR45" i="6" s="1"/>
  <c r="EQ46" i="6"/>
  <c r="BV46" i="6"/>
  <c r="HX46" i="6"/>
  <c r="ES46" i="6"/>
  <c r="FD46" i="6" s="1"/>
  <c r="HC46" i="6"/>
  <c r="E46" i="6"/>
  <c r="HB46" i="6"/>
  <c r="HY46" i="6"/>
  <c r="IF46" i="6"/>
  <c r="IP46" i="6" s="1"/>
  <c r="CV46" i="6"/>
  <c r="DG46" i="6" s="1"/>
  <c r="BW46" i="6"/>
  <c r="IC46" i="6"/>
  <c r="IM46" i="6" s="1"/>
  <c r="GP46" i="6"/>
  <c r="AY46" i="6"/>
  <c r="HK46" i="6"/>
  <c r="HU46" i="6" s="1"/>
  <c r="C47" i="6"/>
  <c r="HZ46" i="6"/>
  <c r="IJ46" i="6" s="1"/>
  <c r="HE46" i="6"/>
  <c r="DU46" i="6"/>
  <c r="EE46" i="6" s="1"/>
  <c r="DS46" i="6"/>
  <c r="HF46" i="6"/>
  <c r="HP46" i="6" s="1"/>
  <c r="CU46" i="6"/>
  <c r="F46" i="6"/>
  <c r="P46" i="6" s="1"/>
  <c r="HJ46" i="6"/>
  <c r="HT46" i="6" s="1"/>
  <c r="AC46" i="6"/>
  <c r="AM46" i="6" s="1"/>
  <c r="GN46" i="6"/>
  <c r="HI46" i="6"/>
  <c r="HS46" i="6" s="1"/>
  <c r="FP46" i="6"/>
  <c r="AA46" i="6"/>
  <c r="HH46" i="6"/>
  <c r="HR46" i="6" s="1"/>
  <c r="CT46" i="6"/>
  <c r="D46" i="6"/>
  <c r="HG46" i="6"/>
  <c r="HQ46" i="6" s="1"/>
  <c r="DT46" i="6"/>
  <c r="HD46" i="6"/>
  <c r="HN46" i="6" s="1"/>
  <c r="ID46" i="6"/>
  <c r="IN46" i="6" s="1"/>
  <c r="GO46" i="6"/>
  <c r="AB46" i="6"/>
  <c r="IG46" i="6"/>
  <c r="IQ46" i="6" s="1"/>
  <c r="BX46" i="6"/>
  <c r="CH46" i="6" s="1"/>
  <c r="FR46" i="6"/>
  <c r="GB46" i="6" s="1"/>
  <c r="IA46" i="6"/>
  <c r="AX46" i="6"/>
  <c r="ER46" i="6"/>
  <c r="IB46" i="6"/>
  <c r="IL46" i="6" s="1"/>
  <c r="AZ46" i="6"/>
  <c r="BJ46" i="6" s="1"/>
  <c r="FQ46" i="6"/>
  <c r="IE46" i="6"/>
  <c r="IO46" i="6" s="1"/>
  <c r="FI26" i="4" l="1"/>
  <c r="KW26" i="4"/>
  <c r="EL20" i="3"/>
  <c r="FC20" i="3"/>
  <c r="F20" i="8"/>
  <c r="E21" i="8"/>
  <c r="G20" i="8"/>
  <c r="H20" i="8"/>
  <c r="I19" i="8"/>
  <c r="J19" i="8"/>
  <c r="BN17" i="8"/>
  <c r="BM18" i="8"/>
  <c r="BO17" i="8"/>
  <c r="BQ16" i="8"/>
  <c r="BP17" i="8"/>
  <c r="BR16" i="8"/>
  <c r="CY16" i="8"/>
  <c r="CX17" i="8"/>
  <c r="CZ16" i="8"/>
  <c r="ER13" i="8"/>
  <c r="ES12" i="8"/>
  <c r="ET12" i="8"/>
  <c r="EU12" i="8"/>
  <c r="EV11" i="8"/>
  <c r="EW11" i="8"/>
  <c r="EP13" i="8"/>
  <c r="EO14" i="8"/>
  <c r="EQ13" i="8"/>
  <c r="GC12" i="8"/>
  <c r="GD11" i="8"/>
  <c r="GE11" i="8"/>
  <c r="GI10" i="8"/>
  <c r="GJ9" i="8"/>
  <c r="GK9" i="8"/>
  <c r="GG10" i="8"/>
  <c r="GF11" i="8"/>
  <c r="GH10" i="8"/>
  <c r="GA12" i="8"/>
  <c r="FZ13" i="8"/>
  <c r="GB12" i="8"/>
  <c r="GW11" i="8"/>
  <c r="GX10" i="8"/>
  <c r="GY10" i="8"/>
  <c r="GZ10" i="8"/>
  <c r="HA9" i="8"/>
  <c r="HB9" i="8"/>
  <c r="HD8" i="8"/>
  <c r="HC9" i="8"/>
  <c r="HE8" i="8"/>
  <c r="HQ10" i="8"/>
  <c r="HR9" i="8"/>
  <c r="HS9" i="8"/>
  <c r="IB6" i="8"/>
  <c r="HW8" i="8"/>
  <c r="HX7" i="8"/>
  <c r="HY7" i="8"/>
  <c r="HU8" i="8"/>
  <c r="HT9" i="8"/>
  <c r="HV8" i="8"/>
  <c r="HO10" i="8"/>
  <c r="HN11" i="8"/>
  <c r="HP10" i="8"/>
  <c r="KP7" i="8"/>
  <c r="JY7" i="8"/>
  <c r="JW7" i="8"/>
  <c r="KM6" i="8"/>
  <c r="JV8" i="8"/>
  <c r="JX7" i="8"/>
  <c r="JE8" i="8"/>
  <c r="JR6" i="8"/>
  <c r="JH7" i="8"/>
  <c r="JF7" i="8"/>
  <c r="JG7" i="8"/>
  <c r="JC8" i="8"/>
  <c r="JB9" i="8"/>
  <c r="JD8" i="8"/>
  <c r="IK9" i="8"/>
  <c r="IL8" i="8"/>
  <c r="IM8" i="8"/>
  <c r="IQ7" i="8"/>
  <c r="IO7" i="8"/>
  <c r="IN8" i="8"/>
  <c r="IW6" i="8"/>
  <c r="IP7" i="8"/>
  <c r="II9" i="8"/>
  <c r="IH10" i="8"/>
  <c r="IJ9" i="8"/>
  <c r="GU11" i="8"/>
  <c r="GT12" i="8"/>
  <c r="GV11" i="8"/>
  <c r="FG13" i="8"/>
  <c r="FF14" i="8"/>
  <c r="FH13" i="8"/>
  <c r="FO11" i="8"/>
  <c r="FP10" i="8"/>
  <c r="FQ10" i="8"/>
  <c r="FM11" i="8"/>
  <c r="FL12" i="8"/>
  <c r="FN11" i="8"/>
  <c r="FJ12" i="8"/>
  <c r="FI13" i="8"/>
  <c r="FK12" i="8"/>
  <c r="EL15" i="8"/>
  <c r="EM14" i="8"/>
  <c r="EN14" i="8"/>
  <c r="DR16" i="8"/>
  <c r="DS15" i="8"/>
  <c r="DT15" i="8"/>
  <c r="EA13" i="8"/>
  <c r="EB12" i="8"/>
  <c r="EC12" i="8"/>
  <c r="DX14" i="8"/>
  <c r="DY13" i="8"/>
  <c r="DZ13" i="8"/>
  <c r="DV14" i="8"/>
  <c r="DU15" i="8"/>
  <c r="DW14" i="8"/>
  <c r="L18" i="8"/>
  <c r="K19" i="8"/>
  <c r="M18" i="8"/>
  <c r="CK15" i="8"/>
  <c r="CJ16" i="8"/>
  <c r="CL15" i="8"/>
  <c r="CN14" i="8"/>
  <c r="CM15" i="8"/>
  <c r="CO14" i="8"/>
  <c r="CE17" i="8"/>
  <c r="CD18" i="8"/>
  <c r="CF17" i="8"/>
  <c r="BJ19" i="8"/>
  <c r="BK18" i="8"/>
  <c r="BL18" i="8"/>
  <c r="AP20" i="8"/>
  <c r="AQ19" i="8"/>
  <c r="AR19" i="8"/>
  <c r="V21" i="8"/>
  <c r="W20" i="8"/>
  <c r="X20" i="8"/>
  <c r="AB19" i="8"/>
  <c r="AC18" i="8"/>
  <c r="AD18" i="8"/>
  <c r="BT15" i="8"/>
  <c r="BS16" i="8"/>
  <c r="BU15" i="8"/>
  <c r="DD15" i="8"/>
  <c r="DE14" i="8"/>
  <c r="DF14" i="8"/>
  <c r="DA16" i="8"/>
  <c r="DB15" i="8"/>
  <c r="DC15" i="8"/>
  <c r="AE18" i="8"/>
  <c r="AF17" i="8"/>
  <c r="AG17" i="8"/>
  <c r="Z19" i="8"/>
  <c r="Y20" i="8"/>
  <c r="AA19" i="8"/>
  <c r="AT18" i="8"/>
  <c r="AS19" i="8"/>
  <c r="AU18" i="8"/>
  <c r="CH16" i="8"/>
  <c r="CG17" i="8"/>
  <c r="CI16" i="8"/>
  <c r="AV18" i="8"/>
  <c r="AW17" i="8"/>
  <c r="AX17" i="8"/>
  <c r="C21" i="8"/>
  <c r="B22" i="8"/>
  <c r="D21" i="8"/>
  <c r="DH21" i="8"/>
  <c r="DG22" i="8"/>
  <c r="DI21" i="8"/>
  <c r="AZ16" i="8"/>
  <c r="AY17" i="8"/>
  <c r="BA16" i="8"/>
  <c r="FB25" i="4"/>
  <c r="FZ25" i="4"/>
  <c r="LU26" i="4"/>
  <c r="FG36" i="6"/>
  <c r="EK26" i="4"/>
  <c r="AT26" i="4"/>
  <c r="E20" i="3"/>
  <c r="GG39" i="6"/>
  <c r="GH39" i="6"/>
  <c r="GG38" i="6"/>
  <c r="EM26" i="6"/>
  <c r="GY25" i="4"/>
  <c r="GI39" i="6"/>
  <c r="BR26" i="6"/>
  <c r="GC25" i="6"/>
  <c r="CI25" i="6"/>
  <c r="AN25" i="6"/>
  <c r="LN25" i="4"/>
  <c r="M20" i="3"/>
  <c r="EC20" i="3"/>
  <c r="CO26" i="4"/>
  <c r="EO21" i="3"/>
  <c r="FH36" i="6"/>
  <c r="DO26" i="6"/>
  <c r="Y21" i="3"/>
  <c r="FK36" i="6"/>
  <c r="X26" i="10"/>
  <c r="I21" i="3"/>
  <c r="BM21" i="3"/>
  <c r="NM25" i="4"/>
  <c r="X20" i="3"/>
  <c r="V20" i="3"/>
  <c r="FE21" i="3"/>
  <c r="NL25" i="4"/>
  <c r="W20" i="3"/>
  <c r="EG21" i="3"/>
  <c r="GH38" i="6"/>
  <c r="GF38" i="6"/>
  <c r="GD38" i="6"/>
  <c r="GD37" i="6"/>
  <c r="GC39" i="6"/>
  <c r="Q25" i="10"/>
  <c r="CG20" i="3"/>
  <c r="BY20" i="3"/>
  <c r="IT25" i="4"/>
  <c r="BJ25" i="4"/>
  <c r="HE26" i="4"/>
  <c r="JA26" i="4"/>
  <c r="CP26" i="6"/>
  <c r="Q21" i="3"/>
  <c r="CH25" i="4"/>
  <c r="KP25" i="4"/>
  <c r="AS20" i="3"/>
  <c r="RK26" i="4"/>
  <c r="GC37" i="6"/>
  <c r="AD20" i="3"/>
  <c r="FF36" i="6"/>
  <c r="RD25" i="4"/>
  <c r="BQ20" i="3"/>
  <c r="EG25" i="4"/>
  <c r="QM26" i="4"/>
  <c r="X26" i="6"/>
  <c r="CF24" i="6"/>
  <c r="CI24" i="6" s="1"/>
  <c r="OO26" i="4"/>
  <c r="FL39" i="6"/>
  <c r="AG21" i="3"/>
  <c r="PM26" i="4"/>
  <c r="GQ36" i="6"/>
  <c r="GR37" i="6"/>
  <c r="GQ38" i="6"/>
  <c r="GV37" i="6"/>
  <c r="GR39" i="6"/>
  <c r="GR40" i="6"/>
  <c r="GS37" i="6"/>
  <c r="GW36" i="6"/>
  <c r="GQ40" i="6"/>
  <c r="Q25" i="6"/>
  <c r="EF25" i="6"/>
  <c r="ML25" i="4"/>
  <c r="DF25" i="4"/>
  <c r="JR25" i="4"/>
  <c r="HV25" i="4"/>
  <c r="EY24" i="4"/>
  <c r="FB24" i="4" s="1"/>
  <c r="KM24" i="4"/>
  <c r="KP24" i="4" s="1"/>
  <c r="PJ25" i="4"/>
  <c r="DG20" i="3"/>
  <c r="CL25" i="6"/>
  <c r="RI25" i="4"/>
  <c r="DJ25" i="4"/>
  <c r="GC25" i="4"/>
  <c r="OK25" i="4"/>
  <c r="HY25" i="4"/>
  <c r="OJ25" i="4"/>
  <c r="QJ25" i="4"/>
  <c r="AU20" i="3"/>
  <c r="EU20" i="3"/>
  <c r="DP20" i="3"/>
  <c r="CK25" i="6"/>
  <c r="AP25" i="6"/>
  <c r="CN25" i="6"/>
  <c r="DN25" i="6"/>
  <c r="KT25" i="4"/>
  <c r="IW25" i="4"/>
  <c r="JV25" i="4"/>
  <c r="IV25" i="4"/>
  <c r="RE25" i="4"/>
  <c r="LR25" i="4"/>
  <c r="CM25" i="4"/>
  <c r="GG26" i="4"/>
  <c r="NQ26" i="4"/>
  <c r="CS21" i="3"/>
  <c r="BE21" i="3"/>
  <c r="AL20" i="3"/>
  <c r="EF20" i="3"/>
  <c r="GE25" i="6"/>
  <c r="GI25" i="6"/>
  <c r="EK25" i="6"/>
  <c r="DL25" i="4"/>
  <c r="IY25" i="4"/>
  <c r="ON25" i="4"/>
  <c r="NO25" i="4"/>
  <c r="KR25" i="4"/>
  <c r="BM25" i="4"/>
  <c r="EM20" i="3"/>
  <c r="EO20" i="3" s="1"/>
  <c r="O20" i="3"/>
  <c r="GC38" i="6"/>
  <c r="W25" i="6"/>
  <c r="AO25" i="6"/>
  <c r="BP25" i="4"/>
  <c r="MN25" i="4"/>
  <c r="HX25" i="4"/>
  <c r="HA25" i="4"/>
  <c r="CN25" i="4"/>
  <c r="JW25" i="4"/>
  <c r="F20" i="3"/>
  <c r="CQ20" i="3"/>
  <c r="FL37" i="6"/>
  <c r="GQ39" i="6"/>
  <c r="GX39" i="6" s="1"/>
  <c r="GT38" i="6"/>
  <c r="GV36" i="6"/>
  <c r="GT36" i="6"/>
  <c r="DH25" i="6"/>
  <c r="AK24" i="6"/>
  <c r="AN24" i="6" s="1"/>
  <c r="CJ24" i="6"/>
  <c r="GX24" i="6"/>
  <c r="BG24" i="4"/>
  <c r="BJ24" i="4" s="1"/>
  <c r="OH25" i="4"/>
  <c r="Q25" i="4"/>
  <c r="PF25" i="4"/>
  <c r="DU20" i="3"/>
  <c r="DE20" i="3"/>
  <c r="BI20" i="3"/>
  <c r="BA20" i="3"/>
  <c r="AK20" i="3"/>
  <c r="CW20" i="3"/>
  <c r="DM20" i="3"/>
  <c r="CO20" i="3"/>
  <c r="FL26" i="6"/>
  <c r="CC21" i="3"/>
  <c r="LQ25" i="4"/>
  <c r="GE37" i="6"/>
  <c r="EI25" i="6"/>
  <c r="DM26" i="4"/>
  <c r="MO25" i="4"/>
  <c r="KQ25" i="4"/>
  <c r="EH25" i="4"/>
  <c r="QG25" i="4"/>
  <c r="S25" i="10"/>
  <c r="CY20" i="3"/>
  <c r="EW21" i="3"/>
  <c r="MS26" i="4"/>
  <c r="GJ26" i="6"/>
  <c r="FJ36" i="6"/>
  <c r="AQ25" i="6"/>
  <c r="EG25" i="6"/>
  <c r="AR25" i="6"/>
  <c r="GG25" i="6"/>
  <c r="EL25" i="6"/>
  <c r="IB25" i="4"/>
  <c r="MM25" i="4"/>
  <c r="RH25" i="4"/>
  <c r="FH25" i="4"/>
  <c r="V25" i="4"/>
  <c r="DY21" i="3"/>
  <c r="AW21" i="3"/>
  <c r="BL20" i="3"/>
  <c r="BB20" i="3"/>
  <c r="GH25" i="6"/>
  <c r="V25" i="6"/>
  <c r="PK25" i="4"/>
  <c r="NP25" i="4"/>
  <c r="AP25" i="4"/>
  <c r="DG25" i="4"/>
  <c r="HW25" i="4"/>
  <c r="AQ25" i="4"/>
  <c r="DV20" i="3"/>
  <c r="AV20" i="3"/>
  <c r="CJ20" i="3"/>
  <c r="GJ39" i="6"/>
  <c r="DQ21" i="3"/>
  <c r="IC26" i="4"/>
  <c r="BM25" i="6"/>
  <c r="DM25" i="6"/>
  <c r="FG25" i="6"/>
  <c r="HC25" i="4"/>
  <c r="BL25" i="4"/>
  <c r="FF25" i="4"/>
  <c r="QH25" i="4"/>
  <c r="EF25" i="4"/>
  <c r="AF20" i="3"/>
  <c r="CI20" i="3"/>
  <c r="GU36" i="6"/>
  <c r="GT37" i="6"/>
  <c r="GR36" i="6"/>
  <c r="CN24" i="6"/>
  <c r="CL24" i="6"/>
  <c r="EA24" i="4"/>
  <c r="ED24" i="4" s="1"/>
  <c r="U25" i="4"/>
  <c r="PG25" i="4"/>
  <c r="RG25" i="4"/>
  <c r="CM25" i="6"/>
  <c r="EI25" i="4"/>
  <c r="IA25" i="4"/>
  <c r="MR25" i="4"/>
  <c r="RJ25" i="4"/>
  <c r="BK25" i="4"/>
  <c r="U25" i="10"/>
  <c r="DF20" i="3"/>
  <c r="BD20" i="3"/>
  <c r="GI37" i="6"/>
  <c r="FH25" i="6"/>
  <c r="FI25" i="6"/>
  <c r="BQ25" i="6"/>
  <c r="GD25" i="6"/>
  <c r="GJ25" i="6" s="1"/>
  <c r="FC25" i="4"/>
  <c r="NK25" i="4"/>
  <c r="W25" i="4"/>
  <c r="OL25" i="4"/>
  <c r="QL25" i="4"/>
  <c r="IU25" i="4"/>
  <c r="EE25" i="4"/>
  <c r="X26" i="4"/>
  <c r="DA21" i="3"/>
  <c r="DW20" i="3"/>
  <c r="AE20" i="3"/>
  <c r="S25" i="6"/>
  <c r="R25" i="6"/>
  <c r="EJ25" i="6"/>
  <c r="DK25" i="4"/>
  <c r="DH25" i="4"/>
  <c r="OM25" i="4"/>
  <c r="IZ25" i="4"/>
  <c r="LO25" i="4"/>
  <c r="NN25" i="4"/>
  <c r="MP25" i="4"/>
  <c r="BS20" i="3"/>
  <c r="EE20" i="3"/>
  <c r="CP20" i="3"/>
  <c r="FE40" i="6"/>
  <c r="FF25" i="6"/>
  <c r="DK25" i="6"/>
  <c r="GD25" i="4"/>
  <c r="KU25" i="4"/>
  <c r="CL25" i="4"/>
  <c r="RF25" i="4"/>
  <c r="AS25" i="4"/>
  <c r="CZ20" i="3"/>
  <c r="FZ36" i="6"/>
  <c r="GH36" i="6" s="1"/>
  <c r="GS36" i="6"/>
  <c r="GS38" i="6"/>
  <c r="FZ40" i="6"/>
  <c r="GR38" i="6"/>
  <c r="GQ37" i="6"/>
  <c r="EE24" i="4"/>
  <c r="KR24" i="4"/>
  <c r="FD25" i="4"/>
  <c r="KS25" i="4"/>
  <c r="T25" i="10"/>
  <c r="BK20" i="3"/>
  <c r="PL25" i="4"/>
  <c r="LS25" i="4"/>
  <c r="LP25" i="4"/>
  <c r="PI25" i="4"/>
  <c r="ET20" i="3"/>
  <c r="AM20" i="3"/>
  <c r="BZ20" i="3"/>
  <c r="CA20" i="3"/>
  <c r="GF37" i="6"/>
  <c r="DL25" i="6"/>
  <c r="FK25" i="6"/>
  <c r="U25" i="6"/>
  <c r="CO25" i="6"/>
  <c r="CK25" i="4"/>
  <c r="T25" i="4"/>
  <c r="GB25" i="4"/>
  <c r="FG25" i="4"/>
  <c r="AN25" i="4"/>
  <c r="AR25" i="4"/>
  <c r="JT25" i="4"/>
  <c r="BQ26" i="4"/>
  <c r="AU26" i="6"/>
  <c r="P20" i="3"/>
  <c r="DO20" i="3"/>
  <c r="BO25" i="6"/>
  <c r="BP25" i="6"/>
  <c r="PH25" i="4"/>
  <c r="QI25" i="4"/>
  <c r="QK25" i="4"/>
  <c r="GF25" i="4"/>
  <c r="GE25" i="4"/>
  <c r="JX25" i="4"/>
  <c r="V25" i="10"/>
  <c r="G20" i="3"/>
  <c r="FD20" i="3"/>
  <c r="FE20" i="3" s="1"/>
  <c r="FL38" i="6"/>
  <c r="JY26" i="4"/>
  <c r="DI25" i="6"/>
  <c r="AS25" i="6"/>
  <c r="AU25" i="6" s="1"/>
  <c r="BL25" i="6"/>
  <c r="CJ25" i="4"/>
  <c r="EJ25" i="4"/>
  <c r="JU25" i="4"/>
  <c r="S25" i="4"/>
  <c r="GZ25" i="4"/>
  <c r="BN25" i="4"/>
  <c r="R25" i="10"/>
  <c r="BR20" i="3"/>
  <c r="BU20" i="3" s="1"/>
  <c r="IK46" i="6"/>
  <c r="IR46" i="6" s="1"/>
  <c r="IH46" i="6"/>
  <c r="HL46" i="6"/>
  <c r="HO46" i="6"/>
  <c r="HV46" i="6" s="1"/>
  <c r="GN47" i="6"/>
  <c r="HZ47" i="6"/>
  <c r="IJ47" i="6" s="1"/>
  <c r="ID47" i="6"/>
  <c r="IN47" i="6" s="1"/>
  <c r="FQ47" i="6"/>
  <c r="BX47" i="6"/>
  <c r="CH47" i="6" s="1"/>
  <c r="HH47" i="6"/>
  <c r="HR47" i="6" s="1"/>
  <c r="AX47" i="6"/>
  <c r="HD47" i="6"/>
  <c r="HN47" i="6" s="1"/>
  <c r="HI47" i="6"/>
  <c r="HS47" i="6" s="1"/>
  <c r="E47" i="6"/>
  <c r="DU47" i="6"/>
  <c r="EE47" i="6" s="1"/>
  <c r="IF47" i="6"/>
  <c r="IP47" i="6" s="1"/>
  <c r="GO47" i="6"/>
  <c r="AY47" i="6"/>
  <c r="HF47" i="6"/>
  <c r="HP47" i="6" s="1"/>
  <c r="AA47" i="6"/>
  <c r="ES47" i="6"/>
  <c r="FD47" i="6" s="1"/>
  <c r="IA47" i="6"/>
  <c r="HY47" i="6"/>
  <c r="AC47" i="6"/>
  <c r="AM47" i="6" s="1"/>
  <c r="IB47" i="6"/>
  <c r="IL47" i="6" s="1"/>
  <c r="DS47" i="6"/>
  <c r="CU47" i="6"/>
  <c r="IE47" i="6"/>
  <c r="IO47" i="6" s="1"/>
  <c r="DT47" i="6"/>
  <c r="D47" i="6"/>
  <c r="IC47" i="6"/>
  <c r="IM47" i="6" s="1"/>
  <c r="BW47" i="6"/>
  <c r="FR47" i="6"/>
  <c r="GB47" i="6" s="1"/>
  <c r="IG47" i="6"/>
  <c r="IQ47" i="6" s="1"/>
  <c r="BV47" i="6"/>
  <c r="ER47" i="6"/>
  <c r="EQ47" i="6"/>
  <c r="C48" i="6"/>
  <c r="F47" i="6"/>
  <c r="P47" i="6" s="1"/>
  <c r="HC47" i="6"/>
  <c r="HB47" i="6"/>
  <c r="FP47" i="6"/>
  <c r="HK47" i="6"/>
  <c r="HU47" i="6" s="1"/>
  <c r="CV47" i="6"/>
  <c r="DG47" i="6" s="1"/>
  <c r="HX47" i="6"/>
  <c r="HE47" i="6"/>
  <c r="CT47" i="6"/>
  <c r="AB47" i="6"/>
  <c r="HG47" i="6"/>
  <c r="HQ47" i="6" s="1"/>
  <c r="GP47" i="6"/>
  <c r="AZ47" i="6"/>
  <c r="BJ47" i="6" s="1"/>
  <c r="HJ47" i="6"/>
  <c r="HT47" i="6" s="1"/>
  <c r="F47" i="10"/>
  <c r="P47" i="10" s="1"/>
  <c r="C48" i="10"/>
  <c r="D47" i="10"/>
  <c r="E47" i="10"/>
  <c r="N24" i="10"/>
  <c r="U24" i="10" s="1"/>
  <c r="DD24" i="6"/>
  <c r="DN24" i="6" s="1"/>
  <c r="FZ24" i="6"/>
  <c r="GD24" i="6" s="1"/>
  <c r="IK24" i="6"/>
  <c r="IR24" i="6" s="1"/>
  <c r="IH24" i="6"/>
  <c r="EC24" i="6"/>
  <c r="EL24" i="6" s="1"/>
  <c r="FA24" i="6"/>
  <c r="FH24" i="6" s="1"/>
  <c r="HL24" i="6"/>
  <c r="HO24" i="6"/>
  <c r="HV24" i="6" s="1"/>
  <c r="N24" i="6"/>
  <c r="R24" i="6" s="1"/>
  <c r="BH24" i="6"/>
  <c r="BL24" i="6" s="1"/>
  <c r="MI24" i="4"/>
  <c r="MR24" i="4" s="1"/>
  <c r="JO24" i="4"/>
  <c r="JU24" i="4" s="1"/>
  <c r="RA24" i="4"/>
  <c r="DC24" i="4"/>
  <c r="DL24" i="4" s="1"/>
  <c r="LK24" i="4"/>
  <c r="LQ24" i="4" s="1"/>
  <c r="IQ24" i="4"/>
  <c r="IW24" i="4" s="1"/>
  <c r="QC24" i="4"/>
  <c r="GU24" i="4"/>
  <c r="GY24" i="4" s="1"/>
  <c r="OE24" i="4"/>
  <c r="OJ24" i="4" s="1"/>
  <c r="PC24" i="4"/>
  <c r="PJ24" i="4" s="1"/>
  <c r="OU23" i="4"/>
  <c r="PE23" i="4" s="1"/>
  <c r="LY23" i="4"/>
  <c r="QW23" i="4"/>
  <c r="EW23" i="4"/>
  <c r="EU23" i="4"/>
  <c r="CC23" i="4"/>
  <c r="QU23" i="4"/>
  <c r="FP23" i="4"/>
  <c r="KI23" i="4"/>
  <c r="AF23" i="4"/>
  <c r="NU23" i="4"/>
  <c r="HP23" i="4"/>
  <c r="FS23" i="4"/>
  <c r="PT23" i="4"/>
  <c r="IG23" i="4"/>
  <c r="PB23" i="4"/>
  <c r="BB23" i="4"/>
  <c r="AH23" i="4"/>
  <c r="QQ23" i="4"/>
  <c r="HM23" i="4"/>
  <c r="PZ23" i="4"/>
  <c r="MY23" i="4"/>
  <c r="NI23" i="4" s="1"/>
  <c r="LH23" i="4"/>
  <c r="LF23" i="4"/>
  <c r="GM23" i="4"/>
  <c r="GW23" i="4" s="1"/>
  <c r="DQ23" i="4"/>
  <c r="JL23" i="4"/>
  <c r="DW23" i="4"/>
  <c r="OZ23" i="4"/>
  <c r="FV23" i="4"/>
  <c r="IJ23" i="4"/>
  <c r="JM23" i="4"/>
  <c r="DR23" i="4"/>
  <c r="JF23" i="4"/>
  <c r="DB23" i="4"/>
  <c r="G23" i="4"/>
  <c r="GR23" i="4"/>
  <c r="HK23" i="4"/>
  <c r="HU23" i="4" s="1"/>
  <c r="EO23" i="4"/>
  <c r="PU23" i="4"/>
  <c r="QE23" i="4" s="1"/>
  <c r="GP23" i="4"/>
  <c r="ND23" i="4"/>
  <c r="DA23" i="4"/>
  <c r="HQ23" i="4"/>
  <c r="NX23" i="4"/>
  <c r="PS23" i="4"/>
  <c r="HI23" i="4"/>
  <c r="FO23" i="4"/>
  <c r="FY23" i="4" s="1"/>
  <c r="CD23" i="4"/>
  <c r="PV23" i="4"/>
  <c r="GN23" i="4"/>
  <c r="AE23" i="4"/>
  <c r="EP23" i="4"/>
  <c r="DX23" i="4"/>
  <c r="OX23" i="4"/>
  <c r="OA23" i="4"/>
  <c r="AW23" i="4"/>
  <c r="NY23" i="4"/>
  <c r="BA23" i="4"/>
  <c r="LA23" i="4"/>
  <c r="NE23" i="4"/>
  <c r="OV23" i="4"/>
  <c r="OY23" i="4"/>
  <c r="IP23" i="4"/>
  <c r="JH23" i="4"/>
  <c r="AB23" i="4"/>
  <c r="AL23" i="4" s="1"/>
  <c r="JG23" i="4"/>
  <c r="JQ23" i="4" s="1"/>
  <c r="OS23" i="4"/>
  <c r="NA23" i="4"/>
  <c r="II23" i="4"/>
  <c r="IS23" i="4" s="1"/>
  <c r="LB23" i="4"/>
  <c r="IL23" i="4"/>
  <c r="L23" i="4"/>
  <c r="JJ23" i="4"/>
  <c r="QS23" i="4"/>
  <c r="RC23" i="4" s="1"/>
  <c r="OT23" i="4"/>
  <c r="PX23" i="4"/>
  <c r="FT23" i="4"/>
  <c r="CA23" i="4"/>
  <c r="AG23" i="4"/>
  <c r="LJ23" i="4"/>
  <c r="K23" i="4"/>
  <c r="BW23" i="4"/>
  <c r="CG23" i="4" s="1"/>
  <c r="GL23" i="4"/>
  <c r="MF23" i="4"/>
  <c r="FR23" i="4"/>
  <c r="QB23" i="4"/>
  <c r="LI23" i="4"/>
  <c r="KK23" i="4"/>
  <c r="QR23" i="4"/>
  <c r="CB23" i="4"/>
  <c r="MX23" i="4"/>
  <c r="M23" i="4"/>
  <c r="IK23" i="4"/>
  <c r="QX23" i="4"/>
  <c r="JI23" i="4"/>
  <c r="KF23" i="4"/>
  <c r="MZ23" i="4"/>
  <c r="MC23" i="4"/>
  <c r="OW23" i="4"/>
  <c r="IN23" i="4"/>
  <c r="PW23" i="4"/>
  <c r="LD23" i="4"/>
  <c r="NV23" i="4"/>
  <c r="IM23" i="4"/>
  <c r="D23" i="4"/>
  <c r="KE23" i="4"/>
  <c r="KO23" i="4" s="1"/>
  <c r="NC23" i="4"/>
  <c r="HL23" i="4"/>
  <c r="MD23" i="4"/>
  <c r="AI23" i="4"/>
  <c r="CY23" i="4"/>
  <c r="NW23" i="4"/>
  <c r="OG23" i="4" s="1"/>
  <c r="AC23" i="4"/>
  <c r="FU23" i="4"/>
  <c r="FQ23" i="4"/>
  <c r="DY23" i="4"/>
  <c r="BD23" i="4"/>
  <c r="LG23" i="4"/>
  <c r="FM23" i="4"/>
  <c r="IH23" i="4"/>
  <c r="LZ23" i="4"/>
  <c r="MB23" i="4"/>
  <c r="DZ23" i="4"/>
  <c r="C22" i="6"/>
  <c r="NB23" i="4"/>
  <c r="LC23" i="4"/>
  <c r="LM23" i="4" s="1"/>
  <c r="CV23" i="4"/>
  <c r="PA23" i="4"/>
  <c r="BE23" i="4"/>
  <c r="J23" i="4"/>
  <c r="OB23" i="4"/>
  <c r="E23" i="4"/>
  <c r="KL23" i="4"/>
  <c r="KG23" i="4"/>
  <c r="F23" i="4"/>
  <c r="P23" i="4" s="1"/>
  <c r="IO23" i="4"/>
  <c r="KD23" i="4"/>
  <c r="C22" i="4"/>
  <c r="GS23" i="4"/>
  <c r="MA23" i="4"/>
  <c r="MK23" i="4" s="1"/>
  <c r="CU23" i="4"/>
  <c r="DE23" i="4" s="1"/>
  <c r="AX23" i="4"/>
  <c r="CZ23" i="4"/>
  <c r="QZ23" i="4"/>
  <c r="MG23" i="4"/>
  <c r="OD23" i="4"/>
  <c r="GO23" i="4"/>
  <c r="BU23" i="4"/>
  <c r="ME23" i="4"/>
  <c r="GT23" i="4"/>
  <c r="AA23" i="4"/>
  <c r="KH23" i="4"/>
  <c r="BV23" i="4"/>
  <c r="EV23" i="4"/>
  <c r="H23" i="4"/>
  <c r="DV23" i="4"/>
  <c r="DS23" i="4"/>
  <c r="EC23" i="4" s="1"/>
  <c r="BX23" i="4"/>
  <c r="JK23" i="4"/>
  <c r="BC23" i="4"/>
  <c r="MW23" i="4"/>
  <c r="GK23" i="4"/>
  <c r="Z23" i="4"/>
  <c r="QA23" i="4"/>
  <c r="CX23" i="4"/>
  <c r="BZ23" i="4"/>
  <c r="BF23" i="4"/>
  <c r="PY23" i="4"/>
  <c r="DU23" i="4"/>
  <c r="JE23" i="4"/>
  <c r="EX23" i="4"/>
  <c r="BY23" i="4"/>
  <c r="QV23" i="4"/>
  <c r="AZ23" i="4"/>
  <c r="HJ23" i="4"/>
  <c r="KC23" i="4"/>
  <c r="I23" i="4"/>
  <c r="HR23" i="4"/>
  <c r="HN23" i="4"/>
  <c r="NZ23" i="4"/>
  <c r="QT23" i="4"/>
  <c r="MH23" i="4"/>
  <c r="JN23" i="4"/>
  <c r="FN23" i="4"/>
  <c r="ER23" i="4"/>
  <c r="CW23" i="4"/>
  <c r="HO23" i="4"/>
  <c r="KJ23" i="4"/>
  <c r="DT23" i="4"/>
  <c r="C22" i="10"/>
  <c r="ES23" i="4"/>
  <c r="NF23" i="4"/>
  <c r="QY23" i="4"/>
  <c r="AY23" i="4"/>
  <c r="BI23" i="4" s="1"/>
  <c r="CT23" i="4"/>
  <c r="OC23" i="4"/>
  <c r="LE23" i="4"/>
  <c r="EQ23" i="4"/>
  <c r="FA23" i="4" s="1"/>
  <c r="ET23" i="4"/>
  <c r="CS23" i="4"/>
  <c r="GQ23" i="4"/>
  <c r="AD23" i="4"/>
  <c r="FW24" i="4"/>
  <c r="GE24" i="4" s="1"/>
  <c r="CE24" i="4"/>
  <c r="CL24" i="4" s="1"/>
  <c r="EV23" i="6"/>
  <c r="ES23" i="6"/>
  <c r="FD23" i="6" s="1"/>
  <c r="IB23" i="6"/>
  <c r="IL23" i="6" s="1"/>
  <c r="HB23" i="6"/>
  <c r="L23" i="6"/>
  <c r="E23" i="6"/>
  <c r="CD23" i="6"/>
  <c r="HD23" i="6"/>
  <c r="HN23" i="6" s="1"/>
  <c r="IG23" i="6"/>
  <c r="IQ23" i="6" s="1"/>
  <c r="BW23" i="6"/>
  <c r="CT23" i="6"/>
  <c r="FU23" i="6"/>
  <c r="DT23" i="6"/>
  <c r="BF23" i="6"/>
  <c r="GP23" i="6"/>
  <c r="BA23" i="6"/>
  <c r="EQ23" i="6"/>
  <c r="HG23" i="6"/>
  <c r="HQ23" i="6" s="1"/>
  <c r="EA23" i="6"/>
  <c r="AH23" i="6"/>
  <c r="HE23" i="6"/>
  <c r="EY23" i="6"/>
  <c r="DA23" i="6"/>
  <c r="EX23" i="6"/>
  <c r="K23" i="6"/>
  <c r="GW23" i="6"/>
  <c r="HH23" i="6"/>
  <c r="HR23" i="6" s="1"/>
  <c r="H23" i="6"/>
  <c r="GV23" i="6"/>
  <c r="CC23" i="6"/>
  <c r="BC23" i="6"/>
  <c r="FX23" i="6"/>
  <c r="DB23" i="6"/>
  <c r="ID23" i="6"/>
  <c r="IN23" i="6" s="1"/>
  <c r="AI23" i="6"/>
  <c r="CA23" i="6"/>
  <c r="DX23" i="6"/>
  <c r="IE23" i="6"/>
  <c r="IO23" i="6" s="1"/>
  <c r="GT23" i="6"/>
  <c r="ER23" i="6"/>
  <c r="CX23" i="6"/>
  <c r="GO23" i="6"/>
  <c r="F23" i="6"/>
  <c r="P23" i="6" s="1"/>
  <c r="BB23" i="6"/>
  <c r="AF23" i="6"/>
  <c r="IA23" i="6"/>
  <c r="CE23" i="6"/>
  <c r="BY23" i="6"/>
  <c r="CY23" i="6"/>
  <c r="DV23" i="6"/>
  <c r="DS23" i="6"/>
  <c r="CV23" i="6"/>
  <c r="DG23" i="6" s="1"/>
  <c r="EB23" i="6"/>
  <c r="AX23" i="6"/>
  <c r="GU23" i="6"/>
  <c r="AG23" i="6"/>
  <c r="I23" i="6"/>
  <c r="DZ23" i="6"/>
  <c r="FP23" i="6"/>
  <c r="IF23" i="6"/>
  <c r="IP23" i="6" s="1"/>
  <c r="FY23" i="6"/>
  <c r="HZ23" i="6"/>
  <c r="IJ23" i="6" s="1"/>
  <c r="DY23" i="6"/>
  <c r="CZ23" i="6"/>
  <c r="HK23" i="6"/>
  <c r="HU23" i="6" s="1"/>
  <c r="AB23" i="6"/>
  <c r="IC23" i="6"/>
  <c r="IM23" i="6" s="1"/>
  <c r="AA23" i="6"/>
  <c r="HJ23" i="6"/>
  <c r="HT23" i="6" s="1"/>
  <c r="FS23" i="6"/>
  <c r="AD23" i="6"/>
  <c r="DC23" i="6"/>
  <c r="DW23" i="6"/>
  <c r="EU23" i="6"/>
  <c r="G23" i="6"/>
  <c r="J23" i="6"/>
  <c r="HF23" i="6"/>
  <c r="HP23" i="6" s="1"/>
  <c r="BE23" i="6"/>
  <c r="DU23" i="6"/>
  <c r="EE23" i="6" s="1"/>
  <c r="HI23" i="6"/>
  <c r="HS23" i="6" s="1"/>
  <c r="BZ23" i="6"/>
  <c r="GQ23" i="6"/>
  <c r="BV23" i="6"/>
  <c r="CU23" i="6"/>
  <c r="CW23" i="6"/>
  <c r="FV23" i="6"/>
  <c r="GN23" i="6"/>
  <c r="GS23" i="6"/>
  <c r="FQ23" i="6"/>
  <c r="BD23" i="6"/>
  <c r="BG23" i="6"/>
  <c r="CB23" i="6"/>
  <c r="M23" i="6"/>
  <c r="GR23" i="6"/>
  <c r="D23" i="6"/>
  <c r="AE23" i="6"/>
  <c r="ET23" i="6"/>
  <c r="FT23" i="6"/>
  <c r="HC23" i="6"/>
  <c r="FW23" i="6"/>
  <c r="AC23" i="6"/>
  <c r="AM23" i="6" s="1"/>
  <c r="AY23" i="6"/>
  <c r="HY23" i="6"/>
  <c r="AJ23" i="6"/>
  <c r="FR23" i="6"/>
  <c r="GB23" i="6" s="1"/>
  <c r="EW23" i="6"/>
  <c r="HX23" i="6"/>
  <c r="AZ23" i="6"/>
  <c r="BJ23" i="6" s="1"/>
  <c r="BX23" i="6"/>
  <c r="CH23" i="6" s="1"/>
  <c r="EZ23" i="6"/>
  <c r="D23" i="10"/>
  <c r="F23" i="10"/>
  <c r="P23" i="10" s="1"/>
  <c r="G23" i="10"/>
  <c r="J23" i="10"/>
  <c r="L23" i="10"/>
  <c r="I23" i="10"/>
  <c r="H23" i="10"/>
  <c r="E23" i="10"/>
  <c r="M23" i="10"/>
  <c r="K23" i="10"/>
  <c r="N24" i="4"/>
  <c r="T24" i="4" s="1"/>
  <c r="NG24" i="4"/>
  <c r="NL24" i="4" s="1"/>
  <c r="AJ24" i="4"/>
  <c r="AN24" i="4" s="1"/>
  <c r="HS24" i="4"/>
  <c r="HY24" i="4" s="1"/>
  <c r="EW20" i="3" l="1"/>
  <c r="CO24" i="6"/>
  <c r="CK20" i="3"/>
  <c r="FL36" i="6"/>
  <c r="KQ24" i="4"/>
  <c r="CK24" i="6"/>
  <c r="AY18" i="8"/>
  <c r="AZ17" i="8"/>
  <c r="BA17" i="8"/>
  <c r="DH22" i="8"/>
  <c r="DG23" i="8"/>
  <c r="DI22" i="8"/>
  <c r="C22" i="8"/>
  <c r="B23" i="8"/>
  <c r="D22" i="8"/>
  <c r="AV19" i="8"/>
  <c r="AW18" i="8"/>
  <c r="AX18" i="8"/>
  <c r="CG18" i="8"/>
  <c r="CH17" i="8"/>
  <c r="CI17" i="8"/>
  <c r="AS20" i="8"/>
  <c r="AT19" i="8"/>
  <c r="AU19" i="8"/>
  <c r="Z20" i="8"/>
  <c r="Y21" i="8"/>
  <c r="AA20" i="8"/>
  <c r="AE19" i="8"/>
  <c r="AF18" i="8"/>
  <c r="AG18" i="8"/>
  <c r="DA17" i="8"/>
  <c r="DB16" i="8"/>
  <c r="DC16" i="8"/>
  <c r="DE15" i="8"/>
  <c r="DD16" i="8"/>
  <c r="DF15" i="8"/>
  <c r="BT16" i="8"/>
  <c r="BS17" i="8"/>
  <c r="BU16" i="8"/>
  <c r="AC19" i="8"/>
  <c r="AB20" i="8"/>
  <c r="AD19" i="8"/>
  <c r="W21" i="8"/>
  <c r="V22" i="8"/>
  <c r="X21" i="8"/>
  <c r="AQ20" i="8"/>
  <c r="AP21" i="8"/>
  <c r="AR20" i="8"/>
  <c r="BK19" i="8"/>
  <c r="BJ20" i="8"/>
  <c r="BL19" i="8"/>
  <c r="CE18" i="8"/>
  <c r="CD19" i="8"/>
  <c r="CF18" i="8"/>
  <c r="CN15" i="8"/>
  <c r="CM16" i="8"/>
  <c r="CO15" i="8"/>
  <c r="CK16" i="8"/>
  <c r="CJ17" i="8"/>
  <c r="CL16" i="8"/>
  <c r="K20" i="8"/>
  <c r="L19" i="8"/>
  <c r="M19" i="8"/>
  <c r="DV15" i="8"/>
  <c r="DU16" i="8"/>
  <c r="DW15" i="8"/>
  <c r="DY14" i="8"/>
  <c r="DX15" i="8"/>
  <c r="DZ14" i="8"/>
  <c r="EA14" i="8"/>
  <c r="EB13" i="8"/>
  <c r="EC13" i="8"/>
  <c r="DR17" i="8"/>
  <c r="DS16" i="8"/>
  <c r="DT16" i="8"/>
  <c r="EM15" i="8"/>
  <c r="EL16" i="8"/>
  <c r="EN15" i="8"/>
  <c r="FJ13" i="8"/>
  <c r="FI14" i="8"/>
  <c r="FK13" i="8"/>
  <c r="FM12" i="8"/>
  <c r="FL13" i="8"/>
  <c r="FN12" i="8"/>
  <c r="FO12" i="8"/>
  <c r="FP11" i="8"/>
  <c r="FQ11" i="8"/>
  <c r="FF15" i="8"/>
  <c r="FG14" i="8"/>
  <c r="FH14" i="8"/>
  <c r="GT13" i="8"/>
  <c r="GU12" i="8"/>
  <c r="GV12" i="8"/>
  <c r="IH11" i="8"/>
  <c r="II10" i="8"/>
  <c r="IJ10" i="8"/>
  <c r="IN9" i="8"/>
  <c r="IO8" i="8"/>
  <c r="IP8" i="8"/>
  <c r="IR7" i="8"/>
  <c r="IV6" i="8"/>
  <c r="IQ8" i="8"/>
  <c r="IS7" i="8"/>
  <c r="IK10" i="8"/>
  <c r="IL9" i="8"/>
  <c r="IM9" i="8"/>
  <c r="JB10" i="8"/>
  <c r="JC9" i="8"/>
  <c r="JD9" i="8"/>
  <c r="JH8" i="8"/>
  <c r="JK7" i="8"/>
  <c r="JQ6" i="8"/>
  <c r="JI7" i="8"/>
  <c r="JJ7" i="8"/>
  <c r="JE9" i="8"/>
  <c r="JF8" i="8"/>
  <c r="JG8" i="8"/>
  <c r="JV9" i="8"/>
  <c r="JW8" i="8"/>
  <c r="JX8" i="8"/>
  <c r="JY8" i="8"/>
  <c r="KL6" i="8"/>
  <c r="JZ7" i="8"/>
  <c r="KB7" i="8"/>
  <c r="KA7" i="8"/>
  <c r="KS7" i="8"/>
  <c r="LG6" i="8"/>
  <c r="LJ7" i="8"/>
  <c r="KP8" i="8"/>
  <c r="KQ7" i="8"/>
  <c r="KR7" i="8"/>
  <c r="HO11" i="8"/>
  <c r="HN12" i="8"/>
  <c r="HP11" i="8"/>
  <c r="HU9" i="8"/>
  <c r="HT10" i="8"/>
  <c r="HV9" i="8"/>
  <c r="HX8" i="8"/>
  <c r="HW9" i="8"/>
  <c r="HY8" i="8"/>
  <c r="HQ11" i="8"/>
  <c r="HR10" i="8"/>
  <c r="HS10" i="8"/>
  <c r="HD9" i="8"/>
  <c r="HC10" i="8"/>
  <c r="HE9" i="8"/>
  <c r="HA10" i="8"/>
  <c r="GZ11" i="8"/>
  <c r="HB10" i="8"/>
  <c r="GW12" i="8"/>
  <c r="GX11" i="8"/>
  <c r="GY11" i="8"/>
  <c r="GA13" i="8"/>
  <c r="FZ14" i="8"/>
  <c r="GB13" i="8"/>
  <c r="GF12" i="8"/>
  <c r="GG11" i="8"/>
  <c r="GH11" i="8"/>
  <c r="GJ10" i="8"/>
  <c r="GI11" i="8"/>
  <c r="GK10" i="8"/>
  <c r="GD12" i="8"/>
  <c r="GC13" i="8"/>
  <c r="GE12" i="8"/>
  <c r="EO15" i="8"/>
  <c r="EP14" i="8"/>
  <c r="EQ14" i="8"/>
  <c r="EU13" i="8"/>
  <c r="EV12" i="8"/>
  <c r="EW12" i="8"/>
  <c r="ER14" i="8"/>
  <c r="ES13" i="8"/>
  <c r="ET13" i="8"/>
  <c r="CY17" i="8"/>
  <c r="CX18" i="8"/>
  <c r="CZ17" i="8"/>
  <c r="BP18" i="8"/>
  <c r="BQ17" i="8"/>
  <c r="BR17" i="8"/>
  <c r="BM19" i="8"/>
  <c r="BN18" i="8"/>
  <c r="BO18" i="8"/>
  <c r="H21" i="8"/>
  <c r="I20" i="8"/>
  <c r="J20" i="8"/>
  <c r="E22" i="8"/>
  <c r="F21" i="8"/>
  <c r="G21" i="8"/>
  <c r="CM24" i="6"/>
  <c r="Y20" i="3"/>
  <c r="BQ25" i="4"/>
  <c r="GE36" i="6"/>
  <c r="Q20" i="3"/>
  <c r="BM24" i="4"/>
  <c r="AG20" i="3"/>
  <c r="HE25" i="4"/>
  <c r="AT25" i="4"/>
  <c r="KT24" i="4"/>
  <c r="KU24" i="4"/>
  <c r="AQ24" i="6"/>
  <c r="DQ20" i="3"/>
  <c r="EG20" i="3"/>
  <c r="DI20" i="3"/>
  <c r="GJ38" i="6"/>
  <c r="HV24" i="4"/>
  <c r="NJ24" i="4"/>
  <c r="CC20" i="3"/>
  <c r="BN24" i="4"/>
  <c r="AM24" i="4"/>
  <c r="Q24" i="4"/>
  <c r="JA25" i="4"/>
  <c r="CS20" i="3"/>
  <c r="GG25" i="4"/>
  <c r="GC40" i="6"/>
  <c r="KW25" i="4"/>
  <c r="BM20" i="3"/>
  <c r="X25" i="4"/>
  <c r="EG24" i="4"/>
  <c r="FI25" i="4"/>
  <c r="QM25" i="4"/>
  <c r="BE20" i="3"/>
  <c r="AW20" i="3"/>
  <c r="EJ24" i="4"/>
  <c r="BR25" i="6"/>
  <c r="NQ25" i="4"/>
  <c r="CP24" i="6"/>
  <c r="RK25" i="4"/>
  <c r="CP25" i="6"/>
  <c r="FZ24" i="4"/>
  <c r="X25" i="10"/>
  <c r="GC36" i="6"/>
  <c r="EK25" i="4"/>
  <c r="EI24" i="4"/>
  <c r="GJ37" i="6"/>
  <c r="N23" i="6"/>
  <c r="Q23" i="6" s="1"/>
  <c r="AK23" i="6"/>
  <c r="AN23" i="6" s="1"/>
  <c r="CH24" i="4"/>
  <c r="EA23" i="4"/>
  <c r="ED23" i="4" s="1"/>
  <c r="PC23" i="4"/>
  <c r="PF23" i="4" s="1"/>
  <c r="OH24" i="4"/>
  <c r="QF24" i="4"/>
  <c r="LN24" i="4"/>
  <c r="RD24" i="4"/>
  <c r="ML24" i="4"/>
  <c r="Q24" i="6"/>
  <c r="FE24" i="6"/>
  <c r="DH24" i="6"/>
  <c r="JY25" i="4"/>
  <c r="LU25" i="4"/>
  <c r="HZ24" i="4"/>
  <c r="CJ24" i="4"/>
  <c r="EF24" i="4"/>
  <c r="HD24" i="4"/>
  <c r="NP24" i="4"/>
  <c r="HX24" i="4"/>
  <c r="PH24" i="4"/>
  <c r="DL24" i="6"/>
  <c r="BP24" i="6"/>
  <c r="FL25" i="6"/>
  <c r="IX24" i="4"/>
  <c r="AP24" i="4"/>
  <c r="FC24" i="4"/>
  <c r="V24" i="4"/>
  <c r="HC24" i="4"/>
  <c r="QJ24" i="4"/>
  <c r="T24" i="6"/>
  <c r="GD40" i="6"/>
  <c r="GF36" i="6"/>
  <c r="DA20" i="3"/>
  <c r="DK24" i="4"/>
  <c r="LT24" i="4"/>
  <c r="LR24" i="4"/>
  <c r="R24" i="4"/>
  <c r="RE24" i="4"/>
  <c r="RH24" i="4"/>
  <c r="PG24" i="4"/>
  <c r="FK24" i="6"/>
  <c r="W24" i="6"/>
  <c r="DI24" i="6"/>
  <c r="I20" i="3"/>
  <c r="CO25" i="4"/>
  <c r="GA24" i="4"/>
  <c r="FG24" i="4"/>
  <c r="NO24" i="4"/>
  <c r="GB24" i="4"/>
  <c r="FH24" i="4"/>
  <c r="EH24" i="4"/>
  <c r="AT24" i="6"/>
  <c r="GE24" i="6"/>
  <c r="DM25" i="4"/>
  <c r="X25" i="6"/>
  <c r="GX36" i="6"/>
  <c r="NM24" i="4"/>
  <c r="GZ24" i="4"/>
  <c r="AR24" i="4"/>
  <c r="U24" i="4"/>
  <c r="DM24" i="6"/>
  <c r="FJ24" i="6"/>
  <c r="EG24" i="6"/>
  <c r="W24" i="10"/>
  <c r="HA24" i="4"/>
  <c r="MN24" i="4"/>
  <c r="LS24" i="4"/>
  <c r="RI24" i="4"/>
  <c r="RG24" i="4"/>
  <c r="EJ24" i="6"/>
  <c r="EI24" i="6"/>
  <c r="PL24" i="4"/>
  <c r="LP24" i="4"/>
  <c r="IY24" i="4"/>
  <c r="NK24" i="4"/>
  <c r="RF24" i="4"/>
  <c r="V24" i="6"/>
  <c r="EH24" i="6"/>
  <c r="PI24" i="4"/>
  <c r="QH24" i="4"/>
  <c r="IA24" i="4"/>
  <c r="AO24" i="4"/>
  <c r="FE24" i="4"/>
  <c r="FG24" i="6"/>
  <c r="S24" i="6"/>
  <c r="GX40" i="6"/>
  <c r="GX38" i="6"/>
  <c r="W23" i="6"/>
  <c r="DD23" i="6"/>
  <c r="DH23" i="6" s="1"/>
  <c r="S23" i="6"/>
  <c r="AP23" i="6"/>
  <c r="U23" i="6"/>
  <c r="V23" i="6"/>
  <c r="EG23" i="4"/>
  <c r="PF24" i="4"/>
  <c r="GX24" i="4"/>
  <c r="IT24" i="4"/>
  <c r="DF24" i="4"/>
  <c r="JR24" i="4"/>
  <c r="BK24" i="6"/>
  <c r="EF24" i="6"/>
  <c r="GC24" i="6"/>
  <c r="Q24" i="10"/>
  <c r="BK24" i="4"/>
  <c r="AS24" i="4"/>
  <c r="LO24" i="4"/>
  <c r="NN24" i="4"/>
  <c r="BO24" i="4"/>
  <c r="HB24" i="4"/>
  <c r="DG24" i="4"/>
  <c r="U24" i="6"/>
  <c r="AS24" i="6"/>
  <c r="GF24" i="6"/>
  <c r="R24" i="10"/>
  <c r="OL24" i="4"/>
  <c r="QI24" i="4"/>
  <c r="IB24" i="4"/>
  <c r="JW24" i="4"/>
  <c r="QK24" i="4"/>
  <c r="QG24" i="4"/>
  <c r="AO24" i="6"/>
  <c r="FI24" i="6"/>
  <c r="T24" i="10"/>
  <c r="PM25" i="4"/>
  <c r="FD24" i="4"/>
  <c r="OK24" i="4"/>
  <c r="CM24" i="4"/>
  <c r="BP24" i="4"/>
  <c r="CI24" i="4"/>
  <c r="MP24" i="4"/>
  <c r="GH24" i="6"/>
  <c r="BM24" i="6"/>
  <c r="DO25" i="6"/>
  <c r="GD36" i="6"/>
  <c r="GG36" i="6"/>
  <c r="QL24" i="4"/>
  <c r="IZ24" i="4"/>
  <c r="MQ24" i="4"/>
  <c r="S24" i="4"/>
  <c r="CK24" i="4"/>
  <c r="GI24" i="6"/>
  <c r="AP24" i="6"/>
  <c r="V24" i="10"/>
  <c r="AO23" i="6"/>
  <c r="T23" i="6"/>
  <c r="DK23" i="6"/>
  <c r="R23" i="6"/>
  <c r="CE23" i="4"/>
  <c r="CH23" i="4" s="1"/>
  <c r="RH23" i="4"/>
  <c r="QL23" i="4"/>
  <c r="PI23" i="4"/>
  <c r="PH23" i="4"/>
  <c r="RE23" i="4"/>
  <c r="RG23" i="4"/>
  <c r="GX23" i="6"/>
  <c r="CI23" i="4"/>
  <c r="QI23" i="4"/>
  <c r="QK23" i="4"/>
  <c r="RJ23" i="4"/>
  <c r="PK23" i="4"/>
  <c r="EI23" i="4"/>
  <c r="QH23" i="4"/>
  <c r="JO23" i="4"/>
  <c r="JR23" i="4" s="1"/>
  <c r="OE23" i="4"/>
  <c r="OH23" i="4" s="1"/>
  <c r="PJ23" i="4"/>
  <c r="QJ23" i="4"/>
  <c r="OI24" i="4"/>
  <c r="DH24" i="4"/>
  <c r="W24" i="4"/>
  <c r="GC24" i="4"/>
  <c r="MO24" i="4"/>
  <c r="KS24" i="4"/>
  <c r="MM24" i="4"/>
  <c r="GG24" i="6"/>
  <c r="AR24" i="6"/>
  <c r="DK24" i="6"/>
  <c r="GX37" i="6"/>
  <c r="CN24" i="4"/>
  <c r="KV24" i="4"/>
  <c r="IV24" i="4"/>
  <c r="JS24" i="4"/>
  <c r="EK24" i="4"/>
  <c r="JV24" i="4"/>
  <c r="DJ24" i="4"/>
  <c r="FF24" i="6"/>
  <c r="BN24" i="6"/>
  <c r="S24" i="10"/>
  <c r="IC25" i="4"/>
  <c r="GI36" i="6"/>
  <c r="EM25" i="6"/>
  <c r="AO20" i="3"/>
  <c r="DY20" i="3"/>
  <c r="BL24" i="4"/>
  <c r="IU24" i="4"/>
  <c r="RJ24" i="4"/>
  <c r="PK24" i="4"/>
  <c r="JT24" i="4"/>
  <c r="FF24" i="4"/>
  <c r="JX24" i="4"/>
  <c r="AQ24" i="4"/>
  <c r="BQ24" i="6"/>
  <c r="BO24" i="6"/>
  <c r="OO25" i="4"/>
  <c r="DI24" i="4"/>
  <c r="ON24" i="4"/>
  <c r="OM24" i="4"/>
  <c r="GF24" i="4"/>
  <c r="GD24" i="4"/>
  <c r="HW24" i="4"/>
  <c r="EK24" i="6"/>
  <c r="DJ24" i="6"/>
  <c r="MS25" i="4"/>
  <c r="N23" i="10"/>
  <c r="W23" i="10" s="1"/>
  <c r="FA23" i="6"/>
  <c r="FH23" i="6" s="1"/>
  <c r="FZ23" i="6"/>
  <c r="GG23" i="6" s="1"/>
  <c r="EC23" i="6"/>
  <c r="EJ23" i="6" s="1"/>
  <c r="CF23" i="6"/>
  <c r="CJ23" i="6" s="1"/>
  <c r="IH23" i="6"/>
  <c r="IK23" i="6"/>
  <c r="IR23" i="6" s="1"/>
  <c r="HL23" i="6"/>
  <c r="HO23" i="6"/>
  <c r="HV23" i="6" s="1"/>
  <c r="BH23" i="6"/>
  <c r="BO23" i="6" s="1"/>
  <c r="K22" i="10"/>
  <c r="H22" i="10"/>
  <c r="G22" i="10"/>
  <c r="J22" i="10"/>
  <c r="F22" i="10"/>
  <c r="P22" i="10" s="1"/>
  <c r="L22" i="10"/>
  <c r="E22" i="10"/>
  <c r="M22" i="10"/>
  <c r="I22" i="10"/>
  <c r="D22" i="10"/>
  <c r="EY23" i="4"/>
  <c r="FH23" i="4" s="1"/>
  <c r="RA23" i="4"/>
  <c r="RD23" i="4"/>
  <c r="BG23" i="4"/>
  <c r="BN23" i="4" s="1"/>
  <c r="GT22" i="4"/>
  <c r="BZ22" i="4"/>
  <c r="BE22" i="4"/>
  <c r="CB22" i="4"/>
  <c r="CU22" i="4"/>
  <c r="DE22" i="4" s="1"/>
  <c r="QV22" i="4"/>
  <c r="JH22" i="4"/>
  <c r="HO22" i="4"/>
  <c r="AY22" i="4"/>
  <c r="BI22" i="4" s="1"/>
  <c r="JE22" i="4"/>
  <c r="F22" i="4"/>
  <c r="P22" i="4" s="1"/>
  <c r="MF22" i="4"/>
  <c r="AA22" i="4"/>
  <c r="KE22" i="4"/>
  <c r="KO22" i="4" s="1"/>
  <c r="LI22" i="4"/>
  <c r="PZ22" i="4"/>
  <c r="MX22" i="4"/>
  <c r="EQ22" i="4"/>
  <c r="FA22" i="4" s="1"/>
  <c r="BF22" i="4"/>
  <c r="EW22" i="4"/>
  <c r="IN22" i="4"/>
  <c r="LG22" i="4"/>
  <c r="ET22" i="4"/>
  <c r="CD22" i="4"/>
  <c r="LF22" i="4"/>
  <c r="IJ22" i="4"/>
  <c r="K22" i="4"/>
  <c r="DW22" i="4"/>
  <c r="DV22" i="4"/>
  <c r="KF22" i="4"/>
  <c r="KI22" i="4"/>
  <c r="EU22" i="4"/>
  <c r="OY22" i="4"/>
  <c r="PW22" i="4"/>
  <c r="DR22" i="4"/>
  <c r="IK22" i="4"/>
  <c r="DT22" i="4"/>
  <c r="JG22" i="4"/>
  <c r="JQ22" i="4" s="1"/>
  <c r="IM22" i="4"/>
  <c r="ND22" i="4"/>
  <c r="EO22" i="4"/>
  <c r="GN22" i="4"/>
  <c r="BU22" i="4"/>
  <c r="QR22" i="4"/>
  <c r="QB22" i="4"/>
  <c r="AH22" i="4"/>
  <c r="NY22" i="4"/>
  <c r="HP22" i="4"/>
  <c r="JN22" i="4"/>
  <c r="KK22" i="4"/>
  <c r="NW22" i="4"/>
  <c r="OG22" i="4" s="1"/>
  <c r="C21" i="10"/>
  <c r="NV22" i="4"/>
  <c r="QU22" i="4"/>
  <c r="FV22" i="4"/>
  <c r="CC22" i="4"/>
  <c r="DB22" i="4"/>
  <c r="QT22" i="4"/>
  <c r="HJ22" i="4"/>
  <c r="QA22" i="4"/>
  <c r="AX22" i="4"/>
  <c r="IL22" i="4"/>
  <c r="GM22" i="4"/>
  <c r="GW22" i="4" s="1"/>
  <c r="CA22" i="4"/>
  <c r="BV22" i="4"/>
  <c r="Z22" i="4"/>
  <c r="MZ22" i="4"/>
  <c r="AC22" i="4"/>
  <c r="PU22" i="4"/>
  <c r="QE22" i="4" s="1"/>
  <c r="EP22" i="4"/>
  <c r="LB22" i="4"/>
  <c r="BA22" i="4"/>
  <c r="NF22" i="4"/>
  <c r="FU22" i="4"/>
  <c r="KG22" i="4"/>
  <c r="KL22" i="4"/>
  <c r="KJ22" i="4"/>
  <c r="BY22" i="4"/>
  <c r="AI22" i="4"/>
  <c r="NU22" i="4"/>
  <c r="DY22" i="4"/>
  <c r="HN22" i="4"/>
  <c r="PY22" i="4"/>
  <c r="C21" i="4"/>
  <c r="C21" i="6"/>
  <c r="ER22" i="4"/>
  <c r="HL22" i="4"/>
  <c r="MH22" i="4"/>
  <c r="JF22" i="4"/>
  <c r="JJ22" i="4"/>
  <c r="IO22" i="4"/>
  <c r="DA22" i="4"/>
  <c r="FM22" i="4"/>
  <c r="AG22" i="4"/>
  <c r="FR22" i="4"/>
  <c r="PS22" i="4"/>
  <c r="DS22" i="4"/>
  <c r="EC22" i="4" s="1"/>
  <c r="HI22" i="4"/>
  <c r="LD22" i="4"/>
  <c r="BC22" i="4"/>
  <c r="OW22" i="4"/>
  <c r="NE22" i="4"/>
  <c r="LY22" i="4"/>
  <c r="DU22" i="4"/>
  <c r="CT22" i="4"/>
  <c r="PA22" i="4"/>
  <c r="QY22" i="4"/>
  <c r="L22" i="4"/>
  <c r="CW22" i="4"/>
  <c r="HR22" i="4"/>
  <c r="G22" i="4"/>
  <c r="IH22" i="4"/>
  <c r="BX22" i="4"/>
  <c r="ME22" i="4"/>
  <c r="FS22" i="4"/>
  <c r="OD22" i="4"/>
  <c r="GS22" i="4"/>
  <c r="MC22" i="4"/>
  <c r="GQ22" i="4"/>
  <c r="OC22" i="4"/>
  <c r="GR22" i="4"/>
  <c r="OU22" i="4"/>
  <c r="PE22" i="4" s="1"/>
  <c r="QQ22" i="4"/>
  <c r="NB22" i="4"/>
  <c r="QX22" i="4"/>
  <c r="PB22" i="4"/>
  <c r="NX22" i="4"/>
  <c r="AF22" i="4"/>
  <c r="OX22" i="4"/>
  <c r="MG22" i="4"/>
  <c r="OS22" i="4"/>
  <c r="OT22" i="4"/>
  <c r="CZ22" i="4"/>
  <c r="CY22" i="4"/>
  <c r="EX22" i="4"/>
  <c r="LE22" i="4"/>
  <c r="E22" i="4"/>
  <c r="PT22" i="4"/>
  <c r="KC22" i="4"/>
  <c r="FT22" i="4"/>
  <c r="II22" i="4"/>
  <c r="IS22" i="4" s="1"/>
  <c r="JM22" i="4"/>
  <c r="GP22" i="4"/>
  <c r="HK22" i="4"/>
  <c r="HU22" i="4" s="1"/>
  <c r="GL22" i="4"/>
  <c r="FP22" i="4"/>
  <c r="NZ22" i="4"/>
  <c r="BB22" i="4"/>
  <c r="LA22" i="4"/>
  <c r="LZ22" i="4"/>
  <c r="OZ22" i="4"/>
  <c r="MB22" i="4"/>
  <c r="FQ22" i="4"/>
  <c r="MW22" i="4"/>
  <c r="AB22" i="4"/>
  <c r="AL22" i="4" s="1"/>
  <c r="BW22" i="4"/>
  <c r="CG22" i="4" s="1"/>
  <c r="DX22" i="4"/>
  <c r="DQ22" i="4"/>
  <c r="QW22" i="4"/>
  <c r="H22" i="4"/>
  <c r="IP22" i="4"/>
  <c r="KH22" i="4"/>
  <c r="MD22" i="4"/>
  <c r="D22" i="4"/>
  <c r="MA22" i="4"/>
  <c r="MK22" i="4" s="1"/>
  <c r="AE22" i="4"/>
  <c r="GK22" i="4"/>
  <c r="CX22" i="4"/>
  <c r="JK22" i="4"/>
  <c r="J22" i="4"/>
  <c r="M22" i="4"/>
  <c r="OA22" i="4"/>
  <c r="BD22" i="4"/>
  <c r="LC22" i="4"/>
  <c r="LM22" i="4" s="1"/>
  <c r="NA22" i="4"/>
  <c r="PV22" i="4"/>
  <c r="LH22" i="4"/>
  <c r="AW22" i="4"/>
  <c r="OV22" i="4"/>
  <c r="DZ22" i="4"/>
  <c r="JI22" i="4"/>
  <c r="AZ22" i="4"/>
  <c r="QZ22" i="4"/>
  <c r="QS22" i="4"/>
  <c r="RC22" i="4" s="1"/>
  <c r="CV22" i="4"/>
  <c r="HQ22" i="4"/>
  <c r="HM22" i="4"/>
  <c r="CS22" i="4"/>
  <c r="FO22" i="4"/>
  <c r="FY22" i="4" s="1"/>
  <c r="ES22" i="4"/>
  <c r="LJ22" i="4"/>
  <c r="KD22" i="4"/>
  <c r="EV22" i="4"/>
  <c r="PX22" i="4"/>
  <c r="I22" i="4"/>
  <c r="GO22" i="4"/>
  <c r="MY22" i="4"/>
  <c r="NI22" i="4" s="1"/>
  <c r="OB22" i="4"/>
  <c r="NC22" i="4"/>
  <c r="JL22" i="4"/>
  <c r="FN22" i="4"/>
  <c r="IG22" i="4"/>
  <c r="AD22" i="4"/>
  <c r="DC23" i="4"/>
  <c r="DH23" i="4" s="1"/>
  <c r="HJ22" i="6"/>
  <c r="HT22" i="6" s="1"/>
  <c r="GP22" i="6"/>
  <c r="CT22" i="6"/>
  <c r="EU22" i="6"/>
  <c r="AJ22" i="6"/>
  <c r="AZ22" i="6"/>
  <c r="BJ22" i="6" s="1"/>
  <c r="AE22" i="6"/>
  <c r="DY22" i="6"/>
  <c r="CZ22" i="6"/>
  <c r="AI22" i="6"/>
  <c r="BA22" i="6"/>
  <c r="HG22" i="6"/>
  <c r="HQ22" i="6" s="1"/>
  <c r="IE22" i="6"/>
  <c r="IO22" i="6" s="1"/>
  <c r="CB22" i="6"/>
  <c r="DS22" i="6"/>
  <c r="EA22" i="6"/>
  <c r="CD22" i="6"/>
  <c r="H22" i="6"/>
  <c r="DZ22" i="6"/>
  <c r="HB22" i="6"/>
  <c r="FT22" i="6"/>
  <c r="AF22" i="6"/>
  <c r="CY22" i="6"/>
  <c r="BV22" i="6"/>
  <c r="EV22" i="6"/>
  <c r="CW22" i="6"/>
  <c r="GO22" i="6"/>
  <c r="HF22" i="6"/>
  <c r="HP22" i="6" s="1"/>
  <c r="CV22" i="6"/>
  <c r="DG22" i="6" s="1"/>
  <c r="HC22" i="6"/>
  <c r="EX22" i="6"/>
  <c r="CU22" i="6"/>
  <c r="EY22" i="6"/>
  <c r="F22" i="6"/>
  <c r="P22" i="6" s="1"/>
  <c r="IA22" i="6"/>
  <c r="FQ22" i="6"/>
  <c r="AX22" i="6"/>
  <c r="I22" i="6"/>
  <c r="BX22" i="6"/>
  <c r="CH22" i="6" s="1"/>
  <c r="BZ22" i="6"/>
  <c r="HE22" i="6"/>
  <c r="GT22" i="6"/>
  <c r="EB22" i="6"/>
  <c r="G22" i="6"/>
  <c r="ET22" i="6"/>
  <c r="FU22" i="6"/>
  <c r="AC22" i="6"/>
  <c r="AM22" i="6" s="1"/>
  <c r="GR22" i="6"/>
  <c r="HH22" i="6"/>
  <c r="HR22" i="6" s="1"/>
  <c r="IF22" i="6"/>
  <c r="IP22" i="6" s="1"/>
  <c r="BB22" i="6"/>
  <c r="DW22" i="6"/>
  <c r="CX22" i="6"/>
  <c r="GV22" i="6"/>
  <c r="DX22" i="6"/>
  <c r="EQ22" i="6"/>
  <c r="BD22" i="6"/>
  <c r="GN22" i="6"/>
  <c r="EZ22" i="6"/>
  <c r="BE22" i="6"/>
  <c r="CC22" i="6"/>
  <c r="L22" i="6"/>
  <c r="FP22" i="6"/>
  <c r="HD22" i="6"/>
  <c r="HN22" i="6" s="1"/>
  <c r="BF22" i="6"/>
  <c r="HK22" i="6"/>
  <c r="HU22" i="6" s="1"/>
  <c r="ER22" i="6"/>
  <c r="FW22" i="6"/>
  <c r="BC22" i="6"/>
  <c r="ES22" i="6"/>
  <c r="FD22" i="6" s="1"/>
  <c r="HY22" i="6"/>
  <c r="J22" i="6"/>
  <c r="DA22" i="6"/>
  <c r="FY22" i="6"/>
  <c r="IC22" i="6"/>
  <c r="IM22" i="6" s="1"/>
  <c r="IG22" i="6"/>
  <c r="IQ22" i="6" s="1"/>
  <c r="D22" i="6"/>
  <c r="GW22" i="6"/>
  <c r="CA22" i="6"/>
  <c r="FV22" i="6"/>
  <c r="CE22" i="6"/>
  <c r="AG22" i="6"/>
  <c r="M22" i="6"/>
  <c r="DT22" i="6"/>
  <c r="IB22" i="6"/>
  <c r="IL22" i="6" s="1"/>
  <c r="EW22" i="6"/>
  <c r="E22" i="6"/>
  <c r="BY22" i="6"/>
  <c r="DB22" i="6"/>
  <c r="GU22" i="6"/>
  <c r="FR22" i="6"/>
  <c r="GB22" i="6" s="1"/>
  <c r="HZ22" i="6"/>
  <c r="IJ22" i="6" s="1"/>
  <c r="BG22" i="6"/>
  <c r="GS22" i="6"/>
  <c r="FS22" i="6"/>
  <c r="AD22" i="6"/>
  <c r="DU22" i="6"/>
  <c r="EE22" i="6" s="1"/>
  <c r="DV22" i="6"/>
  <c r="HI22" i="6"/>
  <c r="HS22" i="6" s="1"/>
  <c r="AH22" i="6"/>
  <c r="BW22" i="6"/>
  <c r="GQ22" i="6"/>
  <c r="ID22" i="6"/>
  <c r="IN22" i="6" s="1"/>
  <c r="AY22" i="6"/>
  <c r="FX22" i="6"/>
  <c r="K22" i="6"/>
  <c r="DC22" i="6"/>
  <c r="AB22" i="6"/>
  <c r="HX22" i="6"/>
  <c r="AA22" i="6"/>
  <c r="MI23" i="4"/>
  <c r="MN23" i="4" s="1"/>
  <c r="AJ23" i="4"/>
  <c r="AR23" i="4" s="1"/>
  <c r="HS23" i="4"/>
  <c r="IA23" i="4" s="1"/>
  <c r="LK23" i="4"/>
  <c r="LT23" i="4" s="1"/>
  <c r="NG23" i="4"/>
  <c r="NK23" i="4" s="1"/>
  <c r="KM23" i="4"/>
  <c r="KQ23" i="4" s="1"/>
  <c r="GU23" i="4"/>
  <c r="HD23" i="4" s="1"/>
  <c r="QC23" i="4"/>
  <c r="QF23" i="4"/>
  <c r="N23" i="4"/>
  <c r="S23" i="4" s="1"/>
  <c r="IQ23" i="4"/>
  <c r="IV23" i="4" s="1"/>
  <c r="FW23" i="4"/>
  <c r="GC23" i="4" s="1"/>
  <c r="F48" i="10"/>
  <c r="P48" i="10" s="1"/>
  <c r="D48" i="10"/>
  <c r="E48" i="10"/>
  <c r="C49" i="10"/>
  <c r="HL47" i="6"/>
  <c r="HO47" i="6"/>
  <c r="HV47" i="6" s="1"/>
  <c r="HX48" i="6"/>
  <c r="AY48" i="6"/>
  <c r="IE48" i="6"/>
  <c r="IO48" i="6" s="1"/>
  <c r="C49" i="6"/>
  <c r="CT48" i="6"/>
  <c r="IA48" i="6"/>
  <c r="FP48" i="6"/>
  <c r="CU48" i="6"/>
  <c r="HK48" i="6"/>
  <c r="HU48" i="6" s="1"/>
  <c r="AZ48" i="6"/>
  <c r="BJ48" i="6" s="1"/>
  <c r="BX48" i="6"/>
  <c r="CH48" i="6" s="1"/>
  <c r="IF48" i="6"/>
  <c r="IP48" i="6" s="1"/>
  <c r="HC48" i="6"/>
  <c r="DU48" i="6"/>
  <c r="EE48" i="6" s="1"/>
  <c r="HJ48" i="6"/>
  <c r="HT48" i="6" s="1"/>
  <c r="BW48" i="6"/>
  <c r="GN48" i="6"/>
  <c r="IG48" i="6"/>
  <c r="IQ48" i="6" s="1"/>
  <c r="AA48" i="6"/>
  <c r="BV48" i="6"/>
  <c r="CV48" i="6"/>
  <c r="DG48" i="6" s="1"/>
  <c r="F48" i="6"/>
  <c r="P48" i="6" s="1"/>
  <c r="HB48" i="6"/>
  <c r="HZ48" i="6"/>
  <c r="IJ48" i="6" s="1"/>
  <c r="D48" i="6"/>
  <c r="GP48" i="6"/>
  <c r="HE48" i="6"/>
  <c r="E48" i="6"/>
  <c r="AB48" i="6"/>
  <c r="HH48" i="6"/>
  <c r="HR48" i="6" s="1"/>
  <c r="AC48" i="6"/>
  <c r="AM48" i="6" s="1"/>
  <c r="AX48" i="6"/>
  <c r="HI48" i="6"/>
  <c r="HS48" i="6" s="1"/>
  <c r="HY48" i="6"/>
  <c r="HD48" i="6"/>
  <c r="HN48" i="6" s="1"/>
  <c r="HG48" i="6"/>
  <c r="HQ48" i="6" s="1"/>
  <c r="EQ48" i="6"/>
  <c r="GO48" i="6"/>
  <c r="HF48" i="6"/>
  <c r="HP48" i="6" s="1"/>
  <c r="DT48" i="6"/>
  <c r="ES48" i="6"/>
  <c r="FD48" i="6" s="1"/>
  <c r="ID48" i="6"/>
  <c r="IN48" i="6" s="1"/>
  <c r="FQ48" i="6"/>
  <c r="DS48" i="6"/>
  <c r="IB48" i="6"/>
  <c r="IL48" i="6" s="1"/>
  <c r="ER48" i="6"/>
  <c r="FR48" i="6"/>
  <c r="GB48" i="6" s="1"/>
  <c r="IC48" i="6"/>
  <c r="IM48" i="6" s="1"/>
  <c r="IK47" i="6"/>
  <c r="IR47" i="6" s="1"/>
  <c r="IH47" i="6"/>
  <c r="EF23" i="4" l="1"/>
  <c r="AR23" i="6"/>
  <c r="AQ23" i="6"/>
  <c r="AT23" i="6"/>
  <c r="EJ23" i="4"/>
  <c r="F22" i="8"/>
  <c r="E23" i="8"/>
  <c r="G22" i="8"/>
  <c r="H22" i="8"/>
  <c r="I21" i="8"/>
  <c r="J21" i="8"/>
  <c r="BM20" i="8"/>
  <c r="BN19" i="8"/>
  <c r="BO19" i="8"/>
  <c r="BP19" i="8"/>
  <c r="BQ18" i="8"/>
  <c r="BR18" i="8"/>
  <c r="CX19" i="8"/>
  <c r="CY18" i="8"/>
  <c r="CZ18" i="8"/>
  <c r="ES14" i="8"/>
  <c r="ER15" i="8"/>
  <c r="ET14" i="8"/>
  <c r="EV13" i="8"/>
  <c r="EU14" i="8"/>
  <c r="EW13" i="8"/>
  <c r="EP15" i="8"/>
  <c r="EO16" i="8"/>
  <c r="EQ15" i="8"/>
  <c r="GC14" i="8"/>
  <c r="GD13" i="8"/>
  <c r="GE13" i="8"/>
  <c r="GJ11" i="8"/>
  <c r="GI12" i="8"/>
  <c r="GK11" i="8"/>
  <c r="GG12" i="8"/>
  <c r="GF13" i="8"/>
  <c r="GH12" i="8"/>
  <c r="FZ15" i="8"/>
  <c r="GA14" i="8"/>
  <c r="GB14" i="8"/>
  <c r="GW13" i="8"/>
  <c r="GX12" i="8"/>
  <c r="GY12" i="8"/>
  <c r="GZ12" i="8"/>
  <c r="HA11" i="8"/>
  <c r="HB11" i="8"/>
  <c r="HC11" i="8"/>
  <c r="HD10" i="8"/>
  <c r="HE10" i="8"/>
  <c r="HR11" i="8"/>
  <c r="HQ12" i="8"/>
  <c r="HS11" i="8"/>
  <c r="HX9" i="8"/>
  <c r="HW10" i="8"/>
  <c r="HY9" i="8"/>
  <c r="HT11" i="8"/>
  <c r="HU10" i="8"/>
  <c r="HV10" i="8"/>
  <c r="HN13" i="8"/>
  <c r="HO12" i="8"/>
  <c r="HP12" i="8"/>
  <c r="KQ8" i="8"/>
  <c r="KP9" i="8"/>
  <c r="KR8" i="8"/>
  <c r="MD7" i="8"/>
  <c r="MA6" i="8"/>
  <c r="LJ8" i="8"/>
  <c r="LK7" i="8"/>
  <c r="LM7" i="8"/>
  <c r="LL7" i="8"/>
  <c r="KS8" i="8"/>
  <c r="KT7" i="8"/>
  <c r="KV7" i="8"/>
  <c r="LF6" i="8"/>
  <c r="KU7" i="8"/>
  <c r="KE7" i="8"/>
  <c r="KC7" i="8"/>
  <c r="KB8" i="8"/>
  <c r="KK6" i="8"/>
  <c r="KD7" i="8"/>
  <c r="JZ8" i="8"/>
  <c r="JY9" i="8"/>
  <c r="KA8" i="8"/>
  <c r="JW9" i="8"/>
  <c r="JV10" i="8"/>
  <c r="JX9" i="8"/>
  <c r="JE10" i="8"/>
  <c r="JF9" i="8"/>
  <c r="JG9" i="8"/>
  <c r="JL7" i="8"/>
  <c r="JP6" i="8"/>
  <c r="JK8" i="8"/>
  <c r="JM7" i="8"/>
  <c r="JI8" i="8"/>
  <c r="JH9" i="8"/>
  <c r="JJ8" i="8"/>
  <c r="JB11" i="8"/>
  <c r="JC10" i="8"/>
  <c r="JD10" i="8"/>
  <c r="IL10" i="8"/>
  <c r="IK11" i="8"/>
  <c r="IM10" i="8"/>
  <c r="IQ9" i="8"/>
  <c r="IR8" i="8"/>
  <c r="IS8" i="8"/>
  <c r="IO9" i="8"/>
  <c r="IN10" i="8"/>
  <c r="IP9" i="8"/>
  <c r="IH12" i="8"/>
  <c r="II11" i="8"/>
  <c r="IJ11" i="8"/>
  <c r="GT14" i="8"/>
  <c r="GU13" i="8"/>
  <c r="GV13" i="8"/>
  <c r="FG15" i="8"/>
  <c r="FF16" i="8"/>
  <c r="FH15" i="8"/>
  <c r="FO13" i="8"/>
  <c r="FP12" i="8"/>
  <c r="FQ12" i="8"/>
  <c r="FM13" i="8"/>
  <c r="FL14" i="8"/>
  <c r="FN13" i="8"/>
  <c r="FI15" i="8"/>
  <c r="FJ14" i="8"/>
  <c r="FK14" i="8"/>
  <c r="EM16" i="8"/>
  <c r="EL17" i="8"/>
  <c r="EN16" i="8"/>
  <c r="DR18" i="8"/>
  <c r="DS17" i="8"/>
  <c r="DT17" i="8"/>
  <c r="EB14" i="8"/>
  <c r="EA15" i="8"/>
  <c r="EC14" i="8"/>
  <c r="DY15" i="8"/>
  <c r="DX16" i="8"/>
  <c r="DZ15" i="8"/>
  <c r="DV16" i="8"/>
  <c r="DU17" i="8"/>
  <c r="DW16" i="8"/>
  <c r="L20" i="8"/>
  <c r="K21" i="8"/>
  <c r="M20" i="8"/>
  <c r="CJ18" i="8"/>
  <c r="CK17" i="8"/>
  <c r="CL17" i="8"/>
  <c r="CN16" i="8"/>
  <c r="CM17" i="8"/>
  <c r="CO16" i="8"/>
  <c r="CE19" i="8"/>
  <c r="CD20" i="8"/>
  <c r="CF19" i="8"/>
  <c r="BJ21" i="8"/>
  <c r="BK20" i="8"/>
  <c r="BL20" i="8"/>
  <c r="AQ21" i="8"/>
  <c r="AP22" i="8"/>
  <c r="AR21" i="8"/>
  <c r="W22" i="8"/>
  <c r="V23" i="8"/>
  <c r="X22" i="8"/>
  <c r="AB21" i="8"/>
  <c r="AC20" i="8"/>
  <c r="AD20" i="8"/>
  <c r="BT17" i="8"/>
  <c r="BS18" i="8"/>
  <c r="BU17" i="8"/>
  <c r="DE16" i="8"/>
  <c r="DD17" i="8"/>
  <c r="DF16" i="8"/>
  <c r="DB17" i="8"/>
  <c r="DA18" i="8"/>
  <c r="DC17" i="8"/>
  <c r="AF19" i="8"/>
  <c r="AE20" i="8"/>
  <c r="AG19" i="8"/>
  <c r="Z21" i="8"/>
  <c r="Y22" i="8"/>
  <c r="AA21" i="8"/>
  <c r="AS21" i="8"/>
  <c r="AT20" i="8"/>
  <c r="AU20" i="8"/>
  <c r="CH18" i="8"/>
  <c r="CG19" i="8"/>
  <c r="CI18" i="8"/>
  <c r="AV20" i="8"/>
  <c r="AW19" i="8"/>
  <c r="AX19" i="8"/>
  <c r="C23" i="8"/>
  <c r="B24" i="8"/>
  <c r="D23" i="8"/>
  <c r="DG24" i="8"/>
  <c r="DH23" i="8"/>
  <c r="DI23" i="8"/>
  <c r="AY19" i="8"/>
  <c r="AZ18" i="8"/>
  <c r="BA18" i="8"/>
  <c r="AT24" i="4"/>
  <c r="DN23" i="6"/>
  <c r="NQ24" i="4"/>
  <c r="PL23" i="4"/>
  <c r="PG23" i="4"/>
  <c r="DI23" i="6"/>
  <c r="DO23" i="6" s="1"/>
  <c r="EH23" i="4"/>
  <c r="EE23" i="4"/>
  <c r="LN23" i="4"/>
  <c r="IC24" i="4"/>
  <c r="KW24" i="4"/>
  <c r="X24" i="4"/>
  <c r="KP23" i="4"/>
  <c r="EF23" i="6"/>
  <c r="RF23" i="4"/>
  <c r="DM23" i="6"/>
  <c r="IT23" i="4"/>
  <c r="AM23" i="4"/>
  <c r="DJ23" i="6"/>
  <c r="AU24" i="6"/>
  <c r="FC23" i="4"/>
  <c r="JT23" i="4"/>
  <c r="AS23" i="6"/>
  <c r="AU23" i="6" s="1"/>
  <c r="FZ23" i="4"/>
  <c r="Q23" i="4"/>
  <c r="GX23" i="4"/>
  <c r="NJ23" i="4"/>
  <c r="HV23" i="4"/>
  <c r="MI22" i="4"/>
  <c r="ML22" i="4" s="1"/>
  <c r="BJ23" i="4"/>
  <c r="FB23" i="4"/>
  <c r="FI23" i="4" s="1"/>
  <c r="BK23" i="6"/>
  <c r="IX23" i="4"/>
  <c r="BN23" i="6"/>
  <c r="LQ23" i="4"/>
  <c r="FI23" i="6"/>
  <c r="LP23" i="4"/>
  <c r="JS23" i="4"/>
  <c r="BP23" i="4"/>
  <c r="DL23" i="6"/>
  <c r="DF23" i="4"/>
  <c r="IY23" i="4"/>
  <c r="GJ36" i="6"/>
  <c r="LS23" i="4"/>
  <c r="JU23" i="4"/>
  <c r="KV23" i="4"/>
  <c r="FE23" i="6"/>
  <c r="GG24" i="4"/>
  <c r="FE23" i="4"/>
  <c r="BM23" i="4"/>
  <c r="FF23" i="6"/>
  <c r="AN23" i="4"/>
  <c r="BL23" i="6"/>
  <c r="FI24" i="4"/>
  <c r="BQ24" i="4"/>
  <c r="FG23" i="4"/>
  <c r="AO23" i="4"/>
  <c r="IU23" i="4"/>
  <c r="EI23" i="6"/>
  <c r="FA22" i="6"/>
  <c r="FE22" i="6" s="1"/>
  <c r="MQ22" i="4"/>
  <c r="GU22" i="4"/>
  <c r="GX22" i="4" s="1"/>
  <c r="IQ22" i="4"/>
  <c r="IT22" i="4" s="1"/>
  <c r="CI23" i="6"/>
  <c r="GC23" i="6"/>
  <c r="Q23" i="10"/>
  <c r="BL23" i="4"/>
  <c r="GZ23" i="4"/>
  <c r="KU23" i="4"/>
  <c r="KR23" i="4"/>
  <c r="NP23" i="4"/>
  <c r="FJ23" i="6"/>
  <c r="GF23" i="6"/>
  <c r="T23" i="10"/>
  <c r="JV23" i="4"/>
  <c r="BK23" i="4"/>
  <c r="CL23" i="4"/>
  <c r="GE23" i="4"/>
  <c r="FF23" i="4"/>
  <c r="MR23" i="4"/>
  <c r="CK23" i="6"/>
  <c r="BR24" i="6"/>
  <c r="HE24" i="4"/>
  <c r="JW23" i="4"/>
  <c r="AQ23" i="4"/>
  <c r="NM23" i="4"/>
  <c r="OL23" i="4"/>
  <c r="R23" i="4"/>
  <c r="JX23" i="4"/>
  <c r="FG23" i="6"/>
  <c r="EH23" i="6"/>
  <c r="EL23" i="6"/>
  <c r="FL24" i="6"/>
  <c r="LU24" i="4"/>
  <c r="AP23" i="4"/>
  <c r="OI23" i="4"/>
  <c r="U23" i="4"/>
  <c r="NL23" i="4"/>
  <c r="MO23" i="4"/>
  <c r="RI23" i="4"/>
  <c r="RK23" i="4" s="1"/>
  <c r="CN23" i="6"/>
  <c r="GX22" i="6"/>
  <c r="EC22" i="6"/>
  <c r="EF22" i="6" s="1"/>
  <c r="FH22" i="6"/>
  <c r="MN22" i="4"/>
  <c r="HA22" i="4"/>
  <c r="IY22" i="4"/>
  <c r="IW22" i="4"/>
  <c r="JO22" i="4"/>
  <c r="JR22" i="4" s="1"/>
  <c r="KS23" i="4"/>
  <c r="HB23" i="4"/>
  <c r="NO23" i="4"/>
  <c r="MP23" i="4"/>
  <c r="IW23" i="4"/>
  <c r="KT23" i="4"/>
  <c r="BP23" i="6"/>
  <c r="FK23" i="6"/>
  <c r="LR23" i="4"/>
  <c r="AS23" i="4"/>
  <c r="AT23" i="4" s="1"/>
  <c r="ON23" i="4"/>
  <c r="IB23" i="4"/>
  <c r="GE23" i="6"/>
  <c r="GH23" i="6"/>
  <c r="JA24" i="4"/>
  <c r="HZ23" i="4"/>
  <c r="IZ23" i="4"/>
  <c r="GY23" i="4"/>
  <c r="HX23" i="4"/>
  <c r="FD23" i="4"/>
  <c r="EG23" i="6"/>
  <c r="DO24" i="6"/>
  <c r="RK24" i="4"/>
  <c r="CM23" i="4"/>
  <c r="GD23" i="4"/>
  <c r="QG23" i="4"/>
  <c r="QM23" i="4" s="1"/>
  <c r="MQ23" i="4"/>
  <c r="EK23" i="4"/>
  <c r="CO24" i="4"/>
  <c r="BM23" i="6"/>
  <c r="ML23" i="4"/>
  <c r="FZ22" i="6"/>
  <c r="GC22" i="6" s="1"/>
  <c r="FK22" i="6"/>
  <c r="EL22" i="6"/>
  <c r="FI22" i="6"/>
  <c r="EJ22" i="6"/>
  <c r="BH22" i="6"/>
  <c r="BK22" i="6" s="1"/>
  <c r="JV22" i="4"/>
  <c r="JV38" i="4" s="1"/>
  <c r="MR22" i="4"/>
  <c r="IU22" i="4"/>
  <c r="MP22" i="4"/>
  <c r="FL23" i="6"/>
  <c r="CN23" i="4"/>
  <c r="OJ23" i="4"/>
  <c r="GD23" i="6"/>
  <c r="DK23" i="4"/>
  <c r="CK23" i="4"/>
  <c r="MM23" i="4"/>
  <c r="T23" i="4"/>
  <c r="CJ23" i="4"/>
  <c r="CO23" i="4" s="1"/>
  <c r="CL23" i="6"/>
  <c r="U23" i="10"/>
  <c r="GJ24" i="6"/>
  <c r="DM24" i="4"/>
  <c r="OK23" i="4"/>
  <c r="GA23" i="4"/>
  <c r="DJ23" i="4"/>
  <c r="GI23" i="6"/>
  <c r="R23" i="10"/>
  <c r="MS24" i="4"/>
  <c r="OO24" i="4"/>
  <c r="NN23" i="4"/>
  <c r="NQ23" i="4" s="1"/>
  <c r="HA23" i="4"/>
  <c r="V23" i="10"/>
  <c r="AK22" i="6"/>
  <c r="AN22" i="6" s="1"/>
  <c r="GG22" i="6"/>
  <c r="EK22" i="6"/>
  <c r="FF22" i="6"/>
  <c r="JS22" i="4"/>
  <c r="JU22" i="4"/>
  <c r="JU38" i="4" s="1"/>
  <c r="IZ22" i="4"/>
  <c r="HB22" i="4"/>
  <c r="JX22" i="4"/>
  <c r="JX38" i="4" s="1"/>
  <c r="EA22" i="4"/>
  <c r="ED22" i="4" s="1"/>
  <c r="IX22" i="4"/>
  <c r="V23" i="4"/>
  <c r="W23" i="4"/>
  <c r="OM23" i="4"/>
  <c r="OO23" i="4" s="1"/>
  <c r="CM23" i="6"/>
  <c r="DL23" i="4"/>
  <c r="DG23" i="4"/>
  <c r="S23" i="10"/>
  <c r="X24" i="10"/>
  <c r="JY24" i="4"/>
  <c r="PM24" i="4"/>
  <c r="HW23" i="4"/>
  <c r="DI23" i="4"/>
  <c r="HC23" i="4"/>
  <c r="HY23" i="4"/>
  <c r="X23" i="6"/>
  <c r="EM24" i="6"/>
  <c r="X24" i="6"/>
  <c r="QM24" i="4"/>
  <c r="GF23" i="4"/>
  <c r="PM23" i="4"/>
  <c r="GB23" i="4"/>
  <c r="BO23" i="4"/>
  <c r="BQ23" i="4" s="1"/>
  <c r="LO23" i="4"/>
  <c r="EK23" i="6"/>
  <c r="EM23" i="6" s="1"/>
  <c r="CO23" i="6"/>
  <c r="BQ23" i="6"/>
  <c r="BR23" i="6" s="1"/>
  <c r="HL48" i="6"/>
  <c r="HO48" i="6"/>
  <c r="HV48" i="6" s="1"/>
  <c r="IH48" i="6"/>
  <c r="IK48" i="6"/>
  <c r="IR48" i="6" s="1"/>
  <c r="ES49" i="6"/>
  <c r="FD49" i="6" s="1"/>
  <c r="HX49" i="6"/>
  <c r="IB49" i="6"/>
  <c r="IL49" i="6" s="1"/>
  <c r="D49" i="6"/>
  <c r="FQ49" i="6"/>
  <c r="IG49" i="6"/>
  <c r="IQ49" i="6" s="1"/>
  <c r="BX49" i="6"/>
  <c r="CH49" i="6" s="1"/>
  <c r="E49" i="6"/>
  <c r="IC49" i="6"/>
  <c r="IM49" i="6" s="1"/>
  <c r="AX49" i="6"/>
  <c r="HY49" i="6"/>
  <c r="ID49" i="6"/>
  <c r="IN49" i="6" s="1"/>
  <c r="DT49" i="6"/>
  <c r="HD49" i="6"/>
  <c r="HN49" i="6" s="1"/>
  <c r="AZ49" i="6"/>
  <c r="BJ49" i="6" s="1"/>
  <c r="AB49" i="6"/>
  <c r="CT49" i="6"/>
  <c r="IE49" i="6"/>
  <c r="IO49" i="6" s="1"/>
  <c r="HZ49" i="6"/>
  <c r="IJ49" i="6" s="1"/>
  <c r="C50" i="6"/>
  <c r="IF49" i="6"/>
  <c r="IP49" i="6" s="1"/>
  <c r="AA49" i="6"/>
  <c r="BW49" i="6"/>
  <c r="AY49" i="6"/>
  <c r="F49" i="6"/>
  <c r="P49" i="6" s="1"/>
  <c r="GN49" i="6"/>
  <c r="HH49" i="6"/>
  <c r="HR49" i="6" s="1"/>
  <c r="DS49" i="6"/>
  <c r="FR49" i="6"/>
  <c r="GB49" i="6" s="1"/>
  <c r="HE49" i="6"/>
  <c r="AC49" i="6"/>
  <c r="AM49" i="6" s="1"/>
  <c r="HC49" i="6"/>
  <c r="HF49" i="6"/>
  <c r="HP49" i="6" s="1"/>
  <c r="HB49" i="6"/>
  <c r="CU49" i="6"/>
  <c r="HG49" i="6"/>
  <c r="HQ49" i="6" s="1"/>
  <c r="DU49" i="6"/>
  <c r="EE49" i="6" s="1"/>
  <c r="GO49" i="6"/>
  <c r="HI49" i="6"/>
  <c r="HS49" i="6" s="1"/>
  <c r="ER49" i="6"/>
  <c r="BV49" i="6"/>
  <c r="HJ49" i="6"/>
  <c r="HT49" i="6" s="1"/>
  <c r="GP49" i="6"/>
  <c r="EQ49" i="6"/>
  <c r="HK49" i="6"/>
  <c r="HU49" i="6" s="1"/>
  <c r="FP49" i="6"/>
  <c r="CV49" i="6"/>
  <c r="DG49" i="6" s="1"/>
  <c r="IA49" i="6"/>
  <c r="F49" i="10"/>
  <c r="P49" i="10" s="1"/>
  <c r="E49" i="10"/>
  <c r="C50" i="10"/>
  <c r="D49" i="10"/>
  <c r="CF22" i="6"/>
  <c r="CK22" i="6" s="1"/>
  <c r="N22" i="6"/>
  <c r="W22" i="6" s="1"/>
  <c r="HO22" i="6"/>
  <c r="HV22" i="6" s="1"/>
  <c r="HL22" i="6"/>
  <c r="IH22" i="6"/>
  <c r="IK22" i="6"/>
  <c r="IR22" i="6" s="1"/>
  <c r="DD22" i="6"/>
  <c r="DK22" i="6" s="1"/>
  <c r="DC22" i="4"/>
  <c r="DK22" i="4" s="1"/>
  <c r="BG22" i="4"/>
  <c r="BP22" i="4" s="1"/>
  <c r="PC22" i="4"/>
  <c r="QK22" i="4" s="1"/>
  <c r="QC22" i="4"/>
  <c r="FW22" i="4"/>
  <c r="GA22" i="4" s="1"/>
  <c r="OE22" i="4"/>
  <c r="OM22" i="4" s="1"/>
  <c r="CE22" i="4"/>
  <c r="CN22" i="4" s="1"/>
  <c r="N22" i="4"/>
  <c r="U22" i="4" s="1"/>
  <c r="LK22" i="4"/>
  <c r="LQ22" i="4" s="1"/>
  <c r="HS22" i="4"/>
  <c r="HY22" i="4" s="1"/>
  <c r="HY38" i="4" s="1"/>
  <c r="EY22" i="4"/>
  <c r="FG22" i="4" s="1"/>
  <c r="IG21" i="6"/>
  <c r="IQ21" i="6" s="1"/>
  <c r="BW21" i="6"/>
  <c r="BG21" i="6"/>
  <c r="BB21" i="6"/>
  <c r="CE21" i="6"/>
  <c r="DW21" i="6"/>
  <c r="FS21" i="6"/>
  <c r="CW21" i="6"/>
  <c r="CX21" i="6"/>
  <c r="IA21" i="6"/>
  <c r="DC21" i="6"/>
  <c r="AB21" i="6"/>
  <c r="CY21" i="6"/>
  <c r="AA21" i="6"/>
  <c r="HF21" i="6"/>
  <c r="HP21" i="6" s="1"/>
  <c r="GW21" i="6"/>
  <c r="EX21" i="6"/>
  <c r="EA21" i="6"/>
  <c r="I21" i="6"/>
  <c r="HY21" i="6"/>
  <c r="IC21" i="6"/>
  <c r="IM21" i="6" s="1"/>
  <c r="HZ21" i="6"/>
  <c r="IJ21" i="6" s="1"/>
  <c r="HJ21" i="6"/>
  <c r="HT21" i="6" s="1"/>
  <c r="BZ21" i="6"/>
  <c r="DV21" i="6"/>
  <c r="AE21" i="6"/>
  <c r="GP21" i="6"/>
  <c r="DA21" i="6"/>
  <c r="AX21" i="6"/>
  <c r="DB21" i="6"/>
  <c r="CC21" i="6"/>
  <c r="HH21" i="6"/>
  <c r="HR21" i="6" s="1"/>
  <c r="DY21" i="6"/>
  <c r="EQ21" i="6"/>
  <c r="FT21" i="6"/>
  <c r="BA21" i="6"/>
  <c r="GO21" i="6"/>
  <c r="J21" i="6"/>
  <c r="CV21" i="6"/>
  <c r="DG21" i="6" s="1"/>
  <c r="BY21" i="6"/>
  <c r="GV21" i="6"/>
  <c r="D21" i="6"/>
  <c r="CT21" i="6"/>
  <c r="DZ21" i="6"/>
  <c r="AD21" i="6"/>
  <c r="CB21" i="6"/>
  <c r="IB21" i="6"/>
  <c r="IL21" i="6" s="1"/>
  <c r="EY21" i="6"/>
  <c r="AY21" i="6"/>
  <c r="HD21" i="6"/>
  <c r="HN21" i="6" s="1"/>
  <c r="ER21" i="6"/>
  <c r="DT21" i="6"/>
  <c r="F21" i="6"/>
  <c r="P21" i="6" s="1"/>
  <c r="FR21" i="6"/>
  <c r="GB21" i="6" s="1"/>
  <c r="HC21" i="6"/>
  <c r="AC21" i="6"/>
  <c r="AM21" i="6" s="1"/>
  <c r="GT21" i="6"/>
  <c r="G21" i="6"/>
  <c r="AZ21" i="6"/>
  <c r="BJ21" i="6" s="1"/>
  <c r="ET21" i="6"/>
  <c r="BC21" i="6"/>
  <c r="FP21" i="6"/>
  <c r="FX21" i="6"/>
  <c r="FV21" i="6"/>
  <c r="HG21" i="6"/>
  <c r="HQ21" i="6" s="1"/>
  <c r="GU21" i="6"/>
  <c r="EB21" i="6"/>
  <c r="L21" i="6"/>
  <c r="AF21" i="6"/>
  <c r="BV21" i="6"/>
  <c r="CD21" i="6"/>
  <c r="ID21" i="6"/>
  <c r="IN21" i="6" s="1"/>
  <c r="CZ21" i="6"/>
  <c r="HB21" i="6"/>
  <c r="IF21" i="6"/>
  <c r="IP21" i="6" s="1"/>
  <c r="E21" i="6"/>
  <c r="BF21" i="6"/>
  <c r="K21" i="6"/>
  <c r="CU21" i="6"/>
  <c r="FY21" i="6"/>
  <c r="BE21" i="6"/>
  <c r="BD21" i="6"/>
  <c r="AG21" i="6"/>
  <c r="HK21" i="6"/>
  <c r="HU21" i="6" s="1"/>
  <c r="IE21" i="6"/>
  <c r="IO21" i="6" s="1"/>
  <c r="GN21" i="6"/>
  <c r="BX21" i="6"/>
  <c r="CH21" i="6" s="1"/>
  <c r="EV21" i="6"/>
  <c r="M21" i="6"/>
  <c r="DS21" i="6"/>
  <c r="EU21" i="6"/>
  <c r="AH21" i="6"/>
  <c r="EW21" i="6"/>
  <c r="GS21" i="6"/>
  <c r="FU21" i="6"/>
  <c r="CA21" i="6"/>
  <c r="FW21" i="6"/>
  <c r="DU21" i="6"/>
  <c r="EE21" i="6" s="1"/>
  <c r="FQ21" i="6"/>
  <c r="AJ21" i="6"/>
  <c r="H21" i="6"/>
  <c r="ES21" i="6"/>
  <c r="FD21" i="6" s="1"/>
  <c r="HI21" i="6"/>
  <c r="HS21" i="6" s="1"/>
  <c r="EZ21" i="6"/>
  <c r="DX21" i="6"/>
  <c r="GQ21" i="6"/>
  <c r="HX21" i="6"/>
  <c r="HE21" i="6"/>
  <c r="AI21" i="6"/>
  <c r="GR21" i="6"/>
  <c r="KF21" i="4"/>
  <c r="NY21" i="4"/>
  <c r="NW21" i="4"/>
  <c r="OG21" i="4" s="1"/>
  <c r="JH21" i="4"/>
  <c r="DQ21" i="4"/>
  <c r="EO21" i="4"/>
  <c r="JL21" i="4"/>
  <c r="K21" i="4"/>
  <c r="BZ21" i="4"/>
  <c r="JE21" i="4"/>
  <c r="LH21" i="4"/>
  <c r="BF21" i="4"/>
  <c r="LY21" i="4"/>
  <c r="GR21" i="4"/>
  <c r="QR21" i="4"/>
  <c r="MW21" i="4"/>
  <c r="OX21" i="4"/>
  <c r="KE21" i="4"/>
  <c r="KO21" i="4" s="1"/>
  <c r="GT21" i="4"/>
  <c r="ND21" i="4"/>
  <c r="E21" i="4"/>
  <c r="EX21" i="4"/>
  <c r="MC21" i="4"/>
  <c r="IO21" i="4"/>
  <c r="DS21" i="4"/>
  <c r="EC21" i="4" s="1"/>
  <c r="PT21" i="4"/>
  <c r="QZ21" i="4"/>
  <c r="EV21" i="4"/>
  <c r="GS21" i="4"/>
  <c r="IM21" i="4"/>
  <c r="OY21" i="4"/>
  <c r="I21" i="4"/>
  <c r="PS21" i="4"/>
  <c r="QX21" i="4"/>
  <c r="M21" i="4"/>
  <c r="IP21" i="4"/>
  <c r="HM21" i="4"/>
  <c r="GO21" i="4"/>
  <c r="KJ21" i="4"/>
  <c r="PY21" i="4"/>
  <c r="PB21" i="4"/>
  <c r="IN21" i="4"/>
  <c r="KH21" i="4"/>
  <c r="AZ21" i="4"/>
  <c r="MH21" i="4"/>
  <c r="KL21" i="4"/>
  <c r="HN21" i="4"/>
  <c r="JF21" i="4"/>
  <c r="FN21" i="4"/>
  <c r="OB21" i="4"/>
  <c r="AA21" i="4"/>
  <c r="KK21" i="4"/>
  <c r="EU21" i="4"/>
  <c r="CV21" i="4"/>
  <c r="GL21" i="4"/>
  <c r="ER21" i="4"/>
  <c r="MX21" i="4"/>
  <c r="EP21" i="4"/>
  <c r="DV21" i="4"/>
  <c r="BV21" i="4"/>
  <c r="HJ21" i="4"/>
  <c r="FP21" i="4"/>
  <c r="KC21" i="4"/>
  <c r="MG21" i="4"/>
  <c r="IG21" i="4"/>
  <c r="KD21" i="4"/>
  <c r="PX21" i="4"/>
  <c r="AB21" i="4"/>
  <c r="AL21" i="4" s="1"/>
  <c r="PV21" i="4"/>
  <c r="CZ21" i="4"/>
  <c r="Z21" i="4"/>
  <c r="DU21" i="4"/>
  <c r="GQ21" i="4"/>
  <c r="CD21" i="4"/>
  <c r="BA21" i="4"/>
  <c r="LC21" i="4"/>
  <c r="LM21" i="4" s="1"/>
  <c r="BE21" i="4"/>
  <c r="GK21" i="4"/>
  <c r="HR21" i="4"/>
  <c r="CW21" i="4"/>
  <c r="HL21" i="4"/>
  <c r="HO21" i="4"/>
  <c r="BY21" i="4"/>
  <c r="AD21" i="4"/>
  <c r="CC21" i="4"/>
  <c r="OU21" i="4"/>
  <c r="PE21" i="4" s="1"/>
  <c r="QT21" i="4"/>
  <c r="BW21" i="4"/>
  <c r="CG21" i="4" s="1"/>
  <c r="GM21" i="4"/>
  <c r="GW21" i="4" s="1"/>
  <c r="JM21" i="4"/>
  <c r="AF21" i="4"/>
  <c r="CB21" i="4"/>
  <c r="OC21" i="4"/>
  <c r="CU21" i="4"/>
  <c r="DE21" i="4" s="1"/>
  <c r="LI21" i="4"/>
  <c r="IK21" i="4"/>
  <c r="DA21" i="4"/>
  <c r="GN21" i="4"/>
  <c r="J21" i="4"/>
  <c r="H21" i="4"/>
  <c r="AH21" i="4"/>
  <c r="NX21" i="4"/>
  <c r="QW21" i="4"/>
  <c r="DW21" i="4"/>
  <c r="FT21" i="4"/>
  <c r="FM21" i="4"/>
  <c r="LB21" i="4"/>
  <c r="AC21" i="4"/>
  <c r="OD21" i="4"/>
  <c r="NU21" i="4"/>
  <c r="KI21" i="4"/>
  <c r="HP21" i="4"/>
  <c r="JG21" i="4"/>
  <c r="JQ21" i="4" s="1"/>
  <c r="FV21" i="4"/>
  <c r="FS21" i="4"/>
  <c r="DR21" i="4"/>
  <c r="BD21" i="4"/>
  <c r="HI21" i="4"/>
  <c r="PZ21" i="4"/>
  <c r="JJ21" i="4"/>
  <c r="LZ21" i="4"/>
  <c r="QB21" i="4"/>
  <c r="CA21" i="4"/>
  <c r="LD21" i="4"/>
  <c r="JK21" i="4"/>
  <c r="KG21" i="4"/>
  <c r="C20" i="10"/>
  <c r="OZ21" i="4"/>
  <c r="DT21" i="4"/>
  <c r="AG21" i="4"/>
  <c r="ES21" i="4"/>
  <c r="NE21" i="4"/>
  <c r="LJ21" i="4"/>
  <c r="EW21" i="4"/>
  <c r="II21" i="4"/>
  <c r="IS21" i="4" s="1"/>
  <c r="QQ21" i="4"/>
  <c r="DZ21" i="4"/>
  <c r="GP21" i="4"/>
  <c r="DB21" i="4"/>
  <c r="PW21" i="4"/>
  <c r="LF21" i="4"/>
  <c r="L21" i="4"/>
  <c r="FQ21" i="4"/>
  <c r="NA21" i="4"/>
  <c r="CY21" i="4"/>
  <c r="BB21" i="4"/>
  <c r="NZ21" i="4"/>
  <c r="HK21" i="4"/>
  <c r="HU21" i="4" s="1"/>
  <c r="JN21" i="4"/>
  <c r="PA21" i="4"/>
  <c r="CS21" i="4"/>
  <c r="AX21" i="4"/>
  <c r="IJ21" i="4"/>
  <c r="AE21" i="4"/>
  <c r="D21" i="4"/>
  <c r="MD21" i="4"/>
  <c r="ET21" i="4"/>
  <c r="QS21" i="4"/>
  <c r="RC21" i="4" s="1"/>
  <c r="NV21" i="4"/>
  <c r="FU21" i="4"/>
  <c r="CX21" i="4"/>
  <c r="DY21" i="4"/>
  <c r="G21" i="4"/>
  <c r="LG21" i="4"/>
  <c r="OA21" i="4"/>
  <c r="BC21" i="4"/>
  <c r="QA21" i="4"/>
  <c r="JI21" i="4"/>
  <c r="C20" i="6"/>
  <c r="DX21" i="4"/>
  <c r="NB21" i="4"/>
  <c r="EQ21" i="4"/>
  <c r="FA21" i="4" s="1"/>
  <c r="MA21" i="4"/>
  <c r="MK21" i="4" s="1"/>
  <c r="NF21" i="4"/>
  <c r="FO21" i="4"/>
  <c r="FY21" i="4" s="1"/>
  <c r="IH21" i="4"/>
  <c r="FR21" i="4"/>
  <c r="HQ21" i="4"/>
  <c r="BX21" i="4"/>
  <c r="QV21" i="4"/>
  <c r="F21" i="4"/>
  <c r="P21" i="4" s="1"/>
  <c r="PU21" i="4"/>
  <c r="QE21" i="4" s="1"/>
  <c r="OT21" i="4"/>
  <c r="MZ21" i="4"/>
  <c r="BU21" i="4"/>
  <c r="OS21" i="4"/>
  <c r="OW21" i="4"/>
  <c r="C20" i="4"/>
  <c r="ME21" i="4"/>
  <c r="NC21" i="4"/>
  <c r="MY21" i="4"/>
  <c r="NI21" i="4" s="1"/>
  <c r="LA21" i="4"/>
  <c r="OV21" i="4"/>
  <c r="MB21" i="4"/>
  <c r="LE21" i="4"/>
  <c r="AI21" i="4"/>
  <c r="MF21" i="4"/>
  <c r="IL21" i="4"/>
  <c r="AW21" i="4"/>
  <c r="AY21" i="4"/>
  <c r="BI21" i="4" s="1"/>
  <c r="QY21" i="4"/>
  <c r="CT21" i="4"/>
  <c r="QU21" i="4"/>
  <c r="AJ22" i="4"/>
  <c r="AS22" i="4" s="1"/>
  <c r="NG22" i="4"/>
  <c r="NN22" i="4" s="1"/>
  <c r="RA22" i="4"/>
  <c r="J21" i="10"/>
  <c r="G21" i="10"/>
  <c r="L21" i="10"/>
  <c r="E21" i="10"/>
  <c r="H21" i="10"/>
  <c r="D21" i="10"/>
  <c r="I21" i="10"/>
  <c r="M21" i="10"/>
  <c r="F21" i="10"/>
  <c r="P21" i="10" s="1"/>
  <c r="K21" i="10"/>
  <c r="KM22" i="4"/>
  <c r="KV22" i="4" s="1"/>
  <c r="N22" i="10"/>
  <c r="W22" i="10" s="1"/>
  <c r="LU23" i="4" l="1"/>
  <c r="HD22" i="4"/>
  <c r="HC22" i="4"/>
  <c r="JS38" i="4"/>
  <c r="EI22" i="6"/>
  <c r="EG22" i="6"/>
  <c r="GY22" i="4"/>
  <c r="EH22" i="6"/>
  <c r="GZ22" i="4"/>
  <c r="MO22" i="4"/>
  <c r="AY20" i="8"/>
  <c r="AZ19" i="8"/>
  <c r="BA19" i="8"/>
  <c r="DG25" i="8"/>
  <c r="DH24" i="8"/>
  <c r="DI24" i="8"/>
  <c r="B25" i="8"/>
  <c r="C24" i="8"/>
  <c r="D24" i="8"/>
  <c r="AW20" i="8"/>
  <c r="AV21" i="8"/>
  <c r="AX20" i="8"/>
  <c r="CH19" i="8"/>
  <c r="CG20" i="8"/>
  <c r="CI19" i="8"/>
  <c r="AS22" i="8"/>
  <c r="AT21" i="8"/>
  <c r="AU21" i="8"/>
  <c r="Z22" i="8"/>
  <c r="Y23" i="8"/>
  <c r="AA22" i="8"/>
  <c r="AE21" i="8"/>
  <c r="AF20" i="8"/>
  <c r="AG20" i="8"/>
  <c r="DB18" i="8"/>
  <c r="DA19" i="8"/>
  <c r="DC18" i="8"/>
  <c r="DE17" i="8"/>
  <c r="DD18" i="8"/>
  <c r="DF17" i="8"/>
  <c r="BT18" i="8"/>
  <c r="BS19" i="8"/>
  <c r="BU18" i="8"/>
  <c r="AB22" i="8"/>
  <c r="AC21" i="8"/>
  <c r="AD21" i="8"/>
  <c r="W23" i="8"/>
  <c r="V24" i="8"/>
  <c r="X23" i="8"/>
  <c r="AP23" i="8"/>
  <c r="AQ22" i="8"/>
  <c r="AR22" i="8"/>
  <c r="BJ22" i="8"/>
  <c r="BK21" i="8"/>
  <c r="BL21" i="8"/>
  <c r="CD21" i="8"/>
  <c r="CE20" i="8"/>
  <c r="CF20" i="8"/>
  <c r="CN17" i="8"/>
  <c r="CM18" i="8"/>
  <c r="CO17" i="8"/>
  <c r="CJ19" i="8"/>
  <c r="CK18" i="8"/>
  <c r="CL18" i="8"/>
  <c r="L21" i="8"/>
  <c r="K22" i="8"/>
  <c r="M21" i="8"/>
  <c r="DV17" i="8"/>
  <c r="DU18" i="8"/>
  <c r="DW17" i="8"/>
  <c r="DY16" i="8"/>
  <c r="DX17" i="8"/>
  <c r="DZ16" i="8"/>
  <c r="EB15" i="8"/>
  <c r="EA16" i="8"/>
  <c r="EC15" i="8"/>
  <c r="DR19" i="8"/>
  <c r="DS18" i="8"/>
  <c r="DT18" i="8"/>
  <c r="EL18" i="8"/>
  <c r="EM17" i="8"/>
  <c r="EN17" i="8"/>
  <c r="FI16" i="8"/>
  <c r="FJ15" i="8"/>
  <c r="FK15" i="8"/>
  <c r="FM14" i="8"/>
  <c r="FL15" i="8"/>
  <c r="FN14" i="8"/>
  <c r="FP13" i="8"/>
  <c r="FO14" i="8"/>
  <c r="FQ13" i="8"/>
  <c r="FF17" i="8"/>
  <c r="FG16" i="8"/>
  <c r="FH16" i="8"/>
  <c r="GT15" i="8"/>
  <c r="GU14" i="8"/>
  <c r="GV14" i="8"/>
  <c r="II12" i="8"/>
  <c r="IH13" i="8"/>
  <c r="IJ12" i="8"/>
  <c r="IO10" i="8"/>
  <c r="IN11" i="8"/>
  <c r="IP10" i="8"/>
  <c r="IR9" i="8"/>
  <c r="IQ10" i="8"/>
  <c r="IS9" i="8"/>
  <c r="IK12" i="8"/>
  <c r="IL11" i="8"/>
  <c r="IM11" i="8"/>
  <c r="JC11" i="8"/>
  <c r="JB12" i="8"/>
  <c r="JD11" i="8"/>
  <c r="JI9" i="8"/>
  <c r="JH10" i="8"/>
  <c r="JJ9" i="8"/>
  <c r="JL8" i="8"/>
  <c r="JK9" i="8"/>
  <c r="JM8" i="8"/>
  <c r="JF10" i="8"/>
  <c r="JE11" i="8"/>
  <c r="JG10" i="8"/>
  <c r="JW10" i="8"/>
  <c r="JV11" i="8"/>
  <c r="JX10" i="8"/>
  <c r="JZ9" i="8"/>
  <c r="JY10" i="8"/>
  <c r="KA9" i="8"/>
  <c r="KB9" i="8"/>
  <c r="KC8" i="8"/>
  <c r="KD8" i="8"/>
  <c r="KF7" i="8"/>
  <c r="KJ6" i="8"/>
  <c r="KE8" i="8"/>
  <c r="KG7" i="8"/>
  <c r="KV8" i="8"/>
  <c r="KY7" i="8"/>
  <c r="LE6" i="8"/>
  <c r="KW7" i="8"/>
  <c r="KX7" i="8"/>
  <c r="KS9" i="8"/>
  <c r="KT8" i="8"/>
  <c r="KU8" i="8"/>
  <c r="LN7" i="8"/>
  <c r="LP7" i="8"/>
  <c r="LZ6" i="8"/>
  <c r="LM8" i="8"/>
  <c r="LO7" i="8"/>
  <c r="LK8" i="8"/>
  <c r="LJ9" i="8"/>
  <c r="LL8" i="8"/>
  <c r="MD8" i="8"/>
  <c r="MU6" i="8"/>
  <c r="MX7" i="8"/>
  <c r="MG7" i="8"/>
  <c r="ME7" i="8"/>
  <c r="MF7" i="8"/>
  <c r="KQ9" i="8"/>
  <c r="KP10" i="8"/>
  <c r="KR9" i="8"/>
  <c r="HO13" i="8"/>
  <c r="HN14" i="8"/>
  <c r="HP13" i="8"/>
  <c r="HU11" i="8"/>
  <c r="HT12" i="8"/>
  <c r="HV11" i="8"/>
  <c r="HX10" i="8"/>
  <c r="HW11" i="8"/>
  <c r="HY10" i="8"/>
  <c r="HR12" i="8"/>
  <c r="HQ13" i="8"/>
  <c r="HS12" i="8"/>
  <c r="HD11" i="8"/>
  <c r="HC12" i="8"/>
  <c r="HE11" i="8"/>
  <c r="GZ13" i="8"/>
  <c r="HA12" i="8"/>
  <c r="HB12" i="8"/>
  <c r="GW14" i="8"/>
  <c r="GX13" i="8"/>
  <c r="GY13" i="8"/>
  <c r="GA15" i="8"/>
  <c r="FZ16" i="8"/>
  <c r="GB15" i="8"/>
  <c r="GG13" i="8"/>
  <c r="GF14" i="8"/>
  <c r="GH13" i="8"/>
  <c r="GI13" i="8"/>
  <c r="GJ12" i="8"/>
  <c r="GK12" i="8"/>
  <c r="GD14" i="8"/>
  <c r="GC15" i="8"/>
  <c r="GE14" i="8"/>
  <c r="EP16" i="8"/>
  <c r="EO17" i="8"/>
  <c r="EQ16" i="8"/>
  <c r="EV14" i="8"/>
  <c r="EU15" i="8"/>
  <c r="EW14" i="8"/>
  <c r="ER16" i="8"/>
  <c r="ES15" i="8"/>
  <c r="ET15" i="8"/>
  <c r="CX20" i="8"/>
  <c r="CY19" i="8"/>
  <c r="CZ19" i="8"/>
  <c r="BP20" i="8"/>
  <c r="BQ19" i="8"/>
  <c r="BR19" i="8"/>
  <c r="BN20" i="8"/>
  <c r="BM21" i="8"/>
  <c r="BO20" i="8"/>
  <c r="I22" i="8"/>
  <c r="H23" i="8"/>
  <c r="J22" i="8"/>
  <c r="F23" i="8"/>
  <c r="E24" i="8"/>
  <c r="G23" i="8"/>
  <c r="CI22" i="6"/>
  <c r="HE23" i="4"/>
  <c r="BO22" i="6"/>
  <c r="GF22" i="6"/>
  <c r="MM22" i="4"/>
  <c r="KP22" i="4"/>
  <c r="AM22" i="4"/>
  <c r="PC21" i="4"/>
  <c r="PF21" i="4" s="1"/>
  <c r="IQ21" i="4"/>
  <c r="IT21" i="4" s="1"/>
  <c r="IT38" i="4" s="1"/>
  <c r="KM21" i="4"/>
  <c r="KP21" i="4" s="1"/>
  <c r="HV22" i="4"/>
  <c r="RD22" i="4"/>
  <c r="DM23" i="4"/>
  <c r="Q22" i="4"/>
  <c r="BJ22" i="4"/>
  <c r="OH22" i="4"/>
  <c r="DH22" i="6"/>
  <c r="IC23" i="4"/>
  <c r="X23" i="4"/>
  <c r="MS22" i="4"/>
  <c r="JY23" i="4"/>
  <c r="GG23" i="4"/>
  <c r="AR22" i="6"/>
  <c r="BL22" i="6"/>
  <c r="Q22" i="10"/>
  <c r="NJ22" i="4"/>
  <c r="RE21" i="4"/>
  <c r="QK21" i="4"/>
  <c r="KS21" i="4"/>
  <c r="QH21" i="4"/>
  <c r="KT21" i="4"/>
  <c r="RJ21" i="4"/>
  <c r="NP22" i="4"/>
  <c r="DG22" i="4"/>
  <c r="PH22" i="4"/>
  <c r="FF22" i="4"/>
  <c r="CL22" i="4"/>
  <c r="FE22" i="4"/>
  <c r="CK22" i="4"/>
  <c r="EE22" i="4"/>
  <c r="AP22" i="4"/>
  <c r="EJ22" i="4"/>
  <c r="JA23" i="4"/>
  <c r="LS22" i="4"/>
  <c r="OI22" i="4"/>
  <c r="PJ22" i="4"/>
  <c r="NK22" i="4"/>
  <c r="S22" i="4"/>
  <c r="CL22" i="6"/>
  <c r="GE22" i="6"/>
  <c r="MS23" i="4"/>
  <c r="R22" i="10"/>
  <c r="RF22" i="4"/>
  <c r="AR22" i="4"/>
  <c r="GE22" i="4"/>
  <c r="AQ22" i="4"/>
  <c r="DI22" i="4"/>
  <c r="T22" i="4"/>
  <c r="OL22" i="4"/>
  <c r="FG22" i="6"/>
  <c r="BN22" i="6"/>
  <c r="DL22" i="6"/>
  <c r="GH22" i="6"/>
  <c r="PL21" i="4"/>
  <c r="PK21" i="4"/>
  <c r="QL21" i="4"/>
  <c r="OE21" i="4"/>
  <c r="OH21" i="4" s="1"/>
  <c r="DC21" i="4"/>
  <c r="DF21" i="4" s="1"/>
  <c r="IX21" i="4"/>
  <c r="IX38" i="4" s="1"/>
  <c r="IW21" i="4"/>
  <c r="IW38" i="4" s="1"/>
  <c r="FB22" i="4"/>
  <c r="LN22" i="4"/>
  <c r="CH22" i="4"/>
  <c r="FZ22" i="4"/>
  <c r="PF22" i="4"/>
  <c r="DF22" i="4"/>
  <c r="Q22" i="6"/>
  <c r="RF21" i="4"/>
  <c r="PJ21" i="4"/>
  <c r="LK21" i="4"/>
  <c r="LN21" i="4" s="1"/>
  <c r="IU21" i="4"/>
  <c r="IU38" i="4" s="1"/>
  <c r="QI21" i="4"/>
  <c r="IY21" i="4"/>
  <c r="IY38" i="4" s="1"/>
  <c r="GX21" i="6"/>
  <c r="QF22" i="4"/>
  <c r="PI22" i="4"/>
  <c r="DL22" i="4"/>
  <c r="PG22" i="4"/>
  <c r="RH22" i="4"/>
  <c r="EG22" i="4"/>
  <c r="CM22" i="4"/>
  <c r="BM22" i="4"/>
  <c r="NL22" i="4"/>
  <c r="BL22" i="4"/>
  <c r="OK22" i="4"/>
  <c r="AO22" i="6"/>
  <c r="KW23" i="4"/>
  <c r="QI22" i="4"/>
  <c r="GC22" i="4"/>
  <c r="OJ22" i="4"/>
  <c r="W22" i="4"/>
  <c r="LT22" i="4"/>
  <c r="AS22" i="6"/>
  <c r="S22" i="6"/>
  <c r="AQ22" i="6"/>
  <c r="U22" i="6"/>
  <c r="CP23" i="6"/>
  <c r="CJ22" i="4"/>
  <c r="HE22" i="4"/>
  <c r="IV22" i="4"/>
  <c r="JT22" i="4"/>
  <c r="JT38" i="4" s="1"/>
  <c r="IB22" i="4"/>
  <c r="IB38" i="4" s="1"/>
  <c r="AO22" i="4"/>
  <c r="QH22" i="4"/>
  <c r="GD22" i="6"/>
  <c r="DI22" i="6"/>
  <c r="BM22" i="6"/>
  <c r="BQ22" i="6"/>
  <c r="S22" i="10"/>
  <c r="EF22" i="4"/>
  <c r="EI22" i="4"/>
  <c r="EH22" i="4"/>
  <c r="LR22" i="4"/>
  <c r="QJ22" i="4"/>
  <c r="HZ22" i="4"/>
  <c r="HZ38" i="4" s="1"/>
  <c r="ON22" i="4"/>
  <c r="GD22" i="4"/>
  <c r="DH22" i="4"/>
  <c r="DJ22" i="6"/>
  <c r="BO22" i="4"/>
  <c r="KS22" i="4"/>
  <c r="KQ22" i="4"/>
  <c r="RI22" i="4"/>
  <c r="HW22" i="4"/>
  <c r="HW38" i="4" s="1"/>
  <c r="AN22" i="4"/>
  <c r="AP22" i="6"/>
  <c r="GI22" i="6"/>
  <c r="GJ23" i="6"/>
  <c r="QG22" i="4"/>
  <c r="RE22" i="4"/>
  <c r="HX22" i="4"/>
  <c r="HX38" i="4" s="1"/>
  <c r="PK22" i="4"/>
  <c r="PL22" i="4"/>
  <c r="KR22" i="4"/>
  <c r="FC22" i="4"/>
  <c r="CN22" i="6"/>
  <c r="BP22" i="6"/>
  <c r="DM22" i="6"/>
  <c r="U22" i="10"/>
  <c r="LP22" i="4"/>
  <c r="QL22" i="4"/>
  <c r="KT22" i="4"/>
  <c r="DJ22" i="4"/>
  <c r="BN22" i="4"/>
  <c r="CJ22" i="6"/>
  <c r="T22" i="6"/>
  <c r="T22" i="10"/>
  <c r="BK22" i="4"/>
  <c r="V22" i="4"/>
  <c r="LO22" i="4"/>
  <c r="R22" i="4"/>
  <c r="DN22" i="6"/>
  <c r="FD22" i="4"/>
  <c r="GF22" i="4"/>
  <c r="GB22" i="4"/>
  <c r="FH22" i="4"/>
  <c r="RG22" i="4"/>
  <c r="RJ22" i="4"/>
  <c r="NM22" i="4"/>
  <c r="R22" i="6"/>
  <c r="V22" i="6"/>
  <c r="EM22" i="6"/>
  <c r="X23" i="10"/>
  <c r="V22" i="10"/>
  <c r="JA22" i="4"/>
  <c r="KU22" i="4"/>
  <c r="CI22" i="4"/>
  <c r="NO22" i="4"/>
  <c r="JW22" i="4"/>
  <c r="JW38" i="4" s="1"/>
  <c r="IA22" i="4"/>
  <c r="IA38" i="4" s="1"/>
  <c r="AT22" i="6"/>
  <c r="FJ22" i="6"/>
  <c r="CM22" i="6"/>
  <c r="CO22" i="6"/>
  <c r="N21" i="10"/>
  <c r="U21" i="10" s="1"/>
  <c r="MI21" i="4"/>
  <c r="MN21" i="4" s="1"/>
  <c r="QU20" i="4"/>
  <c r="BE20" i="4"/>
  <c r="BE38" i="4" s="1"/>
  <c r="OV20" i="4"/>
  <c r="FN20" i="4"/>
  <c r="CZ20" i="4"/>
  <c r="KJ20" i="4"/>
  <c r="QX20" i="4"/>
  <c r="MA20" i="4"/>
  <c r="MK20" i="4" s="1"/>
  <c r="MH20" i="4"/>
  <c r="MW20" i="4"/>
  <c r="GQ20" i="4"/>
  <c r="KI20" i="4"/>
  <c r="LD20" i="4"/>
  <c r="BX20" i="4"/>
  <c r="BX38" i="4" s="1"/>
  <c r="C19" i="6"/>
  <c r="AD20" i="4"/>
  <c r="EW20" i="4"/>
  <c r="CX20" i="4"/>
  <c r="GN20" i="4"/>
  <c r="GN38" i="4" s="1"/>
  <c r="KK20" i="4"/>
  <c r="GT20" i="4"/>
  <c r="GT38" i="4" s="1"/>
  <c r="JH20" i="4"/>
  <c r="PT20" i="4"/>
  <c r="DA20" i="4"/>
  <c r="GP20" i="4"/>
  <c r="HM20" i="4"/>
  <c r="CT20" i="4"/>
  <c r="GK20" i="4"/>
  <c r="BB20" i="4"/>
  <c r="HQ20" i="4"/>
  <c r="HQ38" i="4" s="1"/>
  <c r="OC20" i="4"/>
  <c r="HJ20" i="4"/>
  <c r="ND20" i="4"/>
  <c r="LY20" i="4"/>
  <c r="CD20" i="4"/>
  <c r="IN20" i="4"/>
  <c r="J20" i="4"/>
  <c r="AF20" i="4"/>
  <c r="FQ20" i="4"/>
  <c r="II20" i="4"/>
  <c r="IS20" i="4" s="1"/>
  <c r="AX20" i="4"/>
  <c r="KD20" i="4"/>
  <c r="BF20" i="4"/>
  <c r="HI20" i="4"/>
  <c r="NU20" i="4"/>
  <c r="HL20" i="4"/>
  <c r="HL38" i="4" s="1"/>
  <c r="HS38" i="4" s="1"/>
  <c r="JE20" i="4"/>
  <c r="AH20" i="4"/>
  <c r="HR20" i="4"/>
  <c r="QT20" i="4"/>
  <c r="ET20" i="4"/>
  <c r="DQ20" i="4"/>
  <c r="EV20" i="4"/>
  <c r="BA20" i="4"/>
  <c r="ME20" i="4"/>
  <c r="AZ20" i="4"/>
  <c r="AZ38" i="4" s="1"/>
  <c r="FO20" i="4"/>
  <c r="FY20" i="4" s="1"/>
  <c r="KG20" i="4"/>
  <c r="OW20" i="4"/>
  <c r="DZ20" i="4"/>
  <c r="EO20" i="4"/>
  <c r="PW20" i="4"/>
  <c r="NZ20" i="4"/>
  <c r="LE20" i="4"/>
  <c r="JM20" i="4"/>
  <c r="QA20" i="4"/>
  <c r="CW20" i="4"/>
  <c r="PZ20" i="4"/>
  <c r="AC20" i="4"/>
  <c r="CC20" i="4"/>
  <c r="OT20" i="4"/>
  <c r="IH20" i="4"/>
  <c r="AG20" i="4"/>
  <c r="OX20" i="4"/>
  <c r="NV20" i="4"/>
  <c r="BY20" i="4"/>
  <c r="BY38" i="4" s="1"/>
  <c r="CB20" i="4"/>
  <c r="EU20" i="4"/>
  <c r="OB20" i="4"/>
  <c r="AW20" i="4"/>
  <c r="AI20" i="4"/>
  <c r="HN20" i="4"/>
  <c r="LH20" i="4"/>
  <c r="EQ20" i="4"/>
  <c r="FA20" i="4" s="1"/>
  <c r="IP20" i="4"/>
  <c r="EP20" i="4"/>
  <c r="KF20" i="4"/>
  <c r="IO20" i="4"/>
  <c r="IG20" i="4"/>
  <c r="JI20" i="4"/>
  <c r="LI20" i="4"/>
  <c r="LZ20" i="4"/>
  <c r="QR20" i="4"/>
  <c r="BC20" i="4"/>
  <c r="GS20" i="4"/>
  <c r="QW20" i="4"/>
  <c r="OD20" i="4"/>
  <c r="DT20" i="4"/>
  <c r="K20" i="4"/>
  <c r="PY20" i="4"/>
  <c r="ER20" i="4"/>
  <c r="ER38" i="4" s="1"/>
  <c r="NY20" i="4"/>
  <c r="MZ20" i="4"/>
  <c r="I20" i="4"/>
  <c r="ES20" i="4"/>
  <c r="CY20" i="4"/>
  <c r="QS20" i="4"/>
  <c r="RC20" i="4" s="1"/>
  <c r="JF20" i="4"/>
  <c r="H20" i="4"/>
  <c r="H38" i="4" s="1"/>
  <c r="FS20" i="4"/>
  <c r="FS38" i="4" s="1"/>
  <c r="LF20" i="4"/>
  <c r="GR20" i="4"/>
  <c r="NB20" i="4"/>
  <c r="HO20" i="4"/>
  <c r="AB20" i="4"/>
  <c r="AL20" i="4" s="1"/>
  <c r="CA20" i="4"/>
  <c r="EX20" i="4"/>
  <c r="EX38" i="4" s="1"/>
  <c r="KE20" i="4"/>
  <c r="KO20" i="4" s="1"/>
  <c r="BD20" i="4"/>
  <c r="LC20" i="4"/>
  <c r="LM20" i="4" s="1"/>
  <c r="L20" i="4"/>
  <c r="JG20" i="4"/>
  <c r="JQ20" i="4" s="1"/>
  <c r="IL20" i="4"/>
  <c r="GL20" i="4"/>
  <c r="M20" i="4"/>
  <c r="CS20" i="4"/>
  <c r="PU20" i="4"/>
  <c r="QE20" i="4" s="1"/>
  <c r="MG20" i="4"/>
  <c r="GO20" i="4"/>
  <c r="JK20" i="4"/>
  <c r="IM20" i="4"/>
  <c r="PX20" i="4"/>
  <c r="NX20" i="4"/>
  <c r="IJ20" i="4"/>
  <c r="FT20" i="4"/>
  <c r="PS20" i="4"/>
  <c r="OU20" i="4"/>
  <c r="PE20" i="4" s="1"/>
  <c r="QY20" i="4"/>
  <c r="FV20" i="4"/>
  <c r="Z20" i="4"/>
  <c r="C19" i="10"/>
  <c r="FM20" i="4"/>
  <c r="AY20" i="4"/>
  <c r="BI20" i="4" s="1"/>
  <c r="DY20" i="4"/>
  <c r="HP20" i="4"/>
  <c r="IK20" i="4"/>
  <c r="HK20" i="4"/>
  <c r="HU20" i="4" s="1"/>
  <c r="FU20" i="4"/>
  <c r="QV20" i="4"/>
  <c r="OY20" i="4"/>
  <c r="G20" i="4"/>
  <c r="G38" i="4" s="1"/>
  <c r="PB20" i="4"/>
  <c r="PA20" i="4"/>
  <c r="F20" i="4"/>
  <c r="P20" i="4" s="1"/>
  <c r="PV20" i="4"/>
  <c r="KL20" i="4"/>
  <c r="KH20" i="4"/>
  <c r="GM20" i="4"/>
  <c r="GW20" i="4" s="1"/>
  <c r="QB20" i="4"/>
  <c r="JL20" i="4"/>
  <c r="KC20" i="4"/>
  <c r="AE20" i="4"/>
  <c r="FP20" i="4"/>
  <c r="FP38" i="4" s="1"/>
  <c r="DS20" i="4"/>
  <c r="EC20" i="4" s="1"/>
  <c r="LB20" i="4"/>
  <c r="NA20" i="4"/>
  <c r="LG20" i="4"/>
  <c r="MF20" i="4"/>
  <c r="BZ20" i="4"/>
  <c r="NW20" i="4"/>
  <c r="OG20" i="4" s="1"/>
  <c r="DV20" i="4"/>
  <c r="CV20" i="4"/>
  <c r="CV38" i="4" s="1"/>
  <c r="OA20" i="4"/>
  <c r="AA20" i="4"/>
  <c r="OS20" i="4"/>
  <c r="BW20" i="4"/>
  <c r="CG20" i="4" s="1"/>
  <c r="DU20" i="4"/>
  <c r="NE20" i="4"/>
  <c r="DW20" i="4"/>
  <c r="MC20" i="4"/>
  <c r="BU20" i="4"/>
  <c r="QZ20" i="4"/>
  <c r="C19" i="4"/>
  <c r="MY20" i="4"/>
  <c r="NI20" i="4" s="1"/>
  <c r="CU20" i="4"/>
  <c r="DE20" i="4" s="1"/>
  <c r="BV20" i="4"/>
  <c r="MX20" i="4"/>
  <c r="JN20" i="4"/>
  <c r="DB20" i="4"/>
  <c r="DB38" i="4" s="1"/>
  <c r="NF20" i="4"/>
  <c r="E20" i="4"/>
  <c r="MD20" i="4"/>
  <c r="DR20" i="4"/>
  <c r="MB20" i="4"/>
  <c r="JJ20" i="4"/>
  <c r="QQ20" i="4"/>
  <c r="D20" i="4"/>
  <c r="DX20" i="4"/>
  <c r="FR20" i="4"/>
  <c r="LJ20" i="4"/>
  <c r="OZ20" i="4"/>
  <c r="LA20" i="4"/>
  <c r="NC20" i="4"/>
  <c r="NG21" i="4"/>
  <c r="NP21" i="4" s="1"/>
  <c r="CE21" i="4"/>
  <c r="CN21" i="4" s="1"/>
  <c r="FW20" i="6"/>
  <c r="IG20" i="6"/>
  <c r="IQ20" i="6" s="1"/>
  <c r="GS20" i="6"/>
  <c r="GV20" i="6"/>
  <c r="HZ20" i="6"/>
  <c r="IJ20" i="6" s="1"/>
  <c r="ER20" i="6"/>
  <c r="AY20" i="6"/>
  <c r="AD20" i="6"/>
  <c r="CD20" i="6"/>
  <c r="BB20" i="6"/>
  <c r="BW20" i="6"/>
  <c r="EQ20" i="6"/>
  <c r="G20" i="6"/>
  <c r="DB20" i="6"/>
  <c r="DS20" i="6"/>
  <c r="GO20" i="6"/>
  <c r="D20" i="6"/>
  <c r="DU20" i="6"/>
  <c r="EE20" i="6" s="1"/>
  <c r="HH20" i="6"/>
  <c r="HR20" i="6" s="1"/>
  <c r="EW20" i="6"/>
  <c r="ES20" i="6"/>
  <c r="FD20" i="6" s="1"/>
  <c r="DZ20" i="6"/>
  <c r="AC20" i="6"/>
  <c r="AM20" i="6" s="1"/>
  <c r="AF20" i="6"/>
  <c r="HJ20" i="6"/>
  <c r="HT20" i="6" s="1"/>
  <c r="HK20" i="6"/>
  <c r="HU20" i="6" s="1"/>
  <c r="CV20" i="6"/>
  <c r="DG20" i="6" s="1"/>
  <c r="AJ20" i="6"/>
  <c r="DW20" i="6"/>
  <c r="GR20" i="6"/>
  <c r="AE20" i="6"/>
  <c r="L20" i="6"/>
  <c r="HC20" i="6"/>
  <c r="CZ20" i="6"/>
  <c r="FP20" i="6"/>
  <c r="HY20" i="6"/>
  <c r="FQ20" i="6"/>
  <c r="EU20" i="6"/>
  <c r="HD20" i="6"/>
  <c r="HN20" i="6" s="1"/>
  <c r="AA20" i="6"/>
  <c r="IB20" i="6"/>
  <c r="IL20" i="6" s="1"/>
  <c r="F20" i="6"/>
  <c r="P20" i="6" s="1"/>
  <c r="AI20" i="6"/>
  <c r="CY20" i="6"/>
  <c r="IC20" i="6"/>
  <c r="IM20" i="6" s="1"/>
  <c r="IA20" i="6"/>
  <c r="IF20" i="6"/>
  <c r="IP20" i="6" s="1"/>
  <c r="DV20" i="6"/>
  <c r="BE20" i="6"/>
  <c r="GQ20" i="6"/>
  <c r="GW20" i="6"/>
  <c r="BY20" i="6"/>
  <c r="CW20" i="6"/>
  <c r="IE20" i="6"/>
  <c r="IO20" i="6" s="1"/>
  <c r="FT20" i="6"/>
  <c r="EX20" i="6"/>
  <c r="BZ20" i="6"/>
  <c r="J20" i="6"/>
  <c r="M20" i="6"/>
  <c r="DA20" i="6"/>
  <c r="FX20" i="6"/>
  <c r="GU20" i="6"/>
  <c r="BV20" i="6"/>
  <c r="E20" i="6"/>
  <c r="EV20" i="6"/>
  <c r="DC20" i="6"/>
  <c r="AH20" i="6"/>
  <c r="HF20" i="6"/>
  <c r="HP20" i="6" s="1"/>
  <c r="FU20" i="6"/>
  <c r="BA20" i="6"/>
  <c r="CT20" i="6"/>
  <c r="HG20" i="6"/>
  <c r="HQ20" i="6" s="1"/>
  <c r="HE20" i="6"/>
  <c r="CB20" i="6"/>
  <c r="DY20" i="6"/>
  <c r="CX20" i="6"/>
  <c r="CU20" i="6"/>
  <c r="FR20" i="6"/>
  <c r="GB20" i="6" s="1"/>
  <c r="CC20" i="6"/>
  <c r="AX20" i="6"/>
  <c r="GT20" i="6"/>
  <c r="ET20" i="6"/>
  <c r="DT20" i="6"/>
  <c r="I20" i="6"/>
  <c r="K20" i="6"/>
  <c r="GN20" i="6"/>
  <c r="H20" i="6"/>
  <c r="BD20" i="6"/>
  <c r="BG20" i="6"/>
  <c r="CE20" i="6"/>
  <c r="EZ20" i="6"/>
  <c r="HX20" i="6"/>
  <c r="FS20" i="6"/>
  <c r="ID20" i="6"/>
  <c r="IN20" i="6" s="1"/>
  <c r="EB20" i="6"/>
  <c r="EA20" i="6"/>
  <c r="AB20" i="6"/>
  <c r="HI20" i="6"/>
  <c r="HS20" i="6" s="1"/>
  <c r="AG20" i="6"/>
  <c r="FY20" i="6"/>
  <c r="BC20" i="6"/>
  <c r="FV20" i="6"/>
  <c r="BF20" i="6"/>
  <c r="CA20" i="6"/>
  <c r="GP20" i="6"/>
  <c r="DX20" i="6"/>
  <c r="BX20" i="6"/>
  <c r="CH20" i="6" s="1"/>
  <c r="EY20" i="6"/>
  <c r="AZ20" i="6"/>
  <c r="BJ20" i="6" s="1"/>
  <c r="HB20" i="6"/>
  <c r="N21" i="4"/>
  <c r="V21" i="4" s="1"/>
  <c r="EA21" i="4"/>
  <c r="EF21" i="4" s="1"/>
  <c r="G20" i="10"/>
  <c r="K20" i="10"/>
  <c r="J20" i="10"/>
  <c r="F20" i="10"/>
  <c r="P20" i="10" s="1"/>
  <c r="H20" i="10"/>
  <c r="L20" i="10"/>
  <c r="M20" i="10"/>
  <c r="D20" i="10"/>
  <c r="I20" i="10"/>
  <c r="E20" i="10"/>
  <c r="AJ21" i="4"/>
  <c r="AO21" i="4" s="1"/>
  <c r="GU21" i="4"/>
  <c r="HD21" i="4" s="1"/>
  <c r="RA21" i="4"/>
  <c r="RD21" i="4"/>
  <c r="HS21" i="4"/>
  <c r="HW21" i="4" s="1"/>
  <c r="QC21" i="4"/>
  <c r="FW21" i="4"/>
  <c r="GC21" i="4" s="1"/>
  <c r="EY21" i="4"/>
  <c r="FD21" i="4" s="1"/>
  <c r="BG21" i="4"/>
  <c r="BK21" i="4" s="1"/>
  <c r="JO21" i="4"/>
  <c r="JS21" i="4" s="1"/>
  <c r="HL21" i="6"/>
  <c r="HO21" i="6"/>
  <c r="HV21" i="6" s="1"/>
  <c r="FA21" i="6"/>
  <c r="FG21" i="6" s="1"/>
  <c r="N21" i="6"/>
  <c r="R21" i="6" s="1"/>
  <c r="AK21" i="6"/>
  <c r="AO21" i="6" s="1"/>
  <c r="CF21" i="6"/>
  <c r="CL21" i="6" s="1"/>
  <c r="BH21" i="6"/>
  <c r="BQ21" i="6" s="1"/>
  <c r="EC21" i="6"/>
  <c r="EI21" i="6" s="1"/>
  <c r="IH21" i="6"/>
  <c r="IK21" i="6"/>
  <c r="IR21" i="6" s="1"/>
  <c r="DD21" i="6"/>
  <c r="DK21" i="6" s="1"/>
  <c r="FZ21" i="6"/>
  <c r="GE21" i="6" s="1"/>
  <c r="HV38" i="4"/>
  <c r="D50" i="10"/>
  <c r="F50" i="10"/>
  <c r="P50" i="10" s="1"/>
  <c r="E50" i="10"/>
  <c r="C51" i="10"/>
  <c r="IK49" i="6"/>
  <c r="IR49" i="6" s="1"/>
  <c r="IH49" i="6"/>
  <c r="HO49" i="6"/>
  <c r="HV49" i="6" s="1"/>
  <c r="HL49" i="6"/>
  <c r="ES50" i="6"/>
  <c r="FD50" i="6" s="1"/>
  <c r="HD50" i="6"/>
  <c r="HN50" i="6" s="1"/>
  <c r="IG50" i="6"/>
  <c r="IQ50" i="6" s="1"/>
  <c r="HZ50" i="6"/>
  <c r="IJ50" i="6" s="1"/>
  <c r="CT50" i="6"/>
  <c r="IA50" i="6"/>
  <c r="DU50" i="6"/>
  <c r="EE50" i="6" s="1"/>
  <c r="GP50" i="6"/>
  <c r="HX50" i="6"/>
  <c r="CV50" i="6"/>
  <c r="DG50" i="6" s="1"/>
  <c r="HB50" i="6"/>
  <c r="DS50" i="6"/>
  <c r="FQ50" i="6"/>
  <c r="BW50" i="6"/>
  <c r="HK50" i="6"/>
  <c r="HU50" i="6" s="1"/>
  <c r="EQ50" i="6"/>
  <c r="AZ50" i="6"/>
  <c r="BJ50" i="6" s="1"/>
  <c r="HF50" i="6"/>
  <c r="HP50" i="6" s="1"/>
  <c r="BV50" i="6"/>
  <c r="HC50" i="6"/>
  <c r="HH50" i="6"/>
  <c r="HR50" i="6" s="1"/>
  <c r="FR50" i="6"/>
  <c r="GB50" i="6" s="1"/>
  <c r="AC50" i="6"/>
  <c r="AM50" i="6" s="1"/>
  <c r="HJ50" i="6"/>
  <c r="HT50" i="6" s="1"/>
  <c r="E50" i="6"/>
  <c r="ER50" i="6"/>
  <c r="HI50" i="6"/>
  <c r="HS50" i="6" s="1"/>
  <c r="HY50" i="6"/>
  <c r="F50" i="6"/>
  <c r="P50" i="6" s="1"/>
  <c r="HE50" i="6"/>
  <c r="GO50" i="6"/>
  <c r="AY50" i="6"/>
  <c r="HG50" i="6"/>
  <c r="HQ50" i="6" s="1"/>
  <c r="AB50" i="6"/>
  <c r="AA50" i="6"/>
  <c r="IF50" i="6"/>
  <c r="IP50" i="6" s="1"/>
  <c r="GN50" i="6"/>
  <c r="D50" i="6"/>
  <c r="IB50" i="6"/>
  <c r="IL50" i="6" s="1"/>
  <c r="FP50" i="6"/>
  <c r="CU50" i="6"/>
  <c r="ID50" i="6"/>
  <c r="IN50" i="6" s="1"/>
  <c r="AX50" i="6"/>
  <c r="BX50" i="6"/>
  <c r="CH50" i="6" s="1"/>
  <c r="IC50" i="6"/>
  <c r="IM50" i="6" s="1"/>
  <c r="C51" i="6"/>
  <c r="DT50" i="6"/>
  <c r="IE50" i="6"/>
  <c r="IO50" i="6" s="1"/>
  <c r="QF21" i="4" l="1"/>
  <c r="KU21" i="4"/>
  <c r="QG21" i="4"/>
  <c r="RH21" i="4"/>
  <c r="KV21" i="4"/>
  <c r="KQ21" i="4"/>
  <c r="PH21" i="4"/>
  <c r="PI21" i="4"/>
  <c r="KR21" i="4"/>
  <c r="RG21" i="4"/>
  <c r="QJ21" i="4"/>
  <c r="PG21" i="4"/>
  <c r="F24" i="8"/>
  <c r="E25" i="8"/>
  <c r="G24" i="8"/>
  <c r="I23" i="8"/>
  <c r="H24" i="8"/>
  <c r="J23" i="8"/>
  <c r="BN21" i="8"/>
  <c r="BM22" i="8"/>
  <c r="BO21" i="8"/>
  <c r="BP21" i="8"/>
  <c r="BQ20" i="8"/>
  <c r="BR20" i="8"/>
  <c r="CX21" i="8"/>
  <c r="CY20" i="8"/>
  <c r="CZ20" i="8"/>
  <c r="ES16" i="8"/>
  <c r="ER17" i="8"/>
  <c r="ET16" i="8"/>
  <c r="EU16" i="8"/>
  <c r="EV15" i="8"/>
  <c r="EW15" i="8"/>
  <c r="EO18" i="8"/>
  <c r="EP17" i="8"/>
  <c r="EQ17" i="8"/>
  <c r="GD15" i="8"/>
  <c r="GC16" i="8"/>
  <c r="GE15" i="8"/>
  <c r="GJ13" i="8"/>
  <c r="GI14" i="8"/>
  <c r="GK13" i="8"/>
  <c r="GF15" i="8"/>
  <c r="GG14" i="8"/>
  <c r="GH14" i="8"/>
  <c r="GA16" i="8"/>
  <c r="FZ17" i="8"/>
  <c r="GB16" i="8"/>
  <c r="GX14" i="8"/>
  <c r="GW15" i="8"/>
  <c r="GY14" i="8"/>
  <c r="GZ14" i="8"/>
  <c r="HA13" i="8"/>
  <c r="HB13" i="8"/>
  <c r="HC13" i="8"/>
  <c r="HD12" i="8"/>
  <c r="HE12" i="8"/>
  <c r="HR13" i="8"/>
  <c r="HQ14" i="8"/>
  <c r="HS13" i="8"/>
  <c r="HX11" i="8"/>
  <c r="HW12" i="8"/>
  <c r="HY11" i="8"/>
  <c r="HU12" i="8"/>
  <c r="HT13" i="8"/>
  <c r="HV12" i="8"/>
  <c r="HN15" i="8"/>
  <c r="HO14" i="8"/>
  <c r="HP14" i="8"/>
  <c r="KP11" i="8"/>
  <c r="KQ10" i="8"/>
  <c r="KR10" i="8"/>
  <c r="MG8" i="8"/>
  <c r="MT6" i="8"/>
  <c r="MJ7" i="8"/>
  <c r="MH7" i="8"/>
  <c r="MI7" i="8"/>
  <c r="NR7" i="8"/>
  <c r="NA7" i="8"/>
  <c r="MX8" i="8"/>
  <c r="NO6" i="8"/>
  <c r="MY7" i="8"/>
  <c r="MZ7" i="8"/>
  <c r="ME8" i="8"/>
  <c r="MD9" i="8"/>
  <c r="MF8" i="8"/>
  <c r="LJ10" i="8"/>
  <c r="LK9" i="8"/>
  <c r="LL9" i="8"/>
  <c r="LN8" i="8"/>
  <c r="LM9" i="8"/>
  <c r="LO8" i="8"/>
  <c r="LY6" i="8"/>
  <c r="LS7" i="8"/>
  <c r="LQ7" i="8"/>
  <c r="LP8" i="8"/>
  <c r="LR7" i="8"/>
  <c r="KS10" i="8"/>
  <c r="KT9" i="8"/>
  <c r="KU9" i="8"/>
  <c r="LD6" i="8"/>
  <c r="KY8" i="8"/>
  <c r="KZ7" i="8"/>
  <c r="LA7" i="8"/>
  <c r="KW8" i="8"/>
  <c r="KV9" i="8"/>
  <c r="KX8" i="8"/>
  <c r="KF8" i="8"/>
  <c r="KE9" i="8"/>
  <c r="KG8" i="8"/>
  <c r="KC9" i="8"/>
  <c r="KB10" i="8"/>
  <c r="KD9" i="8"/>
  <c r="JY11" i="8"/>
  <c r="JZ10" i="8"/>
  <c r="KA10" i="8"/>
  <c r="JW11" i="8"/>
  <c r="JV12" i="8"/>
  <c r="JX11" i="8"/>
  <c r="JE12" i="8"/>
  <c r="JF11" i="8"/>
  <c r="JG11" i="8"/>
  <c r="JK10" i="8"/>
  <c r="JL9" i="8"/>
  <c r="JM9" i="8"/>
  <c r="JH11" i="8"/>
  <c r="JI10" i="8"/>
  <c r="JJ10" i="8"/>
  <c r="JB13" i="8"/>
  <c r="JC12" i="8"/>
  <c r="JD12" i="8"/>
  <c r="IK13" i="8"/>
  <c r="IL12" i="8"/>
  <c r="IM12" i="8"/>
  <c r="IQ11" i="8"/>
  <c r="IR10" i="8"/>
  <c r="IS10" i="8"/>
  <c r="IO11" i="8"/>
  <c r="IN12" i="8"/>
  <c r="IP11" i="8"/>
  <c r="II13" i="8"/>
  <c r="IH14" i="8"/>
  <c r="IJ13" i="8"/>
  <c r="GU15" i="8"/>
  <c r="GT16" i="8"/>
  <c r="GV15" i="8"/>
  <c r="FF18" i="8"/>
  <c r="FG17" i="8"/>
  <c r="FH17" i="8"/>
  <c r="FO15" i="8"/>
  <c r="FP14" i="8"/>
  <c r="FQ14" i="8"/>
  <c r="FL16" i="8"/>
  <c r="FM15" i="8"/>
  <c r="FN15" i="8"/>
  <c r="FJ16" i="8"/>
  <c r="FI17" i="8"/>
  <c r="FK16" i="8"/>
  <c r="EM18" i="8"/>
  <c r="EL19" i="8"/>
  <c r="EN18" i="8"/>
  <c r="DS19" i="8"/>
  <c r="DR20" i="8"/>
  <c r="DT19" i="8"/>
  <c r="EA17" i="8"/>
  <c r="EB16" i="8"/>
  <c r="EC16" i="8"/>
  <c r="DX18" i="8"/>
  <c r="DY17" i="8"/>
  <c r="DZ17" i="8"/>
  <c r="DV18" i="8"/>
  <c r="DU19" i="8"/>
  <c r="DW18" i="8"/>
  <c r="L22" i="8"/>
  <c r="K23" i="8"/>
  <c r="M22" i="8"/>
  <c r="CJ20" i="8"/>
  <c r="CK19" i="8"/>
  <c r="CL19" i="8"/>
  <c r="CM19" i="8"/>
  <c r="CN18" i="8"/>
  <c r="CO18" i="8"/>
  <c r="CE21" i="8"/>
  <c r="CD22" i="8"/>
  <c r="CF21" i="8"/>
  <c r="BJ23" i="8"/>
  <c r="BK22" i="8"/>
  <c r="BL22" i="8"/>
  <c r="AQ23" i="8"/>
  <c r="AP24" i="8"/>
  <c r="AR23" i="8"/>
  <c r="V25" i="8"/>
  <c r="W24" i="8"/>
  <c r="X24" i="8"/>
  <c r="AB23" i="8"/>
  <c r="AC22" i="8"/>
  <c r="AD22" i="8"/>
  <c r="BS20" i="8"/>
  <c r="BT19" i="8"/>
  <c r="BU19" i="8"/>
  <c r="DD19" i="8"/>
  <c r="DE18" i="8"/>
  <c r="DF18" i="8"/>
  <c r="DB19" i="8"/>
  <c r="DA20" i="8"/>
  <c r="DC19" i="8"/>
  <c r="AE22" i="8"/>
  <c r="AF21" i="8"/>
  <c r="AG21" i="8"/>
  <c r="Y24" i="8"/>
  <c r="Z23" i="8"/>
  <c r="AA23" i="8"/>
  <c r="AS23" i="8"/>
  <c r="AT22" i="8"/>
  <c r="AU22" i="8"/>
  <c r="CH20" i="8"/>
  <c r="CG21" i="8"/>
  <c r="CI20" i="8"/>
  <c r="AW21" i="8"/>
  <c r="AV22" i="8"/>
  <c r="AX21" i="8"/>
  <c r="C25" i="8"/>
  <c r="B26" i="8"/>
  <c r="D25" i="8"/>
  <c r="DG26" i="8"/>
  <c r="DH25" i="8"/>
  <c r="DI25" i="8"/>
  <c r="AY21" i="8"/>
  <c r="AZ20" i="8"/>
  <c r="BA20" i="8"/>
  <c r="IC22" i="4"/>
  <c r="BQ22" i="4"/>
  <c r="AT22" i="4"/>
  <c r="IZ21" i="4"/>
  <c r="IZ38" i="4" s="1"/>
  <c r="IV21" i="4"/>
  <c r="RI21" i="4"/>
  <c r="RK21" i="4" s="1"/>
  <c r="ML21" i="4"/>
  <c r="ED21" i="4"/>
  <c r="Q21" i="4"/>
  <c r="DO22" i="6"/>
  <c r="GC21" i="6"/>
  <c r="BK21" i="6"/>
  <c r="AN21" i="6"/>
  <c r="FE21" i="6"/>
  <c r="JR21" i="4"/>
  <c r="FB21" i="4"/>
  <c r="AM21" i="4"/>
  <c r="CH21" i="4"/>
  <c r="X22" i="4"/>
  <c r="BR22" i="6"/>
  <c r="LT21" i="4"/>
  <c r="FL22" i="6"/>
  <c r="EK22" i="4"/>
  <c r="KW21" i="4"/>
  <c r="DH21" i="6"/>
  <c r="EF21" i="6"/>
  <c r="CI21" i="6"/>
  <c r="Q21" i="6"/>
  <c r="BJ21" i="4"/>
  <c r="FZ21" i="4"/>
  <c r="HV21" i="4"/>
  <c r="GX21" i="4"/>
  <c r="FA20" i="6"/>
  <c r="FE20" i="6" s="1"/>
  <c r="CP22" i="6"/>
  <c r="KW22" i="4"/>
  <c r="GJ22" i="6"/>
  <c r="OO22" i="4"/>
  <c r="AU22" i="6"/>
  <c r="PM21" i="4"/>
  <c r="JN38" i="4"/>
  <c r="JL38" i="4"/>
  <c r="FU38" i="4"/>
  <c r="DY38" i="4"/>
  <c r="CA38" i="4"/>
  <c r="GR38" i="4"/>
  <c r="I38" i="4"/>
  <c r="IO38" i="4"/>
  <c r="DZ38" i="4"/>
  <c r="AH38" i="4"/>
  <c r="IN38" i="4"/>
  <c r="DA38" i="4"/>
  <c r="AD38" i="4"/>
  <c r="N20" i="10"/>
  <c r="Q20" i="10" s="1"/>
  <c r="N20" i="6"/>
  <c r="Q20" i="6" s="1"/>
  <c r="NJ21" i="4"/>
  <c r="FI22" i="4"/>
  <c r="DM21" i="6"/>
  <c r="DG21" i="4"/>
  <c r="R21" i="4"/>
  <c r="NK21" i="4"/>
  <c r="AS21" i="4"/>
  <c r="GG22" i="4"/>
  <c r="BL21" i="6"/>
  <c r="FJ21" i="6"/>
  <c r="AR21" i="6"/>
  <c r="OI21" i="4"/>
  <c r="OO21" i="4" s="1"/>
  <c r="OL21" i="4"/>
  <c r="JW21" i="4"/>
  <c r="BL21" i="4"/>
  <c r="EH21" i="4"/>
  <c r="T21" i="10"/>
  <c r="S21" i="6"/>
  <c r="EL21" i="6"/>
  <c r="BO21" i="4"/>
  <c r="AR21" i="4"/>
  <c r="JU21" i="4"/>
  <c r="DI21" i="4"/>
  <c r="GB21" i="4"/>
  <c r="CO21" i="6"/>
  <c r="BM21" i="6"/>
  <c r="W21" i="6"/>
  <c r="AS21" i="6"/>
  <c r="CI21" i="4"/>
  <c r="FC21" i="4"/>
  <c r="DU38" i="4"/>
  <c r="BZ38" i="4"/>
  <c r="HP38" i="4"/>
  <c r="GO38" i="4"/>
  <c r="M38" i="4"/>
  <c r="L38" i="4"/>
  <c r="ES38" i="4"/>
  <c r="IP38" i="4"/>
  <c r="AI38" i="4"/>
  <c r="CB38" i="4"/>
  <c r="AG38" i="4"/>
  <c r="AJ20" i="4"/>
  <c r="AM20" i="4" s="1"/>
  <c r="AC38" i="4"/>
  <c r="JM38" i="4"/>
  <c r="EV38" i="4"/>
  <c r="HR38" i="4"/>
  <c r="J38" i="4"/>
  <c r="BB38" i="4"/>
  <c r="GP38" i="4"/>
  <c r="EW38" i="4"/>
  <c r="CZ38" i="4"/>
  <c r="V20" i="10"/>
  <c r="T20" i="6"/>
  <c r="GX20" i="6"/>
  <c r="OE20" i="4"/>
  <c r="OH20" i="4" s="1"/>
  <c r="LK20" i="4"/>
  <c r="LN20" i="4" s="1"/>
  <c r="EK21" i="6"/>
  <c r="BN21" i="6"/>
  <c r="NN21" i="4"/>
  <c r="EE21" i="4"/>
  <c r="JT21" i="4"/>
  <c r="PM22" i="4"/>
  <c r="EJ21" i="6"/>
  <c r="GI21" i="6"/>
  <c r="FK21" i="6"/>
  <c r="HY21" i="4"/>
  <c r="GZ21" i="4"/>
  <c r="BM21" i="4"/>
  <c r="IV38" i="4"/>
  <c r="JA38" i="4" s="1"/>
  <c r="IX39" i="4" s="1"/>
  <c r="DN21" i="6"/>
  <c r="GH21" i="6"/>
  <c r="FF21" i="6"/>
  <c r="HC21" i="4"/>
  <c r="HA21" i="4"/>
  <c r="DK21" i="4"/>
  <c r="BN21" i="4"/>
  <c r="LP21" i="4"/>
  <c r="OK21" i="4"/>
  <c r="MP21" i="4"/>
  <c r="FI21" i="6"/>
  <c r="BO21" i="6"/>
  <c r="EH21" i="6"/>
  <c r="MM21" i="4"/>
  <c r="IB21" i="4"/>
  <c r="T21" i="4"/>
  <c r="CK21" i="4"/>
  <c r="OJ21" i="4"/>
  <c r="LO21" i="4"/>
  <c r="DX38" i="4"/>
  <c r="AO20" i="4"/>
  <c r="AO38" i="4" s="1"/>
  <c r="AE38" i="4"/>
  <c r="IK38" i="4"/>
  <c r="IQ20" i="4"/>
  <c r="IT20" i="4" s="1"/>
  <c r="IJ38" i="4"/>
  <c r="IQ38" i="4" s="1"/>
  <c r="JK38" i="4"/>
  <c r="HO38" i="4"/>
  <c r="CY38" i="4"/>
  <c r="EA20" i="4"/>
  <c r="ED20" i="4" s="1"/>
  <c r="DT38" i="4"/>
  <c r="BC38" i="4"/>
  <c r="JI38" i="4"/>
  <c r="HN38" i="4"/>
  <c r="EU38" i="4"/>
  <c r="CC38" i="4"/>
  <c r="BA38" i="4"/>
  <c r="AP20" i="4"/>
  <c r="AF38" i="4"/>
  <c r="HM38" i="4"/>
  <c r="JO20" i="4"/>
  <c r="JR20" i="4" s="1"/>
  <c r="JH38" i="4"/>
  <c r="JO38" i="4" s="1"/>
  <c r="CX38" i="4"/>
  <c r="W20" i="10"/>
  <c r="FK20" i="6"/>
  <c r="R20" i="6"/>
  <c r="W20" i="6"/>
  <c r="Q21" i="10"/>
  <c r="JY22" i="4"/>
  <c r="RK22" i="4"/>
  <c r="EG21" i="6"/>
  <c r="U21" i="6"/>
  <c r="BP21" i="4"/>
  <c r="S21" i="4"/>
  <c r="MQ21" i="4"/>
  <c r="CL21" i="4"/>
  <c r="HZ21" i="4"/>
  <c r="NO21" i="4"/>
  <c r="LQ21" i="4"/>
  <c r="S21" i="10"/>
  <c r="DM22" i="4"/>
  <c r="LU22" i="4"/>
  <c r="DL21" i="6"/>
  <c r="V21" i="6"/>
  <c r="AT21" i="6"/>
  <c r="FH21" i="4"/>
  <c r="DJ21" i="4"/>
  <c r="GF21" i="4"/>
  <c r="FG21" i="4"/>
  <c r="EI21" i="4"/>
  <c r="NM21" i="4"/>
  <c r="GD21" i="6"/>
  <c r="AQ21" i="6"/>
  <c r="FE21" i="4"/>
  <c r="OM21" i="4"/>
  <c r="ON21" i="4"/>
  <c r="EJ21" i="4"/>
  <c r="DH21" i="4"/>
  <c r="DJ21" i="6"/>
  <c r="BP21" i="6"/>
  <c r="GG21" i="6"/>
  <c r="LR21" i="4"/>
  <c r="W21" i="4"/>
  <c r="LS21" i="4"/>
  <c r="GA21" i="4"/>
  <c r="X22" i="10"/>
  <c r="FR38" i="4"/>
  <c r="JT20" i="4"/>
  <c r="JJ38" i="4"/>
  <c r="DW38" i="4"/>
  <c r="DV38" i="4"/>
  <c r="FV38" i="4"/>
  <c r="FT38" i="4"/>
  <c r="IW20" i="4"/>
  <c r="IM38" i="4"/>
  <c r="IV20" i="4"/>
  <c r="IL38" i="4"/>
  <c r="BD38" i="4"/>
  <c r="K38" i="4"/>
  <c r="GS38" i="4"/>
  <c r="CW38" i="4"/>
  <c r="ET38" i="4"/>
  <c r="O15" i="2" s="1" a="1"/>
  <c r="BF38" i="4"/>
  <c r="FQ38" i="4"/>
  <c r="CD38" i="4"/>
  <c r="GQ38" i="4"/>
  <c r="BR21" i="6"/>
  <c r="S20" i="6"/>
  <c r="CF20" i="6"/>
  <c r="CI20" i="6" s="1"/>
  <c r="V20" i="6"/>
  <c r="FH20" i="6"/>
  <c r="LQ20" i="4"/>
  <c r="LP20" i="4"/>
  <c r="NG20" i="4"/>
  <c r="NJ20" i="4" s="1"/>
  <c r="LS20" i="4"/>
  <c r="LR20" i="4"/>
  <c r="OL20" i="4"/>
  <c r="OM20" i="4"/>
  <c r="QM22" i="4"/>
  <c r="T21" i="6"/>
  <c r="U21" i="4"/>
  <c r="FF21" i="4"/>
  <c r="AN21" i="4"/>
  <c r="EG21" i="4"/>
  <c r="GE21" i="4"/>
  <c r="V21" i="10"/>
  <c r="X22" i="6"/>
  <c r="CO22" i="4"/>
  <c r="CJ21" i="6"/>
  <c r="GF21" i="6"/>
  <c r="CK21" i="6"/>
  <c r="HB21" i="4"/>
  <c r="GY21" i="4"/>
  <c r="AQ21" i="4"/>
  <c r="IA21" i="4"/>
  <c r="R21" i="10"/>
  <c r="CM21" i="6"/>
  <c r="CN21" i="6"/>
  <c r="CJ21" i="4"/>
  <c r="MR21" i="4"/>
  <c r="CM21" i="4"/>
  <c r="GD21" i="4"/>
  <c r="JX21" i="4"/>
  <c r="MO21" i="4"/>
  <c r="W21" i="10"/>
  <c r="DI21" i="6"/>
  <c r="AP21" i="6"/>
  <c r="FH21" i="6"/>
  <c r="JV21" i="4"/>
  <c r="HX21" i="4"/>
  <c r="AP21" i="4"/>
  <c r="DL21" i="4"/>
  <c r="NL21" i="4"/>
  <c r="NQ22" i="4"/>
  <c r="AZ51" i="6"/>
  <c r="BJ51" i="6" s="1"/>
  <c r="CV51" i="6"/>
  <c r="DG51" i="6" s="1"/>
  <c r="HK51" i="6"/>
  <c r="HU51" i="6" s="1"/>
  <c r="BV51" i="6"/>
  <c r="EQ51" i="6"/>
  <c r="HG51" i="6"/>
  <c r="HQ51" i="6" s="1"/>
  <c r="BX51" i="6"/>
  <c r="CH51" i="6" s="1"/>
  <c r="DS51" i="6"/>
  <c r="HI51" i="6"/>
  <c r="HS51" i="6" s="1"/>
  <c r="CT51" i="6"/>
  <c r="FQ51" i="6"/>
  <c r="HE51" i="6"/>
  <c r="ER51" i="6"/>
  <c r="FR51" i="6"/>
  <c r="GB51" i="6" s="1"/>
  <c r="HJ51" i="6"/>
  <c r="HT51" i="6" s="1"/>
  <c r="AB51" i="6"/>
  <c r="AA51" i="6"/>
  <c r="IG51" i="6"/>
  <c r="IQ51" i="6" s="1"/>
  <c r="GP51" i="6"/>
  <c r="F51" i="6"/>
  <c r="P51" i="6" s="1"/>
  <c r="HH51" i="6"/>
  <c r="HR51" i="6" s="1"/>
  <c r="HB51" i="6"/>
  <c r="GO51" i="6"/>
  <c r="HF51" i="6"/>
  <c r="HP51" i="6" s="1"/>
  <c r="FP51" i="6"/>
  <c r="HC51" i="6"/>
  <c r="IE51" i="6"/>
  <c r="IO51" i="6" s="1"/>
  <c r="CU51" i="6"/>
  <c r="AY51" i="6"/>
  <c r="IF51" i="6"/>
  <c r="IP51" i="6" s="1"/>
  <c r="HX51" i="6"/>
  <c r="ES51" i="6"/>
  <c r="FD51" i="6" s="1"/>
  <c r="ID51" i="6"/>
  <c r="IN51" i="6" s="1"/>
  <c r="GN51" i="6"/>
  <c r="HZ51" i="6"/>
  <c r="IJ51" i="6" s="1"/>
  <c r="IC51" i="6"/>
  <c r="IM51" i="6" s="1"/>
  <c r="E51" i="6"/>
  <c r="DU51" i="6"/>
  <c r="EE51" i="6" s="1"/>
  <c r="BW51" i="6"/>
  <c r="C52" i="6"/>
  <c r="DT51" i="6"/>
  <c r="HD51" i="6"/>
  <c r="HN51" i="6" s="1"/>
  <c r="HY51" i="6"/>
  <c r="AC51" i="6"/>
  <c r="AM51" i="6" s="1"/>
  <c r="IA51" i="6"/>
  <c r="D51" i="6"/>
  <c r="AX51" i="6"/>
  <c r="IB51" i="6"/>
  <c r="IL51" i="6" s="1"/>
  <c r="HO50" i="6"/>
  <c r="HV50" i="6" s="1"/>
  <c r="HL50" i="6"/>
  <c r="IH50" i="6"/>
  <c r="IK50" i="6"/>
  <c r="IR50" i="6" s="1"/>
  <c r="C52" i="10"/>
  <c r="D51" i="10"/>
  <c r="E51" i="10"/>
  <c r="F51" i="10"/>
  <c r="P51" i="10" s="1"/>
  <c r="IC38" i="4"/>
  <c r="HY39" i="4" s="1"/>
  <c r="JR38" i="4"/>
  <c r="JY38" i="4" s="1"/>
  <c r="JY21" i="4"/>
  <c r="FZ20" i="6"/>
  <c r="GF20" i="6" s="1"/>
  <c r="HO20" i="6"/>
  <c r="HV20" i="6" s="1"/>
  <c r="HL20" i="6"/>
  <c r="BH20" i="6"/>
  <c r="BQ20" i="6" s="1"/>
  <c r="DD20" i="6"/>
  <c r="DI20" i="6" s="1"/>
  <c r="EC20" i="6"/>
  <c r="EI20" i="6" s="1"/>
  <c r="IH20" i="6"/>
  <c r="IK20" i="6"/>
  <c r="IR20" i="6" s="1"/>
  <c r="AK20" i="6"/>
  <c r="AP20" i="6" s="1"/>
  <c r="MI20" i="4"/>
  <c r="MP20" i="4" s="1"/>
  <c r="NZ19" i="4"/>
  <c r="BF19" i="4"/>
  <c r="OD19" i="4"/>
  <c r="PW19" i="4"/>
  <c r="KF19" i="4"/>
  <c r="ER19" i="4"/>
  <c r="LY19" i="4"/>
  <c r="MW19" i="4"/>
  <c r="I19" i="4"/>
  <c r="LJ19" i="4"/>
  <c r="LA19" i="4"/>
  <c r="IK19" i="4"/>
  <c r="HN19" i="4"/>
  <c r="MB19" i="4"/>
  <c r="LI19" i="4"/>
  <c r="IH19" i="4"/>
  <c r="BU19" i="4"/>
  <c r="PV19" i="4"/>
  <c r="NY19" i="4"/>
  <c r="OW19" i="4"/>
  <c r="AI19" i="4"/>
  <c r="MX19" i="4"/>
  <c r="LH19" i="4"/>
  <c r="GP19" i="4"/>
  <c r="LE19" i="4"/>
  <c r="EO19" i="4"/>
  <c r="JM19" i="4"/>
  <c r="DY19" i="4"/>
  <c r="BB19" i="4"/>
  <c r="NA19" i="4"/>
  <c r="KC19" i="4"/>
  <c r="CX19" i="4"/>
  <c r="OB19" i="4"/>
  <c r="FR19" i="4"/>
  <c r="GO19" i="4"/>
  <c r="K19" i="4"/>
  <c r="IG19" i="4"/>
  <c r="PZ19" i="4"/>
  <c r="CT19" i="4"/>
  <c r="DZ19" i="4"/>
  <c r="LD19" i="4"/>
  <c r="EP19" i="4"/>
  <c r="BV19" i="4"/>
  <c r="ET19" i="4"/>
  <c r="JH19" i="4"/>
  <c r="BW19" i="4"/>
  <c r="CG19" i="4" s="1"/>
  <c r="AA19" i="4"/>
  <c r="HP19" i="4"/>
  <c r="QT19" i="4"/>
  <c r="IP19" i="4"/>
  <c r="KL19" i="4"/>
  <c r="ME19" i="4"/>
  <c r="MG19" i="4"/>
  <c r="C18" i="4"/>
  <c r="PX19" i="4"/>
  <c r="BX19" i="4"/>
  <c r="FV19" i="4"/>
  <c r="EX19" i="4"/>
  <c r="HO19" i="4"/>
  <c r="BZ19" i="4"/>
  <c r="IL19" i="4"/>
  <c r="FM19" i="4"/>
  <c r="JI19" i="4"/>
  <c r="BC19" i="4"/>
  <c r="AC19" i="4"/>
  <c r="AD19" i="4"/>
  <c r="ND19" i="4"/>
  <c r="DS19" i="4"/>
  <c r="EC19" i="4" s="1"/>
  <c r="EQ19" i="4"/>
  <c r="FA19" i="4" s="1"/>
  <c r="G19" i="4"/>
  <c r="NX19" i="4"/>
  <c r="F19" i="4"/>
  <c r="P19" i="4" s="1"/>
  <c r="MH19" i="4"/>
  <c r="NV19" i="4"/>
  <c r="CZ19" i="4"/>
  <c r="C18" i="10"/>
  <c r="AH19" i="4"/>
  <c r="JJ19" i="4"/>
  <c r="DA19" i="4"/>
  <c r="GN19" i="4"/>
  <c r="GQ19" i="4"/>
  <c r="OT19" i="4"/>
  <c r="JF19" i="4"/>
  <c r="JE19" i="4"/>
  <c r="AG19" i="4"/>
  <c r="GK19" i="4"/>
  <c r="DQ19" i="4"/>
  <c r="PS19" i="4"/>
  <c r="M19" i="4"/>
  <c r="OV19" i="4"/>
  <c r="QZ19" i="4"/>
  <c r="CV19" i="4"/>
  <c r="FP19" i="4"/>
  <c r="FU19" i="4"/>
  <c r="CW19" i="4"/>
  <c r="NE19" i="4"/>
  <c r="HQ19" i="4"/>
  <c r="QX19" i="4"/>
  <c r="AY19" i="4"/>
  <c r="BI19" i="4" s="1"/>
  <c r="KD19" i="4"/>
  <c r="DT19" i="4"/>
  <c r="QY19" i="4"/>
  <c r="AB19" i="4"/>
  <c r="AL19" i="4" s="1"/>
  <c r="QU19" i="4"/>
  <c r="Z19" i="4"/>
  <c r="BA19" i="4"/>
  <c r="HR19" i="4"/>
  <c r="CU19" i="4"/>
  <c r="DE19" i="4" s="1"/>
  <c r="J19" i="4"/>
  <c r="D19" i="4"/>
  <c r="CS19" i="4"/>
  <c r="LG19" i="4"/>
  <c r="JL19" i="4"/>
  <c r="KH19" i="4"/>
  <c r="PB19" i="4"/>
  <c r="E19" i="4"/>
  <c r="BY19" i="4"/>
  <c r="HJ19" i="4"/>
  <c r="II19" i="4"/>
  <c r="IS19" i="4" s="1"/>
  <c r="QR19" i="4"/>
  <c r="CA19" i="4"/>
  <c r="HM19" i="4"/>
  <c r="NF19" i="4"/>
  <c r="GR19" i="4"/>
  <c r="EV19" i="4"/>
  <c r="FT19" i="4"/>
  <c r="ES19" i="4"/>
  <c r="GS19" i="4"/>
  <c r="FN19" i="4"/>
  <c r="QQ19" i="4"/>
  <c r="CB19" i="4"/>
  <c r="KG19" i="4"/>
  <c r="NC19" i="4"/>
  <c r="EU19" i="4"/>
  <c r="KJ19" i="4"/>
  <c r="QW19" i="4"/>
  <c r="DX19" i="4"/>
  <c r="AZ19" i="4"/>
  <c r="BD19" i="4"/>
  <c r="QB19" i="4"/>
  <c r="NB19" i="4"/>
  <c r="PU19" i="4"/>
  <c r="QE19" i="4" s="1"/>
  <c r="GM19" i="4"/>
  <c r="GW19" i="4" s="1"/>
  <c r="AW19" i="4"/>
  <c r="DB19" i="4"/>
  <c r="IO19" i="4"/>
  <c r="IJ19" i="4"/>
  <c r="HL19" i="4"/>
  <c r="MD19" i="4"/>
  <c r="CC19" i="4"/>
  <c r="OZ19" i="4"/>
  <c r="AX19" i="4"/>
  <c r="JG19" i="4"/>
  <c r="JQ19" i="4" s="1"/>
  <c r="OU19" i="4"/>
  <c r="PE19" i="4" s="1"/>
  <c r="IN19" i="4"/>
  <c r="DW19" i="4"/>
  <c r="IM19" i="4"/>
  <c r="HK19" i="4"/>
  <c r="HU19" i="4" s="1"/>
  <c r="NW19" i="4"/>
  <c r="OG19" i="4" s="1"/>
  <c r="AE19" i="4"/>
  <c r="FS19" i="4"/>
  <c r="MA19" i="4"/>
  <c r="MK19" i="4" s="1"/>
  <c r="LC19" i="4"/>
  <c r="LM19" i="4" s="1"/>
  <c r="GL19" i="4"/>
  <c r="PA19" i="4"/>
  <c r="MZ19" i="4"/>
  <c r="OS19" i="4"/>
  <c r="QS19" i="4"/>
  <c r="RC19" i="4" s="1"/>
  <c r="PY19" i="4"/>
  <c r="C18" i="6"/>
  <c r="LB19" i="4"/>
  <c r="HI19" i="4"/>
  <c r="NU19" i="4"/>
  <c r="MY19" i="4"/>
  <c r="NI19" i="4" s="1"/>
  <c r="AF19" i="4"/>
  <c r="OA19" i="4"/>
  <c r="LF19" i="4"/>
  <c r="PT19" i="4"/>
  <c r="KE19" i="4"/>
  <c r="KO19" i="4" s="1"/>
  <c r="LZ19" i="4"/>
  <c r="MC19" i="4"/>
  <c r="OY19" i="4"/>
  <c r="CD19" i="4"/>
  <c r="JK19" i="4"/>
  <c r="L19" i="4"/>
  <c r="DU19" i="4"/>
  <c r="DR19" i="4"/>
  <c r="EW19" i="4"/>
  <c r="H19" i="4"/>
  <c r="MF19" i="4"/>
  <c r="DV19" i="4"/>
  <c r="JN19" i="4"/>
  <c r="QA19" i="4"/>
  <c r="FQ19" i="4"/>
  <c r="OX19" i="4"/>
  <c r="FO19" i="4"/>
  <c r="FY19" i="4" s="1"/>
  <c r="CY19" i="4"/>
  <c r="BE19" i="4"/>
  <c r="KI19" i="4"/>
  <c r="OC19" i="4"/>
  <c r="GT19" i="4"/>
  <c r="KK19" i="4"/>
  <c r="QV19" i="4"/>
  <c r="DC20" i="4"/>
  <c r="DL20" i="4" s="1"/>
  <c r="DL38" i="4" s="1"/>
  <c r="FW20" i="4"/>
  <c r="GC20" i="4" s="1"/>
  <c r="GC38" i="4" s="1"/>
  <c r="QC20" i="4"/>
  <c r="N20" i="4"/>
  <c r="R20" i="4" s="1"/>
  <c r="R38" i="4" s="1"/>
  <c r="K19" i="10"/>
  <c r="I19" i="10"/>
  <c r="H19" i="10"/>
  <c r="G19" i="10"/>
  <c r="F19" i="10"/>
  <c r="P19" i="10" s="1"/>
  <c r="L19" i="10"/>
  <c r="J19" i="10"/>
  <c r="E19" i="10"/>
  <c r="D19" i="10"/>
  <c r="M19" i="10"/>
  <c r="EY20" i="4"/>
  <c r="FH20" i="4" s="1"/>
  <c r="FH38" i="4" s="1"/>
  <c r="ED38" i="4"/>
  <c r="KM20" i="4"/>
  <c r="KS20" i="4" s="1"/>
  <c r="AM38" i="4"/>
  <c r="BG20" i="4"/>
  <c r="BO20" i="4" s="1"/>
  <c r="RA20" i="4"/>
  <c r="HS20" i="4"/>
  <c r="IA20" i="4" s="1"/>
  <c r="GU20" i="4"/>
  <c r="HD20" i="4" s="1"/>
  <c r="HD38" i="4" s="1"/>
  <c r="FT19" i="6"/>
  <c r="EW19" i="6"/>
  <c r="BX19" i="6"/>
  <c r="CH19" i="6" s="1"/>
  <c r="HK19" i="6"/>
  <c r="HU19" i="6" s="1"/>
  <c r="BE19" i="6"/>
  <c r="K19" i="6"/>
  <c r="DS19" i="6"/>
  <c r="AI19" i="6"/>
  <c r="FV19" i="6"/>
  <c r="FW19" i="6"/>
  <c r="CU19" i="6"/>
  <c r="DT19" i="6"/>
  <c r="BG19" i="6"/>
  <c r="GT19" i="6"/>
  <c r="HZ19" i="6"/>
  <c r="IJ19" i="6" s="1"/>
  <c r="EZ19" i="6"/>
  <c r="IE19" i="6"/>
  <c r="IO19" i="6" s="1"/>
  <c r="AB19" i="6"/>
  <c r="AC19" i="6"/>
  <c r="AM19" i="6" s="1"/>
  <c r="HF19" i="6"/>
  <c r="HP19" i="6" s="1"/>
  <c r="DU19" i="6"/>
  <c r="EE19" i="6" s="1"/>
  <c r="EQ19" i="6"/>
  <c r="AE19" i="6"/>
  <c r="BF19" i="6"/>
  <c r="CW19" i="6"/>
  <c r="EB19" i="6"/>
  <c r="CX19" i="6"/>
  <c r="IB19" i="6"/>
  <c r="IL19" i="6" s="1"/>
  <c r="DW19" i="6"/>
  <c r="CZ19" i="6"/>
  <c r="FU19" i="6"/>
  <c r="BY19" i="6"/>
  <c r="L19" i="6"/>
  <c r="IF19" i="6"/>
  <c r="IP19" i="6" s="1"/>
  <c r="GW19" i="6"/>
  <c r="F19" i="6"/>
  <c r="P19" i="6" s="1"/>
  <c r="BZ19" i="6"/>
  <c r="FR19" i="6"/>
  <c r="GB19" i="6" s="1"/>
  <c r="CE19" i="6"/>
  <c r="E19" i="6"/>
  <c r="CC19" i="6"/>
  <c r="GQ19" i="6"/>
  <c r="EX19" i="6"/>
  <c r="CT19" i="6"/>
  <c r="AH19" i="6"/>
  <c r="HJ19" i="6"/>
  <c r="HT19" i="6" s="1"/>
  <c r="HI19" i="6"/>
  <c r="HS19" i="6" s="1"/>
  <c r="CY19" i="6"/>
  <c r="FX19" i="6"/>
  <c r="ER19" i="6"/>
  <c r="EY19" i="6"/>
  <c r="ID19" i="6"/>
  <c r="IN19" i="6" s="1"/>
  <c r="HX19" i="6"/>
  <c r="DX19" i="6"/>
  <c r="AG19" i="6"/>
  <c r="EV19" i="6"/>
  <c r="G19" i="6"/>
  <c r="AX19" i="6"/>
  <c r="AZ19" i="6"/>
  <c r="BJ19" i="6" s="1"/>
  <c r="EA19" i="6"/>
  <c r="IG19" i="6"/>
  <c r="IQ19" i="6" s="1"/>
  <c r="DZ19" i="6"/>
  <c r="DB19" i="6"/>
  <c r="BC19" i="6"/>
  <c r="HD19" i="6"/>
  <c r="HN19" i="6" s="1"/>
  <c r="IA19" i="6"/>
  <c r="H19" i="6"/>
  <c r="HY19" i="6"/>
  <c r="AD19" i="6"/>
  <c r="CB19" i="6"/>
  <c r="GV19" i="6"/>
  <c r="GR19" i="6"/>
  <c r="FY19" i="6"/>
  <c r="HC19" i="6"/>
  <c r="IC19" i="6"/>
  <c r="IM19" i="6" s="1"/>
  <c r="I19" i="6"/>
  <c r="BV19" i="6"/>
  <c r="HE19" i="6"/>
  <c r="BW19" i="6"/>
  <c r="BB19" i="6"/>
  <c r="FS19" i="6"/>
  <c r="CV19" i="6"/>
  <c r="DG19" i="6" s="1"/>
  <c r="J19" i="6"/>
  <c r="HB19" i="6"/>
  <c r="AF19" i="6"/>
  <c r="AY19" i="6"/>
  <c r="DC19" i="6"/>
  <c r="DA19" i="6"/>
  <c r="ES19" i="6"/>
  <c r="FD19" i="6" s="1"/>
  <c r="FP19" i="6"/>
  <c r="EU19" i="6"/>
  <c r="BA19" i="6"/>
  <c r="GS19" i="6"/>
  <c r="GU19" i="6"/>
  <c r="D19" i="6"/>
  <c r="GO19" i="6"/>
  <c r="AJ19" i="6"/>
  <c r="M19" i="6"/>
  <c r="GN19" i="6"/>
  <c r="AA19" i="6"/>
  <c r="CD19" i="6"/>
  <c r="CA19" i="6"/>
  <c r="HH19" i="6"/>
  <c r="HR19" i="6" s="1"/>
  <c r="ET19" i="6"/>
  <c r="HG19" i="6"/>
  <c r="HQ19" i="6" s="1"/>
  <c r="BD19" i="6"/>
  <c r="DV19" i="6"/>
  <c r="GP19" i="6"/>
  <c r="DY19" i="6"/>
  <c r="FQ19" i="6"/>
  <c r="CE20" i="4"/>
  <c r="CI20" i="4" s="1"/>
  <c r="CI38" i="4" s="1"/>
  <c r="PC20" i="4"/>
  <c r="RI20" i="4" s="1"/>
  <c r="BO38" i="4" l="1"/>
  <c r="DM21" i="4"/>
  <c r="IC21" i="4"/>
  <c r="FL21" i="6"/>
  <c r="GJ21" i="6"/>
  <c r="EK21" i="4"/>
  <c r="FI21" i="4"/>
  <c r="X21" i="6"/>
  <c r="OJ20" i="4"/>
  <c r="FI20" i="6"/>
  <c r="FJ20" i="6"/>
  <c r="L15" i="2" a="1"/>
  <c r="M15" i="2" a="1"/>
  <c r="I15" i="2" a="1"/>
  <c r="OI20" i="4"/>
  <c r="T20" i="10"/>
  <c r="FF20" i="6"/>
  <c r="QM21" i="4"/>
  <c r="AY22" i="8"/>
  <c r="AZ21" i="8"/>
  <c r="BA21" i="8"/>
  <c r="DH26" i="8"/>
  <c r="DG27" i="8"/>
  <c r="DI26" i="8"/>
  <c r="B27" i="8"/>
  <c r="C26" i="8"/>
  <c r="D26" i="8"/>
  <c r="AW22" i="8"/>
  <c r="AV23" i="8"/>
  <c r="AX22" i="8"/>
  <c r="CH21" i="8"/>
  <c r="CG22" i="8"/>
  <c r="CI21" i="8"/>
  <c r="AS24" i="8"/>
  <c r="AT23" i="8"/>
  <c r="AU23" i="8"/>
  <c r="Z24" i="8"/>
  <c r="Y25" i="8"/>
  <c r="AA24" i="8"/>
  <c r="AF22" i="8"/>
  <c r="AE23" i="8"/>
  <c r="AG22" i="8"/>
  <c r="DA21" i="8"/>
  <c r="DB20" i="8"/>
  <c r="DC20" i="8"/>
  <c r="DE19" i="8"/>
  <c r="DD20" i="8"/>
  <c r="DF19" i="8"/>
  <c r="BT20" i="8"/>
  <c r="BS21" i="8"/>
  <c r="BU20" i="8"/>
  <c r="AC23" i="8"/>
  <c r="AB24" i="8"/>
  <c r="AD23" i="8"/>
  <c r="W25" i="8"/>
  <c r="V26" i="8"/>
  <c r="X25" i="8"/>
  <c r="AP25" i="8"/>
  <c r="AQ24" i="8"/>
  <c r="AR24" i="8"/>
  <c r="BK23" i="8"/>
  <c r="BJ24" i="8"/>
  <c r="BL23" i="8"/>
  <c r="CE22" i="8"/>
  <c r="CD23" i="8"/>
  <c r="CF22" i="8"/>
  <c r="CM20" i="8"/>
  <c r="CN19" i="8"/>
  <c r="CO19" i="8"/>
  <c r="CK20" i="8"/>
  <c r="CJ21" i="8"/>
  <c r="CL20" i="8"/>
  <c r="L23" i="8"/>
  <c r="K24" i="8"/>
  <c r="M23" i="8"/>
  <c r="DU20" i="8"/>
  <c r="DV19" i="8"/>
  <c r="DW19" i="8"/>
  <c r="DX19" i="8"/>
  <c r="DY18" i="8"/>
  <c r="DZ18" i="8"/>
  <c r="EB17" i="8"/>
  <c r="EA18" i="8"/>
  <c r="EC17" i="8"/>
  <c r="DS20" i="8"/>
  <c r="DR21" i="8"/>
  <c r="DT20" i="8"/>
  <c r="EM19" i="8"/>
  <c r="EL20" i="8"/>
  <c r="EN19" i="8"/>
  <c r="FI18" i="8"/>
  <c r="FJ17" i="8"/>
  <c r="FK17" i="8"/>
  <c r="FL17" i="8"/>
  <c r="FM16" i="8"/>
  <c r="FN16" i="8"/>
  <c r="FP15" i="8"/>
  <c r="FO16" i="8"/>
  <c r="FQ15" i="8"/>
  <c r="FF19" i="8"/>
  <c r="FG18" i="8"/>
  <c r="FH18" i="8"/>
  <c r="GT17" i="8"/>
  <c r="GU16" i="8"/>
  <c r="GV16" i="8"/>
  <c r="II14" i="8"/>
  <c r="IH15" i="8"/>
  <c r="IJ14" i="8"/>
  <c r="IO12" i="8"/>
  <c r="IN13" i="8"/>
  <c r="IP12" i="8"/>
  <c r="IQ12" i="8"/>
  <c r="IR11" i="8"/>
  <c r="IS11" i="8"/>
  <c r="IK14" i="8"/>
  <c r="IL13" i="8"/>
  <c r="IM13" i="8"/>
  <c r="JC13" i="8"/>
  <c r="JB14" i="8"/>
  <c r="JD13" i="8"/>
  <c r="JH12" i="8"/>
  <c r="JI11" i="8"/>
  <c r="JJ11" i="8"/>
  <c r="JK11" i="8"/>
  <c r="JL10" i="8"/>
  <c r="JM10" i="8"/>
  <c r="JF12" i="8"/>
  <c r="JE13" i="8"/>
  <c r="JG12" i="8"/>
  <c r="JW12" i="8"/>
  <c r="JV13" i="8"/>
  <c r="JX12" i="8"/>
  <c r="JY12" i="8"/>
  <c r="JZ11" i="8"/>
  <c r="KA11" i="8"/>
  <c r="KB11" i="8"/>
  <c r="KC10" i="8"/>
  <c r="KD10" i="8"/>
  <c r="KE10" i="8"/>
  <c r="KF9" i="8"/>
  <c r="KG9" i="8"/>
  <c r="KW9" i="8"/>
  <c r="KV10" i="8"/>
  <c r="KX9" i="8"/>
  <c r="KZ8" i="8"/>
  <c r="KY9" i="8"/>
  <c r="LA8" i="8"/>
  <c r="KT10" i="8"/>
  <c r="KS11" i="8"/>
  <c r="KU10" i="8"/>
  <c r="LQ8" i="8"/>
  <c r="LP9" i="8"/>
  <c r="LR8" i="8"/>
  <c r="LS8" i="8"/>
  <c r="LX6" i="8"/>
  <c r="LT7" i="8"/>
  <c r="LU7" i="8"/>
  <c r="LM10" i="8"/>
  <c r="LN9" i="8"/>
  <c r="LO9" i="8"/>
  <c r="LK10" i="8"/>
  <c r="LJ11" i="8"/>
  <c r="LL10" i="8"/>
  <c r="MD10" i="8"/>
  <c r="ME9" i="8"/>
  <c r="MF9" i="8"/>
  <c r="MX9" i="8"/>
  <c r="MY8" i="8"/>
  <c r="MZ8" i="8"/>
  <c r="NA8" i="8"/>
  <c r="NN6" i="8"/>
  <c r="NB7" i="8"/>
  <c r="ND7" i="8"/>
  <c r="NC7" i="8"/>
  <c r="NR8" i="8"/>
  <c r="OI6" i="8"/>
  <c r="OL7" i="8"/>
  <c r="NU7" i="8"/>
  <c r="NS7" i="8"/>
  <c r="NT7" i="8"/>
  <c r="MJ8" i="8"/>
  <c r="MS6" i="8"/>
  <c r="MM7" i="8"/>
  <c r="MK7" i="8"/>
  <c r="ML7" i="8"/>
  <c r="MG9" i="8"/>
  <c r="MH8" i="8"/>
  <c r="MI8" i="8"/>
  <c r="KP12" i="8"/>
  <c r="KQ11" i="8"/>
  <c r="KR11" i="8"/>
  <c r="HO15" i="8"/>
  <c r="HN16" i="8"/>
  <c r="HP15" i="8"/>
  <c r="HU13" i="8"/>
  <c r="HT14" i="8"/>
  <c r="HV13" i="8"/>
  <c r="HW13" i="8"/>
  <c r="HX12" i="8"/>
  <c r="HY12" i="8"/>
  <c r="HR14" i="8"/>
  <c r="HQ15" i="8"/>
  <c r="HS14" i="8"/>
  <c r="HD13" i="8"/>
  <c r="HC14" i="8"/>
  <c r="HE13" i="8"/>
  <c r="GZ15" i="8"/>
  <c r="HA14" i="8"/>
  <c r="HB14" i="8"/>
  <c r="GW16" i="8"/>
  <c r="GX15" i="8"/>
  <c r="GY15" i="8"/>
  <c r="GA17" i="8"/>
  <c r="FZ18" i="8"/>
  <c r="GB17" i="8"/>
  <c r="GG15" i="8"/>
  <c r="GF16" i="8"/>
  <c r="GH15" i="8"/>
  <c r="GJ14" i="8"/>
  <c r="GI15" i="8"/>
  <c r="GK14" i="8"/>
  <c r="GD16" i="8"/>
  <c r="GC17" i="8"/>
  <c r="GE16" i="8"/>
  <c r="EO19" i="8"/>
  <c r="EP18" i="8"/>
  <c r="EQ18" i="8"/>
  <c r="EU17" i="8"/>
  <c r="EV16" i="8"/>
  <c r="EW16" i="8"/>
  <c r="ES17" i="8"/>
  <c r="ER18" i="8"/>
  <c r="ET17" i="8"/>
  <c r="CY21" i="8"/>
  <c r="CX22" i="8"/>
  <c r="CZ21" i="8"/>
  <c r="BP22" i="8"/>
  <c r="BQ21" i="8"/>
  <c r="BR21" i="8"/>
  <c r="BM23" i="8"/>
  <c r="BN22" i="8"/>
  <c r="BO22" i="8"/>
  <c r="I24" i="8"/>
  <c r="H25" i="8"/>
  <c r="J24" i="8"/>
  <c r="F25" i="8"/>
  <c r="E26" i="8"/>
  <c r="G25" i="8"/>
  <c r="EF20" i="4"/>
  <c r="EF38" i="4" s="1"/>
  <c r="EG20" i="4"/>
  <c r="EM21" i="6"/>
  <c r="U20" i="10"/>
  <c r="BG38" i="4"/>
  <c r="GU38" i="4"/>
  <c r="CE38" i="4"/>
  <c r="N38" i="4"/>
  <c r="EY38" i="4"/>
  <c r="JA21" i="4"/>
  <c r="AU21" i="6"/>
  <c r="X21" i="4"/>
  <c r="T15" i="2" a="1"/>
  <c r="T19" i="2" s="1"/>
  <c r="FW38" i="4"/>
  <c r="JS20" i="4"/>
  <c r="FG20" i="6"/>
  <c r="FL20" i="6" s="1"/>
  <c r="DC38" i="4"/>
  <c r="CK20" i="6"/>
  <c r="PF20" i="4"/>
  <c r="U20" i="6"/>
  <c r="EC19" i="6"/>
  <c r="EF19" i="6" s="1"/>
  <c r="GG21" i="4"/>
  <c r="K15" i="2" a="1"/>
  <c r="K19" i="2" s="1"/>
  <c r="BQ21" i="4"/>
  <c r="S20" i="10"/>
  <c r="MS21" i="4"/>
  <c r="U15" i="2" a="1"/>
  <c r="U20" i="2" s="1"/>
  <c r="LU21" i="4"/>
  <c r="Q20" i="4"/>
  <c r="FZ20" i="4"/>
  <c r="FZ38" i="4" s="1"/>
  <c r="AN20" i="6"/>
  <c r="EF20" i="6"/>
  <c r="BK20" i="6"/>
  <c r="GC20" i="6"/>
  <c r="RD20" i="4"/>
  <c r="QF20" i="4"/>
  <c r="OE19" i="4"/>
  <c r="OH19" i="4" s="1"/>
  <c r="ML20" i="4"/>
  <c r="DH20" i="6"/>
  <c r="CO21" i="4"/>
  <c r="HE21" i="4"/>
  <c r="P15" i="2" a="1"/>
  <c r="P17" i="2" s="1"/>
  <c r="L20" i="2"/>
  <c r="L17" i="2"/>
  <c r="L19" i="2"/>
  <c r="L21" i="2"/>
  <c r="L15" i="2"/>
  <c r="L18" i="2"/>
  <c r="L16" i="2"/>
  <c r="U15" i="2"/>
  <c r="U17" i="2"/>
  <c r="U16" i="2"/>
  <c r="U21" i="2"/>
  <c r="O15" i="2"/>
  <c r="O16" i="2"/>
  <c r="O18" i="2"/>
  <c r="O20" i="2"/>
  <c r="O17" i="2"/>
  <c r="O19" i="2"/>
  <c r="O21" i="2"/>
  <c r="P18" i="2"/>
  <c r="M16" i="2"/>
  <c r="M17" i="2"/>
  <c r="M18" i="2"/>
  <c r="M15" i="2"/>
  <c r="M19" i="2"/>
  <c r="M21" i="2"/>
  <c r="M20" i="2"/>
  <c r="I18" i="2"/>
  <c r="I16" i="2"/>
  <c r="I15" i="2"/>
  <c r="I17" i="2"/>
  <c r="I21" i="2"/>
  <c r="I20" i="2"/>
  <c r="I19" i="2"/>
  <c r="K15" i="2"/>
  <c r="K21" i="2"/>
  <c r="K18" i="2"/>
  <c r="T15" i="2"/>
  <c r="T16" i="2"/>
  <c r="T17" i="2"/>
  <c r="T18" i="2"/>
  <c r="RH20" i="4"/>
  <c r="NM20" i="4"/>
  <c r="DL20" i="6"/>
  <c r="GI20" i="6"/>
  <c r="Z15" i="2" a="1"/>
  <c r="Q15" i="2" a="1"/>
  <c r="Y15" i="2" a="1"/>
  <c r="KQ20" i="4"/>
  <c r="RJ20" i="4"/>
  <c r="GD20" i="6"/>
  <c r="BP20" i="6"/>
  <c r="DH20" i="4"/>
  <c r="DH38" i="4" s="1"/>
  <c r="HW20" i="4"/>
  <c r="BK20" i="4"/>
  <c r="BK38" i="4" s="1"/>
  <c r="FE20" i="4"/>
  <c r="FE38" i="4" s="1"/>
  <c r="HY20" i="4"/>
  <c r="IV39" i="4"/>
  <c r="IW39" i="4"/>
  <c r="NN20" i="4"/>
  <c r="RF20" i="4"/>
  <c r="PJ20" i="4"/>
  <c r="DK20" i="6"/>
  <c r="DN20" i="6"/>
  <c r="EH20" i="6"/>
  <c r="DJ20" i="4"/>
  <c r="DJ38" i="4" s="1"/>
  <c r="GZ20" i="4"/>
  <c r="GZ38" i="4" s="1"/>
  <c r="T20" i="4"/>
  <c r="T38" i="4" s="1"/>
  <c r="FF20" i="4"/>
  <c r="FF38" i="4" s="1"/>
  <c r="CL20" i="4"/>
  <c r="CL38" i="4" s="1"/>
  <c r="IZ20" i="4"/>
  <c r="X21" i="10"/>
  <c r="IY39" i="4"/>
  <c r="RG20" i="4"/>
  <c r="PL20" i="4"/>
  <c r="LT20" i="4"/>
  <c r="X20" i="6"/>
  <c r="GH20" i="6"/>
  <c r="BM20" i="6"/>
  <c r="DK20" i="4"/>
  <c r="DK38" i="4" s="1"/>
  <c r="AR20" i="4"/>
  <c r="AR38" i="4" s="1"/>
  <c r="EJ20" i="4"/>
  <c r="EJ38" i="4" s="1"/>
  <c r="S20" i="4"/>
  <c r="S38" i="4" s="1"/>
  <c r="CK20" i="4"/>
  <c r="CK38" i="4" s="1"/>
  <c r="GE20" i="4"/>
  <c r="GE38" i="4" s="1"/>
  <c r="N15" i="2" a="1"/>
  <c r="EA38" i="4"/>
  <c r="J15" i="2" a="1"/>
  <c r="AJ38" i="4"/>
  <c r="PG20" i="4"/>
  <c r="AT20" i="6"/>
  <c r="EK20" i="6"/>
  <c r="HA20" i="4"/>
  <c r="HA38" i="4" s="1"/>
  <c r="GA20" i="4"/>
  <c r="GA38" i="4" s="1"/>
  <c r="FD20" i="4"/>
  <c r="FD38" i="4" s="1"/>
  <c r="HC20" i="4"/>
  <c r="HC38" i="4" s="1"/>
  <c r="BN20" i="4"/>
  <c r="BN38" i="4" s="1"/>
  <c r="GF20" i="4"/>
  <c r="GF38" i="4" s="1"/>
  <c r="R15" i="2" a="1"/>
  <c r="W15" i="2" a="1"/>
  <c r="S15" i="2" a="1"/>
  <c r="DO21" i="6"/>
  <c r="HW39" i="4"/>
  <c r="KT20" i="4"/>
  <c r="PH20" i="4"/>
  <c r="NO20" i="4"/>
  <c r="AS20" i="6"/>
  <c r="CM20" i="6"/>
  <c r="AQ20" i="6"/>
  <c r="IU39" i="4"/>
  <c r="OK20" i="4"/>
  <c r="EJ20" i="6"/>
  <c r="CO20" i="6"/>
  <c r="V20" i="4"/>
  <c r="V38" i="4" s="1"/>
  <c r="GY20" i="4"/>
  <c r="GY38" i="4" s="1"/>
  <c r="CJ20" i="4"/>
  <c r="CJ38" i="4" s="1"/>
  <c r="AT21" i="4"/>
  <c r="QJ20" i="4"/>
  <c r="QH20" i="4"/>
  <c r="MN20" i="4"/>
  <c r="CN20" i="6"/>
  <c r="CJ20" i="6"/>
  <c r="JR39" i="4"/>
  <c r="JS39" i="4"/>
  <c r="JX39" i="4"/>
  <c r="JV39" i="4"/>
  <c r="JU39" i="4"/>
  <c r="BG19" i="4"/>
  <c r="BJ19" i="4" s="1"/>
  <c r="CH20" i="4"/>
  <c r="FA19" i="6"/>
  <c r="FE19" i="6" s="1"/>
  <c r="GX20" i="4"/>
  <c r="GX38" i="4" s="1"/>
  <c r="ON19" i="4"/>
  <c r="EG19" i="6"/>
  <c r="OK19" i="4"/>
  <c r="IT39" i="4"/>
  <c r="HV39" i="4"/>
  <c r="EH19" i="6"/>
  <c r="GX19" i="6"/>
  <c r="EL19" i="6"/>
  <c r="HV20" i="4"/>
  <c r="BJ20" i="4"/>
  <c r="KP20" i="4"/>
  <c r="FB20" i="4"/>
  <c r="DF20" i="4"/>
  <c r="FW19" i="4"/>
  <c r="FZ19" i="4" s="1"/>
  <c r="AJ19" i="4"/>
  <c r="AM19" i="4" s="1"/>
  <c r="OL19" i="4"/>
  <c r="OJ19" i="4"/>
  <c r="CP21" i="6"/>
  <c r="MO20" i="4"/>
  <c r="QL20" i="4"/>
  <c r="BN20" i="6"/>
  <c r="V15" i="2" a="1"/>
  <c r="AA15" i="2" a="1"/>
  <c r="X15" i="2" a="1"/>
  <c r="EG38" i="4"/>
  <c r="GB20" i="4"/>
  <c r="GB38" i="4" s="1"/>
  <c r="HZ39" i="4"/>
  <c r="QK20" i="4"/>
  <c r="NK20" i="4"/>
  <c r="AO20" i="6"/>
  <c r="AR20" i="6"/>
  <c r="EL20" i="6"/>
  <c r="AP38" i="4"/>
  <c r="CM20" i="4"/>
  <c r="CM38" i="4" s="1"/>
  <c r="HX20" i="4"/>
  <c r="BM20" i="4"/>
  <c r="BM38" i="4" s="1"/>
  <c r="DI20" i="4"/>
  <c r="DI38" i="4" s="1"/>
  <c r="JU20" i="4"/>
  <c r="IU20" i="4"/>
  <c r="EH20" i="4"/>
  <c r="EH38" i="4" s="1"/>
  <c r="MR20" i="4"/>
  <c r="NL20" i="4"/>
  <c r="KR20" i="4"/>
  <c r="DM20" i="6"/>
  <c r="FG20" i="4"/>
  <c r="FG38" i="4" s="1"/>
  <c r="BL20" i="4"/>
  <c r="BL38" i="4" s="1"/>
  <c r="IB20" i="4"/>
  <c r="JW20" i="4"/>
  <c r="AQ20" i="4"/>
  <c r="AQ38" i="4" s="1"/>
  <c r="AS20" i="4"/>
  <c r="AS38" i="4" s="1"/>
  <c r="LO20" i="4"/>
  <c r="LU20" i="4" s="1"/>
  <c r="MQ20" i="4"/>
  <c r="MM20" i="4"/>
  <c r="GG20" i="6"/>
  <c r="BO20" i="6"/>
  <c r="GE20" i="6"/>
  <c r="R20" i="10"/>
  <c r="AN20" i="4"/>
  <c r="IX20" i="4"/>
  <c r="IY20" i="4"/>
  <c r="HB20" i="4"/>
  <c r="HB38" i="4" s="1"/>
  <c r="EI20" i="4"/>
  <c r="EI38" i="4" s="1"/>
  <c r="JV20" i="4"/>
  <c r="JX20" i="4"/>
  <c r="HX39" i="4"/>
  <c r="IA39" i="4"/>
  <c r="DJ20" i="6"/>
  <c r="CN20" i="4"/>
  <c r="CN38" i="4" s="1"/>
  <c r="BP20" i="4"/>
  <c r="BP38" i="4" s="1"/>
  <c r="DG20" i="4"/>
  <c r="DG38" i="4" s="1"/>
  <c r="U20" i="4"/>
  <c r="U38" i="4" s="1"/>
  <c r="GD20" i="4"/>
  <c r="GD38" i="4" s="1"/>
  <c r="AB15" i="2" a="1"/>
  <c r="IB39" i="4"/>
  <c r="JW39" i="4"/>
  <c r="QG20" i="4"/>
  <c r="PI20" i="4"/>
  <c r="NP20" i="4"/>
  <c r="IZ39" i="4"/>
  <c r="JT39" i="4"/>
  <c r="RE20" i="4"/>
  <c r="ON20" i="4"/>
  <c r="OO20" i="4" s="1"/>
  <c r="PK20" i="4"/>
  <c r="BL20" i="6"/>
  <c r="BR20" i="6" s="1"/>
  <c r="CL20" i="6"/>
  <c r="FC20" i="4"/>
  <c r="FC38" i="4" s="1"/>
  <c r="W20" i="4"/>
  <c r="W38" i="4" s="1"/>
  <c r="HZ20" i="4"/>
  <c r="EE20" i="4"/>
  <c r="KU20" i="4"/>
  <c r="QI20" i="4"/>
  <c r="KV20" i="4"/>
  <c r="NQ21" i="4"/>
  <c r="EG20" i="6"/>
  <c r="X20" i="10"/>
  <c r="CO20" i="4"/>
  <c r="CH38" i="4"/>
  <c r="BH19" i="6"/>
  <c r="BQ19" i="6" s="1"/>
  <c r="FZ19" i="6"/>
  <c r="GE19" i="6" s="1"/>
  <c r="HO19" i="6"/>
  <c r="HV19" i="6" s="1"/>
  <c r="HL19" i="6"/>
  <c r="AK19" i="6"/>
  <c r="AR19" i="6" s="1"/>
  <c r="IH19" i="6"/>
  <c r="IK19" i="6"/>
  <c r="IR19" i="6" s="1"/>
  <c r="N19" i="6"/>
  <c r="T19" i="6" s="1"/>
  <c r="CF19" i="6"/>
  <c r="CN19" i="6" s="1"/>
  <c r="DD19" i="6"/>
  <c r="DK19" i="6" s="1"/>
  <c r="HE20" i="4"/>
  <c r="BJ38" i="4"/>
  <c r="FB38" i="4"/>
  <c r="FI38" i="4" s="1"/>
  <c r="FB39" i="4" s="1"/>
  <c r="N19" i="10"/>
  <c r="U19" i="10" s="1"/>
  <c r="Q38" i="4"/>
  <c r="X38" i="4" s="1"/>
  <c r="Q39" i="4" s="1"/>
  <c r="DF38" i="4"/>
  <c r="HD18" i="6"/>
  <c r="HN18" i="6" s="1"/>
  <c r="BX18" i="6"/>
  <c r="CH18" i="6" s="1"/>
  <c r="FR18" i="6"/>
  <c r="GB18" i="6" s="1"/>
  <c r="HY18" i="6"/>
  <c r="BZ18" i="6"/>
  <c r="GW18" i="6"/>
  <c r="HF18" i="6"/>
  <c r="HP18" i="6" s="1"/>
  <c r="EW18" i="6"/>
  <c r="BW18" i="6"/>
  <c r="CV18" i="6"/>
  <c r="DG18" i="6" s="1"/>
  <c r="AX18" i="6"/>
  <c r="CZ18" i="6"/>
  <c r="GS18" i="6"/>
  <c r="DT18" i="6"/>
  <c r="G18" i="6"/>
  <c r="BE18" i="6"/>
  <c r="F18" i="6"/>
  <c r="P18" i="6" s="1"/>
  <c r="EU18" i="6"/>
  <c r="AC18" i="6"/>
  <c r="AM18" i="6" s="1"/>
  <c r="I18" i="6"/>
  <c r="BG18" i="6"/>
  <c r="BD18" i="6"/>
  <c r="FQ18" i="6"/>
  <c r="DU18" i="6"/>
  <c r="EE18" i="6" s="1"/>
  <c r="IC18" i="6"/>
  <c r="IM18" i="6" s="1"/>
  <c r="FY18" i="6"/>
  <c r="CW18" i="6"/>
  <c r="DZ18" i="6"/>
  <c r="EY18" i="6"/>
  <c r="ET18" i="6"/>
  <c r="AJ18" i="6"/>
  <c r="HG18" i="6"/>
  <c r="HQ18" i="6" s="1"/>
  <c r="BC18" i="6"/>
  <c r="H18" i="6"/>
  <c r="ES18" i="6"/>
  <c r="FD18" i="6" s="1"/>
  <c r="AH18" i="6"/>
  <c r="DB18" i="6"/>
  <c r="CY18" i="6"/>
  <c r="DY18" i="6"/>
  <c r="ER18" i="6"/>
  <c r="FX18" i="6"/>
  <c r="AA18" i="6"/>
  <c r="BB18" i="6"/>
  <c r="EX18" i="6"/>
  <c r="GP18" i="6"/>
  <c r="DC18" i="6"/>
  <c r="EA18" i="6"/>
  <c r="DX18" i="6"/>
  <c r="IB18" i="6"/>
  <c r="IL18" i="6" s="1"/>
  <c r="GN18" i="6"/>
  <c r="HH18" i="6"/>
  <c r="HR18" i="6" s="1"/>
  <c r="AZ18" i="6"/>
  <c r="BJ18" i="6" s="1"/>
  <c r="AD18" i="6"/>
  <c r="K18" i="6"/>
  <c r="AY18" i="6"/>
  <c r="IG18" i="6"/>
  <c r="IQ18" i="6" s="1"/>
  <c r="HI18" i="6"/>
  <c r="HS18" i="6" s="1"/>
  <c r="DV18" i="6"/>
  <c r="BV18" i="6"/>
  <c r="IE18" i="6"/>
  <c r="IO18" i="6" s="1"/>
  <c r="DW18" i="6"/>
  <c r="CC18" i="6"/>
  <c r="CU18" i="6"/>
  <c r="D18" i="6"/>
  <c r="HK18" i="6"/>
  <c r="HU18" i="6" s="1"/>
  <c r="AF18" i="6"/>
  <c r="GU18" i="6"/>
  <c r="HZ18" i="6"/>
  <c r="IJ18" i="6" s="1"/>
  <c r="FP18" i="6"/>
  <c r="AG18" i="6"/>
  <c r="IF18" i="6"/>
  <c r="IP18" i="6" s="1"/>
  <c r="GR18" i="6"/>
  <c r="BA18" i="6"/>
  <c r="CE18" i="6"/>
  <c r="CA18" i="6"/>
  <c r="GO18" i="6"/>
  <c r="IA18" i="6"/>
  <c r="DS18" i="6"/>
  <c r="CB18" i="6"/>
  <c r="BF18" i="6"/>
  <c r="HE18" i="6"/>
  <c r="DA18" i="6"/>
  <c r="E18" i="6"/>
  <c r="HC18" i="6"/>
  <c r="ID18" i="6"/>
  <c r="IN18" i="6" s="1"/>
  <c r="EV18" i="6"/>
  <c r="FS18" i="6"/>
  <c r="HX18" i="6"/>
  <c r="M18" i="6"/>
  <c r="CX18" i="6"/>
  <c r="AB18" i="6"/>
  <c r="AI18" i="6"/>
  <c r="GQ18" i="6"/>
  <c r="EZ18" i="6"/>
  <c r="L18" i="6"/>
  <c r="CT18" i="6"/>
  <c r="FT18" i="6"/>
  <c r="J18" i="6"/>
  <c r="HB18" i="6"/>
  <c r="HJ18" i="6"/>
  <c r="HT18" i="6" s="1"/>
  <c r="FW18" i="6"/>
  <c r="GT18" i="6"/>
  <c r="FV18" i="6"/>
  <c r="EQ18" i="6"/>
  <c r="GV18" i="6"/>
  <c r="CD18" i="6"/>
  <c r="FU18" i="6"/>
  <c r="EB18" i="6"/>
  <c r="AE18" i="6"/>
  <c r="BY18" i="6"/>
  <c r="NG19" i="4"/>
  <c r="NP19" i="4" s="1"/>
  <c r="HS19" i="4"/>
  <c r="HY19" i="4" s="1"/>
  <c r="IQ19" i="4"/>
  <c r="IY19" i="4" s="1"/>
  <c r="EA19" i="4"/>
  <c r="EH19" i="4" s="1"/>
  <c r="DC19" i="4"/>
  <c r="DK19" i="4" s="1"/>
  <c r="PC19" i="4"/>
  <c r="PK19" i="4" s="1"/>
  <c r="GU19" i="4"/>
  <c r="GY19" i="4" s="1"/>
  <c r="I18" i="10"/>
  <c r="J18" i="10"/>
  <c r="L18" i="10"/>
  <c r="F18" i="10"/>
  <c r="P18" i="10" s="1"/>
  <c r="E18" i="10"/>
  <c r="K18" i="10"/>
  <c r="G18" i="10"/>
  <c r="H18" i="10"/>
  <c r="M18" i="10"/>
  <c r="D18" i="10"/>
  <c r="N19" i="4"/>
  <c r="W19" i="4" s="1"/>
  <c r="CE19" i="4"/>
  <c r="CN19" i="4" s="1"/>
  <c r="C17" i="10"/>
  <c r="AA18" i="4"/>
  <c r="AY18" i="4"/>
  <c r="BI18" i="4" s="1"/>
  <c r="HM18" i="4"/>
  <c r="QX18" i="4"/>
  <c r="MD18" i="4"/>
  <c r="KL18" i="4"/>
  <c r="F18" i="4"/>
  <c r="P18" i="4" s="1"/>
  <c r="LC18" i="4"/>
  <c r="LM18" i="4" s="1"/>
  <c r="EO18" i="4"/>
  <c r="PZ18" i="4"/>
  <c r="NB18" i="4"/>
  <c r="MW18" i="4"/>
  <c r="MH18" i="4"/>
  <c r="FR18" i="4"/>
  <c r="QT18" i="4"/>
  <c r="IN18" i="4"/>
  <c r="NX18" i="4"/>
  <c r="JF18" i="4"/>
  <c r="GN18" i="4"/>
  <c r="AX18" i="4"/>
  <c r="BY18" i="4"/>
  <c r="KE18" i="4"/>
  <c r="KO18" i="4" s="1"/>
  <c r="FO18" i="4"/>
  <c r="FY18" i="4" s="1"/>
  <c r="AE18" i="4"/>
  <c r="QR18" i="4"/>
  <c r="CW18" i="4"/>
  <c r="NU18" i="4"/>
  <c r="DY18" i="4"/>
  <c r="DU18" i="4"/>
  <c r="DX18" i="4"/>
  <c r="DV18" i="4"/>
  <c r="NC18" i="4"/>
  <c r="JL18" i="4"/>
  <c r="QY18" i="4"/>
  <c r="BC18" i="4"/>
  <c r="AI18" i="4"/>
  <c r="NW18" i="4"/>
  <c r="OG18" i="4" s="1"/>
  <c r="KC18" i="4"/>
  <c r="FQ18" i="4"/>
  <c r="QW18" i="4"/>
  <c r="ER18" i="4"/>
  <c r="JG18" i="4"/>
  <c r="JQ18" i="4" s="1"/>
  <c r="GO18" i="4"/>
  <c r="KK18" i="4"/>
  <c r="C17" i="4"/>
  <c r="BW18" i="4"/>
  <c r="CG18" i="4" s="1"/>
  <c r="LI18" i="4"/>
  <c r="FM18" i="4"/>
  <c r="HR18" i="4"/>
  <c r="GP18" i="4"/>
  <c r="KD18" i="4"/>
  <c r="NV18" i="4"/>
  <c r="K18" i="4"/>
  <c r="I18" i="4"/>
  <c r="LE18" i="4"/>
  <c r="BB18" i="4"/>
  <c r="NA18" i="4"/>
  <c r="JM18" i="4"/>
  <c r="EX18" i="4"/>
  <c r="J18" i="4"/>
  <c r="BE18" i="4"/>
  <c r="QB18" i="4"/>
  <c r="OZ18" i="4"/>
  <c r="EU18" i="4"/>
  <c r="OW18" i="4"/>
  <c r="CC18" i="4"/>
  <c r="OV18" i="4"/>
  <c r="CT18" i="4"/>
  <c r="FU18" i="4"/>
  <c r="JJ18" i="4"/>
  <c r="JK18" i="4"/>
  <c r="DW18" i="4"/>
  <c r="JE18" i="4"/>
  <c r="LD18" i="4"/>
  <c r="HK18" i="4"/>
  <c r="HU18" i="4" s="1"/>
  <c r="QS18" i="4"/>
  <c r="RC18" i="4" s="1"/>
  <c r="PW18" i="4"/>
  <c r="ET18" i="4"/>
  <c r="BF18" i="4"/>
  <c r="AB18" i="4"/>
  <c r="AL18" i="4" s="1"/>
  <c r="HJ18" i="4"/>
  <c r="IL18" i="4"/>
  <c r="DB18" i="4"/>
  <c r="OA18" i="4"/>
  <c r="HO18" i="4"/>
  <c r="PS18" i="4"/>
  <c r="CS18" i="4"/>
  <c r="GR18" i="4"/>
  <c r="CX18" i="4"/>
  <c r="CD18" i="4"/>
  <c r="BU18" i="4"/>
  <c r="PV18" i="4"/>
  <c r="DT18" i="4"/>
  <c r="IH18" i="4"/>
  <c r="AD18" i="4"/>
  <c r="HQ18" i="4"/>
  <c r="D18" i="4"/>
  <c r="NE18" i="4"/>
  <c r="GS18" i="4"/>
  <c r="OC18" i="4"/>
  <c r="MG18" i="4"/>
  <c r="BA18" i="4"/>
  <c r="MC18" i="4"/>
  <c r="PB18" i="4"/>
  <c r="HI18" i="4"/>
  <c r="CV18" i="4"/>
  <c r="IO18" i="4"/>
  <c r="FP18" i="4"/>
  <c r="OY18" i="4"/>
  <c r="IM18" i="4"/>
  <c r="HP18" i="4"/>
  <c r="AG18" i="4"/>
  <c r="JN18" i="4"/>
  <c r="DQ18" i="4"/>
  <c r="JH18" i="4"/>
  <c r="CB18" i="4"/>
  <c r="OX18" i="4"/>
  <c r="KG18" i="4"/>
  <c r="EV18" i="4"/>
  <c r="KJ18" i="4"/>
  <c r="IG18" i="4"/>
  <c r="MA18" i="4"/>
  <c r="MK18" i="4" s="1"/>
  <c r="H18" i="4"/>
  <c r="LZ18" i="4"/>
  <c r="BX18" i="4"/>
  <c r="FN18" i="4"/>
  <c r="E18" i="4"/>
  <c r="LH18" i="4"/>
  <c r="CZ18" i="4"/>
  <c r="QA18" i="4"/>
  <c r="NZ18" i="4"/>
  <c r="ES18" i="4"/>
  <c r="EP18" i="4"/>
  <c r="QU18" i="4"/>
  <c r="NF18" i="4"/>
  <c r="MF18" i="4"/>
  <c r="LB18" i="4"/>
  <c r="EW18" i="4"/>
  <c r="II18" i="4"/>
  <c r="IS18" i="4" s="1"/>
  <c r="MX18" i="4"/>
  <c r="C17" i="6"/>
  <c r="GM18" i="4"/>
  <c r="GW18" i="4" s="1"/>
  <c r="LG18" i="4"/>
  <c r="AF18" i="4"/>
  <c r="PX18" i="4"/>
  <c r="FV18" i="4"/>
  <c r="FS18" i="4"/>
  <c r="ME18" i="4"/>
  <c r="MB18" i="4"/>
  <c r="KI18" i="4"/>
  <c r="JI18" i="4"/>
  <c r="OD18" i="4"/>
  <c r="MZ18" i="4"/>
  <c r="CU18" i="4"/>
  <c r="DE18" i="4" s="1"/>
  <c r="FT18" i="4"/>
  <c r="NY18" i="4"/>
  <c r="OU18" i="4"/>
  <c r="PE18" i="4" s="1"/>
  <c r="BV18" i="4"/>
  <c r="BD18" i="4"/>
  <c r="AC18" i="4"/>
  <c r="L18" i="4"/>
  <c r="GL18" i="4"/>
  <c r="IP18" i="4"/>
  <c r="BZ18" i="4"/>
  <c r="AZ18" i="4"/>
  <c r="AW18" i="4"/>
  <c r="AH18" i="4"/>
  <c r="DR18" i="4"/>
  <c r="PU18" i="4"/>
  <c r="QE18" i="4" s="1"/>
  <c r="PT18" i="4"/>
  <c r="DZ18" i="4"/>
  <c r="G18" i="4"/>
  <c r="QZ18" i="4"/>
  <c r="KH18" i="4"/>
  <c r="GQ18" i="4"/>
  <c r="QV18" i="4"/>
  <c r="OS18" i="4"/>
  <c r="QQ18" i="4"/>
  <c r="DS18" i="4"/>
  <c r="EC18" i="4" s="1"/>
  <c r="LJ18" i="4"/>
  <c r="M18" i="4"/>
  <c r="CA18" i="4"/>
  <c r="OB18" i="4"/>
  <c r="CY18" i="4"/>
  <c r="HL18" i="4"/>
  <c r="ND18" i="4"/>
  <c r="PY18" i="4"/>
  <c r="IJ18" i="4"/>
  <c r="KF18" i="4"/>
  <c r="LY18" i="4"/>
  <c r="GT18" i="4"/>
  <c r="EQ18" i="4"/>
  <c r="FA18" i="4" s="1"/>
  <c r="IK18" i="4"/>
  <c r="Z18" i="4"/>
  <c r="LF18" i="4"/>
  <c r="DA18" i="4"/>
  <c r="PA18" i="4"/>
  <c r="HN18" i="4"/>
  <c r="OT18" i="4"/>
  <c r="LA18" i="4"/>
  <c r="GK18" i="4"/>
  <c r="MY18" i="4"/>
  <c r="NI18" i="4" s="1"/>
  <c r="RA19" i="4"/>
  <c r="RD19" i="4"/>
  <c r="JO19" i="4"/>
  <c r="JX19" i="4" s="1"/>
  <c r="LK19" i="4"/>
  <c r="LR19" i="4" s="1"/>
  <c r="QC19" i="4"/>
  <c r="QF19" i="4"/>
  <c r="MI19" i="4"/>
  <c r="MO19" i="4" s="1"/>
  <c r="EY19" i="4"/>
  <c r="FE19" i="4" s="1"/>
  <c r="KM19" i="4"/>
  <c r="KR19" i="4" s="1"/>
  <c r="F52" i="10"/>
  <c r="P52" i="10" s="1"/>
  <c r="C53" i="10"/>
  <c r="E52" i="10"/>
  <c r="D52" i="10"/>
  <c r="IH51" i="6"/>
  <c r="IK51" i="6"/>
  <c r="IR51" i="6" s="1"/>
  <c r="HB52" i="6"/>
  <c r="HX52" i="6"/>
  <c r="IF52" i="6"/>
  <c r="IP52" i="6" s="1"/>
  <c r="BV52" i="6"/>
  <c r="HD52" i="6"/>
  <c r="HN52" i="6" s="1"/>
  <c r="ID52" i="6"/>
  <c r="IN52" i="6" s="1"/>
  <c r="CV52" i="6"/>
  <c r="DG52" i="6" s="1"/>
  <c r="FP52" i="6"/>
  <c r="IC52" i="6"/>
  <c r="IM52" i="6" s="1"/>
  <c r="ES52" i="6"/>
  <c r="FD52" i="6" s="1"/>
  <c r="ER52" i="6"/>
  <c r="IB52" i="6"/>
  <c r="IL52" i="6" s="1"/>
  <c r="AZ52" i="6"/>
  <c r="BJ52" i="6" s="1"/>
  <c r="DT52" i="6"/>
  <c r="IA52" i="6"/>
  <c r="BX52" i="6"/>
  <c r="CH52" i="6" s="1"/>
  <c r="F52" i="6"/>
  <c r="P52" i="6" s="1"/>
  <c r="GP52" i="6"/>
  <c r="CT52" i="6"/>
  <c r="CU52" i="6"/>
  <c r="FR52" i="6"/>
  <c r="GB52" i="6" s="1"/>
  <c r="AY52" i="6"/>
  <c r="HZ52" i="6"/>
  <c r="IJ52" i="6" s="1"/>
  <c r="IG52" i="6"/>
  <c r="IQ52" i="6" s="1"/>
  <c r="GN52" i="6"/>
  <c r="E52" i="6"/>
  <c r="HG52" i="6"/>
  <c r="HQ52" i="6" s="1"/>
  <c r="C53" i="6"/>
  <c r="AA52" i="6"/>
  <c r="HF52" i="6"/>
  <c r="HP52" i="6" s="1"/>
  <c r="EQ52" i="6"/>
  <c r="FQ52" i="6"/>
  <c r="HH52" i="6"/>
  <c r="HR52" i="6" s="1"/>
  <c r="AX52" i="6"/>
  <c r="D52" i="6"/>
  <c r="HE52" i="6"/>
  <c r="GO52" i="6"/>
  <c r="HY52" i="6"/>
  <c r="HJ52" i="6"/>
  <c r="HT52" i="6" s="1"/>
  <c r="AC52" i="6"/>
  <c r="AM52" i="6" s="1"/>
  <c r="BW52" i="6"/>
  <c r="HI52" i="6"/>
  <c r="HS52" i="6" s="1"/>
  <c r="HC52" i="6"/>
  <c r="AB52" i="6"/>
  <c r="IE52" i="6"/>
  <c r="IO52" i="6" s="1"/>
  <c r="DU52" i="6"/>
  <c r="EE52" i="6" s="1"/>
  <c r="DS52" i="6"/>
  <c r="HK52" i="6"/>
  <c r="HU52" i="6" s="1"/>
  <c r="HL51" i="6"/>
  <c r="HO51" i="6"/>
  <c r="HV51" i="6" s="1"/>
  <c r="T20" i="2" l="1"/>
  <c r="T21" i="2"/>
  <c r="K20" i="2"/>
  <c r="K17" i="2"/>
  <c r="K16" i="2"/>
  <c r="U18" i="2"/>
  <c r="U19" i="2"/>
  <c r="F26" i="8"/>
  <c r="E27" i="8"/>
  <c r="G26" i="8"/>
  <c r="H26" i="8"/>
  <c r="I25" i="8"/>
  <c r="J25" i="8"/>
  <c r="BM24" i="8"/>
  <c r="BN23" i="8"/>
  <c r="BO23" i="8"/>
  <c r="BQ22" i="8"/>
  <c r="BP23" i="8"/>
  <c r="BR22" i="8"/>
  <c r="CX23" i="8"/>
  <c r="CY22" i="8"/>
  <c r="CZ22" i="8"/>
  <c r="ER19" i="8"/>
  <c r="ES18" i="8"/>
  <c r="ET18" i="8"/>
  <c r="EV17" i="8"/>
  <c r="EU18" i="8"/>
  <c r="EW17" i="8"/>
  <c r="EP19" i="8"/>
  <c r="EO20" i="8"/>
  <c r="EQ19" i="8"/>
  <c r="GC18" i="8"/>
  <c r="GD17" i="8"/>
  <c r="GE17" i="8"/>
  <c r="GI16" i="8"/>
  <c r="GJ15" i="8"/>
  <c r="GK15" i="8"/>
  <c r="GG16" i="8"/>
  <c r="GF17" i="8"/>
  <c r="GH16" i="8"/>
  <c r="FZ19" i="8"/>
  <c r="GA18" i="8"/>
  <c r="GB18" i="8"/>
  <c r="GW17" i="8"/>
  <c r="GX16" i="8"/>
  <c r="GY16" i="8"/>
  <c r="GZ16" i="8"/>
  <c r="HA15" i="8"/>
  <c r="HB15" i="8"/>
  <c r="HC15" i="8"/>
  <c r="HD14" i="8"/>
  <c r="HE14" i="8"/>
  <c r="HQ16" i="8"/>
  <c r="HR15" i="8"/>
  <c r="HS15" i="8"/>
  <c r="HX13" i="8"/>
  <c r="HW14" i="8"/>
  <c r="HY13" i="8"/>
  <c r="HU14" i="8"/>
  <c r="HT15" i="8"/>
  <c r="HV14" i="8"/>
  <c r="HN17" i="8"/>
  <c r="HO16" i="8"/>
  <c r="HP16" i="8"/>
  <c r="KQ12" i="8"/>
  <c r="KP13" i="8"/>
  <c r="KR12" i="8"/>
  <c r="MH9" i="8"/>
  <c r="MG10" i="8"/>
  <c r="MI9" i="8"/>
  <c r="MN7" i="8"/>
  <c r="MR6" i="8"/>
  <c r="MM8" i="8"/>
  <c r="MO7" i="8"/>
  <c r="MJ9" i="8"/>
  <c r="MK8" i="8"/>
  <c r="ML8" i="8"/>
  <c r="NV7" i="8"/>
  <c r="OH6" i="8"/>
  <c r="NU8" i="8"/>
  <c r="NX7" i="8"/>
  <c r="NW7" i="8"/>
  <c r="PF7" i="8"/>
  <c r="OM7" i="8"/>
  <c r="OO7" i="8"/>
  <c r="OL8" i="8"/>
  <c r="PC6" i="8"/>
  <c r="ON7" i="8"/>
  <c r="NS8" i="8"/>
  <c r="NR9" i="8"/>
  <c r="NT8" i="8"/>
  <c r="ND8" i="8"/>
  <c r="NM6" i="8"/>
  <c r="NE7" i="8"/>
  <c r="NG7" i="8"/>
  <c r="NF7" i="8"/>
  <c r="NA9" i="8"/>
  <c r="NB8" i="8"/>
  <c r="NC8" i="8"/>
  <c r="MX10" i="8"/>
  <c r="MY9" i="8"/>
  <c r="MZ9" i="8"/>
  <c r="ME10" i="8"/>
  <c r="MD11" i="8"/>
  <c r="MF10" i="8"/>
  <c r="LJ12" i="8"/>
  <c r="LK11" i="8"/>
  <c r="LL11" i="8"/>
  <c r="LM11" i="8"/>
  <c r="LN10" i="8"/>
  <c r="LO10" i="8"/>
  <c r="LS9" i="8"/>
  <c r="LT8" i="8"/>
  <c r="LU8" i="8"/>
  <c r="LP10" i="8"/>
  <c r="LQ9" i="8"/>
  <c r="LR9" i="8"/>
  <c r="KT11" i="8"/>
  <c r="KS12" i="8"/>
  <c r="KU11" i="8"/>
  <c r="KY10" i="8"/>
  <c r="KZ9" i="8"/>
  <c r="LA9" i="8"/>
  <c r="KV11" i="8"/>
  <c r="KW10" i="8"/>
  <c r="KX10" i="8"/>
  <c r="KE11" i="8"/>
  <c r="KF10" i="8"/>
  <c r="KG10" i="8"/>
  <c r="KC11" i="8"/>
  <c r="KB12" i="8"/>
  <c r="KD11" i="8"/>
  <c r="JY13" i="8"/>
  <c r="JZ12" i="8"/>
  <c r="KA12" i="8"/>
  <c r="JV14" i="8"/>
  <c r="JW13" i="8"/>
  <c r="JX13" i="8"/>
  <c r="JE14" i="8"/>
  <c r="JF13" i="8"/>
  <c r="JG13" i="8"/>
  <c r="JL11" i="8"/>
  <c r="JK12" i="8"/>
  <c r="JM11" i="8"/>
  <c r="JH13" i="8"/>
  <c r="JI12" i="8"/>
  <c r="JJ12" i="8"/>
  <c r="JB15" i="8"/>
  <c r="JC14" i="8"/>
  <c r="JD14" i="8"/>
  <c r="IK15" i="8"/>
  <c r="IL14" i="8"/>
  <c r="IM14" i="8"/>
  <c r="IQ13" i="8"/>
  <c r="IR12" i="8"/>
  <c r="IS12" i="8"/>
  <c r="IN14" i="8"/>
  <c r="IO13" i="8"/>
  <c r="IP13" i="8"/>
  <c r="II15" i="8"/>
  <c r="IH16" i="8"/>
  <c r="IJ15" i="8"/>
  <c r="GU17" i="8"/>
  <c r="GT18" i="8"/>
  <c r="GV17" i="8"/>
  <c r="FF20" i="8"/>
  <c r="FG19" i="8"/>
  <c r="FH19" i="8"/>
  <c r="FP16" i="8"/>
  <c r="FO17" i="8"/>
  <c r="FQ16" i="8"/>
  <c r="FL18" i="8"/>
  <c r="FM17" i="8"/>
  <c r="FN17" i="8"/>
  <c r="FJ18" i="8"/>
  <c r="FI19" i="8"/>
  <c r="FK18" i="8"/>
  <c r="EL21" i="8"/>
  <c r="EM20" i="8"/>
  <c r="EN20" i="8"/>
  <c r="DS21" i="8"/>
  <c r="DR22" i="8"/>
  <c r="DT21" i="8"/>
  <c r="EA19" i="8"/>
  <c r="EB18" i="8"/>
  <c r="EC18" i="8"/>
  <c r="DY19" i="8"/>
  <c r="DX20" i="8"/>
  <c r="DZ19" i="8"/>
  <c r="DU21" i="8"/>
  <c r="DV20" i="8"/>
  <c r="DW20" i="8"/>
  <c r="K25" i="8"/>
  <c r="L24" i="8"/>
  <c r="M24" i="8"/>
  <c r="CK21" i="8"/>
  <c r="CJ22" i="8"/>
  <c r="CL21" i="8"/>
  <c r="CM21" i="8"/>
  <c r="CN20" i="8"/>
  <c r="CO20" i="8"/>
  <c r="CD24" i="8"/>
  <c r="CE23" i="8"/>
  <c r="CF23" i="8"/>
  <c r="BK24" i="8"/>
  <c r="BJ25" i="8"/>
  <c r="BL24" i="8"/>
  <c r="AP26" i="8"/>
  <c r="AQ25" i="8"/>
  <c r="AR25" i="8"/>
  <c r="W26" i="8"/>
  <c r="V27" i="8"/>
  <c r="X26" i="8"/>
  <c r="AC24" i="8"/>
  <c r="AB25" i="8"/>
  <c r="AD24" i="8"/>
  <c r="BS22" i="8"/>
  <c r="BT21" i="8"/>
  <c r="BU21" i="8"/>
  <c r="DD21" i="8"/>
  <c r="DE20" i="8"/>
  <c r="DF20" i="8"/>
  <c r="DA22" i="8"/>
  <c r="DB21" i="8"/>
  <c r="DC21" i="8"/>
  <c r="AF23" i="8"/>
  <c r="AE24" i="8"/>
  <c r="AG23" i="8"/>
  <c r="Z25" i="8"/>
  <c r="Y26" i="8"/>
  <c r="AA25" i="8"/>
  <c r="AS25" i="8"/>
  <c r="AT24" i="8"/>
  <c r="AU24" i="8"/>
  <c r="CG23" i="8"/>
  <c r="CH22" i="8"/>
  <c r="CI22" i="8"/>
  <c r="AW23" i="8"/>
  <c r="AV24" i="8"/>
  <c r="AX23" i="8"/>
  <c r="C27" i="8"/>
  <c r="B28" i="8"/>
  <c r="D27" i="8"/>
  <c r="DH27" i="8"/>
  <c r="DG28" i="8"/>
  <c r="DI27" i="8"/>
  <c r="AY23" i="8"/>
  <c r="AZ22" i="8"/>
  <c r="BA22" i="8"/>
  <c r="P15" i="2"/>
  <c r="DM20" i="4"/>
  <c r="GG38" i="4"/>
  <c r="FZ39" i="4" s="1"/>
  <c r="FI20" i="4"/>
  <c r="BQ20" i="4"/>
  <c r="X20" i="4"/>
  <c r="HV19" i="4"/>
  <c r="GG20" i="4"/>
  <c r="EM20" i="6"/>
  <c r="CP20" i="6"/>
  <c r="RK20" i="4"/>
  <c r="DO20" i="6"/>
  <c r="BL19" i="4"/>
  <c r="EJ19" i="6"/>
  <c r="OM19" i="4"/>
  <c r="EI19" i="6"/>
  <c r="OI19" i="4"/>
  <c r="EK19" i="6"/>
  <c r="BM19" i="4"/>
  <c r="BN19" i="4"/>
  <c r="P19" i="2"/>
  <c r="AO19" i="4"/>
  <c r="JR19" i="4"/>
  <c r="CH19" i="4"/>
  <c r="ED19" i="4"/>
  <c r="P20" i="2"/>
  <c r="P21" i="2"/>
  <c r="GJ20" i="6"/>
  <c r="BO19" i="4"/>
  <c r="P16" i="2"/>
  <c r="FB19" i="4"/>
  <c r="Q19" i="10"/>
  <c r="DH19" i="6"/>
  <c r="PM20" i="4"/>
  <c r="JY20" i="4"/>
  <c r="AS19" i="4"/>
  <c r="OO19" i="4"/>
  <c r="PF19" i="4"/>
  <c r="Q19" i="6"/>
  <c r="AN19" i="6"/>
  <c r="GC19" i="6"/>
  <c r="JA20" i="4"/>
  <c r="NQ20" i="4"/>
  <c r="FK19" i="6"/>
  <c r="AN19" i="4"/>
  <c r="FF19" i="6"/>
  <c r="AU20" i="6"/>
  <c r="FH19" i="6"/>
  <c r="FI19" i="6"/>
  <c r="QM20" i="4"/>
  <c r="EM19" i="6"/>
  <c r="AB21" i="2"/>
  <c r="AB18" i="2"/>
  <c r="AB15" i="2"/>
  <c r="AB17" i="2"/>
  <c r="AB16" i="2"/>
  <c r="AB20" i="2"/>
  <c r="AB19" i="2"/>
  <c r="V18" i="2"/>
  <c r="V17" i="2"/>
  <c r="V16" i="2"/>
  <c r="V21" i="2"/>
  <c r="V19" i="2"/>
  <c r="V15" i="2"/>
  <c r="V20" i="2"/>
  <c r="J21" i="2"/>
  <c r="J19" i="2"/>
  <c r="J18" i="2"/>
  <c r="J16" i="2"/>
  <c r="J15" i="2"/>
  <c r="J17" i="2"/>
  <c r="J20" i="2"/>
  <c r="Y17" i="2"/>
  <c r="Y16" i="2"/>
  <c r="Y15" i="2"/>
  <c r="Y18" i="2"/>
  <c r="Y21" i="2"/>
  <c r="Y19" i="2"/>
  <c r="Y20" i="2"/>
  <c r="RA18" i="4"/>
  <c r="FA18" i="6"/>
  <c r="FE18" i="6" s="1"/>
  <c r="W39" i="4"/>
  <c r="GB39" i="4"/>
  <c r="AA24" i="2" s="1" a="1"/>
  <c r="MQ19" i="4"/>
  <c r="MR19" i="4"/>
  <c r="CI19" i="4"/>
  <c r="NL19" i="4"/>
  <c r="GC19" i="4"/>
  <c r="V19" i="4"/>
  <c r="HD19" i="4"/>
  <c r="R19" i="10"/>
  <c r="GG19" i="6"/>
  <c r="BN19" i="6"/>
  <c r="JA39" i="4"/>
  <c r="GZ19" i="4"/>
  <c r="EJ19" i="4"/>
  <c r="HB19" i="4"/>
  <c r="QL19" i="4"/>
  <c r="JU19" i="4"/>
  <c r="S19" i="10"/>
  <c r="GH19" i="6"/>
  <c r="JW19" i="4"/>
  <c r="NN19" i="4"/>
  <c r="DG19" i="4"/>
  <c r="CL19" i="4"/>
  <c r="IX19" i="4"/>
  <c r="KS19" i="4"/>
  <c r="DJ19" i="6"/>
  <c r="S19" i="6"/>
  <c r="LT19" i="4"/>
  <c r="IZ19" i="4"/>
  <c r="GE19" i="4"/>
  <c r="HW19" i="4"/>
  <c r="PI19" i="4"/>
  <c r="DI19" i="6"/>
  <c r="AQ19" i="6"/>
  <c r="GF39" i="4"/>
  <c r="GA39" i="4"/>
  <c r="GE39" i="4"/>
  <c r="FF39" i="4"/>
  <c r="AN38" i="4"/>
  <c r="AT20" i="4"/>
  <c r="AA16" i="2"/>
  <c r="AA20" i="2"/>
  <c r="AA18" i="2"/>
  <c r="AA17" i="2"/>
  <c r="AA19" i="2"/>
  <c r="AA21" i="2"/>
  <c r="AA15" i="2"/>
  <c r="R20" i="2"/>
  <c r="R15" i="2"/>
  <c r="R16" i="2"/>
  <c r="R19" i="2"/>
  <c r="R21" i="2"/>
  <c r="R18" i="2"/>
  <c r="R17" i="2"/>
  <c r="KP19" i="4"/>
  <c r="ML19" i="4"/>
  <c r="LN19" i="4"/>
  <c r="N18" i="4"/>
  <c r="Q18" i="4" s="1"/>
  <c r="FW18" i="4"/>
  <c r="FZ18" i="4" s="1"/>
  <c r="N18" i="6"/>
  <c r="Q18" i="6" s="1"/>
  <c r="HX19" i="4"/>
  <c r="AQ19" i="4"/>
  <c r="JV19" i="4"/>
  <c r="NM19" i="4"/>
  <c r="IW19" i="4"/>
  <c r="MM19" i="4"/>
  <c r="DI19" i="4"/>
  <c r="R39" i="4"/>
  <c r="KW20" i="4"/>
  <c r="U19" i="6"/>
  <c r="CK19" i="6"/>
  <c r="IC39" i="4"/>
  <c r="PG19" i="4"/>
  <c r="U19" i="4"/>
  <c r="CJ19" i="4"/>
  <c r="LQ19" i="4"/>
  <c r="RG19" i="4"/>
  <c r="FH39" i="4"/>
  <c r="GF19" i="6"/>
  <c r="CM19" i="6"/>
  <c r="AT19" i="6"/>
  <c r="JS19" i="4"/>
  <c r="RJ19" i="4"/>
  <c r="FC19" i="4"/>
  <c r="PJ19" i="4"/>
  <c r="PH19" i="4"/>
  <c r="BP19" i="6"/>
  <c r="BM19" i="6"/>
  <c r="BP19" i="4"/>
  <c r="QJ19" i="4"/>
  <c r="JT19" i="4"/>
  <c r="BK19" i="4"/>
  <c r="CM19" i="4"/>
  <c r="GA19" i="4"/>
  <c r="AO19" i="6"/>
  <c r="FJ19" i="6"/>
  <c r="DN19" i="6"/>
  <c r="V39" i="4"/>
  <c r="FD39" i="4"/>
  <c r="FI39" i="4" s="1"/>
  <c r="EE38" i="4"/>
  <c r="EK20" i="4"/>
  <c r="X15" i="2"/>
  <c r="X18" i="2"/>
  <c r="X21" i="2"/>
  <c r="X20" i="2"/>
  <c r="X19" i="2"/>
  <c r="X16" i="2"/>
  <c r="X17" i="2"/>
  <c r="W20" i="2"/>
  <c r="W21" i="2"/>
  <c r="W18" i="2"/>
  <c r="W16" i="2"/>
  <c r="W17" i="2"/>
  <c r="W15" i="2"/>
  <c r="W19" i="2"/>
  <c r="N16" i="2"/>
  <c r="N18" i="2"/>
  <c r="N20" i="2"/>
  <c r="N15" i="2"/>
  <c r="N19" i="2"/>
  <c r="N21" i="2"/>
  <c r="N17" i="2"/>
  <c r="Z20" i="2"/>
  <c r="Z18" i="2"/>
  <c r="Z21" i="2"/>
  <c r="Z17" i="2"/>
  <c r="Z16" i="2"/>
  <c r="Z19" i="2"/>
  <c r="Z15" i="2"/>
  <c r="W18" i="4"/>
  <c r="U18" i="4"/>
  <c r="Q19" i="4"/>
  <c r="GX19" i="4"/>
  <c r="DF19" i="4"/>
  <c r="IT19" i="4"/>
  <c r="NJ19" i="4"/>
  <c r="FI18" i="6"/>
  <c r="FH18" i="6"/>
  <c r="CI19" i="6"/>
  <c r="BK19" i="6"/>
  <c r="U39" i="4"/>
  <c r="FG39" i="4"/>
  <c r="MS20" i="4"/>
  <c r="S19" i="4"/>
  <c r="BQ19" i="4"/>
  <c r="IV19" i="4"/>
  <c r="HA19" i="4"/>
  <c r="T19" i="4"/>
  <c r="FF19" i="4"/>
  <c r="MN19" i="4"/>
  <c r="LP19" i="4"/>
  <c r="QK19" i="4"/>
  <c r="GC39" i="4"/>
  <c r="W19" i="6"/>
  <c r="IU19" i="4"/>
  <c r="DH19" i="4"/>
  <c r="HZ19" i="4"/>
  <c r="RE19" i="4"/>
  <c r="KQ19" i="4"/>
  <c r="W19" i="10"/>
  <c r="BO19" i="6"/>
  <c r="CJ19" i="6"/>
  <c r="AP19" i="6"/>
  <c r="LS19" i="4"/>
  <c r="QH19" i="4"/>
  <c r="DJ19" i="4"/>
  <c r="PL19" i="4"/>
  <c r="EF19" i="4"/>
  <c r="DL19" i="6"/>
  <c r="GB19" i="4"/>
  <c r="RI19" i="4"/>
  <c r="MP19" i="4"/>
  <c r="R19" i="6"/>
  <c r="JY39" i="4"/>
  <c r="S39" i="4"/>
  <c r="FE39" i="4"/>
  <c r="S15" i="2"/>
  <c r="S19" i="2"/>
  <c r="S16" i="2"/>
  <c r="S17" i="2"/>
  <c r="S18" i="2"/>
  <c r="S21" i="2"/>
  <c r="S20" i="2"/>
  <c r="Q21" i="2"/>
  <c r="Q15" i="2"/>
  <c r="Q18" i="2"/>
  <c r="Q19" i="2"/>
  <c r="Q16" i="2"/>
  <c r="Q17" i="2"/>
  <c r="Q20" i="2"/>
  <c r="GF18" i="4"/>
  <c r="S18" i="4"/>
  <c r="GB18" i="4"/>
  <c r="GX18" i="6"/>
  <c r="FJ18" i="6"/>
  <c r="FC39" i="4"/>
  <c r="GD39" i="4"/>
  <c r="LO19" i="4"/>
  <c r="GF19" i="4"/>
  <c r="AR19" i="4"/>
  <c r="IA19" i="4"/>
  <c r="CK19" i="4"/>
  <c r="DL19" i="4"/>
  <c r="QI19" i="4"/>
  <c r="R19" i="4"/>
  <c r="T19" i="10"/>
  <c r="IC20" i="4"/>
  <c r="CL19" i="6"/>
  <c r="QG19" i="4"/>
  <c r="EI19" i="4"/>
  <c r="FD19" i="4"/>
  <c r="NO19" i="4"/>
  <c r="HC19" i="4"/>
  <c r="EG19" i="4"/>
  <c r="FG19" i="4"/>
  <c r="V19" i="10"/>
  <c r="GD19" i="6"/>
  <c r="V19" i="6"/>
  <c r="GI19" i="6"/>
  <c r="KV19" i="4"/>
  <c r="IB19" i="4"/>
  <c r="KT19" i="4"/>
  <c r="AP19" i="4"/>
  <c r="RF19" i="4"/>
  <c r="AS19" i="6"/>
  <c r="FG19" i="6"/>
  <c r="FL19" i="6" s="1"/>
  <c r="BL19" i="6"/>
  <c r="NK19" i="4"/>
  <c r="FH19" i="4"/>
  <c r="RH19" i="4"/>
  <c r="GD19" i="4"/>
  <c r="EE19" i="4"/>
  <c r="KU19" i="4"/>
  <c r="CO19" i="6"/>
  <c r="DM19" i="6"/>
  <c r="T39" i="4"/>
  <c r="HL52" i="6"/>
  <c r="HO52" i="6"/>
  <c r="HV52" i="6" s="1"/>
  <c r="GN53" i="6"/>
  <c r="AB53" i="6"/>
  <c r="CU53" i="6"/>
  <c r="HB53" i="6"/>
  <c r="GP53" i="6"/>
  <c r="BV53" i="6"/>
  <c r="BW53" i="6"/>
  <c r="FQ53" i="6"/>
  <c r="HF53" i="6"/>
  <c r="HP53" i="6" s="1"/>
  <c r="AA53" i="6"/>
  <c r="BX53" i="6"/>
  <c r="CH53" i="6" s="1"/>
  <c r="IC53" i="6"/>
  <c r="IM53" i="6" s="1"/>
  <c r="AY53" i="6"/>
  <c r="ES53" i="6"/>
  <c r="FD53" i="6" s="1"/>
  <c r="IG53" i="6"/>
  <c r="IQ53" i="6" s="1"/>
  <c r="HZ53" i="6"/>
  <c r="IJ53" i="6" s="1"/>
  <c r="AX53" i="6"/>
  <c r="ID53" i="6"/>
  <c r="IN53" i="6" s="1"/>
  <c r="FP53" i="6"/>
  <c r="DT53" i="6"/>
  <c r="HJ53" i="6"/>
  <c r="HT53" i="6" s="1"/>
  <c r="DU53" i="6"/>
  <c r="EE53" i="6" s="1"/>
  <c r="D53" i="6"/>
  <c r="HK53" i="6"/>
  <c r="HU53" i="6" s="1"/>
  <c r="DS53" i="6"/>
  <c r="F53" i="6"/>
  <c r="P53" i="6" s="1"/>
  <c r="HI53" i="6"/>
  <c r="HS53" i="6" s="1"/>
  <c r="AZ53" i="6"/>
  <c r="BJ53" i="6" s="1"/>
  <c r="ER53" i="6"/>
  <c r="IE53" i="6"/>
  <c r="IO53" i="6" s="1"/>
  <c r="HY53" i="6"/>
  <c r="AC53" i="6"/>
  <c r="AM53" i="6" s="1"/>
  <c r="IF53" i="6"/>
  <c r="IP53" i="6" s="1"/>
  <c r="HD53" i="6"/>
  <c r="HN53" i="6" s="1"/>
  <c r="CT53" i="6"/>
  <c r="HH53" i="6"/>
  <c r="HR53" i="6" s="1"/>
  <c r="GO53" i="6"/>
  <c r="E53" i="6"/>
  <c r="HG53" i="6"/>
  <c r="HQ53" i="6" s="1"/>
  <c r="HC53" i="6"/>
  <c r="CV53" i="6"/>
  <c r="DG53" i="6" s="1"/>
  <c r="IB53" i="6"/>
  <c r="IL53" i="6" s="1"/>
  <c r="HX53" i="6"/>
  <c r="EQ53" i="6"/>
  <c r="HE53" i="6"/>
  <c r="FR53" i="6"/>
  <c r="GB53" i="6" s="1"/>
  <c r="C54" i="6"/>
  <c r="IA53" i="6"/>
  <c r="IK52" i="6"/>
  <c r="IR52" i="6" s="1"/>
  <c r="IH52" i="6"/>
  <c r="D53" i="10"/>
  <c r="F53" i="10"/>
  <c r="P53" i="10" s="1"/>
  <c r="C54" i="10"/>
  <c r="E53" i="10"/>
  <c r="KM18" i="4"/>
  <c r="KR18" i="4" s="1"/>
  <c r="IQ18" i="4"/>
  <c r="IZ18" i="4" s="1"/>
  <c r="HS18" i="4"/>
  <c r="IB18" i="4" s="1"/>
  <c r="BG18" i="4"/>
  <c r="BM18" i="4" s="1"/>
  <c r="AJ18" i="4"/>
  <c r="AN18" i="4" s="1"/>
  <c r="NG18" i="4"/>
  <c r="NK18" i="4" s="1"/>
  <c r="MI18" i="4"/>
  <c r="MM18" i="4" s="1"/>
  <c r="AA17" i="6"/>
  <c r="HC17" i="6"/>
  <c r="GU17" i="6"/>
  <c r="BV17" i="6"/>
  <c r="EX17" i="6"/>
  <c r="AY17" i="6"/>
  <c r="AX17" i="6"/>
  <c r="E17" i="6"/>
  <c r="ID17" i="6"/>
  <c r="IN17" i="6" s="1"/>
  <c r="BG17" i="6"/>
  <c r="DC17" i="6"/>
  <c r="CU17" i="6"/>
  <c r="AC17" i="6"/>
  <c r="AM17" i="6" s="1"/>
  <c r="CA17" i="6"/>
  <c r="DV17" i="6"/>
  <c r="EQ17" i="6"/>
  <c r="HY17" i="6"/>
  <c r="AB17" i="6"/>
  <c r="J17" i="6"/>
  <c r="DX17" i="6"/>
  <c r="DY17" i="6"/>
  <c r="EU17" i="6"/>
  <c r="GO17" i="6"/>
  <c r="GR17" i="6"/>
  <c r="DB17" i="6"/>
  <c r="CT17" i="6"/>
  <c r="FY17" i="6"/>
  <c r="FR17" i="6"/>
  <c r="GB17" i="6" s="1"/>
  <c r="D17" i="6"/>
  <c r="K17" i="6"/>
  <c r="HE17" i="6"/>
  <c r="H17" i="6"/>
  <c r="BW17" i="6"/>
  <c r="HF17" i="6"/>
  <c r="HP17" i="6" s="1"/>
  <c r="EV17" i="6"/>
  <c r="DA17" i="6"/>
  <c r="EZ17" i="6"/>
  <c r="BX17" i="6"/>
  <c r="CH17" i="6" s="1"/>
  <c r="EY17" i="6"/>
  <c r="CZ17" i="6"/>
  <c r="EW17" i="6"/>
  <c r="CD17" i="6"/>
  <c r="GP17" i="6"/>
  <c r="GN17" i="6"/>
  <c r="CV17" i="6"/>
  <c r="DG17" i="6" s="1"/>
  <c r="L17" i="6"/>
  <c r="CX17" i="6"/>
  <c r="IC17" i="6"/>
  <c r="IM17" i="6" s="1"/>
  <c r="HB17" i="6"/>
  <c r="IE17" i="6"/>
  <c r="IO17" i="6" s="1"/>
  <c r="FW17" i="6"/>
  <c r="BZ17" i="6"/>
  <c r="DS17" i="6"/>
  <c r="ER17" i="6"/>
  <c r="GV17" i="6"/>
  <c r="GW17" i="6"/>
  <c r="CB17" i="6"/>
  <c r="BF17" i="6"/>
  <c r="DT17" i="6"/>
  <c r="AZ17" i="6"/>
  <c r="BJ17" i="6" s="1"/>
  <c r="HH17" i="6"/>
  <c r="HR17" i="6" s="1"/>
  <c r="AI17" i="6"/>
  <c r="BA17" i="6"/>
  <c r="HD17" i="6"/>
  <c r="HN17" i="6" s="1"/>
  <c r="FU17" i="6"/>
  <c r="ET17" i="6"/>
  <c r="CY17" i="6"/>
  <c r="F17" i="6"/>
  <c r="P17" i="6" s="1"/>
  <c r="FS17" i="6"/>
  <c r="HX17" i="6"/>
  <c r="AD17" i="6"/>
  <c r="CE17" i="6"/>
  <c r="AG17" i="6"/>
  <c r="IB17" i="6"/>
  <c r="IL17" i="6" s="1"/>
  <c r="EA17" i="6"/>
  <c r="GT17" i="6"/>
  <c r="BY17" i="6"/>
  <c r="HK17" i="6"/>
  <c r="HU17" i="6" s="1"/>
  <c r="FX17" i="6"/>
  <c r="BE17" i="6"/>
  <c r="CW17" i="6"/>
  <c r="DW17" i="6"/>
  <c r="ES17" i="6"/>
  <c r="FD17" i="6" s="1"/>
  <c r="I17" i="6"/>
  <c r="AJ17" i="6"/>
  <c r="FV17" i="6"/>
  <c r="HI17" i="6"/>
  <c r="HS17" i="6" s="1"/>
  <c r="HJ17" i="6"/>
  <c r="HT17" i="6" s="1"/>
  <c r="M17" i="6"/>
  <c r="AH17" i="6"/>
  <c r="BC17" i="6"/>
  <c r="IA17" i="6"/>
  <c r="FT17" i="6"/>
  <c r="DZ17" i="6"/>
  <c r="DU17" i="6"/>
  <c r="EE17" i="6" s="1"/>
  <c r="AF17" i="6"/>
  <c r="GQ17" i="6"/>
  <c r="GS17" i="6"/>
  <c r="BB17" i="6"/>
  <c r="AE17" i="6"/>
  <c r="FQ17" i="6"/>
  <c r="EB17" i="6"/>
  <c r="HG17" i="6"/>
  <c r="HQ17" i="6" s="1"/>
  <c r="HZ17" i="6"/>
  <c r="IJ17" i="6" s="1"/>
  <c r="FP17" i="6"/>
  <c r="IF17" i="6"/>
  <c r="IP17" i="6" s="1"/>
  <c r="G17" i="6"/>
  <c r="CC17" i="6"/>
  <c r="BD17" i="6"/>
  <c r="IG17" i="6"/>
  <c r="IQ17" i="6" s="1"/>
  <c r="CE18" i="4"/>
  <c r="CI18" i="4" s="1"/>
  <c r="JO18" i="4"/>
  <c r="JT18" i="4" s="1"/>
  <c r="DC18" i="4"/>
  <c r="DL18" i="4" s="1"/>
  <c r="EA18" i="4"/>
  <c r="EG18" i="4" s="1"/>
  <c r="QC18" i="4"/>
  <c r="LK18" i="4"/>
  <c r="LR18" i="4" s="1"/>
  <c r="PC18" i="4"/>
  <c r="RD18" i="4" s="1"/>
  <c r="AZ17" i="4"/>
  <c r="ER17" i="4"/>
  <c r="AH17" i="4"/>
  <c r="CY17" i="4"/>
  <c r="HP17" i="4"/>
  <c r="PY17" i="4"/>
  <c r="M17" i="4"/>
  <c r="CX17" i="4"/>
  <c r="AI17" i="4"/>
  <c r="CZ17" i="4"/>
  <c r="HQ17" i="4"/>
  <c r="FP17" i="4"/>
  <c r="AA17" i="4"/>
  <c r="GL17" i="4"/>
  <c r="NU17" i="4"/>
  <c r="GT17" i="4"/>
  <c r="QB17" i="4"/>
  <c r="LB17" i="4"/>
  <c r="BF17" i="4"/>
  <c r="QT17" i="4"/>
  <c r="AW17" i="4"/>
  <c r="EU17" i="4"/>
  <c r="KK17" i="4"/>
  <c r="OX17" i="4"/>
  <c r="PV17" i="4"/>
  <c r="OU17" i="4"/>
  <c r="PE17" i="4" s="1"/>
  <c r="NX17" i="4"/>
  <c r="GS17" i="4"/>
  <c r="GN17" i="4"/>
  <c r="DR17" i="4"/>
  <c r="FO17" i="4"/>
  <c r="FY17" i="4" s="1"/>
  <c r="BE17" i="4"/>
  <c r="HJ17" i="4"/>
  <c r="GO17" i="4"/>
  <c r="QY17" i="4"/>
  <c r="HI17" i="4"/>
  <c r="GM17" i="4"/>
  <c r="GW17" i="4" s="1"/>
  <c r="MB17" i="4"/>
  <c r="LD17" i="4"/>
  <c r="AG17" i="4"/>
  <c r="HK17" i="4"/>
  <c r="HU17" i="4" s="1"/>
  <c r="OT17" i="4"/>
  <c r="AC17" i="4"/>
  <c r="J17" i="4"/>
  <c r="EP17" i="4"/>
  <c r="HM17" i="4"/>
  <c r="F17" i="4"/>
  <c r="P17" i="4" s="1"/>
  <c r="CS17" i="4"/>
  <c r="LC17" i="4"/>
  <c r="LM17" i="4" s="1"/>
  <c r="FM17" i="4"/>
  <c r="FR17" i="4"/>
  <c r="HL17" i="4"/>
  <c r="LG17" i="4"/>
  <c r="CW17" i="4"/>
  <c r="IP17" i="4"/>
  <c r="AD17" i="4"/>
  <c r="AF17" i="4"/>
  <c r="KI17" i="4"/>
  <c r="PW17" i="4"/>
  <c r="CT17" i="4"/>
  <c r="MY17" i="4"/>
  <c r="NI17" i="4" s="1"/>
  <c r="AE17" i="4"/>
  <c r="FU17" i="4"/>
  <c r="QV17" i="4"/>
  <c r="EW17" i="4"/>
  <c r="DU17" i="4"/>
  <c r="CB17" i="4"/>
  <c r="CD17" i="4"/>
  <c r="QA17" i="4"/>
  <c r="MC17" i="4"/>
  <c r="CC17" i="4"/>
  <c r="BB17" i="4"/>
  <c r="EQ17" i="4"/>
  <c r="FA17" i="4" s="1"/>
  <c r="LI17" i="4"/>
  <c r="GQ17" i="4"/>
  <c r="KD17" i="4"/>
  <c r="IG17" i="4"/>
  <c r="AX17" i="4"/>
  <c r="QU17" i="4"/>
  <c r="CV17" i="4"/>
  <c r="BA17" i="4"/>
  <c r="BU17" i="4"/>
  <c r="JM17" i="4"/>
  <c r="PB17" i="4"/>
  <c r="FT17" i="4"/>
  <c r="ME17" i="4"/>
  <c r="NY17" i="4"/>
  <c r="IJ17" i="4"/>
  <c r="MX17" i="4"/>
  <c r="BV17" i="4"/>
  <c r="FN17" i="4"/>
  <c r="NB17" i="4"/>
  <c r="FV17" i="4"/>
  <c r="JE17" i="4"/>
  <c r="JH17" i="4"/>
  <c r="IN17" i="4"/>
  <c r="PZ17" i="4"/>
  <c r="DX17" i="4"/>
  <c r="OY17" i="4"/>
  <c r="HR17" i="4"/>
  <c r="E17" i="4"/>
  <c r="EV17" i="4"/>
  <c r="JI17" i="4"/>
  <c r="AB17" i="4"/>
  <c r="AL17" i="4" s="1"/>
  <c r="GR17" i="4"/>
  <c r="QS17" i="4"/>
  <c r="RC17" i="4" s="1"/>
  <c r="LH17" i="4"/>
  <c r="I17" i="4"/>
  <c r="JK17" i="4"/>
  <c r="MH17" i="4"/>
  <c r="DV17" i="4"/>
  <c r="JG17" i="4"/>
  <c r="JQ17" i="4" s="1"/>
  <c r="LZ17" i="4"/>
  <c r="BY17" i="4"/>
  <c r="DA17" i="4"/>
  <c r="NZ17" i="4"/>
  <c r="KJ17" i="4"/>
  <c r="HN17" i="4"/>
  <c r="K17" i="4"/>
  <c r="BX17" i="4"/>
  <c r="OC17" i="4"/>
  <c r="QZ17" i="4"/>
  <c r="BZ17" i="4"/>
  <c r="OA17" i="4"/>
  <c r="BD17" i="4"/>
  <c r="LA17" i="4"/>
  <c r="QX17" i="4"/>
  <c r="JF17" i="4"/>
  <c r="JL17" i="4"/>
  <c r="KG17" i="4"/>
  <c r="MD17" i="4"/>
  <c r="KL17" i="4"/>
  <c r="ET17" i="4"/>
  <c r="LY17" i="4"/>
  <c r="Z17" i="4"/>
  <c r="NC17" i="4"/>
  <c r="IH17" i="4"/>
  <c r="MF17" i="4"/>
  <c r="JJ17" i="4"/>
  <c r="EX17" i="4"/>
  <c r="KC17" i="4"/>
  <c r="DB17" i="4"/>
  <c r="OZ17" i="4"/>
  <c r="OV17" i="4"/>
  <c r="DW17" i="4"/>
  <c r="LE17" i="4"/>
  <c r="ND17" i="4"/>
  <c r="LF17" i="4"/>
  <c r="C16" i="4"/>
  <c r="C16" i="6"/>
  <c r="DT17" i="4"/>
  <c r="H17" i="4"/>
  <c r="NF17" i="4"/>
  <c r="DS17" i="4"/>
  <c r="EC17" i="4" s="1"/>
  <c r="GP17" i="4"/>
  <c r="QW17" i="4"/>
  <c r="PS17" i="4"/>
  <c r="IM17" i="4"/>
  <c r="DZ17" i="4"/>
  <c r="PA17" i="4"/>
  <c r="NV17" i="4"/>
  <c r="G17" i="4"/>
  <c r="D17" i="4"/>
  <c r="FQ17" i="4"/>
  <c r="MA17" i="4"/>
  <c r="MK17" i="4" s="1"/>
  <c r="C16" i="10"/>
  <c r="IO17" i="4"/>
  <c r="IL17" i="4"/>
  <c r="PT17" i="4"/>
  <c r="OB17" i="4"/>
  <c r="II17" i="4"/>
  <c r="IS17" i="4" s="1"/>
  <c r="OS17" i="4"/>
  <c r="OW17" i="4"/>
  <c r="PX17" i="4"/>
  <c r="LJ17" i="4"/>
  <c r="NE17" i="4"/>
  <c r="QQ17" i="4"/>
  <c r="ES17" i="4"/>
  <c r="DY17" i="4"/>
  <c r="L17" i="4"/>
  <c r="KF17" i="4"/>
  <c r="NA17" i="4"/>
  <c r="MG17" i="4"/>
  <c r="AY17" i="4"/>
  <c r="BI17" i="4" s="1"/>
  <c r="NW17" i="4"/>
  <c r="OG17" i="4" s="1"/>
  <c r="EO17" i="4"/>
  <c r="BW17" i="4"/>
  <c r="CG17" i="4" s="1"/>
  <c r="MW17" i="4"/>
  <c r="CU17" i="4"/>
  <c r="DE17" i="4" s="1"/>
  <c r="HO17" i="4"/>
  <c r="FS17" i="4"/>
  <c r="OD17" i="4"/>
  <c r="QR17" i="4"/>
  <c r="KE17" i="4"/>
  <c r="KO17" i="4" s="1"/>
  <c r="MZ17" i="4"/>
  <c r="IK17" i="4"/>
  <c r="GK17" i="4"/>
  <c r="JN17" i="4"/>
  <c r="KH17" i="4"/>
  <c r="DQ17" i="4"/>
  <c r="PU17" i="4"/>
  <c r="QE17" i="4" s="1"/>
  <c r="CA17" i="4"/>
  <c r="BC17" i="4"/>
  <c r="EY18" i="4"/>
  <c r="FF18" i="4" s="1"/>
  <c r="GU18" i="4"/>
  <c r="GY18" i="4" s="1"/>
  <c r="OE18" i="4"/>
  <c r="OK18" i="4" s="1"/>
  <c r="I17" i="10"/>
  <c r="L17" i="10"/>
  <c r="F17" i="10"/>
  <c r="P17" i="10" s="1"/>
  <c r="G17" i="10"/>
  <c r="J17" i="10"/>
  <c r="D17" i="10"/>
  <c r="E17" i="10"/>
  <c r="M17" i="10"/>
  <c r="H17" i="10"/>
  <c r="K17" i="10"/>
  <c r="N18" i="10"/>
  <c r="V18" i="10" s="1"/>
  <c r="CF18" i="6"/>
  <c r="CK18" i="6" s="1"/>
  <c r="FZ18" i="6"/>
  <c r="GG18" i="6" s="1"/>
  <c r="HO18" i="6"/>
  <c r="HV18" i="6" s="1"/>
  <c r="HL18" i="6"/>
  <c r="IK18" i="6"/>
  <c r="IR18" i="6" s="1"/>
  <c r="IH18" i="6"/>
  <c r="BH18" i="6"/>
  <c r="BL18" i="6" s="1"/>
  <c r="EC18" i="6"/>
  <c r="EI18" i="6" s="1"/>
  <c r="AK18" i="6"/>
  <c r="AO18" i="6" s="1"/>
  <c r="DD18" i="6"/>
  <c r="DN18" i="6" s="1"/>
  <c r="DM38" i="4"/>
  <c r="DF39" i="4" s="1"/>
  <c r="AB24" i="2" a="1"/>
  <c r="Z24" i="2" a="1"/>
  <c r="GG39" i="4"/>
  <c r="S24" i="2" a="1"/>
  <c r="Y24" i="2" a="1"/>
  <c r="Q24" i="2" a="1"/>
  <c r="O24" i="2" a="1"/>
  <c r="BQ38" i="4"/>
  <c r="BO39" i="4" s="1"/>
  <c r="HE38" i="4"/>
  <c r="HD39" i="4" s="1"/>
  <c r="CO38" i="4"/>
  <c r="CI39" i="4" s="1"/>
  <c r="R24" i="2" l="1" a="1"/>
  <c r="W24" i="2" a="1"/>
  <c r="U24" i="2" a="1"/>
  <c r="P24" i="2" a="1"/>
  <c r="T24" i="2" a="1"/>
  <c r="V24" i="2" a="1"/>
  <c r="AT19" i="4"/>
  <c r="W18" i="6"/>
  <c r="S18" i="6"/>
  <c r="V18" i="4"/>
  <c r="JY19" i="4"/>
  <c r="AY24" i="8"/>
  <c r="AZ23" i="8"/>
  <c r="BA23" i="8"/>
  <c r="DH28" i="8"/>
  <c r="DG29" i="8"/>
  <c r="DI28" i="8"/>
  <c r="B29" i="8"/>
  <c r="C28" i="8"/>
  <c r="D28" i="8"/>
  <c r="AV25" i="8"/>
  <c r="AW24" i="8"/>
  <c r="AX24" i="8"/>
  <c r="CH23" i="8"/>
  <c r="CG24" i="8"/>
  <c r="CI23" i="8"/>
  <c r="AT25" i="8"/>
  <c r="AS26" i="8"/>
  <c r="AU25" i="8"/>
  <c r="Y27" i="8"/>
  <c r="Z26" i="8"/>
  <c r="AA26" i="8"/>
  <c r="AF24" i="8"/>
  <c r="AE25" i="8"/>
  <c r="AG24" i="8"/>
  <c r="DB22" i="8"/>
  <c r="DA23" i="8"/>
  <c r="DC22" i="8"/>
  <c r="DE21" i="8"/>
  <c r="DD22" i="8"/>
  <c r="DF21" i="8"/>
  <c r="BT22" i="8"/>
  <c r="BS23" i="8"/>
  <c r="BU22" i="8"/>
  <c r="AB26" i="8"/>
  <c r="AC25" i="8"/>
  <c r="AD25" i="8"/>
  <c r="W27" i="8"/>
  <c r="V28" i="8"/>
  <c r="X27" i="8"/>
  <c r="AQ26" i="8"/>
  <c r="AP27" i="8"/>
  <c r="AR26" i="8"/>
  <c r="BK25" i="8"/>
  <c r="BJ26" i="8"/>
  <c r="BL25" i="8"/>
  <c r="CD25" i="8"/>
  <c r="CE24" i="8"/>
  <c r="CF24" i="8"/>
  <c r="CM22" i="8"/>
  <c r="CN21" i="8"/>
  <c r="CO21" i="8"/>
  <c r="CK22" i="8"/>
  <c r="CJ23" i="8"/>
  <c r="CL22" i="8"/>
  <c r="K26" i="8"/>
  <c r="L25" i="8"/>
  <c r="M25" i="8"/>
  <c r="DU22" i="8"/>
  <c r="DV21" i="8"/>
  <c r="DW21" i="8"/>
  <c r="DY20" i="8"/>
  <c r="DX21" i="8"/>
  <c r="DZ20" i="8"/>
  <c r="EB19" i="8"/>
  <c r="EA20" i="8"/>
  <c r="EC19" i="8"/>
  <c r="DS22" i="8"/>
  <c r="DR23" i="8"/>
  <c r="DT22" i="8"/>
  <c r="EM21" i="8"/>
  <c r="EL22" i="8"/>
  <c r="EN21" i="8"/>
  <c r="FI20" i="8"/>
  <c r="FJ19" i="8"/>
  <c r="FK19" i="8"/>
  <c r="FL19" i="8"/>
  <c r="FM18" i="8"/>
  <c r="FN18" i="8"/>
  <c r="FO18" i="8"/>
  <c r="FP17" i="8"/>
  <c r="FQ17" i="8"/>
  <c r="FG20" i="8"/>
  <c r="FF21" i="8"/>
  <c r="FH20" i="8"/>
  <c r="GU18" i="8"/>
  <c r="GT19" i="8"/>
  <c r="GV18" i="8"/>
  <c r="IH17" i="8"/>
  <c r="II16" i="8"/>
  <c r="IJ16" i="8"/>
  <c r="IN15" i="8"/>
  <c r="IO14" i="8"/>
  <c r="IP14" i="8"/>
  <c r="IR13" i="8"/>
  <c r="IQ14" i="8"/>
  <c r="IS13" i="8"/>
  <c r="IL15" i="8"/>
  <c r="IK16" i="8"/>
  <c r="IM15" i="8"/>
  <c r="JB16" i="8"/>
  <c r="JC15" i="8"/>
  <c r="JD15" i="8"/>
  <c r="JI13" i="8"/>
  <c r="JH14" i="8"/>
  <c r="JJ13" i="8"/>
  <c r="JL12" i="8"/>
  <c r="JK13" i="8"/>
  <c r="JM12" i="8"/>
  <c r="JF14" i="8"/>
  <c r="JE15" i="8"/>
  <c r="JG14" i="8"/>
  <c r="JW14" i="8"/>
  <c r="JV15" i="8"/>
  <c r="JX14" i="8"/>
  <c r="JY14" i="8"/>
  <c r="JZ13" i="8"/>
  <c r="KA13" i="8"/>
  <c r="KB13" i="8"/>
  <c r="KC12" i="8"/>
  <c r="KD12" i="8"/>
  <c r="KF11" i="8"/>
  <c r="KE12" i="8"/>
  <c r="KG11" i="8"/>
  <c r="KW11" i="8"/>
  <c r="KV12" i="8"/>
  <c r="KX11" i="8"/>
  <c r="KZ10" i="8"/>
  <c r="KY11" i="8"/>
  <c r="LA10" i="8"/>
  <c r="KS13" i="8"/>
  <c r="KT12" i="8"/>
  <c r="KU12" i="8"/>
  <c r="LQ10" i="8"/>
  <c r="LP11" i="8"/>
  <c r="LR10" i="8"/>
  <c r="LS10" i="8"/>
  <c r="LT9" i="8"/>
  <c r="LU9" i="8"/>
  <c r="LN11" i="8"/>
  <c r="LM12" i="8"/>
  <c r="LO11" i="8"/>
  <c r="LK12" i="8"/>
  <c r="LJ13" i="8"/>
  <c r="LL12" i="8"/>
  <c r="MD12" i="8"/>
  <c r="ME11" i="8"/>
  <c r="MF11" i="8"/>
  <c r="MY10" i="8"/>
  <c r="MX11" i="8"/>
  <c r="MZ10" i="8"/>
  <c r="NA10" i="8"/>
  <c r="NB9" i="8"/>
  <c r="NC9" i="8"/>
  <c r="NH7" i="8"/>
  <c r="NL6" i="8"/>
  <c r="NG8" i="8"/>
  <c r="NI7" i="8"/>
  <c r="ND9" i="8"/>
  <c r="NE8" i="8"/>
  <c r="NF8" i="8"/>
  <c r="NS9" i="8"/>
  <c r="NR10" i="8"/>
  <c r="NT9" i="8"/>
  <c r="OM8" i="8"/>
  <c r="OL9" i="8"/>
  <c r="ON8" i="8"/>
  <c r="OP7" i="8"/>
  <c r="PB6" i="8"/>
  <c r="OR7" i="8"/>
  <c r="OO8" i="8"/>
  <c r="OQ7" i="8"/>
  <c r="PW6" i="8"/>
  <c r="PI7" i="8"/>
  <c r="PF8" i="8"/>
  <c r="PG7" i="8"/>
  <c r="PH7" i="8"/>
  <c r="NY7" i="8"/>
  <c r="OG6" i="8"/>
  <c r="OA7" i="8"/>
  <c r="NX8" i="8"/>
  <c r="NZ7" i="8"/>
  <c r="NU9" i="8"/>
  <c r="NV8" i="8"/>
  <c r="NW8" i="8"/>
  <c r="MJ10" i="8"/>
  <c r="MK9" i="8"/>
  <c r="ML9" i="8"/>
  <c r="MN8" i="8"/>
  <c r="MM9" i="8"/>
  <c r="MO8" i="8"/>
  <c r="MG11" i="8"/>
  <c r="MH10" i="8"/>
  <c r="MI10" i="8"/>
  <c r="KP14" i="8"/>
  <c r="KQ13" i="8"/>
  <c r="KR13" i="8"/>
  <c r="HN18" i="8"/>
  <c r="HO17" i="8"/>
  <c r="HP17" i="8"/>
  <c r="HT16" i="8"/>
  <c r="HU15" i="8"/>
  <c r="HV15" i="8"/>
  <c r="HW15" i="8"/>
  <c r="HX14" i="8"/>
  <c r="HY14" i="8"/>
  <c r="HQ17" i="8"/>
  <c r="HR16" i="8"/>
  <c r="HS16" i="8"/>
  <c r="HD15" i="8"/>
  <c r="HC16" i="8"/>
  <c r="HE15" i="8"/>
  <c r="GZ17" i="8"/>
  <c r="HA16" i="8"/>
  <c r="HB16" i="8"/>
  <c r="GX17" i="8"/>
  <c r="GW18" i="8"/>
  <c r="GY17" i="8"/>
  <c r="GA19" i="8"/>
  <c r="FZ20" i="8"/>
  <c r="GB19" i="8"/>
  <c r="GF18" i="8"/>
  <c r="GG17" i="8"/>
  <c r="GH17" i="8"/>
  <c r="GJ16" i="8"/>
  <c r="GI17" i="8"/>
  <c r="GK16" i="8"/>
  <c r="GD18" i="8"/>
  <c r="GC19" i="8"/>
  <c r="GE18" i="8"/>
  <c r="EO21" i="8"/>
  <c r="EP20" i="8"/>
  <c r="EQ20" i="8"/>
  <c r="EV18" i="8"/>
  <c r="EU19" i="8"/>
  <c r="EW18" i="8"/>
  <c r="ER20" i="8"/>
  <c r="ES19" i="8"/>
  <c r="ET19" i="8"/>
  <c r="CX24" i="8"/>
  <c r="CY23" i="8"/>
  <c r="CZ23" i="8"/>
  <c r="BP24" i="8"/>
  <c r="BQ23" i="8"/>
  <c r="BR23" i="8"/>
  <c r="BM25" i="8"/>
  <c r="BN24" i="8"/>
  <c r="BO24" i="8"/>
  <c r="H27" i="8"/>
  <c r="I26" i="8"/>
  <c r="J26" i="8"/>
  <c r="F27" i="8"/>
  <c r="E28" i="8"/>
  <c r="G27" i="8"/>
  <c r="GE18" i="4"/>
  <c r="LN18" i="4"/>
  <c r="EK19" i="4"/>
  <c r="X39" i="4"/>
  <c r="FG18" i="6"/>
  <c r="BK18" i="6"/>
  <c r="GX18" i="4"/>
  <c r="GX39" i="4"/>
  <c r="AN18" i="6"/>
  <c r="AK17" i="6"/>
  <c r="AN17" i="6" s="1"/>
  <c r="NJ18" i="4"/>
  <c r="GJ19" i="6"/>
  <c r="QM19" i="4"/>
  <c r="AU19" i="6"/>
  <c r="CO19" i="4"/>
  <c r="FI19" i="4"/>
  <c r="PM19" i="4"/>
  <c r="DO19" i="6"/>
  <c r="FF18" i="6"/>
  <c r="ED18" i="4"/>
  <c r="BJ18" i="4"/>
  <c r="X19" i="10"/>
  <c r="RK19" i="4"/>
  <c r="CI18" i="6"/>
  <c r="JR18" i="4"/>
  <c r="IT18" i="4"/>
  <c r="X19" i="6"/>
  <c r="GG19" i="4"/>
  <c r="IC19" i="4"/>
  <c r="EK38" i="4"/>
  <c r="EE39" i="4" s="1"/>
  <c r="CE17" i="4"/>
  <c r="CH17" i="4" s="1"/>
  <c r="IQ17" i="4"/>
  <c r="IT17" i="4" s="1"/>
  <c r="HS17" i="4"/>
  <c r="HV17" i="4" s="1"/>
  <c r="PF18" i="4"/>
  <c r="QF18" i="4"/>
  <c r="DF18" i="4"/>
  <c r="CH18" i="4"/>
  <c r="AP17" i="6"/>
  <c r="ML18" i="4"/>
  <c r="AM18" i="4"/>
  <c r="HV18" i="4"/>
  <c r="KP18" i="4"/>
  <c r="CH39" i="4"/>
  <c r="BJ39" i="4"/>
  <c r="DH18" i="6"/>
  <c r="EF18" i="6"/>
  <c r="GC18" i="6"/>
  <c r="Q18" i="10"/>
  <c r="OH18" i="4"/>
  <c r="FB18" i="4"/>
  <c r="KM17" i="4"/>
  <c r="KP17" i="4" s="1"/>
  <c r="GX17" i="6"/>
  <c r="DD17" i="6"/>
  <c r="DH17" i="6" s="1"/>
  <c r="CK39" i="4"/>
  <c r="HA39" i="4"/>
  <c r="BQ18" i="6"/>
  <c r="GH18" i="6"/>
  <c r="GD18" i="6"/>
  <c r="QJ18" i="4"/>
  <c r="RI18" i="4"/>
  <c r="QL18" i="4"/>
  <c r="CN18" i="4"/>
  <c r="KQ18" i="4"/>
  <c r="HX18" i="4"/>
  <c r="GY39" i="4"/>
  <c r="I24" i="2" a="1"/>
  <c r="EH18" i="6"/>
  <c r="R18" i="10"/>
  <c r="EE18" i="4"/>
  <c r="PG18" i="4"/>
  <c r="DH18" i="4"/>
  <c r="PH18" i="4"/>
  <c r="RJ18" i="4"/>
  <c r="BK39" i="4"/>
  <c r="V18" i="6"/>
  <c r="IX18" i="4"/>
  <c r="AS18" i="4"/>
  <c r="T18" i="4"/>
  <c r="OM18" i="4"/>
  <c r="CL18" i="4"/>
  <c r="AP18" i="4"/>
  <c r="CJ18" i="4"/>
  <c r="DI18" i="4"/>
  <c r="MS19" i="4"/>
  <c r="X24" i="2" a="1"/>
  <c r="BP39" i="4"/>
  <c r="R18" i="6"/>
  <c r="AP18" i="6"/>
  <c r="CN18" i="6"/>
  <c r="T18" i="10"/>
  <c r="NL18" i="4"/>
  <c r="LS18" i="4"/>
  <c r="JU18" i="4"/>
  <c r="HZ18" i="4"/>
  <c r="LQ18" i="4"/>
  <c r="BN18" i="4"/>
  <c r="OL18" i="4"/>
  <c r="DK39" i="4"/>
  <c r="DL39" i="4"/>
  <c r="CM17" i="4"/>
  <c r="OE17" i="4"/>
  <c r="OH17" i="4" s="1"/>
  <c r="HY17" i="4"/>
  <c r="N17" i="4"/>
  <c r="Q17" i="4" s="1"/>
  <c r="KQ17" i="4"/>
  <c r="KS17" i="4"/>
  <c r="MI17" i="4"/>
  <c r="ML17" i="4" s="1"/>
  <c r="EY17" i="4"/>
  <c r="FB17" i="4" s="1"/>
  <c r="CP19" i="6"/>
  <c r="CJ18" i="6"/>
  <c r="DM18" i="6"/>
  <c r="KV18" i="4"/>
  <c r="EH18" i="4"/>
  <c r="JW18" i="4"/>
  <c r="IV18" i="4"/>
  <c r="IW18" i="4"/>
  <c r="FG18" i="4"/>
  <c r="NN18" i="4"/>
  <c r="GZ39" i="4"/>
  <c r="HC39" i="4"/>
  <c r="BO18" i="6"/>
  <c r="EL18" i="6"/>
  <c r="HE19" i="4"/>
  <c r="MR18" i="4"/>
  <c r="BO18" i="4"/>
  <c r="HY18" i="4"/>
  <c r="JX18" i="4"/>
  <c r="PK18" i="4"/>
  <c r="CL18" i="6"/>
  <c r="RH18" i="4"/>
  <c r="NM18" i="4"/>
  <c r="BL18" i="4"/>
  <c r="IA18" i="4"/>
  <c r="AQ18" i="4"/>
  <c r="MP18" i="4"/>
  <c r="OI18" i="4"/>
  <c r="LT18" i="4"/>
  <c r="LU19" i="4"/>
  <c r="CM18" i="6"/>
  <c r="DL18" i="6"/>
  <c r="T18" i="6"/>
  <c r="HW18" i="4"/>
  <c r="GA18" i="4"/>
  <c r="PJ18" i="4"/>
  <c r="IY18" i="4"/>
  <c r="NP18" i="4"/>
  <c r="GD18" i="4"/>
  <c r="HA18" i="4"/>
  <c r="LP18" i="4"/>
  <c r="AT38" i="4"/>
  <c r="AN39" i="4" s="1"/>
  <c r="CJ39" i="4"/>
  <c r="BL39" i="4"/>
  <c r="BM18" i="6"/>
  <c r="W18" i="10"/>
  <c r="DG18" i="4"/>
  <c r="FD18" i="4"/>
  <c r="BK18" i="4"/>
  <c r="RE18" i="4"/>
  <c r="CK18" i="4"/>
  <c r="DM19" i="4"/>
  <c r="BR19" i="6"/>
  <c r="DK18" i="6"/>
  <c r="AR18" i="6"/>
  <c r="AS18" i="6"/>
  <c r="MN18" i="4"/>
  <c r="QG18" i="4"/>
  <c r="PI18" i="4"/>
  <c r="QH18" i="4"/>
  <c r="IU18" i="4"/>
  <c r="CL39" i="4"/>
  <c r="DG39" i="4"/>
  <c r="EK18" i="6"/>
  <c r="GE18" i="6"/>
  <c r="EI18" i="4"/>
  <c r="KU18" i="4"/>
  <c r="HB18" i="4"/>
  <c r="FC18" i="4"/>
  <c r="ON18" i="4"/>
  <c r="RF18" i="4"/>
  <c r="HB39" i="4"/>
  <c r="GI18" i="6"/>
  <c r="U18" i="6"/>
  <c r="CO18" i="6"/>
  <c r="FK18" i="6"/>
  <c r="EF18" i="4"/>
  <c r="FH18" i="4"/>
  <c r="HC18" i="4"/>
  <c r="OJ18" i="4"/>
  <c r="JS18" i="4"/>
  <c r="EJ18" i="4"/>
  <c r="HD18" i="4"/>
  <c r="IY17" i="4"/>
  <c r="LK17" i="4"/>
  <c r="LN17" i="4" s="1"/>
  <c r="IA17" i="4"/>
  <c r="BH17" i="6"/>
  <c r="BK17" i="6" s="1"/>
  <c r="DN17" i="6"/>
  <c r="DH39" i="4"/>
  <c r="BN39" i="4"/>
  <c r="NQ19" i="4"/>
  <c r="DI39" i="4"/>
  <c r="CN39" i="4"/>
  <c r="EG18" i="6"/>
  <c r="S18" i="10"/>
  <c r="GZ18" i="4"/>
  <c r="CM18" i="4"/>
  <c r="NO18" i="4"/>
  <c r="QK18" i="4"/>
  <c r="KS18" i="4"/>
  <c r="BM39" i="4"/>
  <c r="EJ18" i="6"/>
  <c r="BP18" i="6"/>
  <c r="JA19" i="4"/>
  <c r="X19" i="4"/>
  <c r="JV18" i="4"/>
  <c r="MQ18" i="4"/>
  <c r="DJ18" i="4"/>
  <c r="DJ39" i="4"/>
  <c r="AT18" i="6"/>
  <c r="GF18" i="6"/>
  <c r="AO18" i="4"/>
  <c r="RG18" i="4"/>
  <c r="FE18" i="4"/>
  <c r="PL18" i="4"/>
  <c r="KT18" i="4"/>
  <c r="MO18" i="4"/>
  <c r="DK18" i="4"/>
  <c r="KW19" i="4"/>
  <c r="CM39" i="4"/>
  <c r="BN18" i="6"/>
  <c r="DJ18" i="6"/>
  <c r="AQ18" i="6"/>
  <c r="DI18" i="6"/>
  <c r="U18" i="10"/>
  <c r="LO18" i="4"/>
  <c r="BP18" i="4"/>
  <c r="R18" i="4"/>
  <c r="GC18" i="4"/>
  <c r="AR18" i="4"/>
  <c r="QI18" i="4"/>
  <c r="O27" i="2"/>
  <c r="O30" i="2"/>
  <c r="O28" i="2"/>
  <c r="O29" i="2"/>
  <c r="O26" i="2"/>
  <c r="O24" i="2"/>
  <c r="O25" i="2"/>
  <c r="R29" i="2"/>
  <c r="R27" i="2"/>
  <c r="R30" i="2"/>
  <c r="R24" i="2"/>
  <c r="R25" i="2"/>
  <c r="R28" i="2"/>
  <c r="R26" i="2"/>
  <c r="Q27" i="2"/>
  <c r="Q28" i="2"/>
  <c r="Q29" i="2"/>
  <c r="Q25" i="2"/>
  <c r="Q30" i="2"/>
  <c r="Q24" i="2"/>
  <c r="Q26" i="2"/>
  <c r="W30" i="2"/>
  <c r="W27" i="2"/>
  <c r="W24" i="2"/>
  <c r="W29" i="2"/>
  <c r="W28" i="2"/>
  <c r="W25" i="2"/>
  <c r="W26" i="2"/>
  <c r="Y29" i="2"/>
  <c r="Y26" i="2"/>
  <c r="Y28" i="2"/>
  <c r="Y24" i="2"/>
  <c r="Y25" i="2"/>
  <c r="Y27" i="2"/>
  <c r="Y30" i="2"/>
  <c r="U26" i="2"/>
  <c r="U24" i="2"/>
  <c r="U30" i="2"/>
  <c r="U29" i="2"/>
  <c r="U27" i="2"/>
  <c r="U25" i="2"/>
  <c r="U28" i="2"/>
  <c r="S28" i="2"/>
  <c r="S30" i="2"/>
  <c r="S29" i="2"/>
  <c r="S25" i="2"/>
  <c r="S27" i="2"/>
  <c r="S24" i="2"/>
  <c r="S26" i="2"/>
  <c r="P26" i="2"/>
  <c r="P27" i="2"/>
  <c r="P25" i="2"/>
  <c r="P29" i="2"/>
  <c r="P24" i="2"/>
  <c r="P30" i="2"/>
  <c r="P28" i="2"/>
  <c r="T27" i="2"/>
  <c r="T30" i="2"/>
  <c r="T24" i="2"/>
  <c r="T29" i="2"/>
  <c r="T28" i="2"/>
  <c r="T25" i="2"/>
  <c r="T26" i="2"/>
  <c r="Z28" i="2"/>
  <c r="Z27" i="2"/>
  <c r="Z25" i="2"/>
  <c r="Z26" i="2"/>
  <c r="Z24" i="2"/>
  <c r="Z30" i="2"/>
  <c r="Z29" i="2"/>
  <c r="V28" i="2"/>
  <c r="V25" i="2"/>
  <c r="V27" i="2"/>
  <c r="V26" i="2"/>
  <c r="V30" i="2"/>
  <c r="V24" i="2"/>
  <c r="V29" i="2"/>
  <c r="AB25" i="2"/>
  <c r="AB28" i="2"/>
  <c r="AB26" i="2"/>
  <c r="AB27" i="2"/>
  <c r="AB30" i="2"/>
  <c r="AB24" i="2"/>
  <c r="AB29" i="2"/>
  <c r="AA24" i="2"/>
  <c r="AA27" i="2"/>
  <c r="AA25" i="2"/>
  <c r="AA30" i="2"/>
  <c r="AA29" i="2"/>
  <c r="AA28" i="2"/>
  <c r="AA26" i="2"/>
  <c r="N17" i="10"/>
  <c r="U17" i="10" s="1"/>
  <c r="NG17" i="4"/>
  <c r="NK17" i="4" s="1"/>
  <c r="E16" i="10"/>
  <c r="H16" i="10"/>
  <c r="L16" i="10"/>
  <c r="I16" i="10"/>
  <c r="F16" i="10"/>
  <c r="P16" i="10" s="1"/>
  <c r="G16" i="10"/>
  <c r="J16" i="10"/>
  <c r="K16" i="10"/>
  <c r="D16" i="10"/>
  <c r="M16" i="10"/>
  <c r="EA17" i="4"/>
  <c r="EF17" i="4" s="1"/>
  <c r="FR16" i="6"/>
  <c r="GB16" i="6" s="1"/>
  <c r="EV16" i="6"/>
  <c r="AY16" i="6"/>
  <c r="EB16" i="6"/>
  <c r="EU16" i="6"/>
  <c r="HB16" i="6"/>
  <c r="IA16" i="6"/>
  <c r="BA16" i="6"/>
  <c r="HX16" i="6"/>
  <c r="H16" i="6"/>
  <c r="K16" i="6"/>
  <c r="DC16" i="6"/>
  <c r="D16" i="6"/>
  <c r="HK16" i="6"/>
  <c r="HU16" i="6" s="1"/>
  <c r="ER16" i="6"/>
  <c r="ES16" i="6"/>
  <c r="FD16" i="6" s="1"/>
  <c r="ID16" i="6"/>
  <c r="IN16" i="6" s="1"/>
  <c r="EZ16" i="6"/>
  <c r="BX16" i="6"/>
  <c r="CH16" i="6" s="1"/>
  <c r="DT16" i="6"/>
  <c r="HF16" i="6"/>
  <c r="HP16" i="6" s="1"/>
  <c r="EQ16" i="6"/>
  <c r="GR16" i="6"/>
  <c r="HJ16" i="6"/>
  <c r="HT16" i="6" s="1"/>
  <c r="DW16" i="6"/>
  <c r="DX16" i="6"/>
  <c r="DV16" i="6"/>
  <c r="ET16" i="6"/>
  <c r="FQ16" i="6"/>
  <c r="AB16" i="6"/>
  <c r="G16" i="6"/>
  <c r="CA16" i="6"/>
  <c r="CW16" i="6"/>
  <c r="IE16" i="6"/>
  <c r="IO16" i="6" s="1"/>
  <c r="AH16" i="6"/>
  <c r="HZ16" i="6"/>
  <c r="IJ16" i="6" s="1"/>
  <c r="BB16" i="6"/>
  <c r="J16" i="6"/>
  <c r="BF16" i="6"/>
  <c r="AI16" i="6"/>
  <c r="DZ16" i="6"/>
  <c r="F16" i="6"/>
  <c r="P16" i="6" s="1"/>
  <c r="EX16" i="6"/>
  <c r="DU16" i="6"/>
  <c r="EE16" i="6" s="1"/>
  <c r="EY16" i="6"/>
  <c r="FX16" i="6"/>
  <c r="L16" i="6"/>
  <c r="CX16" i="6"/>
  <c r="AD16" i="6"/>
  <c r="CC16" i="6"/>
  <c r="EA16" i="6"/>
  <c r="CU16" i="6"/>
  <c r="HG16" i="6"/>
  <c r="HQ16" i="6" s="1"/>
  <c r="EW16" i="6"/>
  <c r="FU16" i="6"/>
  <c r="GO16" i="6"/>
  <c r="BY16" i="6"/>
  <c r="IB16" i="6"/>
  <c r="IL16" i="6" s="1"/>
  <c r="DA16" i="6"/>
  <c r="GN16" i="6"/>
  <c r="GW16" i="6"/>
  <c r="IF16" i="6"/>
  <c r="IP16" i="6" s="1"/>
  <c r="AZ16" i="6"/>
  <c r="BJ16" i="6" s="1"/>
  <c r="HH16" i="6"/>
  <c r="HR16" i="6" s="1"/>
  <c r="GU16" i="6"/>
  <c r="GQ16" i="6"/>
  <c r="IC16" i="6"/>
  <c r="IM16" i="6" s="1"/>
  <c r="HI16" i="6"/>
  <c r="HS16" i="6" s="1"/>
  <c r="AG16" i="6"/>
  <c r="HC16" i="6"/>
  <c r="CV16" i="6"/>
  <c r="DG16" i="6" s="1"/>
  <c r="AF16" i="6"/>
  <c r="BV16" i="6"/>
  <c r="AE16" i="6"/>
  <c r="GT16" i="6"/>
  <c r="BC16" i="6"/>
  <c r="BE16" i="6"/>
  <c r="FV16" i="6"/>
  <c r="BD16" i="6"/>
  <c r="DY16" i="6"/>
  <c r="E16" i="6"/>
  <c r="BW16" i="6"/>
  <c r="CB16" i="6"/>
  <c r="FS16" i="6"/>
  <c r="HE16" i="6"/>
  <c r="GV16" i="6"/>
  <c r="I16" i="6"/>
  <c r="HY16" i="6"/>
  <c r="M16" i="6"/>
  <c r="AX16" i="6"/>
  <c r="FT16" i="6"/>
  <c r="BZ16" i="6"/>
  <c r="CD16" i="6"/>
  <c r="AC16" i="6"/>
  <c r="AM16" i="6" s="1"/>
  <c r="FY16" i="6"/>
  <c r="GS16" i="6"/>
  <c r="HD16" i="6"/>
  <c r="HN16" i="6" s="1"/>
  <c r="AA16" i="6"/>
  <c r="BG16" i="6"/>
  <c r="DS16" i="6"/>
  <c r="CZ16" i="6"/>
  <c r="FP16" i="6"/>
  <c r="IG16" i="6"/>
  <c r="IQ16" i="6" s="1"/>
  <c r="GP16" i="6"/>
  <c r="CT16" i="6"/>
  <c r="FW16" i="6"/>
  <c r="CY16" i="6"/>
  <c r="DB16" i="6"/>
  <c r="CE16" i="6"/>
  <c r="AJ16" i="6"/>
  <c r="HL16" i="4"/>
  <c r="II16" i="4"/>
  <c r="IS16" i="4" s="1"/>
  <c r="AD16" i="4"/>
  <c r="FV16" i="4"/>
  <c r="LY16" i="4"/>
  <c r="OC16" i="4"/>
  <c r="PB16" i="4"/>
  <c r="FR16" i="4"/>
  <c r="HQ16" i="4"/>
  <c r="MH16" i="4"/>
  <c r="FU16" i="4"/>
  <c r="DT16" i="4"/>
  <c r="CU16" i="4"/>
  <c r="DE16" i="4" s="1"/>
  <c r="DW16" i="4"/>
  <c r="LB16" i="4"/>
  <c r="ER16" i="4"/>
  <c r="EU16" i="4"/>
  <c r="BZ16" i="4"/>
  <c r="QZ16" i="4"/>
  <c r="D16" i="4"/>
  <c r="NB16" i="4"/>
  <c r="FS16" i="4"/>
  <c r="IN16" i="4"/>
  <c r="KI16" i="4"/>
  <c r="AH16" i="4"/>
  <c r="JL16" i="4"/>
  <c r="JM16" i="4"/>
  <c r="AA16" i="4"/>
  <c r="KC16" i="4"/>
  <c r="CS16" i="4"/>
  <c r="E16" i="4"/>
  <c r="HO16" i="4"/>
  <c r="JF16" i="4"/>
  <c r="MF16" i="4"/>
  <c r="AI16" i="4"/>
  <c r="BE16" i="4"/>
  <c r="L16" i="4"/>
  <c r="BV16" i="4"/>
  <c r="OX16" i="4"/>
  <c r="AC16" i="4"/>
  <c r="NA16" i="4"/>
  <c r="NE16" i="4"/>
  <c r="OB16" i="4"/>
  <c r="MW16" i="4"/>
  <c r="BF16" i="4"/>
  <c r="LC16" i="4"/>
  <c r="LM16" i="4" s="1"/>
  <c r="OD16" i="4"/>
  <c r="MY16" i="4"/>
  <c r="NI16" i="4" s="1"/>
  <c r="EX16" i="4"/>
  <c r="JH16" i="4"/>
  <c r="PA16" i="4"/>
  <c r="F16" i="4"/>
  <c r="P16" i="4" s="1"/>
  <c r="QY16" i="4"/>
  <c r="FP16" i="4"/>
  <c r="IK16" i="4"/>
  <c r="CX16" i="4"/>
  <c r="GT16" i="4"/>
  <c r="DQ16" i="4"/>
  <c r="PS16" i="4"/>
  <c r="PW16" i="4"/>
  <c r="NU16" i="4"/>
  <c r="QS16" i="4"/>
  <c r="RC16" i="4" s="1"/>
  <c r="MG16" i="4"/>
  <c r="DZ16" i="4"/>
  <c r="EV16" i="4"/>
  <c r="IO16" i="4"/>
  <c r="DY16" i="4"/>
  <c r="DA16" i="4"/>
  <c r="NF16" i="4"/>
  <c r="BA16" i="4"/>
  <c r="DB16" i="4"/>
  <c r="IG16" i="4"/>
  <c r="FN16" i="4"/>
  <c r="KD16" i="4"/>
  <c r="GL16" i="4"/>
  <c r="DX16" i="4"/>
  <c r="LA16" i="4"/>
  <c r="DU16" i="4"/>
  <c r="NW16" i="4"/>
  <c r="OG16" i="4" s="1"/>
  <c r="NZ16" i="4"/>
  <c r="IP16" i="4"/>
  <c r="G16" i="4"/>
  <c r="PV16" i="4"/>
  <c r="LD16" i="4"/>
  <c r="JJ16" i="4"/>
  <c r="AE16" i="4"/>
  <c r="ES16" i="4"/>
  <c r="AY16" i="4"/>
  <c r="BI16" i="4" s="1"/>
  <c r="BC16" i="4"/>
  <c r="BB16" i="4"/>
  <c r="GK16" i="4"/>
  <c r="CW16" i="4"/>
  <c r="MA16" i="4"/>
  <c r="MK16" i="4" s="1"/>
  <c r="CY16" i="4"/>
  <c r="FM16" i="4"/>
  <c r="QR16" i="4"/>
  <c r="PT16" i="4"/>
  <c r="CB16" i="4"/>
  <c r="EQ16" i="4"/>
  <c r="FA16" i="4" s="1"/>
  <c r="QA16" i="4"/>
  <c r="LZ16" i="4"/>
  <c r="AF16" i="4"/>
  <c r="OY16" i="4"/>
  <c r="FO16" i="4"/>
  <c r="FY16" i="4" s="1"/>
  <c r="MB16" i="4"/>
  <c r="CA16" i="4"/>
  <c r="JK16" i="4"/>
  <c r="LE16" i="4"/>
  <c r="IM16" i="4"/>
  <c r="QW16" i="4"/>
  <c r="PX16" i="4"/>
  <c r="BY16" i="4"/>
  <c r="PZ16" i="4"/>
  <c r="H16" i="4"/>
  <c r="J16" i="4"/>
  <c r="KL16" i="4"/>
  <c r="GO16" i="4"/>
  <c r="GM16" i="4"/>
  <c r="GW16" i="4" s="1"/>
  <c r="CV16" i="4"/>
  <c r="PY16" i="4"/>
  <c r="CT16" i="4"/>
  <c r="QT16" i="4"/>
  <c r="HJ16" i="4"/>
  <c r="OS16" i="4"/>
  <c r="QV16" i="4"/>
  <c r="LI16" i="4"/>
  <c r="OA16" i="4"/>
  <c r="Z16" i="4"/>
  <c r="C15" i="4"/>
  <c r="HN16" i="4"/>
  <c r="IL16" i="4"/>
  <c r="JN16" i="4"/>
  <c r="IH16" i="4"/>
  <c r="BU16" i="4"/>
  <c r="EO16" i="4"/>
  <c r="AX16" i="4"/>
  <c r="JI16" i="4"/>
  <c r="LG16" i="4"/>
  <c r="PU16" i="4"/>
  <c r="QE16" i="4" s="1"/>
  <c r="K16" i="4"/>
  <c r="M16" i="4"/>
  <c r="LH16" i="4"/>
  <c r="AG16" i="4"/>
  <c r="KK16" i="4"/>
  <c r="MX16" i="4"/>
  <c r="IJ16" i="4"/>
  <c r="KJ16" i="4"/>
  <c r="GN16" i="4"/>
  <c r="FQ16" i="4"/>
  <c r="CD16" i="4"/>
  <c r="NV16" i="4"/>
  <c r="GP16" i="4"/>
  <c r="DR16" i="4"/>
  <c r="LF16" i="4"/>
  <c r="C15" i="6"/>
  <c r="MD16" i="4"/>
  <c r="GR16" i="4"/>
  <c r="QX16" i="4"/>
  <c r="KH16" i="4"/>
  <c r="KE16" i="4"/>
  <c r="KO16" i="4" s="1"/>
  <c r="DS16" i="4"/>
  <c r="EC16" i="4" s="1"/>
  <c r="GQ16" i="4"/>
  <c r="HP16" i="4"/>
  <c r="KF16" i="4"/>
  <c r="HK16" i="4"/>
  <c r="HU16" i="4" s="1"/>
  <c r="MZ16" i="4"/>
  <c r="JG16" i="4"/>
  <c r="JQ16" i="4" s="1"/>
  <c r="HI16" i="4"/>
  <c r="CC16" i="4"/>
  <c r="AB16" i="4"/>
  <c r="AL16" i="4" s="1"/>
  <c r="QU16" i="4"/>
  <c r="HR16" i="4"/>
  <c r="MC16" i="4"/>
  <c r="BX16" i="4"/>
  <c r="FT16" i="4"/>
  <c r="LJ16" i="4"/>
  <c r="AW16" i="4"/>
  <c r="C15" i="10"/>
  <c r="OZ16" i="4"/>
  <c r="I16" i="4"/>
  <c r="EP16" i="4"/>
  <c r="EW16" i="4"/>
  <c r="JE16" i="4"/>
  <c r="OW16" i="4"/>
  <c r="HM16" i="4"/>
  <c r="DV16" i="4"/>
  <c r="BW16" i="4"/>
  <c r="CG16" i="4" s="1"/>
  <c r="ND16" i="4"/>
  <c r="CZ16" i="4"/>
  <c r="AZ16" i="4"/>
  <c r="BD16" i="4"/>
  <c r="QB16" i="4"/>
  <c r="ET16" i="4"/>
  <c r="NX16" i="4"/>
  <c r="NC16" i="4"/>
  <c r="ME16" i="4"/>
  <c r="QQ16" i="4"/>
  <c r="GS16" i="4"/>
  <c r="OV16" i="4"/>
  <c r="OU16" i="4"/>
  <c r="PE16" i="4" s="1"/>
  <c r="OT16" i="4"/>
  <c r="NY16" i="4"/>
  <c r="KG16" i="4"/>
  <c r="PC17" i="4"/>
  <c r="QH17" i="4" s="1"/>
  <c r="JO17" i="4"/>
  <c r="JW17" i="4" s="1"/>
  <c r="DC17" i="4"/>
  <c r="DH17" i="4" s="1"/>
  <c r="AJ17" i="4"/>
  <c r="AN17" i="4" s="1"/>
  <c r="GU17" i="4"/>
  <c r="HB17" i="4" s="1"/>
  <c r="QC17" i="4"/>
  <c r="RA17" i="4"/>
  <c r="FW17" i="4"/>
  <c r="GB17" i="4" s="1"/>
  <c r="BG17" i="4"/>
  <c r="BM17" i="4" s="1"/>
  <c r="N17" i="6"/>
  <c r="U17" i="6" s="1"/>
  <c r="IK17" i="6"/>
  <c r="IR17" i="6" s="1"/>
  <c r="IH17" i="6"/>
  <c r="CF17" i="6"/>
  <c r="CO17" i="6" s="1"/>
  <c r="FZ17" i="6"/>
  <c r="GD17" i="6" s="1"/>
  <c r="FA17" i="6"/>
  <c r="FG17" i="6" s="1"/>
  <c r="HO17" i="6"/>
  <c r="HV17" i="6" s="1"/>
  <c r="HL17" i="6"/>
  <c r="EC17" i="6"/>
  <c r="EH17" i="6" s="1"/>
  <c r="F54" i="10"/>
  <c r="P54" i="10" s="1"/>
  <c r="E54" i="10"/>
  <c r="C55" i="10"/>
  <c r="D54" i="10"/>
  <c r="IK53" i="6"/>
  <c r="IR53" i="6" s="1"/>
  <c r="IH53" i="6"/>
  <c r="AB54" i="6"/>
  <c r="BW54" i="6"/>
  <c r="HH54" i="6"/>
  <c r="HR54" i="6" s="1"/>
  <c r="E54" i="6"/>
  <c r="CV54" i="6"/>
  <c r="DG54" i="6" s="1"/>
  <c r="IB54" i="6"/>
  <c r="IL54" i="6" s="1"/>
  <c r="ES54" i="6"/>
  <c r="FD54" i="6" s="1"/>
  <c r="CU54" i="6"/>
  <c r="IA54" i="6"/>
  <c r="HC54" i="6"/>
  <c r="DS54" i="6"/>
  <c r="IG54" i="6"/>
  <c r="IQ54" i="6" s="1"/>
  <c r="DU54" i="6"/>
  <c r="EE54" i="6" s="1"/>
  <c r="ER54" i="6"/>
  <c r="IF54" i="6"/>
  <c r="IP54" i="6" s="1"/>
  <c r="C55" i="6"/>
  <c r="DT54" i="6"/>
  <c r="IE54" i="6"/>
  <c r="IO54" i="6" s="1"/>
  <c r="FP54" i="6"/>
  <c r="HB54" i="6"/>
  <c r="AA54" i="6"/>
  <c r="AZ54" i="6"/>
  <c r="BJ54" i="6" s="1"/>
  <c r="GN54" i="6"/>
  <c r="GP54" i="6"/>
  <c r="CT54" i="6"/>
  <c r="FQ54" i="6"/>
  <c r="HK54" i="6"/>
  <c r="HU54" i="6" s="1"/>
  <c r="D54" i="6"/>
  <c r="HD54" i="6"/>
  <c r="HN54" i="6" s="1"/>
  <c r="HI54" i="6"/>
  <c r="HS54" i="6" s="1"/>
  <c r="F54" i="6"/>
  <c r="P54" i="6" s="1"/>
  <c r="HX54" i="6"/>
  <c r="HF54" i="6"/>
  <c r="HP54" i="6" s="1"/>
  <c r="FR54" i="6"/>
  <c r="GB54" i="6" s="1"/>
  <c r="AC54" i="6"/>
  <c r="AM54" i="6" s="1"/>
  <c r="ID54" i="6"/>
  <c r="IN54" i="6" s="1"/>
  <c r="HZ54" i="6"/>
  <c r="IJ54" i="6" s="1"/>
  <c r="AY54" i="6"/>
  <c r="HE54" i="6"/>
  <c r="AX54" i="6"/>
  <c r="BX54" i="6"/>
  <c r="CH54" i="6" s="1"/>
  <c r="IC54" i="6"/>
  <c r="IM54" i="6" s="1"/>
  <c r="EQ54" i="6"/>
  <c r="GO54" i="6"/>
  <c r="HG54" i="6"/>
  <c r="HQ54" i="6" s="1"/>
  <c r="BV54" i="6"/>
  <c r="HY54" i="6"/>
  <c r="HJ54" i="6"/>
  <c r="HT54" i="6" s="1"/>
  <c r="HL53" i="6"/>
  <c r="HO53" i="6"/>
  <c r="HV53" i="6" s="1"/>
  <c r="CP18" i="6" l="1"/>
  <c r="HE39" i="4"/>
  <c r="JA18" i="4"/>
  <c r="IZ17" i="4"/>
  <c r="F28" i="8"/>
  <c r="E29" i="8"/>
  <c r="G28" i="8"/>
  <c r="I27" i="8"/>
  <c r="H28" i="8"/>
  <c r="J27" i="8"/>
  <c r="BN25" i="8"/>
  <c r="BM26" i="8"/>
  <c r="BO25" i="8"/>
  <c r="BQ24" i="8"/>
  <c r="BP25" i="8"/>
  <c r="BR24" i="8"/>
  <c r="CY24" i="8"/>
  <c r="CX25" i="8"/>
  <c r="CZ24" i="8"/>
  <c r="ER21" i="8"/>
  <c r="ES20" i="8"/>
  <c r="ET20" i="8"/>
  <c r="EV19" i="8"/>
  <c r="EU20" i="8"/>
  <c r="EW19" i="8"/>
  <c r="EO22" i="8"/>
  <c r="EP21" i="8"/>
  <c r="EQ21" i="8"/>
  <c r="GC20" i="8"/>
  <c r="GD19" i="8"/>
  <c r="GE19" i="8"/>
  <c r="GJ17" i="8"/>
  <c r="GI18" i="8"/>
  <c r="GK17" i="8"/>
  <c r="GF19" i="8"/>
  <c r="GG18" i="8"/>
  <c r="GH18" i="8"/>
  <c r="GA20" i="8"/>
  <c r="FZ21" i="8"/>
  <c r="GB20" i="8"/>
  <c r="GW19" i="8"/>
  <c r="GX18" i="8"/>
  <c r="GY18" i="8"/>
  <c r="HA17" i="8"/>
  <c r="GZ18" i="8"/>
  <c r="HB17" i="8"/>
  <c r="HC17" i="8"/>
  <c r="HD16" i="8"/>
  <c r="HE16" i="8"/>
  <c r="HQ18" i="8"/>
  <c r="HR17" i="8"/>
  <c r="HS17" i="8"/>
  <c r="HX15" i="8"/>
  <c r="HW16" i="8"/>
  <c r="HY15" i="8"/>
  <c r="HT17" i="8"/>
  <c r="HU16" i="8"/>
  <c r="HV16" i="8"/>
  <c r="HN19" i="8"/>
  <c r="HO18" i="8"/>
  <c r="HP18" i="8"/>
  <c r="KP15" i="8"/>
  <c r="KQ14" i="8"/>
  <c r="KR14" i="8"/>
  <c r="MG12" i="8"/>
  <c r="MH11" i="8"/>
  <c r="MI11" i="8"/>
  <c r="MM10" i="8"/>
  <c r="MN9" i="8"/>
  <c r="MO9" i="8"/>
  <c r="MJ11" i="8"/>
  <c r="MK10" i="8"/>
  <c r="ML10" i="8"/>
  <c r="NV9" i="8"/>
  <c r="NU10" i="8"/>
  <c r="NW9" i="8"/>
  <c r="NY8" i="8"/>
  <c r="NX9" i="8"/>
  <c r="NZ8" i="8"/>
  <c r="OA8" i="8"/>
  <c r="OB7" i="8"/>
  <c r="OF6" i="8"/>
  <c r="OC7" i="8"/>
  <c r="PG8" i="8"/>
  <c r="PF9" i="8"/>
  <c r="PH8" i="8"/>
  <c r="PV6" i="8"/>
  <c r="PI8" i="8"/>
  <c r="PJ7" i="8"/>
  <c r="PL7" i="8"/>
  <c r="PK7" i="8"/>
  <c r="OO9" i="8"/>
  <c r="OP8" i="8"/>
  <c r="OQ8" i="8"/>
  <c r="OU7" i="8"/>
  <c r="OS7" i="8"/>
  <c r="PA6" i="8"/>
  <c r="OR8" i="8"/>
  <c r="OT7" i="8"/>
  <c r="OL10" i="8"/>
  <c r="OM9" i="8"/>
  <c r="ON9" i="8"/>
  <c r="NS10" i="8"/>
  <c r="NR11" i="8"/>
  <c r="NT10" i="8"/>
  <c r="ND10" i="8"/>
  <c r="NE9" i="8"/>
  <c r="NF9" i="8"/>
  <c r="NH8" i="8"/>
  <c r="NG9" i="8"/>
  <c r="NI8" i="8"/>
  <c r="NA11" i="8"/>
  <c r="NB10" i="8"/>
  <c r="NC10" i="8"/>
  <c r="MY11" i="8"/>
  <c r="MX12" i="8"/>
  <c r="MZ11" i="8"/>
  <c r="ME12" i="8"/>
  <c r="MD13" i="8"/>
  <c r="MF12" i="8"/>
  <c r="LK13" i="8"/>
  <c r="LJ14" i="8"/>
  <c r="LL13" i="8"/>
  <c r="LN12" i="8"/>
  <c r="LM13" i="8"/>
  <c r="LO12" i="8"/>
  <c r="LT10" i="8"/>
  <c r="LS11" i="8"/>
  <c r="LU10" i="8"/>
  <c r="LP12" i="8"/>
  <c r="LQ11" i="8"/>
  <c r="LR11" i="8"/>
  <c r="KT13" i="8"/>
  <c r="KS14" i="8"/>
  <c r="KU13" i="8"/>
  <c r="KY12" i="8"/>
  <c r="KZ11" i="8"/>
  <c r="LA11" i="8"/>
  <c r="KV13" i="8"/>
  <c r="KW12" i="8"/>
  <c r="KX12" i="8"/>
  <c r="KE13" i="8"/>
  <c r="KF12" i="8"/>
  <c r="KG12" i="8"/>
  <c r="KB14" i="8"/>
  <c r="KC13" i="8"/>
  <c r="KD13" i="8"/>
  <c r="JY15" i="8"/>
  <c r="JZ14" i="8"/>
  <c r="KA14" i="8"/>
  <c r="JV16" i="8"/>
  <c r="JW15" i="8"/>
  <c r="JX15" i="8"/>
  <c r="JF15" i="8"/>
  <c r="JE16" i="8"/>
  <c r="JG15" i="8"/>
  <c r="JK14" i="8"/>
  <c r="JL13" i="8"/>
  <c r="JM13" i="8"/>
  <c r="JI14" i="8"/>
  <c r="JH15" i="8"/>
  <c r="JJ14" i="8"/>
  <c r="JB17" i="8"/>
  <c r="JC16" i="8"/>
  <c r="JD16" i="8"/>
  <c r="IL16" i="8"/>
  <c r="IK17" i="8"/>
  <c r="IM16" i="8"/>
  <c r="IR14" i="8"/>
  <c r="IQ15" i="8"/>
  <c r="IS14" i="8"/>
  <c r="IN16" i="8"/>
  <c r="IO15" i="8"/>
  <c r="IP15" i="8"/>
  <c r="II17" i="8"/>
  <c r="IH18" i="8"/>
  <c r="IJ17" i="8"/>
  <c r="GU19" i="8"/>
  <c r="GT20" i="8"/>
  <c r="GV19" i="8"/>
  <c r="FG21" i="8"/>
  <c r="FF22" i="8"/>
  <c r="FH21" i="8"/>
  <c r="FP18" i="8"/>
  <c r="FO19" i="8"/>
  <c r="FQ18" i="8"/>
  <c r="FL20" i="8"/>
  <c r="FM19" i="8"/>
  <c r="FN19" i="8"/>
  <c r="FJ20" i="8"/>
  <c r="FI21" i="8"/>
  <c r="FK20" i="8"/>
  <c r="EM22" i="8"/>
  <c r="EL23" i="8"/>
  <c r="EN22" i="8"/>
  <c r="DS23" i="8"/>
  <c r="DR24" i="8"/>
  <c r="DT23" i="8"/>
  <c r="EA21" i="8"/>
  <c r="EB20" i="8"/>
  <c r="EC20" i="8"/>
  <c r="DX22" i="8"/>
  <c r="DY21" i="8"/>
  <c r="DZ21" i="8"/>
  <c r="DV22" i="8"/>
  <c r="DU23" i="8"/>
  <c r="DW22" i="8"/>
  <c r="K27" i="8"/>
  <c r="L26" i="8"/>
  <c r="M26" i="8"/>
  <c r="CJ24" i="8"/>
  <c r="CK23" i="8"/>
  <c r="CL23" i="8"/>
  <c r="CM23" i="8"/>
  <c r="CN22" i="8"/>
  <c r="CO22" i="8"/>
  <c r="CE25" i="8"/>
  <c r="CD26" i="8"/>
  <c r="CF25" i="8"/>
  <c r="BK26" i="8"/>
  <c r="BJ27" i="8"/>
  <c r="BL26" i="8"/>
  <c r="AQ27" i="8"/>
  <c r="AP28" i="8"/>
  <c r="AR27" i="8"/>
  <c r="W28" i="8"/>
  <c r="V29" i="8"/>
  <c r="X28" i="8"/>
  <c r="AC26" i="8"/>
  <c r="AB27" i="8"/>
  <c r="AD26" i="8"/>
  <c r="BS24" i="8"/>
  <c r="BT23" i="8"/>
  <c r="BU23" i="8"/>
  <c r="DE22" i="8"/>
  <c r="DD23" i="8"/>
  <c r="DF22" i="8"/>
  <c r="DA24" i="8"/>
  <c r="DB23" i="8"/>
  <c r="DC23" i="8"/>
  <c r="AF25" i="8"/>
  <c r="AE26" i="8"/>
  <c r="AG25" i="8"/>
  <c r="Z27" i="8"/>
  <c r="Y28" i="8"/>
  <c r="AA27" i="8"/>
  <c r="AT26" i="8"/>
  <c r="AS27" i="8"/>
  <c r="AU26" i="8"/>
  <c r="CH24" i="8"/>
  <c r="CG25" i="8"/>
  <c r="CI24" i="8"/>
  <c r="AW25" i="8"/>
  <c r="AV26" i="8"/>
  <c r="AX25" i="8"/>
  <c r="C29" i="8"/>
  <c r="B30" i="8"/>
  <c r="D29" i="8"/>
  <c r="DG30" i="8"/>
  <c r="DH29" i="8"/>
  <c r="DI29" i="8"/>
  <c r="AY25" i="8"/>
  <c r="AZ24" i="8"/>
  <c r="BA24" i="8"/>
  <c r="X18" i="4"/>
  <c r="BQ39" i="4"/>
  <c r="KU17" i="4"/>
  <c r="CL17" i="4"/>
  <c r="KR17" i="4"/>
  <c r="HW17" i="4"/>
  <c r="CI17" i="4"/>
  <c r="DI17" i="6"/>
  <c r="CJ17" i="4"/>
  <c r="DM39" i="4"/>
  <c r="CO39" i="4"/>
  <c r="K24" i="2" a="1"/>
  <c r="LU18" i="4"/>
  <c r="L24" i="2" a="1"/>
  <c r="M24" i="2" a="1"/>
  <c r="M30" i="2" s="1"/>
  <c r="W17" i="4"/>
  <c r="AS17" i="6"/>
  <c r="QF17" i="4"/>
  <c r="DF17" i="4"/>
  <c r="AU18" i="6"/>
  <c r="HE18" i="4"/>
  <c r="U17" i="4"/>
  <c r="FL18" i="6"/>
  <c r="IW17" i="4"/>
  <c r="EK18" i="4"/>
  <c r="GC17" i="6"/>
  <c r="PF17" i="4"/>
  <c r="AR17" i="6"/>
  <c r="HX17" i="4"/>
  <c r="OL17" i="4"/>
  <c r="CK17" i="4"/>
  <c r="DJ17" i="6"/>
  <c r="OI17" i="4"/>
  <c r="AQ17" i="6"/>
  <c r="AT17" i="6"/>
  <c r="AO17" i="6"/>
  <c r="KT17" i="4"/>
  <c r="DM17" i="6"/>
  <c r="BJ17" i="4"/>
  <c r="RD17" i="4"/>
  <c r="GX17" i="4"/>
  <c r="IX17" i="4"/>
  <c r="JY18" i="4"/>
  <c r="BQ18" i="4"/>
  <c r="BR18" i="6"/>
  <c r="FC17" i="4"/>
  <c r="X18" i="6"/>
  <c r="RK18" i="4"/>
  <c r="AU17" i="6"/>
  <c r="EF17" i="6"/>
  <c r="FE17" i="6"/>
  <c r="CI17" i="6"/>
  <c r="Q17" i="6"/>
  <c r="FZ17" i="4"/>
  <c r="AM17" i="4"/>
  <c r="JR17" i="4"/>
  <c r="NQ18" i="4"/>
  <c r="BL17" i="6"/>
  <c r="FE17" i="4"/>
  <c r="FF17" i="4"/>
  <c r="DL17" i="6"/>
  <c r="MI16" i="4"/>
  <c r="ML16" i="4" s="1"/>
  <c r="EC16" i="6"/>
  <c r="EF16" i="6" s="1"/>
  <c r="EK17" i="6"/>
  <c r="HA17" i="4"/>
  <c r="JT17" i="4"/>
  <c r="EI17" i="4"/>
  <c r="V17" i="10"/>
  <c r="BQ17" i="6"/>
  <c r="V17" i="6"/>
  <c r="GF17" i="6"/>
  <c r="QI17" i="4"/>
  <c r="AO17" i="4"/>
  <c r="MO17" i="4"/>
  <c r="MP17" i="4"/>
  <c r="JX17" i="4"/>
  <c r="R17" i="10"/>
  <c r="T17" i="6"/>
  <c r="RI17" i="4"/>
  <c r="RE17" i="4"/>
  <c r="DK17" i="4"/>
  <c r="EJ17" i="4"/>
  <c r="GE17" i="6"/>
  <c r="W17" i="6"/>
  <c r="AS17" i="4"/>
  <c r="FG17" i="4"/>
  <c r="GF17" i="4"/>
  <c r="OM17" i="4"/>
  <c r="EG17" i="4"/>
  <c r="FI18" i="4"/>
  <c r="KW18" i="4"/>
  <c r="R17" i="6"/>
  <c r="BO17" i="6"/>
  <c r="CM17" i="6"/>
  <c r="PM18" i="4"/>
  <c r="HC17" i="4"/>
  <c r="PL17" i="4"/>
  <c r="IB17" i="4"/>
  <c r="OK17" i="4"/>
  <c r="LP17" i="4"/>
  <c r="GA17" i="4"/>
  <c r="ON17" i="4"/>
  <c r="X30" i="2"/>
  <c r="X27" i="2"/>
  <c r="X24" i="2"/>
  <c r="X26" i="2"/>
  <c r="X29" i="2"/>
  <c r="X25" i="2"/>
  <c r="X28" i="2"/>
  <c r="BG16" i="4"/>
  <c r="BJ16" i="4" s="1"/>
  <c r="NG16" i="4"/>
  <c r="NJ16" i="4" s="1"/>
  <c r="JO16" i="4"/>
  <c r="JR16" i="4" s="1"/>
  <c r="EI16" i="6"/>
  <c r="FA16" i="6"/>
  <c r="FE16" i="6" s="1"/>
  <c r="EL16" i="6"/>
  <c r="ED17" i="4"/>
  <c r="NJ17" i="4"/>
  <c r="RH17" i="4"/>
  <c r="GG18" i="4"/>
  <c r="CN17" i="6"/>
  <c r="EG17" i="6"/>
  <c r="EL17" i="6"/>
  <c r="GY17" i="4"/>
  <c r="LS17" i="4"/>
  <c r="MR17" i="4"/>
  <c r="T17" i="10"/>
  <c r="BM17" i="6"/>
  <c r="LR17" i="4"/>
  <c r="PJ17" i="4"/>
  <c r="EI17" i="6"/>
  <c r="CL17" i="6"/>
  <c r="HZ17" i="4"/>
  <c r="AP17" i="4"/>
  <c r="GD17" i="4"/>
  <c r="FD17" i="4"/>
  <c r="X18" i="10"/>
  <c r="MS18" i="4"/>
  <c r="CJ17" i="6"/>
  <c r="QM18" i="4"/>
  <c r="PH17" i="4"/>
  <c r="T17" i="4"/>
  <c r="BL17" i="4"/>
  <c r="FH17" i="4"/>
  <c r="PK17" i="4"/>
  <c r="V17" i="4"/>
  <c r="AO39" i="4"/>
  <c r="AM39" i="4"/>
  <c r="AQ39" i="4"/>
  <c r="AR39" i="4"/>
  <c r="AS39" i="4"/>
  <c r="AP39" i="4"/>
  <c r="EJ39" i="4"/>
  <c r="EF39" i="4"/>
  <c r="ED39" i="4"/>
  <c r="EI39" i="4"/>
  <c r="EH39" i="4"/>
  <c r="EG39" i="4"/>
  <c r="BN16" i="4"/>
  <c r="JU16" i="4"/>
  <c r="AK16" i="6"/>
  <c r="AN16" i="6" s="1"/>
  <c r="EJ16" i="6"/>
  <c r="DD16" i="6"/>
  <c r="DH16" i="6" s="1"/>
  <c r="EG16" i="6"/>
  <c r="GG17" i="6"/>
  <c r="QG17" i="4"/>
  <c r="GZ17" i="4"/>
  <c r="GJ18" i="6"/>
  <c r="FF17" i="6"/>
  <c r="EJ17" i="6"/>
  <c r="DG17" i="4"/>
  <c r="MM17" i="4"/>
  <c r="RJ17" i="4"/>
  <c r="LO17" i="4"/>
  <c r="S17" i="10"/>
  <c r="FJ17" i="6"/>
  <c r="GH17" i="6"/>
  <c r="BP17" i="4"/>
  <c r="GE17" i="4"/>
  <c r="PI17" i="4"/>
  <c r="MN17" i="4"/>
  <c r="MQ17" i="4"/>
  <c r="FI17" i="6"/>
  <c r="FH17" i="6"/>
  <c r="BN17" i="6"/>
  <c r="LQ17" i="4"/>
  <c r="BK17" i="4"/>
  <c r="JU17" i="4"/>
  <c r="JV17" i="4"/>
  <c r="PG17" i="4"/>
  <c r="W17" i="10"/>
  <c r="DO18" i="6"/>
  <c r="AT18" i="4"/>
  <c r="DK17" i="6"/>
  <c r="DM18" i="4"/>
  <c r="HD17" i="4"/>
  <c r="AQ17" i="4"/>
  <c r="CN17" i="4"/>
  <c r="NL17" i="4"/>
  <c r="OJ17" i="4"/>
  <c r="NM17" i="4"/>
  <c r="RG17" i="4"/>
  <c r="NO17" i="4"/>
  <c r="I30" i="2"/>
  <c r="I27" i="2"/>
  <c r="I28" i="2"/>
  <c r="I25" i="2"/>
  <c r="I26" i="2"/>
  <c r="I29" i="2"/>
  <c r="I24" i="2"/>
  <c r="NN16" i="4"/>
  <c r="BO16" i="4"/>
  <c r="GX16" i="6"/>
  <c r="EH16" i="6"/>
  <c r="Q17" i="10"/>
  <c r="JS17" i="4"/>
  <c r="JY17" i="4" s="1"/>
  <c r="NN17" i="4"/>
  <c r="GC17" i="4"/>
  <c r="GG17" i="4" s="1"/>
  <c r="CK17" i="6"/>
  <c r="BP17" i="6"/>
  <c r="DJ17" i="4"/>
  <c r="EE17" i="4"/>
  <c r="EH17" i="4"/>
  <c r="DL17" i="4"/>
  <c r="GI17" i="6"/>
  <c r="AR17" i="4"/>
  <c r="LT17" i="4"/>
  <c r="LU17" i="4" s="1"/>
  <c r="FK17" i="6"/>
  <c r="QL17" i="4"/>
  <c r="QK17" i="4"/>
  <c r="QJ17" i="4"/>
  <c r="BN17" i="4"/>
  <c r="NP17" i="4"/>
  <c r="OO18" i="4"/>
  <c r="EM18" i="6"/>
  <c r="IC18" i="4"/>
  <c r="S17" i="6"/>
  <c r="X17" i="6" s="1"/>
  <c r="CO18" i="4"/>
  <c r="DI17" i="4"/>
  <c r="BO17" i="4"/>
  <c r="RF17" i="4"/>
  <c r="RK17" i="4" s="1"/>
  <c r="S17" i="4"/>
  <c r="KV17" i="4"/>
  <c r="KW17" i="4" s="1"/>
  <c r="R17" i="4"/>
  <c r="IV17" i="4"/>
  <c r="IU17" i="4"/>
  <c r="HO54" i="6"/>
  <c r="HV54" i="6" s="1"/>
  <c r="HL54" i="6"/>
  <c r="EQ55" i="6"/>
  <c r="BV55" i="6"/>
  <c r="IE55" i="6"/>
  <c r="IO55" i="6" s="1"/>
  <c r="AY55" i="6"/>
  <c r="F55" i="6"/>
  <c r="P55" i="6" s="1"/>
  <c r="D55" i="6"/>
  <c r="FQ55" i="6"/>
  <c r="DU55" i="6"/>
  <c r="EE55" i="6" s="1"/>
  <c r="GP55" i="6"/>
  <c r="AX55" i="6"/>
  <c r="GN55" i="6"/>
  <c r="ID55" i="6"/>
  <c r="IN55" i="6" s="1"/>
  <c r="DS55" i="6"/>
  <c r="HY55" i="6"/>
  <c r="HG55" i="6"/>
  <c r="HQ55" i="6" s="1"/>
  <c r="C56" i="6"/>
  <c r="AZ55" i="6"/>
  <c r="BJ55" i="6" s="1"/>
  <c r="HI55" i="6"/>
  <c r="HS55" i="6" s="1"/>
  <c r="FR55" i="6"/>
  <c r="GB55" i="6" s="1"/>
  <c r="AA55" i="6"/>
  <c r="HJ55" i="6"/>
  <c r="HT55" i="6" s="1"/>
  <c r="ES55" i="6"/>
  <c r="FD55" i="6" s="1"/>
  <c r="HB55" i="6"/>
  <c r="HF55" i="6"/>
  <c r="HP55" i="6" s="1"/>
  <c r="BX55" i="6"/>
  <c r="CH55" i="6" s="1"/>
  <c r="FP55" i="6"/>
  <c r="HH55" i="6"/>
  <c r="HR55" i="6" s="1"/>
  <c r="GO55" i="6"/>
  <c r="E55" i="6"/>
  <c r="IC55" i="6"/>
  <c r="IM55" i="6" s="1"/>
  <c r="BW55" i="6"/>
  <c r="AC55" i="6"/>
  <c r="AM55" i="6" s="1"/>
  <c r="IF55" i="6"/>
  <c r="IP55" i="6" s="1"/>
  <c r="HX55" i="6"/>
  <c r="ER55" i="6"/>
  <c r="IG55" i="6"/>
  <c r="IQ55" i="6" s="1"/>
  <c r="CV55" i="6"/>
  <c r="DG55" i="6" s="1"/>
  <c r="HZ55" i="6"/>
  <c r="IJ55" i="6" s="1"/>
  <c r="HE55" i="6"/>
  <c r="CU55" i="6"/>
  <c r="DT55" i="6"/>
  <c r="IB55" i="6"/>
  <c r="IL55" i="6" s="1"/>
  <c r="CT55" i="6"/>
  <c r="HD55" i="6"/>
  <c r="HN55" i="6" s="1"/>
  <c r="HK55" i="6"/>
  <c r="HU55" i="6" s="1"/>
  <c r="AB55" i="6"/>
  <c r="HC55" i="6"/>
  <c r="IA55" i="6"/>
  <c r="IH54" i="6"/>
  <c r="IK54" i="6"/>
  <c r="IR54" i="6" s="1"/>
  <c r="F55" i="10"/>
  <c r="P55" i="10" s="1"/>
  <c r="D55" i="10"/>
  <c r="C56" i="10"/>
  <c r="E55" i="10"/>
  <c r="PC16" i="4"/>
  <c r="QG16" i="4" s="1"/>
  <c r="OE16" i="4"/>
  <c r="OJ16" i="4" s="1"/>
  <c r="J15" i="10"/>
  <c r="K15" i="10"/>
  <c r="E15" i="10"/>
  <c r="M15" i="10"/>
  <c r="I15" i="10"/>
  <c r="H15" i="10"/>
  <c r="L15" i="10"/>
  <c r="D15" i="10"/>
  <c r="F15" i="10"/>
  <c r="P15" i="10" s="1"/>
  <c r="G15" i="10"/>
  <c r="CH16" i="4"/>
  <c r="CE16" i="4"/>
  <c r="CL16" i="4" s="1"/>
  <c r="KM16" i="4"/>
  <c r="KQ16" i="4" s="1"/>
  <c r="EW15" i="6"/>
  <c r="FP15" i="6"/>
  <c r="BG15" i="6"/>
  <c r="HG15" i="6"/>
  <c r="HQ15" i="6" s="1"/>
  <c r="GO15" i="6"/>
  <c r="HD15" i="6"/>
  <c r="HN15" i="6" s="1"/>
  <c r="L15" i="6"/>
  <c r="IA15" i="6"/>
  <c r="BA15" i="6"/>
  <c r="BV15" i="6"/>
  <c r="BZ15" i="6"/>
  <c r="D15" i="6"/>
  <c r="AI15" i="6"/>
  <c r="GN15" i="6"/>
  <c r="GS15" i="6"/>
  <c r="IF15" i="6"/>
  <c r="IP15" i="6" s="1"/>
  <c r="HB15" i="6"/>
  <c r="FQ15" i="6"/>
  <c r="IE15" i="6"/>
  <c r="IO15" i="6" s="1"/>
  <c r="HJ15" i="6"/>
  <c r="HT15" i="6" s="1"/>
  <c r="ET15" i="6"/>
  <c r="HI15" i="6"/>
  <c r="HS15" i="6" s="1"/>
  <c r="K15" i="6"/>
  <c r="FW15" i="6"/>
  <c r="GU15" i="6"/>
  <c r="AZ15" i="6"/>
  <c r="BJ15" i="6" s="1"/>
  <c r="AB15" i="6"/>
  <c r="DW15" i="6"/>
  <c r="AX15" i="6"/>
  <c r="EV15" i="6"/>
  <c r="HZ15" i="6"/>
  <c r="IJ15" i="6" s="1"/>
  <c r="DZ15" i="6"/>
  <c r="FR15" i="6"/>
  <c r="GB15" i="6" s="1"/>
  <c r="DA15" i="6"/>
  <c r="AE15" i="6"/>
  <c r="CC15" i="6"/>
  <c r="CW15" i="6"/>
  <c r="IB15" i="6"/>
  <c r="IL15" i="6" s="1"/>
  <c r="HF15" i="6"/>
  <c r="HP15" i="6" s="1"/>
  <c r="FT15" i="6"/>
  <c r="DX15" i="6"/>
  <c r="EQ15" i="6"/>
  <c r="ES15" i="6"/>
  <c r="FD15" i="6" s="1"/>
  <c r="ID15" i="6"/>
  <c r="IN15" i="6" s="1"/>
  <c r="CD15" i="6"/>
  <c r="DB15" i="6"/>
  <c r="AJ15" i="6"/>
  <c r="CE15" i="6"/>
  <c r="EX15" i="6"/>
  <c r="BX15" i="6"/>
  <c r="CH15" i="6" s="1"/>
  <c r="IC15" i="6"/>
  <c r="IM15" i="6" s="1"/>
  <c r="HX15" i="6"/>
  <c r="G15" i="6"/>
  <c r="EZ15" i="6"/>
  <c r="DT15" i="6"/>
  <c r="AY15" i="6"/>
  <c r="J15" i="6"/>
  <c r="BE15" i="6"/>
  <c r="DY15" i="6"/>
  <c r="AD15" i="6"/>
  <c r="HY15" i="6"/>
  <c r="M15" i="6"/>
  <c r="HH15" i="6"/>
  <c r="HR15" i="6" s="1"/>
  <c r="CY15" i="6"/>
  <c r="F15" i="6"/>
  <c r="P15" i="6" s="1"/>
  <c r="EA15" i="6"/>
  <c r="CU15" i="6"/>
  <c r="HK15" i="6"/>
  <c r="HU15" i="6" s="1"/>
  <c r="DV15" i="6"/>
  <c r="AG15" i="6"/>
  <c r="AF15" i="6"/>
  <c r="CT15" i="6"/>
  <c r="DU15" i="6"/>
  <c r="EE15" i="6" s="1"/>
  <c r="HE15" i="6"/>
  <c r="DC15" i="6"/>
  <c r="BW15" i="6"/>
  <c r="H15" i="6"/>
  <c r="GP15" i="6"/>
  <c r="AA15" i="6"/>
  <c r="IG15" i="6"/>
  <c r="IQ15" i="6" s="1"/>
  <c r="E15" i="6"/>
  <c r="GT15" i="6"/>
  <c r="HC15" i="6"/>
  <c r="ER15" i="6"/>
  <c r="EB15" i="6"/>
  <c r="FU15" i="6"/>
  <c r="AC15" i="6"/>
  <c r="AM15" i="6" s="1"/>
  <c r="CX15" i="6"/>
  <c r="CV15" i="6"/>
  <c r="DG15" i="6" s="1"/>
  <c r="BY15" i="6"/>
  <c r="I15" i="6"/>
  <c r="BD15" i="6"/>
  <c r="FY15" i="6"/>
  <c r="AH15" i="6"/>
  <c r="FX15" i="6"/>
  <c r="CA15" i="6"/>
  <c r="CZ15" i="6"/>
  <c r="GV15" i="6"/>
  <c r="BF15" i="6"/>
  <c r="CB15" i="6"/>
  <c r="BC15" i="6"/>
  <c r="BB15" i="6"/>
  <c r="EU15" i="6"/>
  <c r="GW15" i="6"/>
  <c r="DS15" i="6"/>
  <c r="FS15" i="6"/>
  <c r="GQ15" i="6"/>
  <c r="EY15" i="6"/>
  <c r="FV15" i="6"/>
  <c r="GR15" i="6"/>
  <c r="GU16" i="4"/>
  <c r="HB16" i="4" s="1"/>
  <c r="IQ16" i="4"/>
  <c r="IX16" i="4" s="1"/>
  <c r="HN15" i="4"/>
  <c r="JG15" i="4"/>
  <c r="JQ15" i="4" s="1"/>
  <c r="PS15" i="4"/>
  <c r="CZ15" i="4"/>
  <c r="KG15" i="4"/>
  <c r="NY15" i="4"/>
  <c r="HP15" i="4"/>
  <c r="NF15" i="4"/>
  <c r="DB15" i="4"/>
  <c r="CV15" i="4"/>
  <c r="BY15" i="4"/>
  <c r="NA15" i="4"/>
  <c r="PY15" i="4"/>
  <c r="CX15" i="4"/>
  <c r="GR15" i="4"/>
  <c r="LZ15" i="4"/>
  <c r="GN15" i="4"/>
  <c r="I15" i="4"/>
  <c r="MX15" i="4"/>
  <c r="CA15" i="4"/>
  <c r="KH15" i="4"/>
  <c r="AB15" i="4"/>
  <c r="AL15" i="4" s="1"/>
  <c r="MY15" i="4"/>
  <c r="NI15" i="4" s="1"/>
  <c r="QT15" i="4"/>
  <c r="QQ15" i="4"/>
  <c r="BD15" i="4"/>
  <c r="QZ15" i="4"/>
  <c r="EP15" i="4"/>
  <c r="JL15" i="4"/>
  <c r="QS15" i="4"/>
  <c r="RC15" i="4" s="1"/>
  <c r="DA15" i="4"/>
  <c r="LA15" i="4"/>
  <c r="MH15" i="4"/>
  <c r="IM15" i="4"/>
  <c r="KC15" i="4"/>
  <c r="FS15" i="4"/>
  <c r="IH15" i="4"/>
  <c r="EQ15" i="4"/>
  <c r="FA15" i="4" s="1"/>
  <c r="FV15" i="4"/>
  <c r="KF15" i="4"/>
  <c r="IP15" i="4"/>
  <c r="FQ15" i="4"/>
  <c r="HI15" i="4"/>
  <c r="KJ15" i="4"/>
  <c r="LD15" i="4"/>
  <c r="OW15" i="4"/>
  <c r="CB15" i="4"/>
  <c r="MC15" i="4"/>
  <c r="GO15" i="4"/>
  <c r="BW15" i="4"/>
  <c r="CG15" i="4" s="1"/>
  <c r="ET15" i="4"/>
  <c r="NZ15" i="4"/>
  <c r="FR15" i="4"/>
  <c r="OZ15" i="4"/>
  <c r="BC15" i="4"/>
  <c r="AA15" i="4"/>
  <c r="FN15" i="4"/>
  <c r="BU15" i="4"/>
  <c r="MW15" i="4"/>
  <c r="GK15" i="4"/>
  <c r="BX15" i="4"/>
  <c r="II15" i="4"/>
  <c r="IS15" i="4" s="1"/>
  <c r="HM15" i="4"/>
  <c r="IO15" i="4"/>
  <c r="JJ15" i="4"/>
  <c r="ND15" i="4"/>
  <c r="DY15" i="4"/>
  <c r="QU15" i="4"/>
  <c r="EU15" i="4"/>
  <c r="NB15" i="4"/>
  <c r="DU15" i="4"/>
  <c r="HO15" i="4"/>
  <c r="MB15" i="4"/>
  <c r="FU15" i="4"/>
  <c r="HJ15" i="4"/>
  <c r="OU15" i="4"/>
  <c r="PE15" i="4" s="1"/>
  <c r="CW15" i="4"/>
  <c r="NE15" i="4"/>
  <c r="FO15" i="4"/>
  <c r="FY15" i="4" s="1"/>
  <c r="KL15" i="4"/>
  <c r="ER15" i="4"/>
  <c r="NW15" i="4"/>
  <c r="OG15" i="4" s="1"/>
  <c r="AX15" i="4"/>
  <c r="OD15" i="4"/>
  <c r="Z15" i="4"/>
  <c r="AH15" i="4"/>
  <c r="CY15" i="4"/>
  <c r="D15" i="4"/>
  <c r="CU15" i="4"/>
  <c r="DE15" i="4" s="1"/>
  <c r="HQ15" i="4"/>
  <c r="NC15" i="4"/>
  <c r="J15" i="4"/>
  <c r="BV15" i="4"/>
  <c r="ES15" i="4"/>
  <c r="AE15" i="4"/>
  <c r="LJ15" i="4"/>
  <c r="QR15" i="4"/>
  <c r="QV15" i="4"/>
  <c r="DX15" i="4"/>
  <c r="G15" i="4"/>
  <c r="LB15" i="4"/>
  <c r="PT15" i="4"/>
  <c r="DR15" i="4"/>
  <c r="FP15" i="4"/>
  <c r="BA15" i="4"/>
  <c r="QX15" i="4"/>
  <c r="GP15" i="4"/>
  <c r="QY15" i="4"/>
  <c r="DT15" i="4"/>
  <c r="EX15" i="4"/>
  <c r="NU15" i="4"/>
  <c r="GL15" i="4"/>
  <c r="AY15" i="4"/>
  <c r="BI15" i="4" s="1"/>
  <c r="AD15" i="4"/>
  <c r="PZ15" i="4"/>
  <c r="AF15" i="4"/>
  <c r="AI15" i="4"/>
  <c r="MZ15" i="4"/>
  <c r="HR15" i="4"/>
  <c r="AZ15" i="4"/>
  <c r="DW15" i="4"/>
  <c r="KE15" i="4"/>
  <c r="KO15" i="4" s="1"/>
  <c r="LI15" i="4"/>
  <c r="K15" i="4"/>
  <c r="JF15" i="4"/>
  <c r="OC15" i="4"/>
  <c r="GS15" i="4"/>
  <c r="GQ15" i="4"/>
  <c r="MA15" i="4"/>
  <c r="MK15" i="4" s="1"/>
  <c r="QW15" i="4"/>
  <c r="DZ15" i="4"/>
  <c r="KI15" i="4"/>
  <c r="HK15" i="4"/>
  <c r="HU15" i="4" s="1"/>
  <c r="CS15" i="4"/>
  <c r="PW15" i="4"/>
  <c r="KD15" i="4"/>
  <c r="OA15" i="4"/>
  <c r="F15" i="4"/>
  <c r="P15" i="4" s="1"/>
  <c r="BE15" i="4"/>
  <c r="MG15" i="4"/>
  <c r="C14" i="10"/>
  <c r="PU15" i="4"/>
  <c r="QE15" i="4" s="1"/>
  <c r="MD15" i="4"/>
  <c r="BB15" i="4"/>
  <c r="LE15" i="4"/>
  <c r="DV15" i="4"/>
  <c r="BF15" i="4"/>
  <c r="DS15" i="4"/>
  <c r="EC15" i="4" s="1"/>
  <c r="OS15" i="4"/>
  <c r="CC15" i="4"/>
  <c r="JH15" i="4"/>
  <c r="GT15" i="4"/>
  <c r="OT15" i="4"/>
  <c r="LF15" i="4"/>
  <c r="ME15" i="4"/>
  <c r="FM15" i="4"/>
  <c r="OV15" i="4"/>
  <c r="AG15" i="4"/>
  <c r="IL15" i="4"/>
  <c r="M15" i="4"/>
  <c r="H15" i="4"/>
  <c r="QA15" i="4"/>
  <c r="JK15" i="4"/>
  <c r="LH15" i="4"/>
  <c r="PX15" i="4"/>
  <c r="DQ15" i="4"/>
  <c r="C14" i="4"/>
  <c r="IG15" i="4"/>
  <c r="NV15" i="4"/>
  <c r="PA15" i="4"/>
  <c r="LG15" i="4"/>
  <c r="E15" i="4"/>
  <c r="L15" i="4"/>
  <c r="CT15" i="4"/>
  <c r="EO15" i="4"/>
  <c r="BZ15" i="4"/>
  <c r="LC15" i="4"/>
  <c r="LM15" i="4" s="1"/>
  <c r="JI15" i="4"/>
  <c r="FT15" i="4"/>
  <c r="QB15" i="4"/>
  <c r="OB15" i="4"/>
  <c r="HL15" i="4"/>
  <c r="EV15" i="4"/>
  <c r="LY15" i="4"/>
  <c r="OY15" i="4"/>
  <c r="CD15" i="4"/>
  <c r="MF15" i="4"/>
  <c r="IJ15" i="4"/>
  <c r="JE15" i="4"/>
  <c r="PB15" i="4"/>
  <c r="C14" i="6"/>
  <c r="GM15" i="4"/>
  <c r="GW15" i="4" s="1"/>
  <c r="IN15" i="4"/>
  <c r="AW15" i="4"/>
  <c r="EW15" i="4"/>
  <c r="PV15" i="4"/>
  <c r="OX15" i="4"/>
  <c r="JM15" i="4"/>
  <c r="AC15" i="4"/>
  <c r="KK15" i="4"/>
  <c r="IK15" i="4"/>
  <c r="JN15" i="4"/>
  <c r="NX15" i="4"/>
  <c r="RA16" i="4"/>
  <c r="DC16" i="4"/>
  <c r="DL16" i="4" s="1"/>
  <c r="LK16" i="4"/>
  <c r="LT16" i="4" s="1"/>
  <c r="QC16" i="4"/>
  <c r="N16" i="4"/>
  <c r="T16" i="4" s="1"/>
  <c r="FW16" i="4"/>
  <c r="GE16" i="4" s="1"/>
  <c r="AJ16" i="4"/>
  <c r="AS16" i="4" s="1"/>
  <c r="EY16" i="4"/>
  <c r="FD16" i="4" s="1"/>
  <c r="EA16" i="4"/>
  <c r="EJ16" i="4" s="1"/>
  <c r="HS16" i="4"/>
  <c r="IA16" i="4" s="1"/>
  <c r="HL16" i="6"/>
  <c r="HO16" i="6"/>
  <c r="HV16" i="6" s="1"/>
  <c r="FZ16" i="6"/>
  <c r="GE16" i="6" s="1"/>
  <c r="CF16" i="6"/>
  <c r="CL16" i="6" s="1"/>
  <c r="N16" i="6"/>
  <c r="T16" i="6" s="1"/>
  <c r="BH16" i="6"/>
  <c r="BN16" i="6" s="1"/>
  <c r="IK16" i="6"/>
  <c r="IR16" i="6" s="1"/>
  <c r="IH16" i="6"/>
  <c r="N16" i="10"/>
  <c r="V16" i="10" s="1"/>
  <c r="M25" i="2"/>
  <c r="M28" i="2"/>
  <c r="M27" i="2"/>
  <c r="K25" i="2"/>
  <c r="K30" i="2"/>
  <c r="K24" i="2"/>
  <c r="K28" i="2"/>
  <c r="K27" i="2"/>
  <c r="K26" i="2"/>
  <c r="K29" i="2"/>
  <c r="L25" i="2"/>
  <c r="L30" i="2"/>
  <c r="L29" i="2"/>
  <c r="L24" i="2"/>
  <c r="L26" i="2"/>
  <c r="L28" i="2"/>
  <c r="L27" i="2"/>
  <c r="M29" i="2" l="1"/>
  <c r="M24" i="2"/>
  <c r="M26" i="2"/>
  <c r="NM16" i="4"/>
  <c r="AY26" i="8"/>
  <c r="AZ25" i="8"/>
  <c r="BA25" i="8"/>
  <c r="DG31" i="8"/>
  <c r="DH30" i="8"/>
  <c r="DI30" i="8"/>
  <c r="B31" i="8"/>
  <c r="C30" i="8"/>
  <c r="D30" i="8"/>
  <c r="AW26" i="8"/>
  <c r="AV27" i="8"/>
  <c r="AX26" i="8"/>
  <c r="CH25" i="8"/>
  <c r="CG26" i="8"/>
  <c r="CI25" i="8"/>
  <c r="AT27" i="8"/>
  <c r="AS28" i="8"/>
  <c r="AU27" i="8"/>
  <c r="Z28" i="8"/>
  <c r="Y29" i="8"/>
  <c r="AA28" i="8"/>
  <c r="AF26" i="8"/>
  <c r="AE27" i="8"/>
  <c r="AG26" i="8"/>
  <c r="DB24" i="8"/>
  <c r="DA25" i="8"/>
  <c r="DC24" i="8"/>
  <c r="DE23" i="8"/>
  <c r="DD24" i="8"/>
  <c r="DF23" i="8"/>
  <c r="BT24" i="8"/>
  <c r="BS25" i="8"/>
  <c r="BU24" i="8"/>
  <c r="AC27" i="8"/>
  <c r="AB28" i="8"/>
  <c r="AD27" i="8"/>
  <c r="W29" i="8"/>
  <c r="V30" i="8"/>
  <c r="X29" i="8"/>
  <c r="AQ28" i="8"/>
  <c r="AP29" i="8"/>
  <c r="AR28" i="8"/>
  <c r="BK27" i="8"/>
  <c r="BJ28" i="8"/>
  <c r="BL27" i="8"/>
  <c r="CD27" i="8"/>
  <c r="CE26" i="8"/>
  <c r="CF26" i="8"/>
  <c r="CN23" i="8"/>
  <c r="CM24" i="8"/>
  <c r="CO23" i="8"/>
  <c r="CK24" i="8"/>
  <c r="CJ25" i="8"/>
  <c r="CL24" i="8"/>
  <c r="L27" i="8"/>
  <c r="K28" i="8"/>
  <c r="M27" i="8"/>
  <c r="DU24" i="8"/>
  <c r="DV23" i="8"/>
  <c r="DW23" i="8"/>
  <c r="DY22" i="8"/>
  <c r="DX23" i="8"/>
  <c r="DZ22" i="8"/>
  <c r="EB21" i="8"/>
  <c r="EA22" i="8"/>
  <c r="EC21" i="8"/>
  <c r="DR25" i="8"/>
  <c r="DS24" i="8"/>
  <c r="DT24" i="8"/>
  <c r="EM23" i="8"/>
  <c r="EL24" i="8"/>
  <c r="EN23" i="8"/>
  <c r="FJ21" i="8"/>
  <c r="FI22" i="8"/>
  <c r="FK21" i="8"/>
  <c r="FM20" i="8"/>
  <c r="FL21" i="8"/>
  <c r="FN20" i="8"/>
  <c r="FP19" i="8"/>
  <c r="FO20" i="8"/>
  <c r="FQ19" i="8"/>
  <c r="FG22" i="8"/>
  <c r="FF23" i="8"/>
  <c r="FH22" i="8"/>
  <c r="GT21" i="8"/>
  <c r="GU20" i="8"/>
  <c r="GV20" i="8"/>
  <c r="IH19" i="8"/>
  <c r="II18" i="8"/>
  <c r="IJ18" i="8"/>
  <c r="IN17" i="8"/>
  <c r="IO16" i="8"/>
  <c r="IP16" i="8"/>
  <c r="IQ16" i="8"/>
  <c r="IR15" i="8"/>
  <c r="IS15" i="8"/>
  <c r="IK18" i="8"/>
  <c r="IL17" i="8"/>
  <c r="IM17" i="8"/>
  <c r="JB18" i="8"/>
  <c r="JC17" i="8"/>
  <c r="JD17" i="8"/>
  <c r="JH16" i="8"/>
  <c r="JI15" i="8"/>
  <c r="JJ15" i="8"/>
  <c r="JL14" i="8"/>
  <c r="JK15" i="8"/>
  <c r="JM14" i="8"/>
  <c r="JE17" i="8"/>
  <c r="JF16" i="8"/>
  <c r="JG16" i="8"/>
  <c r="JV17" i="8"/>
  <c r="JW16" i="8"/>
  <c r="JX16" i="8"/>
  <c r="JY16" i="8"/>
  <c r="JZ15" i="8"/>
  <c r="KA15" i="8"/>
  <c r="KB15" i="8"/>
  <c r="KC14" i="8"/>
  <c r="KD14" i="8"/>
  <c r="KF13" i="8"/>
  <c r="KE14" i="8"/>
  <c r="KG13" i="8"/>
  <c r="KV14" i="8"/>
  <c r="KW13" i="8"/>
  <c r="KX13" i="8"/>
  <c r="KY13" i="8"/>
  <c r="KZ12" i="8"/>
  <c r="LA12" i="8"/>
  <c r="KS15" i="8"/>
  <c r="KT14" i="8"/>
  <c r="KU14" i="8"/>
  <c r="LQ12" i="8"/>
  <c r="LP13" i="8"/>
  <c r="LR12" i="8"/>
  <c r="LS12" i="8"/>
  <c r="LT11" i="8"/>
  <c r="LU11" i="8"/>
  <c r="LN13" i="8"/>
  <c r="LM14" i="8"/>
  <c r="LO13" i="8"/>
  <c r="LJ15" i="8"/>
  <c r="LK14" i="8"/>
  <c r="LL14" i="8"/>
  <c r="MD14" i="8"/>
  <c r="ME13" i="8"/>
  <c r="MF13" i="8"/>
  <c r="MY12" i="8"/>
  <c r="MX13" i="8"/>
  <c r="MZ12" i="8"/>
  <c r="NA12" i="8"/>
  <c r="NB11" i="8"/>
  <c r="NC11" i="8"/>
  <c r="NH9" i="8"/>
  <c r="NG10" i="8"/>
  <c r="NI9" i="8"/>
  <c r="ND11" i="8"/>
  <c r="NE10" i="8"/>
  <c r="NF10" i="8"/>
  <c r="NR12" i="8"/>
  <c r="NS11" i="8"/>
  <c r="NT11" i="8"/>
  <c r="OM10" i="8"/>
  <c r="OL11" i="8"/>
  <c r="ON10" i="8"/>
  <c r="OS8" i="8"/>
  <c r="OR9" i="8"/>
  <c r="OT8" i="8"/>
  <c r="OV7" i="8"/>
  <c r="OU8" i="8"/>
  <c r="OZ6" i="8"/>
  <c r="OW7" i="8"/>
  <c r="OO10" i="8"/>
  <c r="OP9" i="8"/>
  <c r="OQ9" i="8"/>
  <c r="PM7" i="8"/>
  <c r="PO7" i="8"/>
  <c r="PU6" i="8"/>
  <c r="PL8" i="8"/>
  <c r="PN7" i="8"/>
  <c r="PJ8" i="8"/>
  <c r="PI9" i="8"/>
  <c r="PK8" i="8"/>
  <c r="PG9" i="8"/>
  <c r="PF10" i="8"/>
  <c r="PH9" i="8"/>
  <c r="OA9" i="8"/>
  <c r="OB8" i="8"/>
  <c r="OC8" i="8"/>
  <c r="NX10" i="8"/>
  <c r="NY9" i="8"/>
  <c r="NZ9" i="8"/>
  <c r="NU11" i="8"/>
  <c r="NV10" i="8"/>
  <c r="NW10" i="8"/>
  <c r="MJ12" i="8"/>
  <c r="MK11" i="8"/>
  <c r="ML11" i="8"/>
  <c r="MM11" i="8"/>
  <c r="MN10" i="8"/>
  <c r="MO10" i="8"/>
  <c r="MG13" i="8"/>
  <c r="MH12" i="8"/>
  <c r="MI12" i="8"/>
  <c r="KP16" i="8"/>
  <c r="KQ15" i="8"/>
  <c r="KR15" i="8"/>
  <c r="HN20" i="8"/>
  <c r="HO19" i="8"/>
  <c r="HP19" i="8"/>
  <c r="HU17" i="8"/>
  <c r="HT18" i="8"/>
  <c r="HV17" i="8"/>
  <c r="HW17" i="8"/>
  <c r="HX16" i="8"/>
  <c r="HY16" i="8"/>
  <c r="HQ19" i="8"/>
  <c r="HR18" i="8"/>
  <c r="HS18" i="8"/>
  <c r="HD17" i="8"/>
  <c r="HC18" i="8"/>
  <c r="HE17" i="8"/>
  <c r="HA18" i="8"/>
  <c r="GZ19" i="8"/>
  <c r="HB18" i="8"/>
  <c r="GX19" i="8"/>
  <c r="GW20" i="8"/>
  <c r="GY19" i="8"/>
  <c r="GA21" i="8"/>
  <c r="FZ22" i="8"/>
  <c r="GB21" i="8"/>
  <c r="GG19" i="8"/>
  <c r="GF20" i="8"/>
  <c r="GH19" i="8"/>
  <c r="GI19" i="8"/>
  <c r="GJ18" i="8"/>
  <c r="GK18" i="8"/>
  <c r="GC21" i="8"/>
  <c r="GD20" i="8"/>
  <c r="GE20" i="8"/>
  <c r="EP22" i="8"/>
  <c r="EO23" i="8"/>
  <c r="EQ22" i="8"/>
  <c r="EU21" i="8"/>
  <c r="EV20" i="8"/>
  <c r="EW20" i="8"/>
  <c r="ES21" i="8"/>
  <c r="ER22" i="8"/>
  <c r="ET21" i="8"/>
  <c r="CY25" i="8"/>
  <c r="CX26" i="8"/>
  <c r="CZ25" i="8"/>
  <c r="BQ25" i="8"/>
  <c r="BP26" i="8"/>
  <c r="BR25" i="8"/>
  <c r="BN26" i="8"/>
  <c r="BM27" i="8"/>
  <c r="BO26" i="8"/>
  <c r="I28" i="8"/>
  <c r="H29" i="8"/>
  <c r="J28" i="8"/>
  <c r="F29" i="8"/>
  <c r="E30" i="8"/>
  <c r="G29" i="8"/>
  <c r="PM17" i="4"/>
  <c r="BK16" i="4"/>
  <c r="FK16" i="6"/>
  <c r="FH16" i="6"/>
  <c r="AO16" i="6"/>
  <c r="JX16" i="4"/>
  <c r="CO17" i="4"/>
  <c r="DO17" i="6"/>
  <c r="FF16" i="6"/>
  <c r="FJ16" i="6"/>
  <c r="JW16" i="4"/>
  <c r="JV16" i="4"/>
  <c r="X17" i="4"/>
  <c r="FG16" i="6"/>
  <c r="MN16" i="4"/>
  <c r="MO16" i="4"/>
  <c r="MQ16" i="4"/>
  <c r="NO16" i="4"/>
  <c r="AT16" i="6"/>
  <c r="OO17" i="4"/>
  <c r="EM17" i="6"/>
  <c r="MR16" i="4"/>
  <c r="MP16" i="4"/>
  <c r="MM16" i="4"/>
  <c r="X17" i="10"/>
  <c r="FI17" i="4"/>
  <c r="BL16" i="4"/>
  <c r="DK16" i="6"/>
  <c r="JA17" i="4"/>
  <c r="BQ17" i="4"/>
  <c r="FL17" i="6"/>
  <c r="CP17" i="6"/>
  <c r="Q16" i="6"/>
  <c r="GC16" i="6"/>
  <c r="HV16" i="4"/>
  <c r="FB16" i="4"/>
  <c r="FZ16" i="4"/>
  <c r="QF16" i="4"/>
  <c r="DF16" i="4"/>
  <c r="AJ15" i="4"/>
  <c r="AM15" i="4" s="1"/>
  <c r="HE17" i="4"/>
  <c r="DM17" i="4"/>
  <c r="AT17" i="4"/>
  <c r="EK16" i="6"/>
  <c r="EM16" i="6" s="1"/>
  <c r="Q16" i="10"/>
  <c r="BK16" i="6"/>
  <c r="CI16" i="6"/>
  <c r="ED16" i="4"/>
  <c r="AM16" i="4"/>
  <c r="Q16" i="4"/>
  <c r="LN16" i="4"/>
  <c r="RD16" i="4"/>
  <c r="MS17" i="4"/>
  <c r="QM17" i="4"/>
  <c r="AQ16" i="6"/>
  <c r="R16" i="6"/>
  <c r="CM16" i="6"/>
  <c r="GF16" i="6"/>
  <c r="GB16" i="4"/>
  <c r="DH16" i="4"/>
  <c r="QK16" i="4"/>
  <c r="QI16" i="4"/>
  <c r="GZ16" i="4"/>
  <c r="PG16" i="4"/>
  <c r="BO16" i="6"/>
  <c r="CO16" i="6"/>
  <c r="PK16" i="4"/>
  <c r="FC16" i="4"/>
  <c r="OK16" i="4"/>
  <c r="KR16" i="4"/>
  <c r="PJ16" i="4"/>
  <c r="U16" i="10"/>
  <c r="AP16" i="6"/>
  <c r="DM16" i="6"/>
  <c r="CJ16" i="4"/>
  <c r="EE16" i="4"/>
  <c r="AP16" i="4"/>
  <c r="LS16" i="4"/>
  <c r="CN16" i="4"/>
  <c r="HC16" i="4"/>
  <c r="RF16" i="4"/>
  <c r="T16" i="10"/>
  <c r="BP16" i="6"/>
  <c r="DL16" i="6"/>
  <c r="BQ16" i="6"/>
  <c r="AR16" i="4"/>
  <c r="FH16" i="4"/>
  <c r="NP16" i="4"/>
  <c r="CM16" i="4"/>
  <c r="JO15" i="4"/>
  <c r="JR15" i="4" s="1"/>
  <c r="AO15" i="4"/>
  <c r="EC15" i="6"/>
  <c r="EF15" i="6" s="1"/>
  <c r="DD15" i="6"/>
  <c r="DH15" i="6" s="1"/>
  <c r="MI15" i="4"/>
  <c r="ML15" i="4" s="1"/>
  <c r="LK15" i="4"/>
  <c r="LN15" i="4" s="1"/>
  <c r="GU15" i="4"/>
  <c r="GX15" i="4" s="1"/>
  <c r="GX15" i="6"/>
  <c r="AQ15" i="4"/>
  <c r="AR15" i="4"/>
  <c r="GX16" i="4"/>
  <c r="KP16" i="4"/>
  <c r="PF16" i="4"/>
  <c r="GH16" i="6"/>
  <c r="GF16" i="4"/>
  <c r="DG16" i="4"/>
  <c r="KV16" i="4"/>
  <c r="KU16" i="4"/>
  <c r="S16" i="4"/>
  <c r="BL16" i="6"/>
  <c r="RJ16" i="4"/>
  <c r="ON16" i="4"/>
  <c r="EI16" i="4"/>
  <c r="QH16" i="4"/>
  <c r="KT16" i="4"/>
  <c r="GD16" i="4"/>
  <c r="N24" i="2" a="1"/>
  <c r="S16" i="10"/>
  <c r="DN16" i="6"/>
  <c r="DI16" i="6"/>
  <c r="CJ16" i="6"/>
  <c r="EG16" i="4"/>
  <c r="DI16" i="4"/>
  <c r="R16" i="4"/>
  <c r="LR16" i="4"/>
  <c r="HA16" i="4"/>
  <c r="GY16" i="4"/>
  <c r="DJ16" i="4"/>
  <c r="IC17" i="4"/>
  <c r="BR17" i="6"/>
  <c r="AR16" i="6"/>
  <c r="GI16" i="6"/>
  <c r="NL16" i="4"/>
  <c r="BP16" i="4"/>
  <c r="FF16" i="4"/>
  <c r="BM16" i="4"/>
  <c r="GA16" i="4"/>
  <c r="W16" i="10"/>
  <c r="HY16" i="4"/>
  <c r="EH16" i="4"/>
  <c r="CI16" i="4"/>
  <c r="U16" i="4"/>
  <c r="IB16" i="4"/>
  <c r="QL16" i="4"/>
  <c r="CN16" i="6"/>
  <c r="PL16" i="4"/>
  <c r="OL16" i="4"/>
  <c r="AQ16" i="4"/>
  <c r="RE16" i="4"/>
  <c r="EK39" i="4"/>
  <c r="NQ17" i="4"/>
  <c r="AS16" i="6"/>
  <c r="IY16" i="4"/>
  <c r="RG16" i="4"/>
  <c r="LQ16" i="4"/>
  <c r="RH16" i="4"/>
  <c r="EF16" i="4"/>
  <c r="IW16" i="4"/>
  <c r="V16" i="6"/>
  <c r="GD16" i="6"/>
  <c r="FE16" i="4"/>
  <c r="NK16" i="4"/>
  <c r="HD16" i="4"/>
  <c r="JT16" i="4"/>
  <c r="JS16" i="4"/>
  <c r="J24" i="2" a="1"/>
  <c r="AT39" i="4"/>
  <c r="HD15" i="4"/>
  <c r="HA15" i="4"/>
  <c r="LT15" i="4"/>
  <c r="IT16" i="4"/>
  <c r="CF15" i="6"/>
  <c r="CI15" i="6" s="1"/>
  <c r="EK15" i="6"/>
  <c r="DL15" i="6"/>
  <c r="OH16" i="4"/>
  <c r="R16" i="10"/>
  <c r="GG16" i="6"/>
  <c r="KS16" i="4"/>
  <c r="DK16" i="4"/>
  <c r="LO16" i="4"/>
  <c r="GJ17" i="6"/>
  <c r="W16" i="6"/>
  <c r="AN16" i="4"/>
  <c r="PH16" i="4"/>
  <c r="IU16" i="4"/>
  <c r="PI16" i="4"/>
  <c r="IV16" i="4"/>
  <c r="HZ16" i="4"/>
  <c r="EK17" i="4"/>
  <c r="CK16" i="6"/>
  <c r="BM16" i="6"/>
  <c r="OM16" i="4"/>
  <c r="GC16" i="4"/>
  <c r="JY16" i="4"/>
  <c r="AO16" i="4"/>
  <c r="CK16" i="4"/>
  <c r="HX16" i="4"/>
  <c r="LP16" i="4"/>
  <c r="FG16" i="4"/>
  <c r="OI16" i="4"/>
  <c r="W16" i="4"/>
  <c r="U16" i="6"/>
  <c r="FI16" i="6"/>
  <c r="S16" i="6"/>
  <c r="DJ16" i="6"/>
  <c r="V16" i="4"/>
  <c r="RI16" i="4"/>
  <c r="IZ16" i="4"/>
  <c r="QJ16" i="4"/>
  <c r="HW16" i="4"/>
  <c r="OE15" i="4"/>
  <c r="OK15" i="4" s="1"/>
  <c r="QC15" i="4"/>
  <c r="HG14" i="6"/>
  <c r="HQ14" i="6" s="1"/>
  <c r="GN14" i="6"/>
  <c r="CD14" i="6"/>
  <c r="BG14" i="6"/>
  <c r="HK14" i="6"/>
  <c r="HU14" i="6" s="1"/>
  <c r="CV14" i="6"/>
  <c r="DG14" i="6" s="1"/>
  <c r="EW14" i="6"/>
  <c r="BW14" i="6"/>
  <c r="HF14" i="6"/>
  <c r="HP14" i="6" s="1"/>
  <c r="DA14" i="6"/>
  <c r="AC14" i="6"/>
  <c r="AM14" i="6" s="1"/>
  <c r="EU14" i="6"/>
  <c r="F14" i="6"/>
  <c r="P14" i="6" s="1"/>
  <c r="J14" i="6"/>
  <c r="CT14" i="6"/>
  <c r="GO14" i="6"/>
  <c r="BA14" i="6"/>
  <c r="EB14" i="6"/>
  <c r="HD14" i="6"/>
  <c r="HN14" i="6" s="1"/>
  <c r="IG14" i="6"/>
  <c r="IQ14" i="6" s="1"/>
  <c r="HB14" i="6"/>
  <c r="HX14" i="6"/>
  <c r="HJ14" i="6"/>
  <c r="HT14" i="6" s="1"/>
  <c r="AY14" i="6"/>
  <c r="AH14" i="6"/>
  <c r="BZ14" i="6"/>
  <c r="IC14" i="6"/>
  <c r="IM14" i="6" s="1"/>
  <c r="BV14" i="6"/>
  <c r="I14" i="6"/>
  <c r="GP14" i="6"/>
  <c r="AB14" i="6"/>
  <c r="FY14" i="6"/>
  <c r="BF14" i="6"/>
  <c r="HE14" i="6"/>
  <c r="FP14" i="6"/>
  <c r="CW14" i="6"/>
  <c r="CY14" i="6"/>
  <c r="IF14" i="6"/>
  <c r="IP14" i="6" s="1"/>
  <c r="DB14" i="6"/>
  <c r="IB14" i="6"/>
  <c r="IL14" i="6" s="1"/>
  <c r="CX14" i="6"/>
  <c r="EV14" i="6"/>
  <c r="EY14" i="6"/>
  <c r="AF14" i="6"/>
  <c r="EZ14" i="6"/>
  <c r="IE14" i="6"/>
  <c r="IO14" i="6" s="1"/>
  <c r="CB14" i="6"/>
  <c r="GU14" i="6"/>
  <c r="IA14" i="6"/>
  <c r="HY14" i="6"/>
  <c r="DZ14" i="6"/>
  <c r="HI14" i="6"/>
  <c r="HS14" i="6" s="1"/>
  <c r="CZ14" i="6"/>
  <c r="G14" i="6"/>
  <c r="AZ14" i="6"/>
  <c r="BJ14" i="6" s="1"/>
  <c r="CC14" i="6"/>
  <c r="HC14" i="6"/>
  <c r="FS14" i="6"/>
  <c r="FU14" i="6"/>
  <c r="AX14" i="6"/>
  <c r="AJ14" i="6"/>
  <c r="CA14" i="6"/>
  <c r="FR14" i="6"/>
  <c r="GB14" i="6" s="1"/>
  <c r="L14" i="6"/>
  <c r="FQ14" i="6"/>
  <c r="ES14" i="6"/>
  <c r="FD14" i="6" s="1"/>
  <c r="DW14" i="6"/>
  <c r="ER14" i="6"/>
  <c r="DU14" i="6"/>
  <c r="EE14" i="6" s="1"/>
  <c r="BE14" i="6"/>
  <c r="DC14" i="6"/>
  <c r="AA14" i="6"/>
  <c r="EX14" i="6"/>
  <c r="GV14" i="6"/>
  <c r="GR14" i="6"/>
  <c r="DV14" i="6"/>
  <c r="EQ14" i="6"/>
  <c r="GT14" i="6"/>
  <c r="GQ14" i="6"/>
  <c r="AE14" i="6"/>
  <c r="ET14" i="6"/>
  <c r="GW14" i="6"/>
  <c r="BB14" i="6"/>
  <c r="H14" i="6"/>
  <c r="HZ14" i="6"/>
  <c r="IJ14" i="6" s="1"/>
  <c r="AI14" i="6"/>
  <c r="CU14" i="6"/>
  <c r="DT14" i="6"/>
  <c r="BY14" i="6"/>
  <c r="CE14" i="6"/>
  <c r="M14" i="6"/>
  <c r="FV14" i="6"/>
  <c r="BD14" i="6"/>
  <c r="DX14" i="6"/>
  <c r="AD14" i="6"/>
  <c r="FW14" i="6"/>
  <c r="D14" i="6"/>
  <c r="HH14" i="6"/>
  <c r="HR14" i="6" s="1"/>
  <c r="DY14" i="6"/>
  <c r="GS14" i="6"/>
  <c r="FX14" i="6"/>
  <c r="AG14" i="6"/>
  <c r="E14" i="6"/>
  <c r="BX14" i="6"/>
  <c r="CH14" i="6" s="1"/>
  <c r="DS14" i="6"/>
  <c r="BC14" i="6"/>
  <c r="FT14" i="6"/>
  <c r="EA14" i="6"/>
  <c r="K14" i="6"/>
  <c r="ID14" i="6"/>
  <c r="IN14" i="6" s="1"/>
  <c r="IQ15" i="4"/>
  <c r="IU15" i="4" s="1"/>
  <c r="HS15" i="4"/>
  <c r="IB15" i="4" s="1"/>
  <c r="DW14" i="4"/>
  <c r="CU14" i="4"/>
  <c r="DE14" i="4" s="1"/>
  <c r="EO14" i="4"/>
  <c r="EX14" i="4"/>
  <c r="QQ14" i="4"/>
  <c r="E14" i="4"/>
  <c r="HN14" i="4"/>
  <c r="BB14" i="4"/>
  <c r="NU14" i="4"/>
  <c r="MX14" i="4"/>
  <c r="OD14" i="4"/>
  <c r="GP14" i="4"/>
  <c r="C13" i="4"/>
  <c r="AH14" i="4"/>
  <c r="OS14" i="4"/>
  <c r="MA14" i="4"/>
  <c r="MK14" i="4" s="1"/>
  <c r="FP14" i="4"/>
  <c r="KK14" i="4"/>
  <c r="IK14" i="4"/>
  <c r="CS14" i="4"/>
  <c r="NX14" i="4"/>
  <c r="GL14" i="4"/>
  <c r="NA14" i="4"/>
  <c r="QX14" i="4"/>
  <c r="OZ14" i="4"/>
  <c r="JN14" i="4"/>
  <c r="DA14" i="4"/>
  <c r="I14" i="4"/>
  <c r="FU14" i="4"/>
  <c r="ND14" i="4"/>
  <c r="F14" i="4"/>
  <c r="P14" i="4" s="1"/>
  <c r="LJ14" i="4"/>
  <c r="PZ14" i="4"/>
  <c r="ES14" i="4"/>
  <c r="BZ14" i="4"/>
  <c r="BE14" i="4"/>
  <c r="DZ14" i="4"/>
  <c r="PY14" i="4"/>
  <c r="PW14" i="4"/>
  <c r="M14" i="4"/>
  <c r="LE14" i="4"/>
  <c r="QV14" i="4"/>
  <c r="OV14" i="4"/>
  <c r="GM14" i="4"/>
  <c r="GW14" i="4" s="1"/>
  <c r="DV14" i="4"/>
  <c r="LH14" i="4"/>
  <c r="NC14" i="4"/>
  <c r="DY14" i="4"/>
  <c r="OT14" i="4"/>
  <c r="OX14" i="4"/>
  <c r="IN14" i="4"/>
  <c r="DR14" i="4"/>
  <c r="II14" i="4"/>
  <c r="IS14" i="4" s="1"/>
  <c r="JI14" i="4"/>
  <c r="HI14" i="4"/>
  <c r="GK14" i="4"/>
  <c r="ME14" i="4"/>
  <c r="C13" i="10"/>
  <c r="OB14" i="4"/>
  <c r="LG14" i="4"/>
  <c r="QW14" i="4"/>
  <c r="KH14" i="4"/>
  <c r="FV14" i="4"/>
  <c r="IG14" i="4"/>
  <c r="JL14" i="4"/>
  <c r="BV14" i="4"/>
  <c r="CZ14" i="4"/>
  <c r="PS14" i="4"/>
  <c r="HQ14" i="4"/>
  <c r="FR14" i="4"/>
  <c r="MG14" i="4"/>
  <c r="QS14" i="4"/>
  <c r="RC14" i="4" s="1"/>
  <c r="QZ14" i="4"/>
  <c r="OU14" i="4"/>
  <c r="PE14" i="4" s="1"/>
  <c r="KL14" i="4"/>
  <c r="KG14" i="4"/>
  <c r="CC14" i="4"/>
  <c r="BA14" i="4"/>
  <c r="NY14" i="4"/>
  <c r="LI14" i="4"/>
  <c r="EU14" i="4"/>
  <c r="NV14" i="4"/>
  <c r="MH14" i="4"/>
  <c r="AI14" i="4"/>
  <c r="PU14" i="4"/>
  <c r="QE14" i="4" s="1"/>
  <c r="JF14" i="4"/>
  <c r="NE14" i="4"/>
  <c r="AE14" i="4"/>
  <c r="LD14" i="4"/>
  <c r="FS14" i="4"/>
  <c r="JG14" i="4"/>
  <c r="JQ14" i="4" s="1"/>
  <c r="EP14" i="4"/>
  <c r="AX14" i="4"/>
  <c r="JJ14" i="4"/>
  <c r="LC14" i="4"/>
  <c r="LM14" i="4" s="1"/>
  <c r="MD14" i="4"/>
  <c r="C13" i="6"/>
  <c r="KI14" i="4"/>
  <c r="PB14" i="4"/>
  <c r="JE14" i="4"/>
  <c r="FM14" i="4"/>
  <c r="NZ14" i="4"/>
  <c r="BD14" i="4"/>
  <c r="IO14" i="4"/>
  <c r="GO14" i="4"/>
  <c r="JM14" i="4"/>
  <c r="KD14" i="4"/>
  <c r="OY14" i="4"/>
  <c r="HJ14" i="4"/>
  <c r="JK14" i="4"/>
  <c r="FQ14" i="4"/>
  <c r="ET14" i="4"/>
  <c r="MZ14" i="4"/>
  <c r="CX14" i="4"/>
  <c r="MW14" i="4"/>
  <c r="OA14" i="4"/>
  <c r="HP14" i="4"/>
  <c r="QT14" i="4"/>
  <c r="CA14" i="4"/>
  <c r="HK14" i="4"/>
  <c r="HU14" i="4" s="1"/>
  <c r="GR14" i="4"/>
  <c r="DX14" i="4"/>
  <c r="AC14" i="4"/>
  <c r="NW14" i="4"/>
  <c r="OG14" i="4" s="1"/>
  <c r="LZ14" i="4"/>
  <c r="AZ14" i="4"/>
  <c r="IL14" i="4"/>
  <c r="QU14" i="4"/>
  <c r="IH14" i="4"/>
  <c r="NB14" i="4"/>
  <c r="QB14" i="4"/>
  <c r="EW14" i="4"/>
  <c r="GS14" i="4"/>
  <c r="EV14" i="4"/>
  <c r="FT14" i="4"/>
  <c r="OW14" i="4"/>
  <c r="DS14" i="4"/>
  <c r="EC14" i="4" s="1"/>
  <c r="KE14" i="4"/>
  <c r="KO14" i="4" s="1"/>
  <c r="GN14" i="4"/>
  <c r="OC14" i="4"/>
  <c r="FN14" i="4"/>
  <c r="QY14" i="4"/>
  <c r="H14" i="4"/>
  <c r="HL14" i="4"/>
  <c r="D14" i="4"/>
  <c r="ER14" i="4"/>
  <c r="BY14" i="4"/>
  <c r="L14" i="4"/>
  <c r="PT14" i="4"/>
  <c r="IM14" i="4"/>
  <c r="HR14" i="4"/>
  <c r="PA14" i="4"/>
  <c r="MC14" i="4"/>
  <c r="MB14" i="4"/>
  <c r="BF14" i="4"/>
  <c r="JH14" i="4"/>
  <c r="DB14" i="4"/>
  <c r="LB14" i="4"/>
  <c r="AB14" i="4"/>
  <c r="AL14" i="4" s="1"/>
  <c r="K14" i="4"/>
  <c r="HM14" i="4"/>
  <c r="QA14" i="4"/>
  <c r="J14" i="4"/>
  <c r="MY14" i="4"/>
  <c r="NI14" i="4" s="1"/>
  <c r="CB14" i="4"/>
  <c r="AW14" i="4"/>
  <c r="G14" i="4"/>
  <c r="PX14" i="4"/>
  <c r="DT14" i="4"/>
  <c r="IP14" i="4"/>
  <c r="CT14" i="4"/>
  <c r="KF14" i="4"/>
  <c r="AY14" i="4"/>
  <c r="BI14" i="4" s="1"/>
  <c r="EQ14" i="4"/>
  <c r="FA14" i="4" s="1"/>
  <c r="KJ14" i="4"/>
  <c r="AA14" i="4"/>
  <c r="AG14" i="4"/>
  <c r="DU14" i="4"/>
  <c r="LA14" i="4"/>
  <c r="BU14" i="4"/>
  <c r="Z14" i="4"/>
  <c r="CW14" i="4"/>
  <c r="GT14" i="4"/>
  <c r="BW14" i="4"/>
  <c r="CG14" i="4" s="1"/>
  <c r="GQ14" i="4"/>
  <c r="LY14" i="4"/>
  <c r="BX14" i="4"/>
  <c r="PV14" i="4"/>
  <c r="BC14" i="4"/>
  <c r="KC14" i="4"/>
  <c r="IJ14" i="4"/>
  <c r="QR14" i="4"/>
  <c r="HO14" i="4"/>
  <c r="CD14" i="4"/>
  <c r="NF14" i="4"/>
  <c r="CV14" i="4"/>
  <c r="DQ14" i="4"/>
  <c r="FO14" i="4"/>
  <c r="FY14" i="4" s="1"/>
  <c r="CY14" i="4"/>
  <c r="MF14" i="4"/>
  <c r="AD14" i="4"/>
  <c r="AF14" i="4"/>
  <c r="LF14" i="4"/>
  <c r="PC15" i="4"/>
  <c r="RH15" i="4" s="1"/>
  <c r="M14" i="10"/>
  <c r="H14" i="10"/>
  <c r="K14" i="10"/>
  <c r="J14" i="10"/>
  <c r="L14" i="10"/>
  <c r="I14" i="10"/>
  <c r="E14" i="10"/>
  <c r="G14" i="10"/>
  <c r="D14" i="10"/>
  <c r="F14" i="10"/>
  <c r="P14" i="10" s="1"/>
  <c r="BG15" i="4"/>
  <c r="BM15" i="4" s="1"/>
  <c r="NG15" i="4"/>
  <c r="NO15" i="4" s="1"/>
  <c r="EA15" i="4"/>
  <c r="EJ15" i="4" s="1"/>
  <c r="FW15" i="4"/>
  <c r="GB15" i="4" s="1"/>
  <c r="N15" i="4"/>
  <c r="R15" i="4" s="1"/>
  <c r="EY15" i="4"/>
  <c r="FE15" i="4" s="1"/>
  <c r="CE15" i="4"/>
  <c r="CM15" i="4" s="1"/>
  <c r="KM15" i="4"/>
  <c r="KQ15" i="4" s="1"/>
  <c r="RA15" i="4"/>
  <c r="DC15" i="4"/>
  <c r="DG15" i="4" s="1"/>
  <c r="FZ15" i="6"/>
  <c r="GI15" i="6" s="1"/>
  <c r="HL15" i="6"/>
  <c r="HO15" i="6"/>
  <c r="HV15" i="6" s="1"/>
  <c r="AK15" i="6"/>
  <c r="AS15" i="6" s="1"/>
  <c r="N15" i="6"/>
  <c r="U15" i="6" s="1"/>
  <c r="FA15" i="6"/>
  <c r="FF15" i="6" s="1"/>
  <c r="BH15" i="6"/>
  <c r="BP15" i="6" s="1"/>
  <c r="IH15" i="6"/>
  <c r="IK15" i="6"/>
  <c r="IR15" i="6" s="1"/>
  <c r="N15" i="10"/>
  <c r="W15" i="10" s="1"/>
  <c r="F56" i="10"/>
  <c r="P56" i="10" s="1"/>
  <c r="E56" i="10"/>
  <c r="D56" i="10"/>
  <c r="C57" i="10"/>
  <c r="IK55" i="6"/>
  <c r="IR55" i="6" s="1"/>
  <c r="IH55" i="6"/>
  <c r="HL55" i="6"/>
  <c r="HO55" i="6"/>
  <c r="HV55" i="6" s="1"/>
  <c r="D56" i="6"/>
  <c r="HX56" i="6"/>
  <c r="CU56" i="6"/>
  <c r="BW56" i="6"/>
  <c r="FQ56" i="6"/>
  <c r="HY56" i="6"/>
  <c r="AB56" i="6"/>
  <c r="HB56" i="6"/>
  <c r="IB56" i="6"/>
  <c r="IL56" i="6" s="1"/>
  <c r="FR56" i="6"/>
  <c r="GB56" i="6" s="1"/>
  <c r="CT56" i="6"/>
  <c r="IA56" i="6"/>
  <c r="EQ56" i="6"/>
  <c r="GO56" i="6"/>
  <c r="IF56" i="6"/>
  <c r="IP56" i="6" s="1"/>
  <c r="AY56" i="6"/>
  <c r="HJ56" i="6"/>
  <c r="HT56" i="6" s="1"/>
  <c r="AC56" i="6"/>
  <c r="AM56" i="6" s="1"/>
  <c r="HF56" i="6"/>
  <c r="HP56" i="6" s="1"/>
  <c r="ER56" i="6"/>
  <c r="IE56" i="6"/>
  <c r="IO56" i="6" s="1"/>
  <c r="GP56" i="6"/>
  <c r="IG56" i="6"/>
  <c r="IQ56" i="6" s="1"/>
  <c r="C57" i="6"/>
  <c r="HG56" i="6"/>
  <c r="HQ56" i="6" s="1"/>
  <c r="BV56" i="6"/>
  <c r="F56" i="6"/>
  <c r="P56" i="6" s="1"/>
  <c r="CV56" i="6"/>
  <c r="DG56" i="6" s="1"/>
  <c r="ID56" i="6"/>
  <c r="IN56" i="6" s="1"/>
  <c r="BX56" i="6"/>
  <c r="CH56" i="6" s="1"/>
  <c r="E56" i="6"/>
  <c r="HE56" i="6"/>
  <c r="DS56" i="6"/>
  <c r="AX56" i="6"/>
  <c r="IC56" i="6"/>
  <c r="IM56" i="6" s="1"/>
  <c r="HZ56" i="6"/>
  <c r="IJ56" i="6" s="1"/>
  <c r="DT56" i="6"/>
  <c r="HI56" i="6"/>
  <c r="HS56" i="6" s="1"/>
  <c r="GN56" i="6"/>
  <c r="HK56" i="6"/>
  <c r="HU56" i="6" s="1"/>
  <c r="HC56" i="6"/>
  <c r="HD56" i="6"/>
  <c r="HN56" i="6" s="1"/>
  <c r="ES56" i="6"/>
  <c r="FD56" i="6" s="1"/>
  <c r="DU56" i="6"/>
  <c r="EE56" i="6" s="1"/>
  <c r="AA56" i="6"/>
  <c r="AZ56" i="6"/>
  <c r="BJ56" i="6" s="1"/>
  <c r="FP56" i="6"/>
  <c r="HH56" i="6"/>
  <c r="HR56" i="6" s="1"/>
  <c r="FL16" i="6" l="1"/>
  <c r="DM15" i="6"/>
  <c r="MM15" i="4"/>
  <c r="AP15" i="4"/>
  <c r="MQ15" i="4"/>
  <c r="NQ16" i="4"/>
  <c r="EK16" i="4"/>
  <c r="AN15" i="4"/>
  <c r="AS15" i="4"/>
  <c r="E31" i="8"/>
  <c r="F30" i="8"/>
  <c r="G30" i="8"/>
  <c r="I29" i="8"/>
  <c r="H30" i="8"/>
  <c r="J29" i="8"/>
  <c r="BN27" i="8"/>
  <c r="BM28" i="8"/>
  <c r="BO27" i="8"/>
  <c r="BP27" i="8"/>
  <c r="BQ26" i="8"/>
  <c r="BR26" i="8"/>
  <c r="CX27" i="8"/>
  <c r="CY26" i="8"/>
  <c r="CZ26" i="8"/>
  <c r="ES22" i="8"/>
  <c r="ER23" i="8"/>
  <c r="ET22" i="8"/>
  <c r="EV21" i="8"/>
  <c r="EU22" i="8"/>
  <c r="EW21" i="8"/>
  <c r="EO24" i="8"/>
  <c r="EP23" i="8"/>
  <c r="EQ23" i="8"/>
  <c r="GC22" i="8"/>
  <c r="GD21" i="8"/>
  <c r="GE21" i="8"/>
  <c r="GI20" i="8"/>
  <c r="GJ19" i="8"/>
  <c r="GK19" i="8"/>
  <c r="GG20" i="8"/>
  <c r="GF21" i="8"/>
  <c r="GH20" i="8"/>
  <c r="GA22" i="8"/>
  <c r="FZ23" i="8"/>
  <c r="GB22" i="8"/>
  <c r="GX20" i="8"/>
  <c r="GW21" i="8"/>
  <c r="GY20" i="8"/>
  <c r="GZ20" i="8"/>
  <c r="HA19" i="8"/>
  <c r="HB19" i="8"/>
  <c r="HC19" i="8"/>
  <c r="HD18" i="8"/>
  <c r="HE18" i="8"/>
  <c r="HQ20" i="8"/>
  <c r="HR19" i="8"/>
  <c r="HS19" i="8"/>
  <c r="HX17" i="8"/>
  <c r="HW18" i="8"/>
  <c r="HY17" i="8"/>
  <c r="HU18" i="8"/>
  <c r="HT19" i="8"/>
  <c r="HV18" i="8"/>
  <c r="HN21" i="8"/>
  <c r="HO20" i="8"/>
  <c r="HP20" i="8"/>
  <c r="KP17" i="8"/>
  <c r="KQ16" i="8"/>
  <c r="KR16" i="8"/>
  <c r="MG14" i="8"/>
  <c r="MH13" i="8"/>
  <c r="MI13" i="8"/>
  <c r="MM12" i="8"/>
  <c r="MN11" i="8"/>
  <c r="MO11" i="8"/>
  <c r="MJ13" i="8"/>
  <c r="MK12" i="8"/>
  <c r="ML12" i="8"/>
  <c r="NV11" i="8"/>
  <c r="NU12" i="8"/>
  <c r="NW11" i="8"/>
  <c r="NX11" i="8"/>
  <c r="NY10" i="8"/>
  <c r="NZ10" i="8"/>
  <c r="OB9" i="8"/>
  <c r="OA10" i="8"/>
  <c r="OC9" i="8"/>
  <c r="PG10" i="8"/>
  <c r="PF11" i="8"/>
  <c r="PH10" i="8"/>
  <c r="PI10" i="8"/>
  <c r="PJ9" i="8"/>
  <c r="PK9" i="8"/>
  <c r="PM8" i="8"/>
  <c r="PL9" i="8"/>
  <c r="PN8" i="8"/>
  <c r="PO8" i="8"/>
  <c r="PP7" i="8"/>
  <c r="PT6" i="8"/>
  <c r="PQ7" i="8"/>
  <c r="OP10" i="8"/>
  <c r="OO11" i="8"/>
  <c r="OQ10" i="8"/>
  <c r="OV8" i="8"/>
  <c r="OU9" i="8"/>
  <c r="OW8" i="8"/>
  <c r="OR10" i="8"/>
  <c r="OS9" i="8"/>
  <c r="OT9" i="8"/>
  <c r="OL12" i="8"/>
  <c r="OM11" i="8"/>
  <c r="ON11" i="8"/>
  <c r="NR13" i="8"/>
  <c r="NS12" i="8"/>
  <c r="NT12" i="8"/>
  <c r="ND12" i="8"/>
  <c r="NE11" i="8"/>
  <c r="NF11" i="8"/>
  <c r="NG11" i="8"/>
  <c r="NH10" i="8"/>
  <c r="NI10" i="8"/>
  <c r="NB12" i="8"/>
  <c r="NA13" i="8"/>
  <c r="NC12" i="8"/>
  <c r="MY13" i="8"/>
  <c r="MX14" i="8"/>
  <c r="MZ13" i="8"/>
  <c r="MD15" i="8"/>
  <c r="ME14" i="8"/>
  <c r="MF14" i="8"/>
  <c r="LK15" i="8"/>
  <c r="LJ16" i="8"/>
  <c r="LL15" i="8"/>
  <c r="LN14" i="8"/>
  <c r="LM15" i="8"/>
  <c r="LO14" i="8"/>
  <c r="LT12" i="8"/>
  <c r="LS13" i="8"/>
  <c r="LU12" i="8"/>
  <c r="LQ13" i="8"/>
  <c r="LP14" i="8"/>
  <c r="LR13" i="8"/>
  <c r="KT15" i="8"/>
  <c r="KS16" i="8"/>
  <c r="KU15" i="8"/>
  <c r="KZ13" i="8"/>
  <c r="KY14" i="8"/>
  <c r="LA13" i="8"/>
  <c r="KV15" i="8"/>
  <c r="KW14" i="8"/>
  <c r="KX14" i="8"/>
  <c r="KF14" i="8"/>
  <c r="KE15" i="8"/>
  <c r="KG14" i="8"/>
  <c r="KC15" i="8"/>
  <c r="KB16" i="8"/>
  <c r="KD15" i="8"/>
  <c r="JY17" i="8"/>
  <c r="JZ16" i="8"/>
  <c r="KA16" i="8"/>
  <c r="JV18" i="8"/>
  <c r="JW17" i="8"/>
  <c r="JX17" i="8"/>
  <c r="JE18" i="8"/>
  <c r="JF17" i="8"/>
  <c r="JG17" i="8"/>
  <c r="JL15" i="8"/>
  <c r="JK16" i="8"/>
  <c r="JM15" i="8"/>
  <c r="JH17" i="8"/>
  <c r="JI16" i="8"/>
  <c r="JJ16" i="8"/>
  <c r="JC18" i="8"/>
  <c r="JB19" i="8"/>
  <c r="JD18" i="8"/>
  <c r="IK19" i="8"/>
  <c r="IL18" i="8"/>
  <c r="IM18" i="8"/>
  <c r="IQ17" i="8"/>
  <c r="IR16" i="8"/>
  <c r="IS16" i="8"/>
  <c r="IN18" i="8"/>
  <c r="IO17" i="8"/>
  <c r="IP17" i="8"/>
  <c r="IH20" i="8"/>
  <c r="II19" i="8"/>
  <c r="IJ19" i="8"/>
  <c r="GU21" i="8"/>
  <c r="GT22" i="8"/>
  <c r="GV21" i="8"/>
  <c r="FG23" i="8"/>
  <c r="FF24" i="8"/>
  <c r="FH23" i="8"/>
  <c r="FO21" i="8"/>
  <c r="FP20" i="8"/>
  <c r="FQ20" i="8"/>
  <c r="FM21" i="8"/>
  <c r="FL22" i="8"/>
  <c r="FN21" i="8"/>
  <c r="FJ22" i="8"/>
  <c r="FI23" i="8"/>
  <c r="FK22" i="8"/>
  <c r="EM24" i="8"/>
  <c r="EL25" i="8"/>
  <c r="EN24" i="8"/>
  <c r="DS25" i="8"/>
  <c r="DR26" i="8"/>
  <c r="DT25" i="8"/>
  <c r="EA23" i="8"/>
  <c r="EB22" i="8"/>
  <c r="EC22" i="8"/>
  <c r="DX24" i="8"/>
  <c r="DY23" i="8"/>
  <c r="DZ23" i="8"/>
  <c r="DU25" i="8"/>
  <c r="DV24" i="8"/>
  <c r="DW24" i="8"/>
  <c r="L28" i="8"/>
  <c r="K29" i="8"/>
  <c r="M28" i="8"/>
  <c r="CJ26" i="8"/>
  <c r="CK25" i="8"/>
  <c r="CL25" i="8"/>
  <c r="CN24" i="8"/>
  <c r="CM25" i="8"/>
  <c r="CO24" i="8"/>
  <c r="CE27" i="8"/>
  <c r="CD28" i="8"/>
  <c r="CF27" i="8"/>
  <c r="BK28" i="8"/>
  <c r="BJ29" i="8"/>
  <c r="BL28" i="8"/>
  <c r="AP30" i="8"/>
  <c r="AQ29" i="8"/>
  <c r="AR29" i="8"/>
  <c r="W30" i="8"/>
  <c r="V31" i="8"/>
  <c r="X30" i="8"/>
  <c r="AB29" i="8"/>
  <c r="AC28" i="8"/>
  <c r="AD28" i="8"/>
  <c r="BT25" i="8"/>
  <c r="BS26" i="8"/>
  <c r="BU25" i="8"/>
  <c r="DD25" i="8"/>
  <c r="DE24" i="8"/>
  <c r="DF24" i="8"/>
  <c r="DB25" i="8"/>
  <c r="DA26" i="8"/>
  <c r="DC25" i="8"/>
  <c r="AE28" i="8"/>
  <c r="AF27" i="8"/>
  <c r="AG27" i="8"/>
  <c r="Z29" i="8"/>
  <c r="Y30" i="8"/>
  <c r="AA29" i="8"/>
  <c r="AS29" i="8"/>
  <c r="AT28" i="8"/>
  <c r="AU28" i="8"/>
  <c r="CG27" i="8"/>
  <c r="CH26" i="8"/>
  <c r="CI26" i="8"/>
  <c r="AW27" i="8"/>
  <c r="AV28" i="8"/>
  <c r="AX27" i="8"/>
  <c r="C31" i="8"/>
  <c r="B32" i="8"/>
  <c r="D31" i="8"/>
  <c r="DH31" i="8"/>
  <c r="DG32" i="8"/>
  <c r="DI31" i="8"/>
  <c r="AY27" i="8"/>
  <c r="AZ26" i="8"/>
  <c r="BA26" i="8"/>
  <c r="IC16" i="4"/>
  <c r="OH15" i="4"/>
  <c r="BQ16" i="4"/>
  <c r="MS16" i="4"/>
  <c r="FI16" i="4"/>
  <c r="X16" i="10"/>
  <c r="LR15" i="4"/>
  <c r="AU16" i="6"/>
  <c r="EI15" i="6"/>
  <c r="DJ15" i="6"/>
  <c r="EH15" i="6"/>
  <c r="LU16" i="4"/>
  <c r="AT16" i="4"/>
  <c r="CO16" i="4"/>
  <c r="AT15" i="4"/>
  <c r="FZ15" i="4"/>
  <c r="EY14" i="4"/>
  <c r="FB14" i="4" s="1"/>
  <c r="IT15" i="4"/>
  <c r="RK16" i="4"/>
  <c r="GG16" i="4"/>
  <c r="QM16" i="4"/>
  <c r="BR16" i="6"/>
  <c r="JW15" i="4"/>
  <c r="LS15" i="4"/>
  <c r="X16" i="4"/>
  <c r="DO16" i="6"/>
  <c r="LO15" i="4"/>
  <c r="HS14" i="4"/>
  <c r="HV14" i="4" s="1"/>
  <c r="HV15" i="4"/>
  <c r="X16" i="6"/>
  <c r="GJ16" i="6"/>
  <c r="CP16" i="6"/>
  <c r="DM16" i="4"/>
  <c r="DI15" i="6"/>
  <c r="LP15" i="4"/>
  <c r="LQ15" i="4"/>
  <c r="Q15" i="10"/>
  <c r="BK15" i="6"/>
  <c r="Q15" i="6"/>
  <c r="DF15" i="4"/>
  <c r="KP15" i="4"/>
  <c r="FB15" i="4"/>
  <c r="NJ15" i="4"/>
  <c r="IB14" i="4"/>
  <c r="HX14" i="4"/>
  <c r="CF14" i="6"/>
  <c r="CI14" i="6" s="1"/>
  <c r="OO16" i="4"/>
  <c r="FK15" i="6"/>
  <c r="AQ15" i="6"/>
  <c r="BL15" i="6"/>
  <c r="NK15" i="4"/>
  <c r="HY15" i="4"/>
  <c r="QL15" i="4"/>
  <c r="KW16" i="4"/>
  <c r="CM15" i="6"/>
  <c r="FJ15" i="6"/>
  <c r="S15" i="4"/>
  <c r="PG15" i="4"/>
  <c r="GE15" i="4"/>
  <c r="RF15" i="4"/>
  <c r="RG15" i="4"/>
  <c r="QK15" i="4"/>
  <c r="PL15" i="4"/>
  <c r="V15" i="6"/>
  <c r="GH15" i="6"/>
  <c r="QI15" i="4"/>
  <c r="MR15" i="4"/>
  <c r="JT15" i="4"/>
  <c r="JY15" i="4" s="1"/>
  <c r="EG15" i="4"/>
  <c r="OL15" i="4"/>
  <c r="V15" i="10"/>
  <c r="BM15" i="6"/>
  <c r="HB15" i="4"/>
  <c r="CL15" i="4"/>
  <c r="EE15" i="4"/>
  <c r="EH15" i="4"/>
  <c r="HC15" i="4"/>
  <c r="BP15" i="4"/>
  <c r="JU15" i="4"/>
  <c r="MP15" i="4"/>
  <c r="J26" i="2"/>
  <c r="J27" i="2"/>
  <c r="J28" i="2"/>
  <c r="J24" i="2"/>
  <c r="J30" i="2"/>
  <c r="J29" i="2"/>
  <c r="J25" i="2"/>
  <c r="FD14" i="4"/>
  <c r="CO14" i="6"/>
  <c r="CK14" i="6"/>
  <c r="CJ14" i="6"/>
  <c r="AR15" i="6"/>
  <c r="NP15" i="4"/>
  <c r="KT15" i="4"/>
  <c r="RE15" i="4"/>
  <c r="T15" i="4"/>
  <c r="U15" i="4"/>
  <c r="BL15" i="4"/>
  <c r="CJ15" i="4"/>
  <c r="R15" i="10"/>
  <c r="EJ15" i="6"/>
  <c r="CL15" i="6"/>
  <c r="DH15" i="4"/>
  <c r="GA15" i="4"/>
  <c r="NL15" i="4"/>
  <c r="FC15" i="4"/>
  <c r="OM15" i="4"/>
  <c r="CN15" i="4"/>
  <c r="BQ15" i="6"/>
  <c r="AT15" i="6"/>
  <c r="S15" i="6"/>
  <c r="DL15" i="4"/>
  <c r="JV15" i="4"/>
  <c r="GY15" i="4"/>
  <c r="V15" i="4"/>
  <c r="PH15" i="4"/>
  <c r="T15" i="6"/>
  <c r="DK15" i="6"/>
  <c r="CI15" i="4"/>
  <c r="GF15" i="4"/>
  <c r="EI15" i="4"/>
  <c r="MN15" i="4"/>
  <c r="IV15" i="4"/>
  <c r="FF15" i="4"/>
  <c r="N26" i="2"/>
  <c r="N24" i="2"/>
  <c r="N25" i="2"/>
  <c r="N30" i="2"/>
  <c r="N28" i="2"/>
  <c r="N29" i="2"/>
  <c r="N27" i="2"/>
  <c r="FE15" i="6"/>
  <c r="AN15" i="6"/>
  <c r="GC15" i="6"/>
  <c r="RD15" i="4"/>
  <c r="CH15" i="4"/>
  <c r="Q15" i="4"/>
  <c r="ED15" i="4"/>
  <c r="BJ15" i="4"/>
  <c r="PF15" i="4"/>
  <c r="HY14" i="4"/>
  <c r="HW14" i="4"/>
  <c r="HZ14" i="4"/>
  <c r="LK14" i="4"/>
  <c r="LN14" i="4" s="1"/>
  <c r="FE14" i="4"/>
  <c r="IA14" i="4"/>
  <c r="GX14" i="6"/>
  <c r="CL14" i="6"/>
  <c r="CN14" i="6"/>
  <c r="W15" i="6"/>
  <c r="DJ15" i="4"/>
  <c r="GC15" i="4"/>
  <c r="IY15" i="4"/>
  <c r="ON15" i="4"/>
  <c r="U15" i="10"/>
  <c r="EG15" i="6"/>
  <c r="CO15" i="6"/>
  <c r="CK15" i="6"/>
  <c r="OI15" i="4"/>
  <c r="IW15" i="4"/>
  <c r="NN15" i="4"/>
  <c r="IA15" i="4"/>
  <c r="JS15" i="4"/>
  <c r="JX15" i="4"/>
  <c r="S15" i="10"/>
  <c r="AO15" i="6"/>
  <c r="DN15" i="6"/>
  <c r="HX15" i="4"/>
  <c r="KR15" i="4"/>
  <c r="LU15" i="4"/>
  <c r="BK15" i="4"/>
  <c r="QH15" i="4"/>
  <c r="IX15" i="4"/>
  <c r="FH15" i="6"/>
  <c r="FI15" i="6"/>
  <c r="EL15" i="6"/>
  <c r="HZ15" i="4"/>
  <c r="DK15" i="4"/>
  <c r="HW15" i="4"/>
  <c r="NM15" i="4"/>
  <c r="QJ15" i="4"/>
  <c r="BO15" i="4"/>
  <c r="MO15" i="4"/>
  <c r="MS15" i="4" s="1"/>
  <c r="GD15" i="4"/>
  <c r="LR14" i="4"/>
  <c r="CM14" i="6"/>
  <c r="QF15" i="4"/>
  <c r="FG15" i="6"/>
  <c r="BO15" i="6"/>
  <c r="GE15" i="6"/>
  <c r="JA16" i="4"/>
  <c r="CK15" i="4"/>
  <c r="OJ15" i="4"/>
  <c r="KV15" i="4"/>
  <c r="RI15" i="4"/>
  <c r="KS15" i="4"/>
  <c r="W15" i="4"/>
  <c r="KU15" i="4"/>
  <c r="PM16" i="4"/>
  <c r="GG15" i="6"/>
  <c r="GD15" i="6"/>
  <c r="BN15" i="6"/>
  <c r="HE16" i="4"/>
  <c r="BN15" i="4"/>
  <c r="PJ15" i="4"/>
  <c r="FH15" i="4"/>
  <c r="EF15" i="4"/>
  <c r="PK15" i="4"/>
  <c r="T15" i="10"/>
  <c r="CJ15" i="6"/>
  <c r="AP15" i="6"/>
  <c r="IZ15" i="4"/>
  <c r="PI15" i="4"/>
  <c r="CN15" i="6"/>
  <c r="R15" i="6"/>
  <c r="GF15" i="6"/>
  <c r="RJ15" i="4"/>
  <c r="FD15" i="4"/>
  <c r="DI15" i="4"/>
  <c r="GZ15" i="4"/>
  <c r="QG15" i="4"/>
  <c r="FG15" i="4"/>
  <c r="HO56" i="6"/>
  <c r="HV56" i="6" s="1"/>
  <c r="HL56" i="6"/>
  <c r="AA57" i="6"/>
  <c r="BV57" i="6"/>
  <c r="IC57" i="6"/>
  <c r="IM57" i="6" s="1"/>
  <c r="FQ57" i="6"/>
  <c r="CT57" i="6"/>
  <c r="ID57" i="6"/>
  <c r="IN57" i="6" s="1"/>
  <c r="HC57" i="6"/>
  <c r="GO57" i="6"/>
  <c r="IB57" i="6"/>
  <c r="IL57" i="6" s="1"/>
  <c r="BW57" i="6"/>
  <c r="GN57" i="6"/>
  <c r="IG57" i="6"/>
  <c r="IQ57" i="6" s="1"/>
  <c r="E57" i="6"/>
  <c r="FR57" i="6"/>
  <c r="GB57" i="6" s="1"/>
  <c r="CV57" i="6"/>
  <c r="DG57" i="6" s="1"/>
  <c r="AY57" i="6"/>
  <c r="AB57" i="6"/>
  <c r="F57" i="6"/>
  <c r="P57" i="6" s="1"/>
  <c r="DS57" i="6"/>
  <c r="DU57" i="6"/>
  <c r="EE57" i="6" s="1"/>
  <c r="IE57" i="6"/>
  <c r="IO57" i="6" s="1"/>
  <c r="ES57" i="6"/>
  <c r="FD57" i="6" s="1"/>
  <c r="BX57" i="6"/>
  <c r="CH57" i="6" s="1"/>
  <c r="HI57" i="6"/>
  <c r="HS57" i="6" s="1"/>
  <c r="HX57" i="6"/>
  <c r="AX57" i="6"/>
  <c r="IA57" i="6"/>
  <c r="HZ57" i="6"/>
  <c r="IJ57" i="6" s="1"/>
  <c r="EQ57" i="6"/>
  <c r="HG57" i="6"/>
  <c r="HQ57" i="6" s="1"/>
  <c r="HB57" i="6"/>
  <c r="CU57" i="6"/>
  <c r="HE57" i="6"/>
  <c r="C58" i="6"/>
  <c r="HD57" i="6"/>
  <c r="HN57" i="6" s="1"/>
  <c r="HK57" i="6"/>
  <c r="HU57" i="6" s="1"/>
  <c r="ER57" i="6"/>
  <c r="GP57" i="6"/>
  <c r="HF57" i="6"/>
  <c r="HP57" i="6" s="1"/>
  <c r="DT57" i="6"/>
  <c r="AZ57" i="6"/>
  <c r="BJ57" i="6" s="1"/>
  <c r="IF57" i="6"/>
  <c r="IP57" i="6" s="1"/>
  <c r="D57" i="6"/>
  <c r="AC57" i="6"/>
  <c r="AM57" i="6" s="1"/>
  <c r="HJ57" i="6"/>
  <c r="HT57" i="6" s="1"/>
  <c r="HY57" i="6"/>
  <c r="FP57" i="6"/>
  <c r="HH57" i="6"/>
  <c r="HR57" i="6" s="1"/>
  <c r="IK56" i="6"/>
  <c r="IR56" i="6" s="1"/>
  <c r="IH56" i="6"/>
  <c r="D57" i="10"/>
  <c r="E57" i="10"/>
  <c r="F57" i="10"/>
  <c r="P57" i="10" s="1"/>
  <c r="C58" i="10"/>
  <c r="N14" i="10"/>
  <c r="V14" i="10" s="1"/>
  <c r="DC14" i="4"/>
  <c r="DJ14" i="4" s="1"/>
  <c r="IQ14" i="4"/>
  <c r="IU14" i="4" s="1"/>
  <c r="QC14" i="4"/>
  <c r="CE14" i="4"/>
  <c r="CM14" i="4" s="1"/>
  <c r="KM14" i="4"/>
  <c r="KQ14" i="4" s="1"/>
  <c r="EA14" i="4"/>
  <c r="EH14" i="4" s="1"/>
  <c r="N14" i="4"/>
  <c r="W14" i="4" s="1"/>
  <c r="JO14" i="4"/>
  <c r="JV14" i="4" s="1"/>
  <c r="MI14" i="4"/>
  <c r="MP14" i="4" s="1"/>
  <c r="GU14" i="4"/>
  <c r="HC14" i="4" s="1"/>
  <c r="BG14" i="4"/>
  <c r="BM14" i="4" s="1"/>
  <c r="AJ14" i="4"/>
  <c r="AO14" i="4" s="1"/>
  <c r="RA14" i="4"/>
  <c r="NG14" i="4"/>
  <c r="NN14" i="4" s="1"/>
  <c r="M13" i="6"/>
  <c r="HK13" i="6"/>
  <c r="HU13" i="6" s="1"/>
  <c r="IF13" i="6"/>
  <c r="IP13" i="6" s="1"/>
  <c r="EW13" i="6"/>
  <c r="FS13" i="6"/>
  <c r="CZ13" i="6"/>
  <c r="ET13" i="6"/>
  <c r="EQ13" i="6"/>
  <c r="CA13" i="6"/>
  <c r="DT13" i="6"/>
  <c r="HD13" i="6"/>
  <c r="HN13" i="6" s="1"/>
  <c r="FT13" i="6"/>
  <c r="HC13" i="6"/>
  <c r="IA13" i="6"/>
  <c r="AI13" i="6"/>
  <c r="I13" i="6"/>
  <c r="FR13" i="6"/>
  <c r="GB13" i="6" s="1"/>
  <c r="DC13" i="6"/>
  <c r="GT13" i="6"/>
  <c r="BE13" i="6"/>
  <c r="HG13" i="6"/>
  <c r="HQ13" i="6" s="1"/>
  <c r="FW13" i="6"/>
  <c r="BZ13" i="6"/>
  <c r="ER13" i="6"/>
  <c r="IG13" i="6"/>
  <c r="IQ13" i="6" s="1"/>
  <c r="AC13" i="6"/>
  <c r="AM13" i="6" s="1"/>
  <c r="BB13" i="6"/>
  <c r="EX13" i="6"/>
  <c r="HY13" i="6"/>
  <c r="H13" i="6"/>
  <c r="CB13" i="6"/>
  <c r="GW13" i="6"/>
  <c r="DW13" i="6"/>
  <c r="EB13" i="6"/>
  <c r="HX13" i="6"/>
  <c r="ID13" i="6"/>
  <c r="IN13" i="6" s="1"/>
  <c r="CV13" i="6"/>
  <c r="DG13" i="6" s="1"/>
  <c r="F13" i="6"/>
  <c r="P13" i="6" s="1"/>
  <c r="G13" i="6"/>
  <c r="EZ13" i="6"/>
  <c r="GQ13" i="6"/>
  <c r="FP13" i="6"/>
  <c r="CT13" i="6"/>
  <c r="AB13" i="6"/>
  <c r="EA13" i="6"/>
  <c r="HI13" i="6"/>
  <c r="HS13" i="6" s="1"/>
  <c r="CW13" i="6"/>
  <c r="CD13" i="6"/>
  <c r="AY13" i="6"/>
  <c r="IC13" i="6"/>
  <c r="IM13" i="6" s="1"/>
  <c r="DS13" i="6"/>
  <c r="DY13" i="6"/>
  <c r="IE13" i="6"/>
  <c r="IO13" i="6" s="1"/>
  <c r="CY13" i="6"/>
  <c r="BA13" i="6"/>
  <c r="EU13" i="6"/>
  <c r="BY13" i="6"/>
  <c r="FU13" i="6"/>
  <c r="DU13" i="6"/>
  <c r="EE13" i="6" s="1"/>
  <c r="GV13" i="6"/>
  <c r="HE13" i="6"/>
  <c r="CC13" i="6"/>
  <c r="AX13" i="6"/>
  <c r="DB13" i="6"/>
  <c r="AZ13" i="6"/>
  <c r="BJ13" i="6" s="1"/>
  <c r="AH13" i="6"/>
  <c r="DV13" i="6"/>
  <c r="GN13" i="6"/>
  <c r="AJ13" i="6"/>
  <c r="CU13" i="6"/>
  <c r="AG13" i="6"/>
  <c r="GR13" i="6"/>
  <c r="BW13" i="6"/>
  <c r="HB13" i="6"/>
  <c r="BG13" i="6"/>
  <c r="HH13" i="6"/>
  <c r="HR13" i="6" s="1"/>
  <c r="EV13" i="6"/>
  <c r="K13" i="6"/>
  <c r="BC13" i="6"/>
  <c r="FV13" i="6"/>
  <c r="AA13" i="6"/>
  <c r="AE13" i="6"/>
  <c r="BF13" i="6"/>
  <c r="J13" i="6"/>
  <c r="FQ13" i="6"/>
  <c r="E13" i="6"/>
  <c r="ES13" i="6"/>
  <c r="FD13" i="6" s="1"/>
  <c r="HZ13" i="6"/>
  <c r="IJ13" i="6" s="1"/>
  <c r="GP13" i="6"/>
  <c r="BD13" i="6"/>
  <c r="DA13" i="6"/>
  <c r="HF13" i="6"/>
  <c r="HP13" i="6" s="1"/>
  <c r="AF13" i="6"/>
  <c r="D13" i="6"/>
  <c r="L13" i="6"/>
  <c r="CE13" i="6"/>
  <c r="BV13" i="6"/>
  <c r="GS13" i="6"/>
  <c r="EY13" i="6"/>
  <c r="FY13" i="6"/>
  <c r="HJ13" i="6"/>
  <c r="HT13" i="6" s="1"/>
  <c r="AD13" i="6"/>
  <c r="GU13" i="6"/>
  <c r="BX13" i="6"/>
  <c r="CH13" i="6" s="1"/>
  <c r="IB13" i="6"/>
  <c r="IL13" i="6" s="1"/>
  <c r="GO13" i="6"/>
  <c r="FX13" i="6"/>
  <c r="DZ13" i="6"/>
  <c r="CX13" i="6"/>
  <c r="DX13" i="6"/>
  <c r="K13" i="10"/>
  <c r="G13" i="10"/>
  <c r="F13" i="10"/>
  <c r="P13" i="10" s="1"/>
  <c r="D13" i="10"/>
  <c r="E13" i="10"/>
  <c r="I13" i="10"/>
  <c r="L13" i="10"/>
  <c r="J13" i="10"/>
  <c r="M13" i="10"/>
  <c r="H13" i="10"/>
  <c r="PC14" i="4"/>
  <c r="QI14" i="4" s="1"/>
  <c r="OE14" i="4"/>
  <c r="OM14" i="4" s="1"/>
  <c r="FW14" i="4"/>
  <c r="GF14" i="4" s="1"/>
  <c r="L13" i="4"/>
  <c r="NX13" i="4"/>
  <c r="E13" i="4"/>
  <c r="AZ13" i="4"/>
  <c r="LD13" i="4"/>
  <c r="FT13" i="4"/>
  <c r="NZ13" i="4"/>
  <c r="CX13" i="4"/>
  <c r="BD13" i="4"/>
  <c r="F13" i="4"/>
  <c r="P13" i="4" s="1"/>
  <c r="CZ13" i="4"/>
  <c r="JL13" i="4"/>
  <c r="GM13" i="4"/>
  <c r="GW13" i="4" s="1"/>
  <c r="KE13" i="4"/>
  <c r="KO13" i="4" s="1"/>
  <c r="IJ13" i="4"/>
  <c r="LZ13" i="4"/>
  <c r="JH13" i="4"/>
  <c r="CC13" i="4"/>
  <c r="IN13" i="4"/>
  <c r="KC13" i="4"/>
  <c r="GN13" i="4"/>
  <c r="DQ13" i="4"/>
  <c r="HI13" i="4"/>
  <c r="ER13" i="4"/>
  <c r="PS13" i="4"/>
  <c r="AX13" i="4"/>
  <c r="JE13" i="4"/>
  <c r="AB13" i="4"/>
  <c r="AL13" i="4" s="1"/>
  <c r="M13" i="4"/>
  <c r="EQ13" i="4"/>
  <c r="FA13" i="4" s="1"/>
  <c r="PV13" i="4"/>
  <c r="Z13" i="4"/>
  <c r="OU13" i="4"/>
  <c r="PE13" i="4" s="1"/>
  <c r="BY13" i="4"/>
  <c r="FO13" i="4"/>
  <c r="FY13" i="4" s="1"/>
  <c r="C12" i="6"/>
  <c r="QW13" i="4"/>
  <c r="HO13" i="4"/>
  <c r="MG13" i="4"/>
  <c r="OW13" i="4"/>
  <c r="NY13" i="4"/>
  <c r="DR13" i="4"/>
  <c r="OZ13" i="4"/>
  <c r="FS13" i="4"/>
  <c r="CS13" i="4"/>
  <c r="KI13" i="4"/>
  <c r="MY13" i="4"/>
  <c r="NI13" i="4" s="1"/>
  <c r="BC13" i="4"/>
  <c r="OY13" i="4"/>
  <c r="DX13" i="4"/>
  <c r="CB13" i="4"/>
  <c r="HR13" i="4"/>
  <c r="II13" i="4"/>
  <c r="IS13" i="4" s="1"/>
  <c r="EV13" i="4"/>
  <c r="IO13" i="4"/>
  <c r="IK13" i="4"/>
  <c r="AI13" i="4"/>
  <c r="EW13" i="4"/>
  <c r="CV13" i="4"/>
  <c r="H13" i="4"/>
  <c r="HM13" i="4"/>
  <c r="MA13" i="4"/>
  <c r="MK13" i="4" s="1"/>
  <c r="GT13" i="4"/>
  <c r="OT13" i="4"/>
  <c r="GP13" i="4"/>
  <c r="PW13" i="4"/>
  <c r="NF13" i="4"/>
  <c r="MF13" i="4"/>
  <c r="NA13" i="4"/>
  <c r="BV13" i="4"/>
  <c r="LG13" i="4"/>
  <c r="KJ13" i="4"/>
  <c r="MZ13" i="4"/>
  <c r="HP13" i="4"/>
  <c r="CA13" i="4"/>
  <c r="GL13" i="4"/>
  <c r="AH13" i="4"/>
  <c r="PZ13" i="4"/>
  <c r="BU13" i="4"/>
  <c r="PY13" i="4"/>
  <c r="GS13" i="4"/>
  <c r="DU13" i="4"/>
  <c r="EO13" i="4"/>
  <c r="OB13" i="4"/>
  <c r="AA13" i="4"/>
  <c r="JJ13" i="4"/>
  <c r="LA13" i="4"/>
  <c r="QS13" i="4"/>
  <c r="RC13" i="4" s="1"/>
  <c r="OX13" i="4"/>
  <c r="HN13" i="4"/>
  <c r="MW13" i="4"/>
  <c r="HJ13" i="4"/>
  <c r="DT13" i="4"/>
  <c r="CW13" i="4"/>
  <c r="LB13" i="4"/>
  <c r="PU13" i="4"/>
  <c r="QE13" i="4" s="1"/>
  <c r="JF13" i="4"/>
  <c r="KK13" i="4"/>
  <c r="LC13" i="4"/>
  <c r="LM13" i="4" s="1"/>
  <c r="J13" i="4"/>
  <c r="MB13" i="4"/>
  <c r="GQ13" i="4"/>
  <c r="PX13" i="4"/>
  <c r="C12" i="4"/>
  <c r="LI13" i="4"/>
  <c r="JG13" i="4"/>
  <c r="JQ13" i="4" s="1"/>
  <c r="IH13" i="4"/>
  <c r="LH13" i="4"/>
  <c r="LY13" i="4"/>
  <c r="EP13" i="4"/>
  <c r="AF13" i="4"/>
  <c r="DV13" i="4"/>
  <c r="BZ13" i="4"/>
  <c r="OD13" i="4"/>
  <c r="C12" i="10"/>
  <c r="LF13" i="4"/>
  <c r="NB13" i="4"/>
  <c r="BE13" i="4"/>
  <c r="FV13" i="4"/>
  <c r="NW13" i="4"/>
  <c r="OG13" i="4" s="1"/>
  <c r="IP13" i="4"/>
  <c r="ET13" i="4"/>
  <c r="KD13" i="4"/>
  <c r="GR13" i="4"/>
  <c r="KH13" i="4"/>
  <c r="OC13" i="4"/>
  <c r="QV13" i="4"/>
  <c r="QU13" i="4"/>
  <c r="LE13" i="4"/>
  <c r="NC13" i="4"/>
  <c r="DY13" i="4"/>
  <c r="DB13" i="4"/>
  <c r="CY13" i="4"/>
  <c r="OS13" i="4"/>
  <c r="QB13" i="4"/>
  <c r="BA13" i="4"/>
  <c r="GO13" i="4"/>
  <c r="K13" i="4"/>
  <c r="AG13" i="4"/>
  <c r="AC13" i="4"/>
  <c r="KF13" i="4"/>
  <c r="JM13" i="4"/>
  <c r="QA13" i="4"/>
  <c r="QQ13" i="4"/>
  <c r="FN13" i="4"/>
  <c r="ME13" i="4"/>
  <c r="QY13" i="4"/>
  <c r="DZ13" i="4"/>
  <c r="G13" i="4"/>
  <c r="BW13" i="4"/>
  <c r="CG13" i="4" s="1"/>
  <c r="PT13" i="4"/>
  <c r="AW13" i="4"/>
  <c r="FU13" i="4"/>
  <c r="FP13" i="4"/>
  <c r="ES13" i="4"/>
  <c r="OV13" i="4"/>
  <c r="NU13" i="4"/>
  <c r="AY13" i="4"/>
  <c r="BI13" i="4" s="1"/>
  <c r="MC13" i="4"/>
  <c r="MD13" i="4"/>
  <c r="KL13" i="4"/>
  <c r="QT13" i="4"/>
  <c r="JI13" i="4"/>
  <c r="QR13" i="4"/>
  <c r="IL13" i="4"/>
  <c r="I13" i="4"/>
  <c r="EU13" i="4"/>
  <c r="QZ13" i="4"/>
  <c r="OA13" i="4"/>
  <c r="GK13" i="4"/>
  <c r="BB13" i="4"/>
  <c r="CT13" i="4"/>
  <c r="FQ13" i="4"/>
  <c r="PA13" i="4"/>
  <c r="MX13" i="4"/>
  <c r="BX13" i="4"/>
  <c r="EX13" i="4"/>
  <c r="HK13" i="4"/>
  <c r="HU13" i="4" s="1"/>
  <c r="AE13" i="4"/>
  <c r="KG13" i="4"/>
  <c r="DS13" i="4"/>
  <c r="EC13" i="4" s="1"/>
  <c r="HL13" i="4"/>
  <c r="MH13" i="4"/>
  <c r="NE13" i="4"/>
  <c r="AD13" i="4"/>
  <c r="QX13" i="4"/>
  <c r="DA13" i="4"/>
  <c r="BF13" i="4"/>
  <c r="LJ13" i="4"/>
  <c r="D13" i="4"/>
  <c r="NV13" i="4"/>
  <c r="CU13" i="4"/>
  <c r="DE13" i="4" s="1"/>
  <c r="FM13" i="4"/>
  <c r="ND13" i="4"/>
  <c r="JK13" i="4"/>
  <c r="IM13" i="4"/>
  <c r="FR13" i="4"/>
  <c r="HQ13" i="4"/>
  <c r="CD13" i="4"/>
  <c r="PB13" i="4"/>
  <c r="JN13" i="4"/>
  <c r="IG13" i="4"/>
  <c r="DW13" i="4"/>
  <c r="AK14" i="6"/>
  <c r="AT14" i="6" s="1"/>
  <c r="FA14" i="6"/>
  <c r="FF14" i="6" s="1"/>
  <c r="EC14" i="6"/>
  <c r="EL14" i="6" s="1"/>
  <c r="FZ14" i="6"/>
  <c r="GD14" i="6" s="1"/>
  <c r="N14" i="6"/>
  <c r="U14" i="6" s="1"/>
  <c r="IK14" i="6"/>
  <c r="IR14" i="6" s="1"/>
  <c r="IH14" i="6"/>
  <c r="DD14" i="6"/>
  <c r="DL14" i="6" s="1"/>
  <c r="HO14" i="6"/>
  <c r="HV14" i="6" s="1"/>
  <c r="HL14" i="6"/>
  <c r="BH14" i="6"/>
  <c r="BP14" i="6" s="1"/>
  <c r="HE15" i="4" l="1"/>
  <c r="FC14" i="4"/>
  <c r="FF14" i="4"/>
  <c r="FH14" i="4"/>
  <c r="FG14" i="4"/>
  <c r="AZ27" i="8"/>
  <c r="AY28" i="8"/>
  <c r="BA27" i="8"/>
  <c r="DH32" i="8"/>
  <c r="DG33" i="8"/>
  <c r="DI32" i="8"/>
  <c r="C32" i="8"/>
  <c r="B33" i="8"/>
  <c r="D32" i="8"/>
  <c r="AW28" i="8"/>
  <c r="AV29" i="8"/>
  <c r="AX28" i="8"/>
  <c r="CG28" i="8"/>
  <c r="CH27" i="8"/>
  <c r="CI27" i="8"/>
  <c r="AS30" i="8"/>
  <c r="AT29" i="8"/>
  <c r="AU29" i="8"/>
  <c r="Z30" i="8"/>
  <c r="Y31" i="8"/>
  <c r="AA30" i="8"/>
  <c r="AE29" i="8"/>
  <c r="AF28" i="8"/>
  <c r="AG28" i="8"/>
  <c r="DB26" i="8"/>
  <c r="DA27" i="8"/>
  <c r="DC26" i="8"/>
  <c r="DE25" i="8"/>
  <c r="DD26" i="8"/>
  <c r="DF25" i="8"/>
  <c r="BT26" i="8"/>
  <c r="BS27" i="8"/>
  <c r="BU26" i="8"/>
  <c r="AC29" i="8"/>
  <c r="AB30" i="8"/>
  <c r="AD29" i="8"/>
  <c r="W31" i="8"/>
  <c r="V32" i="8"/>
  <c r="X31" i="8"/>
  <c r="AQ30" i="8"/>
  <c r="AP31" i="8"/>
  <c r="AR30" i="8"/>
  <c r="BJ30" i="8"/>
  <c r="BK29" i="8"/>
  <c r="BL29" i="8"/>
  <c r="CE28" i="8"/>
  <c r="CD29" i="8"/>
  <c r="CF28" i="8"/>
  <c r="CM26" i="8"/>
  <c r="CN25" i="8"/>
  <c r="CO25" i="8"/>
  <c r="CK26" i="8"/>
  <c r="CJ27" i="8"/>
  <c r="CL26" i="8"/>
  <c r="K30" i="8"/>
  <c r="L29" i="8"/>
  <c r="M29" i="8"/>
  <c r="DU26" i="8"/>
  <c r="DV25" i="8"/>
  <c r="DW25" i="8"/>
  <c r="DX25" i="8"/>
  <c r="DY24" i="8"/>
  <c r="DZ24" i="8"/>
  <c r="EB23" i="8"/>
  <c r="EA24" i="8"/>
  <c r="EC23" i="8"/>
  <c r="DS26" i="8"/>
  <c r="DR27" i="8"/>
  <c r="DT26" i="8"/>
  <c r="EL26" i="8"/>
  <c r="EM25" i="8"/>
  <c r="EN25" i="8"/>
  <c r="FJ23" i="8"/>
  <c r="FI24" i="8"/>
  <c r="FK23" i="8"/>
  <c r="FL23" i="8"/>
  <c r="FM22" i="8"/>
  <c r="FN22" i="8"/>
  <c r="FO22" i="8"/>
  <c r="FP21" i="8"/>
  <c r="FQ21" i="8"/>
  <c r="FG24" i="8"/>
  <c r="FF25" i="8"/>
  <c r="FH24" i="8"/>
  <c r="GU22" i="8"/>
  <c r="GT23" i="8"/>
  <c r="GV22" i="8"/>
  <c r="IH21" i="8"/>
  <c r="II20" i="8"/>
  <c r="IJ20" i="8"/>
  <c r="IN19" i="8"/>
  <c r="IO18" i="8"/>
  <c r="IP18" i="8"/>
  <c r="IR17" i="8"/>
  <c r="IQ18" i="8"/>
  <c r="IS17" i="8"/>
  <c r="IL19" i="8"/>
  <c r="IK20" i="8"/>
  <c r="IM19" i="8"/>
  <c r="JC19" i="8"/>
  <c r="JB20" i="8"/>
  <c r="JD19" i="8"/>
  <c r="JH18" i="8"/>
  <c r="JI17" i="8"/>
  <c r="JJ17" i="8"/>
  <c r="JL16" i="8"/>
  <c r="JK17" i="8"/>
  <c r="JM16" i="8"/>
  <c r="JF18" i="8"/>
  <c r="JE19" i="8"/>
  <c r="JG18" i="8"/>
  <c r="JV19" i="8"/>
  <c r="JW18" i="8"/>
  <c r="JX18" i="8"/>
  <c r="JY18" i="8"/>
  <c r="JZ17" i="8"/>
  <c r="KA17" i="8"/>
  <c r="KB17" i="8"/>
  <c r="KC16" i="8"/>
  <c r="KD16" i="8"/>
  <c r="KE16" i="8"/>
  <c r="KF15" i="8"/>
  <c r="KG15" i="8"/>
  <c r="KV16" i="8"/>
  <c r="KW15" i="8"/>
  <c r="KX15" i="8"/>
  <c r="KY15" i="8"/>
  <c r="KZ14" i="8"/>
  <c r="LA14" i="8"/>
  <c r="KS17" i="8"/>
  <c r="KT16" i="8"/>
  <c r="KU16" i="8"/>
  <c r="LQ14" i="8"/>
  <c r="LP15" i="8"/>
  <c r="LR14" i="8"/>
  <c r="LS14" i="8"/>
  <c r="LT13" i="8"/>
  <c r="LU13" i="8"/>
  <c r="LM16" i="8"/>
  <c r="LN15" i="8"/>
  <c r="LO15" i="8"/>
  <c r="LJ17" i="8"/>
  <c r="LK16" i="8"/>
  <c r="LL16" i="8"/>
  <c r="MD16" i="8"/>
  <c r="ME15" i="8"/>
  <c r="MF15" i="8"/>
  <c r="MX15" i="8"/>
  <c r="MY14" i="8"/>
  <c r="MZ14" i="8"/>
  <c r="NB13" i="8"/>
  <c r="NA14" i="8"/>
  <c r="NC13" i="8"/>
  <c r="NG12" i="8"/>
  <c r="NH11" i="8"/>
  <c r="NI11" i="8"/>
  <c r="ND13" i="8"/>
  <c r="NE12" i="8"/>
  <c r="NF12" i="8"/>
  <c r="NS13" i="8"/>
  <c r="NR14" i="8"/>
  <c r="NT13" i="8"/>
  <c r="OL13" i="8"/>
  <c r="OM12" i="8"/>
  <c r="ON12" i="8"/>
  <c r="OS10" i="8"/>
  <c r="OR11" i="8"/>
  <c r="OT10" i="8"/>
  <c r="OV9" i="8"/>
  <c r="OU10" i="8"/>
  <c r="OW9" i="8"/>
  <c r="OO12" i="8"/>
  <c r="OP11" i="8"/>
  <c r="OQ11" i="8"/>
  <c r="PO9" i="8"/>
  <c r="PP8" i="8"/>
  <c r="PQ8" i="8"/>
  <c r="PM9" i="8"/>
  <c r="PL10" i="8"/>
  <c r="PN9" i="8"/>
  <c r="PJ10" i="8"/>
  <c r="PI11" i="8"/>
  <c r="PK10" i="8"/>
  <c r="PF12" i="8"/>
  <c r="PG11" i="8"/>
  <c r="PH11" i="8"/>
  <c r="OB10" i="8"/>
  <c r="OA11" i="8"/>
  <c r="OC10" i="8"/>
  <c r="NY11" i="8"/>
  <c r="NX12" i="8"/>
  <c r="NZ11" i="8"/>
  <c r="NV12" i="8"/>
  <c r="NU13" i="8"/>
  <c r="NW12" i="8"/>
  <c r="MK13" i="8"/>
  <c r="MJ14" i="8"/>
  <c r="ML13" i="8"/>
  <c r="MM13" i="8"/>
  <c r="MN12" i="8"/>
  <c r="MO12" i="8"/>
  <c r="MH14" i="8"/>
  <c r="MG15" i="8"/>
  <c r="MI14" i="8"/>
  <c r="KQ17" i="8"/>
  <c r="KP18" i="8"/>
  <c r="KR17" i="8"/>
  <c r="HN22" i="8"/>
  <c r="HO21" i="8"/>
  <c r="HP21" i="8"/>
  <c r="HT20" i="8"/>
  <c r="HU19" i="8"/>
  <c r="HV19" i="8"/>
  <c r="HW19" i="8"/>
  <c r="HX18" i="8"/>
  <c r="HY18" i="8"/>
  <c r="HR20" i="8"/>
  <c r="HQ21" i="8"/>
  <c r="HS20" i="8"/>
  <c r="HD19" i="8"/>
  <c r="HC20" i="8"/>
  <c r="HE19" i="8"/>
  <c r="HA20" i="8"/>
  <c r="GZ21" i="8"/>
  <c r="HB20" i="8"/>
  <c r="GW22" i="8"/>
  <c r="GX21" i="8"/>
  <c r="GY21" i="8"/>
  <c r="FZ24" i="8"/>
  <c r="GA23" i="8"/>
  <c r="GB23" i="8"/>
  <c r="GG21" i="8"/>
  <c r="GF22" i="8"/>
  <c r="GH21" i="8"/>
  <c r="GJ20" i="8"/>
  <c r="GI21" i="8"/>
  <c r="GK20" i="8"/>
  <c r="GD22" i="8"/>
  <c r="GC23" i="8"/>
  <c r="GE22" i="8"/>
  <c r="EP24" i="8"/>
  <c r="EO25" i="8"/>
  <c r="EQ24" i="8"/>
  <c r="EV22" i="8"/>
  <c r="EU23" i="8"/>
  <c r="EW22" i="8"/>
  <c r="ER24" i="8"/>
  <c r="ES23" i="8"/>
  <c r="ET23" i="8"/>
  <c r="CY27" i="8"/>
  <c r="CX28" i="8"/>
  <c r="CZ27" i="8"/>
  <c r="BP28" i="8"/>
  <c r="BQ27" i="8"/>
  <c r="BR27" i="8"/>
  <c r="BN28" i="8"/>
  <c r="BM29" i="8"/>
  <c r="BO28" i="8"/>
  <c r="H31" i="8"/>
  <c r="I30" i="8"/>
  <c r="J30" i="8"/>
  <c r="F31" i="8"/>
  <c r="E32" i="8"/>
  <c r="G31" i="8"/>
  <c r="GC14" i="6"/>
  <c r="JA15" i="4"/>
  <c r="GX14" i="4"/>
  <c r="X15" i="6"/>
  <c r="FI14" i="4"/>
  <c r="GG15" i="4"/>
  <c r="OH14" i="4"/>
  <c r="JR14" i="4"/>
  <c r="IC15" i="4"/>
  <c r="EM15" i="6"/>
  <c r="ED14" i="4"/>
  <c r="AM14" i="4"/>
  <c r="CH14" i="4"/>
  <c r="NJ14" i="4"/>
  <c r="DF14" i="4"/>
  <c r="OO15" i="4"/>
  <c r="IC14" i="4"/>
  <c r="DO15" i="6"/>
  <c r="FE14" i="6"/>
  <c r="FZ14" i="4"/>
  <c r="PF14" i="4"/>
  <c r="IT14" i="4"/>
  <c r="Q14" i="10"/>
  <c r="BJ14" i="4"/>
  <c r="ML14" i="4"/>
  <c r="Q14" i="4"/>
  <c r="KP14" i="4"/>
  <c r="GX13" i="6"/>
  <c r="FZ13" i="6"/>
  <c r="GC13" i="6" s="1"/>
  <c r="GI14" i="6"/>
  <c r="AO14" i="6"/>
  <c r="EK14" i="6"/>
  <c r="JX14" i="4"/>
  <c r="PH14" i="4"/>
  <c r="BK14" i="4"/>
  <c r="JW14" i="4"/>
  <c r="EE14" i="4"/>
  <c r="FH14" i="6"/>
  <c r="EJ14" i="6"/>
  <c r="EG14" i="4"/>
  <c r="EJ14" i="4"/>
  <c r="RG14" i="4"/>
  <c r="MM14" i="4"/>
  <c r="AQ14" i="4"/>
  <c r="PM15" i="4"/>
  <c r="X15" i="4"/>
  <c r="AU15" i="6"/>
  <c r="AS14" i="6"/>
  <c r="BM14" i="6"/>
  <c r="GZ14" i="4"/>
  <c r="BO14" i="4"/>
  <c r="AS14" i="4"/>
  <c r="PG14" i="4"/>
  <c r="U14" i="4"/>
  <c r="IW14" i="4"/>
  <c r="DJ14" i="6"/>
  <c r="FI14" i="6"/>
  <c r="CJ14" i="4"/>
  <c r="OL14" i="4"/>
  <c r="MR14" i="4"/>
  <c r="GA14" i="4"/>
  <c r="GD14" i="4"/>
  <c r="BP14" i="4"/>
  <c r="NP14" i="4"/>
  <c r="S14" i="10"/>
  <c r="DM15" i="4"/>
  <c r="KS14" i="4"/>
  <c r="CN14" i="4"/>
  <c r="PC13" i="4"/>
  <c r="PF13" i="4" s="1"/>
  <c r="AJ13" i="4"/>
  <c r="AM13" i="4" s="1"/>
  <c r="GE13" i="6"/>
  <c r="GG13" i="6"/>
  <c r="RD14" i="4"/>
  <c r="QF14" i="4"/>
  <c r="BQ14" i="6"/>
  <c r="V14" i="6"/>
  <c r="GG14" i="6"/>
  <c r="KU14" i="4"/>
  <c r="GB14" i="4"/>
  <c r="OJ14" i="4"/>
  <c r="DN14" i="6"/>
  <c r="EI14" i="6"/>
  <c r="QJ14" i="4"/>
  <c r="MO14" i="4"/>
  <c r="HB14" i="4"/>
  <c r="CL14" i="4"/>
  <c r="AN14" i="4"/>
  <c r="EK15" i="4"/>
  <c r="GJ15" i="6"/>
  <c r="T14" i="6"/>
  <c r="BO14" i="6"/>
  <c r="AQ14" i="6"/>
  <c r="BL14" i="4"/>
  <c r="LT14" i="4"/>
  <c r="LS14" i="4"/>
  <c r="PI14" i="4"/>
  <c r="PK14" i="4"/>
  <c r="NL14" i="4"/>
  <c r="W14" i="10"/>
  <c r="S14" i="6"/>
  <c r="DK14" i="6"/>
  <c r="GH14" i="6"/>
  <c r="DK14" i="4"/>
  <c r="IX14" i="4"/>
  <c r="OI14" i="4"/>
  <c r="BN14" i="4"/>
  <c r="QL14" i="4"/>
  <c r="HD14" i="4"/>
  <c r="R14" i="10"/>
  <c r="KW15" i="4"/>
  <c r="X15" i="10"/>
  <c r="IZ14" i="4"/>
  <c r="MI13" i="4"/>
  <c r="ML13" i="4" s="1"/>
  <c r="PH13" i="4"/>
  <c r="AR13" i="4"/>
  <c r="PI13" i="4"/>
  <c r="RG13" i="4"/>
  <c r="LK13" i="4"/>
  <c r="LN13" i="4" s="1"/>
  <c r="GH13" i="6"/>
  <c r="EC13" i="6"/>
  <c r="EF13" i="6" s="1"/>
  <c r="DD13" i="6"/>
  <c r="DH13" i="6" s="1"/>
  <c r="N13" i="6"/>
  <c r="Q13" i="6" s="1"/>
  <c r="QM15" i="4"/>
  <c r="GF14" i="6"/>
  <c r="AR14" i="4"/>
  <c r="RF14" i="4"/>
  <c r="KR14" i="4"/>
  <c r="JT14" i="4"/>
  <c r="FJ14" i="6"/>
  <c r="EG14" i="6"/>
  <c r="W14" i="6"/>
  <c r="GE14" i="4"/>
  <c r="EF14" i="4"/>
  <c r="RJ14" i="4"/>
  <c r="BQ15" i="4"/>
  <c r="RK15" i="4"/>
  <c r="EH14" i="6"/>
  <c r="S14" i="4"/>
  <c r="LQ14" i="4"/>
  <c r="IY14" i="4"/>
  <c r="RE14" i="4"/>
  <c r="V14" i="4"/>
  <c r="U14" i="10"/>
  <c r="DG14" i="4"/>
  <c r="AR14" i="6"/>
  <c r="FK14" i="6"/>
  <c r="BN14" i="6"/>
  <c r="NK14" i="4"/>
  <c r="NM14" i="4"/>
  <c r="KV14" i="4"/>
  <c r="PL14" i="4"/>
  <c r="IV14" i="4"/>
  <c r="CI14" i="4"/>
  <c r="KT14" i="4"/>
  <c r="LP14" i="4"/>
  <c r="FI15" i="4"/>
  <c r="RI14" i="4"/>
  <c r="PL13" i="4"/>
  <c r="BK14" i="6"/>
  <c r="DH14" i="6"/>
  <c r="Q14" i="6"/>
  <c r="EF14" i="6"/>
  <c r="AN14" i="6"/>
  <c r="RH13" i="4"/>
  <c r="PK13" i="4"/>
  <c r="MO13" i="4"/>
  <c r="QJ13" i="4"/>
  <c r="QG13" i="4"/>
  <c r="GI13" i="6"/>
  <c r="GF13" i="6"/>
  <c r="DM13" i="6"/>
  <c r="EI13" i="6"/>
  <c r="GD13" i="6"/>
  <c r="AP14" i="6"/>
  <c r="R14" i="6"/>
  <c r="JS14" i="4"/>
  <c r="GC14" i="4"/>
  <c r="DH14" i="4"/>
  <c r="AP14" i="4"/>
  <c r="CP15" i="6"/>
  <c r="DM14" i="6"/>
  <c r="GE14" i="6"/>
  <c r="BL14" i="6"/>
  <c r="PJ14" i="4"/>
  <c r="LO14" i="4"/>
  <c r="GY14" i="4"/>
  <c r="DL14" i="4"/>
  <c r="HA14" i="4"/>
  <c r="T14" i="10"/>
  <c r="CO15" i="4"/>
  <c r="FL15" i="6"/>
  <c r="FG14" i="6"/>
  <c r="RH14" i="4"/>
  <c r="EI14" i="4"/>
  <c r="MN14" i="4"/>
  <c r="OK14" i="4"/>
  <c r="QH14" i="4"/>
  <c r="QK14" i="4"/>
  <c r="BR15" i="6"/>
  <c r="DI14" i="6"/>
  <c r="CP14" i="6"/>
  <c r="ON14" i="4"/>
  <c r="QG14" i="4"/>
  <c r="MQ14" i="4"/>
  <c r="NO14" i="4"/>
  <c r="CK14" i="4"/>
  <c r="R14" i="4"/>
  <c r="T14" i="4"/>
  <c r="DI14" i="4"/>
  <c r="NQ15" i="4"/>
  <c r="JU14" i="4"/>
  <c r="HS13" i="4"/>
  <c r="IB13" i="4" s="1"/>
  <c r="CE13" i="4"/>
  <c r="CL13" i="4" s="1"/>
  <c r="RA13" i="4"/>
  <c r="RD13" i="4"/>
  <c r="FW13" i="4"/>
  <c r="GF13" i="4" s="1"/>
  <c r="N13" i="4"/>
  <c r="R13" i="4" s="1"/>
  <c r="KM13" i="4"/>
  <c r="KT13" i="4" s="1"/>
  <c r="M12" i="10"/>
  <c r="H12" i="10"/>
  <c r="K12" i="10"/>
  <c r="D12" i="10"/>
  <c r="G12" i="10"/>
  <c r="I12" i="10"/>
  <c r="L12" i="10"/>
  <c r="F12" i="10"/>
  <c r="P12" i="10" s="1"/>
  <c r="E12" i="10"/>
  <c r="J12" i="10"/>
  <c r="OW12" i="4"/>
  <c r="FQ12" i="4"/>
  <c r="M12" i="4"/>
  <c r="FU12" i="4"/>
  <c r="OS12" i="4"/>
  <c r="AW12" i="4"/>
  <c r="OY12" i="4"/>
  <c r="QT12" i="4"/>
  <c r="ER12" i="4"/>
  <c r="DZ12" i="4"/>
  <c r="PX12" i="4"/>
  <c r="JN12" i="4"/>
  <c r="C11" i="10"/>
  <c r="OZ12" i="4"/>
  <c r="BF12" i="4"/>
  <c r="AE12" i="4"/>
  <c r="LD12" i="4"/>
  <c r="EU12" i="4"/>
  <c r="IM12" i="4"/>
  <c r="F12" i="4"/>
  <c r="P12" i="4" s="1"/>
  <c r="DV12" i="4"/>
  <c r="MA12" i="4"/>
  <c r="MK12" i="4" s="1"/>
  <c r="OX12" i="4"/>
  <c r="QX12" i="4"/>
  <c r="EX12" i="4"/>
  <c r="QZ12" i="4"/>
  <c r="H12" i="4"/>
  <c r="BD12" i="4"/>
  <c r="MD12" i="4"/>
  <c r="LE12" i="4"/>
  <c r="PB12" i="4"/>
  <c r="IP12" i="4"/>
  <c r="GO12" i="4"/>
  <c r="NX12" i="4"/>
  <c r="PV12" i="4"/>
  <c r="JJ12" i="4"/>
  <c r="QY12" i="4"/>
  <c r="OC12" i="4"/>
  <c r="FS12" i="4"/>
  <c r="IK12" i="4"/>
  <c r="LY12" i="4"/>
  <c r="FP12" i="4"/>
  <c r="AH12" i="4"/>
  <c r="CA12" i="4"/>
  <c r="IN12" i="4"/>
  <c r="KK12" i="4"/>
  <c r="DX12" i="4"/>
  <c r="QA12" i="4"/>
  <c r="L12" i="4"/>
  <c r="BC12" i="4"/>
  <c r="KI12" i="4"/>
  <c r="AZ12" i="4"/>
  <c r="CY12" i="4"/>
  <c r="OT12" i="4"/>
  <c r="GQ12" i="4"/>
  <c r="AF12" i="4"/>
  <c r="DA12" i="4"/>
  <c r="DT12" i="4"/>
  <c r="PY12" i="4"/>
  <c r="DY12" i="4"/>
  <c r="QW12" i="4"/>
  <c r="K12" i="4"/>
  <c r="AI12" i="4"/>
  <c r="PZ12" i="4"/>
  <c r="BA12" i="4"/>
  <c r="NA12" i="4"/>
  <c r="NU12" i="4"/>
  <c r="NF12" i="4"/>
  <c r="BX12" i="4"/>
  <c r="MB12" i="4"/>
  <c r="DU12" i="4"/>
  <c r="QU12" i="4"/>
  <c r="GS12" i="4"/>
  <c r="JI12" i="4"/>
  <c r="AC12" i="4"/>
  <c r="C11" i="6"/>
  <c r="AG12" i="4"/>
  <c r="AX12" i="4"/>
  <c r="NE12" i="4"/>
  <c r="ND12" i="4"/>
  <c r="JF12" i="4"/>
  <c r="CD12" i="4"/>
  <c r="PW12" i="4"/>
  <c r="HM12" i="4"/>
  <c r="AY12" i="4"/>
  <c r="BI12" i="4" s="1"/>
  <c r="I12" i="4"/>
  <c r="LB12" i="4"/>
  <c r="J12" i="4"/>
  <c r="NW12" i="4"/>
  <c r="OG12" i="4" s="1"/>
  <c r="NY12" i="4"/>
  <c r="LI12" i="4"/>
  <c r="NV12" i="4"/>
  <c r="IO12" i="4"/>
  <c r="DS12" i="4"/>
  <c r="EC12" i="4" s="1"/>
  <c r="II12" i="4"/>
  <c r="IS12" i="4" s="1"/>
  <c r="GT12" i="4"/>
  <c r="KD12" i="4"/>
  <c r="CC12" i="4"/>
  <c r="PU12" i="4"/>
  <c r="QE12" i="4" s="1"/>
  <c r="GR12" i="4"/>
  <c r="NC12" i="4"/>
  <c r="HR12" i="4"/>
  <c r="BU12" i="4"/>
  <c r="GL12" i="4"/>
  <c r="OD12" i="4"/>
  <c r="MG12" i="4"/>
  <c r="LC12" i="4"/>
  <c r="LM12" i="4" s="1"/>
  <c r="ME12" i="4"/>
  <c r="HK12" i="4"/>
  <c r="HU12" i="4" s="1"/>
  <c r="BZ12" i="4"/>
  <c r="IG12" i="4"/>
  <c r="FN12" i="4"/>
  <c r="OV12" i="4"/>
  <c r="CZ12" i="4"/>
  <c r="JH12" i="4"/>
  <c r="MW12" i="4"/>
  <c r="DB12" i="4"/>
  <c r="CS12" i="4"/>
  <c r="OU12" i="4"/>
  <c r="PE12" i="4" s="1"/>
  <c r="CW12" i="4"/>
  <c r="QQ12" i="4"/>
  <c r="IH12" i="4"/>
  <c r="HP12" i="4"/>
  <c r="CX12" i="4"/>
  <c r="CT12" i="4"/>
  <c r="MC12" i="4"/>
  <c r="KC12" i="4"/>
  <c r="GP12" i="4"/>
  <c r="EW12" i="4"/>
  <c r="HJ12" i="4"/>
  <c r="PA12" i="4"/>
  <c r="NB12" i="4"/>
  <c r="DQ12" i="4"/>
  <c r="PS12" i="4"/>
  <c r="ET12" i="4"/>
  <c r="HI12" i="4"/>
  <c r="EV12" i="4"/>
  <c r="JK12" i="4"/>
  <c r="LH12" i="4"/>
  <c r="BB12" i="4"/>
  <c r="QB12" i="4"/>
  <c r="BE12" i="4"/>
  <c r="DW12" i="4"/>
  <c r="HO12" i="4"/>
  <c r="FR12" i="4"/>
  <c r="CB12" i="4"/>
  <c r="MF12" i="4"/>
  <c r="JE12" i="4"/>
  <c r="QV12" i="4"/>
  <c r="HN12" i="4"/>
  <c r="JM12" i="4"/>
  <c r="IL12" i="4"/>
  <c r="OA12" i="4"/>
  <c r="FV12" i="4"/>
  <c r="DR12" i="4"/>
  <c r="LA12" i="4"/>
  <c r="MH12" i="4"/>
  <c r="GN12" i="4"/>
  <c r="FO12" i="4"/>
  <c r="FY12" i="4" s="1"/>
  <c r="Z12" i="4"/>
  <c r="KF12" i="4"/>
  <c r="BY12" i="4"/>
  <c r="LJ12" i="4"/>
  <c r="LZ12" i="4"/>
  <c r="AA12" i="4"/>
  <c r="LG12" i="4"/>
  <c r="IJ12" i="4"/>
  <c r="KG12" i="4"/>
  <c r="EP12" i="4"/>
  <c r="KH12" i="4"/>
  <c r="JL12" i="4"/>
  <c r="CV12" i="4"/>
  <c r="QS12" i="4"/>
  <c r="RC12" i="4" s="1"/>
  <c r="AB12" i="4"/>
  <c r="AL12" i="4" s="1"/>
  <c r="CU12" i="4"/>
  <c r="DE12" i="4" s="1"/>
  <c r="AD12" i="4"/>
  <c r="MY12" i="4"/>
  <c r="NI12" i="4" s="1"/>
  <c r="E12" i="4"/>
  <c r="EO12" i="4"/>
  <c r="FT12" i="4"/>
  <c r="BV12" i="4"/>
  <c r="MZ12" i="4"/>
  <c r="QR12" i="4"/>
  <c r="EQ12" i="4"/>
  <c r="FA12" i="4" s="1"/>
  <c r="ES12" i="4"/>
  <c r="KJ12" i="4"/>
  <c r="OB12" i="4"/>
  <c r="FM12" i="4"/>
  <c r="NZ12" i="4"/>
  <c r="PT12" i="4"/>
  <c r="JG12" i="4"/>
  <c r="JQ12" i="4" s="1"/>
  <c r="GK12" i="4"/>
  <c r="KL12" i="4"/>
  <c r="G12" i="4"/>
  <c r="HL12" i="4"/>
  <c r="BW12" i="4"/>
  <c r="CG12" i="4" s="1"/>
  <c r="HQ12" i="4"/>
  <c r="D12" i="4"/>
  <c r="MX12" i="4"/>
  <c r="C11" i="4"/>
  <c r="LF12" i="4"/>
  <c r="KE12" i="4"/>
  <c r="KO12" i="4" s="1"/>
  <c r="GM12" i="4"/>
  <c r="GW12" i="4" s="1"/>
  <c r="EA13" i="4"/>
  <c r="EH13" i="4" s="1"/>
  <c r="NG13" i="4"/>
  <c r="NL13" i="4" s="1"/>
  <c r="DC13" i="4"/>
  <c r="DH13" i="4" s="1"/>
  <c r="BF12" i="6"/>
  <c r="HD12" i="6"/>
  <c r="HN12" i="6" s="1"/>
  <c r="FR12" i="6"/>
  <c r="GB12" i="6" s="1"/>
  <c r="AH12" i="6"/>
  <c r="DB12" i="6"/>
  <c r="BG12" i="6"/>
  <c r="AC12" i="6"/>
  <c r="AM12" i="6" s="1"/>
  <c r="DW12" i="6"/>
  <c r="M12" i="6"/>
  <c r="HI12" i="6"/>
  <c r="HS12" i="6" s="1"/>
  <c r="HY12" i="6"/>
  <c r="EY12" i="6"/>
  <c r="GW12" i="6"/>
  <c r="IF12" i="6"/>
  <c r="IP12" i="6" s="1"/>
  <c r="HF12" i="6"/>
  <c r="HP12" i="6" s="1"/>
  <c r="FT12" i="6"/>
  <c r="G12" i="6"/>
  <c r="AX12" i="6"/>
  <c r="AB12" i="6"/>
  <c r="HH12" i="6"/>
  <c r="HR12" i="6" s="1"/>
  <c r="AY12" i="6"/>
  <c r="GU12" i="6"/>
  <c r="EQ12" i="6"/>
  <c r="DT12" i="6"/>
  <c r="CD12" i="6"/>
  <c r="BA12" i="6"/>
  <c r="AI12" i="6"/>
  <c r="FQ12" i="6"/>
  <c r="AE12" i="6"/>
  <c r="EU12" i="6"/>
  <c r="BB12" i="6"/>
  <c r="GQ12" i="6"/>
  <c r="BV12" i="6"/>
  <c r="DX12" i="6"/>
  <c r="BX12" i="6"/>
  <c r="CH12" i="6" s="1"/>
  <c r="IE12" i="6"/>
  <c r="IO12" i="6" s="1"/>
  <c r="HG12" i="6"/>
  <c r="HQ12" i="6" s="1"/>
  <c r="CY12" i="6"/>
  <c r="DS12" i="6"/>
  <c r="CZ12" i="6"/>
  <c r="FY12" i="6"/>
  <c r="AF12" i="6"/>
  <c r="BC12" i="6"/>
  <c r="I12" i="6"/>
  <c r="GR12" i="6"/>
  <c r="CC12" i="6"/>
  <c r="EX12" i="6"/>
  <c r="BY12" i="6"/>
  <c r="DA12" i="6"/>
  <c r="CB12" i="6"/>
  <c r="FW12" i="6"/>
  <c r="GS12" i="6"/>
  <c r="HJ12" i="6"/>
  <c r="HT12" i="6" s="1"/>
  <c r="CV12" i="6"/>
  <c r="DG12" i="6" s="1"/>
  <c r="CT12" i="6"/>
  <c r="EZ12" i="6"/>
  <c r="CA12" i="6"/>
  <c r="GN12" i="6"/>
  <c r="CU12" i="6"/>
  <c r="DV12" i="6"/>
  <c r="CX12" i="6"/>
  <c r="IG12" i="6"/>
  <c r="IQ12" i="6" s="1"/>
  <c r="L12" i="6"/>
  <c r="IA12" i="6"/>
  <c r="BW12" i="6"/>
  <c r="AD12" i="6"/>
  <c r="E12" i="6"/>
  <c r="EV12" i="6"/>
  <c r="IC12" i="6"/>
  <c r="IM12" i="6" s="1"/>
  <c r="AA12" i="6"/>
  <c r="J12" i="6"/>
  <c r="BD12" i="6"/>
  <c r="EA12" i="6"/>
  <c r="FU12" i="6"/>
  <c r="ER12" i="6"/>
  <c r="HE12" i="6"/>
  <c r="H12" i="6"/>
  <c r="K12" i="6"/>
  <c r="AG12" i="6"/>
  <c r="BZ12" i="6"/>
  <c r="GP12" i="6"/>
  <c r="ET12" i="6"/>
  <c r="HZ12" i="6"/>
  <c r="IJ12" i="6" s="1"/>
  <c r="D12" i="6"/>
  <c r="BE12" i="6"/>
  <c r="GO12" i="6"/>
  <c r="EB12" i="6"/>
  <c r="AZ12" i="6"/>
  <c r="BJ12" i="6" s="1"/>
  <c r="DC12" i="6"/>
  <c r="FS12" i="6"/>
  <c r="HB12" i="6"/>
  <c r="ID12" i="6"/>
  <c r="IN12" i="6" s="1"/>
  <c r="FP12" i="6"/>
  <c r="DU12" i="6"/>
  <c r="EE12" i="6" s="1"/>
  <c r="DZ12" i="6"/>
  <c r="HK12" i="6"/>
  <c r="HU12" i="6" s="1"/>
  <c r="HX12" i="6"/>
  <c r="IB12" i="6"/>
  <c r="IL12" i="6" s="1"/>
  <c r="EW12" i="6"/>
  <c r="FV12" i="6"/>
  <c r="F12" i="6"/>
  <c r="P12" i="6" s="1"/>
  <c r="DY12" i="6"/>
  <c r="CW12" i="6"/>
  <c r="HC12" i="6"/>
  <c r="FX12" i="6"/>
  <c r="GT12" i="6"/>
  <c r="AJ12" i="6"/>
  <c r="CE12" i="6"/>
  <c r="ES12" i="6"/>
  <c r="FD12" i="6" s="1"/>
  <c r="GV12" i="6"/>
  <c r="QF13" i="4"/>
  <c r="QC13" i="4"/>
  <c r="EY13" i="4"/>
  <c r="FF13" i="4" s="1"/>
  <c r="GU13" i="4"/>
  <c r="HA13" i="4" s="1"/>
  <c r="JO13" i="4"/>
  <c r="JX13" i="4" s="1"/>
  <c r="IQ13" i="4"/>
  <c r="IX13" i="4" s="1"/>
  <c r="BG13" i="4"/>
  <c r="BO13" i="4" s="1"/>
  <c r="OE13" i="4"/>
  <c r="OM13" i="4" s="1"/>
  <c r="N13" i="10"/>
  <c r="S13" i="10" s="1"/>
  <c r="AK13" i="6"/>
  <c r="AP13" i="6" s="1"/>
  <c r="HL13" i="6"/>
  <c r="HO13" i="6"/>
  <c r="HV13" i="6" s="1"/>
  <c r="CF13" i="6"/>
  <c r="CM13" i="6" s="1"/>
  <c r="BH13" i="6"/>
  <c r="BM13" i="6" s="1"/>
  <c r="IK13" i="6"/>
  <c r="IR13" i="6" s="1"/>
  <c r="IH13" i="6"/>
  <c r="FA13" i="6"/>
  <c r="FG13" i="6" s="1"/>
  <c r="E58" i="10"/>
  <c r="D58" i="10"/>
  <c r="C59" i="10"/>
  <c r="F58" i="10"/>
  <c r="P58" i="10" s="1"/>
  <c r="AX58" i="6"/>
  <c r="CT58" i="6"/>
  <c r="IG58" i="6"/>
  <c r="IQ58" i="6" s="1"/>
  <c r="AC58" i="6"/>
  <c r="AM58" i="6" s="1"/>
  <c r="E58" i="6"/>
  <c r="HE58" i="6"/>
  <c r="HB58" i="6"/>
  <c r="DT58" i="6"/>
  <c r="HF58" i="6"/>
  <c r="HP58" i="6" s="1"/>
  <c r="BX58" i="6"/>
  <c r="CH58" i="6" s="1"/>
  <c r="HY58" i="6"/>
  <c r="HK58" i="6"/>
  <c r="HU58" i="6" s="1"/>
  <c r="HZ58" i="6"/>
  <c r="IJ58" i="6" s="1"/>
  <c r="HX58" i="6"/>
  <c r="HJ58" i="6"/>
  <c r="HT58" i="6" s="1"/>
  <c r="HD58" i="6"/>
  <c r="HN58" i="6" s="1"/>
  <c r="C59" i="6"/>
  <c r="HH58" i="6"/>
  <c r="HR58" i="6" s="1"/>
  <c r="FQ58" i="6"/>
  <c r="D58" i="6"/>
  <c r="HG58" i="6"/>
  <c r="HQ58" i="6" s="1"/>
  <c r="AB58" i="6"/>
  <c r="AZ58" i="6"/>
  <c r="BJ58" i="6" s="1"/>
  <c r="HI58" i="6"/>
  <c r="HS58" i="6" s="1"/>
  <c r="ES58" i="6"/>
  <c r="FD58" i="6" s="1"/>
  <c r="FP58" i="6"/>
  <c r="IF58" i="6"/>
  <c r="IP58" i="6" s="1"/>
  <c r="HC58" i="6"/>
  <c r="FR58" i="6"/>
  <c r="GB58" i="6" s="1"/>
  <c r="IC58" i="6"/>
  <c r="IM58" i="6" s="1"/>
  <c r="BV58" i="6"/>
  <c r="EQ58" i="6"/>
  <c r="IE58" i="6"/>
  <c r="IO58" i="6" s="1"/>
  <c r="CU58" i="6"/>
  <c r="GP58" i="6"/>
  <c r="IB58" i="6"/>
  <c r="IL58" i="6" s="1"/>
  <c r="AA58" i="6"/>
  <c r="AY58" i="6"/>
  <c r="GN58" i="6"/>
  <c r="ID58" i="6"/>
  <c r="IN58" i="6" s="1"/>
  <c r="ER58" i="6"/>
  <c r="IA58" i="6"/>
  <c r="BW58" i="6"/>
  <c r="DU58" i="6"/>
  <c r="EE58" i="6" s="1"/>
  <c r="CV58" i="6"/>
  <c r="DG58" i="6" s="1"/>
  <c r="GO58" i="6"/>
  <c r="F58" i="6"/>
  <c r="P58" i="6" s="1"/>
  <c r="DS58" i="6"/>
  <c r="HL57" i="6"/>
  <c r="HO57" i="6"/>
  <c r="HV57" i="6" s="1"/>
  <c r="IH57" i="6"/>
  <c r="IK57" i="6"/>
  <c r="IR57" i="6" s="1"/>
  <c r="JY14" i="4" l="1"/>
  <c r="EK14" i="4"/>
  <c r="FL14" i="6"/>
  <c r="GJ14" i="6"/>
  <c r="AT14" i="4"/>
  <c r="S13" i="6"/>
  <c r="T13" i="6"/>
  <c r="EJ13" i="6"/>
  <c r="JA14" i="4"/>
  <c r="AS13" i="4"/>
  <c r="AN13" i="4"/>
  <c r="E33" i="8"/>
  <c r="F32" i="8"/>
  <c r="G32" i="8"/>
  <c r="H32" i="8"/>
  <c r="I31" i="8"/>
  <c r="J31" i="8"/>
  <c r="BM30" i="8"/>
  <c r="BN29" i="8"/>
  <c r="BO29" i="8"/>
  <c r="BP29" i="8"/>
  <c r="BQ28" i="8"/>
  <c r="BR28" i="8"/>
  <c r="CY28" i="8"/>
  <c r="CX29" i="8"/>
  <c r="CZ28" i="8"/>
  <c r="ER25" i="8"/>
  <c r="ES24" i="8"/>
  <c r="ET24" i="8"/>
  <c r="EU24" i="8"/>
  <c r="EV23" i="8"/>
  <c r="EW23" i="8"/>
  <c r="EO26" i="8"/>
  <c r="EP25" i="8"/>
  <c r="EQ25" i="8"/>
  <c r="GC24" i="8"/>
  <c r="GD23" i="8"/>
  <c r="GE23" i="8"/>
  <c r="GJ21" i="8"/>
  <c r="GI22" i="8"/>
  <c r="GK21" i="8"/>
  <c r="GG22" i="8"/>
  <c r="GF23" i="8"/>
  <c r="GH22" i="8"/>
  <c r="FZ25" i="8"/>
  <c r="GA24" i="8"/>
  <c r="GB24" i="8"/>
  <c r="GW23" i="8"/>
  <c r="GX22" i="8"/>
  <c r="GY22" i="8"/>
  <c r="GZ22" i="8"/>
  <c r="HA21" i="8"/>
  <c r="HB21" i="8"/>
  <c r="HC21" i="8"/>
  <c r="HD20" i="8"/>
  <c r="HE20" i="8"/>
  <c r="HR21" i="8"/>
  <c r="HQ22" i="8"/>
  <c r="HS21" i="8"/>
  <c r="HW20" i="8"/>
  <c r="HX19" i="8"/>
  <c r="HY19" i="8"/>
  <c r="HT21" i="8"/>
  <c r="HU20" i="8"/>
  <c r="HV20" i="8"/>
  <c r="HO22" i="8"/>
  <c r="HN23" i="8"/>
  <c r="HP22" i="8"/>
  <c r="KQ18" i="8"/>
  <c r="KP19" i="8"/>
  <c r="KR18" i="8"/>
  <c r="MH15" i="8"/>
  <c r="MG16" i="8"/>
  <c r="MI15" i="8"/>
  <c r="MN13" i="8"/>
  <c r="MM14" i="8"/>
  <c r="MO13" i="8"/>
  <c r="MJ15" i="8"/>
  <c r="MK14" i="8"/>
  <c r="ML14" i="8"/>
  <c r="NV13" i="8"/>
  <c r="NU14" i="8"/>
  <c r="NW13" i="8"/>
  <c r="NY12" i="8"/>
  <c r="NX13" i="8"/>
  <c r="NZ12" i="8"/>
  <c r="OA12" i="8"/>
  <c r="OB11" i="8"/>
  <c r="OC11" i="8"/>
  <c r="PG12" i="8"/>
  <c r="PF13" i="8"/>
  <c r="PH12" i="8"/>
  <c r="PI12" i="8"/>
  <c r="PJ11" i="8"/>
  <c r="PK11" i="8"/>
  <c r="PM10" i="8"/>
  <c r="PL11" i="8"/>
  <c r="PN10" i="8"/>
  <c r="PO10" i="8"/>
  <c r="PP9" i="8"/>
  <c r="PQ9" i="8"/>
  <c r="OO13" i="8"/>
  <c r="OP12" i="8"/>
  <c r="OQ12" i="8"/>
  <c r="OU11" i="8"/>
  <c r="OV10" i="8"/>
  <c r="OW10" i="8"/>
  <c r="OR12" i="8"/>
  <c r="OS11" i="8"/>
  <c r="OT11" i="8"/>
  <c r="OM13" i="8"/>
  <c r="OL14" i="8"/>
  <c r="ON13" i="8"/>
  <c r="NS14" i="8"/>
  <c r="NR15" i="8"/>
  <c r="NT14" i="8"/>
  <c r="NE13" i="8"/>
  <c r="ND14" i="8"/>
  <c r="NF13" i="8"/>
  <c r="NH12" i="8"/>
  <c r="NG13" i="8"/>
  <c r="NI12" i="8"/>
  <c r="NB14" i="8"/>
  <c r="NA15" i="8"/>
  <c r="NC14" i="8"/>
  <c r="MX16" i="8"/>
  <c r="MY15" i="8"/>
  <c r="MZ15" i="8"/>
  <c r="MD17" i="8"/>
  <c r="ME16" i="8"/>
  <c r="MF16" i="8"/>
  <c r="LJ18" i="8"/>
  <c r="LK17" i="8"/>
  <c r="LL17" i="8"/>
  <c r="LM17" i="8"/>
  <c r="LN16" i="8"/>
  <c r="LO16" i="8"/>
  <c r="LT14" i="8"/>
  <c r="LS15" i="8"/>
  <c r="LU14" i="8"/>
  <c r="LP16" i="8"/>
  <c r="LQ15" i="8"/>
  <c r="LR15" i="8"/>
  <c r="KT17" i="8"/>
  <c r="KS18" i="8"/>
  <c r="KU17" i="8"/>
  <c r="KZ15" i="8"/>
  <c r="KY16" i="8"/>
  <c r="LA15" i="8"/>
  <c r="KV17" i="8"/>
  <c r="KW16" i="8"/>
  <c r="KX16" i="8"/>
  <c r="KE17" i="8"/>
  <c r="KF16" i="8"/>
  <c r="KG16" i="8"/>
  <c r="KC17" i="8"/>
  <c r="KB18" i="8"/>
  <c r="KD17" i="8"/>
  <c r="JY19" i="8"/>
  <c r="JZ18" i="8"/>
  <c r="KA18" i="8"/>
  <c r="JV20" i="8"/>
  <c r="JW19" i="8"/>
  <c r="JX19" i="8"/>
  <c r="JF19" i="8"/>
  <c r="JE20" i="8"/>
  <c r="JG19" i="8"/>
  <c r="JK18" i="8"/>
  <c r="JL17" i="8"/>
  <c r="JM17" i="8"/>
  <c r="JI18" i="8"/>
  <c r="JH19" i="8"/>
  <c r="JJ18" i="8"/>
  <c r="JB21" i="8"/>
  <c r="JC20" i="8"/>
  <c r="JD20" i="8"/>
  <c r="IK21" i="8"/>
  <c r="IL20" i="8"/>
  <c r="IM20" i="8"/>
  <c r="IR18" i="8"/>
  <c r="IQ19" i="8"/>
  <c r="IS18" i="8"/>
  <c r="IN20" i="8"/>
  <c r="IO19" i="8"/>
  <c r="IP19" i="8"/>
  <c r="IH22" i="8"/>
  <c r="II21" i="8"/>
  <c r="IJ21" i="8"/>
  <c r="GT24" i="8"/>
  <c r="GU23" i="8"/>
  <c r="GV23" i="8"/>
  <c r="FG25" i="8"/>
  <c r="FF26" i="8"/>
  <c r="FH25" i="8"/>
  <c r="FP22" i="8"/>
  <c r="FO23" i="8"/>
  <c r="FQ22" i="8"/>
  <c r="FL24" i="8"/>
  <c r="FM23" i="8"/>
  <c r="FN23" i="8"/>
  <c r="FJ24" i="8"/>
  <c r="FI25" i="8"/>
  <c r="FK24" i="8"/>
  <c r="EL27" i="8"/>
  <c r="EM26" i="8"/>
  <c r="EN26" i="8"/>
  <c r="DS27" i="8"/>
  <c r="DR28" i="8"/>
  <c r="DT27" i="8"/>
  <c r="EA25" i="8"/>
  <c r="EB24" i="8"/>
  <c r="EC24" i="8"/>
  <c r="DY25" i="8"/>
  <c r="DX26" i="8"/>
  <c r="DZ25" i="8"/>
  <c r="DV26" i="8"/>
  <c r="DU27" i="8"/>
  <c r="DW26" i="8"/>
  <c r="K31" i="8"/>
  <c r="L30" i="8"/>
  <c r="M30" i="8"/>
  <c r="CJ28" i="8"/>
  <c r="CK27" i="8"/>
  <c r="CL27" i="8"/>
  <c r="CM27" i="8"/>
  <c r="CN26" i="8"/>
  <c r="CO26" i="8"/>
  <c r="CE29" i="8"/>
  <c r="CD30" i="8"/>
  <c r="CF29" i="8"/>
  <c r="BK30" i="8"/>
  <c r="BJ31" i="8"/>
  <c r="BL30" i="8"/>
  <c r="AP32" i="8"/>
  <c r="AQ31" i="8"/>
  <c r="AR31" i="8"/>
  <c r="V33" i="8"/>
  <c r="W32" i="8"/>
  <c r="X32" i="8"/>
  <c r="AB31" i="8"/>
  <c r="AC30" i="8"/>
  <c r="AD30" i="8"/>
  <c r="BT27" i="8"/>
  <c r="BS28" i="8"/>
  <c r="BU27" i="8"/>
  <c r="DD27" i="8"/>
  <c r="DE26" i="8"/>
  <c r="DF26" i="8"/>
  <c r="DA28" i="8"/>
  <c r="DB27" i="8"/>
  <c r="DC27" i="8"/>
  <c r="AE30" i="8"/>
  <c r="AF29" i="8"/>
  <c r="AG29" i="8"/>
  <c r="Y32" i="8"/>
  <c r="Z31" i="8"/>
  <c r="AA31" i="8"/>
  <c r="AS31" i="8"/>
  <c r="AT30" i="8"/>
  <c r="AU30" i="8"/>
  <c r="CG29" i="8"/>
  <c r="CH28" i="8"/>
  <c r="CI28" i="8"/>
  <c r="AW29" i="8"/>
  <c r="AV30" i="8"/>
  <c r="AX29" i="8"/>
  <c r="C33" i="8"/>
  <c r="B34" i="8"/>
  <c r="D33" i="8"/>
  <c r="DG34" i="8"/>
  <c r="DH33" i="8"/>
  <c r="DI33" i="8"/>
  <c r="AY29" i="8"/>
  <c r="AZ28" i="8"/>
  <c r="BA28" i="8"/>
  <c r="JR13" i="4"/>
  <c r="X14" i="10"/>
  <c r="LU14" i="4"/>
  <c r="EM14" i="6"/>
  <c r="Q13" i="4"/>
  <c r="QI13" i="4"/>
  <c r="OO14" i="4"/>
  <c r="HE14" i="4"/>
  <c r="X14" i="4"/>
  <c r="PM14" i="4"/>
  <c r="GG14" i="4"/>
  <c r="NQ14" i="4"/>
  <c r="BQ14" i="4"/>
  <c r="FZ12" i="6"/>
  <c r="GC12" i="6" s="1"/>
  <c r="NJ13" i="4"/>
  <c r="KP13" i="4"/>
  <c r="FZ13" i="4"/>
  <c r="CH13" i="4"/>
  <c r="CO14" i="4"/>
  <c r="FB13" i="4"/>
  <c r="Q13" i="10"/>
  <c r="FE13" i="6"/>
  <c r="BJ13" i="4"/>
  <c r="MS14" i="4"/>
  <c r="DM14" i="4"/>
  <c r="KW14" i="4"/>
  <c r="V13" i="6"/>
  <c r="BK13" i="6"/>
  <c r="GH12" i="6"/>
  <c r="GI12" i="6"/>
  <c r="EA12" i="4"/>
  <c r="ED12" i="4" s="1"/>
  <c r="BO13" i="6"/>
  <c r="R13" i="10"/>
  <c r="CI13" i="4"/>
  <c r="JT13" i="4"/>
  <c r="ON13" i="4"/>
  <c r="JW13" i="4"/>
  <c r="AU14" i="6"/>
  <c r="BR14" i="6"/>
  <c r="AS13" i="6"/>
  <c r="BQ13" i="6"/>
  <c r="FJ13" i="6"/>
  <c r="V13" i="4"/>
  <c r="HW13" i="4"/>
  <c r="HC13" i="4"/>
  <c r="CJ13" i="4"/>
  <c r="DI13" i="4"/>
  <c r="IV13" i="4"/>
  <c r="CN13" i="4"/>
  <c r="R13" i="6"/>
  <c r="AR13" i="6"/>
  <c r="EH13" i="6"/>
  <c r="JV13" i="4"/>
  <c r="IU13" i="4"/>
  <c r="T13" i="4"/>
  <c r="HB13" i="4"/>
  <c r="RJ13" i="4"/>
  <c r="CK13" i="6"/>
  <c r="AT13" i="6"/>
  <c r="DJ13" i="4"/>
  <c r="HD13" i="4"/>
  <c r="QH13" i="4"/>
  <c r="QL13" i="4"/>
  <c r="FC13" i="4"/>
  <c r="BL13" i="4"/>
  <c r="JU13" i="4"/>
  <c r="GE12" i="6"/>
  <c r="HV13" i="4"/>
  <c r="CN13" i="6"/>
  <c r="CM13" i="4"/>
  <c r="FG13" i="4"/>
  <c r="EE13" i="4"/>
  <c r="KU13" i="4"/>
  <c r="U13" i="4"/>
  <c r="GB13" i="4"/>
  <c r="DO14" i="6"/>
  <c r="EG13" i="4"/>
  <c r="CL13" i="6"/>
  <c r="AQ13" i="6"/>
  <c r="W13" i="10"/>
  <c r="W13" i="4"/>
  <c r="LS13" i="4"/>
  <c r="LO13" i="4"/>
  <c r="KV13" i="4"/>
  <c r="FH13" i="4"/>
  <c r="IW13" i="4"/>
  <c r="BN13" i="6"/>
  <c r="BM13" i="4"/>
  <c r="OL13" i="4"/>
  <c r="LP13" i="4"/>
  <c r="BK13" i="4"/>
  <c r="MN13" i="4"/>
  <c r="GJ13" i="6"/>
  <c r="EK13" i="6"/>
  <c r="OJ13" i="4"/>
  <c r="IY13" i="4"/>
  <c r="CK13" i="4"/>
  <c r="EI13" i="4"/>
  <c r="RI13" i="4"/>
  <c r="FE13" i="4"/>
  <c r="DK13" i="4"/>
  <c r="GG12" i="6"/>
  <c r="EI12" i="4"/>
  <c r="FK13" i="6"/>
  <c r="GD13" i="4"/>
  <c r="KS13" i="4"/>
  <c r="DG13" i="4"/>
  <c r="NM13" i="4"/>
  <c r="S13" i="4"/>
  <c r="IA13" i="4"/>
  <c r="X14" i="6"/>
  <c r="BL13" i="6"/>
  <c r="DL13" i="6"/>
  <c r="U13" i="10"/>
  <c r="BN13" i="4"/>
  <c r="NK13" i="4"/>
  <c r="KR13" i="4"/>
  <c r="GE13" i="4"/>
  <c r="GA13" i="4"/>
  <c r="NO13" i="4"/>
  <c r="DN13" i="6"/>
  <c r="DJ13" i="6"/>
  <c r="AO13" i="6"/>
  <c r="GC13" i="4"/>
  <c r="EF13" i="4"/>
  <c r="DL13" i="4"/>
  <c r="W13" i="6"/>
  <c r="V13" i="10"/>
  <c r="PJ13" i="4"/>
  <c r="LQ13" i="4"/>
  <c r="RF13" i="4"/>
  <c r="QK13" i="4"/>
  <c r="JS13" i="4"/>
  <c r="JY13" i="4" s="1"/>
  <c r="MR13" i="4"/>
  <c r="CI13" i="6"/>
  <c r="AN13" i="6"/>
  <c r="OH13" i="4"/>
  <c r="IT13" i="4"/>
  <c r="GX13" i="4"/>
  <c r="GF12" i="6"/>
  <c r="EC12" i="6"/>
  <c r="EF12" i="6" s="1"/>
  <c r="GX12" i="6"/>
  <c r="GD12" i="6"/>
  <c r="DF13" i="4"/>
  <c r="ED13" i="4"/>
  <c r="KM12" i="4"/>
  <c r="KP12" i="4" s="1"/>
  <c r="EF12" i="4"/>
  <c r="QM14" i="4"/>
  <c r="FH13" i="6"/>
  <c r="FI13" i="6"/>
  <c r="FF13" i="6"/>
  <c r="CO13" i="6"/>
  <c r="HY13" i="4"/>
  <c r="HZ13" i="4"/>
  <c r="HX13" i="4"/>
  <c r="FD13" i="4"/>
  <c r="NN13" i="4"/>
  <c r="KQ13" i="4"/>
  <c r="RK14" i="4"/>
  <c r="CJ13" i="6"/>
  <c r="BP13" i="6"/>
  <c r="OI13" i="4"/>
  <c r="GZ13" i="4"/>
  <c r="IZ13" i="4"/>
  <c r="GY13" i="4"/>
  <c r="OK13" i="4"/>
  <c r="LT13" i="4"/>
  <c r="DK13" i="6"/>
  <c r="EL13" i="6"/>
  <c r="U13" i="6"/>
  <c r="T13" i="10"/>
  <c r="PG13" i="4"/>
  <c r="MP13" i="4"/>
  <c r="LR13" i="4"/>
  <c r="RE13" i="4"/>
  <c r="EJ13" i="4"/>
  <c r="BP13" i="4"/>
  <c r="EG13" i="6"/>
  <c r="DI13" i="6"/>
  <c r="MQ13" i="4"/>
  <c r="NP13" i="4"/>
  <c r="AP13" i="4"/>
  <c r="AQ13" i="4"/>
  <c r="MM13" i="4"/>
  <c r="AO13" i="4"/>
  <c r="IK58" i="6"/>
  <c r="IR58" i="6" s="1"/>
  <c r="IH58" i="6"/>
  <c r="HC59" i="6"/>
  <c r="GO59" i="6"/>
  <c r="IA59" i="6"/>
  <c r="AC59" i="6"/>
  <c r="AM59" i="6" s="1"/>
  <c r="C60" i="6"/>
  <c r="IE59" i="6"/>
  <c r="IO59" i="6" s="1"/>
  <c r="ER59" i="6"/>
  <c r="GP59" i="6"/>
  <c r="IC59" i="6"/>
  <c r="IM59" i="6" s="1"/>
  <c r="DU59" i="6"/>
  <c r="EE59" i="6" s="1"/>
  <c r="HD59" i="6"/>
  <c r="HN59" i="6" s="1"/>
  <c r="ID59" i="6"/>
  <c r="IN59" i="6" s="1"/>
  <c r="BV59" i="6"/>
  <c r="DT59" i="6"/>
  <c r="HK59" i="6"/>
  <c r="HU59" i="6" s="1"/>
  <c r="GN59" i="6"/>
  <c r="HE59" i="6"/>
  <c r="HZ59" i="6"/>
  <c r="IJ59" i="6" s="1"/>
  <c r="IF59" i="6"/>
  <c r="IP59" i="6" s="1"/>
  <c r="CV59" i="6"/>
  <c r="DG59" i="6" s="1"/>
  <c r="AA59" i="6"/>
  <c r="AB59" i="6"/>
  <c r="AX59" i="6"/>
  <c r="EQ59" i="6"/>
  <c r="FP59" i="6"/>
  <c r="AY59" i="6"/>
  <c r="HH59" i="6"/>
  <c r="HR59" i="6" s="1"/>
  <c r="HJ59" i="6"/>
  <c r="HT59" i="6" s="1"/>
  <c r="CU59" i="6"/>
  <c r="FQ59" i="6"/>
  <c r="FR59" i="6"/>
  <c r="GB59" i="6" s="1"/>
  <c r="HY59" i="6"/>
  <c r="F59" i="6"/>
  <c r="P59" i="6" s="1"/>
  <c r="IB59" i="6"/>
  <c r="IL59" i="6" s="1"/>
  <c r="AZ59" i="6"/>
  <c r="BJ59" i="6" s="1"/>
  <c r="IG59" i="6"/>
  <c r="IQ59" i="6" s="1"/>
  <c r="BW59" i="6"/>
  <c r="ES59" i="6"/>
  <c r="FD59" i="6" s="1"/>
  <c r="E59" i="6"/>
  <c r="HX59" i="6"/>
  <c r="HG59" i="6"/>
  <c r="HQ59" i="6" s="1"/>
  <c r="CT59" i="6"/>
  <c r="BX59" i="6"/>
  <c r="CH59" i="6" s="1"/>
  <c r="D59" i="6"/>
  <c r="DS59" i="6"/>
  <c r="HF59" i="6"/>
  <c r="HP59" i="6" s="1"/>
  <c r="HI59" i="6"/>
  <c r="HS59" i="6" s="1"/>
  <c r="HB59" i="6"/>
  <c r="HL58" i="6"/>
  <c r="HO58" i="6"/>
  <c r="HV58" i="6" s="1"/>
  <c r="D59" i="10"/>
  <c r="F59" i="10"/>
  <c r="P59" i="10" s="1"/>
  <c r="E59" i="10"/>
  <c r="C60" i="10"/>
  <c r="DD12" i="6"/>
  <c r="DK12" i="6" s="1"/>
  <c r="FA12" i="6"/>
  <c r="FK12" i="6" s="1"/>
  <c r="HL12" i="6"/>
  <c r="HO12" i="6"/>
  <c r="HV12" i="6" s="1"/>
  <c r="AK12" i="6"/>
  <c r="AR12" i="6" s="1"/>
  <c r="IK12" i="6"/>
  <c r="IR12" i="6" s="1"/>
  <c r="IH12" i="6"/>
  <c r="CF12" i="6"/>
  <c r="CN12" i="6" s="1"/>
  <c r="BH12" i="6"/>
  <c r="BO12" i="6" s="1"/>
  <c r="N12" i="6"/>
  <c r="V12" i="6" s="1"/>
  <c r="IH11" i="4"/>
  <c r="PT11" i="4"/>
  <c r="EW11" i="4"/>
  <c r="HL11" i="4"/>
  <c r="IP11" i="4"/>
  <c r="AG11" i="4"/>
  <c r="HO11" i="4"/>
  <c r="JF11" i="4"/>
  <c r="FT11" i="4"/>
  <c r="CV11" i="4"/>
  <c r="EP11" i="4"/>
  <c r="CT11" i="4"/>
  <c r="FN11" i="4"/>
  <c r="GS11" i="4"/>
  <c r="OZ11" i="4"/>
  <c r="NZ11" i="4"/>
  <c r="MD11" i="4"/>
  <c r="DB11" i="4"/>
  <c r="LD11" i="4"/>
  <c r="OS11" i="4"/>
  <c r="CA11" i="4"/>
  <c r="LG11" i="4"/>
  <c r="QR11" i="4"/>
  <c r="KD11" i="4"/>
  <c r="CC11" i="4"/>
  <c r="QB11" i="4"/>
  <c r="J11" i="4"/>
  <c r="EV11" i="4"/>
  <c r="JL11" i="4"/>
  <c r="JN11" i="4"/>
  <c r="AY11" i="4"/>
  <c r="BI11" i="4" s="1"/>
  <c r="NV11" i="4"/>
  <c r="PW11" i="4"/>
  <c r="H11" i="4"/>
  <c r="AD11" i="4"/>
  <c r="DR11" i="4"/>
  <c r="FM11" i="4"/>
  <c r="QX11" i="4"/>
  <c r="DU11" i="4"/>
  <c r="KI11" i="4"/>
  <c r="BZ11" i="4"/>
  <c r="JK11" i="4"/>
  <c r="GM11" i="4"/>
  <c r="GW11" i="4" s="1"/>
  <c r="OC11" i="4"/>
  <c r="MB11" i="4"/>
  <c r="QS11" i="4"/>
  <c r="RC11" i="4" s="1"/>
  <c r="DQ11" i="4"/>
  <c r="QU11" i="4"/>
  <c r="I11" i="4"/>
  <c r="LA11" i="4"/>
  <c r="OD11" i="4"/>
  <c r="ME11" i="4"/>
  <c r="EQ11" i="4"/>
  <c r="FA11" i="4" s="1"/>
  <c r="FP11" i="4"/>
  <c r="KL11" i="4"/>
  <c r="PS11" i="4"/>
  <c r="QA11" i="4"/>
  <c r="LH11" i="4"/>
  <c r="NA11" i="4"/>
  <c r="IN11" i="4"/>
  <c r="FU11" i="4"/>
  <c r="E11" i="4"/>
  <c r="BE11" i="4"/>
  <c r="OT11" i="4"/>
  <c r="DZ11" i="4"/>
  <c r="MW11" i="4"/>
  <c r="IL11" i="4"/>
  <c r="BX11" i="4"/>
  <c r="DA11" i="4"/>
  <c r="GK11" i="4"/>
  <c r="OV11" i="4"/>
  <c r="HK11" i="4"/>
  <c r="HU11" i="4" s="1"/>
  <c r="HN11" i="4"/>
  <c r="BF11" i="4"/>
  <c r="MY11" i="4"/>
  <c r="NI11" i="4" s="1"/>
  <c r="AE11" i="4"/>
  <c r="L11" i="4"/>
  <c r="HR11" i="4"/>
  <c r="MA11" i="4"/>
  <c r="MK11" i="4" s="1"/>
  <c r="Z11" i="4"/>
  <c r="LE11" i="4"/>
  <c r="JI11" i="4"/>
  <c r="FV11" i="4"/>
  <c r="QW11" i="4"/>
  <c r="DX11" i="4"/>
  <c r="MG11" i="4"/>
  <c r="IG11" i="4"/>
  <c r="MZ11" i="4"/>
  <c r="DT11" i="4"/>
  <c r="AF11" i="4"/>
  <c r="NX11" i="4"/>
  <c r="NW11" i="4"/>
  <c r="OG11" i="4" s="1"/>
  <c r="BV11" i="4"/>
  <c r="C10" i="10"/>
  <c r="CY11" i="4"/>
  <c r="DS11" i="4"/>
  <c r="EC11" i="4" s="1"/>
  <c r="BD11" i="4"/>
  <c r="FS11" i="4"/>
  <c r="CX11" i="4"/>
  <c r="NB11" i="4"/>
  <c r="K11" i="4"/>
  <c r="BW11" i="4"/>
  <c r="CG11" i="4" s="1"/>
  <c r="LY11" i="4"/>
  <c r="JG11" i="4"/>
  <c r="JQ11" i="4" s="1"/>
  <c r="PX11" i="4"/>
  <c r="NF11" i="4"/>
  <c r="KF11" i="4"/>
  <c r="GQ11" i="4"/>
  <c r="QQ11" i="4"/>
  <c r="NY11" i="4"/>
  <c r="LZ11" i="4"/>
  <c r="AB11" i="4"/>
  <c r="AL11" i="4" s="1"/>
  <c r="CU11" i="4"/>
  <c r="DE11" i="4" s="1"/>
  <c r="BC11" i="4"/>
  <c r="NC11" i="4"/>
  <c r="AH11" i="4"/>
  <c r="OX11" i="4"/>
  <c r="G11" i="4"/>
  <c r="BB11" i="4"/>
  <c r="HQ11" i="4"/>
  <c r="MF11" i="4"/>
  <c r="ES11" i="4"/>
  <c r="PV11" i="4"/>
  <c r="GO11" i="4"/>
  <c r="PU11" i="4"/>
  <c r="QE11" i="4" s="1"/>
  <c r="HI11" i="4"/>
  <c r="ER11" i="4"/>
  <c r="MC11" i="4"/>
  <c r="M11" i="4"/>
  <c r="KC11" i="4"/>
  <c r="DY11" i="4"/>
  <c r="FQ11" i="4"/>
  <c r="LB11" i="4"/>
  <c r="GT11" i="4"/>
  <c r="LF11" i="4"/>
  <c r="QT11" i="4"/>
  <c r="BU11" i="4"/>
  <c r="AA11" i="4"/>
  <c r="KH11" i="4"/>
  <c r="II11" i="4"/>
  <c r="IS11" i="4" s="1"/>
  <c r="BA11" i="4"/>
  <c r="AC11" i="4"/>
  <c r="ET11" i="4"/>
  <c r="CZ11" i="4"/>
  <c r="EU11" i="4"/>
  <c r="JM11" i="4"/>
  <c r="C10" i="4"/>
  <c r="DW11" i="4"/>
  <c r="IO11" i="4"/>
  <c r="C10" i="6"/>
  <c r="CW11" i="4"/>
  <c r="HM11" i="4"/>
  <c r="NU11" i="4"/>
  <c r="OY11" i="4"/>
  <c r="JE11" i="4"/>
  <c r="KG11" i="4"/>
  <c r="BY11" i="4"/>
  <c r="AW11" i="4"/>
  <c r="IK11" i="4"/>
  <c r="QV11" i="4"/>
  <c r="CS11" i="4"/>
  <c r="AI11" i="4"/>
  <c r="IM11" i="4"/>
  <c r="PZ11" i="4"/>
  <c r="AZ11" i="4"/>
  <c r="OB11" i="4"/>
  <c r="OU11" i="4"/>
  <c r="PE11" i="4" s="1"/>
  <c r="EX11" i="4"/>
  <c r="GP11" i="4"/>
  <c r="ND11" i="4"/>
  <c r="EO11" i="4"/>
  <c r="KK11" i="4"/>
  <c r="HJ11" i="4"/>
  <c r="OA11" i="4"/>
  <c r="KE11" i="4"/>
  <c r="KO11" i="4" s="1"/>
  <c r="QY11" i="4"/>
  <c r="CB11" i="4"/>
  <c r="MH11" i="4"/>
  <c r="KJ11" i="4"/>
  <c r="GL11" i="4"/>
  <c r="GN11" i="4"/>
  <c r="GR11" i="4"/>
  <c r="IJ11" i="4"/>
  <c r="AX11" i="4"/>
  <c r="DV11" i="4"/>
  <c r="LJ11" i="4"/>
  <c r="FR11" i="4"/>
  <c r="NE11" i="4"/>
  <c r="OW11" i="4"/>
  <c r="FO11" i="4"/>
  <c r="FY11" i="4" s="1"/>
  <c r="JJ11" i="4"/>
  <c r="QZ11" i="4"/>
  <c r="D11" i="4"/>
  <c r="F11" i="4"/>
  <c r="P11" i="4" s="1"/>
  <c r="CD11" i="4"/>
  <c r="PY11" i="4"/>
  <c r="LC11" i="4"/>
  <c r="LM11" i="4" s="1"/>
  <c r="PB11" i="4"/>
  <c r="PA11" i="4"/>
  <c r="JH11" i="4"/>
  <c r="MX11" i="4"/>
  <c r="HP11" i="4"/>
  <c r="LI11" i="4"/>
  <c r="HS12" i="4"/>
  <c r="IB12" i="4" s="1"/>
  <c r="N12" i="4"/>
  <c r="U12" i="4" s="1"/>
  <c r="NG12" i="4"/>
  <c r="NK12" i="4" s="1"/>
  <c r="DC12" i="4"/>
  <c r="DG12" i="4" s="1"/>
  <c r="IQ12" i="4"/>
  <c r="IW12" i="4" s="1"/>
  <c r="GU12" i="4"/>
  <c r="GY12" i="4" s="1"/>
  <c r="JO12" i="4"/>
  <c r="JU12" i="4" s="1"/>
  <c r="PC12" i="4"/>
  <c r="QG12" i="4" s="1"/>
  <c r="GS11" i="6"/>
  <c r="CY11" i="6"/>
  <c r="DT11" i="6"/>
  <c r="ES11" i="6"/>
  <c r="FD11" i="6" s="1"/>
  <c r="BW11" i="6"/>
  <c r="BB11" i="6"/>
  <c r="HX11" i="6"/>
  <c r="IG11" i="6"/>
  <c r="IQ11" i="6" s="1"/>
  <c r="FQ11" i="6"/>
  <c r="DY11" i="6"/>
  <c r="CX11" i="6"/>
  <c r="ER11" i="6"/>
  <c r="FY11" i="6"/>
  <c r="BA11" i="6"/>
  <c r="CA11" i="6"/>
  <c r="HI11" i="6"/>
  <c r="HS11" i="6" s="1"/>
  <c r="ET11" i="6"/>
  <c r="DZ11" i="6"/>
  <c r="HZ11" i="6"/>
  <c r="IJ11" i="6" s="1"/>
  <c r="EZ11" i="6"/>
  <c r="AF11" i="6"/>
  <c r="EX11" i="6"/>
  <c r="CC11" i="6"/>
  <c r="HK11" i="6"/>
  <c r="HU11" i="6" s="1"/>
  <c r="FP11" i="6"/>
  <c r="G11" i="6"/>
  <c r="BF11" i="6"/>
  <c r="HC11" i="6"/>
  <c r="HF11" i="6"/>
  <c r="HP11" i="6" s="1"/>
  <c r="DU11" i="6"/>
  <c r="EE11" i="6" s="1"/>
  <c r="DW11" i="6"/>
  <c r="CW11" i="6"/>
  <c r="FX11" i="6"/>
  <c r="I11" i="6"/>
  <c r="BG11" i="6"/>
  <c r="EB11" i="6"/>
  <c r="AX11" i="6"/>
  <c r="GN11" i="6"/>
  <c r="AE11" i="6"/>
  <c r="FR11" i="6"/>
  <c r="GB11" i="6" s="1"/>
  <c r="AB11" i="6"/>
  <c r="IB11" i="6"/>
  <c r="IL11" i="6" s="1"/>
  <c r="L11" i="6"/>
  <c r="DV11" i="6"/>
  <c r="GT11" i="6"/>
  <c r="FS11" i="6"/>
  <c r="HJ11" i="6"/>
  <c r="HT11" i="6" s="1"/>
  <c r="GP11" i="6"/>
  <c r="HE11" i="6"/>
  <c r="M11" i="6"/>
  <c r="FV11" i="6"/>
  <c r="EY11" i="6"/>
  <c r="HG11" i="6"/>
  <c r="HQ11" i="6" s="1"/>
  <c r="HD11" i="6"/>
  <c r="HN11" i="6" s="1"/>
  <c r="AI11" i="6"/>
  <c r="CV11" i="6"/>
  <c r="DG11" i="6" s="1"/>
  <c r="CT11" i="6"/>
  <c r="AG11" i="6"/>
  <c r="CE11" i="6"/>
  <c r="EW11" i="6"/>
  <c r="AD11" i="6"/>
  <c r="BC11" i="6"/>
  <c r="DX11" i="6"/>
  <c r="AJ11" i="6"/>
  <c r="GR11" i="6"/>
  <c r="AZ11" i="6"/>
  <c r="BJ11" i="6" s="1"/>
  <c r="IF11" i="6"/>
  <c r="IP11" i="6" s="1"/>
  <c r="CD11" i="6"/>
  <c r="DA11" i="6"/>
  <c r="AA11" i="6"/>
  <c r="FU11" i="6"/>
  <c r="H11" i="6"/>
  <c r="AY11" i="6"/>
  <c r="E11" i="6"/>
  <c r="EQ11" i="6"/>
  <c r="EU11" i="6"/>
  <c r="J11" i="6"/>
  <c r="BZ11" i="6"/>
  <c r="K11" i="6"/>
  <c r="HH11" i="6"/>
  <c r="HR11" i="6" s="1"/>
  <c r="BD11" i="6"/>
  <c r="CB11" i="6"/>
  <c r="GW11" i="6"/>
  <c r="DB11" i="6"/>
  <c r="F11" i="6"/>
  <c r="P11" i="6" s="1"/>
  <c r="GO11" i="6"/>
  <c r="DS11" i="6"/>
  <c r="FT11" i="6"/>
  <c r="GV11" i="6"/>
  <c r="BX11" i="6"/>
  <c r="CH11" i="6" s="1"/>
  <c r="IA11" i="6"/>
  <c r="D11" i="6"/>
  <c r="GU11" i="6"/>
  <c r="HB11" i="6"/>
  <c r="IE11" i="6"/>
  <c r="IO11" i="6" s="1"/>
  <c r="AH11" i="6"/>
  <c r="CZ11" i="6"/>
  <c r="ID11" i="6"/>
  <c r="IN11" i="6" s="1"/>
  <c r="BV11" i="6"/>
  <c r="BE11" i="6"/>
  <c r="GQ11" i="6"/>
  <c r="EV11" i="6"/>
  <c r="FW11" i="6"/>
  <c r="IC11" i="6"/>
  <c r="IM11" i="6" s="1"/>
  <c r="HY11" i="6"/>
  <c r="DC11" i="6"/>
  <c r="CU11" i="6"/>
  <c r="AC11" i="6"/>
  <c r="AM11" i="6" s="1"/>
  <c r="BY11" i="6"/>
  <c r="EA11" i="6"/>
  <c r="AJ12" i="4"/>
  <c r="AP12" i="4" s="1"/>
  <c r="MI12" i="4"/>
  <c r="MM12" i="4" s="1"/>
  <c r="CE12" i="4"/>
  <c r="CJ12" i="4" s="1"/>
  <c r="BG12" i="4"/>
  <c r="BP12" i="4" s="1"/>
  <c r="FW12" i="4"/>
  <c r="GB12" i="4" s="1"/>
  <c r="QC12" i="4"/>
  <c r="OE12" i="4"/>
  <c r="OJ12" i="4" s="1"/>
  <c r="LK12" i="4"/>
  <c r="LO12" i="4" s="1"/>
  <c r="F11" i="10"/>
  <c r="P11" i="10" s="1"/>
  <c r="D11" i="10"/>
  <c r="E11" i="10"/>
  <c r="G11" i="10"/>
  <c r="H11" i="10"/>
  <c r="K11" i="10"/>
  <c r="L11" i="10"/>
  <c r="J11" i="10"/>
  <c r="I11" i="10"/>
  <c r="M11" i="10"/>
  <c r="EY12" i="4"/>
  <c r="FD12" i="4" s="1"/>
  <c r="RA12" i="4"/>
  <c r="N12" i="10"/>
  <c r="W12" i="10" s="1"/>
  <c r="FI13" i="4" l="1"/>
  <c r="QM13" i="4"/>
  <c r="X13" i="4"/>
  <c r="AZ29" i="8"/>
  <c r="AY30" i="8"/>
  <c r="BA29" i="8"/>
  <c r="DH34" i="8"/>
  <c r="DG35" i="8"/>
  <c r="DI34" i="8"/>
  <c r="C34" i="8"/>
  <c r="B35" i="8"/>
  <c r="D34" i="8"/>
  <c r="AV31" i="8"/>
  <c r="AW30" i="8"/>
  <c r="AX30" i="8"/>
  <c r="CH29" i="8"/>
  <c r="CG30" i="8"/>
  <c r="CI29" i="8"/>
  <c r="AS32" i="8"/>
  <c r="AT31" i="8"/>
  <c r="AU31" i="8"/>
  <c r="Y33" i="8"/>
  <c r="Z32" i="8"/>
  <c r="AA32" i="8"/>
  <c r="AF30" i="8"/>
  <c r="AE31" i="8"/>
  <c r="AG30" i="8"/>
  <c r="DA29" i="8"/>
  <c r="DB28" i="8"/>
  <c r="DC28" i="8"/>
  <c r="DE27" i="8"/>
  <c r="DD28" i="8"/>
  <c r="DF27" i="8"/>
  <c r="BT28" i="8"/>
  <c r="BS29" i="8"/>
  <c r="BU28" i="8"/>
  <c r="AB32" i="8"/>
  <c r="AC31" i="8"/>
  <c r="AD31" i="8"/>
  <c r="V34" i="8"/>
  <c r="W33" i="8"/>
  <c r="X33" i="8"/>
  <c r="AQ32" i="8"/>
  <c r="AP33" i="8"/>
  <c r="AR32" i="8"/>
  <c r="BK31" i="8"/>
  <c r="BJ32" i="8"/>
  <c r="BL31" i="8"/>
  <c r="CE30" i="8"/>
  <c r="CD31" i="8"/>
  <c r="CF30" i="8"/>
  <c r="CN27" i="8"/>
  <c r="CM28" i="8"/>
  <c r="CO27" i="8"/>
  <c r="CJ29" i="8"/>
  <c r="CK28" i="8"/>
  <c r="CL28" i="8"/>
  <c r="K32" i="8"/>
  <c r="L31" i="8"/>
  <c r="M31" i="8"/>
  <c r="DV27" i="8"/>
  <c r="DU28" i="8"/>
  <c r="DW27" i="8"/>
  <c r="DX27" i="8"/>
  <c r="DY26" i="8"/>
  <c r="DZ26" i="8"/>
  <c r="EA26" i="8"/>
  <c r="EB25" i="8"/>
  <c r="EC25" i="8"/>
  <c r="DR29" i="8"/>
  <c r="DS28" i="8"/>
  <c r="DT28" i="8"/>
  <c r="EM27" i="8"/>
  <c r="EL28" i="8"/>
  <c r="EN27" i="8"/>
  <c r="FI26" i="8"/>
  <c r="FJ25" i="8"/>
  <c r="FK25" i="8"/>
  <c r="FM24" i="8"/>
  <c r="FL25" i="8"/>
  <c r="FN24" i="8"/>
  <c r="FP23" i="8"/>
  <c r="FO24" i="8"/>
  <c r="FQ23" i="8"/>
  <c r="FG26" i="8"/>
  <c r="FF27" i="8"/>
  <c r="FH26" i="8"/>
  <c r="GT25" i="8"/>
  <c r="GU24" i="8"/>
  <c r="GV24" i="8"/>
  <c r="IH23" i="8"/>
  <c r="II22" i="8"/>
  <c r="IJ22" i="8"/>
  <c r="IN21" i="8"/>
  <c r="IO20" i="8"/>
  <c r="IP20" i="8"/>
  <c r="IQ20" i="8"/>
  <c r="IR19" i="8"/>
  <c r="IS19" i="8"/>
  <c r="IL21" i="8"/>
  <c r="IK22" i="8"/>
  <c r="IM21" i="8"/>
  <c r="JC21" i="8"/>
  <c r="JB22" i="8"/>
  <c r="JD21" i="8"/>
  <c r="JI19" i="8"/>
  <c r="JH20" i="8"/>
  <c r="JJ19" i="8"/>
  <c r="JK19" i="8"/>
  <c r="JL18" i="8"/>
  <c r="JM18" i="8"/>
  <c r="JF20" i="8"/>
  <c r="JE21" i="8"/>
  <c r="JG20" i="8"/>
  <c r="JW20" i="8"/>
  <c r="JV21" i="8"/>
  <c r="JX20" i="8"/>
  <c r="JY20" i="8"/>
  <c r="JZ19" i="8"/>
  <c r="KA19" i="8"/>
  <c r="KB19" i="8"/>
  <c r="KC18" i="8"/>
  <c r="KD18" i="8"/>
  <c r="KF17" i="8"/>
  <c r="KE18" i="8"/>
  <c r="KG17" i="8"/>
  <c r="KW17" i="8"/>
  <c r="KV18" i="8"/>
  <c r="KX17" i="8"/>
  <c r="KY17" i="8"/>
  <c r="KZ16" i="8"/>
  <c r="LA16" i="8"/>
  <c r="KS19" i="8"/>
  <c r="KT18" i="8"/>
  <c r="KU18" i="8"/>
  <c r="LQ16" i="8"/>
  <c r="LP17" i="8"/>
  <c r="LR16" i="8"/>
  <c r="LT15" i="8"/>
  <c r="LS16" i="8"/>
  <c r="LU15" i="8"/>
  <c r="LM18" i="8"/>
  <c r="LN17" i="8"/>
  <c r="LO17" i="8"/>
  <c r="LJ19" i="8"/>
  <c r="LK18" i="8"/>
  <c r="LL18" i="8"/>
  <c r="ME17" i="8"/>
  <c r="MD18" i="8"/>
  <c r="MF17" i="8"/>
  <c r="MY16" i="8"/>
  <c r="MX17" i="8"/>
  <c r="MZ16" i="8"/>
  <c r="NA16" i="8"/>
  <c r="NB15" i="8"/>
  <c r="NC15" i="8"/>
  <c r="NH13" i="8"/>
  <c r="NG14" i="8"/>
  <c r="NI13" i="8"/>
  <c r="ND15" i="8"/>
  <c r="NE14" i="8"/>
  <c r="NF14" i="8"/>
  <c r="NS15" i="8"/>
  <c r="NR16" i="8"/>
  <c r="NT15" i="8"/>
  <c r="OL15" i="8"/>
  <c r="OM14" i="8"/>
  <c r="ON14" i="8"/>
  <c r="OS12" i="8"/>
  <c r="OR13" i="8"/>
  <c r="OT12" i="8"/>
  <c r="OU12" i="8"/>
  <c r="OV11" i="8"/>
  <c r="OW11" i="8"/>
  <c r="OP13" i="8"/>
  <c r="OO14" i="8"/>
  <c r="OQ13" i="8"/>
  <c r="PP10" i="8"/>
  <c r="PO11" i="8"/>
  <c r="PQ10" i="8"/>
  <c r="PL12" i="8"/>
  <c r="PM11" i="8"/>
  <c r="PN11" i="8"/>
  <c r="PI13" i="8"/>
  <c r="PJ12" i="8"/>
  <c r="PK12" i="8"/>
  <c r="PF14" i="8"/>
  <c r="PG13" i="8"/>
  <c r="PH13" i="8"/>
  <c r="OB12" i="8"/>
  <c r="OA13" i="8"/>
  <c r="OC12" i="8"/>
  <c r="NX14" i="8"/>
  <c r="NY13" i="8"/>
  <c r="NZ13" i="8"/>
  <c r="NU15" i="8"/>
  <c r="NV14" i="8"/>
  <c r="NW14" i="8"/>
  <c r="MJ16" i="8"/>
  <c r="MK15" i="8"/>
  <c r="ML15" i="8"/>
  <c r="MM15" i="8"/>
  <c r="MN14" i="8"/>
  <c r="MO14" i="8"/>
  <c r="MH16" i="8"/>
  <c r="MG17" i="8"/>
  <c r="MI16" i="8"/>
  <c r="KP20" i="8"/>
  <c r="KQ19" i="8"/>
  <c r="KR19" i="8"/>
  <c r="HO23" i="8"/>
  <c r="HN24" i="8"/>
  <c r="HP23" i="8"/>
  <c r="HT22" i="8"/>
  <c r="HU21" i="8"/>
  <c r="HV21" i="8"/>
  <c r="HX20" i="8"/>
  <c r="HW21" i="8"/>
  <c r="HY20" i="8"/>
  <c r="HR22" i="8"/>
  <c r="HQ23" i="8"/>
  <c r="HS22" i="8"/>
  <c r="HD21" i="8"/>
  <c r="HC22" i="8"/>
  <c r="HE21" i="8"/>
  <c r="GZ23" i="8"/>
  <c r="HA22" i="8"/>
  <c r="HB22" i="8"/>
  <c r="GX23" i="8"/>
  <c r="GW24" i="8"/>
  <c r="GY23" i="8"/>
  <c r="GA25" i="8"/>
  <c r="FZ26" i="8"/>
  <c r="GB25" i="8"/>
  <c r="GF24" i="8"/>
  <c r="GG23" i="8"/>
  <c r="GH23" i="8"/>
  <c r="GJ22" i="8"/>
  <c r="GI23" i="8"/>
  <c r="GK22" i="8"/>
  <c r="GC25" i="8"/>
  <c r="GD24" i="8"/>
  <c r="GE24" i="8"/>
  <c r="EP26" i="8"/>
  <c r="EO27" i="8"/>
  <c r="EQ26" i="8"/>
  <c r="EU25" i="8"/>
  <c r="EV24" i="8"/>
  <c r="EW24" i="8"/>
  <c r="ES25" i="8"/>
  <c r="ER26" i="8"/>
  <c r="ET25" i="8"/>
  <c r="CX30" i="8"/>
  <c r="CY29" i="8"/>
  <c r="CZ29" i="8"/>
  <c r="BP30" i="8"/>
  <c r="BQ29" i="8"/>
  <c r="BR29" i="8"/>
  <c r="BM31" i="8"/>
  <c r="BN30" i="8"/>
  <c r="BO30" i="8"/>
  <c r="I32" i="8"/>
  <c r="H33" i="8"/>
  <c r="J32" i="8"/>
  <c r="E34" i="8"/>
  <c r="F33" i="8"/>
  <c r="G33" i="8"/>
  <c r="MS13" i="4"/>
  <c r="PM13" i="4"/>
  <c r="OO13" i="4"/>
  <c r="FJ12" i="6"/>
  <c r="DF12" i="4"/>
  <c r="AT13" i="4"/>
  <c r="HC12" i="4"/>
  <c r="S12" i="6"/>
  <c r="AS12" i="6"/>
  <c r="EE12" i="4"/>
  <c r="DL12" i="4"/>
  <c r="Q12" i="4"/>
  <c r="CI12" i="6"/>
  <c r="AN12" i="6"/>
  <c r="FE12" i="6"/>
  <c r="X13" i="6"/>
  <c r="DK12" i="4"/>
  <c r="FH12" i="6"/>
  <c r="EH12" i="4"/>
  <c r="CO13" i="4"/>
  <c r="RK13" i="4"/>
  <c r="T12" i="6"/>
  <c r="EG12" i="4"/>
  <c r="QL12" i="4"/>
  <c r="RH12" i="4"/>
  <c r="RE12" i="4"/>
  <c r="AN12" i="4"/>
  <c r="PF12" i="4"/>
  <c r="KW13" i="4"/>
  <c r="MN12" i="4"/>
  <c r="AO12" i="4"/>
  <c r="QJ12" i="4"/>
  <c r="GZ12" i="4"/>
  <c r="RD12" i="4"/>
  <c r="QF12" i="4"/>
  <c r="BJ12" i="4"/>
  <c r="ML12" i="4"/>
  <c r="CF11" i="6"/>
  <c r="CI11" i="6" s="1"/>
  <c r="GX11" i="6"/>
  <c r="FA11" i="6"/>
  <c r="FE11" i="6" s="1"/>
  <c r="GX12" i="4"/>
  <c r="CE11" i="4"/>
  <c r="CH11" i="4" s="1"/>
  <c r="Q12" i="6"/>
  <c r="EM13" i="6"/>
  <c r="DI12" i="4"/>
  <c r="ON12" i="4"/>
  <c r="GJ12" i="6"/>
  <c r="CJ12" i="6"/>
  <c r="GG13" i="4"/>
  <c r="HB12" i="4"/>
  <c r="BL12" i="6"/>
  <c r="X13" i="10"/>
  <c r="RI12" i="4"/>
  <c r="DO13" i="6"/>
  <c r="PG12" i="4"/>
  <c r="V12" i="4"/>
  <c r="AQ12" i="4"/>
  <c r="RF12" i="4"/>
  <c r="NQ13" i="4"/>
  <c r="QK12" i="4"/>
  <c r="HD12" i="4"/>
  <c r="BQ13" i="4"/>
  <c r="OH12" i="4"/>
  <c r="FZ12" i="4"/>
  <c r="CH12" i="4"/>
  <c r="AM12" i="4"/>
  <c r="CO11" i="6"/>
  <c r="CK11" i="6"/>
  <c r="FW11" i="4"/>
  <c r="FZ11" i="4" s="1"/>
  <c r="DC11" i="4"/>
  <c r="DF11" i="4" s="1"/>
  <c r="BK12" i="6"/>
  <c r="DH12" i="6"/>
  <c r="IX12" i="4"/>
  <c r="RG12" i="4"/>
  <c r="IY12" i="4"/>
  <c r="FG12" i="4"/>
  <c r="OK12" i="4"/>
  <c r="KV12" i="4"/>
  <c r="DM13" i="4"/>
  <c r="BN12" i="6"/>
  <c r="HE13" i="4"/>
  <c r="CP13" i="6"/>
  <c r="GE12" i="4"/>
  <c r="BN12" i="4"/>
  <c r="CK12" i="4"/>
  <c r="NP12" i="4"/>
  <c r="T12" i="4"/>
  <c r="DH12" i="4"/>
  <c r="HY12" i="4"/>
  <c r="GD12" i="4"/>
  <c r="FI12" i="6"/>
  <c r="EL12" i="6"/>
  <c r="IC13" i="4"/>
  <c r="PH12" i="4"/>
  <c r="AR12" i="4"/>
  <c r="QI12" i="4"/>
  <c r="LS12" i="4"/>
  <c r="JV12" i="4"/>
  <c r="FF12" i="6"/>
  <c r="CM12" i="6"/>
  <c r="GA12" i="4"/>
  <c r="RJ12" i="4"/>
  <c r="OI12" i="4"/>
  <c r="BO12" i="4"/>
  <c r="CI12" i="4"/>
  <c r="BP12" i="6"/>
  <c r="EK12" i="6"/>
  <c r="BR13" i="6"/>
  <c r="RA11" i="4"/>
  <c r="NG11" i="4"/>
  <c r="NJ11" i="4" s="1"/>
  <c r="HS11" i="4"/>
  <c r="HV11" i="4" s="1"/>
  <c r="V12" i="10"/>
  <c r="LP12" i="4"/>
  <c r="S12" i="10"/>
  <c r="JT12" i="4"/>
  <c r="NN12" i="4"/>
  <c r="NL12" i="4"/>
  <c r="KQ12" i="4"/>
  <c r="Q12" i="10"/>
  <c r="FB12" i="4"/>
  <c r="LN12" i="4"/>
  <c r="CL11" i="6"/>
  <c r="FI11" i="6"/>
  <c r="JR12" i="4"/>
  <c r="IT12" i="4"/>
  <c r="NJ12" i="4"/>
  <c r="HV12" i="4"/>
  <c r="CI11" i="4"/>
  <c r="CM11" i="4"/>
  <c r="LU13" i="4"/>
  <c r="U12" i="10"/>
  <c r="FH12" i="4"/>
  <c r="BK12" i="4"/>
  <c r="NM12" i="4"/>
  <c r="FF12" i="4"/>
  <c r="MR12" i="4"/>
  <c r="IA12" i="4"/>
  <c r="EG12" i="6"/>
  <c r="R12" i="10"/>
  <c r="JX12" i="4"/>
  <c r="IZ12" i="4"/>
  <c r="IV12" i="4"/>
  <c r="EJ12" i="6"/>
  <c r="FF11" i="6"/>
  <c r="FH11" i="6"/>
  <c r="FK11" i="6"/>
  <c r="GB11" i="4"/>
  <c r="OE11" i="4"/>
  <c r="OH11" i="4" s="1"/>
  <c r="LK11" i="4"/>
  <c r="LN11" i="4" s="1"/>
  <c r="HY11" i="4"/>
  <c r="FC12" i="4"/>
  <c r="EK13" i="4"/>
  <c r="FG12" i="6"/>
  <c r="CO12" i="6"/>
  <c r="T12" i="10"/>
  <c r="IU12" i="4"/>
  <c r="HW12" i="4"/>
  <c r="MO12" i="4"/>
  <c r="BL12" i="4"/>
  <c r="BM12" i="6"/>
  <c r="AQ12" i="6"/>
  <c r="AT12" i="6"/>
  <c r="QH12" i="4"/>
  <c r="GC12" i="4"/>
  <c r="HA12" i="4"/>
  <c r="NO12" i="4"/>
  <c r="LR12" i="4"/>
  <c r="LT12" i="4"/>
  <c r="BQ12" i="6"/>
  <c r="AP12" i="6"/>
  <c r="U12" i="6"/>
  <c r="AU13" i="6"/>
  <c r="FE12" i="4"/>
  <c r="BM12" i="4"/>
  <c r="S12" i="4"/>
  <c r="DJ12" i="4"/>
  <c r="GF12" i="4"/>
  <c r="KT12" i="4"/>
  <c r="AO12" i="6"/>
  <c r="DI12" i="6"/>
  <c r="PI12" i="4"/>
  <c r="PL12" i="4"/>
  <c r="KS12" i="4"/>
  <c r="PK12" i="4"/>
  <c r="JW12" i="4"/>
  <c r="DJ12" i="6"/>
  <c r="FL13" i="6"/>
  <c r="PJ12" i="4"/>
  <c r="KU12" i="4"/>
  <c r="CN12" i="4"/>
  <c r="MQ12" i="4"/>
  <c r="HX12" i="4"/>
  <c r="KR12" i="4"/>
  <c r="W12" i="6"/>
  <c r="CK12" i="6"/>
  <c r="DN12" i="6"/>
  <c r="W12" i="4"/>
  <c r="R12" i="4"/>
  <c r="AS12" i="4"/>
  <c r="HZ12" i="4"/>
  <c r="MP12" i="4"/>
  <c r="OL12" i="4"/>
  <c r="EH12" i="6"/>
  <c r="CL12" i="6"/>
  <c r="EI12" i="6"/>
  <c r="JA13" i="4"/>
  <c r="EJ12" i="4"/>
  <c r="OM12" i="4"/>
  <c r="JS12" i="4"/>
  <c r="CM12" i="4"/>
  <c r="CL12" i="4"/>
  <c r="LQ12" i="4"/>
  <c r="DM12" i="6"/>
  <c r="DL12" i="6"/>
  <c r="R12" i="6"/>
  <c r="N11" i="10"/>
  <c r="W11" i="10" s="1"/>
  <c r="IK11" i="6"/>
  <c r="IR11" i="6" s="1"/>
  <c r="IH11" i="6"/>
  <c r="AK11" i="6"/>
  <c r="AP11" i="6" s="1"/>
  <c r="HO11" i="6"/>
  <c r="HV11" i="6" s="1"/>
  <c r="HL11" i="6"/>
  <c r="FZ11" i="6"/>
  <c r="GI11" i="6" s="1"/>
  <c r="EC11" i="6"/>
  <c r="EJ11" i="6" s="1"/>
  <c r="DD11" i="6"/>
  <c r="DM11" i="6" s="1"/>
  <c r="N11" i="6"/>
  <c r="U11" i="6" s="1"/>
  <c r="BH11" i="6"/>
  <c r="BP11" i="6" s="1"/>
  <c r="JO11" i="4"/>
  <c r="JS11" i="4" s="1"/>
  <c r="IQ11" i="4"/>
  <c r="IY11" i="4" s="1"/>
  <c r="GU11" i="4"/>
  <c r="HD11" i="4" s="1"/>
  <c r="BG11" i="4"/>
  <c r="BL11" i="4" s="1"/>
  <c r="HG10" i="6"/>
  <c r="HQ10" i="6" s="1"/>
  <c r="GP10" i="6"/>
  <c r="F10" i="6"/>
  <c r="P10" i="6" s="1"/>
  <c r="ES10" i="6"/>
  <c r="FD10" i="6" s="1"/>
  <c r="EB10" i="6"/>
  <c r="ER10" i="6"/>
  <c r="FQ10" i="6"/>
  <c r="ID10" i="6"/>
  <c r="IN10" i="6" s="1"/>
  <c r="DA10" i="6"/>
  <c r="AG10" i="6"/>
  <c r="GV10" i="6"/>
  <c r="GO10" i="6"/>
  <c r="L10" i="6"/>
  <c r="I10" i="6"/>
  <c r="G10" i="6"/>
  <c r="IE10" i="6"/>
  <c r="IO10" i="6" s="1"/>
  <c r="HY10" i="6"/>
  <c r="K10" i="6"/>
  <c r="BX10" i="6"/>
  <c r="CH10" i="6" s="1"/>
  <c r="BF10" i="6"/>
  <c r="AJ10" i="6"/>
  <c r="DW10" i="6"/>
  <c r="AX10" i="6"/>
  <c r="GS10" i="6"/>
  <c r="HX10" i="6"/>
  <c r="HB10" i="6"/>
  <c r="BE10" i="6"/>
  <c r="FX10" i="6"/>
  <c r="IC10" i="6"/>
  <c r="IM10" i="6" s="1"/>
  <c r="BC10" i="6"/>
  <c r="HH10" i="6"/>
  <c r="HR10" i="6" s="1"/>
  <c r="AZ10" i="6"/>
  <c r="BJ10" i="6" s="1"/>
  <c r="CC10" i="6"/>
  <c r="AI10" i="6"/>
  <c r="AD10" i="6"/>
  <c r="BZ10" i="6"/>
  <c r="GW10" i="6"/>
  <c r="DB10" i="6"/>
  <c r="DY10" i="6"/>
  <c r="DV10" i="6"/>
  <c r="FR10" i="6"/>
  <c r="GB10" i="6" s="1"/>
  <c r="CV10" i="6"/>
  <c r="DG10" i="6" s="1"/>
  <c r="H10" i="6"/>
  <c r="FY10" i="6"/>
  <c r="AY10" i="6"/>
  <c r="CE10" i="6"/>
  <c r="EQ10" i="6"/>
  <c r="BW10" i="6"/>
  <c r="IA10" i="6"/>
  <c r="HF10" i="6"/>
  <c r="HP10" i="6" s="1"/>
  <c r="FW10" i="6"/>
  <c r="DZ10" i="6"/>
  <c r="AE10" i="6"/>
  <c r="DS10" i="6"/>
  <c r="DU10" i="6"/>
  <c r="EE10" i="6" s="1"/>
  <c r="FV10" i="6"/>
  <c r="FT10" i="6"/>
  <c r="BA10" i="6"/>
  <c r="EW10" i="6"/>
  <c r="BG10" i="6"/>
  <c r="HJ10" i="6"/>
  <c r="HT10" i="6" s="1"/>
  <c r="FP10" i="6"/>
  <c r="E10" i="6"/>
  <c r="BD10" i="6"/>
  <c r="EY10" i="6"/>
  <c r="HC10" i="6"/>
  <c r="EU10" i="6"/>
  <c r="HZ10" i="6"/>
  <c r="IJ10" i="6" s="1"/>
  <c r="IF10" i="6"/>
  <c r="IP10" i="6" s="1"/>
  <c r="CB10" i="6"/>
  <c r="IG10" i="6"/>
  <c r="IQ10" i="6" s="1"/>
  <c r="GT10" i="6"/>
  <c r="CD10" i="6"/>
  <c r="IB10" i="6"/>
  <c r="IL10" i="6" s="1"/>
  <c r="GQ10" i="6"/>
  <c r="EA10" i="6"/>
  <c r="CZ10" i="6"/>
  <c r="HK10" i="6"/>
  <c r="HU10" i="6" s="1"/>
  <c r="AB10" i="6"/>
  <c r="BY10" i="6"/>
  <c r="CW10" i="6"/>
  <c r="AA10" i="6"/>
  <c r="HD10" i="6"/>
  <c r="HN10" i="6" s="1"/>
  <c r="GN10" i="6"/>
  <c r="CX10" i="6"/>
  <c r="FS10" i="6"/>
  <c r="HE10" i="6"/>
  <c r="GR10" i="6"/>
  <c r="J10" i="6"/>
  <c r="FU10" i="6"/>
  <c r="DX10" i="6"/>
  <c r="GU10" i="6"/>
  <c r="DT10" i="6"/>
  <c r="CA10" i="6"/>
  <c r="EX10" i="6"/>
  <c r="D10" i="6"/>
  <c r="AF10" i="6"/>
  <c r="ET10" i="6"/>
  <c r="HI10" i="6"/>
  <c r="HS10" i="6" s="1"/>
  <c r="AH10" i="6"/>
  <c r="BV10" i="6"/>
  <c r="DC10" i="6"/>
  <c r="EZ10" i="6"/>
  <c r="CT10" i="6"/>
  <c r="M10" i="6"/>
  <c r="CY10" i="6"/>
  <c r="CU10" i="6"/>
  <c r="AC10" i="6"/>
  <c r="AM10" i="6" s="1"/>
  <c r="EV10" i="6"/>
  <c r="BB10" i="6"/>
  <c r="QT10" i="4"/>
  <c r="HQ10" i="4"/>
  <c r="G10" i="4"/>
  <c r="AB10" i="4"/>
  <c r="AL10" i="4" s="1"/>
  <c r="NB10" i="4"/>
  <c r="OA10" i="4"/>
  <c r="E10" i="4"/>
  <c r="CT10" i="4"/>
  <c r="AA10" i="4"/>
  <c r="GT10" i="4"/>
  <c r="GL10" i="4"/>
  <c r="FV10" i="4"/>
  <c r="PS10" i="4"/>
  <c r="NX10" i="4"/>
  <c r="AG10" i="4"/>
  <c r="KG10" i="4"/>
  <c r="DR10" i="4"/>
  <c r="LC10" i="4"/>
  <c r="LM10" i="4" s="1"/>
  <c r="KC10" i="4"/>
  <c r="NU10" i="4"/>
  <c r="ER10" i="4"/>
  <c r="BD10" i="4"/>
  <c r="GK10" i="4"/>
  <c r="ET10" i="4"/>
  <c r="BA10" i="4"/>
  <c r="HM10" i="4"/>
  <c r="MB10" i="4"/>
  <c r="GR10" i="4"/>
  <c r="PT10" i="4"/>
  <c r="MZ10" i="4"/>
  <c r="AE10" i="4"/>
  <c r="LY10" i="4"/>
  <c r="PX10" i="4"/>
  <c r="F10" i="4"/>
  <c r="P10" i="4" s="1"/>
  <c r="LD10" i="4"/>
  <c r="BU10" i="4"/>
  <c r="FM10" i="4"/>
  <c r="EU10" i="4"/>
  <c r="JK10" i="4"/>
  <c r="QY10" i="4"/>
  <c r="JI10" i="4"/>
  <c r="QR10" i="4"/>
  <c r="IL10" i="4"/>
  <c r="H10" i="4"/>
  <c r="EO10" i="4"/>
  <c r="IJ10" i="4"/>
  <c r="LZ10" i="4"/>
  <c r="EV10" i="4"/>
  <c r="QQ10" i="4"/>
  <c r="FO10" i="4"/>
  <c r="FY10" i="4" s="1"/>
  <c r="JF10" i="4"/>
  <c r="MA10" i="4"/>
  <c r="MK10" i="4" s="1"/>
  <c r="EX10" i="4"/>
  <c r="LE10" i="4"/>
  <c r="QV10" i="4"/>
  <c r="KJ10" i="4"/>
  <c r="OW10" i="4"/>
  <c r="QB10" i="4"/>
  <c r="MX10" i="4"/>
  <c r="DV10" i="4"/>
  <c r="CD10" i="4"/>
  <c r="LI10" i="4"/>
  <c r="QU10" i="4"/>
  <c r="IO10" i="4"/>
  <c r="AZ10" i="4"/>
  <c r="CV10" i="4"/>
  <c r="MD10" i="4"/>
  <c r="JE10" i="4"/>
  <c r="CX10" i="4"/>
  <c r="HR10" i="4"/>
  <c r="LG10" i="4"/>
  <c r="L10" i="4"/>
  <c r="OU10" i="4"/>
  <c r="PE10" i="4" s="1"/>
  <c r="CW10" i="4"/>
  <c r="OT10" i="4"/>
  <c r="NV10" i="4"/>
  <c r="QA10" i="4"/>
  <c r="MF10" i="4"/>
  <c r="JN10" i="4"/>
  <c r="DW10" i="4"/>
  <c r="FT10" i="4"/>
  <c r="PU10" i="4"/>
  <c r="QE10" i="4" s="1"/>
  <c r="QW10" i="4"/>
  <c r="EQ10" i="4"/>
  <c r="FA10" i="4" s="1"/>
  <c r="QS10" i="4"/>
  <c r="RC10" i="4" s="1"/>
  <c r="GM10" i="4"/>
  <c r="GW10" i="4" s="1"/>
  <c r="D10" i="4"/>
  <c r="HO10" i="4"/>
  <c r="CZ10" i="4"/>
  <c r="KL10" i="4"/>
  <c r="HN10" i="4"/>
  <c r="M10" i="4"/>
  <c r="PA10" i="4"/>
  <c r="IK10" i="4"/>
  <c r="GS10" i="4"/>
  <c r="KD10" i="4"/>
  <c r="EW10" i="4"/>
  <c r="J10" i="4"/>
  <c r="KI10" i="4"/>
  <c r="DU10" i="4"/>
  <c r="JL10" i="4"/>
  <c r="LF10" i="4"/>
  <c r="IH10" i="4"/>
  <c r="DB10" i="4"/>
  <c r="AY10" i="4"/>
  <c r="BI10" i="4" s="1"/>
  <c r="FP10" i="4"/>
  <c r="OX10" i="4"/>
  <c r="NA10" i="4"/>
  <c r="GP10" i="4"/>
  <c r="CA10" i="4"/>
  <c r="GO10" i="4"/>
  <c r="CB10" i="4"/>
  <c r="C9" i="6"/>
  <c r="DX10" i="4"/>
  <c r="BC10" i="4"/>
  <c r="PW10" i="4"/>
  <c r="HP10" i="4"/>
  <c r="BW10" i="4"/>
  <c r="CG10" i="4" s="1"/>
  <c r="OD10" i="4"/>
  <c r="I10" i="4"/>
  <c r="CU10" i="4"/>
  <c r="DE10" i="4" s="1"/>
  <c r="C9" i="10"/>
  <c r="BY10" i="4"/>
  <c r="BZ10" i="4"/>
  <c r="CY10" i="4"/>
  <c r="KE10" i="4"/>
  <c r="KO10" i="4" s="1"/>
  <c r="JM10" i="4"/>
  <c r="GN10" i="4"/>
  <c r="BF10" i="4"/>
  <c r="ND10" i="4"/>
  <c r="AW10" i="4"/>
  <c r="AX10" i="4"/>
  <c r="MY10" i="4"/>
  <c r="NI10" i="4" s="1"/>
  <c r="OZ10" i="4"/>
  <c r="PV10" i="4"/>
  <c r="AI10" i="4"/>
  <c r="NE10" i="4"/>
  <c r="HI10" i="4"/>
  <c r="FQ10" i="4"/>
  <c r="ME10" i="4"/>
  <c r="HL10" i="4"/>
  <c r="QX10" i="4"/>
  <c r="MC10" i="4"/>
  <c r="JJ10" i="4"/>
  <c r="PZ10" i="4"/>
  <c r="IP10" i="4"/>
  <c r="GQ10" i="4"/>
  <c r="CC10" i="4"/>
  <c r="OV10" i="4"/>
  <c r="DT10" i="4"/>
  <c r="FU10" i="4"/>
  <c r="JH10" i="4"/>
  <c r="BV10" i="4"/>
  <c r="LH10" i="4"/>
  <c r="OC10" i="4"/>
  <c r="LB10" i="4"/>
  <c r="BB10" i="4"/>
  <c r="AH10" i="4"/>
  <c r="KK10" i="4"/>
  <c r="Z10" i="4"/>
  <c r="AC10" i="4"/>
  <c r="BX10" i="4"/>
  <c r="PB10" i="4"/>
  <c r="DS10" i="4"/>
  <c r="EC10" i="4" s="1"/>
  <c r="HK10" i="4"/>
  <c r="HU10" i="4" s="1"/>
  <c r="DQ10" i="4"/>
  <c r="NZ10" i="4"/>
  <c r="FS10" i="4"/>
  <c r="KF10" i="4"/>
  <c r="C9" i="4"/>
  <c r="LJ10" i="4"/>
  <c r="KH10" i="4"/>
  <c r="OB10" i="4"/>
  <c r="DZ10" i="4"/>
  <c r="AF10" i="4"/>
  <c r="NF10" i="4"/>
  <c r="NC10" i="4"/>
  <c r="NY10" i="4"/>
  <c r="OY10" i="4"/>
  <c r="BE10" i="4"/>
  <c r="II10" i="4"/>
  <c r="IS10" i="4" s="1"/>
  <c r="IN10" i="4"/>
  <c r="K10" i="4"/>
  <c r="MW10" i="4"/>
  <c r="PY10" i="4"/>
  <c r="NW10" i="4"/>
  <c r="OG10" i="4" s="1"/>
  <c r="IG10" i="4"/>
  <c r="OS10" i="4"/>
  <c r="CS10" i="4"/>
  <c r="FR10" i="4"/>
  <c r="QZ10" i="4"/>
  <c r="MG10" i="4"/>
  <c r="DA10" i="4"/>
  <c r="HJ10" i="4"/>
  <c r="AD10" i="4"/>
  <c r="EP10" i="4"/>
  <c r="IM10" i="4"/>
  <c r="LA10" i="4"/>
  <c r="MH10" i="4"/>
  <c r="JG10" i="4"/>
  <c r="JQ10" i="4" s="1"/>
  <c r="DY10" i="4"/>
  <c r="FN10" i="4"/>
  <c r="ES10" i="4"/>
  <c r="AJ11" i="4"/>
  <c r="AS11" i="4" s="1"/>
  <c r="EY11" i="4"/>
  <c r="FF11" i="4" s="1"/>
  <c r="QC11" i="4"/>
  <c r="N11" i="4"/>
  <c r="R11" i="4" s="1"/>
  <c r="KM11" i="4"/>
  <c r="KR11" i="4" s="1"/>
  <c r="K10" i="10"/>
  <c r="D10" i="10"/>
  <c r="M10" i="10"/>
  <c r="H10" i="10"/>
  <c r="F10" i="10"/>
  <c r="P10" i="10" s="1"/>
  <c r="E10" i="10"/>
  <c r="G10" i="10"/>
  <c r="J10" i="10"/>
  <c r="I10" i="10"/>
  <c r="L10" i="10"/>
  <c r="EA11" i="4"/>
  <c r="EE11" i="4" s="1"/>
  <c r="PC11" i="4"/>
  <c r="RD11" i="4" s="1"/>
  <c r="MI11" i="4"/>
  <c r="MP11" i="4" s="1"/>
  <c r="D60" i="10"/>
  <c r="E60" i="10"/>
  <c r="C61" i="10"/>
  <c r="F60" i="10"/>
  <c r="P60" i="10" s="1"/>
  <c r="HO59" i="6"/>
  <c r="HV59" i="6" s="1"/>
  <c r="HL59" i="6"/>
  <c r="AX60" i="6"/>
  <c r="ES60" i="6"/>
  <c r="FD60" i="6" s="1"/>
  <c r="HD60" i="6"/>
  <c r="HN60" i="6" s="1"/>
  <c r="D60" i="6"/>
  <c r="EQ60" i="6"/>
  <c r="IA60" i="6"/>
  <c r="BX60" i="6"/>
  <c r="CH60" i="6" s="1"/>
  <c r="C61" i="6"/>
  <c r="IF60" i="6"/>
  <c r="IP60" i="6" s="1"/>
  <c r="AY60" i="6"/>
  <c r="GN60" i="6"/>
  <c r="HB60" i="6"/>
  <c r="FR60" i="6"/>
  <c r="GB60" i="6" s="1"/>
  <c r="BW60" i="6"/>
  <c r="HI60" i="6"/>
  <c r="HS60" i="6" s="1"/>
  <c r="CU60" i="6"/>
  <c r="DS60" i="6"/>
  <c r="HE60" i="6"/>
  <c r="AZ60" i="6"/>
  <c r="BJ60" i="6" s="1"/>
  <c r="DU60" i="6"/>
  <c r="EE60" i="6" s="1"/>
  <c r="HH60" i="6"/>
  <c r="HR60" i="6" s="1"/>
  <c r="DT60" i="6"/>
  <c r="FP60" i="6"/>
  <c r="HF60" i="6"/>
  <c r="HP60" i="6" s="1"/>
  <c r="FQ60" i="6"/>
  <c r="AB60" i="6"/>
  <c r="IE60" i="6"/>
  <c r="IO60" i="6" s="1"/>
  <c r="AA60" i="6"/>
  <c r="HY60" i="6"/>
  <c r="IG60" i="6"/>
  <c r="IQ60" i="6" s="1"/>
  <c r="GP60" i="6"/>
  <c r="IB60" i="6"/>
  <c r="IL60" i="6" s="1"/>
  <c r="HX60" i="6"/>
  <c r="CV60" i="6"/>
  <c r="DG60" i="6" s="1"/>
  <c r="HG60" i="6"/>
  <c r="HQ60" i="6" s="1"/>
  <c r="F60" i="6"/>
  <c r="P60" i="6" s="1"/>
  <c r="AC60" i="6"/>
  <c r="AM60" i="6" s="1"/>
  <c r="IC60" i="6"/>
  <c r="IM60" i="6" s="1"/>
  <c r="GO60" i="6"/>
  <c r="HZ60" i="6"/>
  <c r="IJ60" i="6" s="1"/>
  <c r="ID60" i="6"/>
  <c r="IN60" i="6" s="1"/>
  <c r="CT60" i="6"/>
  <c r="HK60" i="6"/>
  <c r="HU60" i="6" s="1"/>
  <c r="BV60" i="6"/>
  <c r="HJ60" i="6"/>
  <c r="HT60" i="6" s="1"/>
  <c r="ER60" i="6"/>
  <c r="HC60" i="6"/>
  <c r="E60" i="6"/>
  <c r="IK59" i="6"/>
  <c r="IR59" i="6" s="1"/>
  <c r="IH59" i="6"/>
  <c r="NK11" i="4" l="1"/>
  <c r="F34" i="8"/>
  <c r="E35" i="8"/>
  <c r="G34" i="8"/>
  <c r="I33" i="8"/>
  <c r="H34" i="8"/>
  <c r="J33" i="8"/>
  <c r="BN31" i="8"/>
  <c r="BM32" i="8"/>
  <c r="BO31" i="8"/>
  <c r="BP31" i="8"/>
  <c r="BQ30" i="8"/>
  <c r="BR30" i="8"/>
  <c r="CY30" i="8"/>
  <c r="CX31" i="8"/>
  <c r="CZ30" i="8"/>
  <c r="ER27" i="8"/>
  <c r="ES26" i="8"/>
  <c r="ET26" i="8"/>
  <c r="EV25" i="8"/>
  <c r="EU26" i="8"/>
  <c r="EW25" i="8"/>
  <c r="EO28" i="8"/>
  <c r="EP27" i="8"/>
  <c r="EQ27" i="8"/>
  <c r="GC26" i="8"/>
  <c r="GD25" i="8"/>
  <c r="GE25" i="8"/>
  <c r="GJ23" i="8"/>
  <c r="GI24" i="8"/>
  <c r="GK23" i="8"/>
  <c r="GF25" i="8"/>
  <c r="GG24" i="8"/>
  <c r="GH24" i="8"/>
  <c r="FZ27" i="8"/>
  <c r="GA26" i="8"/>
  <c r="GB26" i="8"/>
  <c r="GW25" i="8"/>
  <c r="GX24" i="8"/>
  <c r="GY24" i="8"/>
  <c r="HA23" i="8"/>
  <c r="GZ24" i="8"/>
  <c r="HB23" i="8"/>
  <c r="HC23" i="8"/>
  <c r="HD22" i="8"/>
  <c r="HE22" i="8"/>
  <c r="HR23" i="8"/>
  <c r="HQ24" i="8"/>
  <c r="HS23" i="8"/>
  <c r="HW22" i="8"/>
  <c r="HX21" i="8"/>
  <c r="HY21" i="8"/>
  <c r="HT23" i="8"/>
  <c r="HU22" i="8"/>
  <c r="HV22" i="8"/>
  <c r="HN25" i="8"/>
  <c r="HO24" i="8"/>
  <c r="HP24" i="8"/>
  <c r="KP21" i="8"/>
  <c r="KQ20" i="8"/>
  <c r="KR20" i="8"/>
  <c r="MG18" i="8"/>
  <c r="MH17" i="8"/>
  <c r="MI17" i="8"/>
  <c r="MM16" i="8"/>
  <c r="MN15" i="8"/>
  <c r="MO15" i="8"/>
  <c r="MK16" i="8"/>
  <c r="MJ17" i="8"/>
  <c r="ML16" i="8"/>
  <c r="NU16" i="8"/>
  <c r="NV15" i="8"/>
  <c r="NW15" i="8"/>
  <c r="NX15" i="8"/>
  <c r="NY14" i="8"/>
  <c r="NZ14" i="8"/>
  <c r="OB13" i="8"/>
  <c r="OA14" i="8"/>
  <c r="OC13" i="8"/>
  <c r="PF15" i="8"/>
  <c r="PG14" i="8"/>
  <c r="PH14" i="8"/>
  <c r="PJ13" i="8"/>
  <c r="PI14" i="8"/>
  <c r="PK13" i="8"/>
  <c r="PL13" i="8"/>
  <c r="PM12" i="8"/>
  <c r="PN12" i="8"/>
  <c r="PP11" i="8"/>
  <c r="PO12" i="8"/>
  <c r="PQ11" i="8"/>
  <c r="OO15" i="8"/>
  <c r="OP14" i="8"/>
  <c r="OQ14" i="8"/>
  <c r="OU13" i="8"/>
  <c r="OV12" i="8"/>
  <c r="OW12" i="8"/>
  <c r="OR14" i="8"/>
  <c r="OS13" i="8"/>
  <c r="OT13" i="8"/>
  <c r="OL16" i="8"/>
  <c r="OM15" i="8"/>
  <c r="ON15" i="8"/>
  <c r="NR17" i="8"/>
  <c r="NS16" i="8"/>
  <c r="NT16" i="8"/>
  <c r="NE15" i="8"/>
  <c r="ND16" i="8"/>
  <c r="NF15" i="8"/>
  <c r="NG15" i="8"/>
  <c r="NH14" i="8"/>
  <c r="NI14" i="8"/>
  <c r="NA17" i="8"/>
  <c r="NB16" i="8"/>
  <c r="NC16" i="8"/>
  <c r="MY17" i="8"/>
  <c r="MX18" i="8"/>
  <c r="MZ17" i="8"/>
  <c r="MD19" i="8"/>
  <c r="ME18" i="8"/>
  <c r="MF18" i="8"/>
  <c r="LK19" i="8"/>
  <c r="LJ20" i="8"/>
  <c r="LL19" i="8"/>
  <c r="LN18" i="8"/>
  <c r="LM19" i="8"/>
  <c r="LO18" i="8"/>
  <c r="LS17" i="8"/>
  <c r="LT16" i="8"/>
  <c r="LU16" i="8"/>
  <c r="LP18" i="8"/>
  <c r="LQ17" i="8"/>
  <c r="LR17" i="8"/>
  <c r="KT19" i="8"/>
  <c r="KS20" i="8"/>
  <c r="KU19" i="8"/>
  <c r="KY18" i="8"/>
  <c r="KZ17" i="8"/>
  <c r="LA17" i="8"/>
  <c r="KV19" i="8"/>
  <c r="KW18" i="8"/>
  <c r="KX18" i="8"/>
  <c r="KF18" i="8"/>
  <c r="KE19" i="8"/>
  <c r="KG18" i="8"/>
  <c r="KC19" i="8"/>
  <c r="KB20" i="8"/>
  <c r="KD19" i="8"/>
  <c r="JZ20" i="8"/>
  <c r="JY21" i="8"/>
  <c r="KA20" i="8"/>
  <c r="JW21" i="8"/>
  <c r="JV22" i="8"/>
  <c r="JX21" i="8"/>
  <c r="JF21" i="8"/>
  <c r="JE22" i="8"/>
  <c r="JG21" i="8"/>
  <c r="JL19" i="8"/>
  <c r="JK20" i="8"/>
  <c r="JM19" i="8"/>
  <c r="JI20" i="8"/>
  <c r="JH21" i="8"/>
  <c r="JJ20" i="8"/>
  <c r="JC22" i="8"/>
  <c r="JB23" i="8"/>
  <c r="JD22" i="8"/>
  <c r="IK23" i="8"/>
  <c r="IL22" i="8"/>
  <c r="IM22" i="8"/>
  <c r="IQ21" i="8"/>
  <c r="IR20" i="8"/>
  <c r="IS20" i="8"/>
  <c r="IN22" i="8"/>
  <c r="IO21" i="8"/>
  <c r="IP21" i="8"/>
  <c r="II23" i="8"/>
  <c r="IH24" i="8"/>
  <c r="IJ23" i="8"/>
  <c r="GU25" i="8"/>
  <c r="GT26" i="8"/>
  <c r="GV25" i="8"/>
  <c r="FF28" i="8"/>
  <c r="FG27" i="8"/>
  <c r="FH27" i="8"/>
  <c r="FP24" i="8"/>
  <c r="FO25" i="8"/>
  <c r="FQ24" i="8"/>
  <c r="FM25" i="8"/>
  <c r="FL26" i="8"/>
  <c r="FN25" i="8"/>
  <c r="FI27" i="8"/>
  <c r="FJ26" i="8"/>
  <c r="FK26" i="8"/>
  <c r="EM28" i="8"/>
  <c r="EL29" i="8"/>
  <c r="EN28" i="8"/>
  <c r="DS29" i="8"/>
  <c r="DR30" i="8"/>
  <c r="DT29" i="8"/>
  <c r="EB26" i="8"/>
  <c r="EA27" i="8"/>
  <c r="EC26" i="8"/>
  <c r="DX28" i="8"/>
  <c r="DY27" i="8"/>
  <c r="DZ27" i="8"/>
  <c r="DV28" i="8"/>
  <c r="DU29" i="8"/>
  <c r="DW28" i="8"/>
  <c r="L32" i="8"/>
  <c r="K33" i="8"/>
  <c r="M32" i="8"/>
  <c r="CK29" i="8"/>
  <c r="CJ30" i="8"/>
  <c r="CL29" i="8"/>
  <c r="CN28" i="8"/>
  <c r="CM29" i="8"/>
  <c r="CO28" i="8"/>
  <c r="CD32" i="8"/>
  <c r="CE31" i="8"/>
  <c r="CF31" i="8"/>
  <c r="BK32" i="8"/>
  <c r="BJ33" i="8"/>
  <c r="BL32" i="8"/>
  <c r="AP34" i="8"/>
  <c r="AQ33" i="8"/>
  <c r="AR33" i="8"/>
  <c r="V35" i="8"/>
  <c r="W34" i="8"/>
  <c r="X34" i="8"/>
  <c r="AB33" i="8"/>
  <c r="AC32" i="8"/>
  <c r="AD32" i="8"/>
  <c r="BT29" i="8"/>
  <c r="BS30" i="8"/>
  <c r="BU29" i="8"/>
  <c r="DD29" i="8"/>
  <c r="DE28" i="8"/>
  <c r="DF28" i="8"/>
  <c r="DA30" i="8"/>
  <c r="DB29" i="8"/>
  <c r="DC29" i="8"/>
  <c r="AF31" i="8"/>
  <c r="AE32" i="8"/>
  <c r="AG31" i="8"/>
  <c r="Y34" i="8"/>
  <c r="Z33" i="8"/>
  <c r="AA33" i="8"/>
  <c r="AS33" i="8"/>
  <c r="AT32" i="8"/>
  <c r="AU32" i="8"/>
  <c r="CH30" i="8"/>
  <c r="CG31" i="8"/>
  <c r="CI30" i="8"/>
  <c r="AW31" i="8"/>
  <c r="AV32" i="8"/>
  <c r="AX31" i="8"/>
  <c r="C35" i="8"/>
  <c r="B36" i="8"/>
  <c r="D35" i="8"/>
  <c r="DG36" i="8"/>
  <c r="DH35" i="8"/>
  <c r="DI35" i="8"/>
  <c r="AY31" i="8"/>
  <c r="AZ30" i="8"/>
  <c r="BA30" i="8"/>
  <c r="RK12" i="4"/>
  <c r="GF11" i="4"/>
  <c r="NM11" i="4"/>
  <c r="GD11" i="4"/>
  <c r="GE11" i="4"/>
  <c r="GA11" i="4"/>
  <c r="X12" i="6"/>
  <c r="EK12" i="4"/>
  <c r="KW12" i="4"/>
  <c r="DM12" i="4"/>
  <c r="QM12" i="4"/>
  <c r="CN11" i="4"/>
  <c r="FJ11" i="6"/>
  <c r="CN11" i="6"/>
  <c r="CK11" i="4"/>
  <c r="CJ11" i="4"/>
  <c r="HX11" i="4"/>
  <c r="CL11" i="4"/>
  <c r="CJ11" i="6"/>
  <c r="FG11" i="6"/>
  <c r="CM11" i="6"/>
  <c r="PF11" i="4"/>
  <c r="FB11" i="4"/>
  <c r="DH11" i="4"/>
  <c r="AT12" i="4"/>
  <c r="HE12" i="4"/>
  <c r="DI11" i="4"/>
  <c r="GC11" i="4"/>
  <c r="GG11" i="4" s="1"/>
  <c r="FL12" i="6"/>
  <c r="DG11" i="4"/>
  <c r="DK11" i="4"/>
  <c r="DJ11" i="4"/>
  <c r="Q11" i="4"/>
  <c r="ON11" i="4"/>
  <c r="EM12" i="6"/>
  <c r="CO12" i="4"/>
  <c r="CP12" i="6"/>
  <c r="PM12" i="4"/>
  <c r="DL11" i="4"/>
  <c r="OO12" i="4"/>
  <c r="MS12" i="4"/>
  <c r="BQ12" i="4"/>
  <c r="CO11" i="4"/>
  <c r="FZ10" i="6"/>
  <c r="GC10" i="6" s="1"/>
  <c r="BH10" i="6"/>
  <c r="BK10" i="6" s="1"/>
  <c r="GX11" i="4"/>
  <c r="JR11" i="4"/>
  <c r="Q11" i="6"/>
  <c r="EF11" i="6"/>
  <c r="IC12" i="4"/>
  <c r="KV11" i="4"/>
  <c r="LS11" i="4"/>
  <c r="AT11" i="6"/>
  <c r="GD11" i="6"/>
  <c r="NQ12" i="4"/>
  <c r="EJ11" i="4"/>
  <c r="LO11" i="4"/>
  <c r="QH11" i="4"/>
  <c r="FE11" i="4"/>
  <c r="EF11" i="4"/>
  <c r="EI11" i="6"/>
  <c r="AQ11" i="6"/>
  <c r="T11" i="10"/>
  <c r="OM11" i="4"/>
  <c r="NL11" i="4"/>
  <c r="GY11" i="4"/>
  <c r="RF11" i="4"/>
  <c r="RI11" i="4"/>
  <c r="BN11" i="6"/>
  <c r="GG12" i="4"/>
  <c r="AQ11" i="4"/>
  <c r="LQ11" i="4"/>
  <c r="JU11" i="4"/>
  <c r="IB11" i="4"/>
  <c r="NP11" i="4"/>
  <c r="JW11" i="4"/>
  <c r="OK11" i="4"/>
  <c r="PL11" i="4"/>
  <c r="V11" i="6"/>
  <c r="EH11" i="6"/>
  <c r="S11" i="10"/>
  <c r="ML11" i="4"/>
  <c r="ED11" i="4"/>
  <c r="KP11" i="4"/>
  <c r="QF11" i="4"/>
  <c r="AM11" i="4"/>
  <c r="GX10" i="6"/>
  <c r="GG10" i="6"/>
  <c r="BO10" i="6"/>
  <c r="N10" i="6"/>
  <c r="Q10" i="6" s="1"/>
  <c r="AU12" i="6"/>
  <c r="PJ11" i="4"/>
  <c r="IV11" i="4"/>
  <c r="FD11" i="4"/>
  <c r="KT11" i="4"/>
  <c r="PK11" i="4"/>
  <c r="MN11" i="4"/>
  <c r="QG11" i="4"/>
  <c r="V11" i="4"/>
  <c r="U11" i="4"/>
  <c r="BK11" i="4"/>
  <c r="BL11" i="6"/>
  <c r="W11" i="6"/>
  <c r="LU12" i="4"/>
  <c r="KS11" i="4"/>
  <c r="IX11" i="4"/>
  <c r="IA11" i="4"/>
  <c r="KQ11" i="4"/>
  <c r="KU11" i="4"/>
  <c r="QI11" i="4"/>
  <c r="T11" i="6"/>
  <c r="BR12" i="6"/>
  <c r="RH11" i="4"/>
  <c r="BP11" i="4"/>
  <c r="FC11" i="4"/>
  <c r="NN11" i="4"/>
  <c r="LT11" i="4"/>
  <c r="AO11" i="6"/>
  <c r="R11" i="10"/>
  <c r="EA10" i="4"/>
  <c r="ED10" i="4" s="1"/>
  <c r="FW10" i="4"/>
  <c r="FZ10" i="4" s="1"/>
  <c r="BN10" i="6"/>
  <c r="GF10" i="6"/>
  <c r="GI10" i="6"/>
  <c r="GH10" i="6"/>
  <c r="BJ11" i="4"/>
  <c r="IT11" i="4"/>
  <c r="BK11" i="6"/>
  <c r="DH11" i="6"/>
  <c r="GC11" i="6"/>
  <c r="AN11" i="6"/>
  <c r="Q11" i="10"/>
  <c r="AN11" i="4"/>
  <c r="BO11" i="4"/>
  <c r="LP11" i="4"/>
  <c r="IW11" i="4"/>
  <c r="R11" i="6"/>
  <c r="BO11" i="6"/>
  <c r="U11" i="10"/>
  <c r="JV11" i="4"/>
  <c r="QK11" i="4"/>
  <c r="BN11" i="4"/>
  <c r="W11" i="4"/>
  <c r="GZ11" i="4"/>
  <c r="DJ11" i="6"/>
  <c r="S11" i="6"/>
  <c r="EK11" i="6"/>
  <c r="X12" i="10"/>
  <c r="OJ11" i="4"/>
  <c r="MO11" i="4"/>
  <c r="RG11" i="4"/>
  <c r="AR11" i="4"/>
  <c r="HW11" i="4"/>
  <c r="FH11" i="4"/>
  <c r="RJ11" i="4"/>
  <c r="DL11" i="6"/>
  <c r="DO12" i="6"/>
  <c r="HC11" i="4"/>
  <c r="JX11" i="4"/>
  <c r="LR11" i="4"/>
  <c r="AP11" i="4"/>
  <c r="BM11" i="4"/>
  <c r="OL11" i="4"/>
  <c r="HB11" i="4"/>
  <c r="DI11" i="6"/>
  <c r="BQ11" i="6"/>
  <c r="AS11" i="6"/>
  <c r="GG11" i="6"/>
  <c r="GE10" i="4"/>
  <c r="GA10" i="4"/>
  <c r="N10" i="4"/>
  <c r="Q10" i="4" s="1"/>
  <c r="W10" i="6"/>
  <c r="T10" i="6"/>
  <c r="DD10" i="6"/>
  <c r="DH10" i="6" s="1"/>
  <c r="GD10" i="6"/>
  <c r="V10" i="6"/>
  <c r="X12" i="4"/>
  <c r="FG11" i="4"/>
  <c r="T11" i="4"/>
  <c r="EI11" i="4"/>
  <c r="IU11" i="4"/>
  <c r="JT11" i="4"/>
  <c r="EL11" i="6"/>
  <c r="AR11" i="6"/>
  <c r="IZ11" i="4"/>
  <c r="S11" i="4"/>
  <c r="EH11" i="4"/>
  <c r="PH11" i="4"/>
  <c r="PG11" i="4"/>
  <c r="JY12" i="4"/>
  <c r="BM11" i="6"/>
  <c r="DN11" i="6"/>
  <c r="FI12" i="4"/>
  <c r="RE11" i="4"/>
  <c r="AO11" i="4"/>
  <c r="HA11" i="4"/>
  <c r="MM11" i="4"/>
  <c r="EG11" i="4"/>
  <c r="QJ11" i="4"/>
  <c r="NO11" i="4"/>
  <c r="GH11" i="6"/>
  <c r="DK11" i="6"/>
  <c r="V11" i="10"/>
  <c r="JA12" i="4"/>
  <c r="QL11" i="4"/>
  <c r="MQ11" i="4"/>
  <c r="OI11" i="4"/>
  <c r="PI11" i="4"/>
  <c r="MR11" i="4"/>
  <c r="HZ11" i="4"/>
  <c r="EG11" i="6"/>
  <c r="GF11" i="6"/>
  <c r="GE11" i="6"/>
  <c r="HL60" i="6"/>
  <c r="HO60" i="6"/>
  <c r="HV60" i="6" s="1"/>
  <c r="AX61" i="6"/>
  <c r="ER61" i="6"/>
  <c r="IC61" i="6"/>
  <c r="IM61" i="6" s="1"/>
  <c r="DT61" i="6"/>
  <c r="HY61" i="6"/>
  <c r="IB61" i="6"/>
  <c r="IL61" i="6" s="1"/>
  <c r="CU61" i="6"/>
  <c r="AY61" i="6"/>
  <c r="IA61" i="6"/>
  <c r="BV61" i="6"/>
  <c r="D61" i="6"/>
  <c r="IE61" i="6"/>
  <c r="IO61" i="6" s="1"/>
  <c r="BX61" i="6"/>
  <c r="CH61" i="6" s="1"/>
  <c r="GN61" i="6"/>
  <c r="AC61" i="6"/>
  <c r="AM61" i="6" s="1"/>
  <c r="DS61" i="6"/>
  <c r="HX61" i="6"/>
  <c r="HK61" i="6"/>
  <c r="HU61" i="6" s="1"/>
  <c r="C62" i="6"/>
  <c r="ES61" i="6"/>
  <c r="FD61" i="6" s="1"/>
  <c r="IG61" i="6"/>
  <c r="IQ61" i="6" s="1"/>
  <c r="HB61" i="6"/>
  <c r="DU61" i="6"/>
  <c r="EE61" i="6" s="1"/>
  <c r="CV61" i="6"/>
  <c r="DG61" i="6" s="1"/>
  <c r="FP61" i="6"/>
  <c r="BW61" i="6"/>
  <c r="HF61" i="6"/>
  <c r="HP61" i="6" s="1"/>
  <c r="EQ61" i="6"/>
  <c r="HD61" i="6"/>
  <c r="HN61" i="6" s="1"/>
  <c r="HE61" i="6"/>
  <c r="AB61" i="6"/>
  <c r="CT61" i="6"/>
  <c r="HG61" i="6"/>
  <c r="HQ61" i="6" s="1"/>
  <c r="GO61" i="6"/>
  <c r="HZ61" i="6"/>
  <c r="IJ61" i="6" s="1"/>
  <c r="HI61" i="6"/>
  <c r="HS61" i="6" s="1"/>
  <c r="E61" i="6"/>
  <c r="HJ61" i="6"/>
  <c r="HT61" i="6" s="1"/>
  <c r="FQ61" i="6"/>
  <c r="AZ61" i="6"/>
  <c r="BJ61" i="6" s="1"/>
  <c r="HC61" i="6"/>
  <c r="FR61" i="6"/>
  <c r="GB61" i="6" s="1"/>
  <c r="HH61" i="6"/>
  <c r="HR61" i="6" s="1"/>
  <c r="ID61" i="6"/>
  <c r="IN61" i="6" s="1"/>
  <c r="F61" i="6"/>
  <c r="P61" i="6" s="1"/>
  <c r="GP61" i="6"/>
  <c r="AA61" i="6"/>
  <c r="IF61" i="6"/>
  <c r="IP61" i="6" s="1"/>
  <c r="IH60" i="6"/>
  <c r="IK60" i="6"/>
  <c r="IR60" i="6" s="1"/>
  <c r="F61" i="10"/>
  <c r="P61" i="10" s="1"/>
  <c r="D61" i="10"/>
  <c r="E61" i="10"/>
  <c r="C62" i="10"/>
  <c r="N10" i="10"/>
  <c r="V10" i="10" s="1"/>
  <c r="QY9" i="4"/>
  <c r="OD9" i="4"/>
  <c r="DA9" i="4"/>
  <c r="JG9" i="4"/>
  <c r="JQ9" i="4" s="1"/>
  <c r="PX9" i="4"/>
  <c r="HK9" i="4"/>
  <c r="HU9" i="4" s="1"/>
  <c r="KF9" i="4"/>
  <c r="AY9" i="4"/>
  <c r="BI9" i="4" s="1"/>
  <c r="MG9" i="4"/>
  <c r="GT9" i="4"/>
  <c r="GP9" i="4"/>
  <c r="IN9" i="4"/>
  <c r="LE9" i="4"/>
  <c r="EX9" i="4"/>
  <c r="LF9" i="4"/>
  <c r="JJ9" i="4"/>
  <c r="HQ9" i="4"/>
  <c r="EQ9" i="4"/>
  <c r="FA9" i="4" s="1"/>
  <c r="QX9" i="4"/>
  <c r="LY9" i="4"/>
  <c r="PS9" i="4"/>
  <c r="BZ9" i="4"/>
  <c r="DT9" i="4"/>
  <c r="CV9" i="4"/>
  <c r="MD9" i="4"/>
  <c r="NZ9" i="4"/>
  <c r="LI9" i="4"/>
  <c r="PV9" i="4"/>
  <c r="QB9" i="4"/>
  <c r="OT9" i="4"/>
  <c r="QZ9" i="4"/>
  <c r="MA9" i="4"/>
  <c r="MK9" i="4" s="1"/>
  <c r="OC9" i="4"/>
  <c r="QW9" i="4"/>
  <c r="DX9" i="4"/>
  <c r="EP9" i="4"/>
  <c r="HJ9" i="4"/>
  <c r="QQ9" i="4"/>
  <c r="BX9" i="4"/>
  <c r="OZ9" i="4"/>
  <c r="NX9" i="4"/>
  <c r="FQ9" i="4"/>
  <c r="BY9" i="4"/>
  <c r="GM9" i="4"/>
  <c r="GW9" i="4" s="1"/>
  <c r="QR9" i="4"/>
  <c r="AW9" i="4"/>
  <c r="ME9" i="4"/>
  <c r="GL9" i="4"/>
  <c r="IH9" i="4"/>
  <c r="FM9" i="4"/>
  <c r="AF9" i="4"/>
  <c r="FO9" i="4"/>
  <c r="FY9" i="4" s="1"/>
  <c r="AI9" i="4"/>
  <c r="GN9" i="4"/>
  <c r="KG9" i="4"/>
  <c r="BC9" i="4"/>
  <c r="CW9" i="4"/>
  <c r="JH9" i="4"/>
  <c r="GO9" i="4"/>
  <c r="PW9" i="4"/>
  <c r="DY9" i="4"/>
  <c r="HO9" i="4"/>
  <c r="LD9" i="4"/>
  <c r="LA9" i="4"/>
  <c r="DB9" i="4"/>
  <c r="CB9" i="4"/>
  <c r="DU9" i="4"/>
  <c r="C8" i="4"/>
  <c r="OB9" i="4"/>
  <c r="CD9" i="4"/>
  <c r="BA9" i="4"/>
  <c r="FS9" i="4"/>
  <c r="JM9" i="4"/>
  <c r="AZ9" i="4"/>
  <c r="CS9" i="4"/>
  <c r="MH9" i="4"/>
  <c r="PT9" i="4"/>
  <c r="DZ9" i="4"/>
  <c r="BF9" i="4"/>
  <c r="HP9" i="4"/>
  <c r="KJ9" i="4"/>
  <c r="CA9" i="4"/>
  <c r="PZ9" i="4"/>
  <c r="BD9" i="4"/>
  <c r="M9" i="4"/>
  <c r="BB9" i="4"/>
  <c r="CY9" i="4"/>
  <c r="OX9" i="4"/>
  <c r="LB9" i="4"/>
  <c r="C8" i="10"/>
  <c r="AE9" i="4"/>
  <c r="IL9" i="4"/>
  <c r="FV9" i="4"/>
  <c r="OY9" i="4"/>
  <c r="PY9" i="4"/>
  <c r="MC9" i="4"/>
  <c r="IM9" i="4"/>
  <c r="LJ9" i="4"/>
  <c r="IK9" i="4"/>
  <c r="DW9" i="4"/>
  <c r="ET9" i="4"/>
  <c r="FU9" i="4"/>
  <c r="F9" i="4"/>
  <c r="P9" i="4" s="1"/>
  <c r="Z9" i="4"/>
  <c r="AA9" i="4"/>
  <c r="CC9" i="4"/>
  <c r="C8" i="6"/>
  <c r="ES9" i="4"/>
  <c r="MB9" i="4"/>
  <c r="BE9" i="4"/>
  <c r="K9" i="4"/>
  <c r="NB9" i="4"/>
  <c r="DV9" i="4"/>
  <c r="LC9" i="4"/>
  <c r="LM9" i="4" s="1"/>
  <c r="HR9" i="4"/>
  <c r="BU9" i="4"/>
  <c r="G9" i="4"/>
  <c r="EU9" i="4"/>
  <c r="IP9" i="4"/>
  <c r="JN9" i="4"/>
  <c r="QA9" i="4"/>
  <c r="AG9" i="4"/>
  <c r="EW9" i="4"/>
  <c r="KH9" i="4"/>
  <c r="IO9" i="4"/>
  <c r="OV9" i="4"/>
  <c r="NW9" i="4"/>
  <c r="OG9" i="4" s="1"/>
  <c r="CU9" i="4"/>
  <c r="DE9" i="4" s="1"/>
  <c r="PU9" i="4"/>
  <c r="QE9" i="4" s="1"/>
  <c r="NY9" i="4"/>
  <c r="NE9" i="4"/>
  <c r="GR9" i="4"/>
  <c r="HN9" i="4"/>
  <c r="KL9" i="4"/>
  <c r="HL9" i="4"/>
  <c r="AD9" i="4"/>
  <c r="OW9" i="4"/>
  <c r="GQ9" i="4"/>
  <c r="EO9" i="4"/>
  <c r="KC9" i="4"/>
  <c r="IJ9" i="4"/>
  <c r="LH9" i="4"/>
  <c r="II9" i="4"/>
  <c r="IS9" i="4" s="1"/>
  <c r="EV9" i="4"/>
  <c r="NC9" i="4"/>
  <c r="FR9" i="4"/>
  <c r="PA9" i="4"/>
  <c r="KK9" i="4"/>
  <c r="AH9" i="4"/>
  <c r="OA9" i="4"/>
  <c r="CX9" i="4"/>
  <c r="QU9" i="4"/>
  <c r="DQ9" i="4"/>
  <c r="IG9" i="4"/>
  <c r="AX9" i="4"/>
  <c r="E9" i="4"/>
  <c r="HI9" i="4"/>
  <c r="AB9" i="4"/>
  <c r="AL9" i="4" s="1"/>
  <c r="JK9" i="4"/>
  <c r="JF9" i="4"/>
  <c r="JI9" i="4"/>
  <c r="QV9" i="4"/>
  <c r="MF9" i="4"/>
  <c r="HM9" i="4"/>
  <c r="GK9" i="4"/>
  <c r="MY9" i="4"/>
  <c r="NI9" i="4" s="1"/>
  <c r="L9" i="4"/>
  <c r="DR9" i="4"/>
  <c r="PB9" i="4"/>
  <c r="BW9" i="4"/>
  <c r="CG9" i="4" s="1"/>
  <c r="KE9" i="4"/>
  <c r="KO9" i="4" s="1"/>
  <c r="LZ9" i="4"/>
  <c r="JL9" i="4"/>
  <c r="NF9" i="4"/>
  <c r="MX9" i="4"/>
  <c r="ER9" i="4"/>
  <c r="ND9" i="4"/>
  <c r="J9" i="4"/>
  <c r="NU9" i="4"/>
  <c r="BV9" i="4"/>
  <c r="NV9" i="4"/>
  <c r="OU9" i="4"/>
  <c r="PE9" i="4" s="1"/>
  <c r="I9" i="4"/>
  <c r="AC9" i="4"/>
  <c r="CT9" i="4"/>
  <c r="OS9" i="4"/>
  <c r="D9" i="4"/>
  <c r="FN9" i="4"/>
  <c r="FP9" i="4"/>
  <c r="H9" i="4"/>
  <c r="MZ9" i="4"/>
  <c r="FT9" i="4"/>
  <c r="QS9" i="4"/>
  <c r="RC9" i="4" s="1"/>
  <c r="MW9" i="4"/>
  <c r="KI9" i="4"/>
  <c r="QT9" i="4"/>
  <c r="JE9" i="4"/>
  <c r="CZ9" i="4"/>
  <c r="GS9" i="4"/>
  <c r="LG9" i="4"/>
  <c r="NA9" i="4"/>
  <c r="KD9" i="4"/>
  <c r="DS9" i="4"/>
  <c r="EC9" i="4" s="1"/>
  <c r="KM10" i="4"/>
  <c r="KU10" i="4" s="1"/>
  <c r="CE10" i="4"/>
  <c r="CJ10" i="4" s="1"/>
  <c r="AJ10" i="4"/>
  <c r="AN10" i="4" s="1"/>
  <c r="JO10" i="4"/>
  <c r="JV10" i="4" s="1"/>
  <c r="PC10" i="4"/>
  <c r="QL10" i="4" s="1"/>
  <c r="HS10" i="4"/>
  <c r="HX10" i="4" s="1"/>
  <c r="QF10" i="4"/>
  <c r="QC10" i="4"/>
  <c r="GU10" i="4"/>
  <c r="HC10" i="4" s="1"/>
  <c r="D9" i="10"/>
  <c r="E9" i="10"/>
  <c r="M9" i="10"/>
  <c r="I9" i="10"/>
  <c r="K9" i="10"/>
  <c r="H9" i="10"/>
  <c r="L9" i="10"/>
  <c r="F9" i="10"/>
  <c r="P9" i="10" s="1"/>
  <c r="G9" i="10"/>
  <c r="J9" i="10"/>
  <c r="GR9" i="6"/>
  <c r="EZ9" i="6"/>
  <c r="EW9" i="6"/>
  <c r="HE9" i="6"/>
  <c r="FT9" i="6"/>
  <c r="FP9" i="6"/>
  <c r="AG9" i="6"/>
  <c r="L9" i="6"/>
  <c r="CZ9" i="6"/>
  <c r="BV9" i="6"/>
  <c r="FQ9" i="6"/>
  <c r="BD9" i="6"/>
  <c r="HY9" i="6"/>
  <c r="CA9" i="6"/>
  <c r="E9" i="6"/>
  <c r="BF9" i="6"/>
  <c r="AB9" i="6"/>
  <c r="EV9" i="6"/>
  <c r="IF9" i="6"/>
  <c r="IP9" i="6" s="1"/>
  <c r="K9" i="6"/>
  <c r="HJ9" i="6"/>
  <c r="HT9" i="6" s="1"/>
  <c r="GW9" i="6"/>
  <c r="AD9" i="6"/>
  <c r="I9" i="6"/>
  <c r="IC9" i="6"/>
  <c r="IM9" i="6" s="1"/>
  <c r="HH9" i="6"/>
  <c r="HR9" i="6" s="1"/>
  <c r="HX9" i="6"/>
  <c r="AA9" i="6"/>
  <c r="CB9" i="6"/>
  <c r="HZ9" i="6"/>
  <c r="IJ9" i="6" s="1"/>
  <c r="GV9" i="6"/>
  <c r="BB9" i="6"/>
  <c r="IA9" i="6"/>
  <c r="AI9" i="6"/>
  <c r="DU9" i="6"/>
  <c r="EE9" i="6" s="1"/>
  <c r="DX9" i="6"/>
  <c r="AX9" i="6"/>
  <c r="GN9" i="6"/>
  <c r="DB9" i="6"/>
  <c r="EU9" i="6"/>
  <c r="HB9" i="6"/>
  <c r="DZ9" i="6"/>
  <c r="AJ9" i="6"/>
  <c r="CY9" i="6"/>
  <c r="FV9" i="6"/>
  <c r="F9" i="6"/>
  <c r="P9" i="6" s="1"/>
  <c r="DW9" i="6"/>
  <c r="DA9" i="6"/>
  <c r="BX9" i="6"/>
  <c r="CH9" i="6" s="1"/>
  <c r="DT9" i="6"/>
  <c r="GO9" i="6"/>
  <c r="FX9" i="6"/>
  <c r="FU9" i="6"/>
  <c r="AZ9" i="6"/>
  <c r="BJ9" i="6" s="1"/>
  <c r="BE9" i="6"/>
  <c r="CT9" i="6"/>
  <c r="BW9" i="6"/>
  <c r="BZ9" i="6"/>
  <c r="HG9" i="6"/>
  <c r="HQ9" i="6" s="1"/>
  <c r="CW9" i="6"/>
  <c r="CX9" i="6"/>
  <c r="G9" i="6"/>
  <c r="AH9" i="6"/>
  <c r="EY9" i="6"/>
  <c r="ID9" i="6"/>
  <c r="IN9" i="6" s="1"/>
  <c r="HD9" i="6"/>
  <c r="HN9" i="6" s="1"/>
  <c r="BG9" i="6"/>
  <c r="CE9" i="6"/>
  <c r="J9" i="6"/>
  <c r="H9" i="6"/>
  <c r="HF9" i="6"/>
  <c r="HP9" i="6" s="1"/>
  <c r="ET9" i="6"/>
  <c r="D9" i="6"/>
  <c r="AC9" i="6"/>
  <c r="AM9" i="6" s="1"/>
  <c r="CD9" i="6"/>
  <c r="FR9" i="6"/>
  <c r="GB9" i="6" s="1"/>
  <c r="GT9" i="6"/>
  <c r="FS9" i="6"/>
  <c r="CV9" i="6"/>
  <c r="DG9" i="6" s="1"/>
  <c r="HI9" i="6"/>
  <c r="HS9" i="6" s="1"/>
  <c r="DY9" i="6"/>
  <c r="BC9" i="6"/>
  <c r="GQ9" i="6"/>
  <c r="EA9" i="6"/>
  <c r="M9" i="6"/>
  <c r="IE9" i="6"/>
  <c r="IO9" i="6" s="1"/>
  <c r="CC9" i="6"/>
  <c r="DV9" i="6"/>
  <c r="FW9" i="6"/>
  <c r="ER9" i="6"/>
  <c r="DC9" i="6"/>
  <c r="EQ9" i="6"/>
  <c r="DS9" i="6"/>
  <c r="GS9" i="6"/>
  <c r="GP9" i="6"/>
  <c r="BY9" i="6"/>
  <c r="ES9" i="6"/>
  <c r="FD9" i="6" s="1"/>
  <c r="FY9" i="6"/>
  <c r="IG9" i="6"/>
  <c r="IQ9" i="6" s="1"/>
  <c r="AF9" i="6"/>
  <c r="EX9" i="6"/>
  <c r="BA9" i="6"/>
  <c r="AE9" i="6"/>
  <c r="HC9" i="6"/>
  <c r="IB9" i="6"/>
  <c r="IL9" i="6" s="1"/>
  <c r="CU9" i="6"/>
  <c r="AY9" i="6"/>
  <c r="EB9" i="6"/>
  <c r="GU9" i="6"/>
  <c r="HK9" i="6"/>
  <c r="HU9" i="6" s="1"/>
  <c r="DC10" i="4"/>
  <c r="DH10" i="4" s="1"/>
  <c r="BG10" i="4"/>
  <c r="BO10" i="4" s="1"/>
  <c r="IQ10" i="4"/>
  <c r="IW10" i="4" s="1"/>
  <c r="LK10" i="4"/>
  <c r="LQ10" i="4" s="1"/>
  <c r="NG10" i="4"/>
  <c r="NP10" i="4" s="1"/>
  <c r="MI10" i="4"/>
  <c r="MN10" i="4" s="1"/>
  <c r="EY10" i="4"/>
  <c r="FF10" i="4" s="1"/>
  <c r="OE10" i="4"/>
  <c r="OJ10" i="4" s="1"/>
  <c r="RA10" i="4"/>
  <c r="RD10" i="4"/>
  <c r="FA10" i="6"/>
  <c r="FG10" i="6" s="1"/>
  <c r="HO10" i="6"/>
  <c r="HV10" i="6" s="1"/>
  <c r="HL10" i="6"/>
  <c r="CF10" i="6"/>
  <c r="CJ10" i="6" s="1"/>
  <c r="IK10" i="6"/>
  <c r="IR10" i="6" s="1"/>
  <c r="IH10" i="6"/>
  <c r="EC10" i="6"/>
  <c r="EJ10" i="6" s="1"/>
  <c r="AK10" i="6"/>
  <c r="AR10" i="6" s="1"/>
  <c r="DF10" i="4" l="1"/>
  <c r="GX10" i="4"/>
  <c r="HV10" i="4"/>
  <c r="PF10" i="4"/>
  <c r="JR10" i="4"/>
  <c r="AM10" i="4"/>
  <c r="CH10" i="4"/>
  <c r="KP10" i="4"/>
  <c r="FW9" i="4"/>
  <c r="FZ9" i="4" s="1"/>
  <c r="FL11" i="6"/>
  <c r="AZ31" i="8"/>
  <c r="AY32" i="8"/>
  <c r="BA31" i="8"/>
  <c r="DH36" i="8"/>
  <c r="DG37" i="8"/>
  <c r="DI36" i="8"/>
  <c r="D36" i="8"/>
  <c r="B37" i="8"/>
  <c r="C36" i="8"/>
  <c r="AX32" i="8"/>
  <c r="AV33" i="8"/>
  <c r="AW32" i="8"/>
  <c r="CG32" i="8"/>
  <c r="CH31" i="8"/>
  <c r="CI31" i="8"/>
  <c r="AU33" i="8"/>
  <c r="AS34" i="8"/>
  <c r="AT33" i="8"/>
  <c r="Z34" i="8"/>
  <c r="AA34" i="8"/>
  <c r="Y35" i="8"/>
  <c r="AE33" i="8"/>
  <c r="AF32" i="8"/>
  <c r="AG32" i="8"/>
  <c r="DA31" i="8"/>
  <c r="DB30" i="8"/>
  <c r="DC30" i="8"/>
  <c r="DD30" i="8"/>
  <c r="DE29" i="8"/>
  <c r="DF29" i="8"/>
  <c r="BT30" i="8"/>
  <c r="BS31" i="8"/>
  <c r="BU30" i="8"/>
  <c r="AB34" i="8"/>
  <c r="AC33" i="8"/>
  <c r="AD33" i="8"/>
  <c r="V36" i="8"/>
  <c r="W35" i="8"/>
  <c r="X35" i="8"/>
  <c r="AQ34" i="8"/>
  <c r="AR34" i="8"/>
  <c r="AP35" i="8"/>
  <c r="BJ34" i="8"/>
  <c r="BK33" i="8"/>
  <c r="BL33" i="8"/>
  <c r="CF32" i="8"/>
  <c r="CE32" i="8"/>
  <c r="CD33" i="8"/>
  <c r="CN29" i="8"/>
  <c r="CM30" i="8"/>
  <c r="CO29" i="8"/>
  <c r="CK30" i="8"/>
  <c r="CL30" i="8"/>
  <c r="CJ31" i="8"/>
  <c r="L33" i="8"/>
  <c r="K34" i="8"/>
  <c r="M33" i="8"/>
  <c r="DU30" i="8"/>
  <c r="DV29" i="8"/>
  <c r="DW29" i="8"/>
  <c r="DY28" i="8"/>
  <c r="DX29" i="8"/>
  <c r="DZ28" i="8"/>
  <c r="EC27" i="8"/>
  <c r="EA28" i="8"/>
  <c r="EB27" i="8"/>
  <c r="DR31" i="8"/>
  <c r="DS30" i="8"/>
  <c r="DT30" i="8"/>
  <c r="EL30" i="8"/>
  <c r="EM29" i="8"/>
  <c r="EN29" i="8"/>
  <c r="FI28" i="8"/>
  <c r="FJ27" i="8"/>
  <c r="FK27" i="8"/>
  <c r="FN26" i="8"/>
  <c r="FM26" i="8"/>
  <c r="FL27" i="8"/>
  <c r="FO26" i="8"/>
  <c r="FP25" i="8"/>
  <c r="FQ25" i="8"/>
  <c r="FH28" i="8"/>
  <c r="FF29" i="8"/>
  <c r="FG28" i="8"/>
  <c r="GU26" i="8"/>
  <c r="GT27" i="8"/>
  <c r="GV26" i="8"/>
  <c r="IH25" i="8"/>
  <c r="II24" i="8"/>
  <c r="IJ24" i="8"/>
  <c r="IO22" i="8"/>
  <c r="IN23" i="8"/>
  <c r="IP22" i="8"/>
  <c r="IR21" i="8"/>
  <c r="IQ22" i="8"/>
  <c r="IS21" i="8"/>
  <c r="IL23" i="8"/>
  <c r="IK24" i="8"/>
  <c r="IM23" i="8"/>
  <c r="JD23" i="8"/>
  <c r="JB24" i="8"/>
  <c r="JC23" i="8"/>
  <c r="JI21" i="8"/>
  <c r="JH22" i="8"/>
  <c r="JJ21" i="8"/>
  <c r="JM20" i="8"/>
  <c r="JK21" i="8"/>
  <c r="JL20" i="8"/>
  <c r="JF22" i="8"/>
  <c r="JE23" i="8"/>
  <c r="JG22" i="8"/>
  <c r="JV23" i="8"/>
  <c r="JW22" i="8"/>
  <c r="JX22" i="8"/>
  <c r="JZ21" i="8"/>
  <c r="JY22" i="8"/>
  <c r="KA21" i="8"/>
  <c r="KC20" i="8"/>
  <c r="KB21" i="8"/>
  <c r="KD20" i="8"/>
  <c r="KF19" i="8"/>
  <c r="KE20" i="8"/>
  <c r="KG19" i="8"/>
  <c r="KX19" i="8"/>
  <c r="KW19" i="8"/>
  <c r="KV20" i="8"/>
  <c r="KY19" i="8"/>
  <c r="KZ18" i="8"/>
  <c r="LA18" i="8"/>
  <c r="KU20" i="8"/>
  <c r="KS21" i="8"/>
  <c r="KT20" i="8"/>
  <c r="LQ18" i="8"/>
  <c r="LP19" i="8"/>
  <c r="LR18" i="8"/>
  <c r="LT17" i="8"/>
  <c r="LS18" i="8"/>
  <c r="LU17" i="8"/>
  <c r="LM20" i="8"/>
  <c r="LN19" i="8"/>
  <c r="LO19" i="8"/>
  <c r="LK20" i="8"/>
  <c r="LJ21" i="8"/>
  <c r="LL20" i="8"/>
  <c r="ME19" i="8"/>
  <c r="MD20" i="8"/>
  <c r="MF19" i="8"/>
  <c r="MY18" i="8"/>
  <c r="MX19" i="8"/>
  <c r="MZ18" i="8"/>
  <c r="NB17" i="8"/>
  <c r="NA18" i="8"/>
  <c r="NC17" i="8"/>
  <c r="NH15" i="8"/>
  <c r="NG16" i="8"/>
  <c r="NI15" i="8"/>
  <c r="NE16" i="8"/>
  <c r="ND17" i="8"/>
  <c r="NF16" i="8"/>
  <c r="NS17" i="8"/>
  <c r="NR18" i="8"/>
  <c r="NT17" i="8"/>
  <c r="OM16" i="8"/>
  <c r="OL17" i="8"/>
  <c r="ON16" i="8"/>
  <c r="OS14" i="8"/>
  <c r="OR15" i="8"/>
  <c r="OT14" i="8"/>
  <c r="OV13" i="8"/>
  <c r="OU14" i="8"/>
  <c r="OW13" i="8"/>
  <c r="OP15" i="8"/>
  <c r="OO16" i="8"/>
  <c r="OQ15" i="8"/>
  <c r="PP12" i="8"/>
  <c r="PO13" i="8"/>
  <c r="PQ12" i="8"/>
  <c r="PL14" i="8"/>
  <c r="PM13" i="8"/>
  <c r="PN13" i="8"/>
  <c r="PJ14" i="8"/>
  <c r="PI15" i="8"/>
  <c r="PK14" i="8"/>
  <c r="PF16" i="8"/>
  <c r="PG15" i="8"/>
  <c r="PH15" i="8"/>
  <c r="OA15" i="8"/>
  <c r="OB14" i="8"/>
  <c r="OC14" i="8"/>
  <c r="NX16" i="8"/>
  <c r="NY15" i="8"/>
  <c r="NZ15" i="8"/>
  <c r="NV16" i="8"/>
  <c r="NU17" i="8"/>
  <c r="NW16" i="8"/>
  <c r="MJ18" i="8"/>
  <c r="MK17" i="8"/>
  <c r="ML17" i="8"/>
  <c r="MM17" i="8"/>
  <c r="MN16" i="8"/>
  <c r="MO16" i="8"/>
  <c r="MG19" i="8"/>
  <c r="MH18" i="8"/>
  <c r="MI18" i="8"/>
  <c r="KP22" i="8"/>
  <c r="KQ21" i="8"/>
  <c r="KR21" i="8"/>
  <c r="HO25" i="8"/>
  <c r="HN26" i="8"/>
  <c r="HP25" i="8"/>
  <c r="HU23" i="8"/>
  <c r="HT24" i="8"/>
  <c r="HV23" i="8"/>
  <c r="HX22" i="8"/>
  <c r="HW23" i="8"/>
  <c r="HY22" i="8"/>
  <c r="HQ25" i="8"/>
  <c r="HR24" i="8"/>
  <c r="HS24" i="8"/>
  <c r="HC24" i="8"/>
  <c r="HD23" i="8"/>
  <c r="HE23" i="8"/>
  <c r="HA24" i="8"/>
  <c r="GZ25" i="8"/>
  <c r="HB24" i="8"/>
  <c r="GW26" i="8"/>
  <c r="GX25" i="8"/>
  <c r="GY25" i="8"/>
  <c r="GA27" i="8"/>
  <c r="GB27" i="8"/>
  <c r="FZ28" i="8"/>
  <c r="GF26" i="8"/>
  <c r="GG25" i="8"/>
  <c r="GH25" i="8"/>
  <c r="GI25" i="8"/>
  <c r="GJ24" i="8"/>
  <c r="GK24" i="8"/>
  <c r="GC27" i="8"/>
  <c r="GD26" i="8"/>
  <c r="GE26" i="8"/>
  <c r="EO29" i="8"/>
  <c r="EP28" i="8"/>
  <c r="EQ28" i="8"/>
  <c r="EU27" i="8"/>
  <c r="EV26" i="8"/>
  <c r="EW26" i="8"/>
  <c r="ES27" i="8"/>
  <c r="ER28" i="8"/>
  <c r="ET27" i="8"/>
  <c r="CY31" i="8"/>
  <c r="CZ31" i="8"/>
  <c r="CX32" i="8"/>
  <c r="BQ31" i="8"/>
  <c r="BP32" i="8"/>
  <c r="BR31" i="8"/>
  <c r="BO32" i="8"/>
  <c r="BM33" i="8"/>
  <c r="BN32" i="8"/>
  <c r="I34" i="8"/>
  <c r="H35" i="8"/>
  <c r="J34" i="8"/>
  <c r="G35" i="8"/>
  <c r="E36" i="8"/>
  <c r="F35" i="8"/>
  <c r="DM11" i="4"/>
  <c r="CP11" i="6"/>
  <c r="IC11" i="4"/>
  <c r="NQ11" i="4"/>
  <c r="RK11" i="4"/>
  <c r="X11" i="4"/>
  <c r="FI11" i="4"/>
  <c r="BP10" i="6"/>
  <c r="BQ10" i="6"/>
  <c r="Q10" i="10"/>
  <c r="EJ10" i="4"/>
  <c r="BM10" i="6"/>
  <c r="BL10" i="6"/>
  <c r="FB10" i="4"/>
  <c r="PM11" i="4"/>
  <c r="GB10" i="4"/>
  <c r="LU11" i="4"/>
  <c r="AN10" i="6"/>
  <c r="NJ10" i="4"/>
  <c r="EF10" i="6"/>
  <c r="IT10" i="4"/>
  <c r="EY9" i="4"/>
  <c r="FB9" i="4" s="1"/>
  <c r="DO11" i="6"/>
  <c r="EH10" i="4"/>
  <c r="GF9" i="4"/>
  <c r="AT10" i="6"/>
  <c r="FJ10" i="6"/>
  <c r="DI10" i="6"/>
  <c r="IV10" i="4"/>
  <c r="RG10" i="4"/>
  <c r="BM10" i="4"/>
  <c r="OM10" i="4"/>
  <c r="PI10" i="4"/>
  <c r="OK10" i="4"/>
  <c r="FE10" i="4"/>
  <c r="DG10" i="4"/>
  <c r="T10" i="4"/>
  <c r="IZ10" i="4"/>
  <c r="U10" i="10"/>
  <c r="EI10" i="6"/>
  <c r="FF10" i="6"/>
  <c r="FK10" i="6"/>
  <c r="JS10" i="4"/>
  <c r="QK10" i="4"/>
  <c r="FG10" i="4"/>
  <c r="BP10" i="4"/>
  <c r="OL10" i="4"/>
  <c r="EI10" i="4"/>
  <c r="R10" i="10"/>
  <c r="EG10" i="6"/>
  <c r="CO10" i="6"/>
  <c r="GE10" i="6"/>
  <c r="GJ10" i="6" s="1"/>
  <c r="HB10" i="4"/>
  <c r="EF10" i="4"/>
  <c r="HY10" i="4"/>
  <c r="NK10" i="4"/>
  <c r="AS10" i="4"/>
  <c r="GC10" i="4"/>
  <c r="GB9" i="4"/>
  <c r="FE9" i="4"/>
  <c r="GE9" i="4"/>
  <c r="BG9" i="4"/>
  <c r="BJ9" i="4" s="1"/>
  <c r="JO9" i="4"/>
  <c r="JR9" i="4" s="1"/>
  <c r="GA9" i="4"/>
  <c r="JU10" i="4"/>
  <c r="JX10" i="4"/>
  <c r="GY10" i="4"/>
  <c r="JW10" i="4"/>
  <c r="AP10" i="4"/>
  <c r="MR10" i="4"/>
  <c r="BQ11" i="4"/>
  <c r="IA10" i="4"/>
  <c r="HW10" i="4"/>
  <c r="IB10" i="4"/>
  <c r="IU10" i="4"/>
  <c r="CK10" i="4"/>
  <c r="RH10" i="4"/>
  <c r="AR10" i="4"/>
  <c r="FH10" i="6"/>
  <c r="FI10" i="6"/>
  <c r="QH10" i="4"/>
  <c r="CN10" i="4"/>
  <c r="PK10" i="4"/>
  <c r="DI10" i="4"/>
  <c r="BL10" i="4"/>
  <c r="DK10" i="4"/>
  <c r="KW11" i="4"/>
  <c r="OO11" i="4"/>
  <c r="GJ11" i="6"/>
  <c r="U10" i="6"/>
  <c r="DM10" i="6"/>
  <c r="DJ10" i="6"/>
  <c r="FD10" i="4"/>
  <c r="KT10" i="4"/>
  <c r="EG10" i="4"/>
  <c r="DL10" i="4"/>
  <c r="S10" i="4"/>
  <c r="CM10" i="4"/>
  <c r="W10" i="10"/>
  <c r="FC10" i="4"/>
  <c r="CI10" i="6"/>
  <c r="FE10" i="6"/>
  <c r="OH10" i="4"/>
  <c r="ML10" i="4"/>
  <c r="LN10" i="4"/>
  <c r="BJ10" i="4"/>
  <c r="N9" i="6"/>
  <c r="Q9" i="6" s="1"/>
  <c r="JU9" i="4"/>
  <c r="BK9" i="4"/>
  <c r="DL10" i="6"/>
  <c r="AO10" i="6"/>
  <c r="DK10" i="6"/>
  <c r="AP10" i="6"/>
  <c r="AO10" i="4"/>
  <c r="RE10" i="4"/>
  <c r="PH10" i="4"/>
  <c r="CI10" i="4"/>
  <c r="HA10" i="4"/>
  <c r="LT10" i="4"/>
  <c r="RJ10" i="4"/>
  <c r="JA11" i="4"/>
  <c r="EK10" i="6"/>
  <c r="BN10" i="4"/>
  <c r="LS10" i="4"/>
  <c r="KV10" i="4"/>
  <c r="PJ10" i="4"/>
  <c r="LR10" i="4"/>
  <c r="IX10" i="4"/>
  <c r="AU11" i="6"/>
  <c r="EH10" i="6"/>
  <c r="BK10" i="4"/>
  <c r="PG10" i="4"/>
  <c r="DJ10" i="4"/>
  <c r="HZ10" i="4"/>
  <c r="IC10" i="4" s="1"/>
  <c r="QJ10" i="4"/>
  <c r="QI10" i="4"/>
  <c r="QM11" i="4"/>
  <c r="EK11" i="4"/>
  <c r="X11" i="6"/>
  <c r="S10" i="6"/>
  <c r="AS10" i="6"/>
  <c r="CL10" i="6"/>
  <c r="DN10" i="6"/>
  <c r="KQ10" i="4"/>
  <c r="R10" i="4"/>
  <c r="V10" i="4"/>
  <c r="EE10" i="4"/>
  <c r="QG10" i="4"/>
  <c r="JT10" i="4"/>
  <c r="MQ10" i="4"/>
  <c r="GX9" i="6"/>
  <c r="GD9" i="4"/>
  <c r="AJ9" i="4"/>
  <c r="AM9" i="4" s="1"/>
  <c r="JX9" i="4"/>
  <c r="BN9" i="4"/>
  <c r="GC9" i="4"/>
  <c r="BM9" i="4"/>
  <c r="JT9" i="4"/>
  <c r="EL10" i="6"/>
  <c r="CM10" i="6"/>
  <c r="CN10" i="6"/>
  <c r="AQ10" i="4"/>
  <c r="RF10" i="4"/>
  <c r="KS10" i="4"/>
  <c r="ON10" i="4"/>
  <c r="MM10" i="4"/>
  <c r="PL10" i="4"/>
  <c r="U10" i="4"/>
  <c r="HE11" i="4"/>
  <c r="JY11" i="4"/>
  <c r="X11" i="10"/>
  <c r="BR11" i="6"/>
  <c r="HD10" i="4"/>
  <c r="LO10" i="4"/>
  <c r="MP10" i="4"/>
  <c r="LP10" i="4"/>
  <c r="NN10" i="4"/>
  <c r="EK10" i="4"/>
  <c r="OI10" i="4"/>
  <c r="S10" i="10"/>
  <c r="MS11" i="4"/>
  <c r="R10" i="6"/>
  <c r="X10" i="6" s="1"/>
  <c r="NL10" i="4"/>
  <c r="FH10" i="4"/>
  <c r="GD10" i="4"/>
  <c r="GZ10" i="4"/>
  <c r="NO10" i="4"/>
  <c r="NM10" i="4"/>
  <c r="AT11" i="4"/>
  <c r="T10" i="10"/>
  <c r="EM11" i="6"/>
  <c r="AQ10" i="6"/>
  <c r="CK10" i="6"/>
  <c r="GF10" i="4"/>
  <c r="RI10" i="4"/>
  <c r="IY10" i="4"/>
  <c r="W10" i="4"/>
  <c r="CL10" i="4"/>
  <c r="MO10" i="4"/>
  <c r="KR10" i="4"/>
  <c r="BH9" i="6"/>
  <c r="BN9" i="6" s="1"/>
  <c r="CF9" i="6"/>
  <c r="CN9" i="6" s="1"/>
  <c r="EC9" i="6"/>
  <c r="EK9" i="6" s="1"/>
  <c r="FZ9" i="6"/>
  <c r="GD9" i="6" s="1"/>
  <c r="FA9" i="6"/>
  <c r="FI9" i="6" s="1"/>
  <c r="DD9" i="6"/>
  <c r="DM9" i="6" s="1"/>
  <c r="IK9" i="6"/>
  <c r="IR9" i="6" s="1"/>
  <c r="IH9" i="6"/>
  <c r="AK9" i="6"/>
  <c r="AS9" i="6" s="1"/>
  <c r="HO9" i="6"/>
  <c r="HV9" i="6" s="1"/>
  <c r="HL9" i="6"/>
  <c r="N9" i="10"/>
  <c r="W9" i="10" s="1"/>
  <c r="RA9" i="4"/>
  <c r="NG9" i="4"/>
  <c r="NO9" i="4" s="1"/>
  <c r="IQ9" i="4"/>
  <c r="IY9" i="4" s="1"/>
  <c r="HS9" i="4"/>
  <c r="IB9" i="4" s="1"/>
  <c r="PC9" i="4"/>
  <c r="RI9" i="4" s="1"/>
  <c r="N9" i="4"/>
  <c r="S9" i="4" s="1"/>
  <c r="MI9" i="4"/>
  <c r="MN9" i="4" s="1"/>
  <c r="BE8" i="6"/>
  <c r="AC8" i="6"/>
  <c r="AM8" i="6" s="1"/>
  <c r="FX8" i="6"/>
  <c r="HZ8" i="6"/>
  <c r="IJ8" i="6" s="1"/>
  <c r="HH8" i="6"/>
  <c r="HR8" i="6" s="1"/>
  <c r="IA8" i="6"/>
  <c r="FQ8" i="6"/>
  <c r="FV8" i="6"/>
  <c r="FT8" i="6"/>
  <c r="HB8" i="6"/>
  <c r="DS8" i="6"/>
  <c r="H8" i="6"/>
  <c r="BG8" i="6"/>
  <c r="BZ8" i="6"/>
  <c r="E8" i="6"/>
  <c r="GN8" i="6"/>
  <c r="FS8" i="6"/>
  <c r="HD8" i="6"/>
  <c r="HN8" i="6" s="1"/>
  <c r="HY8" i="6"/>
  <c r="BY8" i="6"/>
  <c r="M8" i="6"/>
  <c r="BC8" i="6"/>
  <c r="AJ8" i="6"/>
  <c r="AF8" i="6"/>
  <c r="EX8" i="6"/>
  <c r="EQ8" i="6"/>
  <c r="AZ8" i="6"/>
  <c r="BJ8" i="6" s="1"/>
  <c r="AD8" i="6"/>
  <c r="DT8" i="6"/>
  <c r="BA8" i="6"/>
  <c r="AE8" i="6"/>
  <c r="ES8" i="6"/>
  <c r="FD8" i="6" s="1"/>
  <c r="ER8" i="6"/>
  <c r="CZ8" i="6"/>
  <c r="GT8" i="6"/>
  <c r="G8" i="6"/>
  <c r="K8" i="6"/>
  <c r="DX8" i="6"/>
  <c r="DC8" i="6"/>
  <c r="GW8" i="6"/>
  <c r="ET8" i="6"/>
  <c r="EV8" i="6"/>
  <c r="HE8" i="6"/>
  <c r="DB8" i="6"/>
  <c r="FW8" i="6"/>
  <c r="HI8" i="6"/>
  <c r="HS8" i="6" s="1"/>
  <c r="CU8" i="6"/>
  <c r="IB8" i="6"/>
  <c r="IL8" i="6" s="1"/>
  <c r="CW8" i="6"/>
  <c r="DW8" i="6"/>
  <c r="BW8" i="6"/>
  <c r="HJ8" i="6"/>
  <c r="HT8" i="6" s="1"/>
  <c r="EW8" i="6"/>
  <c r="HX8" i="6"/>
  <c r="EZ8" i="6"/>
  <c r="IF8" i="6"/>
  <c r="IP8" i="6" s="1"/>
  <c r="IE8" i="6"/>
  <c r="IO8" i="6" s="1"/>
  <c r="CA8" i="6"/>
  <c r="D8" i="6"/>
  <c r="BF8" i="6"/>
  <c r="CE8" i="6"/>
  <c r="EU8" i="6"/>
  <c r="BB8" i="6"/>
  <c r="HK8" i="6"/>
  <c r="HU8" i="6" s="1"/>
  <c r="I8" i="6"/>
  <c r="DY8" i="6"/>
  <c r="HG8" i="6"/>
  <c r="HQ8" i="6" s="1"/>
  <c r="AY8" i="6"/>
  <c r="CC8" i="6"/>
  <c r="GO8" i="6"/>
  <c r="AI8" i="6"/>
  <c r="FY8" i="6"/>
  <c r="AX8" i="6"/>
  <c r="J8" i="6"/>
  <c r="F8" i="6"/>
  <c r="P8" i="6" s="1"/>
  <c r="GQ8" i="6"/>
  <c r="GP8" i="6"/>
  <c r="IG8" i="6"/>
  <c r="IQ8" i="6" s="1"/>
  <c r="ID8" i="6"/>
  <c r="IN8" i="6" s="1"/>
  <c r="CT8" i="6"/>
  <c r="BD8" i="6"/>
  <c r="GR8" i="6"/>
  <c r="CV8" i="6"/>
  <c r="DG8" i="6" s="1"/>
  <c r="EY8" i="6"/>
  <c r="AG8" i="6"/>
  <c r="CD8" i="6"/>
  <c r="DA8" i="6"/>
  <c r="DZ8" i="6"/>
  <c r="CB8" i="6"/>
  <c r="AH8" i="6"/>
  <c r="IC8" i="6"/>
  <c r="IM8" i="6" s="1"/>
  <c r="CX8" i="6"/>
  <c r="DU8" i="6"/>
  <c r="EE8" i="6" s="1"/>
  <c r="FU8" i="6"/>
  <c r="EB8" i="6"/>
  <c r="AA8" i="6"/>
  <c r="FR8" i="6"/>
  <c r="GB8" i="6" s="1"/>
  <c r="CY8" i="6"/>
  <c r="HF8" i="6"/>
  <c r="HP8" i="6" s="1"/>
  <c r="HC8" i="6"/>
  <c r="DV8" i="6"/>
  <c r="GS8" i="6"/>
  <c r="BX8" i="6"/>
  <c r="CH8" i="6" s="1"/>
  <c r="L8" i="6"/>
  <c r="GU8" i="6"/>
  <c r="AB8" i="6"/>
  <c r="EA8" i="6"/>
  <c r="BV8" i="6"/>
  <c r="FP8" i="6"/>
  <c r="GV8" i="6"/>
  <c r="H8" i="10"/>
  <c r="K8" i="10"/>
  <c r="J8" i="10"/>
  <c r="M8" i="10"/>
  <c r="G8" i="10"/>
  <c r="I8" i="10"/>
  <c r="D8" i="10"/>
  <c r="F8" i="10"/>
  <c r="P8" i="10" s="1"/>
  <c r="L8" i="10"/>
  <c r="E8" i="10"/>
  <c r="IO8" i="4"/>
  <c r="CT8" i="4"/>
  <c r="OS8" i="4"/>
  <c r="QY8" i="4"/>
  <c r="HR8" i="4"/>
  <c r="BZ8" i="4"/>
  <c r="I8" i="4"/>
  <c r="BU8" i="4"/>
  <c r="AF8" i="4"/>
  <c r="PY8" i="4"/>
  <c r="PW8" i="4"/>
  <c r="PU8" i="4"/>
  <c r="QE8" i="4" s="1"/>
  <c r="II8" i="4"/>
  <c r="IS8" i="4" s="1"/>
  <c r="DB8" i="4"/>
  <c r="CU8" i="4"/>
  <c r="DE8" i="4" s="1"/>
  <c r="DX8" i="4"/>
  <c r="AD8" i="4"/>
  <c r="DS8" i="4"/>
  <c r="EC8" i="4" s="1"/>
  <c r="G8" i="4"/>
  <c r="E8" i="4"/>
  <c r="JJ8" i="4"/>
  <c r="D8" i="4"/>
  <c r="NF8" i="4"/>
  <c r="NA8" i="4"/>
  <c r="AZ8" i="4"/>
  <c r="OU8" i="4"/>
  <c r="PE8" i="4" s="1"/>
  <c r="EO8" i="4"/>
  <c r="AX8" i="4"/>
  <c r="FQ8" i="4"/>
  <c r="FS8" i="4"/>
  <c r="CY8" i="4"/>
  <c r="BC8" i="4"/>
  <c r="LF8" i="4"/>
  <c r="FU8" i="4"/>
  <c r="HP8" i="4"/>
  <c r="AG8" i="4"/>
  <c r="GK8" i="4"/>
  <c r="MD8" i="4"/>
  <c r="JF8" i="4"/>
  <c r="IH8" i="4"/>
  <c r="L8" i="4"/>
  <c r="CD8" i="4"/>
  <c r="PX8" i="4"/>
  <c r="AH8" i="4"/>
  <c r="BY8" i="4"/>
  <c r="MY8" i="4"/>
  <c r="NI8" i="4" s="1"/>
  <c r="K8" i="4"/>
  <c r="BW8" i="4"/>
  <c r="CG8" i="4" s="1"/>
  <c r="QQ8" i="4"/>
  <c r="OC8" i="4"/>
  <c r="ND8" i="4"/>
  <c r="MB8" i="4"/>
  <c r="QX8" i="4"/>
  <c r="HO8" i="4"/>
  <c r="AC8" i="4"/>
  <c r="DY8" i="4"/>
  <c r="LG8" i="4"/>
  <c r="AA8" i="4"/>
  <c r="MG8" i="4"/>
  <c r="PA8" i="4"/>
  <c r="NY8" i="4"/>
  <c r="CB8" i="4"/>
  <c r="IM8" i="4"/>
  <c r="MH8" i="4"/>
  <c r="AY8" i="4"/>
  <c r="BI8" i="4" s="1"/>
  <c r="NW8" i="4"/>
  <c r="OG8" i="4" s="1"/>
  <c r="EP8" i="4"/>
  <c r="BB8" i="4"/>
  <c r="QA8" i="4"/>
  <c r="ES8" i="4"/>
  <c r="GP8" i="4"/>
  <c r="CC8" i="4"/>
  <c r="OA8" i="4"/>
  <c r="NU8" i="4"/>
  <c r="QT8" i="4"/>
  <c r="HQ8" i="4"/>
  <c r="QV8" i="4"/>
  <c r="MZ8" i="4"/>
  <c r="GS8" i="4"/>
  <c r="DU8" i="4"/>
  <c r="LJ8" i="4"/>
  <c r="MC8" i="4"/>
  <c r="OW8" i="4"/>
  <c r="NZ8" i="4"/>
  <c r="M8" i="4"/>
  <c r="EU8" i="4"/>
  <c r="IL8" i="4"/>
  <c r="KE8" i="4"/>
  <c r="KO8" i="4" s="1"/>
  <c r="BA8" i="4"/>
  <c r="NC8" i="4"/>
  <c r="CW8" i="4"/>
  <c r="HJ8" i="4"/>
  <c r="MX8" i="4"/>
  <c r="GN8" i="4"/>
  <c r="BF8" i="4"/>
  <c r="ET8" i="4"/>
  <c r="KF8" i="4"/>
  <c r="EW8" i="4"/>
  <c r="BX8" i="4"/>
  <c r="KG8" i="4"/>
  <c r="IK8" i="4"/>
  <c r="LY8" i="4"/>
  <c r="DZ8" i="4"/>
  <c r="HN8" i="4"/>
  <c r="FV8" i="4"/>
  <c r="KD8" i="4"/>
  <c r="NV8" i="4"/>
  <c r="PS8" i="4"/>
  <c r="Z8" i="4"/>
  <c r="LC8" i="4"/>
  <c r="LM8" i="4" s="1"/>
  <c r="GM8" i="4"/>
  <c r="GW8" i="4" s="1"/>
  <c r="GO8" i="4"/>
  <c r="CZ8" i="4"/>
  <c r="QR8" i="4"/>
  <c r="OD8" i="4"/>
  <c r="BE8" i="4"/>
  <c r="FR8" i="4"/>
  <c r="EQ8" i="4"/>
  <c r="FA8" i="4" s="1"/>
  <c r="FO8" i="4"/>
  <c r="FY8" i="4" s="1"/>
  <c r="GL8" i="4"/>
  <c r="LE8" i="4"/>
  <c r="DR8" i="4"/>
  <c r="AE8" i="4"/>
  <c r="KJ8" i="4"/>
  <c r="JI8" i="4"/>
  <c r="QW8" i="4"/>
  <c r="LH8" i="4"/>
  <c r="JN8" i="4"/>
  <c r="FT8" i="4"/>
  <c r="MF8" i="4"/>
  <c r="JG8" i="4"/>
  <c r="JQ8" i="4" s="1"/>
  <c r="IG8" i="4"/>
  <c r="H8" i="4"/>
  <c r="GQ8" i="4"/>
  <c r="JH8" i="4"/>
  <c r="DW8" i="4"/>
  <c r="CV8" i="4"/>
  <c r="QU8" i="4"/>
  <c r="EX8" i="4"/>
  <c r="GT8" i="4"/>
  <c r="OX8" i="4"/>
  <c r="PV8" i="4"/>
  <c r="KC8" i="4"/>
  <c r="HL8" i="4"/>
  <c r="OB8" i="4"/>
  <c r="NX8" i="4"/>
  <c r="JE8" i="4"/>
  <c r="HK8" i="4"/>
  <c r="HU8" i="4" s="1"/>
  <c r="LI8" i="4"/>
  <c r="AI8" i="4"/>
  <c r="IJ8" i="4"/>
  <c r="HM8" i="4"/>
  <c r="MA8" i="4"/>
  <c r="MK8" i="4" s="1"/>
  <c r="FM8" i="4"/>
  <c r="OT8" i="4"/>
  <c r="CX8" i="4"/>
  <c r="CA8" i="4"/>
  <c r="QZ8" i="4"/>
  <c r="FP8" i="4"/>
  <c r="JL8" i="4"/>
  <c r="ER8" i="4"/>
  <c r="BD8" i="4"/>
  <c r="LA8" i="4"/>
  <c r="AB8" i="4"/>
  <c r="AL8" i="4" s="1"/>
  <c r="KI8" i="4"/>
  <c r="ME8" i="4"/>
  <c r="C7" i="4"/>
  <c r="PB8" i="4"/>
  <c r="KK8" i="4"/>
  <c r="MW8" i="4"/>
  <c r="BV8" i="4"/>
  <c r="PZ8" i="4"/>
  <c r="EV8" i="4"/>
  <c r="QB8" i="4"/>
  <c r="CS8" i="4"/>
  <c r="C7" i="6"/>
  <c r="JK8" i="4"/>
  <c r="OY8" i="4"/>
  <c r="QS8" i="4"/>
  <c r="RC8" i="4" s="1"/>
  <c r="KH8" i="4"/>
  <c r="GR8" i="4"/>
  <c r="LD8" i="4"/>
  <c r="NE8" i="4"/>
  <c r="PT8" i="4"/>
  <c r="OZ8" i="4"/>
  <c r="IN8" i="4"/>
  <c r="DQ8" i="4"/>
  <c r="AW8" i="4"/>
  <c r="DT8" i="4"/>
  <c r="JM8" i="4"/>
  <c r="C7" i="10"/>
  <c r="LZ8" i="4"/>
  <c r="FN8" i="4"/>
  <c r="DV8" i="4"/>
  <c r="NB8" i="4"/>
  <c r="DA8" i="4"/>
  <c r="F8" i="4"/>
  <c r="P8" i="4" s="1"/>
  <c r="LB8" i="4"/>
  <c r="HI8" i="4"/>
  <c r="KL8" i="4"/>
  <c r="IP8" i="4"/>
  <c r="OV8" i="4"/>
  <c r="J8" i="4"/>
  <c r="LK9" i="4"/>
  <c r="LO9" i="4" s="1"/>
  <c r="GU9" i="4"/>
  <c r="HC9" i="4" s="1"/>
  <c r="OE9" i="4"/>
  <c r="OM9" i="4" s="1"/>
  <c r="CE9" i="4"/>
  <c r="CJ9" i="4" s="1"/>
  <c r="QF9" i="4"/>
  <c r="QC9" i="4"/>
  <c r="DC9" i="4"/>
  <c r="DG9" i="4" s="1"/>
  <c r="EA9" i="4"/>
  <c r="EE9" i="4" s="1"/>
  <c r="KM9" i="4"/>
  <c r="KR9" i="4" s="1"/>
  <c r="L62" i="10"/>
  <c r="K62" i="10"/>
  <c r="J62" i="10"/>
  <c r="I62" i="10"/>
  <c r="D62" i="10"/>
  <c r="M62" i="10"/>
  <c r="E62" i="10"/>
  <c r="F62" i="10"/>
  <c r="P62" i="10" s="1"/>
  <c r="H62" i="10"/>
  <c r="HL61" i="6"/>
  <c r="HO61" i="6"/>
  <c r="HV61" i="6" s="1"/>
  <c r="EQ62" i="6"/>
  <c r="GP62" i="6"/>
  <c r="HF62" i="6"/>
  <c r="HP62" i="6" s="1"/>
  <c r="AI62" i="6"/>
  <c r="CC62" i="6"/>
  <c r="DZ62" i="6"/>
  <c r="GN62" i="6"/>
  <c r="CT62" i="6"/>
  <c r="HE62" i="6"/>
  <c r="EY62" i="6"/>
  <c r="GT62" i="6"/>
  <c r="DC62" i="6"/>
  <c r="FP62" i="6"/>
  <c r="BV62" i="6"/>
  <c r="HI62" i="6"/>
  <c r="HS62" i="6" s="1"/>
  <c r="EX62" i="6"/>
  <c r="FX62" i="6"/>
  <c r="E62" i="6"/>
  <c r="BW62" i="6"/>
  <c r="IE62" i="6"/>
  <c r="IO62" i="6" s="1"/>
  <c r="M62" i="6"/>
  <c r="GV62" i="6"/>
  <c r="FY62" i="6"/>
  <c r="CV62" i="6"/>
  <c r="DG62" i="6" s="1"/>
  <c r="FR62" i="6"/>
  <c r="GB62" i="6" s="1"/>
  <c r="IG62" i="6"/>
  <c r="IQ62" i="6" s="1"/>
  <c r="I62" i="6"/>
  <c r="CY62" i="6"/>
  <c r="DB62" i="6"/>
  <c r="HC62" i="6"/>
  <c r="DS62" i="6"/>
  <c r="IA62" i="6"/>
  <c r="CA62" i="6"/>
  <c r="EB62" i="6"/>
  <c r="BE62" i="6"/>
  <c r="HY62" i="6"/>
  <c r="F62" i="6"/>
  <c r="P62" i="6" s="1"/>
  <c r="HG62" i="6"/>
  <c r="HQ62" i="6" s="1"/>
  <c r="CD62" i="6"/>
  <c r="DY62" i="6"/>
  <c r="CU62" i="6"/>
  <c r="D62" i="6"/>
  <c r="IC62" i="6"/>
  <c r="IM62" i="6" s="1"/>
  <c r="AH62" i="6"/>
  <c r="GU62" i="6"/>
  <c r="CZ62" i="6"/>
  <c r="HD62" i="6"/>
  <c r="HN62" i="6" s="1"/>
  <c r="AA62" i="6"/>
  <c r="ID62" i="6"/>
  <c r="IN62" i="6" s="1"/>
  <c r="EW62" i="6"/>
  <c r="K62" i="6"/>
  <c r="AF62" i="6"/>
  <c r="AX62" i="6"/>
  <c r="ES62" i="6"/>
  <c r="FD62" i="6" s="1"/>
  <c r="IB62" i="6"/>
  <c r="IL62" i="6" s="1"/>
  <c r="EZ62" i="6"/>
  <c r="EA62" i="6"/>
  <c r="BC62" i="6"/>
  <c r="BX62" i="6"/>
  <c r="CH62" i="6" s="1"/>
  <c r="AY62" i="6"/>
  <c r="IF62" i="6"/>
  <c r="IP62" i="6" s="1"/>
  <c r="CB62" i="6"/>
  <c r="J62" i="6"/>
  <c r="FU62" i="6"/>
  <c r="DU62" i="6"/>
  <c r="EE62" i="6" s="1"/>
  <c r="AB62" i="6"/>
  <c r="AJ62" i="6"/>
  <c r="BF62" i="6"/>
  <c r="DX62" i="6"/>
  <c r="L62" i="6"/>
  <c r="HX62" i="6"/>
  <c r="DT62" i="6"/>
  <c r="HH62" i="6"/>
  <c r="HR62" i="6" s="1"/>
  <c r="BG62" i="6"/>
  <c r="BD62" i="6"/>
  <c r="FW62" i="6"/>
  <c r="HZ62" i="6"/>
  <c r="IJ62" i="6" s="1"/>
  <c r="ER62" i="6"/>
  <c r="HJ62" i="6"/>
  <c r="HT62" i="6" s="1"/>
  <c r="CE62" i="6"/>
  <c r="GW62" i="6"/>
  <c r="AZ62" i="6"/>
  <c r="BJ62" i="6" s="1"/>
  <c r="FQ62" i="6"/>
  <c r="GO62" i="6"/>
  <c r="AG62" i="6"/>
  <c r="FV62" i="6"/>
  <c r="DA62" i="6"/>
  <c r="AC62" i="6"/>
  <c r="AM62" i="6" s="1"/>
  <c r="HB62" i="6"/>
  <c r="HK62" i="6"/>
  <c r="HU62" i="6" s="1"/>
  <c r="EV62" i="6"/>
  <c r="GS62" i="6"/>
  <c r="DW62" i="6"/>
  <c r="BB62" i="6"/>
  <c r="H62" i="6"/>
  <c r="AE62" i="6"/>
  <c r="CX62" i="6"/>
  <c r="EU62" i="6"/>
  <c r="BZ62" i="6"/>
  <c r="FT62" i="6"/>
  <c r="GR62" i="6"/>
  <c r="IK61" i="6"/>
  <c r="IR61" i="6" s="1"/>
  <c r="IH61" i="6"/>
  <c r="DM10" i="4" l="1"/>
  <c r="FG9" i="4"/>
  <c r="G36" i="8"/>
  <c r="E37" i="8"/>
  <c r="F36" i="8"/>
  <c r="J35" i="8"/>
  <c r="H36" i="8"/>
  <c r="I35" i="8"/>
  <c r="BN33" i="8"/>
  <c r="BO33" i="8"/>
  <c r="BM34" i="8"/>
  <c r="BR32" i="8"/>
  <c r="BP33" i="8"/>
  <c r="BQ32" i="8"/>
  <c r="CY32" i="8"/>
  <c r="CX33" i="8"/>
  <c r="CZ32" i="8"/>
  <c r="ES28" i="8"/>
  <c r="ET28" i="8"/>
  <c r="ER29" i="8"/>
  <c r="EU28" i="8"/>
  <c r="EW27" i="8"/>
  <c r="EV27" i="8"/>
  <c r="EQ29" i="8"/>
  <c r="EO30" i="8"/>
  <c r="EP29" i="8"/>
  <c r="GC28" i="8"/>
  <c r="GE27" i="8"/>
  <c r="GD27" i="8"/>
  <c r="GK25" i="8"/>
  <c r="GI26" i="8"/>
  <c r="GJ25" i="8"/>
  <c r="GH26" i="8"/>
  <c r="GF27" i="8"/>
  <c r="GG26" i="8"/>
  <c r="GA28" i="8"/>
  <c r="GB28" i="8"/>
  <c r="FZ29" i="8"/>
  <c r="GX26" i="8"/>
  <c r="GY26" i="8"/>
  <c r="GW27" i="8"/>
  <c r="GZ26" i="8"/>
  <c r="HA25" i="8"/>
  <c r="HB25" i="8"/>
  <c r="HE24" i="8"/>
  <c r="HC25" i="8"/>
  <c r="HD24" i="8"/>
  <c r="HQ26" i="8"/>
  <c r="HR25" i="8"/>
  <c r="HS25" i="8"/>
  <c r="HY23" i="8"/>
  <c r="HW24" i="8"/>
  <c r="HX23" i="8"/>
  <c r="HU24" i="8"/>
  <c r="HV24" i="8"/>
  <c r="HT25" i="8"/>
  <c r="HP26" i="8"/>
  <c r="HN27" i="8"/>
  <c r="HO26" i="8"/>
  <c r="KP23" i="8"/>
  <c r="KR22" i="8"/>
  <c r="KQ22" i="8"/>
  <c r="MI19" i="8"/>
  <c r="MG20" i="8"/>
  <c r="MH19" i="8"/>
  <c r="MO17" i="8"/>
  <c r="MM18" i="8"/>
  <c r="MN17" i="8"/>
  <c r="ML18" i="8"/>
  <c r="MJ19" i="8"/>
  <c r="MK18" i="8"/>
  <c r="NU18" i="8"/>
  <c r="NV17" i="8"/>
  <c r="NW17" i="8"/>
  <c r="NZ16" i="8"/>
  <c r="NX17" i="8"/>
  <c r="NY16" i="8"/>
  <c r="OB15" i="8"/>
  <c r="OA16" i="8"/>
  <c r="OC15" i="8"/>
  <c r="PG16" i="8"/>
  <c r="PF17" i="8"/>
  <c r="PH16" i="8"/>
  <c r="PI16" i="8"/>
  <c r="PJ15" i="8"/>
  <c r="PK15" i="8"/>
  <c r="PL15" i="8"/>
  <c r="PM14" i="8"/>
  <c r="PN14" i="8"/>
  <c r="PO14" i="8"/>
  <c r="PP13" i="8"/>
  <c r="PQ13" i="8"/>
  <c r="OQ16" i="8"/>
  <c r="OO17" i="8"/>
  <c r="OP16" i="8"/>
  <c r="OV14" i="8"/>
  <c r="OW14" i="8"/>
  <c r="OU15" i="8"/>
  <c r="OS15" i="8"/>
  <c r="OT15" i="8"/>
  <c r="OR16" i="8"/>
  <c r="OM17" i="8"/>
  <c r="ON17" i="8"/>
  <c r="OL18" i="8"/>
  <c r="NR19" i="8"/>
  <c r="NT18" i="8"/>
  <c r="NS18" i="8"/>
  <c r="ND18" i="8"/>
  <c r="NE17" i="8"/>
  <c r="NF17" i="8"/>
  <c r="NG17" i="8"/>
  <c r="NH16" i="8"/>
  <c r="NI16" i="8"/>
  <c r="NB18" i="8"/>
  <c r="NA19" i="8"/>
  <c r="NC18" i="8"/>
  <c r="MZ19" i="8"/>
  <c r="MX20" i="8"/>
  <c r="MY19" i="8"/>
  <c r="ME20" i="8"/>
  <c r="MF20" i="8"/>
  <c r="MD21" i="8"/>
  <c r="LK21" i="8"/>
  <c r="LL21" i="8"/>
  <c r="LJ22" i="8"/>
  <c r="LM21" i="8"/>
  <c r="LO20" i="8"/>
  <c r="LN20" i="8"/>
  <c r="LS19" i="8"/>
  <c r="LT18" i="8"/>
  <c r="LU18" i="8"/>
  <c r="LP20" i="8"/>
  <c r="LQ19" i="8"/>
  <c r="LR19" i="8"/>
  <c r="KU21" i="8"/>
  <c r="KS22" i="8"/>
  <c r="KT21" i="8"/>
  <c r="KZ19" i="8"/>
  <c r="LA19" i="8"/>
  <c r="KY20" i="8"/>
  <c r="KX20" i="8"/>
  <c r="KW20" i="8"/>
  <c r="KV21" i="8"/>
  <c r="KE21" i="8"/>
  <c r="KF20" i="8"/>
  <c r="KG20" i="8"/>
  <c r="KC21" i="8"/>
  <c r="KD21" i="8"/>
  <c r="KB22" i="8"/>
  <c r="JY23" i="8"/>
  <c r="KA22" i="8"/>
  <c r="JZ22" i="8"/>
  <c r="JV24" i="8"/>
  <c r="JW23" i="8"/>
  <c r="JX23" i="8"/>
  <c r="JF23" i="8"/>
  <c r="JG23" i="8"/>
  <c r="JE24" i="8"/>
  <c r="JM21" i="8"/>
  <c r="JL21" i="8"/>
  <c r="JK22" i="8"/>
  <c r="JH23" i="8"/>
  <c r="JI22" i="8"/>
  <c r="JJ22" i="8"/>
  <c r="JD24" i="8"/>
  <c r="JB25" i="8"/>
  <c r="JC24" i="8"/>
  <c r="IK25" i="8"/>
  <c r="IM24" i="8"/>
  <c r="IL24" i="8"/>
  <c r="IS22" i="8"/>
  <c r="IR22" i="8"/>
  <c r="IQ23" i="8"/>
  <c r="IP23" i="8"/>
  <c r="IN24" i="8"/>
  <c r="IO23" i="8"/>
  <c r="IH26" i="8"/>
  <c r="IJ25" i="8"/>
  <c r="II25" i="8"/>
  <c r="GU27" i="8"/>
  <c r="GV27" i="8"/>
  <c r="GT28" i="8"/>
  <c r="FG29" i="8"/>
  <c r="FH29" i="8"/>
  <c r="FF30" i="8"/>
  <c r="FQ26" i="8"/>
  <c r="FO27" i="8"/>
  <c r="FP26" i="8"/>
  <c r="FL28" i="8"/>
  <c r="FM27" i="8"/>
  <c r="FN27" i="8"/>
  <c r="FI29" i="8"/>
  <c r="FJ28" i="8"/>
  <c r="FK28" i="8"/>
  <c r="EM30" i="8"/>
  <c r="EN30" i="8"/>
  <c r="EL31" i="8"/>
  <c r="DR32" i="8"/>
  <c r="DS31" i="8"/>
  <c r="DT31" i="8"/>
  <c r="EC28" i="8"/>
  <c r="EA29" i="8"/>
  <c r="EB28" i="8"/>
  <c r="DX30" i="8"/>
  <c r="DY29" i="8"/>
  <c r="DZ29" i="8"/>
  <c r="DV30" i="8"/>
  <c r="DW30" i="8"/>
  <c r="DU31" i="8"/>
  <c r="K35" i="8"/>
  <c r="M34" i="8"/>
  <c r="L34" i="8"/>
  <c r="CL31" i="8"/>
  <c r="CJ32" i="8"/>
  <c r="CK31" i="8"/>
  <c r="CM31" i="8"/>
  <c r="CN30" i="8"/>
  <c r="CO30" i="8"/>
  <c r="CD34" i="8"/>
  <c r="CE33" i="8"/>
  <c r="CF33" i="8"/>
  <c r="BL34" i="8"/>
  <c r="BJ35" i="8"/>
  <c r="BK34" i="8"/>
  <c r="AP36" i="8"/>
  <c r="AQ35" i="8"/>
  <c r="AR35" i="8"/>
  <c r="X36" i="8"/>
  <c r="W36" i="8"/>
  <c r="V37" i="8"/>
  <c r="AC34" i="8"/>
  <c r="AD34" i="8"/>
  <c r="AB35" i="8"/>
  <c r="BT31" i="8"/>
  <c r="BU31" i="8"/>
  <c r="BS32" i="8"/>
  <c r="DE30" i="8"/>
  <c r="DD31" i="8"/>
  <c r="DF30" i="8"/>
  <c r="DB31" i="8"/>
  <c r="DC31" i="8"/>
  <c r="DA32" i="8"/>
  <c r="AG33" i="8"/>
  <c r="AE34" i="8"/>
  <c r="AF33" i="8"/>
  <c r="Z35" i="8"/>
  <c r="Y36" i="8"/>
  <c r="AA35" i="8"/>
  <c r="AU34" i="8"/>
  <c r="AS35" i="8"/>
  <c r="AT34" i="8"/>
  <c r="CI32" i="8"/>
  <c r="CG33" i="8"/>
  <c r="CH32" i="8"/>
  <c r="AV34" i="8"/>
  <c r="AW33" i="8"/>
  <c r="AX33" i="8"/>
  <c r="C37" i="8"/>
  <c r="D37" i="8"/>
  <c r="D39" i="8" s="1"/>
  <c r="DH37" i="8"/>
  <c r="DI37" i="8"/>
  <c r="DI39" i="8" s="1"/>
  <c r="AZ32" i="8"/>
  <c r="BA32" i="8"/>
  <c r="AY33" i="8"/>
  <c r="BR10" i="6"/>
  <c r="LN9" i="4"/>
  <c r="EA8" i="4"/>
  <c r="ED8" i="4" s="1"/>
  <c r="FC9" i="4"/>
  <c r="FF9" i="4"/>
  <c r="BP9" i="4"/>
  <c r="FL10" i="6"/>
  <c r="FH9" i="4"/>
  <c r="FD9" i="4"/>
  <c r="DF9" i="4"/>
  <c r="CH9" i="4"/>
  <c r="ED9" i="4"/>
  <c r="OH9" i="4"/>
  <c r="AN9" i="4"/>
  <c r="QM10" i="4"/>
  <c r="HE10" i="4"/>
  <c r="X10" i="10"/>
  <c r="FI9" i="4"/>
  <c r="JA10" i="4"/>
  <c r="NQ10" i="4"/>
  <c r="KW10" i="4"/>
  <c r="RK10" i="4"/>
  <c r="AU10" i="6"/>
  <c r="FI10" i="4"/>
  <c r="GG10" i="4"/>
  <c r="PM10" i="4"/>
  <c r="CO10" i="4"/>
  <c r="R9" i="6"/>
  <c r="EF8" i="4"/>
  <c r="Q9" i="4"/>
  <c r="HV9" i="4"/>
  <c r="NJ9" i="4"/>
  <c r="Q9" i="10"/>
  <c r="AN9" i="6"/>
  <c r="DH9" i="6"/>
  <c r="GC9" i="6"/>
  <c r="CI9" i="6"/>
  <c r="IX9" i="4"/>
  <c r="QG9" i="4"/>
  <c r="EG9" i="4"/>
  <c r="HB9" i="4"/>
  <c r="RE9" i="4"/>
  <c r="GG9" i="4"/>
  <c r="FH9" i="6"/>
  <c r="BO9" i="6"/>
  <c r="CM9" i="6"/>
  <c r="RH9" i="4"/>
  <c r="CI9" i="4"/>
  <c r="GY9" i="4"/>
  <c r="DI9" i="4"/>
  <c r="U9" i="4"/>
  <c r="DH9" i="4"/>
  <c r="KS9" i="4"/>
  <c r="S9" i="10"/>
  <c r="EJ9" i="6"/>
  <c r="BM9" i="6"/>
  <c r="MS10" i="4"/>
  <c r="JY10" i="4"/>
  <c r="HD9" i="4"/>
  <c r="CN9" i="4"/>
  <c r="BL9" i="4"/>
  <c r="CM9" i="4"/>
  <c r="OI9" i="4"/>
  <c r="T9" i="4"/>
  <c r="DK9" i="6"/>
  <c r="DI9" i="6"/>
  <c r="GG9" i="6"/>
  <c r="AT10" i="4"/>
  <c r="MQ9" i="4"/>
  <c r="EI9" i="4"/>
  <c r="KT9" i="4"/>
  <c r="PG9" i="4"/>
  <c r="PL9" i="4"/>
  <c r="V9" i="6"/>
  <c r="BL9" i="6"/>
  <c r="DL9" i="6"/>
  <c r="EL9" i="6"/>
  <c r="KP9" i="4"/>
  <c r="GX9" i="4"/>
  <c r="JO8" i="4"/>
  <c r="JR8" i="4" s="1"/>
  <c r="HZ9" i="4"/>
  <c r="MM9" i="4"/>
  <c r="KU9" i="4"/>
  <c r="U9" i="10"/>
  <c r="EG9" i="6"/>
  <c r="AP9" i="6"/>
  <c r="EM10" i="6"/>
  <c r="LP9" i="4"/>
  <c r="EH9" i="4"/>
  <c r="KQ9" i="4"/>
  <c r="QJ9" i="4"/>
  <c r="IU9" i="4"/>
  <c r="PK9" i="4"/>
  <c r="V9" i="4"/>
  <c r="FG9" i="6"/>
  <c r="LU10" i="4"/>
  <c r="CP10" i="6"/>
  <c r="ON9" i="4"/>
  <c r="RG9" i="4"/>
  <c r="CL9" i="4"/>
  <c r="CK9" i="4"/>
  <c r="AQ9" i="4"/>
  <c r="LR9" i="4"/>
  <c r="NP9" i="4"/>
  <c r="V9" i="10"/>
  <c r="GE9" i="6"/>
  <c r="W9" i="6"/>
  <c r="QH9" i="4"/>
  <c r="AS9" i="4"/>
  <c r="JW9" i="4"/>
  <c r="IW9" i="4"/>
  <c r="HX9" i="4"/>
  <c r="JS9" i="4"/>
  <c r="NK9" i="4"/>
  <c r="T9" i="10"/>
  <c r="S9" i="6"/>
  <c r="DJ9" i="6"/>
  <c r="CO9" i="6"/>
  <c r="EI8" i="4"/>
  <c r="MI8" i="4"/>
  <c r="ML8" i="4" s="1"/>
  <c r="EH8" i="4"/>
  <c r="GX8" i="6"/>
  <c r="ML9" i="4"/>
  <c r="PF9" i="4"/>
  <c r="IT9" i="4"/>
  <c r="RD9" i="4"/>
  <c r="FE9" i="6"/>
  <c r="EF9" i="6"/>
  <c r="BK9" i="6"/>
  <c r="PJ9" i="4"/>
  <c r="MR9" i="4"/>
  <c r="IV9" i="4"/>
  <c r="NL9" i="4"/>
  <c r="AT9" i="6"/>
  <c r="BQ9" i="6"/>
  <c r="AO9" i="6"/>
  <c r="X10" i="4"/>
  <c r="BQ10" i="4"/>
  <c r="GZ9" i="4"/>
  <c r="RJ9" i="4"/>
  <c r="AP9" i="4"/>
  <c r="QI9" i="4"/>
  <c r="MP9" i="4"/>
  <c r="CK9" i="6"/>
  <c r="OJ9" i="4"/>
  <c r="HY9" i="4"/>
  <c r="EJ9" i="4"/>
  <c r="LT9" i="4"/>
  <c r="HA9" i="4"/>
  <c r="RF9" i="4"/>
  <c r="DJ9" i="4"/>
  <c r="GF9" i="6"/>
  <c r="EI9" i="6"/>
  <c r="QL9" i="4"/>
  <c r="OL9" i="4"/>
  <c r="QK9" i="4"/>
  <c r="AR9" i="4"/>
  <c r="NN9" i="4"/>
  <c r="R9" i="10"/>
  <c r="U9" i="6"/>
  <c r="FF9" i="6"/>
  <c r="FJ9" i="6"/>
  <c r="JU8" i="4"/>
  <c r="DC8" i="4"/>
  <c r="DF8" i="4" s="1"/>
  <c r="JS8" i="4"/>
  <c r="KM8" i="4"/>
  <c r="KP8" i="4" s="1"/>
  <c r="JT8" i="4"/>
  <c r="FA8" i="6"/>
  <c r="FE8" i="6" s="1"/>
  <c r="PH9" i="4"/>
  <c r="HW9" i="4"/>
  <c r="LQ9" i="4"/>
  <c r="AQ9" i="6"/>
  <c r="AR9" i="6"/>
  <c r="DN9" i="6"/>
  <c r="DK9" i="4"/>
  <c r="LS9" i="4"/>
  <c r="MO9" i="4"/>
  <c r="AO9" i="4"/>
  <c r="IZ9" i="4"/>
  <c r="FK9" i="6"/>
  <c r="CJ9" i="6"/>
  <c r="GI9" i="6"/>
  <c r="OO10" i="4"/>
  <c r="PI9" i="4"/>
  <c r="BO9" i="4"/>
  <c r="BQ9" i="4" s="1"/>
  <c r="KV9" i="4"/>
  <c r="OK9" i="4"/>
  <c r="R9" i="4"/>
  <c r="CL9" i="6"/>
  <c r="T9" i="6"/>
  <c r="DO10" i="6"/>
  <c r="IA9" i="4"/>
  <c r="DL9" i="4"/>
  <c r="W9" i="4"/>
  <c r="EF9" i="4"/>
  <c r="NM9" i="4"/>
  <c r="JV9" i="4"/>
  <c r="BP9" i="6"/>
  <c r="EH9" i="6"/>
  <c r="GH9" i="6"/>
  <c r="IH62" i="6"/>
  <c r="IK62" i="6"/>
  <c r="IR62" i="6" s="1"/>
  <c r="HL62" i="6"/>
  <c r="HO62" i="6"/>
  <c r="HV62" i="6" s="1"/>
  <c r="PC8" i="4"/>
  <c r="QG8" i="4" s="1"/>
  <c r="H7" i="10"/>
  <c r="G7" i="10"/>
  <c r="E7" i="10"/>
  <c r="I7" i="10"/>
  <c r="D7" i="10"/>
  <c r="K7" i="10"/>
  <c r="J7" i="10"/>
  <c r="F7" i="10"/>
  <c r="P7" i="10" s="1"/>
  <c r="L7" i="10"/>
  <c r="M7" i="10"/>
  <c r="LK8" i="4"/>
  <c r="LR8" i="4" s="1"/>
  <c r="GS7" i="6"/>
  <c r="CE7" i="6"/>
  <c r="DW7" i="6"/>
  <c r="DY7" i="6"/>
  <c r="EX7" i="6"/>
  <c r="AF7" i="6"/>
  <c r="HX7" i="6"/>
  <c r="GP7" i="6"/>
  <c r="HG7" i="6"/>
  <c r="HQ7" i="6" s="1"/>
  <c r="DV7" i="6"/>
  <c r="HY7" i="6"/>
  <c r="CB7" i="6"/>
  <c r="HB7" i="6"/>
  <c r="E7" i="6"/>
  <c r="IC7" i="6"/>
  <c r="IM7" i="6" s="1"/>
  <c r="BZ7" i="6"/>
  <c r="IB7" i="6"/>
  <c r="IL7" i="6" s="1"/>
  <c r="CZ7" i="6"/>
  <c r="ES7" i="6"/>
  <c r="FD7" i="6" s="1"/>
  <c r="IF7" i="6"/>
  <c r="IP7" i="6" s="1"/>
  <c r="GQ7" i="6"/>
  <c r="ET7" i="6"/>
  <c r="DX7" i="6"/>
  <c r="CX7" i="6"/>
  <c r="G7" i="6"/>
  <c r="GW7" i="6"/>
  <c r="FQ7" i="6"/>
  <c r="BE7" i="6"/>
  <c r="ID7" i="6"/>
  <c r="IN7" i="6" s="1"/>
  <c r="L7" i="6"/>
  <c r="AG7" i="6"/>
  <c r="FT7" i="6"/>
  <c r="BX7" i="6"/>
  <c r="CH7" i="6" s="1"/>
  <c r="FV7" i="6"/>
  <c r="AE7" i="6"/>
  <c r="IG7" i="6"/>
  <c r="IQ7" i="6" s="1"/>
  <c r="BA7" i="6"/>
  <c r="CV7" i="6"/>
  <c r="DG7" i="6" s="1"/>
  <c r="DZ7" i="6"/>
  <c r="FX7" i="6"/>
  <c r="CC7" i="6"/>
  <c r="AX7" i="6"/>
  <c r="EZ7" i="6"/>
  <c r="AH7" i="6"/>
  <c r="HC7" i="6"/>
  <c r="M7" i="6"/>
  <c r="EB7" i="6"/>
  <c r="AD7" i="6"/>
  <c r="EV7" i="6"/>
  <c r="AZ7" i="6"/>
  <c r="BJ7" i="6" s="1"/>
  <c r="HD7" i="6"/>
  <c r="HN7" i="6" s="1"/>
  <c r="FS7" i="6"/>
  <c r="BF7" i="6"/>
  <c r="EQ7" i="6"/>
  <c r="AC7" i="6"/>
  <c r="AM7" i="6" s="1"/>
  <c r="AJ7" i="6"/>
  <c r="EU7" i="6"/>
  <c r="BY7" i="6"/>
  <c r="DT7" i="6"/>
  <c r="DB7" i="6"/>
  <c r="K7" i="6"/>
  <c r="HF7" i="6"/>
  <c r="HP7" i="6" s="1"/>
  <c r="AI7" i="6"/>
  <c r="GV7" i="6"/>
  <c r="EY7" i="6"/>
  <c r="EA7" i="6"/>
  <c r="FP7" i="6"/>
  <c r="CD7" i="6"/>
  <c r="DA7" i="6"/>
  <c r="BV7" i="6"/>
  <c r="H7" i="6"/>
  <c r="CT7" i="6"/>
  <c r="BC7" i="6"/>
  <c r="DU7" i="6"/>
  <c r="EE7" i="6" s="1"/>
  <c r="AB7" i="6"/>
  <c r="F7" i="6"/>
  <c r="P7" i="6" s="1"/>
  <c r="CA7" i="6"/>
  <c r="AA7" i="6"/>
  <c r="D7" i="6"/>
  <c r="GN7" i="6"/>
  <c r="AY7" i="6"/>
  <c r="BB7" i="6"/>
  <c r="HI7" i="6"/>
  <c r="HS7" i="6" s="1"/>
  <c r="FU7" i="6"/>
  <c r="GR7" i="6"/>
  <c r="EW7" i="6"/>
  <c r="CU7" i="6"/>
  <c r="CW7" i="6"/>
  <c r="HE7" i="6"/>
  <c r="FW7" i="6"/>
  <c r="DS7" i="6"/>
  <c r="CY7" i="6"/>
  <c r="HH7" i="6"/>
  <c r="HR7" i="6" s="1"/>
  <c r="GO7" i="6"/>
  <c r="GU7" i="6"/>
  <c r="FR7" i="6"/>
  <c r="GB7" i="6" s="1"/>
  <c r="IE7" i="6"/>
  <c r="IO7" i="6" s="1"/>
  <c r="BD7" i="6"/>
  <c r="BW7" i="6"/>
  <c r="HK7" i="6"/>
  <c r="HU7" i="6" s="1"/>
  <c r="HJ7" i="6"/>
  <c r="HT7" i="6" s="1"/>
  <c r="I7" i="6"/>
  <c r="FY7" i="6"/>
  <c r="HZ7" i="6"/>
  <c r="IJ7" i="6" s="1"/>
  <c r="J7" i="6"/>
  <c r="DC7" i="6"/>
  <c r="ER7" i="6"/>
  <c r="GT7" i="6"/>
  <c r="BG7" i="6"/>
  <c r="IA7" i="6"/>
  <c r="QV6" i="4"/>
  <c r="RF6" i="4" s="1"/>
  <c r="BA6" i="4"/>
  <c r="BK6" i="4" s="1"/>
  <c r="HL6" i="4"/>
  <c r="HV6" i="4" s="1"/>
  <c r="LD6" i="4"/>
  <c r="LN6" i="4" s="1"/>
  <c r="FP6" i="4"/>
  <c r="FZ6" i="4" s="1"/>
  <c r="DT6" i="4"/>
  <c r="ED6" i="4" s="1"/>
  <c r="BX6" i="4"/>
  <c r="CH6" i="4" s="1"/>
  <c r="NB6" i="4"/>
  <c r="NL6" i="4" s="1"/>
  <c r="ER6" i="4"/>
  <c r="FB6" i="4" s="1"/>
  <c r="DY6" i="4"/>
  <c r="EI6" i="4" s="1"/>
  <c r="MZ6" i="4"/>
  <c r="NJ6" i="4" s="1"/>
  <c r="FO7" i="4"/>
  <c r="FY7" i="4" s="1"/>
  <c r="LA7" i="4"/>
  <c r="QZ6" i="4"/>
  <c r="RJ6" i="4" s="1"/>
  <c r="EV6" i="4"/>
  <c r="FF6" i="4" s="1"/>
  <c r="AW7" i="4"/>
  <c r="CW7" i="4"/>
  <c r="JI7" i="4"/>
  <c r="OB7" i="4"/>
  <c r="JJ7" i="4"/>
  <c r="BC7" i="4"/>
  <c r="OV6" i="4"/>
  <c r="PF6" i="4" s="1"/>
  <c r="HN6" i="4"/>
  <c r="HX6" i="4" s="1"/>
  <c r="LF6" i="4"/>
  <c r="LP6" i="4" s="1"/>
  <c r="FR6" i="4"/>
  <c r="GB6" i="4" s="1"/>
  <c r="AE6" i="4"/>
  <c r="AO6" i="4" s="1"/>
  <c r="HK7" i="4"/>
  <c r="HU7" i="4" s="1"/>
  <c r="IO6" i="4"/>
  <c r="IY6" i="4" s="1"/>
  <c r="EX6" i="4"/>
  <c r="FH6" i="4" s="1"/>
  <c r="MF6" i="4"/>
  <c r="MP6" i="4" s="1"/>
  <c r="HR6" i="4"/>
  <c r="IB6" i="4" s="1"/>
  <c r="LJ6" i="4"/>
  <c r="LT6" i="4" s="1"/>
  <c r="CA7" i="4"/>
  <c r="OX6" i="4"/>
  <c r="PH6" i="4" s="1"/>
  <c r="MB6" i="4"/>
  <c r="ML6" i="4" s="1"/>
  <c r="PV6" i="4"/>
  <c r="QF6" i="4" s="1"/>
  <c r="FT6" i="4"/>
  <c r="GD6" i="4" s="1"/>
  <c r="LE7" i="4"/>
  <c r="PA6" i="4"/>
  <c r="PK6" i="4" s="1"/>
  <c r="QU7" i="4"/>
  <c r="QT6" i="4"/>
  <c r="RD6" i="4" s="1"/>
  <c r="GN7" i="4"/>
  <c r="FS7" i="4"/>
  <c r="GQ7" i="4"/>
  <c r="NC7" i="4"/>
  <c r="AH7" i="4"/>
  <c r="KK7" i="4"/>
  <c r="ME7" i="4"/>
  <c r="FV6" i="4"/>
  <c r="GF6" i="4" s="1"/>
  <c r="ET6" i="4"/>
  <c r="FD6" i="4" s="1"/>
  <c r="HR7" i="4"/>
  <c r="HO7" i="4"/>
  <c r="IJ7" i="4"/>
  <c r="AB7" i="4"/>
  <c r="AL7" i="4" s="1"/>
  <c r="LI6" i="4"/>
  <c r="LS6" i="4" s="1"/>
  <c r="PA7" i="4"/>
  <c r="KG7" i="4"/>
  <c r="MD6" i="4"/>
  <c r="MN6" i="4" s="1"/>
  <c r="AZ7" i="4"/>
  <c r="DS7" i="4"/>
  <c r="EC7" i="4" s="1"/>
  <c r="K7" i="4"/>
  <c r="FS6" i="4"/>
  <c r="GC6" i="4" s="1"/>
  <c r="IN7" i="4"/>
  <c r="JK7" i="4"/>
  <c r="KJ6" i="4"/>
  <c r="KT6" i="4" s="1"/>
  <c r="KH6" i="4"/>
  <c r="KR6" i="4" s="1"/>
  <c r="KF6" i="4"/>
  <c r="KP6" i="4" s="1"/>
  <c r="QY6" i="4"/>
  <c r="RI6" i="4" s="1"/>
  <c r="QW6" i="4"/>
  <c r="RG6" i="4" s="1"/>
  <c r="KH7" i="4"/>
  <c r="KL7" i="4"/>
  <c r="MB7" i="4"/>
  <c r="MF7" i="4"/>
  <c r="G7" i="4"/>
  <c r="NE6" i="4"/>
  <c r="NO6" i="4" s="1"/>
  <c r="NC6" i="4"/>
  <c r="NM6" i="4" s="1"/>
  <c r="NA6" i="4"/>
  <c r="NK6" i="4" s="1"/>
  <c r="I6" i="4"/>
  <c r="EU7" i="4"/>
  <c r="OX7" i="4"/>
  <c r="LI7" i="4"/>
  <c r="PS7" i="4"/>
  <c r="GR6" i="4"/>
  <c r="HB6" i="4" s="1"/>
  <c r="NF6" i="4"/>
  <c r="NP6" i="4" s="1"/>
  <c r="OA7" i="4"/>
  <c r="MG6" i="4"/>
  <c r="MQ6" i="4" s="1"/>
  <c r="BW7" i="4"/>
  <c r="CG7" i="4" s="1"/>
  <c r="JN7" i="4"/>
  <c r="KG6" i="4"/>
  <c r="KQ6" i="4" s="1"/>
  <c r="DV6" i="4"/>
  <c r="EF6" i="4" s="1"/>
  <c r="KI7" i="4"/>
  <c r="MC7" i="4"/>
  <c r="MG7" i="4"/>
  <c r="H7" i="4"/>
  <c r="L7" i="4"/>
  <c r="IK7" i="4"/>
  <c r="HP7" i="4"/>
  <c r="L6" i="4"/>
  <c r="H6" i="4"/>
  <c r="ER7" i="4"/>
  <c r="EV7" i="4"/>
  <c r="JH6" i="4"/>
  <c r="JR6" i="4" s="1"/>
  <c r="CC7" i="4"/>
  <c r="BX7" i="4"/>
  <c r="CY7" i="4"/>
  <c r="C6" i="6"/>
  <c r="HM7" i="4"/>
  <c r="IO7" i="4"/>
  <c r="HL7" i="4"/>
  <c r="IL7" i="4"/>
  <c r="HQ7" i="4"/>
  <c r="MC6" i="4"/>
  <c r="MM6" i="4" s="1"/>
  <c r="HO6" i="4"/>
  <c r="HY6" i="4" s="1"/>
  <c r="HM6" i="4"/>
  <c r="HW6" i="4" s="1"/>
  <c r="PW6" i="4"/>
  <c r="QG6" i="4" s="1"/>
  <c r="LG6" i="4"/>
  <c r="LQ6" i="4" s="1"/>
  <c r="LE6" i="4"/>
  <c r="LO6" i="4" s="1"/>
  <c r="OD7" i="4"/>
  <c r="BB7" i="4"/>
  <c r="BF7" i="4"/>
  <c r="M6" i="4"/>
  <c r="AF7" i="4"/>
  <c r="QX6" i="4"/>
  <c r="RH6" i="4" s="1"/>
  <c r="ES6" i="4"/>
  <c r="FC6" i="4" s="1"/>
  <c r="JL6" i="4"/>
  <c r="JV6" i="4" s="1"/>
  <c r="AD7" i="4"/>
  <c r="GL7" i="4"/>
  <c r="FU7" i="4"/>
  <c r="GO7" i="4"/>
  <c r="GS7" i="4"/>
  <c r="NA7" i="4"/>
  <c r="NE7" i="4"/>
  <c r="NZ7" i="4"/>
  <c r="PB7" i="4"/>
  <c r="DT7" i="4"/>
  <c r="DX7" i="4"/>
  <c r="LD7" i="4"/>
  <c r="LH7" i="4"/>
  <c r="QU6" i="4"/>
  <c r="RE6" i="4" s="1"/>
  <c r="OY6" i="4"/>
  <c r="PI6" i="4" s="1"/>
  <c r="OW6" i="4"/>
  <c r="PG6" i="4" s="1"/>
  <c r="BB6" i="4"/>
  <c r="BL6" i="4" s="1"/>
  <c r="AZ6" i="4"/>
  <c r="BJ6" i="4" s="1"/>
  <c r="FP7" i="4"/>
  <c r="DX6" i="4"/>
  <c r="EH6" i="4" s="1"/>
  <c r="BU7" i="4"/>
  <c r="FU6" i="4"/>
  <c r="GE6" i="4" s="1"/>
  <c r="DU6" i="4"/>
  <c r="EE6" i="4" s="1"/>
  <c r="IM7" i="4"/>
  <c r="IN6" i="4"/>
  <c r="IX6" i="4" s="1"/>
  <c r="CD6" i="4"/>
  <c r="CN6" i="4" s="1"/>
  <c r="KK6" i="4"/>
  <c r="KU6" i="4" s="1"/>
  <c r="LZ7" i="4"/>
  <c r="IG7" i="4"/>
  <c r="BZ7" i="4"/>
  <c r="JH7" i="4"/>
  <c r="JM7" i="4"/>
  <c r="OB6" i="4"/>
  <c r="OL6" i="4" s="1"/>
  <c r="NZ6" i="4"/>
  <c r="OJ6" i="4" s="1"/>
  <c r="NX6" i="4"/>
  <c r="OH6" i="4" s="1"/>
  <c r="DV7" i="4"/>
  <c r="DZ7" i="4"/>
  <c r="LF7" i="4"/>
  <c r="LJ7" i="4"/>
  <c r="FR7" i="4"/>
  <c r="CV7" i="4"/>
  <c r="EW6" i="4"/>
  <c r="FG6" i="4" s="1"/>
  <c r="JJ6" i="4"/>
  <c r="JT6" i="4" s="1"/>
  <c r="PU7" i="4"/>
  <c r="QE7" i="4" s="1"/>
  <c r="HN7" i="4"/>
  <c r="CC6" i="4"/>
  <c r="CM6" i="4" s="1"/>
  <c r="CA6" i="4"/>
  <c r="CK6" i="4" s="1"/>
  <c r="BY6" i="4"/>
  <c r="CI6" i="4" s="1"/>
  <c r="AF6" i="4"/>
  <c r="AP6" i="4" s="1"/>
  <c r="AD6" i="4"/>
  <c r="AN6" i="4" s="1"/>
  <c r="BF6" i="4"/>
  <c r="BP6" i="4" s="1"/>
  <c r="BD6" i="4"/>
  <c r="BN6" i="4" s="1"/>
  <c r="QB6" i="4"/>
  <c r="QL6" i="4" s="1"/>
  <c r="PZ6" i="4"/>
  <c r="QJ6" i="4" s="1"/>
  <c r="CS7" i="4"/>
  <c r="MY7" i="4"/>
  <c r="NI7" i="4" s="1"/>
  <c r="OC7" i="4"/>
  <c r="BA7" i="4"/>
  <c r="BE7" i="4"/>
  <c r="AE7" i="4"/>
  <c r="AI7" i="4"/>
  <c r="DU7" i="4"/>
  <c r="BY7" i="4"/>
  <c r="DY7" i="4"/>
  <c r="J7" i="4"/>
  <c r="FT7" i="4"/>
  <c r="ND7" i="4"/>
  <c r="PV7" i="4"/>
  <c r="PX7" i="4"/>
  <c r="PZ7" i="4"/>
  <c r="QB7" i="4"/>
  <c r="NY7" i="4"/>
  <c r="JG7" i="4"/>
  <c r="JQ7" i="4" s="1"/>
  <c r="OD6" i="4"/>
  <c r="ON6" i="4" s="1"/>
  <c r="CU7" i="4"/>
  <c r="DE7" i="4" s="1"/>
  <c r="JN6" i="4"/>
  <c r="JX6" i="4" s="1"/>
  <c r="IH7" i="4"/>
  <c r="GQ6" i="4"/>
  <c r="HA6" i="4" s="1"/>
  <c r="GO6" i="4"/>
  <c r="GY6" i="4" s="1"/>
  <c r="DA6" i="4"/>
  <c r="DK6" i="4" s="1"/>
  <c r="CY6" i="4"/>
  <c r="DI6" i="4" s="1"/>
  <c r="CW6" i="4"/>
  <c r="DG6" i="4" s="1"/>
  <c r="PY7" i="4"/>
  <c r="AH6" i="4"/>
  <c r="AR6" i="4" s="1"/>
  <c r="GT6" i="4"/>
  <c r="HD6" i="4" s="1"/>
  <c r="EX7" i="4"/>
  <c r="BZ6" i="4"/>
  <c r="CJ6" i="4" s="1"/>
  <c r="AC7" i="4"/>
  <c r="OA6" i="4"/>
  <c r="OK6" i="4" s="1"/>
  <c r="NY6" i="4"/>
  <c r="OI6" i="4" s="1"/>
  <c r="JM6" i="4"/>
  <c r="JW6" i="4" s="1"/>
  <c r="JK6" i="4"/>
  <c r="JU6" i="4" s="1"/>
  <c r="JI6" i="4"/>
  <c r="JS6" i="4" s="1"/>
  <c r="FV7" i="4"/>
  <c r="GP7" i="4"/>
  <c r="GT7" i="4"/>
  <c r="NB7" i="4"/>
  <c r="NF7" i="4"/>
  <c r="DZ6" i="4"/>
  <c r="EJ6" i="4" s="1"/>
  <c r="IK6" i="4"/>
  <c r="IU6" i="4" s="1"/>
  <c r="OT7" i="4"/>
  <c r="QQ7" i="4"/>
  <c r="ME6" i="4"/>
  <c r="MO6" i="4" s="1"/>
  <c r="IP6" i="4"/>
  <c r="IZ6" i="4" s="1"/>
  <c r="CB7" i="4"/>
  <c r="KL6" i="4"/>
  <c r="KV6" i="4" s="1"/>
  <c r="FQ7" i="4"/>
  <c r="DW6" i="4"/>
  <c r="EG6" i="4" s="1"/>
  <c r="GR7" i="4"/>
  <c r="MA7" i="4"/>
  <c r="MK7" i="4" s="1"/>
  <c r="CT7" i="4"/>
  <c r="NU7" i="4"/>
  <c r="FN7" i="4"/>
  <c r="HI7" i="4"/>
  <c r="LH6" i="4"/>
  <c r="LR6" i="4" s="1"/>
  <c r="IJ6" i="4"/>
  <c r="IT6" i="4" s="1"/>
  <c r="JE7" i="4"/>
  <c r="OC6" i="4"/>
  <c r="OM6" i="4" s="1"/>
  <c r="IL6" i="4"/>
  <c r="IV6" i="4" s="1"/>
  <c r="PT7" i="4"/>
  <c r="CB6" i="4"/>
  <c r="CL6" i="4" s="1"/>
  <c r="AC6" i="4"/>
  <c r="AM6" i="4" s="1"/>
  <c r="KC7" i="4"/>
  <c r="EP7" i="4"/>
  <c r="EU6" i="4"/>
  <c r="FE6" i="4" s="1"/>
  <c r="NX7" i="4"/>
  <c r="IM6" i="4"/>
  <c r="IW6" i="4" s="1"/>
  <c r="EQ7" i="4"/>
  <c r="FA7" i="4" s="1"/>
  <c r="FM7" i="4"/>
  <c r="PW7" i="4"/>
  <c r="DW7" i="4"/>
  <c r="K6" i="4"/>
  <c r="G6" i="4"/>
  <c r="ES7" i="4"/>
  <c r="EW7" i="4"/>
  <c r="OV7" i="4"/>
  <c r="OZ7" i="4"/>
  <c r="OZ6" i="4"/>
  <c r="PJ6" i="4" s="1"/>
  <c r="QR7" i="4"/>
  <c r="GS6" i="4"/>
  <c r="HC6" i="4" s="1"/>
  <c r="DQ7" i="4"/>
  <c r="NW7" i="4"/>
  <c r="OG7" i="4" s="1"/>
  <c r="MH7" i="4"/>
  <c r="I7" i="4"/>
  <c r="M7" i="4"/>
  <c r="CX7" i="4"/>
  <c r="DB7" i="4"/>
  <c r="QA7" i="4"/>
  <c r="DA7" i="4"/>
  <c r="JL7" i="4"/>
  <c r="BD7" i="4"/>
  <c r="KI6" i="4"/>
  <c r="KS6" i="4" s="1"/>
  <c r="EO7" i="4"/>
  <c r="AG7" i="4"/>
  <c r="KF7" i="4"/>
  <c r="KJ7" i="4"/>
  <c r="KE7" i="4"/>
  <c r="KO7" i="4" s="1"/>
  <c r="MD7" i="4"/>
  <c r="D7" i="4"/>
  <c r="J6" i="4"/>
  <c r="ET7" i="4"/>
  <c r="OW7" i="4"/>
  <c r="QY7" i="4"/>
  <c r="BC6" i="4"/>
  <c r="BM6" i="4" s="1"/>
  <c r="QA6" i="4"/>
  <c r="QK6" i="4" s="1"/>
  <c r="PY6" i="4"/>
  <c r="QI6" i="4" s="1"/>
  <c r="AI6" i="4"/>
  <c r="AS6" i="4" s="1"/>
  <c r="AG6" i="4"/>
  <c r="AQ6" i="4" s="1"/>
  <c r="PB6" i="4"/>
  <c r="PL6" i="4" s="1"/>
  <c r="LG7" i="4"/>
  <c r="BV7" i="4"/>
  <c r="GP6" i="4"/>
  <c r="GZ6" i="4" s="1"/>
  <c r="PX6" i="4"/>
  <c r="QH6" i="4" s="1"/>
  <c r="IP7" i="4"/>
  <c r="GN6" i="4"/>
  <c r="GX6" i="4" s="1"/>
  <c r="CZ6" i="4"/>
  <c r="DJ6" i="4" s="1"/>
  <c r="CX6" i="4"/>
  <c r="DH6" i="4" s="1"/>
  <c r="CV6" i="4"/>
  <c r="DF6" i="4" s="1"/>
  <c r="BE6" i="4"/>
  <c r="BO6" i="4" s="1"/>
  <c r="KD7" i="4"/>
  <c r="QS7" i="4"/>
  <c r="RC7" i="4" s="1"/>
  <c r="MX7" i="4"/>
  <c r="OS7" i="4"/>
  <c r="OU7" i="4"/>
  <c r="PE7" i="4" s="1"/>
  <c r="MW7" i="4"/>
  <c r="MH6" i="4"/>
  <c r="MR6" i="4" s="1"/>
  <c r="LY7" i="4"/>
  <c r="F7" i="4"/>
  <c r="P7" i="4" s="1"/>
  <c r="AY7" i="4"/>
  <c r="BI7" i="4" s="1"/>
  <c r="DB6" i="4"/>
  <c r="DL6" i="4" s="1"/>
  <c r="II7" i="4"/>
  <c r="IS7" i="4" s="1"/>
  <c r="AA7" i="4"/>
  <c r="CZ7" i="4"/>
  <c r="FQ6" i="4"/>
  <c r="GA6" i="4" s="1"/>
  <c r="QW7" i="4"/>
  <c r="C6" i="10"/>
  <c r="HP6" i="4"/>
  <c r="HZ6" i="4" s="1"/>
  <c r="GK7" i="4"/>
  <c r="HQ6" i="4"/>
  <c r="IA6" i="4" s="1"/>
  <c r="Z7" i="4"/>
  <c r="AX7" i="4"/>
  <c r="QT7" i="4"/>
  <c r="OY7" i="4"/>
  <c r="QV7" i="4"/>
  <c r="QX7" i="4"/>
  <c r="QZ7" i="4"/>
  <c r="E7" i="4"/>
  <c r="LC7" i="4"/>
  <c r="LM7" i="4" s="1"/>
  <c r="JF7" i="4"/>
  <c r="LB7" i="4"/>
  <c r="CD7" i="4"/>
  <c r="ND6" i="4"/>
  <c r="NN6" i="4" s="1"/>
  <c r="GM7" i="4"/>
  <c r="GW7" i="4" s="1"/>
  <c r="HJ7" i="4"/>
  <c r="DR7" i="4"/>
  <c r="NV7" i="4"/>
  <c r="MZ7" i="4"/>
  <c r="EY8" i="4"/>
  <c r="FD8" i="4" s="1"/>
  <c r="FW8" i="4"/>
  <c r="GE8" i="4" s="1"/>
  <c r="IQ8" i="4"/>
  <c r="IW8" i="4" s="1"/>
  <c r="OE8" i="4"/>
  <c r="OI8" i="4" s="1"/>
  <c r="HS8" i="4"/>
  <c r="HX8" i="4" s="1"/>
  <c r="QC8" i="4"/>
  <c r="QF8" i="4"/>
  <c r="CE8" i="4"/>
  <c r="CJ8" i="4" s="1"/>
  <c r="GU8" i="4"/>
  <c r="GY8" i="4" s="1"/>
  <c r="NG8" i="4"/>
  <c r="NL8" i="4" s="1"/>
  <c r="RA8" i="4"/>
  <c r="AJ8" i="4"/>
  <c r="AR8" i="4" s="1"/>
  <c r="BG8" i="4"/>
  <c r="BL8" i="4" s="1"/>
  <c r="N8" i="4"/>
  <c r="W8" i="4" s="1"/>
  <c r="N8" i="10"/>
  <c r="W8" i="10" s="1"/>
  <c r="EC8" i="6"/>
  <c r="EI8" i="6" s="1"/>
  <c r="DD8" i="6"/>
  <c r="DI8" i="6" s="1"/>
  <c r="HL8" i="6"/>
  <c r="HO8" i="6"/>
  <c r="HV8" i="6" s="1"/>
  <c r="N8" i="6"/>
  <c r="V8" i="6" s="1"/>
  <c r="BH8" i="6"/>
  <c r="BM8" i="6" s="1"/>
  <c r="AK8" i="6"/>
  <c r="AQ8" i="6" s="1"/>
  <c r="CF8" i="6"/>
  <c r="CN8" i="6" s="1"/>
  <c r="FZ8" i="6"/>
  <c r="GH8" i="6" s="1"/>
  <c r="IK8" i="6"/>
  <c r="IR8" i="6" s="1"/>
  <c r="IH8" i="6"/>
  <c r="RD8" i="4" l="1"/>
  <c r="JY9" i="4"/>
  <c r="EK9" i="4"/>
  <c r="JX8" i="4"/>
  <c r="EJ8" i="4"/>
  <c r="DL40" i="8"/>
  <c r="DL7" i="8"/>
  <c r="DL35" i="8"/>
  <c r="DL10" i="8"/>
  <c r="DL24" i="8"/>
  <c r="DL20" i="8"/>
  <c r="DL38" i="8"/>
  <c r="DL21" i="8"/>
  <c r="DL12" i="8"/>
  <c r="DL25" i="8"/>
  <c r="DL27" i="8"/>
  <c r="DL26" i="8"/>
  <c r="DL32" i="8"/>
  <c r="DL14" i="8"/>
  <c r="DL15" i="8"/>
  <c r="DL28" i="8"/>
  <c r="DL39" i="8"/>
  <c r="DL33" i="8"/>
  <c r="DL30" i="8"/>
  <c r="DL18" i="8"/>
  <c r="DL9" i="8"/>
  <c r="DL17" i="8"/>
  <c r="DL23" i="8"/>
  <c r="DL37" i="8"/>
  <c r="DL41" i="8"/>
  <c r="DL16" i="8"/>
  <c r="DL31" i="8"/>
  <c r="DL29" i="8"/>
  <c r="DL36" i="8"/>
  <c r="DL19" i="8"/>
  <c r="DL13" i="8"/>
  <c r="DL8" i="8"/>
  <c r="DL22" i="8"/>
  <c r="DL11" i="8"/>
  <c r="DL34" i="8"/>
  <c r="S39" i="8"/>
  <c r="S24" i="8"/>
  <c r="S10" i="8"/>
  <c r="S36" i="8"/>
  <c r="S31" i="8"/>
  <c r="S41" i="8"/>
  <c r="S35" i="8"/>
  <c r="S37" i="8"/>
  <c r="S26" i="8"/>
  <c r="S21" i="8"/>
  <c r="S32" i="8"/>
  <c r="S29" i="8"/>
  <c r="S27" i="8"/>
  <c r="S14" i="8"/>
  <c r="S22" i="8"/>
  <c r="S13" i="8"/>
  <c r="S33" i="8"/>
  <c r="S25" i="8"/>
  <c r="S34" i="8"/>
  <c r="S23" i="8"/>
  <c r="S9" i="8"/>
  <c r="S12" i="8"/>
  <c r="S30" i="8"/>
  <c r="S17" i="8"/>
  <c r="S16" i="8"/>
  <c r="S20" i="8"/>
  <c r="S18" i="8"/>
  <c r="S11" i="8"/>
  <c r="S38" i="8"/>
  <c r="S19" i="8"/>
  <c r="S28" i="8"/>
  <c r="S15" i="8"/>
  <c r="S8" i="8"/>
  <c r="S40" i="8"/>
  <c r="S7" i="8"/>
  <c r="AY34" i="8"/>
  <c r="BA33" i="8"/>
  <c r="AZ33" i="8"/>
  <c r="AX34" i="8"/>
  <c r="AV35" i="8"/>
  <c r="AW34" i="8"/>
  <c r="CI33" i="8"/>
  <c r="CG34" i="8"/>
  <c r="CH33" i="8"/>
  <c r="AS36" i="8"/>
  <c r="AU35" i="8"/>
  <c r="AT35" i="8"/>
  <c r="Y37" i="8"/>
  <c r="Z36" i="8"/>
  <c r="AA36" i="8"/>
  <c r="AF34" i="8"/>
  <c r="AE35" i="8"/>
  <c r="AG34" i="8"/>
  <c r="DB32" i="8"/>
  <c r="DC32" i="8"/>
  <c r="DA33" i="8"/>
  <c r="DE31" i="8"/>
  <c r="DF31" i="8"/>
  <c r="DD32" i="8"/>
  <c r="BT32" i="8"/>
  <c r="BS33" i="8"/>
  <c r="BU32" i="8"/>
  <c r="AC35" i="8"/>
  <c r="AD35" i="8"/>
  <c r="AB36" i="8"/>
  <c r="X37" i="8"/>
  <c r="X39" i="8" s="1"/>
  <c r="W37" i="8"/>
  <c r="AQ36" i="8"/>
  <c r="AR36" i="8"/>
  <c r="AP37" i="8"/>
  <c r="BL35" i="8"/>
  <c r="BJ36" i="8"/>
  <c r="BK35" i="8"/>
  <c r="CE34" i="8"/>
  <c r="CF34" i="8"/>
  <c r="CD35" i="8"/>
  <c r="CN31" i="8"/>
  <c r="CO31" i="8"/>
  <c r="CM32" i="8"/>
  <c r="CL32" i="8"/>
  <c r="CJ33" i="8"/>
  <c r="CK32" i="8"/>
  <c r="M35" i="8"/>
  <c r="L35" i="8"/>
  <c r="K36" i="8"/>
  <c r="DU32" i="8"/>
  <c r="DW31" i="8"/>
  <c r="DV31" i="8"/>
  <c r="DX31" i="8"/>
  <c r="DY30" i="8"/>
  <c r="DZ30" i="8"/>
  <c r="EA30" i="8"/>
  <c r="EC29" i="8"/>
  <c r="EB29" i="8"/>
  <c r="DT32" i="8"/>
  <c r="DR33" i="8"/>
  <c r="DS32" i="8"/>
  <c r="EN31" i="8"/>
  <c r="EL32" i="8"/>
  <c r="EM31" i="8"/>
  <c r="FK29" i="8"/>
  <c r="FI30" i="8"/>
  <c r="FJ29" i="8"/>
  <c r="FM28" i="8"/>
  <c r="FN28" i="8"/>
  <c r="FL29" i="8"/>
  <c r="FO28" i="8"/>
  <c r="FP27" i="8"/>
  <c r="FQ27" i="8"/>
  <c r="FG30" i="8"/>
  <c r="FH30" i="8"/>
  <c r="FF31" i="8"/>
  <c r="GT29" i="8"/>
  <c r="GU28" i="8"/>
  <c r="GV28" i="8"/>
  <c r="IH27" i="8"/>
  <c r="II26" i="8"/>
  <c r="IJ26" i="8"/>
  <c r="IP24" i="8"/>
  <c r="IN25" i="8"/>
  <c r="IO24" i="8"/>
  <c r="IQ24" i="8"/>
  <c r="IR23" i="8"/>
  <c r="IS23" i="8"/>
  <c r="IK26" i="8"/>
  <c r="IL25" i="8"/>
  <c r="IM25" i="8"/>
  <c r="JD25" i="8"/>
  <c r="JB26" i="8"/>
  <c r="JC25" i="8"/>
  <c r="JI23" i="8"/>
  <c r="JJ23" i="8"/>
  <c r="JH24" i="8"/>
  <c r="JM22" i="8"/>
  <c r="JK23" i="8"/>
  <c r="JL22" i="8"/>
  <c r="JE25" i="8"/>
  <c r="JF24" i="8"/>
  <c r="JG24" i="8"/>
  <c r="JW24" i="8"/>
  <c r="JX24" i="8"/>
  <c r="JV25" i="8"/>
  <c r="KA23" i="8"/>
  <c r="JY24" i="8"/>
  <c r="JZ23" i="8"/>
  <c r="KD22" i="8"/>
  <c r="KB23" i="8"/>
  <c r="KC22" i="8"/>
  <c r="KG21" i="8"/>
  <c r="KE22" i="8"/>
  <c r="KF21" i="8"/>
  <c r="KW21" i="8"/>
  <c r="KV22" i="8"/>
  <c r="KX21" i="8"/>
  <c r="KZ20" i="8"/>
  <c r="LA20" i="8"/>
  <c r="KY21" i="8"/>
  <c r="KU22" i="8"/>
  <c r="KS23" i="8"/>
  <c r="KT22" i="8"/>
  <c r="LP21" i="8"/>
  <c r="LQ20" i="8"/>
  <c r="LR20" i="8"/>
  <c r="LU19" i="8"/>
  <c r="LS20" i="8"/>
  <c r="LT19" i="8"/>
  <c r="LM22" i="8"/>
  <c r="LO21" i="8"/>
  <c r="LN21" i="8"/>
  <c r="LK22" i="8"/>
  <c r="LJ23" i="8"/>
  <c r="LL22" i="8"/>
  <c r="ME21" i="8"/>
  <c r="MF21" i="8"/>
  <c r="MD22" i="8"/>
  <c r="MZ20" i="8"/>
  <c r="MX21" i="8"/>
  <c r="MY20" i="8"/>
  <c r="NA20" i="8"/>
  <c r="NB19" i="8"/>
  <c r="NC19" i="8"/>
  <c r="NG18" i="8"/>
  <c r="NH17" i="8"/>
  <c r="NI17" i="8"/>
  <c r="NF18" i="8"/>
  <c r="ND19" i="8"/>
  <c r="NE18" i="8"/>
  <c r="NT19" i="8"/>
  <c r="NR20" i="8"/>
  <c r="NS19" i="8"/>
  <c r="ON18" i="8"/>
  <c r="OL19" i="8"/>
  <c r="OM18" i="8"/>
  <c r="OT16" i="8"/>
  <c r="OR17" i="8"/>
  <c r="OS16" i="8"/>
  <c r="OU16" i="8"/>
  <c r="OW15" i="8"/>
  <c r="OV15" i="8"/>
  <c r="OP17" i="8"/>
  <c r="OQ17" i="8"/>
  <c r="OO18" i="8"/>
  <c r="PP14" i="8"/>
  <c r="PQ14" i="8"/>
  <c r="PO15" i="8"/>
  <c r="PM15" i="8"/>
  <c r="PL16" i="8"/>
  <c r="PN15" i="8"/>
  <c r="PI17" i="8"/>
  <c r="PJ16" i="8"/>
  <c r="PK16" i="8"/>
  <c r="PF18" i="8"/>
  <c r="PG17" i="8"/>
  <c r="PH17" i="8"/>
  <c r="OA17" i="8"/>
  <c r="OB16" i="8"/>
  <c r="OC16" i="8"/>
  <c r="NY17" i="8"/>
  <c r="NZ17" i="8"/>
  <c r="NX18" i="8"/>
  <c r="NU19" i="8"/>
  <c r="NV18" i="8"/>
  <c r="NW18" i="8"/>
  <c r="ML19" i="8"/>
  <c r="MJ20" i="8"/>
  <c r="MK19" i="8"/>
  <c r="MO18" i="8"/>
  <c r="MM19" i="8"/>
  <c r="MN18" i="8"/>
  <c r="MH20" i="8"/>
  <c r="MG21" i="8"/>
  <c r="MI20" i="8"/>
  <c r="KQ23" i="8"/>
  <c r="KR23" i="8"/>
  <c r="KP24" i="8"/>
  <c r="HO27" i="8"/>
  <c r="HP27" i="8"/>
  <c r="HN28" i="8"/>
  <c r="HT26" i="8"/>
  <c r="HU25" i="8"/>
  <c r="HV25" i="8"/>
  <c r="HW25" i="8"/>
  <c r="HX24" i="8"/>
  <c r="HY24" i="8"/>
  <c r="HS26" i="8"/>
  <c r="HQ27" i="8"/>
  <c r="HR26" i="8"/>
  <c r="HD25" i="8"/>
  <c r="HE25" i="8"/>
  <c r="HC26" i="8"/>
  <c r="HB26" i="8"/>
  <c r="GZ27" i="8"/>
  <c r="HA26" i="8"/>
  <c r="GW28" i="8"/>
  <c r="GX27" i="8"/>
  <c r="GY27" i="8"/>
  <c r="FZ30" i="8"/>
  <c r="GA29" i="8"/>
  <c r="GB29" i="8"/>
  <c r="GG27" i="8"/>
  <c r="GH27" i="8"/>
  <c r="GF28" i="8"/>
  <c r="GJ26" i="8"/>
  <c r="GK26" i="8"/>
  <c r="GI27" i="8"/>
  <c r="GE28" i="8"/>
  <c r="GC29" i="8"/>
  <c r="GD28" i="8"/>
  <c r="EP30" i="8"/>
  <c r="EQ30" i="8"/>
  <c r="EO31" i="8"/>
  <c r="EV28" i="8"/>
  <c r="EU29" i="8"/>
  <c r="EW28" i="8"/>
  <c r="ES29" i="8"/>
  <c r="ET29" i="8"/>
  <c r="ER30" i="8"/>
  <c r="CZ33" i="8"/>
  <c r="CY33" i="8"/>
  <c r="CX34" i="8"/>
  <c r="BR33" i="8"/>
  <c r="BP34" i="8"/>
  <c r="BQ33" i="8"/>
  <c r="BN34" i="8"/>
  <c r="BO34" i="8"/>
  <c r="BM35" i="8"/>
  <c r="H37" i="8"/>
  <c r="J36" i="8"/>
  <c r="I36" i="8"/>
  <c r="G37" i="8"/>
  <c r="G39" i="8" s="1"/>
  <c r="F37" i="8"/>
  <c r="AT9" i="4"/>
  <c r="X9" i="6"/>
  <c r="EE8" i="4"/>
  <c r="EG8" i="4"/>
  <c r="Q8" i="10"/>
  <c r="OE7" i="4"/>
  <c r="OH7" i="4" s="1"/>
  <c r="KM7" i="4"/>
  <c r="KP7" i="4" s="1"/>
  <c r="OO9" i="4"/>
  <c r="DJ8" i="4"/>
  <c r="BR9" i="6"/>
  <c r="MR8" i="4"/>
  <c r="JV8" i="4"/>
  <c r="GC8" i="6"/>
  <c r="BJ8" i="4"/>
  <c r="OH8" i="4"/>
  <c r="DM9" i="4"/>
  <c r="AN8" i="6"/>
  <c r="FZ8" i="4"/>
  <c r="Q8" i="6"/>
  <c r="DH8" i="6"/>
  <c r="GX8" i="4"/>
  <c r="QM9" i="4"/>
  <c r="PF8" i="4"/>
  <c r="LU9" i="4"/>
  <c r="KS8" i="4"/>
  <c r="W8" i="6"/>
  <c r="GG8" i="6"/>
  <c r="CM8" i="6"/>
  <c r="IY8" i="4"/>
  <c r="CI8" i="4"/>
  <c r="OK8" i="4"/>
  <c r="GB8" i="4"/>
  <c r="R8" i="4"/>
  <c r="LS8" i="4"/>
  <c r="FF8" i="4"/>
  <c r="JA9" i="4"/>
  <c r="R8" i="6"/>
  <c r="GI8" i="6"/>
  <c r="U8" i="10"/>
  <c r="NK8" i="4"/>
  <c r="IA8" i="4"/>
  <c r="BO8" i="4"/>
  <c r="HD8" i="4"/>
  <c r="PL8" i="4"/>
  <c r="KV8" i="4"/>
  <c r="AO8" i="6"/>
  <c r="AS8" i="6"/>
  <c r="R8" i="10"/>
  <c r="DI8" i="4"/>
  <c r="NN8" i="4"/>
  <c r="PG8" i="4"/>
  <c r="FH8" i="4"/>
  <c r="KW9" i="4"/>
  <c r="GJ9" i="6"/>
  <c r="NQ9" i="4"/>
  <c r="DK8" i="6"/>
  <c r="CK8" i="6"/>
  <c r="GE8" i="6"/>
  <c r="GC8" i="4"/>
  <c r="HY8" i="4"/>
  <c r="FE8" i="4"/>
  <c r="MP8" i="4"/>
  <c r="RJ8" i="4"/>
  <c r="PI8" i="4"/>
  <c r="LK7" i="4"/>
  <c r="LN7" i="4" s="1"/>
  <c r="OK7" i="4"/>
  <c r="KQ7" i="4"/>
  <c r="BQ8" i="6"/>
  <c r="S8" i="6"/>
  <c r="T8" i="10"/>
  <c r="AN8" i="4"/>
  <c r="V8" i="4"/>
  <c r="QK8" i="4"/>
  <c r="BK8" i="4"/>
  <c r="GD8" i="4"/>
  <c r="OL8" i="4"/>
  <c r="KU8" i="4"/>
  <c r="PJ8" i="4"/>
  <c r="RK9" i="4"/>
  <c r="GF8" i="6"/>
  <c r="BP8" i="6"/>
  <c r="EJ8" i="6"/>
  <c r="CM8" i="4"/>
  <c r="KQ8" i="4"/>
  <c r="DK8" i="4"/>
  <c r="AT8" i="6"/>
  <c r="BL8" i="6"/>
  <c r="EK8" i="6"/>
  <c r="NP8" i="4"/>
  <c r="U8" i="4"/>
  <c r="HC8" i="4"/>
  <c r="BP8" i="4"/>
  <c r="CO9" i="4"/>
  <c r="CP9" i="6"/>
  <c r="X9" i="10"/>
  <c r="CJ8" i="6"/>
  <c r="EG8" i="6"/>
  <c r="AR8" i="6"/>
  <c r="DL8" i="4"/>
  <c r="OM8" i="4"/>
  <c r="MM8" i="4"/>
  <c r="RG8" i="4"/>
  <c r="AS8" i="4"/>
  <c r="QL8" i="4"/>
  <c r="CI8" i="6"/>
  <c r="BK8" i="6"/>
  <c r="EF8" i="6"/>
  <c r="Q8" i="4"/>
  <c r="AM8" i="4"/>
  <c r="NJ8" i="4"/>
  <c r="CH8" i="4"/>
  <c r="HV8" i="4"/>
  <c r="IT8" i="4"/>
  <c r="FB8" i="4"/>
  <c r="OM7" i="4"/>
  <c r="DC7" i="4"/>
  <c r="DF7" i="4" s="1"/>
  <c r="ON7" i="4"/>
  <c r="KR7" i="4"/>
  <c r="LN8" i="4"/>
  <c r="GD8" i="6"/>
  <c r="U8" i="6"/>
  <c r="CO8" i="6"/>
  <c r="CL8" i="6"/>
  <c r="AP8" i="4"/>
  <c r="LP8" i="4"/>
  <c r="LQ8" i="4"/>
  <c r="LT8" i="4"/>
  <c r="GF8" i="4"/>
  <c r="PH8" i="4"/>
  <c r="HB8" i="4"/>
  <c r="MS9" i="4"/>
  <c r="DM8" i="6"/>
  <c r="FJ8" i="6"/>
  <c r="RI8" i="4"/>
  <c r="AQ8" i="4"/>
  <c r="OJ8" i="4"/>
  <c r="DH8" i="4"/>
  <c r="DM8" i="4" s="1"/>
  <c r="KR8" i="4"/>
  <c r="FK8" i="6"/>
  <c r="EL8" i="6"/>
  <c r="S8" i="4"/>
  <c r="QH8" i="4"/>
  <c r="GZ8" i="4"/>
  <c r="DG8" i="4"/>
  <c r="AO8" i="4"/>
  <c r="T8" i="4"/>
  <c r="HE9" i="4"/>
  <c r="AU9" i="6"/>
  <c r="X9" i="4"/>
  <c r="FG8" i="6"/>
  <c r="T8" i="6"/>
  <c r="QI8" i="4"/>
  <c r="CN8" i="4"/>
  <c r="FC8" i="4"/>
  <c r="FG8" i="4"/>
  <c r="RE8" i="4"/>
  <c r="MO8" i="4"/>
  <c r="JW8" i="4"/>
  <c r="DH7" i="4"/>
  <c r="KV7" i="4"/>
  <c r="GX7" i="6"/>
  <c r="BO8" i="6"/>
  <c r="FI8" i="6"/>
  <c r="FH8" i="6"/>
  <c r="BN8" i="6"/>
  <c r="IB8" i="4"/>
  <c r="GA8" i="4"/>
  <c r="RH8" i="4"/>
  <c r="RF8" i="4"/>
  <c r="IU8" i="4"/>
  <c r="LO8" i="4"/>
  <c r="CK8" i="4"/>
  <c r="IZ8" i="4"/>
  <c r="EM9" i="6"/>
  <c r="PM9" i="4"/>
  <c r="AP8" i="6"/>
  <c r="S8" i="10"/>
  <c r="BM8" i="4"/>
  <c r="PK8" i="4"/>
  <c r="KT8" i="4"/>
  <c r="HW8" i="4"/>
  <c r="QJ8" i="4"/>
  <c r="FL9" i="6"/>
  <c r="DN8" i="6"/>
  <c r="DL8" i="6"/>
  <c r="V8" i="10"/>
  <c r="HZ8" i="4"/>
  <c r="MQ8" i="4"/>
  <c r="IV8" i="4"/>
  <c r="ON8" i="4"/>
  <c r="NO8" i="4"/>
  <c r="DO9" i="6"/>
  <c r="IC9" i="4"/>
  <c r="EH8" i="6"/>
  <c r="FF8" i="6"/>
  <c r="DJ8" i="6"/>
  <c r="MN8" i="4"/>
  <c r="CL8" i="4"/>
  <c r="NM8" i="4"/>
  <c r="HA8" i="4"/>
  <c r="BN8" i="4"/>
  <c r="IX8" i="4"/>
  <c r="NG7" i="4"/>
  <c r="NP7" i="4" s="1"/>
  <c r="AJ7" i="4"/>
  <c r="AR7" i="4" s="1"/>
  <c r="JO7" i="4"/>
  <c r="JW7" i="4" s="1"/>
  <c r="FW7" i="4"/>
  <c r="GF7" i="4" s="1"/>
  <c r="EA7" i="4"/>
  <c r="EH7" i="4" s="1"/>
  <c r="HS7" i="4"/>
  <c r="HW7" i="4" s="1"/>
  <c r="CE7" i="4"/>
  <c r="CN7" i="4" s="1"/>
  <c r="EY7" i="4"/>
  <c r="FG7" i="4" s="1"/>
  <c r="N7" i="4"/>
  <c r="S7" i="4" s="1"/>
  <c r="MI7" i="4"/>
  <c r="MM7" i="4" s="1"/>
  <c r="BG7" i="4"/>
  <c r="BM7" i="4" s="1"/>
  <c r="IQ7" i="4"/>
  <c r="IZ7" i="4" s="1"/>
  <c r="GU7" i="4"/>
  <c r="HD7" i="4" s="1"/>
  <c r="CF7" i="6"/>
  <c r="CO7" i="6" s="1"/>
  <c r="FZ7" i="6"/>
  <c r="GD7" i="6" s="1"/>
  <c r="AK7" i="6"/>
  <c r="AS7" i="6" s="1"/>
  <c r="BH7" i="6"/>
  <c r="BL7" i="6" s="1"/>
  <c r="N7" i="6"/>
  <c r="V7" i="6" s="1"/>
  <c r="FA7" i="6"/>
  <c r="FK7" i="6" s="1"/>
  <c r="EC7" i="6"/>
  <c r="EL7" i="6" s="1"/>
  <c r="N7" i="10"/>
  <c r="U7" i="10" s="1"/>
  <c r="RA7" i="4"/>
  <c r="F6" i="10"/>
  <c r="P6" i="10" s="1"/>
  <c r="G6" i="10"/>
  <c r="I6" i="10"/>
  <c r="E6" i="10"/>
  <c r="K6" i="10"/>
  <c r="M6" i="10"/>
  <c r="L6" i="10"/>
  <c r="H6" i="10"/>
  <c r="D6" i="10"/>
  <c r="J6" i="10"/>
  <c r="T6" i="4"/>
  <c r="J5" i="10"/>
  <c r="T5" i="10" s="1"/>
  <c r="J5" i="6"/>
  <c r="T5" i="6" s="1"/>
  <c r="AG5" i="6" s="1"/>
  <c r="AQ5" i="6" s="1"/>
  <c r="PC7" i="4"/>
  <c r="RI7" i="4" s="1"/>
  <c r="G5" i="10"/>
  <c r="Q5" i="10" s="1"/>
  <c r="G5" i="6"/>
  <c r="Q5" i="6" s="1"/>
  <c r="AD5" i="6" s="1"/>
  <c r="AN5" i="6" s="1"/>
  <c r="H15" i="2" a="1"/>
  <c r="Q6" i="4"/>
  <c r="K5" i="10"/>
  <c r="U5" i="10" s="1"/>
  <c r="K5" i="6"/>
  <c r="U5" i="6" s="1"/>
  <c r="AH5" i="6" s="1"/>
  <c r="AR5" i="6" s="1"/>
  <c r="U6" i="4"/>
  <c r="QC7" i="4"/>
  <c r="M5" i="6"/>
  <c r="W5" i="6" s="1"/>
  <c r="AJ5" i="6" s="1"/>
  <c r="AT5" i="6" s="1"/>
  <c r="M5" i="10"/>
  <c r="W5" i="10" s="1"/>
  <c r="W6" i="4"/>
  <c r="FX6" i="6"/>
  <c r="DS6" i="6"/>
  <c r="DW6" i="6"/>
  <c r="FS6" i="6"/>
  <c r="BE6" i="6"/>
  <c r="BD6" i="6"/>
  <c r="ER6" i="6"/>
  <c r="DY6" i="6"/>
  <c r="FP6" i="6"/>
  <c r="HX6" i="6"/>
  <c r="DU6" i="6"/>
  <c r="EE6" i="6" s="1"/>
  <c r="CY6" i="6"/>
  <c r="HI6" i="6"/>
  <c r="HS6" i="6" s="1"/>
  <c r="CZ6" i="6"/>
  <c r="FY6" i="6"/>
  <c r="HK6" i="6"/>
  <c r="HU6" i="6" s="1"/>
  <c r="BY6" i="6"/>
  <c r="AI6" i="6"/>
  <c r="HC6" i="6"/>
  <c r="ID6" i="6"/>
  <c r="IN6" i="6" s="1"/>
  <c r="FQ6" i="6"/>
  <c r="BB6" i="6"/>
  <c r="GO6" i="6"/>
  <c r="GW6" i="6"/>
  <c r="HJ6" i="6"/>
  <c r="HT6" i="6" s="1"/>
  <c r="GU6" i="6"/>
  <c r="HH6" i="6"/>
  <c r="HR6" i="6" s="1"/>
  <c r="DV6" i="6"/>
  <c r="BV6" i="6"/>
  <c r="EX6" i="6"/>
  <c r="CE6" i="6"/>
  <c r="E6" i="6"/>
  <c r="CD6" i="6"/>
  <c r="IE6" i="6"/>
  <c r="IO6" i="6" s="1"/>
  <c r="AZ6" i="6"/>
  <c r="BJ6" i="6" s="1"/>
  <c r="BX6" i="6"/>
  <c r="CH6" i="6" s="1"/>
  <c r="HG6" i="6"/>
  <c r="HQ6" i="6" s="1"/>
  <c r="H6" i="6"/>
  <c r="GQ6" i="6"/>
  <c r="HF6" i="6"/>
  <c r="HP6" i="6" s="1"/>
  <c r="EB6" i="6"/>
  <c r="EW6" i="6"/>
  <c r="ET6" i="6"/>
  <c r="I6" i="6"/>
  <c r="F6" i="6"/>
  <c r="P6" i="6" s="1"/>
  <c r="J6" i="6"/>
  <c r="CC6" i="6"/>
  <c r="BZ6" i="6"/>
  <c r="DX6" i="6"/>
  <c r="FV6" i="6"/>
  <c r="AA6" i="6"/>
  <c r="FR6" i="6"/>
  <c r="GB6" i="6" s="1"/>
  <c r="CW6" i="6"/>
  <c r="IG6" i="6"/>
  <c r="IQ6" i="6" s="1"/>
  <c r="AF6" i="6"/>
  <c r="IF6" i="6"/>
  <c r="IP6" i="6" s="1"/>
  <c r="EA6" i="6"/>
  <c r="GT6" i="6"/>
  <c r="AX6" i="6"/>
  <c r="EV6" i="6"/>
  <c r="AH6" i="6"/>
  <c r="AB6" i="6"/>
  <c r="DC6" i="6"/>
  <c r="HB6" i="6"/>
  <c r="HZ6" i="6"/>
  <c r="IJ6" i="6" s="1"/>
  <c r="GN6" i="6"/>
  <c r="BG6" i="6"/>
  <c r="ES6" i="6"/>
  <c r="FD6" i="6" s="1"/>
  <c r="IA6" i="6"/>
  <c r="CT6" i="6"/>
  <c r="GP6" i="6"/>
  <c r="DZ6" i="6"/>
  <c r="CV6" i="6"/>
  <c r="DG6" i="6" s="1"/>
  <c r="AY6" i="6"/>
  <c r="HY6" i="6"/>
  <c r="DT6" i="6"/>
  <c r="GS6" i="6"/>
  <c r="CU6" i="6"/>
  <c r="AD6" i="6"/>
  <c r="FT6" i="6"/>
  <c r="CX6" i="6"/>
  <c r="G6" i="6"/>
  <c r="AJ6" i="6"/>
  <c r="CA6" i="6"/>
  <c r="L6" i="6"/>
  <c r="BW6" i="6"/>
  <c r="EU6" i="6"/>
  <c r="AE6" i="6"/>
  <c r="GR6" i="6"/>
  <c r="IC6" i="6"/>
  <c r="IM6" i="6" s="1"/>
  <c r="AC6" i="6"/>
  <c r="AM6" i="6" s="1"/>
  <c r="GV6" i="6"/>
  <c r="HE6" i="6"/>
  <c r="HL6" i="6" s="1"/>
  <c r="HO6" i="6" s="1"/>
  <c r="BA6" i="6"/>
  <c r="BC6" i="6"/>
  <c r="D6" i="6"/>
  <c r="K6" i="6"/>
  <c r="AG6" i="6"/>
  <c r="FU6" i="6"/>
  <c r="EZ6" i="6"/>
  <c r="BF6" i="6"/>
  <c r="EQ6" i="6"/>
  <c r="DB6" i="6"/>
  <c r="HD6" i="6"/>
  <c r="HN6" i="6" s="1"/>
  <c r="EY6" i="6"/>
  <c r="DA6" i="6"/>
  <c r="IB6" i="6"/>
  <c r="IL6" i="6" s="1"/>
  <c r="FW6" i="6"/>
  <c r="CB6" i="6"/>
  <c r="M6" i="6"/>
  <c r="H5" i="10"/>
  <c r="R5" i="10" s="1"/>
  <c r="R6" i="4"/>
  <c r="H5" i="6"/>
  <c r="R5" i="6" s="1"/>
  <c r="AE5" i="6" s="1"/>
  <c r="AO5" i="6" s="1"/>
  <c r="L5" i="6"/>
  <c r="V5" i="6" s="1"/>
  <c r="AI5" i="6" s="1"/>
  <c r="AS5" i="6" s="1"/>
  <c r="L5" i="10"/>
  <c r="V5" i="10" s="1"/>
  <c r="V6" i="4"/>
  <c r="S6" i="4"/>
  <c r="I5" i="10"/>
  <c r="S5" i="10" s="1"/>
  <c r="I5" i="6"/>
  <c r="S5" i="6" s="1"/>
  <c r="AF5" i="6" s="1"/>
  <c r="AP5" i="6" s="1"/>
  <c r="IK7" i="6"/>
  <c r="IR7" i="6" s="1"/>
  <c r="IH7" i="6"/>
  <c r="HL7" i="6"/>
  <c r="HO7" i="6"/>
  <c r="HV7" i="6" s="1"/>
  <c r="DD7" i="6"/>
  <c r="DI7" i="6" s="1"/>
  <c r="OL7" i="4" l="1"/>
  <c r="OJ7" i="4"/>
  <c r="OI7" i="4"/>
  <c r="R40" i="8"/>
  <c r="R8" i="8"/>
  <c r="R12" i="8"/>
  <c r="R34" i="8"/>
  <c r="R11" i="8"/>
  <c r="R29" i="8"/>
  <c r="R19" i="8"/>
  <c r="R13" i="8"/>
  <c r="R17" i="8"/>
  <c r="R14" i="8"/>
  <c r="R25" i="8"/>
  <c r="R33" i="8"/>
  <c r="R24" i="8"/>
  <c r="R38" i="8"/>
  <c r="R26" i="8"/>
  <c r="R30" i="8"/>
  <c r="R27" i="8"/>
  <c r="R32" i="8"/>
  <c r="R36" i="8"/>
  <c r="R18" i="8"/>
  <c r="R28" i="8"/>
  <c r="R31" i="8"/>
  <c r="R10" i="8"/>
  <c r="R22" i="8"/>
  <c r="R39" i="8"/>
  <c r="R15" i="8"/>
  <c r="R41" i="8"/>
  <c r="R37" i="8"/>
  <c r="R35" i="8"/>
  <c r="R21" i="8"/>
  <c r="R9" i="8"/>
  <c r="R20" i="8"/>
  <c r="R23" i="8"/>
  <c r="R7" i="8"/>
  <c r="R16" i="8"/>
  <c r="I37" i="8"/>
  <c r="J37" i="8"/>
  <c r="J39" i="8" s="1"/>
  <c r="BN35" i="8"/>
  <c r="BM36" i="8"/>
  <c r="BO35" i="8"/>
  <c r="BP35" i="8"/>
  <c r="BR34" i="8"/>
  <c r="BQ34" i="8"/>
  <c r="CX35" i="8"/>
  <c r="CY34" i="8"/>
  <c r="CZ34" i="8"/>
  <c r="ER31" i="8"/>
  <c r="ES30" i="8"/>
  <c r="ET30" i="8"/>
  <c r="EW29" i="8"/>
  <c r="EV29" i="8"/>
  <c r="EU30" i="8"/>
  <c r="EP31" i="8"/>
  <c r="EQ31" i="8"/>
  <c r="EO32" i="8"/>
  <c r="GE29" i="8"/>
  <c r="GC30" i="8"/>
  <c r="GD29" i="8"/>
  <c r="GK27" i="8"/>
  <c r="GI28" i="8"/>
  <c r="GJ27" i="8"/>
  <c r="GG28" i="8"/>
  <c r="GH28" i="8"/>
  <c r="GF29" i="8"/>
  <c r="GB30" i="8"/>
  <c r="FZ31" i="8"/>
  <c r="GA30" i="8"/>
  <c r="GX28" i="8"/>
  <c r="GY28" i="8"/>
  <c r="GW29" i="8"/>
  <c r="HB27" i="8"/>
  <c r="GZ28" i="8"/>
  <c r="HA27" i="8"/>
  <c r="HD26" i="8"/>
  <c r="HE26" i="8"/>
  <c r="HC27" i="8"/>
  <c r="HR27" i="8"/>
  <c r="HS27" i="8"/>
  <c r="HQ28" i="8"/>
  <c r="HX25" i="8"/>
  <c r="HW26" i="8"/>
  <c r="HY25" i="8"/>
  <c r="HV26" i="8"/>
  <c r="HT27" i="8"/>
  <c r="HU26" i="8"/>
  <c r="HN29" i="8"/>
  <c r="HO28" i="8"/>
  <c r="HP28" i="8"/>
  <c r="KP25" i="8"/>
  <c r="KR24" i="8"/>
  <c r="KQ24" i="8"/>
  <c r="MG22" i="8"/>
  <c r="MH21" i="8"/>
  <c r="MI21" i="8"/>
  <c r="MM20" i="8"/>
  <c r="MN19" i="8"/>
  <c r="MO19" i="8"/>
  <c r="MK20" i="8"/>
  <c r="ML20" i="8"/>
  <c r="MJ21" i="8"/>
  <c r="NV19" i="8"/>
  <c r="NW19" i="8"/>
  <c r="NU20" i="8"/>
  <c r="NY18" i="8"/>
  <c r="NZ18" i="8"/>
  <c r="NX19" i="8"/>
  <c r="OC17" i="8"/>
  <c r="OA18" i="8"/>
  <c r="OB17" i="8"/>
  <c r="PH18" i="8"/>
  <c r="PG18" i="8"/>
  <c r="PF19" i="8"/>
  <c r="PJ17" i="8"/>
  <c r="PK17" i="8"/>
  <c r="PI18" i="8"/>
  <c r="PN16" i="8"/>
  <c r="PL17" i="8"/>
  <c r="PM16" i="8"/>
  <c r="PO16" i="8"/>
  <c r="PP15" i="8"/>
  <c r="PQ15" i="8"/>
  <c r="OP18" i="8"/>
  <c r="OQ18" i="8"/>
  <c r="OO19" i="8"/>
  <c r="OW16" i="8"/>
  <c r="OU17" i="8"/>
  <c r="OV16" i="8"/>
  <c r="OR18" i="8"/>
  <c r="OS17" i="8"/>
  <c r="OT17" i="8"/>
  <c r="OM19" i="8"/>
  <c r="ON19" i="8"/>
  <c r="OL20" i="8"/>
  <c r="NS20" i="8"/>
  <c r="NT20" i="8"/>
  <c r="NR21" i="8"/>
  <c r="NF19" i="8"/>
  <c r="ND20" i="8"/>
  <c r="NE19" i="8"/>
  <c r="NH18" i="8"/>
  <c r="NI18" i="8"/>
  <c r="NG19" i="8"/>
  <c r="NB20" i="8"/>
  <c r="NA21" i="8"/>
  <c r="NC20" i="8"/>
  <c r="MX22" i="8"/>
  <c r="MY21" i="8"/>
  <c r="MZ21" i="8"/>
  <c r="MF22" i="8"/>
  <c r="ME22" i="8"/>
  <c r="MD23" i="8"/>
  <c r="LJ24" i="8"/>
  <c r="LK23" i="8"/>
  <c r="LL23" i="8"/>
  <c r="LO22" i="8"/>
  <c r="LM23" i="8"/>
  <c r="LN22" i="8"/>
  <c r="LS21" i="8"/>
  <c r="LT20" i="8"/>
  <c r="LU20" i="8"/>
  <c r="LR21" i="8"/>
  <c r="LP22" i="8"/>
  <c r="LQ21" i="8"/>
  <c r="KU23" i="8"/>
  <c r="KT23" i="8"/>
  <c r="KS24" i="8"/>
  <c r="KY22" i="8"/>
  <c r="KZ21" i="8"/>
  <c r="LA21" i="8"/>
  <c r="KW22" i="8"/>
  <c r="KV23" i="8"/>
  <c r="KX22" i="8"/>
  <c r="KF22" i="8"/>
  <c r="KE23" i="8"/>
  <c r="KG22" i="8"/>
  <c r="KC23" i="8"/>
  <c r="KB24" i="8"/>
  <c r="KD23" i="8"/>
  <c r="JY25" i="8"/>
  <c r="JZ24" i="8"/>
  <c r="KA24" i="8"/>
  <c r="JV26" i="8"/>
  <c r="JX25" i="8"/>
  <c r="JW25" i="8"/>
  <c r="JF25" i="8"/>
  <c r="JG25" i="8"/>
  <c r="JE26" i="8"/>
  <c r="JM23" i="8"/>
  <c r="JK24" i="8"/>
  <c r="JL23" i="8"/>
  <c r="JH25" i="8"/>
  <c r="JI24" i="8"/>
  <c r="JJ24" i="8"/>
  <c r="JB27" i="8"/>
  <c r="JC26" i="8"/>
  <c r="JD26" i="8"/>
  <c r="IM26" i="8"/>
  <c r="IL26" i="8"/>
  <c r="IK27" i="8"/>
  <c r="IR24" i="8"/>
  <c r="IQ25" i="8"/>
  <c r="IS24" i="8"/>
  <c r="IN26" i="8"/>
  <c r="IO25" i="8"/>
  <c r="IP25" i="8"/>
  <c r="IH28" i="8"/>
  <c r="II27" i="8"/>
  <c r="IJ27" i="8"/>
  <c r="GT30" i="8"/>
  <c r="GU29" i="8"/>
  <c r="GV29" i="8"/>
  <c r="FF32" i="8"/>
  <c r="FG31" i="8"/>
  <c r="FH31" i="8"/>
  <c r="FO29" i="8"/>
  <c r="FP28" i="8"/>
  <c r="FQ28" i="8"/>
  <c r="FL30" i="8"/>
  <c r="FM29" i="8"/>
  <c r="FN29" i="8"/>
  <c r="FJ30" i="8"/>
  <c r="FK30" i="8"/>
  <c r="FI31" i="8"/>
  <c r="EM32" i="8"/>
  <c r="EL33" i="8"/>
  <c r="EN32" i="8"/>
  <c r="DT33" i="8"/>
  <c r="DR34" i="8"/>
  <c r="DS33" i="8"/>
  <c r="EA31" i="8"/>
  <c r="EB30" i="8"/>
  <c r="EC30" i="8"/>
  <c r="DY31" i="8"/>
  <c r="DZ31" i="8"/>
  <c r="DX32" i="8"/>
  <c r="DW32" i="8"/>
  <c r="DU33" i="8"/>
  <c r="DV32" i="8"/>
  <c r="M36" i="8"/>
  <c r="K37" i="8"/>
  <c r="L36" i="8"/>
  <c r="CK33" i="8"/>
  <c r="CL33" i="8"/>
  <c r="CJ34" i="8"/>
  <c r="CM33" i="8"/>
  <c r="CN32" i="8"/>
  <c r="CO32" i="8"/>
  <c r="CF35" i="8"/>
  <c r="CD36" i="8"/>
  <c r="CE35" i="8"/>
  <c r="BJ37" i="8"/>
  <c r="BK36" i="8"/>
  <c r="BL36" i="8"/>
  <c r="AQ37" i="8"/>
  <c r="AR37" i="8"/>
  <c r="AR39" i="8" s="1"/>
  <c r="AM19" i="8"/>
  <c r="AM26" i="8"/>
  <c r="AM7" i="8"/>
  <c r="AM30" i="8"/>
  <c r="AM33" i="8"/>
  <c r="AM41" i="8"/>
  <c r="AM12" i="8"/>
  <c r="AM18" i="8"/>
  <c r="AM20" i="8"/>
  <c r="AM14" i="8"/>
  <c r="AM13" i="8"/>
  <c r="AM28" i="8"/>
  <c r="AM36" i="8"/>
  <c r="AM23" i="8"/>
  <c r="AM21" i="8"/>
  <c r="AM25" i="8"/>
  <c r="AM22" i="8"/>
  <c r="AM8" i="8"/>
  <c r="AM29" i="8"/>
  <c r="AM38" i="8"/>
  <c r="AM15" i="8"/>
  <c r="AM35" i="8"/>
  <c r="AM11" i="8"/>
  <c r="AM37" i="8"/>
  <c r="AM24" i="8"/>
  <c r="AM39" i="8"/>
  <c r="AM10" i="8"/>
  <c r="AM9" i="8"/>
  <c r="AM32" i="8"/>
  <c r="AM34" i="8"/>
  <c r="AM17" i="8"/>
  <c r="AM31" i="8"/>
  <c r="AM16" i="8"/>
  <c r="AM27" i="8"/>
  <c r="AM40" i="8"/>
  <c r="AD36" i="8"/>
  <c r="AC36" i="8"/>
  <c r="AB37" i="8"/>
  <c r="BS34" i="8"/>
  <c r="BT33" i="8"/>
  <c r="BU33" i="8"/>
  <c r="DD33" i="8"/>
  <c r="DE32" i="8"/>
  <c r="DF32" i="8"/>
  <c r="DB33" i="8"/>
  <c r="DC33" i="8"/>
  <c r="DA34" i="8"/>
  <c r="AG35" i="8"/>
  <c r="AF35" i="8"/>
  <c r="AE36" i="8"/>
  <c r="AA37" i="8"/>
  <c r="AA39" i="8" s="1"/>
  <c r="Z37" i="8"/>
  <c r="AS37" i="8"/>
  <c r="AT36" i="8"/>
  <c r="AU36" i="8"/>
  <c r="CG35" i="8"/>
  <c r="CH34" i="8"/>
  <c r="CI34" i="8"/>
  <c r="AX35" i="8"/>
  <c r="AW35" i="8"/>
  <c r="AV36" i="8"/>
  <c r="AY35" i="8"/>
  <c r="AZ34" i="8"/>
  <c r="BA34" i="8"/>
  <c r="EK8" i="4"/>
  <c r="KU7" i="4"/>
  <c r="KW7" i="4" s="1"/>
  <c r="KS7" i="4"/>
  <c r="JY8" i="4"/>
  <c r="KT7" i="4"/>
  <c r="BK7" i="6"/>
  <c r="Q7" i="4"/>
  <c r="NJ7" i="4"/>
  <c r="DJ7" i="4"/>
  <c r="BJ7" i="4"/>
  <c r="LR7" i="4"/>
  <c r="FE7" i="6"/>
  <c r="JR7" i="4"/>
  <c r="HV6" i="6"/>
  <c r="OO7" i="4"/>
  <c r="LP7" i="4"/>
  <c r="HE8" i="4"/>
  <c r="DO8" i="6"/>
  <c r="X8" i="10"/>
  <c r="GG8" i="4"/>
  <c r="X8" i="6"/>
  <c r="QM8" i="4"/>
  <c r="OO8" i="4"/>
  <c r="LO7" i="4"/>
  <c r="KW8" i="4"/>
  <c r="LS7" i="4"/>
  <c r="BQ8" i="4"/>
  <c r="DH7" i="6"/>
  <c r="GC7" i="6"/>
  <c r="CH7" i="4"/>
  <c r="Q7" i="10"/>
  <c r="GX7" i="4"/>
  <c r="ED7" i="4"/>
  <c r="AU8" i="6"/>
  <c r="PM8" i="4"/>
  <c r="MS8" i="4"/>
  <c r="BH6" i="6"/>
  <c r="BK6" i="6" s="1"/>
  <c r="N6" i="6"/>
  <c r="Q6" i="6" s="1"/>
  <c r="FI7" i="6"/>
  <c r="BP7" i="6"/>
  <c r="DL7" i="6"/>
  <c r="BQ7" i="6"/>
  <c r="IB7" i="4"/>
  <c r="BL7" i="4"/>
  <c r="BK7" i="4"/>
  <c r="FH7" i="4"/>
  <c r="LU8" i="4"/>
  <c r="CL7" i="6"/>
  <c r="AR7" i="6"/>
  <c r="GE7" i="6"/>
  <c r="AP7" i="4"/>
  <c r="NL7" i="4"/>
  <c r="W7" i="4"/>
  <c r="RH7" i="4"/>
  <c r="JA8" i="4"/>
  <c r="AT8" i="4"/>
  <c r="CP8" i="6"/>
  <c r="EH7" i="6"/>
  <c r="R7" i="6"/>
  <c r="NM7" i="4"/>
  <c r="FF7" i="4"/>
  <c r="AO7" i="4"/>
  <c r="RG7" i="4"/>
  <c r="W7" i="10"/>
  <c r="W7" i="6"/>
  <c r="BN7" i="6"/>
  <c r="RE7" i="4"/>
  <c r="PK7" i="4"/>
  <c r="IU7" i="4"/>
  <c r="NO7" i="4"/>
  <c r="NN7" i="4"/>
  <c r="GA7" i="4"/>
  <c r="LQ7" i="4"/>
  <c r="BQ6" i="6"/>
  <c r="FA6" i="6"/>
  <c r="FE6" i="6" s="1"/>
  <c r="GX6" i="6"/>
  <c r="V7" i="10"/>
  <c r="FG7" i="6"/>
  <c r="FJ7" i="6"/>
  <c r="T7" i="6"/>
  <c r="FE7" i="4"/>
  <c r="IA7" i="4"/>
  <c r="QJ7" i="4"/>
  <c r="FC7" i="4"/>
  <c r="MN7" i="4"/>
  <c r="EI7" i="6"/>
  <c r="GH7" i="6"/>
  <c r="CN7" i="6"/>
  <c r="PL7" i="4"/>
  <c r="HX7" i="4"/>
  <c r="QH7" i="4"/>
  <c r="PJ7" i="4"/>
  <c r="FI8" i="4"/>
  <c r="NQ8" i="4"/>
  <c r="BR8" i="6"/>
  <c r="EG7" i="6"/>
  <c r="EJ7" i="6"/>
  <c r="CK7" i="4"/>
  <c r="MP7" i="4"/>
  <c r="HZ7" i="4"/>
  <c r="GB7" i="4"/>
  <c r="QK7" i="4"/>
  <c r="GJ8" i="6"/>
  <c r="GF7" i="6"/>
  <c r="GG7" i="6"/>
  <c r="JT7" i="4"/>
  <c r="HY7" i="4"/>
  <c r="JX7" i="4"/>
  <c r="GE7" i="4"/>
  <c r="CI7" i="4"/>
  <c r="GZ7" i="4"/>
  <c r="BN7" i="4"/>
  <c r="FK6" i="6"/>
  <c r="FG6" i="6"/>
  <c r="QF7" i="4"/>
  <c r="PF7" i="4"/>
  <c r="R7" i="10"/>
  <c r="CM7" i="6"/>
  <c r="U7" i="6"/>
  <c r="CK7" i="6"/>
  <c r="GC7" i="4"/>
  <c r="CM7" i="4"/>
  <c r="CJ7" i="4"/>
  <c r="GD7" i="4"/>
  <c r="QG7" i="4"/>
  <c r="AQ7" i="4"/>
  <c r="BO7" i="6"/>
  <c r="DM7" i="6"/>
  <c r="JS7" i="4"/>
  <c r="IV7" i="4"/>
  <c r="HC7" i="4"/>
  <c r="T7" i="4"/>
  <c r="HB7" i="4"/>
  <c r="FD7" i="4"/>
  <c r="PI7" i="4"/>
  <c r="CO8" i="4"/>
  <c r="EM8" i="6"/>
  <c r="T7" i="10"/>
  <c r="AO7" i="6"/>
  <c r="DG7" i="4"/>
  <c r="U7" i="4"/>
  <c r="MQ7" i="4"/>
  <c r="GY7" i="4"/>
  <c r="EF7" i="4"/>
  <c r="DL7" i="4"/>
  <c r="DK7" i="6"/>
  <c r="FH7" i="6"/>
  <c r="DN7" i="6"/>
  <c r="MO7" i="4"/>
  <c r="PH7" i="4"/>
  <c r="BP7" i="4"/>
  <c r="BO7" i="4"/>
  <c r="QI7" i="4"/>
  <c r="MR7" i="4"/>
  <c r="FJ6" i="6"/>
  <c r="BP6" i="6"/>
  <c r="RD7" i="4"/>
  <c r="EF7" i="6"/>
  <c r="Q7" i="6"/>
  <c r="AN7" i="6"/>
  <c r="CI7" i="6"/>
  <c r="IT7" i="4"/>
  <c r="ML7" i="4"/>
  <c r="FB7" i="4"/>
  <c r="HV7" i="4"/>
  <c r="FZ7" i="4"/>
  <c r="AM7" i="4"/>
  <c r="FL8" i="6"/>
  <c r="FF7" i="6"/>
  <c r="BM7" i="6"/>
  <c r="IX7" i="4"/>
  <c r="V7" i="4"/>
  <c r="NK7" i="4"/>
  <c r="EE7" i="4"/>
  <c r="JV7" i="4"/>
  <c r="RK8" i="4"/>
  <c r="S7" i="10"/>
  <c r="CJ7" i="6"/>
  <c r="AT7" i="6"/>
  <c r="DJ7" i="6"/>
  <c r="R7" i="4"/>
  <c r="AN7" i="4"/>
  <c r="EJ7" i="4"/>
  <c r="AS7" i="4"/>
  <c r="CL7" i="4"/>
  <c r="DK7" i="4"/>
  <c r="IC8" i="4"/>
  <c r="X8" i="4"/>
  <c r="PG7" i="4"/>
  <c r="AQ7" i="6"/>
  <c r="GI7" i="6"/>
  <c r="DI7" i="4"/>
  <c r="IW7" i="4"/>
  <c r="EI7" i="4"/>
  <c r="RF7" i="4"/>
  <c r="RJ7" i="4"/>
  <c r="AP7" i="6"/>
  <c r="EK7" i="6"/>
  <c r="S7" i="6"/>
  <c r="HA7" i="4"/>
  <c r="JU7" i="4"/>
  <c r="IY7" i="4"/>
  <c r="LT7" i="4"/>
  <c r="QL7" i="4"/>
  <c r="EG7" i="4"/>
  <c r="AK6" i="6"/>
  <c r="AP6" i="6" s="1"/>
  <c r="IH6" i="6"/>
  <c r="IK6" i="6"/>
  <c r="IR6" i="6" s="1"/>
  <c r="DD6" i="6"/>
  <c r="DM6" i="6" s="1"/>
  <c r="EC6" i="6"/>
  <c r="EI6" i="6" s="1"/>
  <c r="CF6" i="6"/>
  <c r="CM6" i="6" s="1"/>
  <c r="FZ6" i="6"/>
  <c r="GE6" i="6" s="1"/>
  <c r="H18" i="2"/>
  <c r="H27" i="2" s="1"/>
  <c r="H20" i="2"/>
  <c r="H29" i="2" s="1"/>
  <c r="H19" i="2"/>
  <c r="H28" i="2" s="1"/>
  <c r="H15" i="2"/>
  <c r="H24" i="2" s="1"/>
  <c r="H17" i="2"/>
  <c r="H26" i="2" s="1"/>
  <c r="H16" i="2"/>
  <c r="H25" i="2" s="1"/>
  <c r="H21" i="2"/>
  <c r="H30" i="2" s="1"/>
  <c r="N6" i="10"/>
  <c r="U6" i="10" s="1"/>
  <c r="X7" i="4" l="1"/>
  <c r="NQ7" i="4"/>
  <c r="FL7" i="6"/>
  <c r="IC7" i="4"/>
  <c r="AL16" i="8"/>
  <c r="BA35" i="8"/>
  <c r="AZ35" i="8"/>
  <c r="AY36" i="8"/>
  <c r="AV37" i="8"/>
  <c r="AX36" i="8"/>
  <c r="AW36" i="8"/>
  <c r="CG36" i="8"/>
  <c r="CH35" i="8"/>
  <c r="CI35" i="8"/>
  <c r="AU37" i="8"/>
  <c r="AU39" i="8" s="1"/>
  <c r="AT37" i="8"/>
  <c r="AL18" i="8"/>
  <c r="AL39" i="8"/>
  <c r="AL9" i="8"/>
  <c r="AL15" i="8"/>
  <c r="AL19" i="8"/>
  <c r="AL25" i="8"/>
  <c r="AL22" i="8"/>
  <c r="AL26" i="8"/>
  <c r="AL33" i="8"/>
  <c r="AL20" i="8"/>
  <c r="AL35" i="8"/>
  <c r="AL38" i="8"/>
  <c r="AL24" i="8"/>
  <c r="AL40" i="8"/>
  <c r="AL31" i="8"/>
  <c r="AL36" i="8"/>
  <c r="AL41" i="8"/>
  <c r="AL10" i="8"/>
  <c r="AL17" i="8"/>
  <c r="AL23" i="8"/>
  <c r="AL28" i="8"/>
  <c r="AL30" i="8"/>
  <c r="AL13" i="8"/>
  <c r="AL8" i="8"/>
  <c r="AL29" i="8"/>
  <c r="AL37" i="8"/>
  <c r="AL32" i="8"/>
  <c r="AL12" i="8"/>
  <c r="AL14" i="8"/>
  <c r="AL34" i="8"/>
  <c r="AL27" i="8"/>
  <c r="AL7" i="8"/>
  <c r="AL11" i="8"/>
  <c r="AL21" i="8"/>
  <c r="AF36" i="8"/>
  <c r="AE37" i="8"/>
  <c r="AG36" i="8"/>
  <c r="DA35" i="8"/>
  <c r="DB34" i="8"/>
  <c r="DC34" i="8"/>
  <c r="DF33" i="8"/>
  <c r="DD34" i="8"/>
  <c r="DE33" i="8"/>
  <c r="BT34" i="8"/>
  <c r="BS35" i="8"/>
  <c r="BU34" i="8"/>
  <c r="AD37" i="8"/>
  <c r="AD39" i="8" s="1"/>
  <c r="AC37" i="8"/>
  <c r="BG13" i="8"/>
  <c r="BG24" i="8"/>
  <c r="BG32" i="8"/>
  <c r="BG41" i="8"/>
  <c r="BG20" i="8"/>
  <c r="BG30" i="8"/>
  <c r="BG17" i="8"/>
  <c r="BG15" i="8"/>
  <c r="BG35" i="8"/>
  <c r="BG39" i="8"/>
  <c r="BG28" i="8"/>
  <c r="BG36" i="8"/>
  <c r="BG12" i="8"/>
  <c r="BG14" i="8"/>
  <c r="BG8" i="8"/>
  <c r="BG26" i="8"/>
  <c r="BG21" i="8"/>
  <c r="BG11" i="8"/>
  <c r="BG40" i="8"/>
  <c r="BG27" i="8"/>
  <c r="BG10" i="8"/>
  <c r="BG22" i="8"/>
  <c r="BG19" i="8"/>
  <c r="BG18" i="8"/>
  <c r="BG34" i="8"/>
  <c r="BG33" i="8"/>
  <c r="BG9" i="8"/>
  <c r="BG7" i="8"/>
  <c r="BG38" i="8"/>
  <c r="BG23" i="8"/>
  <c r="BG29" i="8"/>
  <c r="BG37" i="8"/>
  <c r="BG25" i="8"/>
  <c r="BG16" i="8"/>
  <c r="BG31" i="8"/>
  <c r="BL37" i="8"/>
  <c r="BL39" i="8" s="1"/>
  <c r="BK37" i="8"/>
  <c r="CE36" i="8"/>
  <c r="CF36" i="8"/>
  <c r="CD37" i="8"/>
  <c r="CM34" i="8"/>
  <c r="CO33" i="8"/>
  <c r="CN33" i="8"/>
  <c r="CJ35" i="8"/>
  <c r="CK34" i="8"/>
  <c r="CL34" i="8"/>
  <c r="L37" i="8"/>
  <c r="M37" i="8"/>
  <c r="M39" i="8" s="1"/>
  <c r="DU34" i="8"/>
  <c r="DV33" i="8"/>
  <c r="DW33" i="8"/>
  <c r="DX33" i="8"/>
  <c r="DY32" i="8"/>
  <c r="DZ32" i="8"/>
  <c r="EA32" i="8"/>
  <c r="EB31" i="8"/>
  <c r="EC31" i="8"/>
  <c r="DR35" i="8"/>
  <c r="DS34" i="8"/>
  <c r="DT34" i="8"/>
  <c r="EM33" i="8"/>
  <c r="EN33" i="8"/>
  <c r="EL34" i="8"/>
  <c r="FK31" i="8"/>
  <c r="FI32" i="8"/>
  <c r="FJ31" i="8"/>
  <c r="FN30" i="8"/>
  <c r="FM30" i="8"/>
  <c r="FL31" i="8"/>
  <c r="FQ29" i="8"/>
  <c r="FO30" i="8"/>
  <c r="FP29" i="8"/>
  <c r="FG32" i="8"/>
  <c r="FF33" i="8"/>
  <c r="FH32" i="8"/>
  <c r="GV30" i="8"/>
  <c r="GT31" i="8"/>
  <c r="GU30" i="8"/>
  <c r="IH29" i="8"/>
  <c r="II28" i="8"/>
  <c r="IJ28" i="8"/>
  <c r="IO26" i="8"/>
  <c r="IP26" i="8"/>
  <c r="IN27" i="8"/>
  <c r="IQ26" i="8"/>
  <c r="IR25" i="8"/>
  <c r="IS25" i="8"/>
  <c r="IM27" i="8"/>
  <c r="IK28" i="8"/>
  <c r="IL27" i="8"/>
  <c r="JC27" i="8"/>
  <c r="JD27" i="8"/>
  <c r="JB28" i="8"/>
  <c r="JI25" i="8"/>
  <c r="JJ25" i="8"/>
  <c r="JH26" i="8"/>
  <c r="JM24" i="8"/>
  <c r="JK25" i="8"/>
  <c r="JL24" i="8"/>
  <c r="JF26" i="8"/>
  <c r="JG26" i="8"/>
  <c r="JE27" i="8"/>
  <c r="JW26" i="8"/>
  <c r="JX26" i="8"/>
  <c r="JV27" i="8"/>
  <c r="KA25" i="8"/>
  <c r="JY26" i="8"/>
  <c r="JZ25" i="8"/>
  <c r="KD24" i="8"/>
  <c r="KB25" i="8"/>
  <c r="KC24" i="8"/>
  <c r="KE24" i="8"/>
  <c r="KF23" i="8"/>
  <c r="KG23" i="8"/>
  <c r="KV24" i="8"/>
  <c r="KX23" i="8"/>
  <c r="KW23" i="8"/>
  <c r="KZ22" i="8"/>
  <c r="KY23" i="8"/>
  <c r="LA22" i="8"/>
  <c r="KT24" i="8"/>
  <c r="KU24" i="8"/>
  <c r="KS25" i="8"/>
  <c r="LR22" i="8"/>
  <c r="LP23" i="8"/>
  <c r="LQ22" i="8"/>
  <c r="LS22" i="8"/>
  <c r="LT21" i="8"/>
  <c r="LU21" i="8"/>
  <c r="LN23" i="8"/>
  <c r="LO23" i="8"/>
  <c r="LM24" i="8"/>
  <c r="LK24" i="8"/>
  <c r="LL24" i="8"/>
  <c r="LJ25" i="8"/>
  <c r="MF23" i="8"/>
  <c r="ME23" i="8"/>
  <c r="MD24" i="8"/>
  <c r="MX23" i="8"/>
  <c r="MY22" i="8"/>
  <c r="MZ22" i="8"/>
  <c r="NA22" i="8"/>
  <c r="NB21" i="8"/>
  <c r="NC21" i="8"/>
  <c r="NG20" i="8"/>
  <c r="NH19" i="8"/>
  <c r="NI19" i="8"/>
  <c r="ND21" i="8"/>
  <c r="NE20" i="8"/>
  <c r="NF20" i="8"/>
  <c r="NS21" i="8"/>
  <c r="NT21" i="8"/>
  <c r="NR22" i="8"/>
  <c r="ON20" i="8"/>
  <c r="OL21" i="8"/>
  <c r="OM20" i="8"/>
  <c r="OT18" i="8"/>
  <c r="OS18" i="8"/>
  <c r="OR19" i="8"/>
  <c r="OV17" i="8"/>
  <c r="OW17" i="8"/>
  <c r="OU18" i="8"/>
  <c r="OP19" i="8"/>
  <c r="OQ19" i="8"/>
  <c r="OO20" i="8"/>
  <c r="PP16" i="8"/>
  <c r="PQ16" i="8"/>
  <c r="PO17" i="8"/>
  <c r="PL18" i="8"/>
  <c r="PM17" i="8"/>
  <c r="PN17" i="8"/>
  <c r="PJ18" i="8"/>
  <c r="PK18" i="8"/>
  <c r="PI19" i="8"/>
  <c r="PF20" i="8"/>
  <c r="PH19" i="8"/>
  <c r="PG19" i="8"/>
  <c r="OB18" i="8"/>
  <c r="OA19" i="8"/>
  <c r="OC18" i="8"/>
  <c r="NZ19" i="8"/>
  <c r="NX20" i="8"/>
  <c r="NY19" i="8"/>
  <c r="NW20" i="8"/>
  <c r="NU21" i="8"/>
  <c r="NV20" i="8"/>
  <c r="MJ22" i="8"/>
  <c r="ML21" i="8"/>
  <c r="MK21" i="8"/>
  <c r="MO20" i="8"/>
  <c r="MM21" i="8"/>
  <c r="MN20" i="8"/>
  <c r="MG23" i="8"/>
  <c r="MH22" i="8"/>
  <c r="MI22" i="8"/>
  <c r="KR25" i="8"/>
  <c r="KP26" i="8"/>
  <c r="KQ25" i="8"/>
  <c r="HO29" i="8"/>
  <c r="HP29" i="8"/>
  <c r="HN30" i="8"/>
  <c r="HV27" i="8"/>
  <c r="HT28" i="8"/>
  <c r="HU27" i="8"/>
  <c r="HY26" i="8"/>
  <c r="HW27" i="8"/>
  <c r="HX26" i="8"/>
  <c r="HR28" i="8"/>
  <c r="HS28" i="8"/>
  <c r="HQ29" i="8"/>
  <c r="HC28" i="8"/>
  <c r="HD27" i="8"/>
  <c r="HE27" i="8"/>
  <c r="HB28" i="8"/>
  <c r="GZ29" i="8"/>
  <c r="HA28" i="8"/>
  <c r="GY29" i="8"/>
  <c r="GW30" i="8"/>
  <c r="GX29" i="8"/>
  <c r="GB31" i="8"/>
  <c r="FZ32" i="8"/>
  <c r="GA31" i="8"/>
  <c r="GG29" i="8"/>
  <c r="GH29" i="8"/>
  <c r="GF30" i="8"/>
  <c r="GK28" i="8"/>
  <c r="GI29" i="8"/>
  <c r="GJ28" i="8"/>
  <c r="GE30" i="8"/>
  <c r="GC31" i="8"/>
  <c r="GD30" i="8"/>
  <c r="EO33" i="8"/>
  <c r="EP32" i="8"/>
  <c r="EQ32" i="8"/>
  <c r="EV30" i="8"/>
  <c r="EU31" i="8"/>
  <c r="EW30" i="8"/>
  <c r="ET31" i="8"/>
  <c r="ER32" i="8"/>
  <c r="ES31" i="8"/>
  <c r="CX36" i="8"/>
  <c r="CY35" i="8"/>
  <c r="CZ35" i="8"/>
  <c r="BQ35" i="8"/>
  <c r="BP36" i="8"/>
  <c r="BR35" i="8"/>
  <c r="BO36" i="8"/>
  <c r="BN36" i="8"/>
  <c r="BM37" i="8"/>
  <c r="Q8" i="8"/>
  <c r="Q27" i="8"/>
  <c r="Q28" i="8"/>
  <c r="Q23" i="8"/>
  <c r="Q14" i="8"/>
  <c r="Q12" i="8"/>
  <c r="Q17" i="8"/>
  <c r="Q22" i="8"/>
  <c r="Q7" i="8"/>
  <c r="Q30" i="8"/>
  <c r="Q24" i="8"/>
  <c r="Q10" i="8"/>
  <c r="Q25" i="8"/>
  <c r="Q34" i="8"/>
  <c r="Q21" i="8"/>
  <c r="Q16" i="8"/>
  <c r="Q31" i="8"/>
  <c r="Q39" i="8"/>
  <c r="Q15" i="8"/>
  <c r="Q18" i="8"/>
  <c r="Q19" i="8"/>
  <c r="Q13" i="8"/>
  <c r="Q33" i="8"/>
  <c r="Q38" i="8"/>
  <c r="Q37" i="8"/>
  <c r="Q32" i="8"/>
  <c r="Q9" i="8"/>
  <c r="Q11" i="8"/>
  <c r="Q36" i="8"/>
  <c r="Q40" i="8"/>
  <c r="Q41" i="8"/>
  <c r="Q29" i="8"/>
  <c r="Q20" i="8"/>
  <c r="Q26" i="8"/>
  <c r="Q35" i="8"/>
  <c r="BO6" i="6"/>
  <c r="BM6" i="6"/>
  <c r="GC6" i="6"/>
  <c r="MS7" i="4"/>
  <c r="V6" i="6"/>
  <c r="S6" i="6"/>
  <c r="DO7" i="6"/>
  <c r="FI7" i="4"/>
  <c r="BR7" i="6"/>
  <c r="GG7" i="4"/>
  <c r="U6" i="6"/>
  <c r="EK7" i="4"/>
  <c r="JY7" i="4"/>
  <c r="X7" i="10"/>
  <c r="CO7" i="4"/>
  <c r="EF6" i="6"/>
  <c r="BQ7" i="4"/>
  <c r="GJ7" i="6"/>
  <c r="LU7" i="4"/>
  <c r="DM7" i="4"/>
  <c r="R6" i="6"/>
  <c r="CP7" i="6"/>
  <c r="CN6" i="6"/>
  <c r="AR6" i="6"/>
  <c r="QM7" i="4"/>
  <c r="AO6" i="6"/>
  <c r="EG6" i="6"/>
  <c r="FF6" i="6"/>
  <c r="RK7" i="4"/>
  <c r="AS6" i="6"/>
  <c r="FH6" i="6"/>
  <c r="CL6" i="6"/>
  <c r="JA7" i="4"/>
  <c r="EM7" i="6"/>
  <c r="EK6" i="6"/>
  <c r="PM7" i="4"/>
  <c r="CJ6" i="6"/>
  <c r="CK6" i="6"/>
  <c r="T6" i="10"/>
  <c r="AT6" i="6"/>
  <c r="DK6" i="6"/>
  <c r="W6" i="6"/>
  <c r="Q6" i="10"/>
  <c r="CI6" i="6"/>
  <c r="DH6" i="6"/>
  <c r="AN6" i="6"/>
  <c r="AT7" i="4"/>
  <c r="GH6" i="6"/>
  <c r="EH6" i="6"/>
  <c r="HE7" i="4"/>
  <c r="V6" i="10"/>
  <c r="GD6" i="6"/>
  <c r="GG6" i="6"/>
  <c r="W6" i="10"/>
  <c r="CO6" i="6"/>
  <c r="X7" i="6"/>
  <c r="BN6" i="6"/>
  <c r="FI6" i="6"/>
  <c r="GF6" i="6"/>
  <c r="DL6" i="6"/>
  <c r="AU7" i="6"/>
  <c r="R6" i="10"/>
  <c r="EL6" i="6"/>
  <c r="DI6" i="6"/>
  <c r="S6" i="10"/>
  <c r="DJ6" i="6"/>
  <c r="EJ6" i="6"/>
  <c r="GI6" i="6"/>
  <c r="DN6" i="6"/>
  <c r="BL6" i="6"/>
  <c r="T6" i="6"/>
  <c r="AQ6" i="6"/>
  <c r="BN37" i="8" l="1"/>
  <c r="BO37" i="8"/>
  <c r="BO39" i="8" s="1"/>
  <c r="BQ36" i="8"/>
  <c r="BR36" i="8"/>
  <c r="BP37" i="8"/>
  <c r="CZ36" i="8"/>
  <c r="CY36" i="8"/>
  <c r="CX37" i="8"/>
  <c r="ER33" i="8"/>
  <c r="ES32" i="8"/>
  <c r="ET32" i="8"/>
  <c r="EU32" i="8"/>
  <c r="EW31" i="8"/>
  <c r="EV31" i="8"/>
  <c r="EQ33" i="8"/>
  <c r="EO34" i="8"/>
  <c r="EP33" i="8"/>
  <c r="GD31" i="8"/>
  <c r="GC32" i="8"/>
  <c r="GE31" i="8"/>
  <c r="GI30" i="8"/>
  <c r="GJ29" i="8"/>
  <c r="GK29" i="8"/>
  <c r="GG30" i="8"/>
  <c r="GH30" i="8"/>
  <c r="GF31" i="8"/>
  <c r="GB32" i="8"/>
  <c r="GA32" i="8"/>
  <c r="FZ33" i="8"/>
  <c r="GY30" i="8"/>
  <c r="GW31" i="8"/>
  <c r="GX30" i="8"/>
  <c r="HA29" i="8"/>
  <c r="HB29" i="8"/>
  <c r="GZ30" i="8"/>
  <c r="HD28" i="8"/>
  <c r="HE28" i="8"/>
  <c r="HC29" i="8"/>
  <c r="HS29" i="8"/>
  <c r="HR29" i="8"/>
  <c r="HQ30" i="8"/>
  <c r="HX27" i="8"/>
  <c r="HY27" i="8"/>
  <c r="HW28" i="8"/>
  <c r="HV28" i="8"/>
  <c r="HT29" i="8"/>
  <c r="HU28" i="8"/>
  <c r="HP30" i="8"/>
  <c r="HN31" i="8"/>
  <c r="HO30" i="8"/>
  <c r="KP27" i="8"/>
  <c r="KQ26" i="8"/>
  <c r="KR26" i="8"/>
  <c r="MI23" i="8"/>
  <c r="MG24" i="8"/>
  <c r="MH23" i="8"/>
  <c r="MN21" i="8"/>
  <c r="MM22" i="8"/>
  <c r="MO21" i="8"/>
  <c r="MK22" i="8"/>
  <c r="MJ23" i="8"/>
  <c r="ML22" i="8"/>
  <c r="NU22" i="8"/>
  <c r="NW21" i="8"/>
  <c r="NV21" i="8"/>
  <c r="NZ20" i="8"/>
  <c r="NX21" i="8"/>
  <c r="NY20" i="8"/>
  <c r="OB19" i="8"/>
  <c r="OA20" i="8"/>
  <c r="OC19" i="8"/>
  <c r="PG20" i="8"/>
  <c r="PF21" i="8"/>
  <c r="PH20" i="8"/>
  <c r="PI20" i="8"/>
  <c r="PJ19" i="8"/>
  <c r="PK19" i="8"/>
  <c r="PL19" i="8"/>
  <c r="PN18" i="8"/>
  <c r="PM18" i="8"/>
  <c r="PQ17" i="8"/>
  <c r="PO18" i="8"/>
  <c r="PP17" i="8"/>
  <c r="OP20" i="8"/>
  <c r="OQ20" i="8"/>
  <c r="OO21" i="8"/>
  <c r="OW18" i="8"/>
  <c r="OV18" i="8"/>
  <c r="OU19" i="8"/>
  <c r="OS19" i="8"/>
  <c r="OT19" i="8"/>
  <c r="OR20" i="8"/>
  <c r="OM21" i="8"/>
  <c r="OL22" i="8"/>
  <c r="ON21" i="8"/>
  <c r="NS22" i="8"/>
  <c r="NR23" i="8"/>
  <c r="NT22" i="8"/>
  <c r="NE21" i="8"/>
  <c r="NF21" i="8"/>
  <c r="ND22" i="8"/>
  <c r="NH20" i="8"/>
  <c r="NG21" i="8"/>
  <c r="NI20" i="8"/>
  <c r="NA23" i="8"/>
  <c r="NB22" i="8"/>
  <c r="NC22" i="8"/>
  <c r="MX24" i="8"/>
  <c r="MY23" i="8"/>
  <c r="MZ23" i="8"/>
  <c r="MD25" i="8"/>
  <c r="MF24" i="8"/>
  <c r="ME24" i="8"/>
  <c r="LK25" i="8"/>
  <c r="LL25" i="8"/>
  <c r="LJ26" i="8"/>
  <c r="LO24" i="8"/>
  <c r="LN24" i="8"/>
  <c r="LM25" i="8"/>
  <c r="LS23" i="8"/>
  <c r="LT22" i="8"/>
  <c r="LU22" i="8"/>
  <c r="LR23" i="8"/>
  <c r="LQ23" i="8"/>
  <c r="LP24" i="8"/>
  <c r="KT25" i="8"/>
  <c r="KU25" i="8"/>
  <c r="KS26" i="8"/>
  <c r="LA23" i="8"/>
  <c r="KZ23" i="8"/>
  <c r="KY24" i="8"/>
  <c r="KX24" i="8"/>
  <c r="KV25" i="8"/>
  <c r="KW24" i="8"/>
  <c r="KF24" i="8"/>
  <c r="KG24" i="8"/>
  <c r="KE25" i="8"/>
  <c r="KB26" i="8"/>
  <c r="KD25" i="8"/>
  <c r="KC25" i="8"/>
  <c r="JY27" i="8"/>
  <c r="JZ26" i="8"/>
  <c r="KA26" i="8"/>
  <c r="JX27" i="8"/>
  <c r="JV28" i="8"/>
  <c r="JW27" i="8"/>
  <c r="JG27" i="8"/>
  <c r="JE28" i="8"/>
  <c r="JF27" i="8"/>
  <c r="JM25" i="8"/>
  <c r="JK26" i="8"/>
  <c r="JL25" i="8"/>
  <c r="JH27" i="8"/>
  <c r="JI26" i="8"/>
  <c r="JJ26" i="8"/>
  <c r="JB29" i="8"/>
  <c r="JC28" i="8"/>
  <c r="JD28" i="8"/>
  <c r="IL28" i="8"/>
  <c r="IM28" i="8"/>
  <c r="IK29" i="8"/>
  <c r="IS26" i="8"/>
  <c r="IQ27" i="8"/>
  <c r="IR26" i="8"/>
  <c r="IP27" i="8"/>
  <c r="IO27" i="8"/>
  <c r="IN28" i="8"/>
  <c r="IH30" i="8"/>
  <c r="II29" i="8"/>
  <c r="IJ29" i="8"/>
  <c r="GV31" i="8"/>
  <c r="GT32" i="8"/>
  <c r="GU31" i="8"/>
  <c r="FH33" i="8"/>
  <c r="FF34" i="8"/>
  <c r="FG33" i="8"/>
  <c r="FQ30" i="8"/>
  <c r="FO31" i="8"/>
  <c r="FP30" i="8"/>
  <c r="FM31" i="8"/>
  <c r="FN31" i="8"/>
  <c r="FL32" i="8"/>
  <c r="FK32" i="8"/>
  <c r="FI33" i="8"/>
  <c r="FJ32" i="8"/>
  <c r="EN34" i="8"/>
  <c r="EL35" i="8"/>
  <c r="EM34" i="8"/>
  <c r="DS35" i="8"/>
  <c r="DT35" i="8"/>
  <c r="DR36" i="8"/>
  <c r="EB32" i="8"/>
  <c r="EC32" i="8"/>
  <c r="EA33" i="8"/>
  <c r="DX34" i="8"/>
  <c r="DY33" i="8"/>
  <c r="DZ33" i="8"/>
  <c r="DU35" i="8"/>
  <c r="DV34" i="8"/>
  <c r="DW34" i="8"/>
  <c r="P38" i="8"/>
  <c r="T38" i="8" s="1"/>
  <c r="I46" i="2" s="1"/>
  <c r="P17" i="8"/>
  <c r="T17" i="8" s="1"/>
  <c r="P22" i="8"/>
  <c r="T22" i="8" s="1"/>
  <c r="P18" i="8"/>
  <c r="T18" i="8" s="1"/>
  <c r="I42" i="2" s="1"/>
  <c r="P34" i="8"/>
  <c r="T34" i="8" s="1"/>
  <c r="I52" i="2" s="1"/>
  <c r="P33" i="8"/>
  <c r="T33" i="8" s="1"/>
  <c r="I45" i="2" s="1"/>
  <c r="P8" i="8"/>
  <c r="T8" i="8" s="1"/>
  <c r="I40" i="2" s="1"/>
  <c r="P7" i="8"/>
  <c r="T7" i="8" s="1"/>
  <c r="P9" i="8"/>
  <c r="T9" i="8" s="1"/>
  <c r="I47" i="2" s="1"/>
  <c r="P10" i="8"/>
  <c r="T10" i="8" s="1"/>
  <c r="I54" i="2" s="1"/>
  <c r="P36" i="8"/>
  <c r="P30" i="8"/>
  <c r="T30" i="8" s="1"/>
  <c r="I58" i="2" s="1"/>
  <c r="P19" i="8"/>
  <c r="T19" i="8" s="1"/>
  <c r="I49" i="2" s="1"/>
  <c r="P26" i="8"/>
  <c r="P21" i="8"/>
  <c r="P29" i="8"/>
  <c r="T29" i="8" s="1"/>
  <c r="I51" i="2" s="1"/>
  <c r="P15" i="8"/>
  <c r="T15" i="8" s="1"/>
  <c r="I55" i="2" s="1"/>
  <c r="P14" i="8"/>
  <c r="T14" i="8" s="1"/>
  <c r="I48" i="2" s="1"/>
  <c r="P12" i="8"/>
  <c r="T12" i="8" s="1"/>
  <c r="P28" i="8"/>
  <c r="T28" i="8" s="1"/>
  <c r="I44" i="2" s="1"/>
  <c r="P13" i="8"/>
  <c r="T13" i="8" s="1"/>
  <c r="I41" i="2" s="1"/>
  <c r="P39" i="8"/>
  <c r="T39" i="8" s="1"/>
  <c r="I53" i="2" s="1"/>
  <c r="P23" i="8"/>
  <c r="T23" i="8" s="1"/>
  <c r="I43" i="2" s="1"/>
  <c r="P27" i="8"/>
  <c r="T27" i="8" s="1"/>
  <c r="P37" i="8"/>
  <c r="T37" i="8" s="1"/>
  <c r="P32" i="8"/>
  <c r="T32" i="8" s="1"/>
  <c r="P40" i="8"/>
  <c r="T40" i="8" s="1"/>
  <c r="I60" i="2" s="1"/>
  <c r="P41" i="8"/>
  <c r="P11" i="8"/>
  <c r="P25" i="8"/>
  <c r="T25" i="8" s="1"/>
  <c r="I57" i="2" s="1"/>
  <c r="P35" i="8"/>
  <c r="T35" i="8" s="1"/>
  <c r="I59" i="2" s="1"/>
  <c r="P31" i="8"/>
  <c r="P16" i="8"/>
  <c r="P20" i="8"/>
  <c r="T20" i="8" s="1"/>
  <c r="I56" i="2" s="1"/>
  <c r="P24" i="8"/>
  <c r="T24" i="8" s="1"/>
  <c r="I50" i="2" s="1"/>
  <c r="CL35" i="8"/>
  <c r="CK35" i="8"/>
  <c r="CJ36" i="8"/>
  <c r="CN34" i="8"/>
  <c r="CO34" i="8"/>
  <c r="CM35" i="8"/>
  <c r="CF37" i="8"/>
  <c r="CF39" i="8" s="1"/>
  <c r="CE37" i="8"/>
  <c r="CA38" i="8"/>
  <c r="CA13" i="8"/>
  <c r="CA8" i="8"/>
  <c r="CA39" i="8"/>
  <c r="CA17" i="8"/>
  <c r="CA23" i="8"/>
  <c r="CA7" i="8"/>
  <c r="CA27" i="8"/>
  <c r="CA26" i="8"/>
  <c r="CA24" i="8"/>
  <c r="CA20" i="8"/>
  <c r="CA10" i="8"/>
  <c r="CA16" i="8"/>
  <c r="CA9" i="8"/>
  <c r="CA11" i="8"/>
  <c r="CA25" i="8"/>
  <c r="CA21" i="8"/>
  <c r="CA19" i="8"/>
  <c r="CA28" i="8"/>
  <c r="CA37" i="8"/>
  <c r="CA34" i="8"/>
  <c r="CA12" i="8"/>
  <c r="CA22" i="8"/>
  <c r="CA18" i="8"/>
  <c r="CA33" i="8"/>
  <c r="CA32" i="8"/>
  <c r="CA29" i="8"/>
  <c r="CA35" i="8"/>
  <c r="CA15" i="8"/>
  <c r="CA30" i="8"/>
  <c r="CA14" i="8"/>
  <c r="CA36" i="8"/>
  <c r="CA41" i="8"/>
  <c r="CA40" i="8"/>
  <c r="CA31" i="8"/>
  <c r="AK8" i="8"/>
  <c r="AK38" i="8"/>
  <c r="AK27" i="8"/>
  <c r="AK33" i="8"/>
  <c r="AK37" i="8"/>
  <c r="AK28" i="8"/>
  <c r="AK9" i="8"/>
  <c r="AK17" i="8"/>
  <c r="AK24" i="8"/>
  <c r="AK19" i="8"/>
  <c r="AK26" i="8"/>
  <c r="AK20" i="8"/>
  <c r="AK10" i="8"/>
  <c r="AK30" i="8"/>
  <c r="AK35" i="8"/>
  <c r="AK36" i="8"/>
  <c r="AK16" i="8"/>
  <c r="AK12" i="8"/>
  <c r="AK14" i="8"/>
  <c r="AK7" i="8"/>
  <c r="AK23" i="8"/>
  <c r="AK13" i="8"/>
  <c r="AK32" i="8"/>
  <c r="AK18" i="8"/>
  <c r="AK22" i="8"/>
  <c r="AK15" i="8"/>
  <c r="AK40" i="8"/>
  <c r="AK25" i="8"/>
  <c r="AK41" i="8"/>
  <c r="AK21" i="8"/>
  <c r="AK39" i="8"/>
  <c r="AK31" i="8"/>
  <c r="AK29" i="8"/>
  <c r="AK11" i="8"/>
  <c r="AK34" i="8"/>
  <c r="BU35" i="8"/>
  <c r="BS36" i="8"/>
  <c r="BT35" i="8"/>
  <c r="DD35" i="8"/>
  <c r="DE34" i="8"/>
  <c r="DF34" i="8"/>
  <c r="DC35" i="8"/>
  <c r="DA36" i="8"/>
  <c r="DB35" i="8"/>
  <c r="AG37" i="8"/>
  <c r="AG39" i="8" s="1"/>
  <c r="AF37" i="8"/>
  <c r="BF11" i="8"/>
  <c r="BF12" i="8"/>
  <c r="BF8" i="8"/>
  <c r="BF18" i="8"/>
  <c r="BF32" i="8"/>
  <c r="BF27" i="8"/>
  <c r="BF13" i="8"/>
  <c r="BF28" i="8"/>
  <c r="BF22" i="8"/>
  <c r="BF40" i="8"/>
  <c r="BF21" i="8"/>
  <c r="BF30" i="8"/>
  <c r="BF9" i="8"/>
  <c r="BF19" i="8"/>
  <c r="BF26" i="8"/>
  <c r="BF25" i="8"/>
  <c r="BF36" i="8"/>
  <c r="BF15" i="8"/>
  <c r="BF7" i="8"/>
  <c r="BF24" i="8"/>
  <c r="BF29" i="8"/>
  <c r="BF23" i="8"/>
  <c r="BF17" i="8"/>
  <c r="BF38" i="8"/>
  <c r="BF37" i="8"/>
  <c r="BF33" i="8"/>
  <c r="BF14" i="8"/>
  <c r="BF31" i="8"/>
  <c r="BF35" i="8"/>
  <c r="BF39" i="8"/>
  <c r="BF10" i="8"/>
  <c r="BF16" i="8"/>
  <c r="BF34" i="8"/>
  <c r="BF20" i="8"/>
  <c r="BF41" i="8"/>
  <c r="CG37" i="8"/>
  <c r="CH36" i="8"/>
  <c r="CI36" i="8"/>
  <c r="AW37" i="8"/>
  <c r="AX37" i="8"/>
  <c r="AX39" i="8" s="1"/>
  <c r="BA36" i="8"/>
  <c r="AY37" i="8"/>
  <c r="AZ36" i="8"/>
  <c r="BR6" i="6"/>
  <c r="EM6" i="6"/>
  <c r="X6" i="6"/>
  <c r="GJ6" i="6"/>
  <c r="FL6" i="6"/>
  <c r="AU6" i="6"/>
  <c r="DO6" i="6"/>
  <c r="X6" i="10"/>
  <c r="CP6" i="6"/>
  <c r="BA37" i="8" l="1"/>
  <c r="BA39" i="8" s="1"/>
  <c r="AZ37" i="8"/>
  <c r="BE15" i="8"/>
  <c r="BE18" i="8"/>
  <c r="BE37" i="8"/>
  <c r="BE33" i="8"/>
  <c r="BE17" i="8"/>
  <c r="BE8" i="8"/>
  <c r="BE9" i="8"/>
  <c r="BE13" i="8"/>
  <c r="BE24" i="8"/>
  <c r="BE20" i="8"/>
  <c r="BE40" i="8"/>
  <c r="BE25" i="8"/>
  <c r="BE26" i="8"/>
  <c r="BE16" i="8"/>
  <c r="BE29" i="8"/>
  <c r="BE36" i="8"/>
  <c r="BE14" i="8"/>
  <c r="BE35" i="8"/>
  <c r="BE12" i="8"/>
  <c r="BE32" i="8"/>
  <c r="BE23" i="8"/>
  <c r="BE28" i="8"/>
  <c r="BE27" i="8"/>
  <c r="BE22" i="8"/>
  <c r="BE38" i="8"/>
  <c r="BE7" i="8"/>
  <c r="BE19" i="8"/>
  <c r="BE31" i="8"/>
  <c r="BE41" i="8"/>
  <c r="BE34" i="8"/>
  <c r="BE11" i="8"/>
  <c r="BE39" i="8"/>
  <c r="BE10" i="8"/>
  <c r="BE30" i="8"/>
  <c r="BE21" i="8"/>
  <c r="CI37" i="8"/>
  <c r="CI39" i="8" s="1"/>
  <c r="CH37" i="8"/>
  <c r="AJ37" i="8"/>
  <c r="AN37" i="8" s="1"/>
  <c r="AJ12" i="8"/>
  <c r="AN12" i="8" s="1"/>
  <c r="AJ33" i="8"/>
  <c r="AN33" i="8" s="1"/>
  <c r="J45" i="2" s="1"/>
  <c r="AJ34" i="8"/>
  <c r="AN34" i="8" s="1"/>
  <c r="J52" i="2" s="1"/>
  <c r="AJ27" i="8"/>
  <c r="AN27" i="8" s="1"/>
  <c r="AJ18" i="8"/>
  <c r="AN18" i="8" s="1"/>
  <c r="J42" i="2" s="1"/>
  <c r="AJ13" i="8"/>
  <c r="AN13" i="8" s="1"/>
  <c r="J41" i="2" s="1"/>
  <c r="AJ24" i="8"/>
  <c r="AN24" i="8" s="1"/>
  <c r="J50" i="2" s="1"/>
  <c r="AJ15" i="8"/>
  <c r="AN15" i="8" s="1"/>
  <c r="J55" i="2" s="1"/>
  <c r="AJ14" i="8"/>
  <c r="AN14" i="8" s="1"/>
  <c r="J48" i="2" s="1"/>
  <c r="AJ16" i="8"/>
  <c r="AJ36" i="8"/>
  <c r="AJ21" i="8"/>
  <c r="AJ19" i="8"/>
  <c r="AN19" i="8" s="1"/>
  <c r="J49" i="2" s="1"/>
  <c r="AJ25" i="8"/>
  <c r="AN25" i="8" s="1"/>
  <c r="J57" i="2" s="1"/>
  <c r="AJ30" i="8"/>
  <c r="AN30" i="8" s="1"/>
  <c r="J58" i="2" s="1"/>
  <c r="AJ10" i="8"/>
  <c r="AN10" i="8" s="1"/>
  <c r="J54" i="2" s="1"/>
  <c r="AJ28" i="8"/>
  <c r="AN28" i="8" s="1"/>
  <c r="J44" i="2" s="1"/>
  <c r="AJ22" i="8"/>
  <c r="AN22" i="8" s="1"/>
  <c r="AJ8" i="8"/>
  <c r="AN8" i="8" s="1"/>
  <c r="J40" i="2" s="1"/>
  <c r="AJ38" i="8"/>
  <c r="AN38" i="8" s="1"/>
  <c r="J46" i="2" s="1"/>
  <c r="AJ23" i="8"/>
  <c r="AN23" i="8" s="1"/>
  <c r="J43" i="2" s="1"/>
  <c r="AJ7" i="8"/>
  <c r="AN7" i="8" s="1"/>
  <c r="AJ17" i="8"/>
  <c r="AN17" i="8" s="1"/>
  <c r="AJ32" i="8"/>
  <c r="AN32" i="8" s="1"/>
  <c r="AJ31" i="8"/>
  <c r="AJ26" i="8"/>
  <c r="AJ20" i="8"/>
  <c r="AN20" i="8" s="1"/>
  <c r="J56" i="2" s="1"/>
  <c r="AJ29" i="8"/>
  <c r="AN29" i="8" s="1"/>
  <c r="J51" i="2" s="1"/>
  <c r="AJ40" i="8"/>
  <c r="AN40" i="8" s="1"/>
  <c r="J60" i="2" s="1"/>
  <c r="AJ35" i="8"/>
  <c r="AN35" i="8" s="1"/>
  <c r="J59" i="2" s="1"/>
  <c r="AJ11" i="8"/>
  <c r="AJ41" i="8"/>
  <c r="AJ39" i="8"/>
  <c r="AN39" i="8" s="1"/>
  <c r="J53" i="2" s="1"/>
  <c r="AJ9" i="8"/>
  <c r="AN9" i="8" s="1"/>
  <c r="J47" i="2" s="1"/>
  <c r="DC36" i="8"/>
  <c r="DA37" i="8"/>
  <c r="DB36" i="8"/>
  <c r="DD36" i="8"/>
  <c r="DE35" i="8"/>
  <c r="DF35" i="8"/>
  <c r="BU36" i="8"/>
  <c r="BT36" i="8"/>
  <c r="BS37" i="8"/>
  <c r="CU16" i="8"/>
  <c r="CU26" i="8"/>
  <c r="CU29" i="8"/>
  <c r="CU17" i="8"/>
  <c r="CU28" i="8"/>
  <c r="CU9" i="8"/>
  <c r="CU38" i="8"/>
  <c r="CU14" i="8"/>
  <c r="CU7" i="8"/>
  <c r="CU8" i="8"/>
  <c r="CU24" i="8"/>
  <c r="CU34" i="8"/>
  <c r="CU25" i="8"/>
  <c r="CU23" i="8"/>
  <c r="CU20" i="8"/>
  <c r="CU30" i="8"/>
  <c r="CU21" i="8"/>
  <c r="CU31" i="8"/>
  <c r="CU33" i="8"/>
  <c r="CU12" i="8"/>
  <c r="CU22" i="8"/>
  <c r="CU32" i="8"/>
  <c r="CU10" i="8"/>
  <c r="CU40" i="8"/>
  <c r="CU27" i="8"/>
  <c r="CU35" i="8"/>
  <c r="CU39" i="8"/>
  <c r="CU15" i="8"/>
  <c r="CU18" i="8"/>
  <c r="CU13" i="8"/>
  <c r="CU19" i="8"/>
  <c r="CU37" i="8"/>
  <c r="CU36" i="8"/>
  <c r="CU11" i="8"/>
  <c r="CU41" i="8"/>
  <c r="CN35" i="8"/>
  <c r="CO35" i="8"/>
  <c r="CM36" i="8"/>
  <c r="CJ37" i="8"/>
  <c r="CL36" i="8"/>
  <c r="CK36" i="8"/>
  <c r="I38" i="2"/>
  <c r="T36" i="8"/>
  <c r="I66" i="2" s="1"/>
  <c r="I39" i="2"/>
  <c r="T41" i="8"/>
  <c r="I67" i="2" s="1"/>
  <c r="I123" i="2" s="1"/>
  <c r="I37" i="2"/>
  <c r="T31" i="8"/>
  <c r="I65" i="2" s="1"/>
  <c r="I186" i="2" s="1"/>
  <c r="I34" i="2"/>
  <c r="T16" i="8"/>
  <c r="I62" i="2" s="1"/>
  <c r="I214" i="2" s="1"/>
  <c r="T11" i="8"/>
  <c r="I61" i="2" s="1"/>
  <c r="I208" i="2" s="1"/>
  <c r="I33" i="2"/>
  <c r="I145" i="2" s="1"/>
  <c r="T26" i="8"/>
  <c r="I64" i="2" s="1"/>
  <c r="I36" i="2"/>
  <c r="T21" i="8"/>
  <c r="I63" i="2" s="1"/>
  <c r="I151" i="2" s="1"/>
  <c r="I35" i="2"/>
  <c r="I233" i="2" s="1"/>
  <c r="I106" i="2"/>
  <c r="I141" i="2"/>
  <c r="DU36" i="8"/>
  <c r="DV35" i="8"/>
  <c r="DW35" i="8"/>
  <c r="DZ34" i="8"/>
  <c r="DY34" i="8"/>
  <c r="DX35" i="8"/>
  <c r="EB33" i="8"/>
  <c r="EC33" i="8"/>
  <c r="EA34" i="8"/>
  <c r="DR37" i="8"/>
  <c r="DS36" i="8"/>
  <c r="DT36" i="8"/>
  <c r="EL36" i="8"/>
  <c r="EM35" i="8"/>
  <c r="EN35" i="8"/>
  <c r="FI34" i="8"/>
  <c r="FJ33" i="8"/>
  <c r="FK33" i="8"/>
  <c r="FN32" i="8"/>
  <c r="FL33" i="8"/>
  <c r="FM32" i="8"/>
  <c r="FP31" i="8"/>
  <c r="FQ31" i="8"/>
  <c r="FO32" i="8"/>
  <c r="FF35" i="8"/>
  <c r="FG34" i="8"/>
  <c r="FH34" i="8"/>
  <c r="GU32" i="8"/>
  <c r="GV32" i="8"/>
  <c r="GT33" i="8"/>
  <c r="II30" i="8"/>
  <c r="IJ30" i="8"/>
  <c r="IH31" i="8"/>
  <c r="IP28" i="8"/>
  <c r="IN29" i="8"/>
  <c r="IO28" i="8"/>
  <c r="IS27" i="8"/>
  <c r="IQ28" i="8"/>
  <c r="IR27" i="8"/>
  <c r="IK30" i="8"/>
  <c r="IL29" i="8"/>
  <c r="IM29" i="8"/>
  <c r="JB30" i="8"/>
  <c r="JC29" i="8"/>
  <c r="JD29" i="8"/>
  <c r="JI27" i="8"/>
  <c r="JJ27" i="8"/>
  <c r="JH28" i="8"/>
  <c r="JM26" i="8"/>
  <c r="JK27" i="8"/>
  <c r="JL26" i="8"/>
  <c r="JG28" i="8"/>
  <c r="JE29" i="8"/>
  <c r="JF28" i="8"/>
  <c r="JV29" i="8"/>
  <c r="JW28" i="8"/>
  <c r="JX28" i="8"/>
  <c r="JZ27" i="8"/>
  <c r="KA27" i="8"/>
  <c r="JY28" i="8"/>
  <c r="KB27" i="8"/>
  <c r="KC26" i="8"/>
  <c r="KD26" i="8"/>
  <c r="KE26" i="8"/>
  <c r="KF25" i="8"/>
  <c r="KG25" i="8"/>
  <c r="KW25" i="8"/>
  <c r="KX25" i="8"/>
  <c r="KV26" i="8"/>
  <c r="LA24" i="8"/>
  <c r="KY25" i="8"/>
  <c r="KZ24" i="8"/>
  <c r="KT26" i="8"/>
  <c r="KS27" i="8"/>
  <c r="KU26" i="8"/>
  <c r="LP25" i="8"/>
  <c r="LQ24" i="8"/>
  <c r="LR24" i="8"/>
  <c r="LU23" i="8"/>
  <c r="LS24" i="8"/>
  <c r="LT23" i="8"/>
  <c r="LN25" i="8"/>
  <c r="LO25" i="8"/>
  <c r="LM26" i="8"/>
  <c r="LL26" i="8"/>
  <c r="LJ27" i="8"/>
  <c r="LK26" i="8"/>
  <c r="MF25" i="8"/>
  <c r="MD26" i="8"/>
  <c r="ME25" i="8"/>
  <c r="MY24" i="8"/>
  <c r="MX25" i="8"/>
  <c r="MZ24" i="8"/>
  <c r="NB23" i="8"/>
  <c r="NC23" i="8"/>
  <c r="NA24" i="8"/>
  <c r="NH21" i="8"/>
  <c r="NG22" i="8"/>
  <c r="NI21" i="8"/>
  <c r="NF22" i="8"/>
  <c r="ND23" i="8"/>
  <c r="NE22" i="8"/>
  <c r="NS23" i="8"/>
  <c r="NR24" i="8"/>
  <c r="NT23" i="8"/>
  <c r="OL23" i="8"/>
  <c r="ON22" i="8"/>
  <c r="OM22" i="8"/>
  <c r="OR21" i="8"/>
  <c r="OS20" i="8"/>
  <c r="OT20" i="8"/>
  <c r="OV19" i="8"/>
  <c r="OU20" i="8"/>
  <c r="OW19" i="8"/>
  <c r="OO22" i="8"/>
  <c r="OQ21" i="8"/>
  <c r="OP21" i="8"/>
  <c r="PQ18" i="8"/>
  <c r="PP18" i="8"/>
  <c r="PO19" i="8"/>
  <c r="PN19" i="8"/>
  <c r="PL20" i="8"/>
  <c r="PM19" i="8"/>
  <c r="PK20" i="8"/>
  <c r="PI21" i="8"/>
  <c r="PJ20" i="8"/>
  <c r="PF22" i="8"/>
  <c r="PG21" i="8"/>
  <c r="PH21" i="8"/>
  <c r="OB20" i="8"/>
  <c r="OC20" i="8"/>
  <c r="OA21" i="8"/>
  <c r="NX22" i="8"/>
  <c r="NY21" i="8"/>
  <c r="NZ21" i="8"/>
  <c r="NU23" i="8"/>
  <c r="NV22" i="8"/>
  <c r="NW22" i="8"/>
  <c r="MJ24" i="8"/>
  <c r="MK23" i="8"/>
  <c r="ML23" i="8"/>
  <c r="MM23" i="8"/>
  <c r="MN22" i="8"/>
  <c r="MO22" i="8"/>
  <c r="MI24" i="8"/>
  <c r="MH24" i="8"/>
  <c r="MG25" i="8"/>
  <c r="KQ27" i="8"/>
  <c r="KP28" i="8"/>
  <c r="KR27" i="8"/>
  <c r="HO31" i="8"/>
  <c r="HP31" i="8"/>
  <c r="HN32" i="8"/>
  <c r="HU29" i="8"/>
  <c r="HV29" i="8"/>
  <c r="HT30" i="8"/>
  <c r="HW29" i="8"/>
  <c r="HX28" i="8"/>
  <c r="HY28" i="8"/>
  <c r="HQ31" i="8"/>
  <c r="HR30" i="8"/>
  <c r="HS30" i="8"/>
  <c r="HC30" i="8"/>
  <c r="HD29" i="8"/>
  <c r="HE29" i="8"/>
  <c r="GZ31" i="8"/>
  <c r="HB30" i="8"/>
  <c r="HA30" i="8"/>
  <c r="GW32" i="8"/>
  <c r="GX31" i="8"/>
  <c r="GY31" i="8"/>
  <c r="FZ34" i="8"/>
  <c r="GB33" i="8"/>
  <c r="GA33" i="8"/>
  <c r="GG31" i="8"/>
  <c r="GH31" i="8"/>
  <c r="GF32" i="8"/>
  <c r="GI31" i="8"/>
  <c r="GJ30" i="8"/>
  <c r="GK30" i="8"/>
  <c r="GD32" i="8"/>
  <c r="GE32" i="8"/>
  <c r="GC33" i="8"/>
  <c r="EO35" i="8"/>
  <c r="EP34" i="8"/>
  <c r="EQ34" i="8"/>
  <c r="EU33" i="8"/>
  <c r="EW32" i="8"/>
  <c r="EV32" i="8"/>
  <c r="ES33" i="8"/>
  <c r="ET33" i="8"/>
  <c r="ER34" i="8"/>
  <c r="CY37" i="8"/>
  <c r="CZ37" i="8"/>
  <c r="CZ39" i="8" s="1"/>
  <c r="BQ37" i="8"/>
  <c r="BR37" i="8"/>
  <c r="BR39" i="8" s="1"/>
  <c r="BZ16" i="8"/>
  <c r="BZ18" i="8"/>
  <c r="BZ28" i="8"/>
  <c r="BZ24" i="8"/>
  <c r="BZ8" i="8"/>
  <c r="BZ23" i="8"/>
  <c r="BZ13" i="8"/>
  <c r="BZ32" i="8"/>
  <c r="BZ14" i="8"/>
  <c r="BZ25" i="8"/>
  <c r="BZ26" i="8"/>
  <c r="BZ39" i="8"/>
  <c r="BZ35" i="8"/>
  <c r="BZ34" i="8"/>
  <c r="BZ36" i="8"/>
  <c r="BZ31" i="8"/>
  <c r="BZ29" i="8"/>
  <c r="BZ38" i="8"/>
  <c r="BZ7" i="8"/>
  <c r="BZ33" i="8"/>
  <c r="BZ37" i="8"/>
  <c r="BZ27" i="8"/>
  <c r="BZ12" i="8"/>
  <c r="BZ17" i="8"/>
  <c r="BZ22" i="8"/>
  <c r="BZ9" i="8"/>
  <c r="BZ41" i="8"/>
  <c r="BZ21" i="8"/>
  <c r="BZ11" i="8"/>
  <c r="BZ15" i="8"/>
  <c r="BZ40" i="8"/>
  <c r="BZ30" i="8"/>
  <c r="BZ20" i="8"/>
  <c r="BZ10" i="8"/>
  <c r="BZ19" i="8"/>
  <c r="I204" i="2" l="1"/>
  <c r="I169" i="2"/>
  <c r="I232" i="2"/>
  <c r="I159" i="2"/>
  <c r="M48" i="10" s="1"/>
  <c r="I172" i="2"/>
  <c r="I109" i="2"/>
  <c r="L41" i="6" s="1"/>
  <c r="I147" i="2"/>
  <c r="I238" i="2"/>
  <c r="H60" i="6" s="1"/>
  <c r="I210" i="2"/>
  <c r="I168" i="2"/>
  <c r="H50" i="10" s="1"/>
  <c r="I231" i="2"/>
  <c r="I107" i="2"/>
  <c r="J41" i="6" s="1"/>
  <c r="I170" i="2"/>
  <c r="I142" i="2"/>
  <c r="J46" i="10" s="1"/>
  <c r="I177" i="2"/>
  <c r="I205" i="2"/>
  <c r="J55" i="6" s="1"/>
  <c r="I184" i="2"/>
  <c r="I121" i="2"/>
  <c r="J43" i="6" s="1"/>
  <c r="I247" i="2"/>
  <c r="I244" i="2"/>
  <c r="G61" i="6" s="1"/>
  <c r="I125" i="2"/>
  <c r="I144" i="2"/>
  <c r="L46" i="6" s="1"/>
  <c r="I207" i="2"/>
  <c r="I242" i="2"/>
  <c r="L60" i="10" s="1"/>
  <c r="I237" i="2"/>
  <c r="I146" i="2"/>
  <c r="G47" i="10" s="1"/>
  <c r="I185" i="2"/>
  <c r="I213" i="2"/>
  <c r="K56" i="10" s="1"/>
  <c r="I248" i="2"/>
  <c r="I241" i="2"/>
  <c r="K60" i="6" s="1"/>
  <c r="I150" i="2"/>
  <c r="I202" i="2"/>
  <c r="G55" i="6" s="1"/>
  <c r="I139" i="2"/>
  <c r="I199" i="2"/>
  <c r="BA199" i="2" s="1"/>
  <c r="I171" i="2"/>
  <c r="I143" i="2"/>
  <c r="BA143" i="2" s="1"/>
  <c r="I211" i="2"/>
  <c r="I113" i="2"/>
  <c r="BA113" i="2" s="1"/>
  <c r="I229" i="2"/>
  <c r="I201" i="2"/>
  <c r="BA201" i="2" s="1"/>
  <c r="I138" i="2"/>
  <c r="I155" i="2"/>
  <c r="BA155" i="2" s="1"/>
  <c r="I246" i="2"/>
  <c r="I243" i="2"/>
  <c r="BA243" i="2" s="1"/>
  <c r="I215" i="2"/>
  <c r="I152" i="2"/>
  <c r="BA152" i="2" s="1"/>
  <c r="I217" i="2"/>
  <c r="I182" i="2"/>
  <c r="BA182" i="2" s="1"/>
  <c r="I249" i="2"/>
  <c r="I117" i="2"/>
  <c r="BA117" i="2" s="1"/>
  <c r="I137" i="2"/>
  <c r="I200" i="2"/>
  <c r="I235" i="2"/>
  <c r="I119" i="2"/>
  <c r="I175" i="2"/>
  <c r="I140" i="2"/>
  <c r="I112" i="2"/>
  <c r="I203" i="2"/>
  <c r="I198" i="2"/>
  <c r="I240" i="2"/>
  <c r="I149" i="2"/>
  <c r="I114" i="2"/>
  <c r="I156" i="2"/>
  <c r="I212" i="2"/>
  <c r="I181" i="2"/>
  <c r="I153" i="2"/>
  <c r="I216" i="2"/>
  <c r="I116" i="2"/>
  <c r="I179" i="2"/>
  <c r="I209" i="2"/>
  <c r="I174" i="2"/>
  <c r="I118" i="2"/>
  <c r="I157" i="2"/>
  <c r="I122" i="2"/>
  <c r="I115" i="2"/>
  <c r="I178" i="2"/>
  <c r="I167" i="2"/>
  <c r="I111" i="2"/>
  <c r="I230" i="2"/>
  <c r="I108" i="2"/>
  <c r="K41" i="6" s="1"/>
  <c r="I234" i="2"/>
  <c r="I239" i="2"/>
  <c r="I60" i="10" s="1"/>
  <c r="I176" i="2"/>
  <c r="I148" i="2"/>
  <c r="I47" i="6" s="1"/>
  <c r="I110" i="2"/>
  <c r="I173" i="2"/>
  <c r="M50" i="10" s="1"/>
  <c r="I188" i="2"/>
  <c r="I189" i="2"/>
  <c r="BA189" i="2" s="1"/>
  <c r="I218" i="2"/>
  <c r="I120" i="2"/>
  <c r="I43" i="6" s="1"/>
  <c r="I183" i="2"/>
  <c r="I124" i="2"/>
  <c r="M43" i="6" s="1"/>
  <c r="I187" i="2"/>
  <c r="I154" i="2"/>
  <c r="H48" i="6" s="1"/>
  <c r="I245" i="2"/>
  <c r="I126" i="2"/>
  <c r="H44" i="10" s="1"/>
  <c r="I236" i="2"/>
  <c r="I180" i="2"/>
  <c r="M51" i="10" s="1"/>
  <c r="BA204" i="2"/>
  <c r="I55" i="10"/>
  <c r="I55" i="6"/>
  <c r="BA141" i="2"/>
  <c r="I46" i="6"/>
  <c r="I46" i="10"/>
  <c r="BA106" i="2"/>
  <c r="I41" i="10"/>
  <c r="I41" i="6"/>
  <c r="BA232" i="2"/>
  <c r="I59" i="10"/>
  <c r="I59" i="6"/>
  <c r="BA159" i="2"/>
  <c r="BA137" i="2"/>
  <c r="L45" i="6"/>
  <c r="L45" i="10"/>
  <c r="BA172" i="2"/>
  <c r="L50" i="10"/>
  <c r="L50" i="6"/>
  <c r="L54" i="6"/>
  <c r="L41" i="10"/>
  <c r="BA235" i="2"/>
  <c r="L59" i="6"/>
  <c r="L59" i="10"/>
  <c r="BA147" i="2"/>
  <c r="H47" i="6"/>
  <c r="H47" i="10"/>
  <c r="BA238" i="2"/>
  <c r="BA175" i="2"/>
  <c r="H51" i="6"/>
  <c r="H51" i="10"/>
  <c r="BA210" i="2"/>
  <c r="H56" i="10"/>
  <c r="H56" i="6"/>
  <c r="H46" i="10"/>
  <c r="H50" i="6"/>
  <c r="BA112" i="2"/>
  <c r="H42" i="10"/>
  <c r="H42" i="6"/>
  <c r="BA231" i="2"/>
  <c r="H59" i="10"/>
  <c r="H59" i="6"/>
  <c r="BA107" i="2"/>
  <c r="BA198" i="2"/>
  <c r="J54" i="10"/>
  <c r="J54" i="6"/>
  <c r="BA170" i="2"/>
  <c r="J50" i="6"/>
  <c r="J50" i="10"/>
  <c r="BA233" i="2"/>
  <c r="J59" i="6"/>
  <c r="J59" i="10"/>
  <c r="J46" i="6"/>
  <c r="BA177" i="2"/>
  <c r="J51" i="10"/>
  <c r="J51" i="6"/>
  <c r="BA149" i="2"/>
  <c r="J47" i="6"/>
  <c r="J47" i="10"/>
  <c r="BA205" i="2"/>
  <c r="J42" i="10"/>
  <c r="BA184" i="2"/>
  <c r="J52" i="10"/>
  <c r="J52" i="6"/>
  <c r="BA156" i="2"/>
  <c r="J48" i="6"/>
  <c r="J48" i="10"/>
  <c r="J43" i="10"/>
  <c r="BA247" i="2"/>
  <c r="J61" i="10"/>
  <c r="J61" i="6"/>
  <c r="BA181" i="2"/>
  <c r="G52" i="10"/>
  <c r="G52" i="6"/>
  <c r="BA244" i="2"/>
  <c r="G48" i="6"/>
  <c r="BA125" i="2"/>
  <c r="G44" i="6"/>
  <c r="G44" i="10"/>
  <c r="BA216" i="2"/>
  <c r="G57" i="6"/>
  <c r="G57" i="10"/>
  <c r="L46" i="10"/>
  <c r="BA207" i="2"/>
  <c r="L55" i="10"/>
  <c r="L55" i="6"/>
  <c r="BA179" i="2"/>
  <c r="L51" i="6"/>
  <c r="L51" i="10"/>
  <c r="BA242" i="2"/>
  <c r="G56" i="10"/>
  <c r="BA237" i="2"/>
  <c r="G60" i="10"/>
  <c r="G60" i="6"/>
  <c r="BA174" i="2"/>
  <c r="G51" i="6"/>
  <c r="G51" i="10"/>
  <c r="G47" i="6"/>
  <c r="BA185" i="2"/>
  <c r="K52" i="10"/>
  <c r="K52" i="6"/>
  <c r="BA157" i="2"/>
  <c r="K48" i="10"/>
  <c r="K48" i="6"/>
  <c r="BA213" i="2"/>
  <c r="K43" i="6"/>
  <c r="BA248" i="2"/>
  <c r="K61" i="6"/>
  <c r="K61" i="10"/>
  <c r="BA115" i="2"/>
  <c r="K42" i="6"/>
  <c r="K42" i="10"/>
  <c r="K60" i="10"/>
  <c r="BA150" i="2"/>
  <c r="K47" i="6"/>
  <c r="K47" i="10"/>
  <c r="BA167" i="2"/>
  <c r="G50" i="10"/>
  <c r="G50" i="6"/>
  <c r="BA202" i="2"/>
  <c r="G42" i="6"/>
  <c r="BA139" i="2"/>
  <c r="G46" i="6"/>
  <c r="G46" i="10"/>
  <c r="BA230" i="2"/>
  <c r="G59" i="10"/>
  <c r="G59" i="6"/>
  <c r="K54" i="10"/>
  <c r="BA108" i="2"/>
  <c r="K41" i="10"/>
  <c r="BA171" i="2"/>
  <c r="K50" i="10"/>
  <c r="K50" i="6"/>
  <c r="BA234" i="2"/>
  <c r="K59" i="6"/>
  <c r="K59" i="10"/>
  <c r="K46" i="10"/>
  <c r="BA239" i="2"/>
  <c r="I60" i="6"/>
  <c r="BA211" i="2"/>
  <c r="I56" i="6"/>
  <c r="I56" i="10"/>
  <c r="BA176" i="2"/>
  <c r="I51" i="6"/>
  <c r="I51" i="10"/>
  <c r="I42" i="10"/>
  <c r="BA148" i="2"/>
  <c r="I47" i="10"/>
  <c r="BA229" i="2"/>
  <c r="M58" i="10"/>
  <c r="M58" i="6"/>
  <c r="BA110" i="2"/>
  <c r="M41" i="6"/>
  <c r="M41" i="10"/>
  <c r="M54" i="10"/>
  <c r="BA173" i="2"/>
  <c r="M50" i="6"/>
  <c r="BA138" i="2"/>
  <c r="M45" i="10"/>
  <c r="M45" i="6"/>
  <c r="BA188" i="2"/>
  <c r="G53" i="6"/>
  <c r="G53" i="10"/>
  <c r="H53" i="6"/>
  <c r="BA218" i="2"/>
  <c r="I57" i="6"/>
  <c r="I57" i="10"/>
  <c r="I48" i="6"/>
  <c r="BA120" i="2"/>
  <c r="I43" i="10"/>
  <c r="BA246" i="2"/>
  <c r="I61" i="6"/>
  <c r="I61" i="10"/>
  <c r="BA183" i="2"/>
  <c r="I52" i="6"/>
  <c r="I52" i="10"/>
  <c r="M60" i="6"/>
  <c r="BA124" i="2"/>
  <c r="M43" i="10"/>
  <c r="BA215" i="2"/>
  <c r="M56" i="10"/>
  <c r="M56" i="6"/>
  <c r="BA187" i="2"/>
  <c r="M52" i="10"/>
  <c r="M52" i="6"/>
  <c r="M47" i="6"/>
  <c r="BA154" i="2"/>
  <c r="H48" i="10"/>
  <c r="BA217" i="2"/>
  <c r="H57" i="6"/>
  <c r="H57" i="10"/>
  <c r="BA245" i="2"/>
  <c r="H61" i="6"/>
  <c r="H61" i="10"/>
  <c r="H52" i="10"/>
  <c r="BA126" i="2"/>
  <c r="H44" i="6"/>
  <c r="BA249" i="2"/>
  <c r="L61" i="6"/>
  <c r="L61" i="10"/>
  <c r="BA123" i="2"/>
  <c r="L43" i="10"/>
  <c r="L43" i="6"/>
  <c r="BA151" i="2"/>
  <c r="L47" i="6"/>
  <c r="L47" i="10"/>
  <c r="BA214" i="2"/>
  <c r="L56" i="6"/>
  <c r="L56" i="10"/>
  <c r="BA186" i="2"/>
  <c r="L52" i="10"/>
  <c r="L52" i="6"/>
  <c r="BA236" i="2"/>
  <c r="M59" i="6"/>
  <c r="M59" i="10"/>
  <c r="M42" i="10"/>
  <c r="BA180" i="2"/>
  <c r="M51" i="6"/>
  <c r="BA208" i="2"/>
  <c r="M55" i="6"/>
  <c r="M55" i="10"/>
  <c r="BA145" i="2"/>
  <c r="M46" i="10"/>
  <c r="M46" i="6"/>
  <c r="BY19" i="8"/>
  <c r="BY18" i="8"/>
  <c r="BY8" i="8"/>
  <c r="BY22" i="8"/>
  <c r="BY28" i="8"/>
  <c r="BY27" i="8"/>
  <c r="BY37" i="8"/>
  <c r="BY7" i="8"/>
  <c r="BY41" i="8"/>
  <c r="BY14" i="8"/>
  <c r="BY21" i="8"/>
  <c r="BY35" i="8"/>
  <c r="BY40" i="8"/>
  <c r="BY16" i="8"/>
  <c r="BY31" i="8"/>
  <c r="BY11" i="8"/>
  <c r="BY34" i="8"/>
  <c r="BY25" i="8"/>
  <c r="BY17" i="8"/>
  <c r="BY12" i="8"/>
  <c r="BY13" i="8"/>
  <c r="BY23" i="8"/>
  <c r="BY33" i="8"/>
  <c r="BY38" i="8"/>
  <c r="BY32" i="8"/>
  <c r="BY9" i="8"/>
  <c r="BY29" i="8"/>
  <c r="BY39" i="8"/>
  <c r="BY24" i="8"/>
  <c r="BY36" i="8"/>
  <c r="BY20" i="8"/>
  <c r="BY26" i="8"/>
  <c r="BY30" i="8"/>
  <c r="BY15" i="8"/>
  <c r="BY10" i="8"/>
  <c r="DO12" i="8"/>
  <c r="DO38" i="8"/>
  <c r="DO8" i="8"/>
  <c r="DO33" i="8"/>
  <c r="DO17" i="8"/>
  <c r="DO22" i="8"/>
  <c r="DO37" i="8"/>
  <c r="DO11" i="8"/>
  <c r="DO29" i="8"/>
  <c r="DO9" i="8"/>
  <c r="DO15" i="8"/>
  <c r="DO25" i="8"/>
  <c r="DO21" i="8"/>
  <c r="DO39" i="8"/>
  <c r="DO34" i="8"/>
  <c r="DO41" i="8"/>
  <c r="DO10" i="8"/>
  <c r="DO18" i="8"/>
  <c r="DO7" i="8"/>
  <c r="DO32" i="8"/>
  <c r="DO28" i="8"/>
  <c r="DO13" i="8"/>
  <c r="DO23" i="8"/>
  <c r="DO27" i="8"/>
  <c r="DO20" i="8"/>
  <c r="DO24" i="8"/>
  <c r="DO14" i="8"/>
  <c r="DO31" i="8"/>
  <c r="DO30" i="8"/>
  <c r="DO26" i="8"/>
  <c r="DO35" i="8"/>
  <c r="DO19" i="8"/>
  <c r="DO40" i="8"/>
  <c r="DO36" i="8"/>
  <c r="DO16" i="8"/>
  <c r="ES34" i="8"/>
  <c r="ER35" i="8"/>
  <c r="ET34" i="8"/>
  <c r="EU34" i="8"/>
  <c r="EV33" i="8"/>
  <c r="EW33" i="8"/>
  <c r="EQ35" i="8"/>
  <c r="EP35" i="8"/>
  <c r="EO36" i="8"/>
  <c r="GC34" i="8"/>
  <c r="GE33" i="8"/>
  <c r="GD33" i="8"/>
  <c r="GI32" i="8"/>
  <c r="GJ31" i="8"/>
  <c r="GK31" i="8"/>
  <c r="GG32" i="8"/>
  <c r="GH32" i="8"/>
  <c r="GF33" i="8"/>
  <c r="GA34" i="8"/>
  <c r="GB34" i="8"/>
  <c r="FZ35" i="8"/>
  <c r="GY32" i="8"/>
  <c r="GW33" i="8"/>
  <c r="GX32" i="8"/>
  <c r="HB31" i="8"/>
  <c r="GZ32" i="8"/>
  <c r="HA31" i="8"/>
  <c r="HC31" i="8"/>
  <c r="HD30" i="8"/>
  <c r="HE30" i="8"/>
  <c r="HQ32" i="8"/>
  <c r="HS31" i="8"/>
  <c r="HR31" i="8"/>
  <c r="HX29" i="8"/>
  <c r="HY29" i="8"/>
  <c r="HW30" i="8"/>
  <c r="HT31" i="8"/>
  <c r="HU30" i="8"/>
  <c r="HV30" i="8"/>
  <c r="HP32" i="8"/>
  <c r="HO32" i="8"/>
  <c r="HN33" i="8"/>
  <c r="KR28" i="8"/>
  <c r="KQ28" i="8"/>
  <c r="KP29" i="8"/>
  <c r="MG26" i="8"/>
  <c r="MH25" i="8"/>
  <c r="MI25" i="8"/>
  <c r="MN23" i="8"/>
  <c r="MO23" i="8"/>
  <c r="MM24" i="8"/>
  <c r="ML24" i="8"/>
  <c r="MJ25" i="8"/>
  <c r="MK24" i="8"/>
  <c r="NV23" i="8"/>
  <c r="NU24" i="8"/>
  <c r="NW23" i="8"/>
  <c r="NX23" i="8"/>
  <c r="NY22" i="8"/>
  <c r="NZ22" i="8"/>
  <c r="OC21" i="8"/>
  <c r="OB21" i="8"/>
  <c r="OA22" i="8"/>
  <c r="PF23" i="8"/>
  <c r="PG22" i="8"/>
  <c r="PH22" i="8"/>
  <c r="PJ21" i="8"/>
  <c r="PK21" i="8"/>
  <c r="PI22" i="8"/>
  <c r="PM20" i="8"/>
  <c r="PL21" i="8"/>
  <c r="PN20" i="8"/>
  <c r="PP19" i="8"/>
  <c r="PQ19" i="8"/>
  <c r="PO20" i="8"/>
  <c r="OP22" i="8"/>
  <c r="OO23" i="8"/>
  <c r="OQ22" i="8"/>
  <c r="OU21" i="8"/>
  <c r="OW20" i="8"/>
  <c r="OV20" i="8"/>
  <c r="OT21" i="8"/>
  <c r="OS21" i="8"/>
  <c r="OR22" i="8"/>
  <c r="OM23" i="8"/>
  <c r="ON23" i="8"/>
  <c r="OL24" i="8"/>
  <c r="NS24" i="8"/>
  <c r="NT24" i="8"/>
  <c r="NR25" i="8"/>
  <c r="NE23" i="8"/>
  <c r="NF23" i="8"/>
  <c r="ND24" i="8"/>
  <c r="NI22" i="8"/>
  <c r="NG23" i="8"/>
  <c r="NH22" i="8"/>
  <c r="NC24" i="8"/>
  <c r="NA25" i="8"/>
  <c r="NB24" i="8"/>
  <c r="MY25" i="8"/>
  <c r="MZ25" i="8"/>
  <c r="MX26" i="8"/>
  <c r="ME26" i="8"/>
  <c r="MD27" i="8"/>
  <c r="MF26" i="8"/>
  <c r="LL27" i="8"/>
  <c r="LK27" i="8"/>
  <c r="LJ28" i="8"/>
  <c r="LO26" i="8"/>
  <c r="LM27" i="8"/>
  <c r="LN26" i="8"/>
  <c r="LU24" i="8"/>
  <c r="LS25" i="8"/>
  <c r="LT24" i="8"/>
  <c r="LP26" i="8"/>
  <c r="LQ25" i="8"/>
  <c r="LR25" i="8"/>
  <c r="KS28" i="8"/>
  <c r="KT27" i="8"/>
  <c r="KU27" i="8"/>
  <c r="KZ25" i="8"/>
  <c r="LA25" i="8"/>
  <c r="KY26" i="8"/>
  <c r="KX26" i="8"/>
  <c r="KW26" i="8"/>
  <c r="KV27" i="8"/>
  <c r="KF26" i="8"/>
  <c r="KG26" i="8"/>
  <c r="KE27" i="8"/>
  <c r="KC27" i="8"/>
  <c r="KD27" i="8"/>
  <c r="KB28" i="8"/>
  <c r="KA28" i="8"/>
  <c r="JY29" i="8"/>
  <c r="JZ28" i="8"/>
  <c r="JV30" i="8"/>
  <c r="JX29" i="8"/>
  <c r="JW29" i="8"/>
  <c r="JF29" i="8"/>
  <c r="JG29" i="8"/>
  <c r="JE30" i="8"/>
  <c r="JK28" i="8"/>
  <c r="JL27" i="8"/>
  <c r="JM27" i="8"/>
  <c r="JI28" i="8"/>
  <c r="JJ28" i="8"/>
  <c r="JH29" i="8"/>
  <c r="JC30" i="8"/>
  <c r="JB31" i="8"/>
  <c r="JD30" i="8"/>
  <c r="IL30" i="8"/>
  <c r="IM30" i="8"/>
  <c r="IK31" i="8"/>
  <c r="IS28" i="8"/>
  <c r="IR28" i="8"/>
  <c r="IQ29" i="8"/>
  <c r="IO29" i="8"/>
  <c r="IP29" i="8"/>
  <c r="IN30" i="8"/>
  <c r="II31" i="8"/>
  <c r="IJ31" i="8"/>
  <c r="IH32" i="8"/>
  <c r="GT34" i="8"/>
  <c r="GV33" i="8"/>
  <c r="GU33" i="8"/>
  <c r="FF36" i="8"/>
  <c r="FG35" i="8"/>
  <c r="FH35" i="8"/>
  <c r="FO33" i="8"/>
  <c r="FP32" i="8"/>
  <c r="FQ32" i="8"/>
  <c r="FN33" i="8"/>
  <c r="FL34" i="8"/>
  <c r="FM33" i="8"/>
  <c r="FI35" i="8"/>
  <c r="FK34" i="8"/>
  <c r="FJ34" i="8"/>
  <c r="EM36" i="8"/>
  <c r="EN36" i="8"/>
  <c r="EL37" i="8"/>
  <c r="DT37" i="8"/>
  <c r="DT39" i="8" s="1"/>
  <c r="DS37" i="8"/>
  <c r="EB34" i="8"/>
  <c r="EA35" i="8"/>
  <c r="EC34" i="8"/>
  <c r="DZ35" i="8"/>
  <c r="DX36" i="8"/>
  <c r="DY35" i="8"/>
  <c r="DV36" i="8"/>
  <c r="DU37" i="8"/>
  <c r="DW36" i="8"/>
  <c r="I130" i="2"/>
  <c r="I165" i="2"/>
  <c r="I228" i="2"/>
  <c r="I102" i="2"/>
  <c r="I193" i="2"/>
  <c r="I158" i="2"/>
  <c r="I221" i="2"/>
  <c r="I194" i="2"/>
  <c r="I131" i="2"/>
  <c r="I103" i="2"/>
  <c r="I222" i="2"/>
  <c r="I166" i="2"/>
  <c r="I250" i="2"/>
  <c r="I163" i="2"/>
  <c r="I100" i="2"/>
  <c r="I135" i="2"/>
  <c r="I226" i="2"/>
  <c r="I191" i="2"/>
  <c r="I128" i="2"/>
  <c r="I219" i="2"/>
  <c r="I129" i="2"/>
  <c r="I220" i="2"/>
  <c r="I227" i="2"/>
  <c r="I164" i="2"/>
  <c r="I136" i="2"/>
  <c r="I101" i="2"/>
  <c r="I192" i="2"/>
  <c r="I251" i="2"/>
  <c r="I104" i="2"/>
  <c r="I160" i="2"/>
  <c r="I223" i="2"/>
  <c r="I195" i="2"/>
  <c r="I132" i="2"/>
  <c r="I127" i="2"/>
  <c r="I190" i="2"/>
  <c r="I197" i="2"/>
  <c r="I134" i="2"/>
  <c r="I99" i="2"/>
  <c r="I162" i="2"/>
  <c r="I225" i="2"/>
  <c r="I206" i="2"/>
  <c r="I133" i="2"/>
  <c r="I105" i="2"/>
  <c r="I224" i="2"/>
  <c r="I196" i="2"/>
  <c r="I161" i="2"/>
  <c r="CL37" i="8"/>
  <c r="CL39" i="8" s="1"/>
  <c r="CK37" i="8"/>
  <c r="CN36" i="8"/>
  <c r="CM37" i="8"/>
  <c r="CO36" i="8"/>
  <c r="BU37" i="8"/>
  <c r="BU39" i="8" s="1"/>
  <c r="BT37" i="8"/>
  <c r="DF36" i="8"/>
  <c r="DD37" i="8"/>
  <c r="DE36" i="8"/>
  <c r="DC37" i="8"/>
  <c r="DC39" i="8" s="1"/>
  <c r="DB37" i="8"/>
  <c r="J38" i="2"/>
  <c r="AN36" i="8"/>
  <c r="J66" i="2" s="1"/>
  <c r="J35" i="2"/>
  <c r="AN21" i="8"/>
  <c r="J63" i="2" s="1"/>
  <c r="AN11" i="8"/>
  <c r="J61" i="2" s="1"/>
  <c r="J33" i="2"/>
  <c r="J36" i="2"/>
  <c r="AN26" i="8"/>
  <c r="J64" i="2" s="1"/>
  <c r="J37" i="2"/>
  <c r="AN31" i="8"/>
  <c r="J65" i="2" s="1"/>
  <c r="AN16" i="8"/>
  <c r="J62" i="2" s="1"/>
  <c r="J34" i="2"/>
  <c r="J39" i="2"/>
  <c r="AN41" i="8"/>
  <c r="J67" i="2" s="1"/>
  <c r="CT38" i="8"/>
  <c r="CT28" i="8"/>
  <c r="CT18" i="8"/>
  <c r="CT23" i="8"/>
  <c r="CT32" i="8"/>
  <c r="CT27" i="8"/>
  <c r="CT12" i="8"/>
  <c r="CT34" i="8"/>
  <c r="CT30" i="8"/>
  <c r="CT31" i="8"/>
  <c r="CT15" i="8"/>
  <c r="CT20" i="8"/>
  <c r="CT14" i="8"/>
  <c r="CT35" i="8"/>
  <c r="CT25" i="8"/>
  <c r="CT9" i="8"/>
  <c r="CT11" i="8"/>
  <c r="CT29" i="8"/>
  <c r="CT7" i="8"/>
  <c r="CT37" i="8"/>
  <c r="CT33" i="8"/>
  <c r="CT13" i="8"/>
  <c r="CT17" i="8"/>
  <c r="CT8" i="8"/>
  <c r="CT22" i="8"/>
  <c r="CT24" i="8"/>
  <c r="CT19" i="8"/>
  <c r="CT16" i="8"/>
  <c r="CT41" i="8"/>
  <c r="CT10" i="8"/>
  <c r="CT36" i="8"/>
  <c r="CT26" i="8"/>
  <c r="CT39" i="8"/>
  <c r="CT21" i="8"/>
  <c r="CT40" i="8"/>
  <c r="BD20" i="8"/>
  <c r="BH20" i="8" s="1"/>
  <c r="K56" i="2" s="1"/>
  <c r="BD13" i="8"/>
  <c r="BH13" i="8" s="1"/>
  <c r="K41" i="2" s="1"/>
  <c r="BD37" i="8"/>
  <c r="BH37" i="8" s="1"/>
  <c r="BD12" i="8"/>
  <c r="BH12" i="8" s="1"/>
  <c r="BD17" i="8"/>
  <c r="BH17" i="8" s="1"/>
  <c r="BD23" i="8"/>
  <c r="BH23" i="8" s="1"/>
  <c r="K43" i="2" s="1"/>
  <c r="BD28" i="8"/>
  <c r="BH28" i="8" s="1"/>
  <c r="K44" i="2" s="1"/>
  <c r="BD32" i="8"/>
  <c r="BH32" i="8" s="1"/>
  <c r="BD24" i="8"/>
  <c r="BH24" i="8" s="1"/>
  <c r="K50" i="2" s="1"/>
  <c r="BD14" i="8"/>
  <c r="BH14" i="8" s="1"/>
  <c r="K48" i="2" s="1"/>
  <c r="BD9" i="8"/>
  <c r="BH9" i="8" s="1"/>
  <c r="K47" i="2" s="1"/>
  <c r="BD25" i="8"/>
  <c r="BH25" i="8" s="1"/>
  <c r="K57" i="2" s="1"/>
  <c r="BD29" i="8"/>
  <c r="BH29" i="8" s="1"/>
  <c r="K51" i="2" s="1"/>
  <c r="BD31" i="8"/>
  <c r="BD34" i="8"/>
  <c r="BH34" i="8" s="1"/>
  <c r="K52" i="2" s="1"/>
  <c r="BD40" i="8"/>
  <c r="BH40" i="8" s="1"/>
  <c r="K60" i="2" s="1"/>
  <c r="BD35" i="8"/>
  <c r="BH35" i="8" s="1"/>
  <c r="K59" i="2" s="1"/>
  <c r="BD21" i="8"/>
  <c r="BD18" i="8"/>
  <c r="BH18" i="8" s="1"/>
  <c r="K42" i="2" s="1"/>
  <c r="BD22" i="8"/>
  <c r="BH22" i="8" s="1"/>
  <c r="BD8" i="8"/>
  <c r="BH8" i="8" s="1"/>
  <c r="K40" i="2" s="1"/>
  <c r="BD33" i="8"/>
  <c r="BH33" i="8" s="1"/>
  <c r="K45" i="2" s="1"/>
  <c r="BD38" i="8"/>
  <c r="BH38" i="8" s="1"/>
  <c r="K46" i="2" s="1"/>
  <c r="BD27" i="8"/>
  <c r="BH27" i="8" s="1"/>
  <c r="BD7" i="8"/>
  <c r="BH7" i="8" s="1"/>
  <c r="BD11" i="8"/>
  <c r="BD30" i="8"/>
  <c r="BH30" i="8" s="1"/>
  <c r="K58" i="2" s="1"/>
  <c r="BD39" i="8"/>
  <c r="BH39" i="8" s="1"/>
  <c r="K53" i="2" s="1"/>
  <c r="BD16" i="8"/>
  <c r="BD10" i="8"/>
  <c r="BH10" i="8" s="1"/>
  <c r="K54" i="2" s="1"/>
  <c r="BD26" i="8"/>
  <c r="BD15" i="8"/>
  <c r="BH15" i="8" s="1"/>
  <c r="K55" i="2" s="1"/>
  <c r="BD41" i="8"/>
  <c r="BD19" i="8"/>
  <c r="BH19" i="8" s="1"/>
  <c r="K49" i="2" s="1"/>
  <c r="BD36" i="8"/>
  <c r="J114" i="2" l="1"/>
  <c r="J113" i="2"/>
  <c r="J106" i="2"/>
  <c r="J107" i="2"/>
  <c r="J111" i="2"/>
  <c r="J124" i="2"/>
  <c r="J115" i="2"/>
  <c r="J109" i="2"/>
  <c r="J188" i="2"/>
  <c r="AD53" i="6" s="1"/>
  <c r="J177" i="2"/>
  <c r="J182" i="2"/>
  <c r="J183" i="2"/>
  <c r="J174" i="2"/>
  <c r="J173" i="2"/>
  <c r="J170" i="2"/>
  <c r="J184" i="2"/>
  <c r="J178" i="2"/>
  <c r="J180" i="2"/>
  <c r="J175" i="2"/>
  <c r="J168" i="2"/>
  <c r="J159" i="2"/>
  <c r="AJ48" i="6" s="1"/>
  <c r="J245" i="2"/>
  <c r="J246" i="2"/>
  <c r="J237" i="2"/>
  <c r="J249" i="2"/>
  <c r="J229" i="2"/>
  <c r="J233" i="2"/>
  <c r="J230" i="2"/>
  <c r="J247" i="2"/>
  <c r="J244" i="2"/>
  <c r="J242" i="2"/>
  <c r="J248" i="2"/>
  <c r="J236" i="2"/>
  <c r="J234" i="2"/>
  <c r="J231" i="2"/>
  <c r="J154" i="2"/>
  <c r="J138" i="2"/>
  <c r="J141" i="2"/>
  <c r="J156" i="2"/>
  <c r="J152" i="2"/>
  <c r="J150" i="2"/>
  <c r="J145" i="2"/>
  <c r="J143" i="2"/>
  <c r="J137" i="2"/>
  <c r="J189" i="2"/>
  <c r="AE53" i="6" s="1"/>
  <c r="J205" i="2"/>
  <c r="J211" i="2"/>
  <c r="J209" i="2"/>
  <c r="J214" i="2"/>
  <c r="J216" i="2"/>
  <c r="J215" i="2"/>
  <c r="J207" i="2"/>
  <c r="J213" i="2"/>
  <c r="J200" i="2"/>
  <c r="J210" i="2"/>
  <c r="J203" i="2"/>
  <c r="J112" i="2"/>
  <c r="J238" i="2"/>
  <c r="J119" i="2"/>
  <c r="J235" i="2"/>
  <c r="J171" i="2"/>
  <c r="J117" i="2"/>
  <c r="J185" i="2"/>
  <c r="J157" i="2"/>
  <c r="J206" i="2"/>
  <c r="J179" i="2"/>
  <c r="J187" i="2"/>
  <c r="J125" i="2"/>
  <c r="J153" i="2"/>
  <c r="J121" i="2"/>
  <c r="J167" i="2"/>
  <c r="J142" i="2"/>
  <c r="J232" i="2"/>
  <c r="J204" i="2"/>
  <c r="J201" i="2"/>
  <c r="J151" i="2"/>
  <c r="J118" i="2"/>
  <c r="J120" i="2"/>
  <c r="J155" i="2"/>
  <c r="J217" i="2"/>
  <c r="J239" i="2"/>
  <c r="J149" i="2"/>
  <c r="J140" i="2"/>
  <c r="J147" i="2"/>
  <c r="J172" i="2"/>
  <c r="J199" i="2"/>
  <c r="J108" i="2"/>
  <c r="J208" i="2"/>
  <c r="J122" i="2"/>
  <c r="J241" i="2"/>
  <c r="J116" i="2"/>
  <c r="J144" i="2"/>
  <c r="J243" i="2"/>
  <c r="J181" i="2"/>
  <c r="J212" i="2"/>
  <c r="J202" i="2"/>
  <c r="J139" i="2"/>
  <c r="J198" i="2"/>
  <c r="J169" i="2"/>
  <c r="J110" i="2"/>
  <c r="J123" i="2"/>
  <c r="J186" i="2"/>
  <c r="J146" i="2"/>
  <c r="J218" i="2"/>
  <c r="J126" i="2"/>
  <c r="J148" i="2"/>
  <c r="J176" i="2"/>
  <c r="J240" i="2"/>
  <c r="N52" i="10"/>
  <c r="Q52" i="10" s="1"/>
  <c r="BA111" i="2"/>
  <c r="G42" i="10"/>
  <c r="BA178" i="2"/>
  <c r="K51" i="6"/>
  <c r="BA122" i="2"/>
  <c r="K43" i="10"/>
  <c r="BA118" i="2"/>
  <c r="G43" i="6"/>
  <c r="BA209" i="2"/>
  <c r="G56" i="6"/>
  <c r="BA116" i="2"/>
  <c r="L42" i="6"/>
  <c r="BA153" i="2"/>
  <c r="G48" i="10"/>
  <c r="BA212" i="2"/>
  <c r="J56" i="6"/>
  <c r="BA114" i="2"/>
  <c r="J42" i="6"/>
  <c r="BA240" i="2"/>
  <c r="J60" i="6"/>
  <c r="BA203" i="2"/>
  <c r="H55" i="10"/>
  <c r="BA140" i="2"/>
  <c r="H46" i="6"/>
  <c r="BA119" i="2"/>
  <c r="H43" i="10"/>
  <c r="BA200" i="2"/>
  <c r="L54" i="10"/>
  <c r="BA169" i="2"/>
  <c r="I50" i="10"/>
  <c r="M42" i="6"/>
  <c r="N42" i="6" s="1"/>
  <c r="H52" i="6"/>
  <c r="M47" i="10"/>
  <c r="W52" i="10"/>
  <c r="M60" i="10"/>
  <c r="I48" i="10"/>
  <c r="H53" i="10"/>
  <c r="M54" i="6"/>
  <c r="I42" i="6"/>
  <c r="K46" i="6"/>
  <c r="K54" i="6"/>
  <c r="N59" i="10"/>
  <c r="G55" i="10"/>
  <c r="K51" i="10"/>
  <c r="BA241" i="2"/>
  <c r="K56" i="6"/>
  <c r="G43" i="10"/>
  <c r="BA146" i="2"/>
  <c r="L60" i="6"/>
  <c r="L42" i="10"/>
  <c r="BA144" i="2"/>
  <c r="G61" i="10"/>
  <c r="J56" i="10"/>
  <c r="BA121" i="2"/>
  <c r="J55" i="10"/>
  <c r="J60" i="10"/>
  <c r="BA142" i="2"/>
  <c r="J41" i="10"/>
  <c r="H55" i="6"/>
  <c r="BA168" i="2"/>
  <c r="H60" i="10"/>
  <c r="H43" i="6"/>
  <c r="BA109" i="2"/>
  <c r="M48" i="6"/>
  <c r="I50" i="6"/>
  <c r="U52" i="10"/>
  <c r="T52" i="10"/>
  <c r="T59" i="10"/>
  <c r="V59" i="10"/>
  <c r="K33" i="2"/>
  <c r="K242" i="2" s="1"/>
  <c r="BH11" i="8"/>
  <c r="K61" i="2" s="1"/>
  <c r="BH31" i="8"/>
  <c r="K65" i="2" s="1"/>
  <c r="K176" i="2" s="1"/>
  <c r="K37" i="2"/>
  <c r="BH26" i="8"/>
  <c r="K64" i="2" s="1"/>
  <c r="K36" i="2"/>
  <c r="K38" i="2"/>
  <c r="K232" i="2" s="1"/>
  <c r="BH36" i="8"/>
  <c r="K66" i="2" s="1"/>
  <c r="BH21" i="8"/>
  <c r="K63" i="2" s="1"/>
  <c r="K141" i="2" s="1"/>
  <c r="K35" i="2"/>
  <c r="BH16" i="8"/>
  <c r="K62" i="2" s="1"/>
  <c r="K212" i="2" s="1"/>
  <c r="K34" i="2"/>
  <c r="K39" i="2"/>
  <c r="K230" i="2" s="1"/>
  <c r="BH41" i="8"/>
  <c r="K67" i="2" s="1"/>
  <c r="K143" i="2"/>
  <c r="K171" i="2"/>
  <c r="K199" i="2"/>
  <c r="K186" i="2"/>
  <c r="K151" i="2"/>
  <c r="J190" i="2"/>
  <c r="J127" i="2"/>
  <c r="J225" i="2"/>
  <c r="J162" i="2"/>
  <c r="J99" i="2"/>
  <c r="J134" i="2"/>
  <c r="J197" i="2"/>
  <c r="J136" i="2"/>
  <c r="J192" i="2"/>
  <c r="J227" i="2"/>
  <c r="J101" i="2"/>
  <c r="J164" i="2"/>
  <c r="J220" i="2"/>
  <c r="J129" i="2"/>
  <c r="BB188" i="2"/>
  <c r="J132" i="2"/>
  <c r="J223" i="2"/>
  <c r="J251" i="2"/>
  <c r="J195" i="2"/>
  <c r="J160" i="2"/>
  <c r="J104" i="2"/>
  <c r="BB159" i="2"/>
  <c r="J166" i="2"/>
  <c r="J103" i="2"/>
  <c r="J250" i="2"/>
  <c r="J222" i="2"/>
  <c r="J131" i="2"/>
  <c r="J194" i="2"/>
  <c r="J191" i="2"/>
  <c r="J226" i="2"/>
  <c r="J100" i="2"/>
  <c r="J135" i="2"/>
  <c r="J163" i="2"/>
  <c r="J128" i="2"/>
  <c r="J219" i="2"/>
  <c r="J158" i="2"/>
  <c r="J221" i="2"/>
  <c r="J228" i="2"/>
  <c r="J102" i="2"/>
  <c r="J193" i="2"/>
  <c r="J130" i="2"/>
  <c r="J165" i="2"/>
  <c r="BB189" i="2"/>
  <c r="J133" i="2"/>
  <c r="J161" i="2"/>
  <c r="J105" i="2"/>
  <c r="J196" i="2"/>
  <c r="J224" i="2"/>
  <c r="DN11" i="8"/>
  <c r="DN32" i="8"/>
  <c r="DN12" i="8"/>
  <c r="DN22" i="8"/>
  <c r="DN7" i="8"/>
  <c r="DN28" i="8"/>
  <c r="DN33" i="8"/>
  <c r="DN23" i="8"/>
  <c r="DN8" i="8"/>
  <c r="DN27" i="8"/>
  <c r="DN13" i="8"/>
  <c r="DN38" i="8"/>
  <c r="DN37" i="8"/>
  <c r="DN17" i="8"/>
  <c r="DN25" i="8"/>
  <c r="DN24" i="8"/>
  <c r="DN41" i="8"/>
  <c r="DN36" i="8"/>
  <c r="DN18" i="8"/>
  <c r="DN39" i="8"/>
  <c r="DN9" i="8"/>
  <c r="DN29" i="8"/>
  <c r="DN19" i="8"/>
  <c r="DN20" i="8"/>
  <c r="DN40" i="8"/>
  <c r="DN26" i="8"/>
  <c r="DN21" i="8"/>
  <c r="DN10" i="8"/>
  <c r="DN34" i="8"/>
  <c r="DN31" i="8"/>
  <c r="DN15" i="8"/>
  <c r="DN16" i="8"/>
  <c r="DN35" i="8"/>
  <c r="DN30" i="8"/>
  <c r="DN14" i="8"/>
  <c r="DF37" i="8"/>
  <c r="DF39" i="8" s="1"/>
  <c r="DE37" i="8"/>
  <c r="BX22" i="8"/>
  <c r="CB22" i="8" s="1"/>
  <c r="BX12" i="8"/>
  <c r="CB12" i="8" s="1"/>
  <c r="BX7" i="8"/>
  <c r="CB7" i="8" s="1"/>
  <c r="BX27" i="8"/>
  <c r="CB27" i="8" s="1"/>
  <c r="BX18" i="8"/>
  <c r="CB18" i="8" s="1"/>
  <c r="L42" i="2" s="1"/>
  <c r="BX37" i="8"/>
  <c r="CB37" i="8" s="1"/>
  <c r="BX29" i="8"/>
  <c r="CB29" i="8" s="1"/>
  <c r="L51" i="2" s="1"/>
  <c r="BX35" i="8"/>
  <c r="CB35" i="8" s="1"/>
  <c r="L59" i="2" s="1"/>
  <c r="BX28" i="8"/>
  <c r="CB28" i="8" s="1"/>
  <c r="L44" i="2" s="1"/>
  <c r="BX11" i="8"/>
  <c r="BX14" i="8"/>
  <c r="CB14" i="8" s="1"/>
  <c r="L48" i="2" s="1"/>
  <c r="BX39" i="8"/>
  <c r="CB39" i="8" s="1"/>
  <c r="L53" i="2" s="1"/>
  <c r="BX36" i="8"/>
  <c r="BX8" i="8"/>
  <c r="CB8" i="8" s="1"/>
  <c r="L40" i="2" s="1"/>
  <c r="BX13" i="8"/>
  <c r="CB13" i="8" s="1"/>
  <c r="L41" i="2" s="1"/>
  <c r="BX17" i="8"/>
  <c r="CB17" i="8" s="1"/>
  <c r="BX33" i="8"/>
  <c r="CB33" i="8" s="1"/>
  <c r="L45" i="2" s="1"/>
  <c r="BX23" i="8"/>
  <c r="CB23" i="8" s="1"/>
  <c r="L43" i="2" s="1"/>
  <c r="BX38" i="8"/>
  <c r="CB38" i="8" s="1"/>
  <c r="L46" i="2" s="1"/>
  <c r="BX32" i="8"/>
  <c r="CB32" i="8" s="1"/>
  <c r="BX34" i="8"/>
  <c r="CB34" i="8" s="1"/>
  <c r="L52" i="2" s="1"/>
  <c r="BX20" i="8"/>
  <c r="CB20" i="8" s="1"/>
  <c r="L56" i="2" s="1"/>
  <c r="BX30" i="8"/>
  <c r="CB30" i="8" s="1"/>
  <c r="L58" i="2" s="1"/>
  <c r="BX21" i="8"/>
  <c r="BX26" i="8"/>
  <c r="BX15" i="8"/>
  <c r="CB15" i="8" s="1"/>
  <c r="L55" i="2" s="1"/>
  <c r="BX19" i="8"/>
  <c r="CB19" i="8" s="1"/>
  <c r="L49" i="2" s="1"/>
  <c r="BX10" i="8"/>
  <c r="CB10" i="8" s="1"/>
  <c r="L54" i="2" s="1"/>
  <c r="BX40" i="8"/>
  <c r="CB40" i="8" s="1"/>
  <c r="L60" i="2" s="1"/>
  <c r="BX16" i="8"/>
  <c r="BX25" i="8"/>
  <c r="CB25" i="8" s="1"/>
  <c r="L57" i="2" s="1"/>
  <c r="BX24" i="8"/>
  <c r="CB24" i="8" s="1"/>
  <c r="L50" i="2" s="1"/>
  <c r="BX9" i="8"/>
  <c r="CB9" i="8" s="1"/>
  <c r="L47" i="2" s="1"/>
  <c r="BX41" i="8"/>
  <c r="BX31" i="8"/>
  <c r="CO37" i="8"/>
  <c r="CO39" i="8" s="1"/>
  <c r="CN37" i="8"/>
  <c r="CS9" i="8"/>
  <c r="CS33" i="8"/>
  <c r="CS8" i="8"/>
  <c r="CS12" i="8"/>
  <c r="CS18" i="8"/>
  <c r="CS32" i="8"/>
  <c r="CS37" i="8"/>
  <c r="CS23" i="8"/>
  <c r="CS13" i="8"/>
  <c r="CS27" i="8"/>
  <c r="CS17" i="8"/>
  <c r="CS28" i="8"/>
  <c r="CS22" i="8"/>
  <c r="CS7" i="8"/>
  <c r="CS40" i="8"/>
  <c r="CS35" i="8"/>
  <c r="CS14" i="8"/>
  <c r="CS11" i="8"/>
  <c r="CS19" i="8"/>
  <c r="CS29" i="8"/>
  <c r="CS39" i="8"/>
  <c r="CS41" i="8"/>
  <c r="CS15" i="8"/>
  <c r="CS21" i="8"/>
  <c r="CS25" i="8"/>
  <c r="CS30" i="8"/>
  <c r="CS26" i="8"/>
  <c r="CS34" i="8"/>
  <c r="CS24" i="8"/>
  <c r="CS36" i="8"/>
  <c r="CS38" i="8"/>
  <c r="CS31" i="8"/>
  <c r="CS10" i="8"/>
  <c r="CS16" i="8"/>
  <c r="CS20" i="8"/>
  <c r="BA161" i="2"/>
  <c r="H49" i="6"/>
  <c r="H49" i="10"/>
  <c r="BA196" i="2"/>
  <c r="H54" i="10"/>
  <c r="H54" i="6"/>
  <c r="BA224" i="2"/>
  <c r="H58" i="10"/>
  <c r="H58" i="6"/>
  <c r="BA105" i="2"/>
  <c r="H41" i="10"/>
  <c r="H41" i="6"/>
  <c r="BA133" i="2"/>
  <c r="H45" i="10"/>
  <c r="H45" i="6"/>
  <c r="BA206" i="2"/>
  <c r="K55" i="6"/>
  <c r="K55" i="10"/>
  <c r="BA225" i="2"/>
  <c r="I58" i="6"/>
  <c r="I58" i="10"/>
  <c r="BA162" i="2"/>
  <c r="I49" i="6"/>
  <c r="I49" i="10"/>
  <c r="BA99" i="2"/>
  <c r="BY123" i="2" s="1"/>
  <c r="I40" i="6"/>
  <c r="S40" i="6" s="1"/>
  <c r="I40" i="10"/>
  <c r="S40" i="10" s="1"/>
  <c r="BA134" i="2"/>
  <c r="I45" i="6"/>
  <c r="I45" i="10"/>
  <c r="BA197" i="2"/>
  <c r="I54" i="10"/>
  <c r="I54" i="6"/>
  <c r="BA190" i="2"/>
  <c r="BY190" i="2" s="1"/>
  <c r="I53" i="6"/>
  <c r="I53" i="10"/>
  <c r="BA127" i="2"/>
  <c r="I44" i="10"/>
  <c r="I44" i="6"/>
  <c r="BA132" i="2"/>
  <c r="G45" i="6"/>
  <c r="G45" i="10"/>
  <c r="BA195" i="2"/>
  <c r="G54" i="10"/>
  <c r="G54" i="6"/>
  <c r="BA223" i="2"/>
  <c r="G58" i="10"/>
  <c r="G58" i="6"/>
  <c r="BA160" i="2"/>
  <c r="BY182" i="2" s="1"/>
  <c r="G49" i="6"/>
  <c r="G49" i="10"/>
  <c r="BA104" i="2"/>
  <c r="G41" i="6"/>
  <c r="G41" i="10"/>
  <c r="BA251" i="2"/>
  <c r="G62" i="10"/>
  <c r="G62" i="6"/>
  <c r="N62" i="6" s="1"/>
  <c r="BA192" i="2"/>
  <c r="K53" i="6"/>
  <c r="K53" i="10"/>
  <c r="BA101" i="2"/>
  <c r="K40" i="10"/>
  <c r="U40" i="10" s="1"/>
  <c r="K40" i="6"/>
  <c r="U40" i="6" s="1"/>
  <c r="BA136" i="2"/>
  <c r="K45" i="10"/>
  <c r="K45" i="6"/>
  <c r="BA164" i="2"/>
  <c r="K49" i="6"/>
  <c r="K49" i="10"/>
  <c r="BA227" i="2"/>
  <c r="K58" i="10"/>
  <c r="K58" i="6"/>
  <c r="BA220" i="2"/>
  <c r="K57" i="6"/>
  <c r="K57" i="10"/>
  <c r="BA129" i="2"/>
  <c r="K44" i="10"/>
  <c r="K44" i="6"/>
  <c r="BA219" i="2"/>
  <c r="J57" i="10"/>
  <c r="J57" i="6"/>
  <c r="BA128" i="2"/>
  <c r="J44" i="6"/>
  <c r="J44" i="10"/>
  <c r="BA191" i="2"/>
  <c r="BY201" i="2" s="1"/>
  <c r="J53" i="6"/>
  <c r="J53" i="10"/>
  <c r="BA226" i="2"/>
  <c r="J58" i="10"/>
  <c r="J58" i="6"/>
  <c r="BA135" i="2"/>
  <c r="J45" i="10"/>
  <c r="J45" i="6"/>
  <c r="BA100" i="2"/>
  <c r="BY100" i="2" s="1"/>
  <c r="J40" i="10"/>
  <c r="T40" i="10" s="1"/>
  <c r="J40" i="6"/>
  <c r="T40" i="6" s="1"/>
  <c r="BA163" i="2"/>
  <c r="J49" i="6"/>
  <c r="J49" i="10"/>
  <c r="BA250" i="2"/>
  <c r="BY250" i="2" s="1"/>
  <c r="M61" i="6"/>
  <c r="M61" i="10"/>
  <c r="BA166" i="2"/>
  <c r="M49" i="10"/>
  <c r="M49" i="6"/>
  <c r="BA222" i="2"/>
  <c r="M57" i="6"/>
  <c r="M57" i="10"/>
  <c r="BA103" i="2"/>
  <c r="M40" i="6"/>
  <c r="W40" i="6" s="1"/>
  <c r="M40" i="10"/>
  <c r="W40" i="10" s="1"/>
  <c r="BA131" i="2"/>
  <c r="M44" i="10"/>
  <c r="M44" i="6"/>
  <c r="BA194" i="2"/>
  <c r="M53" i="6"/>
  <c r="M53" i="10"/>
  <c r="BA221" i="2"/>
  <c r="L57" i="6"/>
  <c r="L57" i="10"/>
  <c r="BA158" i="2"/>
  <c r="L48" i="10"/>
  <c r="L48" i="6"/>
  <c r="BA193" i="2"/>
  <c r="BY193" i="2" s="1"/>
  <c r="L53" i="6"/>
  <c r="L53" i="10"/>
  <c r="BA102" i="2"/>
  <c r="L40" i="6"/>
  <c r="V40" i="6" s="1"/>
  <c r="L40" i="10"/>
  <c r="V40" i="10" s="1"/>
  <c r="BA228" i="2"/>
  <c r="BY228" i="2" s="1"/>
  <c r="L58" i="10"/>
  <c r="L58" i="6"/>
  <c r="BA165" i="2"/>
  <c r="L49" i="10"/>
  <c r="L49" i="6"/>
  <c r="BA130" i="2"/>
  <c r="L44" i="10"/>
  <c r="L44" i="6"/>
  <c r="DV37" i="8"/>
  <c r="DW37" i="8"/>
  <c r="DW39" i="8" s="1"/>
  <c r="DX37" i="8"/>
  <c r="DY36" i="8"/>
  <c r="DZ36" i="8"/>
  <c r="EA36" i="8"/>
  <c r="EC35" i="8"/>
  <c r="EB35" i="8"/>
  <c r="EI26" i="8"/>
  <c r="EI7" i="8"/>
  <c r="EI18" i="8"/>
  <c r="EI37" i="8"/>
  <c r="EI22" i="8"/>
  <c r="EI12" i="8"/>
  <c r="EI33" i="8"/>
  <c r="EI23" i="8"/>
  <c r="EI27" i="8"/>
  <c r="EI13" i="8"/>
  <c r="EI38" i="8"/>
  <c r="EI17" i="8"/>
  <c r="EI8" i="8"/>
  <c r="EI32" i="8"/>
  <c r="EI28" i="8"/>
  <c r="EI10" i="8"/>
  <c r="EI36" i="8"/>
  <c r="EI14" i="8"/>
  <c r="EI20" i="8"/>
  <c r="EI29" i="8"/>
  <c r="EI25" i="8"/>
  <c r="EI19" i="8"/>
  <c r="EI30" i="8"/>
  <c r="EI41" i="8"/>
  <c r="EI31" i="8"/>
  <c r="EI39" i="8"/>
  <c r="EI9" i="8"/>
  <c r="EI34" i="8"/>
  <c r="EI24" i="8"/>
  <c r="EI40" i="8"/>
  <c r="EI35" i="8"/>
  <c r="EI11" i="8"/>
  <c r="EI16" i="8"/>
  <c r="EI15" i="8"/>
  <c r="EI21" i="8"/>
  <c r="EN37" i="8"/>
  <c r="EN39" i="8" s="1"/>
  <c r="EM37" i="8"/>
  <c r="FJ35" i="8"/>
  <c r="FK35" i="8"/>
  <c r="FI36" i="8"/>
  <c r="FN34" i="8"/>
  <c r="FM34" i="8"/>
  <c r="FL35" i="8"/>
  <c r="FP33" i="8"/>
  <c r="FQ33" i="8"/>
  <c r="FO34" i="8"/>
  <c r="FG36" i="8"/>
  <c r="FH36" i="8"/>
  <c r="FF37" i="8"/>
  <c r="GU34" i="8"/>
  <c r="GV34" i="8"/>
  <c r="GT35" i="8"/>
  <c r="II32" i="8"/>
  <c r="IJ32" i="8"/>
  <c r="IH33" i="8"/>
  <c r="IO30" i="8"/>
  <c r="IP30" i="8"/>
  <c r="IN31" i="8"/>
  <c r="IQ30" i="8"/>
  <c r="IR29" i="8"/>
  <c r="IS29" i="8"/>
  <c r="IL31" i="8"/>
  <c r="IM31" i="8"/>
  <c r="IK32" i="8"/>
  <c r="JC31" i="8"/>
  <c r="JD31" i="8"/>
  <c r="JB32" i="8"/>
  <c r="JJ29" i="8"/>
  <c r="JH30" i="8"/>
  <c r="JI29" i="8"/>
  <c r="JM28" i="8"/>
  <c r="JK29" i="8"/>
  <c r="JL28" i="8"/>
  <c r="JE31" i="8"/>
  <c r="JF30" i="8"/>
  <c r="JG30" i="8"/>
  <c r="JW30" i="8"/>
  <c r="JX30" i="8"/>
  <c r="JV31" i="8"/>
  <c r="KA29" i="8"/>
  <c r="JY30" i="8"/>
  <c r="JZ29" i="8"/>
  <c r="KC28" i="8"/>
  <c r="KD28" i="8"/>
  <c r="KB29" i="8"/>
  <c r="KE28" i="8"/>
  <c r="KF27" i="8"/>
  <c r="KG27" i="8"/>
  <c r="KW27" i="8"/>
  <c r="KX27" i="8"/>
  <c r="KV28" i="8"/>
  <c r="KZ26" i="8"/>
  <c r="LA26" i="8"/>
  <c r="KY27" i="8"/>
  <c r="KU28" i="8"/>
  <c r="KS29" i="8"/>
  <c r="KT28" i="8"/>
  <c r="LP27" i="8"/>
  <c r="LQ26" i="8"/>
  <c r="LR26" i="8"/>
  <c r="LS26" i="8"/>
  <c r="LU25" i="8"/>
  <c r="LT25" i="8"/>
  <c r="LN27" i="8"/>
  <c r="LO27" i="8"/>
  <c r="LM28" i="8"/>
  <c r="LJ29" i="8"/>
  <c r="LK28" i="8"/>
  <c r="LL28" i="8"/>
  <c r="MF27" i="8"/>
  <c r="MD28" i="8"/>
  <c r="ME27" i="8"/>
  <c r="MZ26" i="8"/>
  <c r="MX27" i="8"/>
  <c r="MY26" i="8"/>
  <c r="NB25" i="8"/>
  <c r="NC25" i="8"/>
  <c r="NA26" i="8"/>
  <c r="NG24" i="8"/>
  <c r="NH23" i="8"/>
  <c r="NI23" i="8"/>
  <c r="NE24" i="8"/>
  <c r="NF24" i="8"/>
  <c r="ND25" i="8"/>
  <c r="NT25" i="8"/>
  <c r="NR26" i="8"/>
  <c r="NS25" i="8"/>
  <c r="OM24" i="8"/>
  <c r="OL25" i="8"/>
  <c r="ON24" i="8"/>
  <c r="OR23" i="8"/>
  <c r="OT22" i="8"/>
  <c r="OS22" i="8"/>
  <c r="OW21" i="8"/>
  <c r="OV21" i="8"/>
  <c r="OU22" i="8"/>
  <c r="OP23" i="8"/>
  <c r="OO24" i="8"/>
  <c r="OQ23" i="8"/>
  <c r="PO21" i="8"/>
  <c r="PP20" i="8"/>
  <c r="PQ20" i="8"/>
  <c r="PL22" i="8"/>
  <c r="PM21" i="8"/>
  <c r="PN21" i="8"/>
  <c r="PI23" i="8"/>
  <c r="PJ22" i="8"/>
  <c r="PK22" i="8"/>
  <c r="PG23" i="8"/>
  <c r="PF24" i="8"/>
  <c r="PH23" i="8"/>
  <c r="OC22" i="8"/>
  <c r="OA23" i="8"/>
  <c r="OB22" i="8"/>
  <c r="NZ23" i="8"/>
  <c r="NY23" i="8"/>
  <c r="NX24" i="8"/>
  <c r="NU25" i="8"/>
  <c r="NW24" i="8"/>
  <c r="NV24" i="8"/>
  <c r="ML25" i="8"/>
  <c r="MJ26" i="8"/>
  <c r="MK25" i="8"/>
  <c r="MM25" i="8"/>
  <c r="MN24" i="8"/>
  <c r="MO24" i="8"/>
  <c r="MG27" i="8"/>
  <c r="MH26" i="8"/>
  <c r="MI26" i="8"/>
  <c r="KR29" i="8"/>
  <c r="KP30" i="8"/>
  <c r="KQ29" i="8"/>
  <c r="HN34" i="8"/>
  <c r="HO33" i="8"/>
  <c r="HP33" i="8"/>
  <c r="HU31" i="8"/>
  <c r="HV31" i="8"/>
  <c r="HT32" i="8"/>
  <c r="HY30" i="8"/>
  <c r="HW31" i="8"/>
  <c r="HX30" i="8"/>
  <c r="HS32" i="8"/>
  <c r="HQ33" i="8"/>
  <c r="HR32" i="8"/>
  <c r="HD31" i="8"/>
  <c r="HE31" i="8"/>
  <c r="HC32" i="8"/>
  <c r="GZ33" i="8"/>
  <c r="HA32" i="8"/>
  <c r="HB32" i="8"/>
  <c r="GW34" i="8"/>
  <c r="GX33" i="8"/>
  <c r="GY33" i="8"/>
  <c r="GA35" i="8"/>
  <c r="GB35" i="8"/>
  <c r="FZ36" i="8"/>
  <c r="GF34" i="8"/>
  <c r="GG33" i="8"/>
  <c r="GH33" i="8"/>
  <c r="GJ32" i="8"/>
  <c r="GI33" i="8"/>
  <c r="GK32" i="8"/>
  <c r="GC35" i="8"/>
  <c r="GD34" i="8"/>
  <c r="GE34" i="8"/>
  <c r="EP36" i="8"/>
  <c r="EQ36" i="8"/>
  <c r="EO37" i="8"/>
  <c r="EW34" i="8"/>
  <c r="EU35" i="8"/>
  <c r="EV34" i="8"/>
  <c r="ES35" i="8"/>
  <c r="ET35" i="8"/>
  <c r="ER36" i="8"/>
  <c r="BB231" i="2"/>
  <c r="AE59" i="6"/>
  <c r="BB112" i="2"/>
  <c r="AE42" i="6"/>
  <c r="BB203" i="2"/>
  <c r="AE55" i="6"/>
  <c r="BB140" i="2"/>
  <c r="AE46" i="6"/>
  <c r="BB168" i="2"/>
  <c r="AE50" i="6"/>
  <c r="BB238" i="2"/>
  <c r="AE60" i="6"/>
  <c r="BB175" i="2"/>
  <c r="AE51" i="6"/>
  <c r="BB147" i="2"/>
  <c r="AE47" i="6"/>
  <c r="BB210" i="2"/>
  <c r="AE56" i="6"/>
  <c r="BB119" i="2"/>
  <c r="AE43" i="6"/>
  <c r="BB200" i="2"/>
  <c r="AI54" i="6"/>
  <c r="BB172" i="2"/>
  <c r="AI50" i="6"/>
  <c r="BB109" i="2"/>
  <c r="AI41" i="6"/>
  <c r="BB235" i="2"/>
  <c r="AI59" i="6"/>
  <c r="BB137" i="2"/>
  <c r="AI45" i="6"/>
  <c r="BB199" i="2"/>
  <c r="AH54" i="6"/>
  <c r="BB234" i="2"/>
  <c r="AH59" i="6"/>
  <c r="BB171" i="2"/>
  <c r="AH50" i="6"/>
  <c r="BB143" i="2"/>
  <c r="AH46" i="6"/>
  <c r="BB108" i="2"/>
  <c r="AH41" i="6"/>
  <c r="BB236" i="2"/>
  <c r="AJ59" i="6"/>
  <c r="BB117" i="2"/>
  <c r="AJ42" i="6"/>
  <c r="BB180" i="2"/>
  <c r="AJ51" i="6"/>
  <c r="BB208" i="2"/>
  <c r="AJ55" i="6"/>
  <c r="BB145" i="2"/>
  <c r="AJ46" i="6"/>
  <c r="BB185" i="2"/>
  <c r="AH52" i="6"/>
  <c r="BB248" i="2"/>
  <c r="AH61" i="6"/>
  <c r="BB122" i="2"/>
  <c r="AH43" i="6"/>
  <c r="BB213" i="2"/>
  <c r="AH56" i="6"/>
  <c r="BB157" i="2"/>
  <c r="AH48" i="6"/>
  <c r="BB115" i="2"/>
  <c r="AH42" i="6"/>
  <c r="BB241" i="2"/>
  <c r="AH60" i="6"/>
  <c r="BB150" i="2"/>
  <c r="AH47" i="6"/>
  <c r="BB206" i="2"/>
  <c r="AH55" i="6"/>
  <c r="BB178" i="2"/>
  <c r="AH51" i="6"/>
  <c r="BB116" i="2"/>
  <c r="AI42" i="6"/>
  <c r="BB242" i="2"/>
  <c r="AI60" i="6"/>
  <c r="BB179" i="2"/>
  <c r="AI51" i="6"/>
  <c r="BB207" i="2"/>
  <c r="AI55" i="6"/>
  <c r="BB144" i="2"/>
  <c r="AI46" i="6"/>
  <c r="BB124" i="2"/>
  <c r="AJ43" i="6"/>
  <c r="BB187" i="2"/>
  <c r="AJ52" i="6"/>
  <c r="BB215" i="2"/>
  <c r="AJ56" i="6"/>
  <c r="BB243" i="2"/>
  <c r="AJ60" i="6"/>
  <c r="BB152" i="2"/>
  <c r="AJ47" i="6"/>
  <c r="BB125" i="2"/>
  <c r="AD44" i="6"/>
  <c r="BB216" i="2"/>
  <c r="AD57" i="6"/>
  <c r="BB181" i="2"/>
  <c r="AD52" i="6"/>
  <c r="BB244" i="2"/>
  <c r="AD61" i="6"/>
  <c r="BB153" i="2"/>
  <c r="AD48" i="6"/>
  <c r="BB184" i="2"/>
  <c r="AG52" i="6"/>
  <c r="BB212" i="2"/>
  <c r="AG56" i="6"/>
  <c r="BB156" i="2"/>
  <c r="AG48" i="6"/>
  <c r="BB121" i="2"/>
  <c r="AG43" i="6"/>
  <c r="BB247" i="2"/>
  <c r="AG61" i="6"/>
  <c r="BB202" i="2"/>
  <c r="AD55" i="6"/>
  <c r="BB230" i="2"/>
  <c r="AD59" i="6"/>
  <c r="BB167" i="2"/>
  <c r="AD50" i="6"/>
  <c r="BB111" i="2"/>
  <c r="AD42" i="6"/>
  <c r="BB139" i="2"/>
  <c r="AD46" i="6"/>
  <c r="BB170" i="2"/>
  <c r="AG50" i="6"/>
  <c r="BB142" i="2"/>
  <c r="AG46" i="6"/>
  <c r="BB233" i="2"/>
  <c r="AG59" i="6"/>
  <c r="BB198" i="2"/>
  <c r="AG54" i="6"/>
  <c r="BB107" i="2"/>
  <c r="AG41" i="6"/>
  <c r="BB232" i="2"/>
  <c r="AF59" i="6"/>
  <c r="BB106" i="2"/>
  <c r="AF41" i="6"/>
  <c r="BB169" i="2"/>
  <c r="AF50" i="6"/>
  <c r="BB141" i="2"/>
  <c r="AF46" i="6"/>
  <c r="BB204" i="2"/>
  <c r="AF55" i="6"/>
  <c r="BB229" i="2"/>
  <c r="AJ58" i="6"/>
  <c r="BB110" i="2"/>
  <c r="AJ41" i="6"/>
  <c r="BB173" i="2"/>
  <c r="AJ50" i="6"/>
  <c r="BB201" i="2"/>
  <c r="AJ54" i="6"/>
  <c r="BB138" i="2"/>
  <c r="AJ45" i="6"/>
  <c r="BB123" i="2"/>
  <c r="AI43" i="6"/>
  <c r="BB214" i="2"/>
  <c r="AI56" i="6"/>
  <c r="BB151" i="2"/>
  <c r="AI47" i="6"/>
  <c r="BB249" i="2"/>
  <c r="AI61" i="6"/>
  <c r="BB186" i="2"/>
  <c r="AI52" i="6"/>
  <c r="BB209" i="2"/>
  <c r="AD56" i="6"/>
  <c r="BB118" i="2"/>
  <c r="AD43" i="6"/>
  <c r="BB174" i="2"/>
  <c r="AD51" i="6"/>
  <c r="BB146" i="2"/>
  <c r="AD47" i="6"/>
  <c r="BB237" i="2"/>
  <c r="AD60" i="6"/>
  <c r="BB120" i="2"/>
  <c r="AF43" i="6"/>
  <c r="BB246" i="2"/>
  <c r="AF61" i="6"/>
  <c r="BB218" i="2"/>
  <c r="AF57" i="6"/>
  <c r="BB183" i="2"/>
  <c r="AF52" i="6"/>
  <c r="BB155" i="2"/>
  <c r="AF48" i="6"/>
  <c r="BB182" i="2"/>
  <c r="AE52" i="6"/>
  <c r="BB126" i="2"/>
  <c r="AE44" i="6"/>
  <c r="BB154" i="2"/>
  <c r="AE48" i="6"/>
  <c r="BB217" i="2"/>
  <c r="AE57" i="6"/>
  <c r="BB245" i="2"/>
  <c r="AE61" i="6"/>
  <c r="BB148" i="2"/>
  <c r="AF47" i="6"/>
  <c r="BB211" i="2"/>
  <c r="AF56" i="6"/>
  <c r="BB239" i="2"/>
  <c r="AF60" i="6"/>
  <c r="BB113" i="2"/>
  <c r="AF42" i="6"/>
  <c r="BB176" i="2"/>
  <c r="AF51" i="6"/>
  <c r="BB177" i="2"/>
  <c r="AG51" i="6"/>
  <c r="BB149" i="2"/>
  <c r="AG47" i="6"/>
  <c r="BB205" i="2"/>
  <c r="AG55" i="6"/>
  <c r="BB240" i="2"/>
  <c r="AG60" i="6"/>
  <c r="BB114" i="2"/>
  <c r="AG42" i="6"/>
  <c r="N53" i="10"/>
  <c r="W53" i="10" s="1"/>
  <c r="Q53" i="10"/>
  <c r="N53" i="6"/>
  <c r="Q53" i="6"/>
  <c r="N59" i="6"/>
  <c r="Q59" i="6"/>
  <c r="N46" i="10"/>
  <c r="Q46" i="10"/>
  <c r="N46" i="6"/>
  <c r="Q46" i="6"/>
  <c r="N42" i="10"/>
  <c r="Q42" i="10"/>
  <c r="N55" i="10"/>
  <c r="Q55" i="10"/>
  <c r="N55" i="6"/>
  <c r="Q55" i="6"/>
  <c r="N50" i="6"/>
  <c r="Q50" i="6"/>
  <c r="N50" i="10"/>
  <c r="Q50" i="10"/>
  <c r="N43" i="10"/>
  <c r="Q43" i="10"/>
  <c r="N47" i="6"/>
  <c r="Q47" i="6"/>
  <c r="N47" i="10"/>
  <c r="Q47" i="10"/>
  <c r="N51" i="10"/>
  <c r="Q51" i="10"/>
  <c r="N51" i="6"/>
  <c r="Q51" i="6"/>
  <c r="N60" i="6"/>
  <c r="Q60" i="6"/>
  <c r="N60" i="10"/>
  <c r="Q60" i="10"/>
  <c r="N56" i="6"/>
  <c r="Q56" i="6"/>
  <c r="N56" i="10"/>
  <c r="Q56" i="10"/>
  <c r="N57" i="10"/>
  <c r="Q57" i="10"/>
  <c r="N57" i="6"/>
  <c r="Q57" i="6"/>
  <c r="N44" i="10"/>
  <c r="Q44" i="10"/>
  <c r="N44" i="6"/>
  <c r="Q44" i="6"/>
  <c r="N48" i="10"/>
  <c r="Q48" i="10"/>
  <c r="N52" i="6"/>
  <c r="Q52" i="6"/>
  <c r="BY144" i="2"/>
  <c r="BY137" i="2"/>
  <c r="AK56" i="6" l="1"/>
  <c r="AN56" i="6" s="1"/>
  <c r="AS56" i="6"/>
  <c r="AK55" i="6"/>
  <c r="AN55" i="6" s="1"/>
  <c r="AQ56" i="6"/>
  <c r="AT56" i="6"/>
  <c r="AR56" i="6"/>
  <c r="AT55" i="6"/>
  <c r="AO56" i="6"/>
  <c r="Q42" i="6"/>
  <c r="U42" i="6"/>
  <c r="R42" i="6"/>
  <c r="W52" i="6"/>
  <c r="S52" i="6"/>
  <c r="U52" i="6"/>
  <c r="V52" i="6"/>
  <c r="T52" i="6"/>
  <c r="T48" i="10"/>
  <c r="R48" i="10"/>
  <c r="X48" i="10" s="1"/>
  <c r="U48" i="10"/>
  <c r="W48" i="10"/>
  <c r="V44" i="6"/>
  <c r="R44" i="6"/>
  <c r="X44" i="6" s="1"/>
  <c r="V44" i="10"/>
  <c r="R44" i="10"/>
  <c r="X44" i="10" s="1"/>
  <c r="T57" i="6"/>
  <c r="S57" i="6"/>
  <c r="X57" i="6" s="1"/>
  <c r="R57" i="6"/>
  <c r="S57" i="10"/>
  <c r="R57" i="10"/>
  <c r="X57" i="10" s="1"/>
  <c r="S56" i="10"/>
  <c r="U56" i="10"/>
  <c r="W56" i="10"/>
  <c r="V56" i="10"/>
  <c r="R56" i="10"/>
  <c r="X56" i="10" s="1"/>
  <c r="U56" i="6"/>
  <c r="V56" i="6"/>
  <c r="R56" i="6"/>
  <c r="X56" i="6" s="1"/>
  <c r="S56" i="6"/>
  <c r="W56" i="6"/>
  <c r="T60" i="10"/>
  <c r="S60" i="10"/>
  <c r="V60" i="10"/>
  <c r="U60" i="10"/>
  <c r="R60" i="6"/>
  <c r="X60" i="6" s="1"/>
  <c r="S60" i="6"/>
  <c r="W60" i="6"/>
  <c r="U60" i="6"/>
  <c r="U51" i="6"/>
  <c r="W51" i="6"/>
  <c r="V51" i="6"/>
  <c r="T51" i="6"/>
  <c r="S51" i="6"/>
  <c r="X51" i="6" s="1"/>
  <c r="R51" i="6"/>
  <c r="W51" i="10"/>
  <c r="T51" i="10"/>
  <c r="R51" i="10"/>
  <c r="X51" i="10" s="1"/>
  <c r="S51" i="10"/>
  <c r="V51" i="10"/>
  <c r="T47" i="10"/>
  <c r="S47" i="10"/>
  <c r="R47" i="10"/>
  <c r="V47" i="10"/>
  <c r="U47" i="10"/>
  <c r="T47" i="6"/>
  <c r="U47" i="6"/>
  <c r="R47" i="6"/>
  <c r="V47" i="6"/>
  <c r="W47" i="6"/>
  <c r="S47" i="6"/>
  <c r="R43" i="10"/>
  <c r="X43" i="10" s="1"/>
  <c r="W43" i="10"/>
  <c r="V43" i="10"/>
  <c r="T43" i="10"/>
  <c r="S43" i="10"/>
  <c r="U50" i="10"/>
  <c r="W50" i="10"/>
  <c r="V50" i="10"/>
  <c r="R50" i="10"/>
  <c r="X50" i="10" s="1"/>
  <c r="T50" i="10"/>
  <c r="W50" i="6"/>
  <c r="U50" i="6"/>
  <c r="T50" i="6"/>
  <c r="R50" i="6"/>
  <c r="V50" i="6"/>
  <c r="S55" i="6"/>
  <c r="T55" i="6"/>
  <c r="W55" i="6"/>
  <c r="V55" i="6"/>
  <c r="S55" i="10"/>
  <c r="V55" i="10"/>
  <c r="W55" i="10"/>
  <c r="U42" i="10"/>
  <c r="S42" i="10"/>
  <c r="T42" i="10"/>
  <c r="X42" i="10" s="1"/>
  <c r="R42" i="10"/>
  <c r="W42" i="10"/>
  <c r="V46" i="6"/>
  <c r="T46" i="6"/>
  <c r="S46" i="6"/>
  <c r="W46" i="6"/>
  <c r="S46" i="10"/>
  <c r="U46" i="10"/>
  <c r="R46" i="10"/>
  <c r="W46" i="10"/>
  <c r="V46" i="10"/>
  <c r="T46" i="10"/>
  <c r="X46" i="10" s="1"/>
  <c r="U59" i="6"/>
  <c r="R59" i="6"/>
  <c r="X59" i="6" s="1"/>
  <c r="V59" i="6"/>
  <c r="W59" i="6"/>
  <c r="T59" i="6"/>
  <c r="S59" i="6"/>
  <c r="U53" i="6"/>
  <c r="R53" i="6"/>
  <c r="X53" i="6" s="1"/>
  <c r="BY130" i="2"/>
  <c r="BY145" i="2"/>
  <c r="BY152" i="2"/>
  <c r="BY155" i="2"/>
  <c r="BY150" i="2"/>
  <c r="BY141" i="2"/>
  <c r="BY139" i="2"/>
  <c r="BY157" i="2"/>
  <c r="V53" i="10"/>
  <c r="V48" i="10"/>
  <c r="V57" i="10"/>
  <c r="BY221" i="2"/>
  <c r="W53" i="6"/>
  <c r="W44" i="6"/>
  <c r="BY131" i="2"/>
  <c r="W57" i="10"/>
  <c r="BY222" i="2"/>
  <c r="BY245" i="2"/>
  <c r="BY234" i="2"/>
  <c r="BY247" i="2"/>
  <c r="BY249" i="2"/>
  <c r="BY246" i="2"/>
  <c r="BY248" i="2"/>
  <c r="BY237" i="2"/>
  <c r="BY230" i="2"/>
  <c r="BY233" i="2"/>
  <c r="BY235" i="2"/>
  <c r="BY232" i="2"/>
  <c r="BY226" i="2"/>
  <c r="T53" i="6"/>
  <c r="T44" i="10"/>
  <c r="BY128" i="2"/>
  <c r="T57" i="10"/>
  <c r="U44" i="6"/>
  <c r="BY129" i="2"/>
  <c r="U57" i="6"/>
  <c r="BY227" i="2"/>
  <c r="BY136" i="2"/>
  <c r="U53" i="10"/>
  <c r="BY192" i="2"/>
  <c r="BY104" i="2"/>
  <c r="BY223" i="2"/>
  <c r="BY132" i="2"/>
  <c r="S44" i="10"/>
  <c r="S53" i="10"/>
  <c r="BY134" i="2"/>
  <c r="X40" i="6"/>
  <c r="BY162" i="2"/>
  <c r="U55" i="10"/>
  <c r="BY206" i="2"/>
  <c r="BY105" i="2"/>
  <c r="BY196" i="2"/>
  <c r="K249" i="2"/>
  <c r="K214" i="2"/>
  <c r="K123" i="2"/>
  <c r="K234" i="2"/>
  <c r="K108" i="2"/>
  <c r="K116" i="2"/>
  <c r="K121" i="2"/>
  <c r="K125" i="2"/>
  <c r="K106" i="2"/>
  <c r="K107" i="2"/>
  <c r="K126" i="2"/>
  <c r="K124" i="2"/>
  <c r="K114" i="2"/>
  <c r="K110" i="2"/>
  <c r="K173" i="2"/>
  <c r="K138" i="2"/>
  <c r="K202" i="2"/>
  <c r="K167" i="2"/>
  <c r="K189" i="2"/>
  <c r="K117" i="2"/>
  <c r="K180" i="2"/>
  <c r="K208" i="2"/>
  <c r="K150" i="2"/>
  <c r="K241" i="2"/>
  <c r="K240" i="2"/>
  <c r="K152" i="2"/>
  <c r="K118" i="2"/>
  <c r="K175" i="2"/>
  <c r="K119" i="2"/>
  <c r="K183" i="2"/>
  <c r="K217" i="2"/>
  <c r="K109" i="2"/>
  <c r="K142" i="2"/>
  <c r="K198" i="2"/>
  <c r="K140" i="2"/>
  <c r="K207" i="2"/>
  <c r="K244" i="2"/>
  <c r="K113" i="2"/>
  <c r="K122" i="2"/>
  <c r="BY204" i="2"/>
  <c r="BY198" i="2"/>
  <c r="BY181" i="2"/>
  <c r="BY167" i="2"/>
  <c r="V60" i="6"/>
  <c r="Q59" i="10"/>
  <c r="W59" i="10"/>
  <c r="S59" i="10"/>
  <c r="R59" i="10"/>
  <c r="BY171" i="2"/>
  <c r="BY229" i="2"/>
  <c r="R53" i="10"/>
  <c r="X53" i="10" s="1"/>
  <c r="W47" i="10"/>
  <c r="R52" i="6"/>
  <c r="X52" i="6" s="1"/>
  <c r="BY151" i="2"/>
  <c r="BY200" i="2"/>
  <c r="BY119" i="2"/>
  <c r="BY140" i="2"/>
  <c r="BY203" i="2"/>
  <c r="BY240" i="2"/>
  <c r="BY114" i="2"/>
  <c r="BY212" i="2"/>
  <c r="BY153" i="2"/>
  <c r="BY116" i="2"/>
  <c r="BY209" i="2"/>
  <c r="BY118" i="2"/>
  <c r="BY122" i="2"/>
  <c r="BY178" i="2"/>
  <c r="BY111" i="2"/>
  <c r="BY159" i="2"/>
  <c r="BY147" i="2"/>
  <c r="BY107" i="2"/>
  <c r="BY205" i="2"/>
  <c r="BY244" i="2"/>
  <c r="U59" i="10"/>
  <c r="BY148" i="2"/>
  <c r="BY154" i="2"/>
  <c r="BY180" i="2"/>
  <c r="BY165" i="2"/>
  <c r="BY102" i="2"/>
  <c r="V53" i="6"/>
  <c r="V48" i="6"/>
  <c r="N48" i="6"/>
  <c r="BY158" i="2"/>
  <c r="V57" i="6"/>
  <c r="BY194" i="2"/>
  <c r="W44" i="10"/>
  <c r="BY103" i="2"/>
  <c r="W57" i="6"/>
  <c r="BY166" i="2"/>
  <c r="W61" i="6"/>
  <c r="N61" i="6"/>
  <c r="BY163" i="2"/>
  <c r="BY135" i="2"/>
  <c r="T58" i="10"/>
  <c r="T53" i="10"/>
  <c r="BY191" i="2"/>
  <c r="BY199" i="2"/>
  <c r="BY214" i="2"/>
  <c r="BY218" i="2"/>
  <c r="BY202" i="2"/>
  <c r="BY207" i="2"/>
  <c r="BY208" i="2"/>
  <c r="BY217" i="2"/>
  <c r="BY215" i="2"/>
  <c r="BY211" i="2"/>
  <c r="BY210" i="2"/>
  <c r="BY216" i="2"/>
  <c r="T44" i="6"/>
  <c r="BY219" i="2"/>
  <c r="U44" i="10"/>
  <c r="U57" i="10"/>
  <c r="BY220" i="2"/>
  <c r="BY164" i="2"/>
  <c r="BY101" i="2"/>
  <c r="BY251" i="2"/>
  <c r="BY160" i="2"/>
  <c r="BY187" i="2"/>
  <c r="BY188" i="2"/>
  <c r="BY176" i="2"/>
  <c r="BY185" i="2"/>
  <c r="BY186" i="2"/>
  <c r="BY184" i="2"/>
  <c r="BY170" i="2"/>
  <c r="BY172" i="2"/>
  <c r="BY174" i="2"/>
  <c r="BY179" i="2"/>
  <c r="N58" i="10"/>
  <c r="BY195" i="2"/>
  <c r="S44" i="6"/>
  <c r="BY127" i="2"/>
  <c r="S53" i="6"/>
  <c r="BY197" i="2"/>
  <c r="X40" i="10"/>
  <c r="BY99" i="2"/>
  <c r="BY126" i="2"/>
  <c r="BY124" i="2"/>
  <c r="BY117" i="2"/>
  <c r="BY113" i="2"/>
  <c r="BY120" i="2"/>
  <c r="BY110" i="2"/>
  <c r="BY108" i="2"/>
  <c r="BY125" i="2"/>
  <c r="BY112" i="2"/>
  <c r="S58" i="10"/>
  <c r="BY225" i="2"/>
  <c r="U55" i="6"/>
  <c r="BY133" i="2"/>
  <c r="BY224" i="2"/>
  <c r="BY161" i="2"/>
  <c r="K203" i="2"/>
  <c r="K200" i="2"/>
  <c r="K218" i="2"/>
  <c r="K210" i="2"/>
  <c r="K209" i="2"/>
  <c r="K206" i="2"/>
  <c r="K157" i="2"/>
  <c r="K148" i="2"/>
  <c r="K153" i="2"/>
  <c r="K137" i="2"/>
  <c r="K155" i="2"/>
  <c r="K147" i="2"/>
  <c r="K146" i="2"/>
  <c r="K149" i="2"/>
  <c r="K201" i="2"/>
  <c r="K229" i="2"/>
  <c r="K111" i="2"/>
  <c r="K139" i="2"/>
  <c r="K236" i="2"/>
  <c r="K145" i="2"/>
  <c r="K178" i="2"/>
  <c r="K115" i="2"/>
  <c r="K205" i="2"/>
  <c r="K215" i="2"/>
  <c r="K187" i="2"/>
  <c r="K237" i="2"/>
  <c r="K238" i="2"/>
  <c r="K120" i="2"/>
  <c r="K245" i="2"/>
  <c r="K154" i="2"/>
  <c r="K172" i="2"/>
  <c r="K170" i="2"/>
  <c r="K112" i="2"/>
  <c r="K204" i="2"/>
  <c r="K188" i="2"/>
  <c r="K179" i="2"/>
  <c r="K184" i="2"/>
  <c r="K181" i="2"/>
  <c r="K169" i="2"/>
  <c r="K168" i="2"/>
  <c r="K182" i="2"/>
  <c r="K174" i="2"/>
  <c r="K177" i="2"/>
  <c r="K248" i="2"/>
  <c r="K247" i="2"/>
  <c r="K239" i="2"/>
  <c r="K231" i="2"/>
  <c r="K233" i="2"/>
  <c r="K235" i="2"/>
  <c r="K246" i="2"/>
  <c r="K243" i="2"/>
  <c r="K216" i="2"/>
  <c r="K211" i="2"/>
  <c r="K156" i="2"/>
  <c r="K185" i="2"/>
  <c r="K213" i="2"/>
  <c r="K144" i="2"/>
  <c r="BY175" i="2"/>
  <c r="BY149" i="2"/>
  <c r="BY156" i="2"/>
  <c r="BY115" i="2"/>
  <c r="S50" i="6"/>
  <c r="X50" i="6" s="1"/>
  <c r="R55" i="6"/>
  <c r="X55" i="6" s="1"/>
  <c r="BY142" i="2"/>
  <c r="T55" i="10"/>
  <c r="BY121" i="2"/>
  <c r="N61" i="10"/>
  <c r="W61" i="10" s="1"/>
  <c r="BY146" i="2"/>
  <c r="BY241" i="2"/>
  <c r="U46" i="6"/>
  <c r="BY138" i="2"/>
  <c r="S48" i="10"/>
  <c r="W60" i="10"/>
  <c r="W42" i="6"/>
  <c r="S50" i="10"/>
  <c r="BY106" i="2"/>
  <c r="BY238" i="2"/>
  <c r="BY231" i="2"/>
  <c r="BY177" i="2"/>
  <c r="BY242" i="2"/>
  <c r="BY213" i="2"/>
  <c r="BY239" i="2"/>
  <c r="BY173" i="2"/>
  <c r="BY183" i="2"/>
  <c r="BY236" i="2"/>
  <c r="BY143" i="2"/>
  <c r="BY243" i="2"/>
  <c r="BY189" i="2"/>
  <c r="K159" i="2"/>
  <c r="W48" i="6"/>
  <c r="BY109" i="2"/>
  <c r="R60" i="10"/>
  <c r="X60" i="10" s="1"/>
  <c r="BY168" i="2"/>
  <c r="T56" i="10"/>
  <c r="V42" i="10"/>
  <c r="U51" i="10"/>
  <c r="S42" i="6"/>
  <c r="BY169" i="2"/>
  <c r="R46" i="6"/>
  <c r="X46" i="6" s="1"/>
  <c r="R55" i="10"/>
  <c r="X55" i="10" s="1"/>
  <c r="T60" i="6"/>
  <c r="T42" i="6"/>
  <c r="T56" i="6"/>
  <c r="V42" i="6"/>
  <c r="N43" i="6"/>
  <c r="U43" i="10"/>
  <c r="S52" i="10"/>
  <c r="R52" i="10"/>
  <c r="X52" i="10" s="1"/>
  <c r="V52" i="10"/>
  <c r="AK60" i="6"/>
  <c r="AP60" i="6" s="1"/>
  <c r="AN60" i="6"/>
  <c r="AK47" i="6"/>
  <c r="AO47" i="6" s="1"/>
  <c r="AN47" i="6"/>
  <c r="AK51" i="6"/>
  <c r="AR51" i="6" s="1"/>
  <c r="AN51" i="6"/>
  <c r="AK43" i="6"/>
  <c r="AT43" i="6" s="1"/>
  <c r="AN43" i="6"/>
  <c r="AK46" i="6"/>
  <c r="AO46" i="6" s="1"/>
  <c r="AN46" i="6"/>
  <c r="AK42" i="6"/>
  <c r="AT42" i="6" s="1"/>
  <c r="AN42" i="6"/>
  <c r="AK50" i="6"/>
  <c r="AR50" i="6" s="1"/>
  <c r="AN50" i="6"/>
  <c r="AK59" i="6"/>
  <c r="AO59" i="6" s="1"/>
  <c r="AN59" i="6"/>
  <c r="AK52" i="6"/>
  <c r="AR52" i="6" s="1"/>
  <c r="AN52" i="6"/>
  <c r="ES36" i="8"/>
  <c r="ET36" i="8"/>
  <c r="ER37" i="8"/>
  <c r="EW35" i="8"/>
  <c r="EU36" i="8"/>
  <c r="EV35" i="8"/>
  <c r="EP37" i="8"/>
  <c r="EQ37" i="8"/>
  <c r="EQ39" i="8" s="1"/>
  <c r="GC36" i="8"/>
  <c r="GD35" i="8"/>
  <c r="GE35" i="8"/>
  <c r="GI34" i="8"/>
  <c r="GK33" i="8"/>
  <c r="GJ33" i="8"/>
  <c r="GH34" i="8"/>
  <c r="GF35" i="8"/>
  <c r="GG34" i="8"/>
  <c r="GB36" i="8"/>
  <c r="FZ37" i="8"/>
  <c r="GA36" i="8"/>
  <c r="GX34" i="8"/>
  <c r="GW35" i="8"/>
  <c r="GY34" i="8"/>
  <c r="GZ34" i="8"/>
  <c r="HA33" i="8"/>
  <c r="HB33" i="8"/>
  <c r="HC33" i="8"/>
  <c r="HD32" i="8"/>
  <c r="HE32" i="8"/>
  <c r="HQ34" i="8"/>
  <c r="HS33" i="8"/>
  <c r="HR33" i="8"/>
  <c r="HX31" i="8"/>
  <c r="HY31" i="8"/>
  <c r="HW32" i="8"/>
  <c r="HT33" i="8"/>
  <c r="HU32" i="8"/>
  <c r="HV32" i="8"/>
  <c r="HN35" i="8"/>
  <c r="HO34" i="8"/>
  <c r="HP34" i="8"/>
  <c r="KP31" i="8"/>
  <c r="KR30" i="8"/>
  <c r="KQ30" i="8"/>
  <c r="MI27" i="8"/>
  <c r="MH27" i="8"/>
  <c r="MG28" i="8"/>
  <c r="MO25" i="8"/>
  <c r="MM26" i="8"/>
  <c r="MN25" i="8"/>
  <c r="ML26" i="8"/>
  <c r="MJ27" i="8"/>
  <c r="MK26" i="8"/>
  <c r="NV25" i="8"/>
  <c r="NU26" i="8"/>
  <c r="NW25" i="8"/>
  <c r="NY24" i="8"/>
  <c r="NZ24" i="8"/>
  <c r="NX25" i="8"/>
  <c r="OA24" i="8"/>
  <c r="OC23" i="8"/>
  <c r="OB23" i="8"/>
  <c r="PG24" i="8"/>
  <c r="PH24" i="8"/>
  <c r="PF25" i="8"/>
  <c r="PI24" i="8"/>
  <c r="PK23" i="8"/>
  <c r="PJ23" i="8"/>
  <c r="PN22" i="8"/>
  <c r="PM22" i="8"/>
  <c r="PL23" i="8"/>
  <c r="PO22" i="8"/>
  <c r="PP21" i="8"/>
  <c r="PQ21" i="8"/>
  <c r="OO25" i="8"/>
  <c r="OP24" i="8"/>
  <c r="OQ24" i="8"/>
  <c r="OU23" i="8"/>
  <c r="OV22" i="8"/>
  <c r="OW22" i="8"/>
  <c r="OT23" i="8"/>
  <c r="OS23" i="8"/>
  <c r="OR24" i="8"/>
  <c r="OM25" i="8"/>
  <c r="OL26" i="8"/>
  <c r="ON25" i="8"/>
  <c r="NR27" i="8"/>
  <c r="NS26" i="8"/>
  <c r="NT26" i="8"/>
  <c r="ND26" i="8"/>
  <c r="NF25" i="8"/>
  <c r="NE25" i="8"/>
  <c r="NG25" i="8"/>
  <c r="NH24" i="8"/>
  <c r="NI24" i="8"/>
  <c r="NB26" i="8"/>
  <c r="NC26" i="8"/>
  <c r="NA27" i="8"/>
  <c r="MZ27" i="8"/>
  <c r="MX28" i="8"/>
  <c r="MY27" i="8"/>
  <c r="MD29" i="8"/>
  <c r="ME28" i="8"/>
  <c r="MF28" i="8"/>
  <c r="LJ30" i="8"/>
  <c r="LK29" i="8"/>
  <c r="LL29" i="8"/>
  <c r="LN28" i="8"/>
  <c r="LO28" i="8"/>
  <c r="LM29" i="8"/>
  <c r="LT26" i="8"/>
  <c r="LU26" i="8"/>
  <c r="LS27" i="8"/>
  <c r="LR27" i="8"/>
  <c r="LQ27" i="8"/>
  <c r="LP28" i="8"/>
  <c r="KT29" i="8"/>
  <c r="KU29" i="8"/>
  <c r="KS30" i="8"/>
  <c r="KZ27" i="8"/>
  <c r="LA27" i="8"/>
  <c r="KY28" i="8"/>
  <c r="KX28" i="8"/>
  <c r="KV29" i="8"/>
  <c r="KW28" i="8"/>
  <c r="KG28" i="8"/>
  <c r="KE29" i="8"/>
  <c r="KF28" i="8"/>
  <c r="KD29" i="8"/>
  <c r="KC29" i="8"/>
  <c r="KB30" i="8"/>
  <c r="JZ30" i="8"/>
  <c r="KA30" i="8"/>
  <c r="JY31" i="8"/>
  <c r="JX31" i="8"/>
  <c r="JV32" i="8"/>
  <c r="JW31" i="8"/>
  <c r="JG31" i="8"/>
  <c r="JF31" i="8"/>
  <c r="JE32" i="8"/>
  <c r="JM29" i="8"/>
  <c r="JK30" i="8"/>
  <c r="JL29" i="8"/>
  <c r="JH31" i="8"/>
  <c r="JJ30" i="8"/>
  <c r="JI30" i="8"/>
  <c r="JB33" i="8"/>
  <c r="JC32" i="8"/>
  <c r="JD32" i="8"/>
  <c r="IM32" i="8"/>
  <c r="IK33" i="8"/>
  <c r="IL32" i="8"/>
  <c r="IQ31" i="8"/>
  <c r="IR30" i="8"/>
  <c r="IS30" i="8"/>
  <c r="IO31" i="8"/>
  <c r="IP31" i="8"/>
  <c r="IN32" i="8"/>
  <c r="IH34" i="8"/>
  <c r="IJ33" i="8"/>
  <c r="II33" i="8"/>
  <c r="GU35" i="8"/>
  <c r="GV35" i="8"/>
  <c r="GT36" i="8"/>
  <c r="FH37" i="8"/>
  <c r="FH39" i="8" s="1"/>
  <c r="FG37" i="8"/>
  <c r="FQ34" i="8"/>
  <c r="FO35" i="8"/>
  <c r="FP34" i="8"/>
  <c r="FM35" i="8"/>
  <c r="FN35" i="8"/>
  <c r="FL36" i="8"/>
  <c r="FI37" i="8"/>
  <c r="FK36" i="8"/>
  <c r="FJ36" i="8"/>
  <c r="FC33" i="8"/>
  <c r="FC27" i="8"/>
  <c r="FC37" i="8"/>
  <c r="FC12" i="8"/>
  <c r="FC8" i="8"/>
  <c r="FC13" i="8"/>
  <c r="FC32" i="8"/>
  <c r="FC17" i="8"/>
  <c r="FC22" i="8"/>
  <c r="FC25" i="8"/>
  <c r="FC29" i="8"/>
  <c r="FC9" i="8"/>
  <c r="FC23" i="8"/>
  <c r="FC34" i="8"/>
  <c r="FC15" i="8"/>
  <c r="FC41" i="8"/>
  <c r="FC14" i="8"/>
  <c r="FC10" i="8"/>
  <c r="FC19" i="8"/>
  <c r="FC21" i="8"/>
  <c r="FC35" i="8"/>
  <c r="FC18" i="8"/>
  <c r="FC38" i="8"/>
  <c r="FC7" i="8"/>
  <c r="FC26" i="8"/>
  <c r="FC28" i="8"/>
  <c r="FC20" i="8"/>
  <c r="FC31" i="8"/>
  <c r="FC30" i="8"/>
  <c r="FC40" i="8"/>
  <c r="FC24" i="8"/>
  <c r="FC39" i="8"/>
  <c r="FC11" i="8"/>
  <c r="FC16" i="8"/>
  <c r="FC36" i="8"/>
  <c r="EA37" i="8"/>
  <c r="EC36" i="8"/>
  <c r="EB36" i="8"/>
  <c r="DZ37" i="8"/>
  <c r="DZ39" i="8" s="1"/>
  <c r="DY37" i="8"/>
  <c r="EH8" i="8"/>
  <c r="EH38" i="8"/>
  <c r="EH17" i="8"/>
  <c r="EH28" i="8"/>
  <c r="EH7" i="8"/>
  <c r="EH23" i="8"/>
  <c r="EH20" i="8"/>
  <c r="EH27" i="8"/>
  <c r="EH32" i="8"/>
  <c r="EH22" i="8"/>
  <c r="EH35" i="8"/>
  <c r="EH31" i="8"/>
  <c r="EH18" i="8"/>
  <c r="EH39" i="8"/>
  <c r="EH29" i="8"/>
  <c r="EH41" i="8"/>
  <c r="EH26" i="8"/>
  <c r="EH16" i="8"/>
  <c r="EH40" i="8"/>
  <c r="EH30" i="8"/>
  <c r="EH34" i="8"/>
  <c r="EH33" i="8"/>
  <c r="EH37" i="8"/>
  <c r="EH12" i="8"/>
  <c r="EH19" i="8"/>
  <c r="EH24" i="8"/>
  <c r="EH14" i="8"/>
  <c r="EH21" i="8"/>
  <c r="EH9" i="8"/>
  <c r="EH15" i="8"/>
  <c r="EH11" i="8"/>
  <c r="EH13" i="8"/>
  <c r="EH25" i="8"/>
  <c r="EH36" i="8"/>
  <c r="EH10" i="8"/>
  <c r="Q62" i="6"/>
  <c r="U62" i="6"/>
  <c r="R62" i="6"/>
  <c r="W62" i="6"/>
  <c r="T62" i="6"/>
  <c r="S62" i="6"/>
  <c r="V62" i="6"/>
  <c r="N62" i="10"/>
  <c r="Q62" i="10" s="1"/>
  <c r="N41" i="10"/>
  <c r="R41" i="10" s="1"/>
  <c r="N41" i="6"/>
  <c r="R41" i="6" s="1"/>
  <c r="N49" i="10"/>
  <c r="U49" i="10" s="1"/>
  <c r="N49" i="6"/>
  <c r="R49" i="6" s="1"/>
  <c r="N58" i="6"/>
  <c r="V58" i="6" s="1"/>
  <c r="N54" i="6"/>
  <c r="Q54" i="6" s="1"/>
  <c r="N54" i="10"/>
  <c r="S54" i="10" s="1"/>
  <c r="N45" i="10"/>
  <c r="T45" i="10" s="1"/>
  <c r="N45" i="6"/>
  <c r="S45" i="6" s="1"/>
  <c r="CR18" i="8"/>
  <c r="CV18" i="8" s="1"/>
  <c r="M42" i="2" s="1"/>
  <c r="CR37" i="8"/>
  <c r="CV37" i="8" s="1"/>
  <c r="CR27" i="8"/>
  <c r="CV27" i="8" s="1"/>
  <c r="CR38" i="8"/>
  <c r="CV38" i="8" s="1"/>
  <c r="M46" i="2" s="1"/>
  <c r="CR17" i="8"/>
  <c r="CV17" i="8" s="1"/>
  <c r="CR12" i="8"/>
  <c r="CV12" i="8" s="1"/>
  <c r="CR8" i="8"/>
  <c r="CV8" i="8" s="1"/>
  <c r="M40" i="2" s="1"/>
  <c r="CR13" i="8"/>
  <c r="CV13" i="8" s="1"/>
  <c r="M41" i="2" s="1"/>
  <c r="CR7" i="8"/>
  <c r="CV7" i="8" s="1"/>
  <c r="CR16" i="8"/>
  <c r="CR14" i="8"/>
  <c r="CV14" i="8" s="1"/>
  <c r="M48" i="2" s="1"/>
  <c r="CR15" i="8"/>
  <c r="CV15" i="8" s="1"/>
  <c r="M55" i="2" s="1"/>
  <c r="CR29" i="8"/>
  <c r="CV29" i="8" s="1"/>
  <c r="M51" i="2" s="1"/>
  <c r="CR23" i="8"/>
  <c r="CV23" i="8" s="1"/>
  <c r="M43" i="2" s="1"/>
  <c r="CR31" i="8"/>
  <c r="CR24" i="8"/>
  <c r="CV24" i="8" s="1"/>
  <c r="M50" i="2" s="1"/>
  <c r="CR26" i="8"/>
  <c r="CR36" i="8"/>
  <c r="CR30" i="8"/>
  <c r="CV30" i="8" s="1"/>
  <c r="M58" i="2" s="1"/>
  <c r="CR39" i="8"/>
  <c r="CV39" i="8" s="1"/>
  <c r="M53" i="2" s="1"/>
  <c r="CR34" i="8"/>
  <c r="CV34" i="8" s="1"/>
  <c r="M52" i="2" s="1"/>
  <c r="CR22" i="8"/>
  <c r="CV22" i="8" s="1"/>
  <c r="CR33" i="8"/>
  <c r="CV33" i="8" s="1"/>
  <c r="M45" i="2" s="1"/>
  <c r="CR11" i="8"/>
  <c r="CR35" i="8"/>
  <c r="CV35" i="8" s="1"/>
  <c r="M59" i="2" s="1"/>
  <c r="CR40" i="8"/>
  <c r="CV40" i="8" s="1"/>
  <c r="M60" i="2" s="1"/>
  <c r="CR10" i="8"/>
  <c r="CV10" i="8" s="1"/>
  <c r="M54" i="2" s="1"/>
  <c r="CR28" i="8"/>
  <c r="CV28" i="8" s="1"/>
  <c r="M44" i="2" s="1"/>
  <c r="CR32" i="8"/>
  <c r="CV32" i="8" s="1"/>
  <c r="CR25" i="8"/>
  <c r="CV25" i="8" s="1"/>
  <c r="M57" i="2" s="1"/>
  <c r="CR21" i="8"/>
  <c r="CR9" i="8"/>
  <c r="CV9" i="8" s="1"/>
  <c r="M47" i="2" s="1"/>
  <c r="CR20" i="8"/>
  <c r="CV20" i="8" s="1"/>
  <c r="M56" i="2" s="1"/>
  <c r="CR19" i="8"/>
  <c r="CV19" i="8" s="1"/>
  <c r="M49" i="2" s="1"/>
  <c r="CR41" i="8"/>
  <c r="CB36" i="8"/>
  <c r="L66" i="2" s="1"/>
  <c r="L38" i="2"/>
  <c r="L35" i="2"/>
  <c r="CB21" i="8"/>
  <c r="L63" i="2" s="1"/>
  <c r="L145" i="2" s="1"/>
  <c r="L39" i="2"/>
  <c r="L236" i="2" s="1"/>
  <c r="CB41" i="8"/>
  <c r="L67" i="2" s="1"/>
  <c r="L117" i="2" s="1"/>
  <c r="L235" i="2"/>
  <c r="L37" i="2"/>
  <c r="CB31" i="8"/>
  <c r="L65" i="2" s="1"/>
  <c r="L188" i="2" s="1"/>
  <c r="L33" i="2"/>
  <c r="L240" i="2" s="1"/>
  <c r="CB11" i="8"/>
  <c r="L61" i="2" s="1"/>
  <c r="L215" i="2" s="1"/>
  <c r="L34" i="2"/>
  <c r="CB16" i="8"/>
  <c r="L62" i="2" s="1"/>
  <c r="L36" i="2"/>
  <c r="CB26" i="8"/>
  <c r="L64" i="2" s="1"/>
  <c r="L159" i="2" s="1"/>
  <c r="DM38" i="8"/>
  <c r="DP38" i="8" s="1"/>
  <c r="N46" i="2" s="1"/>
  <c r="DM17" i="8"/>
  <c r="DP17" i="8" s="1"/>
  <c r="DM13" i="8"/>
  <c r="DP13" i="8" s="1"/>
  <c r="N41" i="2" s="1"/>
  <c r="DM32" i="8"/>
  <c r="DP32" i="8" s="1"/>
  <c r="DM27" i="8"/>
  <c r="DP27" i="8" s="1"/>
  <c r="DM37" i="8"/>
  <c r="DP37" i="8" s="1"/>
  <c r="DM7" i="8"/>
  <c r="DP7" i="8" s="1"/>
  <c r="DM8" i="8"/>
  <c r="DP8" i="8" s="1"/>
  <c r="N40" i="2" s="1"/>
  <c r="DM22" i="8"/>
  <c r="DP22" i="8" s="1"/>
  <c r="DM18" i="8"/>
  <c r="DP18" i="8" s="1"/>
  <c r="N42" i="2" s="1"/>
  <c r="DM20" i="8"/>
  <c r="DP20" i="8" s="1"/>
  <c r="N56" i="2" s="1"/>
  <c r="DM19" i="8"/>
  <c r="DP19" i="8" s="1"/>
  <c r="N49" i="2" s="1"/>
  <c r="DM35" i="8"/>
  <c r="DP35" i="8" s="1"/>
  <c r="N59" i="2" s="1"/>
  <c r="DM41" i="8"/>
  <c r="DM31" i="8"/>
  <c r="DM14" i="8"/>
  <c r="DP14" i="8" s="1"/>
  <c r="N48" i="2" s="1"/>
  <c r="DM24" i="8"/>
  <c r="DP24" i="8" s="1"/>
  <c r="N50" i="2" s="1"/>
  <c r="DM30" i="8"/>
  <c r="DP30" i="8" s="1"/>
  <c r="N58" i="2" s="1"/>
  <c r="DM33" i="8"/>
  <c r="DP33" i="8" s="1"/>
  <c r="N45" i="2" s="1"/>
  <c r="DM39" i="8"/>
  <c r="DP39" i="8" s="1"/>
  <c r="N53" i="2" s="1"/>
  <c r="DM16" i="8"/>
  <c r="DM23" i="8"/>
  <c r="DP23" i="8" s="1"/>
  <c r="N43" i="2" s="1"/>
  <c r="DM12" i="8"/>
  <c r="DP12" i="8" s="1"/>
  <c r="DM28" i="8"/>
  <c r="DP28" i="8" s="1"/>
  <c r="N44" i="2" s="1"/>
  <c r="DM29" i="8"/>
  <c r="DP29" i="8" s="1"/>
  <c r="N51" i="2" s="1"/>
  <c r="DM9" i="8"/>
  <c r="DP9" i="8" s="1"/>
  <c r="N47" i="2" s="1"/>
  <c r="DM11" i="8"/>
  <c r="DM40" i="8"/>
  <c r="DP40" i="8" s="1"/>
  <c r="N60" i="2" s="1"/>
  <c r="DM10" i="8"/>
  <c r="DP10" i="8" s="1"/>
  <c r="N54" i="2" s="1"/>
  <c r="DM26" i="8"/>
  <c r="DM15" i="8"/>
  <c r="DP15" i="8" s="1"/>
  <c r="N55" i="2" s="1"/>
  <c r="DM36" i="8"/>
  <c r="DM34" i="8"/>
  <c r="DP34" i="8" s="1"/>
  <c r="N52" i="2" s="1"/>
  <c r="DM21" i="8"/>
  <c r="DM25" i="8"/>
  <c r="DP25" i="8" s="1"/>
  <c r="N57" i="2" s="1"/>
  <c r="BB224" i="2"/>
  <c r="AE58" i="6"/>
  <c r="BB196" i="2"/>
  <c r="AE54" i="6"/>
  <c r="BB105" i="2"/>
  <c r="AE41" i="6"/>
  <c r="BB161" i="2"/>
  <c r="AE49" i="6"/>
  <c r="BB133" i="2"/>
  <c r="AE45" i="6"/>
  <c r="BB165" i="2"/>
  <c r="AI49" i="6"/>
  <c r="BB130" i="2"/>
  <c r="AI44" i="6"/>
  <c r="BB193" i="2"/>
  <c r="AI53" i="6"/>
  <c r="BB102" i="2"/>
  <c r="AI40" i="6"/>
  <c r="AS40" i="6" s="1"/>
  <c r="BB228" i="2"/>
  <c r="AI58" i="6"/>
  <c r="BB221" i="2"/>
  <c r="AI57" i="6"/>
  <c r="BB158" i="2"/>
  <c r="AI48" i="6"/>
  <c r="BB219" i="2"/>
  <c r="AG57" i="6"/>
  <c r="BB128" i="2"/>
  <c r="AG44" i="6"/>
  <c r="BB163" i="2"/>
  <c r="AG49" i="6"/>
  <c r="BB135" i="2"/>
  <c r="AG45" i="6"/>
  <c r="BB100" i="2"/>
  <c r="AG40" i="6"/>
  <c r="AQ40" i="6" s="1"/>
  <c r="BB226" i="2"/>
  <c r="AG58" i="6"/>
  <c r="BB191" i="2"/>
  <c r="AG53" i="6"/>
  <c r="BB194" i="2"/>
  <c r="AJ53" i="6"/>
  <c r="BB131" i="2"/>
  <c r="AJ44" i="6"/>
  <c r="BB222" i="2"/>
  <c r="AJ57" i="6"/>
  <c r="BB250" i="2"/>
  <c r="AJ61" i="6"/>
  <c r="AK61" i="6" s="1"/>
  <c r="AJ40" i="6"/>
  <c r="AT40" i="6" s="1"/>
  <c r="BB103" i="2"/>
  <c r="BB166" i="2"/>
  <c r="AJ49" i="6"/>
  <c r="BB104" i="2"/>
  <c r="AD41" i="6"/>
  <c r="BB160" i="2"/>
  <c r="AD49" i="6"/>
  <c r="BB195" i="2"/>
  <c r="AD54" i="6"/>
  <c r="BB251" i="2"/>
  <c r="BZ251" i="2" s="1"/>
  <c r="AD62" i="6"/>
  <c r="BB223" i="2"/>
  <c r="AD58" i="6"/>
  <c r="BB132" i="2"/>
  <c r="AD45" i="6"/>
  <c r="AK53" i="6"/>
  <c r="AO53" i="6" s="1"/>
  <c r="BB129" i="2"/>
  <c r="AH44" i="6"/>
  <c r="BB220" i="2"/>
  <c r="AH57" i="6"/>
  <c r="BB164" i="2"/>
  <c r="AH49" i="6"/>
  <c r="BB101" i="2"/>
  <c r="AH40" i="6"/>
  <c r="AR40" i="6" s="1"/>
  <c r="BB227" i="2"/>
  <c r="AH58" i="6"/>
  <c r="BB192" i="2"/>
  <c r="AH53" i="6"/>
  <c r="BB136" i="2"/>
  <c r="AH45" i="6"/>
  <c r="BB197" i="2"/>
  <c r="BZ197" i="2" s="1"/>
  <c r="AF54" i="6"/>
  <c r="BB134" i="2"/>
  <c r="BZ134" i="2" s="1"/>
  <c r="AF45" i="6"/>
  <c r="BB99" i="2"/>
  <c r="AF40" i="6"/>
  <c r="AP40" i="6" s="1"/>
  <c r="BB162" i="2"/>
  <c r="AF49" i="6"/>
  <c r="BB225" i="2"/>
  <c r="BZ225" i="2" s="1"/>
  <c r="AF58" i="6"/>
  <c r="BB127" i="2"/>
  <c r="BZ127" i="2" s="1"/>
  <c r="AF44" i="6"/>
  <c r="BB190" i="2"/>
  <c r="BZ190" i="2" s="1"/>
  <c r="AF53" i="6"/>
  <c r="BC249" i="2"/>
  <c r="BF61" i="6"/>
  <c r="BC151" i="2"/>
  <c r="BF47" i="6"/>
  <c r="BC214" i="2"/>
  <c r="BF56" i="6"/>
  <c r="BC186" i="2"/>
  <c r="BF52" i="6"/>
  <c r="BC123" i="2"/>
  <c r="BF43" i="6"/>
  <c r="BC199" i="2"/>
  <c r="BE54" i="6"/>
  <c r="BC234" i="2"/>
  <c r="BE59" i="6"/>
  <c r="BC171" i="2"/>
  <c r="BE50" i="6"/>
  <c r="BE41" i="6"/>
  <c r="BC108" i="2"/>
  <c r="BC143" i="2"/>
  <c r="BE46" i="6"/>
  <c r="K127" i="2"/>
  <c r="K190" i="2"/>
  <c r="K197" i="2"/>
  <c r="K162" i="2"/>
  <c r="K99" i="2"/>
  <c r="K225" i="2"/>
  <c r="K134" i="2"/>
  <c r="K101" i="2"/>
  <c r="K164" i="2"/>
  <c r="K227" i="2"/>
  <c r="K192" i="2"/>
  <c r="K136" i="2"/>
  <c r="K220" i="2"/>
  <c r="K129" i="2"/>
  <c r="K193" i="2"/>
  <c r="K165" i="2"/>
  <c r="K130" i="2"/>
  <c r="K102" i="2"/>
  <c r="K228" i="2"/>
  <c r="K158" i="2"/>
  <c r="K221" i="2"/>
  <c r="BC110" i="2"/>
  <c r="BG41" i="6"/>
  <c r="BC201" i="2"/>
  <c r="BG54" i="6"/>
  <c r="BC173" i="2"/>
  <c r="BG50" i="6"/>
  <c r="BC229" i="2"/>
  <c r="BG58" i="6"/>
  <c r="BC138" i="2"/>
  <c r="BG45" i="6"/>
  <c r="BC230" i="2"/>
  <c r="BA59" i="6"/>
  <c r="BH59" i="6" s="1"/>
  <c r="BK59" i="6" s="1"/>
  <c r="BC202" i="2"/>
  <c r="BA55" i="6"/>
  <c r="BC111" i="2"/>
  <c r="BA42" i="6"/>
  <c r="BC167" i="2"/>
  <c r="BA50" i="6"/>
  <c r="BC139" i="2"/>
  <c r="BA46" i="6"/>
  <c r="BC189" i="2"/>
  <c r="BB53" i="6"/>
  <c r="K105" i="2"/>
  <c r="K224" i="2"/>
  <c r="K196" i="2"/>
  <c r="K133" i="2"/>
  <c r="K161" i="2"/>
  <c r="BC117" i="2"/>
  <c r="BG42" i="6"/>
  <c r="BC236" i="2"/>
  <c r="BG59" i="6"/>
  <c r="BC180" i="2"/>
  <c r="BG51" i="6"/>
  <c r="BC145" i="2"/>
  <c r="BG46" i="6"/>
  <c r="BC208" i="2"/>
  <c r="BG55" i="6"/>
  <c r="BC178" i="2"/>
  <c r="BE51" i="6"/>
  <c r="BC150" i="2"/>
  <c r="BE47" i="6"/>
  <c r="BC115" i="2"/>
  <c r="BE42" i="6"/>
  <c r="BC206" i="2"/>
  <c r="BE55" i="6"/>
  <c r="BC241" i="2"/>
  <c r="BE60" i="6"/>
  <c r="BC177" i="2"/>
  <c r="BD51" i="6"/>
  <c r="BC205" i="2"/>
  <c r="BD55" i="6"/>
  <c r="BC149" i="2"/>
  <c r="BD47" i="6"/>
  <c r="BC240" i="2"/>
  <c r="BD60" i="6"/>
  <c r="BC114" i="2"/>
  <c r="BD42" i="6"/>
  <c r="BC215" i="2"/>
  <c r="BG56" i="6"/>
  <c r="BC124" i="2"/>
  <c r="BG43" i="6"/>
  <c r="BC152" i="2"/>
  <c r="BG47" i="6"/>
  <c r="BC243" i="2"/>
  <c r="BG60" i="6"/>
  <c r="BC187" i="2"/>
  <c r="BG52" i="6"/>
  <c r="BC146" i="2"/>
  <c r="BA47" i="6"/>
  <c r="BC118" i="2"/>
  <c r="BA43" i="6"/>
  <c r="BC174" i="2"/>
  <c r="BA51" i="6"/>
  <c r="BC237" i="2"/>
  <c r="BA60" i="6"/>
  <c r="BC209" i="2"/>
  <c r="BA56" i="6"/>
  <c r="BC175" i="2"/>
  <c r="BB51" i="6"/>
  <c r="BC210" i="2"/>
  <c r="BB56" i="6"/>
  <c r="BC238" i="2"/>
  <c r="BB60" i="6"/>
  <c r="BC147" i="2"/>
  <c r="BB47" i="6"/>
  <c r="BC119" i="2"/>
  <c r="BB43" i="6"/>
  <c r="BC218" i="2"/>
  <c r="BC57" i="6"/>
  <c r="BC120" i="2"/>
  <c r="BC43" i="6"/>
  <c r="BC155" i="2"/>
  <c r="BC48" i="6"/>
  <c r="BC183" i="2"/>
  <c r="BC52" i="6"/>
  <c r="BC246" i="2"/>
  <c r="BC61" i="6"/>
  <c r="BC245" i="2"/>
  <c r="BB61" i="6"/>
  <c r="BC182" i="2"/>
  <c r="BB52" i="6"/>
  <c r="BC217" i="2"/>
  <c r="BB57" i="6"/>
  <c r="BC126" i="2"/>
  <c r="BB44" i="6"/>
  <c r="BC154" i="2"/>
  <c r="BB48" i="6"/>
  <c r="BC137" i="2"/>
  <c r="BF45" i="6"/>
  <c r="BF41" i="6"/>
  <c r="BC109" i="2"/>
  <c r="BC200" i="2"/>
  <c r="BF54" i="6"/>
  <c r="BC172" i="2"/>
  <c r="BF50" i="6"/>
  <c r="BC235" i="2"/>
  <c r="BF59" i="6"/>
  <c r="K250" i="2"/>
  <c r="K103" i="2"/>
  <c r="K222" i="2"/>
  <c r="K131" i="2"/>
  <c r="K166" i="2"/>
  <c r="K194" i="2"/>
  <c r="BC159" i="2"/>
  <c r="BG48" i="6"/>
  <c r="BC142" i="2"/>
  <c r="BD46" i="6"/>
  <c r="BC233" i="2"/>
  <c r="BD59" i="6"/>
  <c r="BC170" i="2"/>
  <c r="BD50" i="6"/>
  <c r="BC107" i="2"/>
  <c r="BD41" i="6"/>
  <c r="BC198" i="2"/>
  <c r="BD54" i="6"/>
  <c r="BC231" i="2"/>
  <c r="BB59" i="6"/>
  <c r="BC112" i="2"/>
  <c r="BB42" i="6"/>
  <c r="BC168" i="2"/>
  <c r="BB50" i="6"/>
  <c r="BC140" i="2"/>
  <c r="BB46" i="6"/>
  <c r="BC203" i="2"/>
  <c r="BB55" i="6"/>
  <c r="BC232" i="2"/>
  <c r="BC59" i="6"/>
  <c r="BC169" i="2"/>
  <c r="BC50" i="6"/>
  <c r="BC141" i="2"/>
  <c r="BC46" i="6"/>
  <c r="BC106" i="2"/>
  <c r="BC41" i="6"/>
  <c r="BC204" i="2"/>
  <c r="BC55" i="6"/>
  <c r="K251" i="2"/>
  <c r="K223" i="2"/>
  <c r="K195" i="2"/>
  <c r="K132" i="2"/>
  <c r="K160" i="2"/>
  <c r="K104" i="2"/>
  <c r="BC188" i="2"/>
  <c r="BA53" i="6"/>
  <c r="K128" i="2"/>
  <c r="K219" i="2"/>
  <c r="K135" i="2"/>
  <c r="K191" i="2"/>
  <c r="K163" i="2"/>
  <c r="K226" i="2"/>
  <c r="K100" i="2"/>
  <c r="BC153" i="2"/>
  <c r="BA48" i="6"/>
  <c r="BC244" i="2"/>
  <c r="BA61" i="6"/>
  <c r="BC125" i="2"/>
  <c r="BA44" i="6"/>
  <c r="BC216" i="2"/>
  <c r="BA57" i="6"/>
  <c r="BC181" i="2"/>
  <c r="BA52" i="6"/>
  <c r="BC176" i="2"/>
  <c r="BC51" i="6"/>
  <c r="BC148" i="2"/>
  <c r="BC47" i="6"/>
  <c r="BC211" i="2"/>
  <c r="BC56" i="6"/>
  <c r="BC239" i="2"/>
  <c r="BC60" i="6"/>
  <c r="BC113" i="2"/>
  <c r="BC42" i="6"/>
  <c r="BC247" i="2"/>
  <c r="BD61" i="6"/>
  <c r="BC156" i="2"/>
  <c r="BD48" i="6"/>
  <c r="BC184" i="2"/>
  <c r="BD52" i="6"/>
  <c r="BC212" i="2"/>
  <c r="BD56" i="6"/>
  <c r="BC121" i="2"/>
  <c r="BD43" i="6"/>
  <c r="BC185" i="2"/>
  <c r="BE52" i="6"/>
  <c r="BC157" i="2"/>
  <c r="BE48" i="6"/>
  <c r="BC122" i="2"/>
  <c r="BE43" i="6"/>
  <c r="BC248" i="2"/>
  <c r="BE61" i="6"/>
  <c r="BC213" i="2"/>
  <c r="BE56" i="6"/>
  <c r="BC207" i="2"/>
  <c r="BF55" i="6"/>
  <c r="BC242" i="2"/>
  <c r="BF60" i="6"/>
  <c r="BC116" i="2"/>
  <c r="BF42" i="6"/>
  <c r="BC144" i="2"/>
  <c r="BF46" i="6"/>
  <c r="BC179" i="2"/>
  <c r="BF51" i="6"/>
  <c r="BH55" i="6" l="1"/>
  <c r="BK55" i="6" s="1"/>
  <c r="BZ162" i="2"/>
  <c r="BZ99" i="2"/>
  <c r="BZ126" i="2"/>
  <c r="BZ120" i="2"/>
  <c r="BZ118" i="2"/>
  <c r="BZ123" i="2"/>
  <c r="BZ110" i="2"/>
  <c r="BZ121" i="2"/>
  <c r="BZ125" i="2"/>
  <c r="BZ116" i="2"/>
  <c r="BZ122" i="2"/>
  <c r="BZ109" i="2"/>
  <c r="BZ114" i="2"/>
  <c r="BZ113" i="2"/>
  <c r="BZ106" i="2"/>
  <c r="BZ107" i="2"/>
  <c r="BZ111" i="2"/>
  <c r="BZ124" i="2"/>
  <c r="BZ115" i="2"/>
  <c r="BZ117" i="2"/>
  <c r="BZ108" i="2"/>
  <c r="BZ119" i="2"/>
  <c r="BZ112" i="2"/>
  <c r="BZ136" i="2"/>
  <c r="BZ192" i="2"/>
  <c r="BZ227" i="2"/>
  <c r="BZ101" i="2"/>
  <c r="BZ164" i="2"/>
  <c r="BZ220" i="2"/>
  <c r="BZ129" i="2"/>
  <c r="BZ132" i="2"/>
  <c r="BZ223" i="2"/>
  <c r="BZ195" i="2"/>
  <c r="BZ160" i="2"/>
  <c r="BZ176" i="2"/>
  <c r="BZ186" i="2"/>
  <c r="BZ169" i="2"/>
  <c r="BZ167" i="2"/>
  <c r="BZ181" i="2"/>
  <c r="BZ187" i="2"/>
  <c r="BZ179" i="2"/>
  <c r="BZ185" i="2"/>
  <c r="BZ180" i="2"/>
  <c r="BZ175" i="2"/>
  <c r="BZ168" i="2"/>
  <c r="BZ177" i="2"/>
  <c r="BZ182" i="2"/>
  <c r="BZ183" i="2"/>
  <c r="BZ174" i="2"/>
  <c r="BZ173" i="2"/>
  <c r="BZ170" i="2"/>
  <c r="BZ184" i="2"/>
  <c r="BZ178" i="2"/>
  <c r="BZ171" i="2"/>
  <c r="BZ172" i="2"/>
  <c r="BZ189" i="2"/>
  <c r="BZ188" i="2"/>
  <c r="BZ104" i="2"/>
  <c r="BZ166" i="2"/>
  <c r="BZ250" i="2"/>
  <c r="BZ222" i="2"/>
  <c r="BZ240" i="2"/>
  <c r="BZ239" i="2"/>
  <c r="BZ232" i="2"/>
  <c r="BZ243" i="2"/>
  <c r="BZ241" i="2"/>
  <c r="BZ236" i="2"/>
  <c r="BZ234" i="2"/>
  <c r="BZ231" i="2"/>
  <c r="BZ245" i="2"/>
  <c r="BZ246" i="2"/>
  <c r="BZ237" i="2"/>
  <c r="BZ249" i="2"/>
  <c r="BZ229" i="2"/>
  <c r="BZ233" i="2"/>
  <c r="BZ230" i="2"/>
  <c r="BZ247" i="2"/>
  <c r="BZ244" i="2"/>
  <c r="BZ242" i="2"/>
  <c r="BZ248" i="2"/>
  <c r="BZ235" i="2"/>
  <c r="BZ238" i="2"/>
  <c r="BZ131" i="2"/>
  <c r="BZ194" i="2"/>
  <c r="BZ191" i="2"/>
  <c r="BZ217" i="2"/>
  <c r="BZ218" i="2"/>
  <c r="BZ201" i="2"/>
  <c r="BZ204" i="2"/>
  <c r="BZ198" i="2"/>
  <c r="BZ202" i="2"/>
  <c r="BZ212" i="2"/>
  <c r="BZ206" i="2"/>
  <c r="BZ200" i="2"/>
  <c r="BZ210" i="2"/>
  <c r="BZ203" i="2"/>
  <c r="BZ205" i="2"/>
  <c r="BZ211" i="2"/>
  <c r="BZ209" i="2"/>
  <c r="BZ214" i="2"/>
  <c r="BZ216" i="2"/>
  <c r="BZ215" i="2"/>
  <c r="BZ207" i="2"/>
  <c r="BZ213" i="2"/>
  <c r="BZ208" i="2"/>
  <c r="BZ199" i="2"/>
  <c r="BZ226" i="2"/>
  <c r="BZ100" i="2"/>
  <c r="BZ135" i="2"/>
  <c r="BZ163" i="2"/>
  <c r="BZ128" i="2"/>
  <c r="BZ219" i="2"/>
  <c r="BZ158" i="2"/>
  <c r="BZ221" i="2"/>
  <c r="BZ228" i="2"/>
  <c r="BZ102" i="2"/>
  <c r="BZ193" i="2"/>
  <c r="BZ130" i="2"/>
  <c r="BZ149" i="2"/>
  <c r="BZ148" i="2"/>
  <c r="BZ155" i="2"/>
  <c r="BZ146" i="2"/>
  <c r="BZ151" i="2"/>
  <c r="BZ142" i="2"/>
  <c r="BZ139" i="2"/>
  <c r="BZ153" i="2"/>
  <c r="BZ144" i="2"/>
  <c r="BZ157" i="2"/>
  <c r="BZ145" i="2"/>
  <c r="BZ143" i="2"/>
  <c r="BZ137" i="2"/>
  <c r="BZ159" i="2"/>
  <c r="BZ154" i="2"/>
  <c r="BZ138" i="2"/>
  <c r="BZ141" i="2"/>
  <c r="BZ156" i="2"/>
  <c r="BZ152" i="2"/>
  <c r="BZ150" i="2"/>
  <c r="BZ147" i="2"/>
  <c r="BZ140" i="2"/>
  <c r="BZ165" i="2"/>
  <c r="BZ133" i="2"/>
  <c r="BZ161" i="2"/>
  <c r="BZ105" i="2"/>
  <c r="BZ196" i="2"/>
  <c r="BZ224" i="2"/>
  <c r="L172" i="2"/>
  <c r="L137" i="2"/>
  <c r="L146" i="2"/>
  <c r="L209" i="2"/>
  <c r="L154" i="2"/>
  <c r="L126" i="2"/>
  <c r="L217" i="2"/>
  <c r="L202" i="2"/>
  <c r="L230" i="2"/>
  <c r="L241" i="2"/>
  <c r="L115" i="2"/>
  <c r="L150" i="2"/>
  <c r="L239" i="2"/>
  <c r="L176" i="2"/>
  <c r="L233" i="2"/>
  <c r="L107" i="2"/>
  <c r="L142" i="2"/>
  <c r="L171" i="2"/>
  <c r="L199" i="2"/>
  <c r="L168" i="2"/>
  <c r="L203" i="2"/>
  <c r="L112" i="2"/>
  <c r="L201" i="2"/>
  <c r="L110" i="2"/>
  <c r="L232" i="2"/>
  <c r="L106" i="2"/>
  <c r="L204" i="2"/>
  <c r="L189" i="2"/>
  <c r="L238" i="2"/>
  <c r="L119" i="2"/>
  <c r="L214" i="2"/>
  <c r="L123" i="2"/>
  <c r="L151" i="2"/>
  <c r="L244" i="2"/>
  <c r="L216" i="2"/>
  <c r="L248" i="2"/>
  <c r="L213" i="2"/>
  <c r="L185" i="2"/>
  <c r="L116" i="2"/>
  <c r="L242" i="2"/>
  <c r="L184" i="2"/>
  <c r="L156" i="2"/>
  <c r="L121" i="2"/>
  <c r="L120" i="2"/>
  <c r="L246" i="2"/>
  <c r="L243" i="2"/>
  <c r="L124" i="2"/>
  <c r="L152" i="2"/>
  <c r="L208" i="2"/>
  <c r="L114" i="2"/>
  <c r="L205" i="2"/>
  <c r="L149" i="2"/>
  <c r="BM55" i="6"/>
  <c r="BM59" i="6"/>
  <c r="BL55" i="6"/>
  <c r="BL59" i="6"/>
  <c r="BR59" i="6" s="1"/>
  <c r="BN59" i="6"/>
  <c r="BP59" i="6"/>
  <c r="BH43" i="6"/>
  <c r="BK43" i="6" s="1"/>
  <c r="BQ43" i="6"/>
  <c r="BN55" i="6"/>
  <c r="BO55" i="6"/>
  <c r="BQ55" i="6"/>
  <c r="BQ59" i="6"/>
  <c r="BO59" i="6"/>
  <c r="BP43" i="6"/>
  <c r="AP53" i="6"/>
  <c r="AP44" i="6"/>
  <c r="AK44" i="6"/>
  <c r="AU40" i="6"/>
  <c r="AR53" i="6"/>
  <c r="AR57" i="6"/>
  <c r="AR44" i="6"/>
  <c r="AN53" i="6"/>
  <c r="AK54" i="6"/>
  <c r="BZ103" i="2"/>
  <c r="AT61" i="6"/>
  <c r="AR61" i="6"/>
  <c r="AN61" i="6"/>
  <c r="AO61" i="6"/>
  <c r="AP61" i="6"/>
  <c r="AS61" i="6"/>
  <c r="AQ61" i="6"/>
  <c r="AT44" i="6"/>
  <c r="AT53" i="6"/>
  <c r="AQ53" i="6"/>
  <c r="AQ44" i="6"/>
  <c r="AQ57" i="6"/>
  <c r="AK57" i="6"/>
  <c r="AS48" i="6"/>
  <c r="AK48" i="6"/>
  <c r="AS57" i="6"/>
  <c r="AS53" i="6"/>
  <c r="AO54" i="6"/>
  <c r="L109" i="2"/>
  <c r="L200" i="2"/>
  <c r="BD200" i="2" s="1"/>
  <c r="L174" i="2"/>
  <c r="L118" i="2"/>
  <c r="BY43" i="6" s="1"/>
  <c r="L237" i="2"/>
  <c r="L245" i="2"/>
  <c r="BZ61" i="6" s="1"/>
  <c r="L182" i="2"/>
  <c r="L167" i="2"/>
  <c r="BY50" i="6" s="1"/>
  <c r="L111" i="2"/>
  <c r="L139" i="2"/>
  <c r="BY46" i="6" s="1"/>
  <c r="L206" i="2"/>
  <c r="L178" i="2"/>
  <c r="CC51" i="6" s="1"/>
  <c r="L148" i="2"/>
  <c r="L113" i="2"/>
  <c r="CA42" i="6" s="1"/>
  <c r="L211" i="2"/>
  <c r="L170" i="2"/>
  <c r="CB50" i="6" s="1"/>
  <c r="L198" i="2"/>
  <c r="L108" i="2"/>
  <c r="BD108" i="2" s="1"/>
  <c r="L143" i="2"/>
  <c r="L234" i="2"/>
  <c r="CC59" i="6" s="1"/>
  <c r="L231" i="2"/>
  <c r="L140" i="2"/>
  <c r="BD140" i="2" s="1"/>
  <c r="L138" i="2"/>
  <c r="L229" i="2"/>
  <c r="BD229" i="2" s="1"/>
  <c r="L173" i="2"/>
  <c r="L141" i="2"/>
  <c r="BD141" i="2" s="1"/>
  <c r="L169" i="2"/>
  <c r="L210" i="2"/>
  <c r="BZ56" i="6" s="1"/>
  <c r="L147" i="2"/>
  <c r="L175" i="2"/>
  <c r="BZ51" i="6" s="1"/>
  <c r="L249" i="2"/>
  <c r="L186" i="2"/>
  <c r="CD52" i="6" s="1"/>
  <c r="L181" i="2"/>
  <c r="L153" i="2"/>
  <c r="BY48" i="6" s="1"/>
  <c r="L125" i="2"/>
  <c r="L157" i="2"/>
  <c r="CC48" i="6" s="1"/>
  <c r="L122" i="2"/>
  <c r="L179" i="2"/>
  <c r="CD51" i="6" s="1"/>
  <c r="L144" i="2"/>
  <c r="L207" i="2"/>
  <c r="CD55" i="6" s="1"/>
  <c r="L212" i="2"/>
  <c r="L247" i="2"/>
  <c r="CB61" i="6" s="1"/>
  <c r="L218" i="2"/>
  <c r="L155" i="2"/>
  <c r="CA48" i="6" s="1"/>
  <c r="L183" i="2"/>
  <c r="L187" i="2"/>
  <c r="CE52" i="6" s="1"/>
  <c r="L180" i="2"/>
  <c r="L177" i="2"/>
  <c r="CB51" i="6" s="1"/>
  <c r="Q45" i="6"/>
  <c r="Q45" i="10"/>
  <c r="Q54" i="10"/>
  <c r="Q58" i="6"/>
  <c r="Q49" i="6"/>
  <c r="Q49" i="10"/>
  <c r="Q41" i="6"/>
  <c r="Q41" i="10"/>
  <c r="X62" i="6"/>
  <c r="Q43" i="6"/>
  <c r="S43" i="6"/>
  <c r="V43" i="6"/>
  <c r="U43" i="6"/>
  <c r="W43" i="6"/>
  <c r="T43" i="6"/>
  <c r="R49" i="10"/>
  <c r="R45" i="6"/>
  <c r="S49" i="6"/>
  <c r="Q58" i="10"/>
  <c r="W58" i="10"/>
  <c r="U45" i="10"/>
  <c r="U58" i="10"/>
  <c r="Q61" i="6"/>
  <c r="V61" i="6"/>
  <c r="S61" i="6"/>
  <c r="R61" i="6"/>
  <c r="U61" i="6"/>
  <c r="T61" i="6"/>
  <c r="Q48" i="6"/>
  <c r="R48" i="6"/>
  <c r="T48" i="6"/>
  <c r="S48" i="6"/>
  <c r="U48" i="6"/>
  <c r="V58" i="10"/>
  <c r="V49" i="6"/>
  <c r="X59" i="10"/>
  <c r="R43" i="6"/>
  <c r="R58" i="10"/>
  <c r="S58" i="6"/>
  <c r="S49" i="10"/>
  <c r="X47" i="6"/>
  <c r="X42" i="6"/>
  <c r="AO55" i="6"/>
  <c r="AO60" i="6"/>
  <c r="AU60" i="6" s="1"/>
  <c r="AR59" i="6"/>
  <c r="AT51" i="6"/>
  <c r="AT46" i="6"/>
  <c r="AR43" i="6"/>
  <c r="AR60" i="6"/>
  <c r="AR55" i="6"/>
  <c r="AS60" i="6"/>
  <c r="AS55" i="6"/>
  <c r="AT52" i="6"/>
  <c r="AT60" i="6"/>
  <c r="AQ52" i="6"/>
  <c r="AQ50" i="6"/>
  <c r="AQ59" i="6"/>
  <c r="AP46" i="6"/>
  <c r="AU46" i="6" s="1"/>
  <c r="AT50" i="6"/>
  <c r="AU56" i="6"/>
  <c r="AP52" i="6"/>
  <c r="AO52" i="6"/>
  <c r="AP56" i="6"/>
  <c r="AP51" i="6"/>
  <c r="AQ47" i="6"/>
  <c r="AQ60" i="6"/>
  <c r="U45" i="6"/>
  <c r="W45" i="6"/>
  <c r="V45" i="6"/>
  <c r="W45" i="10"/>
  <c r="V45" i="10"/>
  <c r="U54" i="10"/>
  <c r="W54" i="10"/>
  <c r="T54" i="10"/>
  <c r="S54" i="6"/>
  <c r="V54" i="6"/>
  <c r="T54" i="6"/>
  <c r="U58" i="6"/>
  <c r="W58" i="6"/>
  <c r="S41" i="6"/>
  <c r="T41" i="6"/>
  <c r="V41" i="6"/>
  <c r="U41" i="6"/>
  <c r="W41" i="6"/>
  <c r="T41" i="10"/>
  <c r="U41" i="10"/>
  <c r="V41" i="10"/>
  <c r="S41" i="10"/>
  <c r="W41" i="10"/>
  <c r="AU52" i="6"/>
  <c r="V54" i="10"/>
  <c r="W54" i="6"/>
  <c r="U54" i="6"/>
  <c r="Q61" i="10"/>
  <c r="T61" i="10"/>
  <c r="V61" i="10"/>
  <c r="R61" i="10"/>
  <c r="S61" i="10"/>
  <c r="U61" i="10"/>
  <c r="R54" i="10"/>
  <c r="R58" i="6"/>
  <c r="T45" i="6"/>
  <c r="T49" i="10"/>
  <c r="W49" i="6"/>
  <c r="R54" i="6"/>
  <c r="X54" i="6" s="1"/>
  <c r="R45" i="10"/>
  <c r="S45" i="10"/>
  <c r="U49" i="6"/>
  <c r="T58" i="6"/>
  <c r="T49" i="6"/>
  <c r="W49" i="10"/>
  <c r="V49" i="10"/>
  <c r="X47" i="10"/>
  <c r="AO42" i="6"/>
  <c r="AO50" i="6"/>
  <c r="AU50" i="6" s="1"/>
  <c r="AO51" i="6"/>
  <c r="AU51" i="6" s="1"/>
  <c r="AO43" i="6"/>
  <c r="AU43" i="6" s="1"/>
  <c r="AS50" i="6"/>
  <c r="AS59" i="6"/>
  <c r="AR46" i="6"/>
  <c r="AT59" i="6"/>
  <c r="AR42" i="6"/>
  <c r="AR47" i="6"/>
  <c r="AU47" i="6" s="1"/>
  <c r="AS42" i="6"/>
  <c r="AS51" i="6"/>
  <c r="AS46" i="6"/>
  <c r="AT47" i="6"/>
  <c r="AQ43" i="6"/>
  <c r="AQ46" i="6"/>
  <c r="AP59" i="6"/>
  <c r="AU59" i="6" s="1"/>
  <c r="AP50" i="6"/>
  <c r="AP55" i="6"/>
  <c r="AU55" i="6" s="1"/>
  <c r="AS43" i="6"/>
  <c r="AS47" i="6"/>
  <c r="AS52" i="6"/>
  <c r="AP43" i="6"/>
  <c r="AP47" i="6"/>
  <c r="AP42" i="6"/>
  <c r="AQ51" i="6"/>
  <c r="AQ55" i="6"/>
  <c r="AQ42" i="6"/>
  <c r="BH52" i="6"/>
  <c r="BO52" i="6" s="1"/>
  <c r="BH57" i="6"/>
  <c r="BL57" i="6" s="1"/>
  <c r="BH44" i="6"/>
  <c r="BM44" i="6" s="1"/>
  <c r="BH61" i="6"/>
  <c r="BQ61" i="6" s="1"/>
  <c r="BH48" i="6"/>
  <c r="BN48" i="6" s="1"/>
  <c r="BD40" i="6"/>
  <c r="BN40" i="6" s="1"/>
  <c r="BC100" i="2"/>
  <c r="BC226" i="2"/>
  <c r="BD58" i="6"/>
  <c r="BC163" i="2"/>
  <c r="BD49" i="6"/>
  <c r="BC191" i="2"/>
  <c r="CA204" i="2" s="1"/>
  <c r="BD53" i="6"/>
  <c r="BC135" i="2"/>
  <c r="BD45" i="6"/>
  <c r="BC219" i="2"/>
  <c r="BD57" i="6"/>
  <c r="BC128" i="2"/>
  <c r="BD44" i="6"/>
  <c r="BH53" i="6"/>
  <c r="BP53" i="6" s="1"/>
  <c r="BC104" i="2"/>
  <c r="BA41" i="6"/>
  <c r="BC160" i="2"/>
  <c r="CA170" i="2" s="1"/>
  <c r="BA49" i="6"/>
  <c r="BC132" i="2"/>
  <c r="BA45" i="6"/>
  <c r="BC195" i="2"/>
  <c r="BA54" i="6"/>
  <c r="BC223" i="2"/>
  <c r="BA58" i="6"/>
  <c r="BC251" i="2"/>
  <c r="BA62" i="6"/>
  <c r="BC194" i="2"/>
  <c r="BG53" i="6"/>
  <c r="BC166" i="2"/>
  <c r="BG49" i="6"/>
  <c r="BC131" i="2"/>
  <c r="BG44" i="6"/>
  <c r="BC222" i="2"/>
  <c r="CA232" i="2" s="1"/>
  <c r="BG57" i="6"/>
  <c r="BG40" i="6"/>
  <c r="BQ40" i="6" s="1"/>
  <c r="BC103" i="2"/>
  <c r="BC250" i="2"/>
  <c r="CA250" i="2" s="1"/>
  <c r="BG61" i="6"/>
  <c r="BH56" i="6"/>
  <c r="BQ56" i="6" s="1"/>
  <c r="BH60" i="6"/>
  <c r="BL60" i="6" s="1"/>
  <c r="BH51" i="6"/>
  <c r="BN51" i="6" s="1"/>
  <c r="BH47" i="6"/>
  <c r="BQ47" i="6" s="1"/>
  <c r="BC161" i="2"/>
  <c r="BB49" i="6"/>
  <c r="BC133" i="2"/>
  <c r="BB45" i="6"/>
  <c r="BC196" i="2"/>
  <c r="BB54" i="6"/>
  <c r="BC224" i="2"/>
  <c r="BB58" i="6"/>
  <c r="BC105" i="2"/>
  <c r="BB41" i="6"/>
  <c r="BH46" i="6"/>
  <c r="BL46" i="6" s="1"/>
  <c r="BH50" i="6"/>
  <c r="BN50" i="6" s="1"/>
  <c r="BH42" i="6"/>
  <c r="BQ42" i="6" s="1"/>
  <c r="BC221" i="2"/>
  <c r="BF57" i="6"/>
  <c r="BC158" i="2"/>
  <c r="BF48" i="6"/>
  <c r="BC228" i="2"/>
  <c r="BF58" i="6"/>
  <c r="BF40" i="6"/>
  <c r="BP40" i="6" s="1"/>
  <c r="BC102" i="2"/>
  <c r="BC130" i="2"/>
  <c r="CA141" i="2" s="1"/>
  <c r="BF44" i="6"/>
  <c r="BC165" i="2"/>
  <c r="BF49" i="6"/>
  <c r="BC193" i="2"/>
  <c r="BF53" i="6"/>
  <c r="BC129" i="2"/>
  <c r="BE44" i="6"/>
  <c r="BC220" i="2"/>
  <c r="BE57" i="6"/>
  <c r="BC136" i="2"/>
  <c r="BE45" i="6"/>
  <c r="BC192" i="2"/>
  <c r="BE53" i="6"/>
  <c r="BC227" i="2"/>
  <c r="BE58" i="6"/>
  <c r="BC164" i="2"/>
  <c r="BE49" i="6"/>
  <c r="BE40" i="6"/>
  <c r="BO40" i="6" s="1"/>
  <c r="BC101" i="2"/>
  <c r="BC134" i="2"/>
  <c r="CA134" i="2" s="1"/>
  <c r="BC45" i="6"/>
  <c r="BC225" i="2"/>
  <c r="CA225" i="2" s="1"/>
  <c r="BC58" i="6"/>
  <c r="BC40" i="6"/>
  <c r="BM40" i="6" s="1"/>
  <c r="BR40" i="6" s="1"/>
  <c r="BC99" i="2"/>
  <c r="BC162" i="2"/>
  <c r="BC49" i="6"/>
  <c r="BC197" i="2"/>
  <c r="CA197" i="2" s="1"/>
  <c r="BC54" i="6"/>
  <c r="BC190" i="2"/>
  <c r="CA190" i="2" s="1"/>
  <c r="BC53" i="6"/>
  <c r="BC127" i="2"/>
  <c r="CA127" i="2" s="1"/>
  <c r="BC44" i="6"/>
  <c r="AK45" i="6"/>
  <c r="AQ45" i="6" s="1"/>
  <c r="AK58" i="6"/>
  <c r="AS58" i="6" s="1"/>
  <c r="AK62" i="6"/>
  <c r="AN62" i="6" s="1"/>
  <c r="AK49" i="6"/>
  <c r="AO49" i="6" s="1"/>
  <c r="AK41" i="6"/>
  <c r="AN41" i="6" s="1"/>
  <c r="N34" i="2"/>
  <c r="DP16" i="8"/>
  <c r="N62" i="2" s="1"/>
  <c r="N36" i="2"/>
  <c r="DP26" i="8"/>
  <c r="N64" i="2" s="1"/>
  <c r="DP11" i="8"/>
  <c r="N61" i="2" s="1"/>
  <c r="N215" i="2" s="1"/>
  <c r="N33" i="2"/>
  <c r="N243" i="2" s="1"/>
  <c r="N39" i="2"/>
  <c r="DP41" i="8"/>
  <c r="N67" i="2" s="1"/>
  <c r="N124" i="2" s="1"/>
  <c r="N37" i="2"/>
  <c r="DP31" i="8"/>
  <c r="N65" i="2" s="1"/>
  <c r="N175" i="2" s="1"/>
  <c r="N38" i="2"/>
  <c r="DP36" i="8"/>
  <c r="N66" i="2" s="1"/>
  <c r="N35" i="2"/>
  <c r="N143" i="2" s="1"/>
  <c r="DP21" i="8"/>
  <c r="N63" i="2" s="1"/>
  <c r="N152" i="2" s="1"/>
  <c r="N232" i="2"/>
  <c r="N141" i="2"/>
  <c r="N106" i="2"/>
  <c r="BD159" i="2"/>
  <c r="CE48" i="6"/>
  <c r="L166" i="2"/>
  <c r="L131" i="2"/>
  <c r="L103" i="2"/>
  <c r="L250" i="2"/>
  <c r="L222" i="2"/>
  <c r="L194" i="2"/>
  <c r="L129" i="2"/>
  <c r="L220" i="2"/>
  <c r="L227" i="2"/>
  <c r="L136" i="2"/>
  <c r="L164" i="2"/>
  <c r="L101" i="2"/>
  <c r="L192" i="2"/>
  <c r="L219" i="2"/>
  <c r="L128" i="2"/>
  <c r="L100" i="2"/>
  <c r="L191" i="2"/>
  <c r="L135" i="2"/>
  <c r="L226" i="2"/>
  <c r="L163" i="2"/>
  <c r="BD188" i="2"/>
  <c r="BY53" i="6"/>
  <c r="L251" i="2"/>
  <c r="L104" i="2"/>
  <c r="L195" i="2"/>
  <c r="L132" i="2"/>
  <c r="L223" i="2"/>
  <c r="L160" i="2"/>
  <c r="BD172" i="2"/>
  <c r="CD50" i="6"/>
  <c r="CD41" i="6"/>
  <c r="BD109" i="2"/>
  <c r="BD137" i="2"/>
  <c r="CD45" i="6"/>
  <c r="CD54" i="6"/>
  <c r="BD235" i="2"/>
  <c r="CD59" i="6"/>
  <c r="L190" i="2"/>
  <c r="L127" i="2"/>
  <c r="L225" i="2"/>
  <c r="L197" i="2"/>
  <c r="L162" i="2"/>
  <c r="L134" i="2"/>
  <c r="L99" i="2"/>
  <c r="BD174" i="2"/>
  <c r="BY51" i="6"/>
  <c r="BD146" i="2"/>
  <c r="BY47" i="6"/>
  <c r="BD118" i="2"/>
  <c r="BD209" i="2"/>
  <c r="BY56" i="6"/>
  <c r="BD237" i="2"/>
  <c r="BY60" i="6"/>
  <c r="BD154" i="2"/>
  <c r="BZ48" i="6"/>
  <c r="BD245" i="2"/>
  <c r="BD126" i="2"/>
  <c r="BZ44" i="6"/>
  <c r="BD182" i="2"/>
  <c r="BZ52" i="6"/>
  <c r="BD217" i="2"/>
  <c r="BZ57" i="6"/>
  <c r="BD167" i="2"/>
  <c r="BD202" i="2"/>
  <c r="BY55" i="6"/>
  <c r="BD111" i="2"/>
  <c r="BY42" i="6"/>
  <c r="BD230" i="2"/>
  <c r="BY59" i="6"/>
  <c r="BD139" i="2"/>
  <c r="BD241" i="2"/>
  <c r="CC60" i="6"/>
  <c r="BD206" i="2"/>
  <c r="CC55" i="6"/>
  <c r="BD115" i="2"/>
  <c r="CC42" i="6"/>
  <c r="BD178" i="2"/>
  <c r="BD150" i="2"/>
  <c r="CC47" i="6"/>
  <c r="BD148" i="2"/>
  <c r="CA47" i="6"/>
  <c r="BD239" i="2"/>
  <c r="CA60" i="6"/>
  <c r="BD113" i="2"/>
  <c r="BD176" i="2"/>
  <c r="CA51" i="6"/>
  <c r="BD211" i="2"/>
  <c r="CA56" i="6"/>
  <c r="BD233" i="2"/>
  <c r="CB59" i="6"/>
  <c r="BD170" i="2"/>
  <c r="CB41" i="6"/>
  <c r="BD107" i="2"/>
  <c r="BD198" i="2"/>
  <c r="CB54" i="6"/>
  <c r="BD142" i="2"/>
  <c r="CB46" i="6"/>
  <c r="CC41" i="6"/>
  <c r="BD171" i="2"/>
  <c r="CC50" i="6"/>
  <c r="BD143" i="2"/>
  <c r="CC46" i="6"/>
  <c r="BD199" i="2"/>
  <c r="CC54" i="6"/>
  <c r="BD234" i="2"/>
  <c r="L221" i="2"/>
  <c r="L158" i="2"/>
  <c r="L130" i="2"/>
  <c r="L165" i="2"/>
  <c r="L228" i="2"/>
  <c r="L102" i="2"/>
  <c r="L193" i="2"/>
  <c r="BD168" i="2"/>
  <c r="BZ50" i="6"/>
  <c r="BD231" i="2"/>
  <c r="BZ59" i="6"/>
  <c r="BD203" i="2"/>
  <c r="BZ55" i="6"/>
  <c r="BZ46" i="6"/>
  <c r="BD112" i="2"/>
  <c r="BZ42" i="6"/>
  <c r="BD138" i="2"/>
  <c r="CE45" i="6"/>
  <c r="BD201" i="2"/>
  <c r="CE54" i="6"/>
  <c r="CE58" i="6"/>
  <c r="CE41" i="6"/>
  <c r="BD110" i="2"/>
  <c r="BD173" i="2"/>
  <c r="CE50" i="6"/>
  <c r="BD232" i="2"/>
  <c r="CA59" i="6"/>
  <c r="CA46" i="6"/>
  <c r="CA41" i="6"/>
  <c r="BD106" i="2"/>
  <c r="BD169" i="2"/>
  <c r="CA50" i="6"/>
  <c r="BD204" i="2"/>
  <c r="CA55" i="6"/>
  <c r="L224" i="2"/>
  <c r="L196" i="2"/>
  <c r="L105" i="2"/>
  <c r="L161" i="2"/>
  <c r="L133" i="2"/>
  <c r="BD189" i="2"/>
  <c r="BZ53" i="6"/>
  <c r="BD210" i="2"/>
  <c r="BD238" i="2"/>
  <c r="BZ60" i="6"/>
  <c r="BD147" i="2"/>
  <c r="BZ47" i="6"/>
  <c r="BD119" i="2"/>
  <c r="BZ43" i="6"/>
  <c r="BD175" i="2"/>
  <c r="BD214" i="2"/>
  <c r="CD56" i="6"/>
  <c r="BD249" i="2"/>
  <c r="CD61" i="6"/>
  <c r="BD123" i="2"/>
  <c r="CD43" i="6"/>
  <c r="BD186" i="2"/>
  <c r="BD151" i="2"/>
  <c r="CD47" i="6"/>
  <c r="BD181" i="2"/>
  <c r="BY52" i="6"/>
  <c r="BD244" i="2"/>
  <c r="BY61" i="6"/>
  <c r="BD153" i="2"/>
  <c r="BD216" i="2"/>
  <c r="BY57" i="6"/>
  <c r="BD125" i="2"/>
  <c r="BY44" i="6"/>
  <c r="BD248" i="2"/>
  <c r="CC61" i="6"/>
  <c r="BD157" i="2"/>
  <c r="BD213" i="2"/>
  <c r="CC56" i="6"/>
  <c r="BD122" i="2"/>
  <c r="CC43" i="6"/>
  <c r="BD185" i="2"/>
  <c r="CC52" i="6"/>
  <c r="BD179" i="2"/>
  <c r="BD116" i="2"/>
  <c r="CD42" i="6"/>
  <c r="BD144" i="2"/>
  <c r="CD46" i="6"/>
  <c r="BD242" i="2"/>
  <c r="CD60" i="6"/>
  <c r="BD207" i="2"/>
  <c r="BD184" i="2"/>
  <c r="CB52" i="6"/>
  <c r="BD212" i="2"/>
  <c r="CB56" i="6"/>
  <c r="BD156" i="2"/>
  <c r="CB48" i="6"/>
  <c r="BD247" i="2"/>
  <c r="BD121" i="2"/>
  <c r="CB43" i="6"/>
  <c r="BD218" i="2"/>
  <c r="CA57" i="6"/>
  <c r="BD120" i="2"/>
  <c r="CA43" i="6"/>
  <c r="BD155" i="2"/>
  <c r="BD246" i="2"/>
  <c r="CA61" i="6"/>
  <c r="BD183" i="2"/>
  <c r="CA52" i="6"/>
  <c r="BD243" i="2"/>
  <c r="CE60" i="6"/>
  <c r="BD187" i="2"/>
  <c r="BD124" i="2"/>
  <c r="CE43" i="6"/>
  <c r="BD215" i="2"/>
  <c r="CE56" i="6"/>
  <c r="BD152" i="2"/>
  <c r="CE47" i="6"/>
  <c r="BD117" i="2"/>
  <c r="CE42" i="6"/>
  <c r="BD236" i="2"/>
  <c r="CE59" i="6"/>
  <c r="BD145" i="2"/>
  <c r="CE46" i="6"/>
  <c r="BD208" i="2"/>
  <c r="CE55" i="6"/>
  <c r="BD180" i="2"/>
  <c r="CE51" i="6"/>
  <c r="CB42" i="6"/>
  <c r="BD114" i="2"/>
  <c r="BD240" i="2"/>
  <c r="CB60" i="6"/>
  <c r="BD205" i="2"/>
  <c r="CB55" i="6"/>
  <c r="BD177" i="2"/>
  <c r="BD149" i="2"/>
  <c r="CB47" i="6"/>
  <c r="CV36" i="8"/>
  <c r="M66" i="2" s="1"/>
  <c r="M38" i="2"/>
  <c r="CV26" i="8"/>
  <c r="M64" i="2" s="1"/>
  <c r="M36" i="2"/>
  <c r="M33" i="2"/>
  <c r="CV11" i="8"/>
  <c r="M61" i="2" s="1"/>
  <c r="M34" i="2"/>
  <c r="CV16" i="8"/>
  <c r="M62" i="2" s="1"/>
  <c r="M199" i="2" s="1"/>
  <c r="CV21" i="8"/>
  <c r="M63" i="2" s="1"/>
  <c r="M35" i="2"/>
  <c r="M37" i="2"/>
  <c r="M142" i="2" s="1"/>
  <c r="CV31" i="8"/>
  <c r="M65" i="2" s="1"/>
  <c r="CV41" i="8"/>
  <c r="M67" i="2" s="1"/>
  <c r="M170" i="2" s="1"/>
  <c r="M39" i="2"/>
  <c r="M200" i="2"/>
  <c r="M172" i="2"/>
  <c r="T62" i="10"/>
  <c r="R62" i="10"/>
  <c r="W62" i="10"/>
  <c r="V62" i="10"/>
  <c r="U62" i="10"/>
  <c r="S62" i="10"/>
  <c r="EG18" i="8"/>
  <c r="EG37" i="8"/>
  <c r="EG32" i="8"/>
  <c r="EG17" i="8"/>
  <c r="EG27" i="8"/>
  <c r="EG7" i="8"/>
  <c r="EG10" i="8"/>
  <c r="EG11" i="8"/>
  <c r="EG19" i="8"/>
  <c r="EG29" i="8"/>
  <c r="EG9" i="8"/>
  <c r="EG28" i="8"/>
  <c r="EG25" i="8"/>
  <c r="EG31" i="8"/>
  <c r="EG39" i="8"/>
  <c r="EG36" i="8"/>
  <c r="EG16" i="8"/>
  <c r="EG38" i="8"/>
  <c r="EG34" i="8"/>
  <c r="EG12" i="8"/>
  <c r="EG23" i="8"/>
  <c r="EG8" i="8"/>
  <c r="EG13" i="8"/>
  <c r="EG22" i="8"/>
  <c r="EG15" i="8"/>
  <c r="EG26" i="8"/>
  <c r="EG14" i="8"/>
  <c r="EG33" i="8"/>
  <c r="EG21" i="8"/>
  <c r="EG30" i="8"/>
  <c r="EG35" i="8"/>
  <c r="EG20" i="8"/>
  <c r="EG41" i="8"/>
  <c r="EG40" i="8"/>
  <c r="EG24" i="8"/>
  <c r="EC37" i="8"/>
  <c r="EC39" i="8" s="1"/>
  <c r="EB37" i="8"/>
  <c r="FK37" i="8"/>
  <c r="FK39" i="8" s="1"/>
  <c r="FJ37" i="8"/>
  <c r="FN36" i="8"/>
  <c r="FL37" i="8"/>
  <c r="FM36" i="8"/>
  <c r="FQ35" i="8"/>
  <c r="FO36" i="8"/>
  <c r="FP35" i="8"/>
  <c r="FW40" i="8"/>
  <c r="FW27" i="8"/>
  <c r="FW13" i="8"/>
  <c r="FW8" i="8"/>
  <c r="FW32" i="8"/>
  <c r="FW37" i="8"/>
  <c r="FW20" i="8"/>
  <c r="FW16" i="8"/>
  <c r="FW11" i="8"/>
  <c r="FW35" i="8"/>
  <c r="FW28" i="8"/>
  <c r="FW31" i="8"/>
  <c r="FW24" i="8"/>
  <c r="FW14" i="8"/>
  <c r="FW39" i="8"/>
  <c r="FW30" i="8"/>
  <c r="FW25" i="8"/>
  <c r="FW15" i="8"/>
  <c r="FW17" i="8"/>
  <c r="FW33" i="8"/>
  <c r="FW12" i="8"/>
  <c r="FW38" i="8"/>
  <c r="FW22" i="8"/>
  <c r="FW7" i="8"/>
  <c r="FW23" i="8"/>
  <c r="FW9" i="8"/>
  <c r="FW10" i="8"/>
  <c r="FW18" i="8"/>
  <c r="FW34" i="8"/>
  <c r="FW29" i="8"/>
  <c r="FW41" i="8"/>
  <c r="FW26" i="8"/>
  <c r="FW19" i="8"/>
  <c r="FW21" i="8"/>
  <c r="FW36" i="8"/>
  <c r="GV36" i="8"/>
  <c r="GU36" i="8"/>
  <c r="GT37" i="8"/>
  <c r="IJ34" i="8"/>
  <c r="IH35" i="8"/>
  <c r="II34" i="8"/>
  <c r="IO32" i="8"/>
  <c r="IP32" i="8"/>
  <c r="IN33" i="8"/>
  <c r="IR31" i="8"/>
  <c r="IS31" i="8"/>
  <c r="IQ32" i="8"/>
  <c r="IM33" i="8"/>
  <c r="IL33" i="8"/>
  <c r="IK34" i="8"/>
  <c r="JC33" i="8"/>
  <c r="JD33" i="8"/>
  <c r="JB34" i="8"/>
  <c r="JI31" i="8"/>
  <c r="JJ31" i="8"/>
  <c r="JH32" i="8"/>
  <c r="JL30" i="8"/>
  <c r="JM30" i="8"/>
  <c r="JK31" i="8"/>
  <c r="JF32" i="8"/>
  <c r="JG32" i="8"/>
  <c r="JE33" i="8"/>
  <c r="JW32" i="8"/>
  <c r="JV33" i="8"/>
  <c r="JX32" i="8"/>
  <c r="JY32" i="8"/>
  <c r="KA31" i="8"/>
  <c r="JZ31" i="8"/>
  <c r="KC30" i="8"/>
  <c r="KD30" i="8"/>
  <c r="KB31" i="8"/>
  <c r="KE30" i="8"/>
  <c r="KF29" i="8"/>
  <c r="KG29" i="8"/>
  <c r="KX29" i="8"/>
  <c r="KV30" i="8"/>
  <c r="KW29" i="8"/>
  <c r="LA28" i="8"/>
  <c r="KY29" i="8"/>
  <c r="KZ28" i="8"/>
  <c r="KT30" i="8"/>
  <c r="KU30" i="8"/>
  <c r="KS31" i="8"/>
  <c r="LQ28" i="8"/>
  <c r="LR28" i="8"/>
  <c r="LP29" i="8"/>
  <c r="LU27" i="8"/>
  <c r="LS28" i="8"/>
  <c r="LT27" i="8"/>
  <c r="LM30" i="8"/>
  <c r="LN29" i="8"/>
  <c r="LO29" i="8"/>
  <c r="LJ31" i="8"/>
  <c r="LK30" i="8"/>
  <c r="LL30" i="8"/>
  <c r="ME29" i="8"/>
  <c r="MF29" i="8"/>
  <c r="MD30" i="8"/>
  <c r="MZ28" i="8"/>
  <c r="MX29" i="8"/>
  <c r="MY28" i="8"/>
  <c r="NC27" i="8"/>
  <c r="NA28" i="8"/>
  <c r="NB27" i="8"/>
  <c r="NH25" i="8"/>
  <c r="NI25" i="8"/>
  <c r="NG26" i="8"/>
  <c r="NE26" i="8"/>
  <c r="NF26" i="8"/>
  <c r="ND27" i="8"/>
  <c r="NR28" i="8"/>
  <c r="NS27" i="8"/>
  <c r="NT27" i="8"/>
  <c r="OL27" i="8"/>
  <c r="OM26" i="8"/>
  <c r="ON26" i="8"/>
  <c r="OS24" i="8"/>
  <c r="OT24" i="8"/>
  <c r="OR25" i="8"/>
  <c r="OW23" i="8"/>
  <c r="OU24" i="8"/>
  <c r="OV23" i="8"/>
  <c r="OQ25" i="8"/>
  <c r="OO26" i="8"/>
  <c r="OP25" i="8"/>
  <c r="PP22" i="8"/>
  <c r="PO23" i="8"/>
  <c r="PQ22" i="8"/>
  <c r="PL24" i="8"/>
  <c r="PN23" i="8"/>
  <c r="PM23" i="8"/>
  <c r="PK24" i="8"/>
  <c r="PI25" i="8"/>
  <c r="PJ24" i="8"/>
  <c r="PG25" i="8"/>
  <c r="PH25" i="8"/>
  <c r="PF26" i="8"/>
  <c r="OA25" i="8"/>
  <c r="OB24" i="8"/>
  <c r="OC24" i="8"/>
  <c r="NY25" i="8"/>
  <c r="NZ25" i="8"/>
  <c r="NX26" i="8"/>
  <c r="NV26" i="8"/>
  <c r="NW26" i="8"/>
  <c r="NU27" i="8"/>
  <c r="MK27" i="8"/>
  <c r="ML27" i="8"/>
  <c r="MJ28" i="8"/>
  <c r="MM27" i="8"/>
  <c r="MN26" i="8"/>
  <c r="MO26" i="8"/>
  <c r="MI28" i="8"/>
  <c r="MG29" i="8"/>
  <c r="MH28" i="8"/>
  <c r="KP32" i="8"/>
  <c r="KQ31" i="8"/>
  <c r="KR31" i="8"/>
  <c r="HP35" i="8"/>
  <c r="HN36" i="8"/>
  <c r="HO35" i="8"/>
  <c r="HU33" i="8"/>
  <c r="HV33" i="8"/>
  <c r="HT34" i="8"/>
  <c r="HY32" i="8"/>
  <c r="HW33" i="8"/>
  <c r="HX32" i="8"/>
  <c r="HS34" i="8"/>
  <c r="HR34" i="8"/>
  <c r="HQ35" i="8"/>
  <c r="HD33" i="8"/>
  <c r="HC34" i="8"/>
  <c r="HE33" i="8"/>
  <c r="GZ35" i="8"/>
  <c r="HA34" i="8"/>
  <c r="HB34" i="8"/>
  <c r="GX35" i="8"/>
  <c r="GY35" i="8"/>
  <c r="GW36" i="8"/>
  <c r="GA37" i="8"/>
  <c r="GB37" i="8"/>
  <c r="GB39" i="8" s="1"/>
  <c r="GF36" i="8"/>
  <c r="GH35" i="8"/>
  <c r="GG35" i="8"/>
  <c r="GJ34" i="8"/>
  <c r="GI35" i="8"/>
  <c r="GK34" i="8"/>
  <c r="GC37" i="8"/>
  <c r="GE36" i="8"/>
  <c r="GD36" i="8"/>
  <c r="FB23" i="8"/>
  <c r="FB12" i="8"/>
  <c r="FB7" i="8"/>
  <c r="FB33" i="8"/>
  <c r="FB27" i="8"/>
  <c r="FB22" i="8"/>
  <c r="FB8" i="8"/>
  <c r="FB18" i="8"/>
  <c r="FB34" i="8"/>
  <c r="FB24" i="8"/>
  <c r="FB29" i="8"/>
  <c r="FB30" i="8"/>
  <c r="FB40" i="8"/>
  <c r="FB14" i="8"/>
  <c r="FB16" i="8"/>
  <c r="FB36" i="8"/>
  <c r="FB13" i="8"/>
  <c r="FB35" i="8"/>
  <c r="FB37" i="8"/>
  <c r="FB17" i="8"/>
  <c r="FB38" i="8"/>
  <c r="FB32" i="8"/>
  <c r="FB28" i="8"/>
  <c r="FB15" i="8"/>
  <c r="FB31" i="8"/>
  <c r="FB39" i="8"/>
  <c r="FB19" i="8"/>
  <c r="FB25" i="8"/>
  <c r="FB20" i="8"/>
  <c r="FB41" i="8"/>
  <c r="FB9" i="8"/>
  <c r="FB10" i="8"/>
  <c r="FB11" i="8"/>
  <c r="FB26" i="8"/>
  <c r="FB21" i="8"/>
  <c r="EV36" i="8"/>
  <c r="EW36" i="8"/>
  <c r="EU37" i="8"/>
  <c r="ET37" i="8"/>
  <c r="ET39" i="8" s="1"/>
  <c r="ES37" i="8"/>
  <c r="M109" i="2" l="1"/>
  <c r="M169" i="2"/>
  <c r="M242" i="2"/>
  <c r="M151" i="2"/>
  <c r="M139" i="2"/>
  <c r="M230" i="2"/>
  <c r="M246" i="2"/>
  <c r="M140" i="2"/>
  <c r="M239" i="2"/>
  <c r="M148" i="2"/>
  <c r="M153" i="2"/>
  <c r="M236" i="2"/>
  <c r="M145" i="2"/>
  <c r="M138" i="2"/>
  <c r="M237" i="2"/>
  <c r="M248" i="2"/>
  <c r="M150" i="2"/>
  <c r="M232" i="2"/>
  <c r="M137" i="2"/>
  <c r="M235" i="2"/>
  <c r="M233" i="2"/>
  <c r="M207" i="2"/>
  <c r="X62" i="10"/>
  <c r="M114" i="2"/>
  <c r="M124" i="2"/>
  <c r="M111" i="2"/>
  <c r="M121" i="2"/>
  <c r="M184" i="2"/>
  <c r="M120" i="2"/>
  <c r="M183" i="2"/>
  <c r="M182" i="2"/>
  <c r="M112" i="2"/>
  <c r="M119" i="2"/>
  <c r="M175" i="2"/>
  <c r="M113" i="2"/>
  <c r="M173" i="2"/>
  <c r="M118" i="2"/>
  <c r="M122" i="2"/>
  <c r="M115" i="2"/>
  <c r="M108" i="2"/>
  <c r="M116" i="2"/>
  <c r="M123" i="2"/>
  <c r="M126" i="2"/>
  <c r="M125" i="2"/>
  <c r="M117" i="2"/>
  <c r="M110" i="2"/>
  <c r="M107" i="2"/>
  <c r="M106" i="2"/>
  <c r="M141" i="2"/>
  <c r="M144" i="2"/>
  <c r="M234" i="2"/>
  <c r="M249" i="2"/>
  <c r="CK42" i="6"/>
  <c r="M188" i="2"/>
  <c r="M204" i="2"/>
  <c r="M198" i="2"/>
  <c r="M143" i="2"/>
  <c r="M171" i="2"/>
  <c r="M241" i="2"/>
  <c r="M178" i="2"/>
  <c r="M185" i="2"/>
  <c r="M157" i="2"/>
  <c r="M213" i="2"/>
  <c r="M146" i="2"/>
  <c r="M174" i="2"/>
  <c r="M229" i="2"/>
  <c r="M201" i="2"/>
  <c r="M180" i="2"/>
  <c r="M181" i="2"/>
  <c r="M244" i="2"/>
  <c r="M176" i="2"/>
  <c r="M211" i="2"/>
  <c r="M147" i="2"/>
  <c r="M210" i="2"/>
  <c r="M238" i="2"/>
  <c r="M159" i="2"/>
  <c r="M231" i="2"/>
  <c r="M168" i="2"/>
  <c r="M154" i="2"/>
  <c r="M245" i="2"/>
  <c r="M218" i="2"/>
  <c r="M155" i="2"/>
  <c r="M212" i="2"/>
  <c r="M156" i="2"/>
  <c r="M247" i="2"/>
  <c r="M167" i="2"/>
  <c r="M202" i="2"/>
  <c r="M243" i="2"/>
  <c r="M152" i="2"/>
  <c r="M215" i="2"/>
  <c r="M149" i="2"/>
  <c r="M240" i="2"/>
  <c r="M186" i="2"/>
  <c r="CO42" i="6"/>
  <c r="CN42" i="6"/>
  <c r="CF59" i="6"/>
  <c r="CI59" i="6" s="1"/>
  <c r="CF42" i="6"/>
  <c r="CI42" i="6" s="1"/>
  <c r="N204" i="2"/>
  <c r="N169" i="2"/>
  <c r="N171" i="2"/>
  <c r="N199" i="2"/>
  <c r="N108" i="2"/>
  <c r="N107" i="2"/>
  <c r="N198" i="2"/>
  <c r="N159" i="2"/>
  <c r="N172" i="2"/>
  <c r="N200" i="2"/>
  <c r="N109" i="2"/>
  <c r="N123" i="2"/>
  <c r="N151" i="2"/>
  <c r="N116" i="2"/>
  <c r="N179" i="2"/>
  <c r="N144" i="2"/>
  <c r="N182" i="2"/>
  <c r="N245" i="2"/>
  <c r="N178" i="2"/>
  <c r="N115" i="2"/>
  <c r="N206" i="2"/>
  <c r="N117" i="2"/>
  <c r="N208" i="2"/>
  <c r="N244" i="2"/>
  <c r="N181" i="2"/>
  <c r="N216" i="2"/>
  <c r="N203" i="2"/>
  <c r="N140" i="2"/>
  <c r="N113" i="2"/>
  <c r="N176" i="2"/>
  <c r="N239" i="2"/>
  <c r="N173" i="2"/>
  <c r="N110" i="2"/>
  <c r="N111" i="2"/>
  <c r="N139" i="2"/>
  <c r="N230" i="2"/>
  <c r="N209" i="2"/>
  <c r="N174" i="2"/>
  <c r="N177" i="2"/>
  <c r="N240" i="2"/>
  <c r="N114" i="2"/>
  <c r="N120" i="2"/>
  <c r="N155" i="2"/>
  <c r="N184" i="2"/>
  <c r="N247" i="2"/>
  <c r="N212" i="2"/>
  <c r="N248" i="2"/>
  <c r="N213" i="2"/>
  <c r="N238" i="2"/>
  <c r="N147" i="2"/>
  <c r="AN49" i="6"/>
  <c r="AN58" i="6"/>
  <c r="AN45" i="6"/>
  <c r="BM53" i="6"/>
  <c r="CA99" i="2"/>
  <c r="CA101" i="2"/>
  <c r="BO53" i="6"/>
  <c r="BO57" i="6"/>
  <c r="BO44" i="6"/>
  <c r="BP44" i="6"/>
  <c r="CA102" i="2"/>
  <c r="BP48" i="6"/>
  <c r="BP57" i="6"/>
  <c r="BK42" i="6"/>
  <c r="BK50" i="6"/>
  <c r="BK46" i="6"/>
  <c r="BL41" i="6"/>
  <c r="BK47" i="6"/>
  <c r="BK51" i="6"/>
  <c r="BK60" i="6"/>
  <c r="BK56" i="6"/>
  <c r="CA103" i="2"/>
  <c r="BQ57" i="6"/>
  <c r="BQ44" i="6"/>
  <c r="BQ53" i="6"/>
  <c r="BH41" i="6"/>
  <c r="BK53" i="6"/>
  <c r="BN44" i="6"/>
  <c r="BN57" i="6"/>
  <c r="BN53" i="6"/>
  <c r="CA100" i="2"/>
  <c r="BK48" i="6"/>
  <c r="BK61" i="6"/>
  <c r="BK44" i="6"/>
  <c r="BK57" i="6"/>
  <c r="BK52" i="6"/>
  <c r="AU42" i="6"/>
  <c r="X61" i="10"/>
  <c r="X48" i="6"/>
  <c r="X61" i="6"/>
  <c r="X58" i="10"/>
  <c r="X41" i="6"/>
  <c r="X49" i="6"/>
  <c r="X54" i="10"/>
  <c r="X45" i="6"/>
  <c r="AS49" i="6"/>
  <c r="AN48" i="6"/>
  <c r="AP48" i="6"/>
  <c r="AO48" i="6"/>
  <c r="AQ48" i="6"/>
  <c r="AR48" i="6"/>
  <c r="AT48" i="6"/>
  <c r="AN57" i="6"/>
  <c r="AO57" i="6"/>
  <c r="AP57" i="6"/>
  <c r="AT57" i="6"/>
  <c r="AN54" i="6"/>
  <c r="AT54" i="6"/>
  <c r="AQ54" i="6"/>
  <c r="AR54" i="6"/>
  <c r="AS54" i="6"/>
  <c r="AR49" i="6"/>
  <c r="AP54" i="6"/>
  <c r="AP49" i="6"/>
  <c r="AS44" i="6"/>
  <c r="AO44" i="6"/>
  <c r="AN44" i="6"/>
  <c r="BP47" i="6"/>
  <c r="BP52" i="6"/>
  <c r="BO50" i="6"/>
  <c r="BO46" i="6"/>
  <c r="CA201" i="2"/>
  <c r="CA229" i="2"/>
  <c r="CA230" i="2"/>
  <c r="CA111" i="2"/>
  <c r="CA139" i="2"/>
  <c r="BQ46" i="6"/>
  <c r="BO51" i="6"/>
  <c r="BO42" i="6"/>
  <c r="BO60" i="6"/>
  <c r="BN47" i="6"/>
  <c r="BN42" i="6"/>
  <c r="BQ60" i="6"/>
  <c r="BL56" i="6"/>
  <c r="BL43" i="6"/>
  <c r="BR43" i="6" s="1"/>
  <c r="BM43" i="6"/>
  <c r="BM52" i="6"/>
  <c r="BL61" i="6"/>
  <c r="BL44" i="6"/>
  <c r="CA109" i="2"/>
  <c r="BP50" i="6"/>
  <c r="BQ48" i="6"/>
  <c r="BL42" i="6"/>
  <c r="BM50" i="6"/>
  <c r="CA153" i="2"/>
  <c r="CA125" i="2"/>
  <c r="CA181" i="2"/>
  <c r="CA148" i="2"/>
  <c r="CA239" i="2"/>
  <c r="CA247" i="2"/>
  <c r="CA184" i="2"/>
  <c r="CA121" i="2"/>
  <c r="CA157" i="2"/>
  <c r="CA248" i="2"/>
  <c r="CA207" i="2"/>
  <c r="CA116" i="2"/>
  <c r="CA179" i="2"/>
  <c r="CA151" i="2"/>
  <c r="CA186" i="2"/>
  <c r="CA199" i="2"/>
  <c r="CA171" i="2"/>
  <c r="CA143" i="2"/>
  <c r="BQ50" i="6"/>
  <c r="CA117" i="2"/>
  <c r="CA180" i="2"/>
  <c r="CA208" i="2"/>
  <c r="CA150" i="2"/>
  <c r="CA206" i="2"/>
  <c r="CA177" i="2"/>
  <c r="CA149" i="2"/>
  <c r="CA114" i="2"/>
  <c r="CA124" i="2"/>
  <c r="CA243" i="2"/>
  <c r="CA146" i="2"/>
  <c r="CA174" i="2"/>
  <c r="CA209" i="2"/>
  <c r="CA210" i="2"/>
  <c r="CA147" i="2"/>
  <c r="CA218" i="2"/>
  <c r="CA155" i="2"/>
  <c r="CA246" i="2"/>
  <c r="CA182" i="2"/>
  <c r="CA126" i="2"/>
  <c r="CA137" i="2"/>
  <c r="CA200" i="2"/>
  <c r="CA235" i="2"/>
  <c r="CA142" i="2"/>
  <c r="CA198" i="2"/>
  <c r="CA112" i="2"/>
  <c r="CA140" i="2"/>
  <c r="BM51" i="6"/>
  <c r="BM56" i="6"/>
  <c r="BM42" i="6"/>
  <c r="BN52" i="6"/>
  <c r="BN43" i="6"/>
  <c r="BO43" i="6"/>
  <c r="BO56" i="6"/>
  <c r="BP60" i="6"/>
  <c r="BP46" i="6"/>
  <c r="M206" i="2"/>
  <c r="M209" i="2"/>
  <c r="M208" i="2"/>
  <c r="M216" i="2"/>
  <c r="M203" i="2"/>
  <c r="M217" i="2"/>
  <c r="M189" i="2"/>
  <c r="M187" i="2"/>
  <c r="M205" i="2"/>
  <c r="M177" i="2"/>
  <c r="M214" i="2"/>
  <c r="M179" i="2"/>
  <c r="CL42" i="6"/>
  <c r="CK59" i="6"/>
  <c r="CJ42" i="6"/>
  <c r="N234" i="2"/>
  <c r="N189" i="2"/>
  <c r="N188" i="2"/>
  <c r="N233" i="2"/>
  <c r="N170" i="2"/>
  <c r="N142" i="2"/>
  <c r="N137" i="2"/>
  <c r="N235" i="2"/>
  <c r="N249" i="2"/>
  <c r="N186" i="2"/>
  <c r="N214" i="2"/>
  <c r="N242" i="2"/>
  <c r="N207" i="2"/>
  <c r="N154" i="2"/>
  <c r="N126" i="2"/>
  <c r="N217" i="2"/>
  <c r="N150" i="2"/>
  <c r="N241" i="2"/>
  <c r="N236" i="2"/>
  <c r="N180" i="2"/>
  <c r="N145" i="2"/>
  <c r="N125" i="2"/>
  <c r="N153" i="2"/>
  <c r="N168" i="2"/>
  <c r="N112" i="2"/>
  <c r="N231" i="2"/>
  <c r="N148" i="2"/>
  <c r="N211" i="2"/>
  <c r="N201" i="2"/>
  <c r="N229" i="2"/>
  <c r="N138" i="2"/>
  <c r="N167" i="2"/>
  <c r="N202" i="2"/>
  <c r="N118" i="2"/>
  <c r="N146" i="2"/>
  <c r="N237" i="2"/>
  <c r="N149" i="2"/>
  <c r="N205" i="2"/>
  <c r="N246" i="2"/>
  <c r="N183" i="2"/>
  <c r="N218" i="2"/>
  <c r="N121" i="2"/>
  <c r="N156" i="2"/>
  <c r="N157" i="2"/>
  <c r="N185" i="2"/>
  <c r="N122" i="2"/>
  <c r="N119" i="2"/>
  <c r="N210" i="2"/>
  <c r="N187" i="2"/>
  <c r="AO41" i="6"/>
  <c r="AU41" i="6" s="1"/>
  <c r="AT41" i="6"/>
  <c r="AP41" i="6"/>
  <c r="AQ41" i="6"/>
  <c r="AR41" i="6"/>
  <c r="AS41" i="6"/>
  <c r="AQ58" i="6"/>
  <c r="AT58" i="6"/>
  <c r="AP45" i="6"/>
  <c r="AT45" i="6"/>
  <c r="AS45" i="6"/>
  <c r="CA162" i="2"/>
  <c r="CA164" i="2"/>
  <c r="CA227" i="2"/>
  <c r="CA192" i="2"/>
  <c r="CA136" i="2"/>
  <c r="CA220" i="2"/>
  <c r="CA129" i="2"/>
  <c r="CA193" i="2"/>
  <c r="CA165" i="2"/>
  <c r="CA130" i="2"/>
  <c r="CA228" i="2"/>
  <c r="CA158" i="2"/>
  <c r="CA221" i="2"/>
  <c r="CA105" i="2"/>
  <c r="CA224" i="2"/>
  <c r="CA196" i="2"/>
  <c r="CA133" i="2"/>
  <c r="CA161" i="2"/>
  <c r="CA222" i="2"/>
  <c r="CA131" i="2"/>
  <c r="CA166" i="2"/>
  <c r="CA194" i="2"/>
  <c r="CA251" i="2"/>
  <c r="CA223" i="2"/>
  <c r="CA195" i="2"/>
  <c r="CA132" i="2"/>
  <c r="CA160" i="2"/>
  <c r="CA104" i="2"/>
  <c r="CA128" i="2"/>
  <c r="CA219" i="2"/>
  <c r="CA135" i="2"/>
  <c r="CA191" i="2"/>
  <c r="CA163" i="2"/>
  <c r="CA226" i="2"/>
  <c r="X43" i="6"/>
  <c r="X41" i="10"/>
  <c r="X49" i="10"/>
  <c r="X58" i="6"/>
  <c r="X45" i="10"/>
  <c r="AO58" i="6"/>
  <c r="AO45" i="6"/>
  <c r="AU57" i="6"/>
  <c r="AQ49" i="6"/>
  <c r="AU61" i="6"/>
  <c r="AT49" i="6"/>
  <c r="AU53" i="6"/>
  <c r="AR58" i="6"/>
  <c r="AR45" i="6"/>
  <c r="AP58" i="6"/>
  <c r="BP61" i="6"/>
  <c r="BP56" i="6"/>
  <c r="CA108" i="2"/>
  <c r="CA110" i="2"/>
  <c r="CA173" i="2"/>
  <c r="CA138" i="2"/>
  <c r="CA202" i="2"/>
  <c r="CA167" i="2"/>
  <c r="CA189" i="2"/>
  <c r="BQ51" i="6"/>
  <c r="BO47" i="6"/>
  <c r="BN60" i="6"/>
  <c r="BQ52" i="6"/>
  <c r="BL51" i="6"/>
  <c r="BL47" i="6"/>
  <c r="BM57" i="6"/>
  <c r="BM48" i="6"/>
  <c r="BM61" i="6"/>
  <c r="BL52" i="6"/>
  <c r="BL48" i="6"/>
  <c r="BN46" i="6"/>
  <c r="BL50" i="6"/>
  <c r="BM46" i="6"/>
  <c r="CA244" i="2"/>
  <c r="CA216" i="2"/>
  <c r="CA176" i="2"/>
  <c r="CA211" i="2"/>
  <c r="CA113" i="2"/>
  <c r="CA156" i="2"/>
  <c r="CA212" i="2"/>
  <c r="CA185" i="2"/>
  <c r="CA122" i="2"/>
  <c r="CA213" i="2"/>
  <c r="CA242" i="2"/>
  <c r="CA144" i="2"/>
  <c r="CA249" i="2"/>
  <c r="CA214" i="2"/>
  <c r="CA123" i="2"/>
  <c r="CA234" i="2"/>
  <c r="BL53" i="6"/>
  <c r="CA236" i="2"/>
  <c r="CA145" i="2"/>
  <c r="CA178" i="2"/>
  <c r="CA115" i="2"/>
  <c r="CA241" i="2"/>
  <c r="CA205" i="2"/>
  <c r="CA240" i="2"/>
  <c r="CA215" i="2"/>
  <c r="CA152" i="2"/>
  <c r="CA187" i="2"/>
  <c r="CA118" i="2"/>
  <c r="CA237" i="2"/>
  <c r="CA175" i="2"/>
  <c r="CA238" i="2"/>
  <c r="CA119" i="2"/>
  <c r="CA120" i="2"/>
  <c r="CA183" i="2"/>
  <c r="CA245" i="2"/>
  <c r="CA217" i="2"/>
  <c r="CA154" i="2"/>
  <c r="CA172" i="2"/>
  <c r="CA159" i="2"/>
  <c r="CA233" i="2"/>
  <c r="CA107" i="2"/>
  <c r="CA231" i="2"/>
  <c r="CA168" i="2"/>
  <c r="CA203" i="2"/>
  <c r="CA169" i="2"/>
  <c r="CA106" i="2"/>
  <c r="CA188" i="2"/>
  <c r="BM47" i="6"/>
  <c r="BM60" i="6"/>
  <c r="BN61" i="6"/>
  <c r="BN56" i="6"/>
  <c r="BO48" i="6"/>
  <c r="BO61" i="6"/>
  <c r="BP55" i="6"/>
  <c r="BR55" i="6" s="1"/>
  <c r="BP42" i="6"/>
  <c r="BP51" i="6"/>
  <c r="FA10" i="8"/>
  <c r="FA22" i="8"/>
  <c r="FA27" i="8"/>
  <c r="FA32" i="8"/>
  <c r="FA37" i="8"/>
  <c r="FA7" i="8"/>
  <c r="FA40" i="8"/>
  <c r="FA29" i="8"/>
  <c r="FA16" i="8"/>
  <c r="FA25" i="8"/>
  <c r="FA9" i="8"/>
  <c r="FA14" i="8"/>
  <c r="FA15" i="8"/>
  <c r="FA30" i="8"/>
  <c r="FA38" i="8"/>
  <c r="FA36" i="8"/>
  <c r="FA26" i="8"/>
  <c r="FA34" i="8"/>
  <c r="FA12" i="8"/>
  <c r="FA8" i="8"/>
  <c r="FA17" i="8"/>
  <c r="FA18" i="8"/>
  <c r="FA13" i="8"/>
  <c r="FA19" i="8"/>
  <c r="FA35" i="8"/>
  <c r="FA33" i="8"/>
  <c r="FA41" i="8"/>
  <c r="FA21" i="8"/>
  <c r="FA24" i="8"/>
  <c r="FA31" i="8"/>
  <c r="FA39" i="8"/>
  <c r="FA11" i="8"/>
  <c r="FA20" i="8"/>
  <c r="FA28" i="8"/>
  <c r="FA23" i="8"/>
  <c r="EV37" i="8"/>
  <c r="EW37" i="8"/>
  <c r="EW39" i="8" s="1"/>
  <c r="GD37" i="8"/>
  <c r="GE37" i="8"/>
  <c r="GE39" i="8" s="1"/>
  <c r="GK35" i="8"/>
  <c r="GJ35" i="8"/>
  <c r="GI36" i="8"/>
  <c r="GH36" i="8"/>
  <c r="GF37" i="8"/>
  <c r="GG36" i="8"/>
  <c r="GQ25" i="8"/>
  <c r="GQ22" i="8"/>
  <c r="GQ33" i="8"/>
  <c r="GQ12" i="8"/>
  <c r="GQ27" i="8"/>
  <c r="GQ32" i="8"/>
  <c r="GQ18" i="8"/>
  <c r="GQ26" i="8"/>
  <c r="GQ9" i="8"/>
  <c r="GQ28" i="8"/>
  <c r="GQ10" i="8"/>
  <c r="GQ24" i="8"/>
  <c r="GQ14" i="8"/>
  <c r="GQ36" i="8"/>
  <c r="GQ16" i="8"/>
  <c r="GQ31" i="8"/>
  <c r="GQ34" i="8"/>
  <c r="GQ20" i="8"/>
  <c r="GQ8" i="8"/>
  <c r="GQ37" i="8"/>
  <c r="GQ7" i="8"/>
  <c r="GQ38" i="8"/>
  <c r="GQ17" i="8"/>
  <c r="GQ19" i="8"/>
  <c r="GQ40" i="8"/>
  <c r="GQ11" i="8"/>
  <c r="GQ13" i="8"/>
  <c r="GQ30" i="8"/>
  <c r="GQ23" i="8"/>
  <c r="GQ39" i="8"/>
  <c r="GQ21" i="8"/>
  <c r="GQ41" i="8"/>
  <c r="GQ35" i="8"/>
  <c r="GQ15" i="8"/>
  <c r="GQ29" i="8"/>
  <c r="GX36" i="8"/>
  <c r="GY36" i="8"/>
  <c r="GW37" i="8"/>
  <c r="HB35" i="8"/>
  <c r="HA35" i="8"/>
  <c r="GZ36" i="8"/>
  <c r="HD34" i="8"/>
  <c r="HC35" i="8"/>
  <c r="HE34" i="8"/>
  <c r="HQ36" i="8"/>
  <c r="HR35" i="8"/>
  <c r="HS35" i="8"/>
  <c r="HW34" i="8"/>
  <c r="HX33" i="8"/>
  <c r="HY33" i="8"/>
  <c r="HT35" i="8"/>
  <c r="HV34" i="8"/>
  <c r="HU34" i="8"/>
  <c r="HN37" i="8"/>
  <c r="HP36" i="8"/>
  <c r="HO36" i="8"/>
  <c r="KP33" i="8"/>
  <c r="KR32" i="8"/>
  <c r="KQ32" i="8"/>
  <c r="MI29" i="8"/>
  <c r="MH29" i="8"/>
  <c r="MG30" i="8"/>
  <c r="MM28" i="8"/>
  <c r="MN27" i="8"/>
  <c r="MO27" i="8"/>
  <c r="MK28" i="8"/>
  <c r="ML28" i="8"/>
  <c r="MJ29" i="8"/>
  <c r="NU28" i="8"/>
  <c r="NW27" i="8"/>
  <c r="NV27" i="8"/>
  <c r="NZ26" i="8"/>
  <c r="NX27" i="8"/>
  <c r="NY26" i="8"/>
  <c r="OA26" i="8"/>
  <c r="OB25" i="8"/>
  <c r="OC25" i="8"/>
  <c r="PF27" i="8"/>
  <c r="PH26" i="8"/>
  <c r="PG26" i="8"/>
  <c r="PJ25" i="8"/>
  <c r="PI26" i="8"/>
  <c r="PK25" i="8"/>
  <c r="PN24" i="8"/>
  <c r="PL25" i="8"/>
  <c r="PM24" i="8"/>
  <c r="PQ23" i="8"/>
  <c r="PP23" i="8"/>
  <c r="PO24" i="8"/>
  <c r="OP26" i="8"/>
  <c r="OQ26" i="8"/>
  <c r="OO27" i="8"/>
  <c r="OU25" i="8"/>
  <c r="OV24" i="8"/>
  <c r="OW24" i="8"/>
  <c r="OR26" i="8"/>
  <c r="OS25" i="8"/>
  <c r="OT25" i="8"/>
  <c r="OL28" i="8"/>
  <c r="ON27" i="8"/>
  <c r="OM27" i="8"/>
  <c r="NT28" i="8"/>
  <c r="NR29" i="8"/>
  <c r="NS28" i="8"/>
  <c r="ND28" i="8"/>
  <c r="NF27" i="8"/>
  <c r="NE27" i="8"/>
  <c r="NI26" i="8"/>
  <c r="NG27" i="8"/>
  <c r="NH26" i="8"/>
  <c r="NA29" i="8"/>
  <c r="NB28" i="8"/>
  <c r="NC28" i="8"/>
  <c r="MY29" i="8"/>
  <c r="MZ29" i="8"/>
  <c r="MX30" i="8"/>
  <c r="MF30" i="8"/>
  <c r="MD31" i="8"/>
  <c r="ME30" i="8"/>
  <c r="LK31" i="8"/>
  <c r="LL31" i="8"/>
  <c r="LJ32" i="8"/>
  <c r="LM31" i="8"/>
  <c r="LN30" i="8"/>
  <c r="LO30" i="8"/>
  <c r="LS29" i="8"/>
  <c r="LT28" i="8"/>
  <c r="LU28" i="8"/>
  <c r="LP30" i="8"/>
  <c r="LR29" i="8"/>
  <c r="LQ29" i="8"/>
  <c r="KU31" i="8"/>
  <c r="KS32" i="8"/>
  <c r="KT31" i="8"/>
  <c r="KZ29" i="8"/>
  <c r="KY30" i="8"/>
  <c r="LA29" i="8"/>
  <c r="KW30" i="8"/>
  <c r="KX30" i="8"/>
  <c r="KV31" i="8"/>
  <c r="KE31" i="8"/>
  <c r="KF30" i="8"/>
  <c r="KG30" i="8"/>
  <c r="KD31" i="8"/>
  <c r="KC31" i="8"/>
  <c r="KB32" i="8"/>
  <c r="JZ32" i="8"/>
  <c r="KA32" i="8"/>
  <c r="JY33" i="8"/>
  <c r="JW33" i="8"/>
  <c r="JX33" i="8"/>
  <c r="JV34" i="8"/>
  <c r="JE34" i="8"/>
  <c r="JG33" i="8"/>
  <c r="JF33" i="8"/>
  <c r="JL31" i="8"/>
  <c r="JM31" i="8"/>
  <c r="JK32" i="8"/>
  <c r="JI32" i="8"/>
  <c r="JH33" i="8"/>
  <c r="JJ32" i="8"/>
  <c r="JC34" i="8"/>
  <c r="JB35" i="8"/>
  <c r="JD34" i="8"/>
  <c r="IK35" i="8"/>
  <c r="IL34" i="8"/>
  <c r="IM34" i="8"/>
  <c r="IQ33" i="8"/>
  <c r="IR32" i="8"/>
  <c r="IS32" i="8"/>
  <c r="IN34" i="8"/>
  <c r="IO33" i="8"/>
  <c r="IP33" i="8"/>
  <c r="II35" i="8"/>
  <c r="IH36" i="8"/>
  <c r="IJ35" i="8"/>
  <c r="GV37" i="8"/>
  <c r="GV39" i="8" s="1"/>
  <c r="GU37" i="8"/>
  <c r="FQ36" i="8"/>
  <c r="FO37" i="8"/>
  <c r="FP36" i="8"/>
  <c r="FM37" i="8"/>
  <c r="FN37" i="8"/>
  <c r="FN39" i="8" s="1"/>
  <c r="FV28" i="8"/>
  <c r="FV23" i="8"/>
  <c r="FV22" i="8"/>
  <c r="FV33" i="8"/>
  <c r="FV27" i="8"/>
  <c r="FV34" i="8"/>
  <c r="FV11" i="8"/>
  <c r="FV31" i="8"/>
  <c r="FV9" i="8"/>
  <c r="FV40" i="8"/>
  <c r="FV39" i="8"/>
  <c r="FV19" i="8"/>
  <c r="FV29" i="8"/>
  <c r="FV20" i="8"/>
  <c r="FV25" i="8"/>
  <c r="FV38" i="8"/>
  <c r="FV14" i="8"/>
  <c r="FV41" i="8"/>
  <c r="FV17" i="8"/>
  <c r="FV7" i="8"/>
  <c r="FV32" i="8"/>
  <c r="FV12" i="8"/>
  <c r="FV37" i="8"/>
  <c r="FV10" i="8"/>
  <c r="FV18" i="8"/>
  <c r="FV15" i="8"/>
  <c r="FV35" i="8"/>
  <c r="FV24" i="8"/>
  <c r="FV26" i="8"/>
  <c r="FV30" i="8"/>
  <c r="FV36" i="8"/>
  <c r="FV21" i="8"/>
  <c r="FV8" i="8"/>
  <c r="FV16" i="8"/>
  <c r="FV13" i="8"/>
  <c r="EF38" i="8"/>
  <c r="EJ38" i="8" s="1"/>
  <c r="O46" i="2" s="1"/>
  <c r="EF37" i="8"/>
  <c r="EJ37" i="8" s="1"/>
  <c r="EF7" i="8"/>
  <c r="EJ7" i="8" s="1"/>
  <c r="EF33" i="8"/>
  <c r="EJ33" i="8" s="1"/>
  <c r="O45" i="2" s="1"/>
  <c r="EF17" i="8"/>
  <c r="EJ17" i="8" s="1"/>
  <c r="EF20" i="8"/>
  <c r="EJ20" i="8" s="1"/>
  <c r="O56" i="2" s="1"/>
  <c r="EF9" i="8"/>
  <c r="EJ9" i="8" s="1"/>
  <c r="O47" i="2" s="1"/>
  <c r="EF30" i="8"/>
  <c r="EJ30" i="8" s="1"/>
  <c r="O58" i="2" s="1"/>
  <c r="EF10" i="8"/>
  <c r="EJ10" i="8" s="1"/>
  <c r="O54" i="2" s="1"/>
  <c r="EF15" i="8"/>
  <c r="EJ15" i="8" s="1"/>
  <c r="O55" i="2" s="1"/>
  <c r="EF21" i="8"/>
  <c r="EF39" i="8"/>
  <c r="EJ39" i="8" s="1"/>
  <c r="O53" i="2" s="1"/>
  <c r="EF41" i="8"/>
  <c r="EF25" i="8"/>
  <c r="EJ25" i="8" s="1"/>
  <c r="O57" i="2" s="1"/>
  <c r="EF29" i="8"/>
  <c r="EJ29" i="8" s="1"/>
  <c r="O51" i="2" s="1"/>
  <c r="EF19" i="8"/>
  <c r="EJ19" i="8" s="1"/>
  <c r="O49" i="2" s="1"/>
  <c r="EF31" i="8"/>
  <c r="EF34" i="8"/>
  <c r="EJ34" i="8" s="1"/>
  <c r="O52" i="2" s="1"/>
  <c r="EF27" i="8"/>
  <c r="EJ27" i="8" s="1"/>
  <c r="EF12" i="8"/>
  <c r="EJ12" i="8" s="1"/>
  <c r="EF22" i="8"/>
  <c r="EJ22" i="8" s="1"/>
  <c r="EF8" i="8"/>
  <c r="EJ8" i="8" s="1"/>
  <c r="O40" i="2" s="1"/>
  <c r="EF32" i="8"/>
  <c r="EJ32" i="8" s="1"/>
  <c r="EF18" i="8"/>
  <c r="EJ18" i="8" s="1"/>
  <c r="O42" i="2" s="1"/>
  <c r="EF24" i="8"/>
  <c r="EJ24" i="8" s="1"/>
  <c r="O50" i="2" s="1"/>
  <c r="EF28" i="8"/>
  <c r="EJ28" i="8" s="1"/>
  <c r="O44" i="2" s="1"/>
  <c r="EF35" i="8"/>
  <c r="EJ35" i="8" s="1"/>
  <c r="O59" i="2" s="1"/>
  <c r="EF14" i="8"/>
  <c r="EJ14" i="8" s="1"/>
  <c r="O48" i="2" s="1"/>
  <c r="EF23" i="8"/>
  <c r="EJ23" i="8" s="1"/>
  <c r="O43" i="2" s="1"/>
  <c r="EF13" i="8"/>
  <c r="EJ13" i="8" s="1"/>
  <c r="O41" i="2" s="1"/>
  <c r="EF40" i="8"/>
  <c r="EJ40" i="8" s="1"/>
  <c r="O60" i="2" s="1"/>
  <c r="EF11" i="8"/>
  <c r="EF26" i="8"/>
  <c r="EF16" i="8"/>
  <c r="EF36" i="8"/>
  <c r="BE172" i="2"/>
  <c r="DB50" i="6"/>
  <c r="BE235" i="2"/>
  <c r="DB59" i="6"/>
  <c r="DB41" i="6"/>
  <c r="BE109" i="2"/>
  <c r="BE137" i="2"/>
  <c r="DB45" i="6"/>
  <c r="BE200" i="2"/>
  <c r="DB54" i="6"/>
  <c r="M99" i="2"/>
  <c r="M162" i="2"/>
  <c r="M134" i="2"/>
  <c r="M225" i="2"/>
  <c r="M197" i="2"/>
  <c r="M190" i="2"/>
  <c r="M127" i="2"/>
  <c r="BE188" i="2"/>
  <c r="CW53" i="6"/>
  <c r="M223" i="2"/>
  <c r="M195" i="2"/>
  <c r="M104" i="2"/>
  <c r="M251" i="2"/>
  <c r="M132" i="2"/>
  <c r="M160" i="2"/>
  <c r="BE232" i="2"/>
  <c r="CY59" i="6"/>
  <c r="BE169" i="2"/>
  <c r="CY50" i="6"/>
  <c r="CY41" i="6"/>
  <c r="BE106" i="2"/>
  <c r="BE141" i="2"/>
  <c r="CY46" i="6"/>
  <c r="BE204" i="2"/>
  <c r="CY55" i="6"/>
  <c r="M102" i="2"/>
  <c r="M130" i="2"/>
  <c r="M165" i="2"/>
  <c r="M193" i="2"/>
  <c r="M228" i="2"/>
  <c r="M221" i="2"/>
  <c r="M158" i="2"/>
  <c r="M220" i="2"/>
  <c r="M129" i="2"/>
  <c r="M136" i="2"/>
  <c r="M164" i="2"/>
  <c r="M192" i="2"/>
  <c r="M101" i="2"/>
  <c r="M227" i="2"/>
  <c r="BE170" i="2"/>
  <c r="CZ50" i="6"/>
  <c r="BE198" i="2"/>
  <c r="CZ54" i="6"/>
  <c r="BE142" i="2"/>
  <c r="CZ46" i="6"/>
  <c r="CZ41" i="6"/>
  <c r="BE107" i="2"/>
  <c r="BE233" i="2"/>
  <c r="CZ59" i="6"/>
  <c r="BE143" i="2"/>
  <c r="DA46" i="6"/>
  <c r="BE199" i="2"/>
  <c r="DA54" i="6"/>
  <c r="BE171" i="2"/>
  <c r="DA50" i="6"/>
  <c r="DA41" i="6"/>
  <c r="BE108" i="2"/>
  <c r="BE234" i="2"/>
  <c r="DA59" i="6"/>
  <c r="M219" i="2"/>
  <c r="M128" i="2"/>
  <c r="M135" i="2"/>
  <c r="M191" i="2"/>
  <c r="M163" i="2"/>
  <c r="M226" i="2"/>
  <c r="M100" i="2"/>
  <c r="BE206" i="2"/>
  <c r="DA55" i="6"/>
  <c r="BE241" i="2"/>
  <c r="DA60" i="6"/>
  <c r="DA42" i="6"/>
  <c r="BE115" i="2"/>
  <c r="BE178" i="2"/>
  <c r="DA51" i="6"/>
  <c r="BE150" i="2"/>
  <c r="DA47" i="6"/>
  <c r="BE185" i="2"/>
  <c r="DA52" i="6"/>
  <c r="BE122" i="2"/>
  <c r="DA43" i="6"/>
  <c r="BE157" i="2"/>
  <c r="DA48" i="6"/>
  <c r="BE248" i="2"/>
  <c r="DA61" i="6"/>
  <c r="BE213" i="2"/>
  <c r="DA56" i="6"/>
  <c r="BE209" i="2"/>
  <c r="CW56" i="6"/>
  <c r="BE146" i="2"/>
  <c r="CW47" i="6"/>
  <c r="BE237" i="2"/>
  <c r="CW60" i="6"/>
  <c r="BE174" i="2"/>
  <c r="CW51" i="6"/>
  <c r="BE118" i="2"/>
  <c r="CW43" i="6"/>
  <c r="DC41" i="6"/>
  <c r="BE110" i="2"/>
  <c r="BE173" i="2"/>
  <c r="DC50" i="6"/>
  <c r="BE229" i="2"/>
  <c r="DC58" i="6"/>
  <c r="BE138" i="2"/>
  <c r="DC45" i="6"/>
  <c r="BE201" i="2"/>
  <c r="DC54" i="6"/>
  <c r="BE145" i="2"/>
  <c r="DC46" i="6"/>
  <c r="BE180" i="2"/>
  <c r="DC51" i="6"/>
  <c r="BE208" i="2"/>
  <c r="DC55" i="6"/>
  <c r="DC42" i="6"/>
  <c r="BE117" i="2"/>
  <c r="BE236" i="2"/>
  <c r="DC59" i="6"/>
  <c r="BE181" i="2"/>
  <c r="CW52" i="6"/>
  <c r="BE216" i="2"/>
  <c r="CW57" i="6"/>
  <c r="BE244" i="2"/>
  <c r="CW61" i="6"/>
  <c r="BE153" i="2"/>
  <c r="CW48" i="6"/>
  <c r="BE125" i="2"/>
  <c r="CW44" i="6"/>
  <c r="BE148" i="2"/>
  <c r="CY47" i="6"/>
  <c r="BE176" i="2"/>
  <c r="CY51" i="6"/>
  <c r="CY42" i="6"/>
  <c r="BE113" i="2"/>
  <c r="BE211" i="2"/>
  <c r="CY56" i="6"/>
  <c r="BE239" i="2"/>
  <c r="CY60" i="6"/>
  <c r="BE147" i="2"/>
  <c r="CX47" i="6"/>
  <c r="BE175" i="2"/>
  <c r="CX51" i="6"/>
  <c r="BE210" i="2"/>
  <c r="CX56" i="6"/>
  <c r="CX43" i="6"/>
  <c r="BE119" i="2"/>
  <c r="BE238" i="2"/>
  <c r="CX60" i="6"/>
  <c r="M131" i="2"/>
  <c r="M222" i="2"/>
  <c r="M103" i="2"/>
  <c r="M166" i="2"/>
  <c r="M194" i="2"/>
  <c r="M250" i="2"/>
  <c r="BE159" i="2"/>
  <c r="DC48" i="6"/>
  <c r="CX42" i="6"/>
  <c r="BE112" i="2"/>
  <c r="BE231" i="2"/>
  <c r="CX59" i="6"/>
  <c r="BE203" i="2"/>
  <c r="CX55" i="6"/>
  <c r="BE168" i="2"/>
  <c r="CX50" i="6"/>
  <c r="BE140" i="2"/>
  <c r="CX46" i="6"/>
  <c r="BE154" i="2"/>
  <c r="CX48" i="6"/>
  <c r="BE182" i="2"/>
  <c r="CX52" i="6"/>
  <c r="BE245" i="2"/>
  <c r="CX61" i="6"/>
  <c r="BE217" i="2"/>
  <c r="CX57" i="6"/>
  <c r="BE126" i="2"/>
  <c r="CX44" i="6"/>
  <c r="BE183" i="2"/>
  <c r="CY52" i="6"/>
  <c r="BE218" i="2"/>
  <c r="CY57" i="6"/>
  <c r="BE120" i="2"/>
  <c r="CY43" i="6"/>
  <c r="BE155" i="2"/>
  <c r="CY48" i="6"/>
  <c r="BE246" i="2"/>
  <c r="CY61" i="6"/>
  <c r="BE212" i="2"/>
  <c r="CZ56" i="6"/>
  <c r="BE184" i="2"/>
  <c r="CZ52" i="6"/>
  <c r="BE156" i="2"/>
  <c r="CZ48" i="6"/>
  <c r="BE121" i="2"/>
  <c r="CZ43" i="6"/>
  <c r="BE247" i="2"/>
  <c r="CZ61" i="6"/>
  <c r="BE230" i="2"/>
  <c r="CW59" i="6"/>
  <c r="BE167" i="2"/>
  <c r="CW50" i="6"/>
  <c r="BE139" i="2"/>
  <c r="CW46" i="6"/>
  <c r="BE202" i="2"/>
  <c r="CW55" i="6"/>
  <c r="CW42" i="6"/>
  <c r="BE111" i="2"/>
  <c r="M105" i="2"/>
  <c r="M133" i="2"/>
  <c r="M196" i="2"/>
  <c r="M161" i="2"/>
  <c r="M224" i="2"/>
  <c r="BE189" i="2"/>
  <c r="CX53" i="6"/>
  <c r="BE243" i="2"/>
  <c r="DC60" i="6"/>
  <c r="BE187" i="2"/>
  <c r="DC52" i="6"/>
  <c r="BE152" i="2"/>
  <c r="DC47" i="6"/>
  <c r="DC43" i="6"/>
  <c r="BE124" i="2"/>
  <c r="BE215" i="2"/>
  <c r="DC56" i="6"/>
  <c r="BE205" i="2"/>
  <c r="CZ55" i="6"/>
  <c r="BE149" i="2"/>
  <c r="CZ47" i="6"/>
  <c r="CZ42" i="6"/>
  <c r="BE114" i="2"/>
  <c r="BE240" i="2"/>
  <c r="CZ60" i="6"/>
  <c r="BE177" i="2"/>
  <c r="CZ51" i="6"/>
  <c r="BE123" i="2"/>
  <c r="DB43" i="6"/>
  <c r="BE214" i="2"/>
  <c r="DB56" i="6"/>
  <c r="BE249" i="2"/>
  <c r="DB61" i="6"/>
  <c r="BE151" i="2"/>
  <c r="DB47" i="6"/>
  <c r="BE186" i="2"/>
  <c r="DB52" i="6"/>
  <c r="BE179" i="2"/>
  <c r="DB51" i="6"/>
  <c r="BE144" i="2"/>
  <c r="DB46" i="6"/>
  <c r="BE207" i="2"/>
  <c r="DB55" i="6"/>
  <c r="DB42" i="6"/>
  <c r="BE116" i="2"/>
  <c r="BE242" i="2"/>
  <c r="DB60" i="6"/>
  <c r="CF57" i="6"/>
  <c r="CF48" i="6"/>
  <c r="CF61" i="6"/>
  <c r="CF52" i="6"/>
  <c r="BD133" i="2"/>
  <c r="BZ45" i="6"/>
  <c r="BD161" i="2"/>
  <c r="BZ49" i="6"/>
  <c r="BZ41" i="6"/>
  <c r="BD105" i="2"/>
  <c r="BD196" i="2"/>
  <c r="BZ54" i="6"/>
  <c r="BD224" i="2"/>
  <c r="BZ58" i="6"/>
  <c r="BD193" i="2"/>
  <c r="CD53" i="6"/>
  <c r="CD40" i="6"/>
  <c r="CN40" i="6" s="1"/>
  <c r="BD102" i="2"/>
  <c r="BD228" i="2"/>
  <c r="CD58" i="6"/>
  <c r="BD165" i="2"/>
  <c r="CD49" i="6"/>
  <c r="BD130" i="2"/>
  <c r="CD44" i="6"/>
  <c r="BD158" i="2"/>
  <c r="CD48" i="6"/>
  <c r="BD221" i="2"/>
  <c r="CD57" i="6"/>
  <c r="CF46" i="6"/>
  <c r="CF55" i="6"/>
  <c r="CF50" i="6"/>
  <c r="CF60" i="6"/>
  <c r="CF56" i="6"/>
  <c r="CF43" i="6"/>
  <c r="CF47" i="6"/>
  <c r="CF51" i="6"/>
  <c r="BD99" i="2"/>
  <c r="CA40" i="6"/>
  <c r="CK40" i="6" s="1"/>
  <c r="BD134" i="2"/>
  <c r="CA45" i="6"/>
  <c r="BD162" i="2"/>
  <c r="CA49" i="6"/>
  <c r="BD197" i="2"/>
  <c r="CA54" i="6"/>
  <c r="BD225" i="2"/>
  <c r="CA58" i="6"/>
  <c r="BD127" i="2"/>
  <c r="CB127" i="2" s="1"/>
  <c r="CA44" i="6"/>
  <c r="BD190" i="2"/>
  <c r="CA53" i="6"/>
  <c r="BD160" i="2"/>
  <c r="BY49" i="6"/>
  <c r="BD223" i="2"/>
  <c r="CB223" i="2" s="1"/>
  <c r="BY58" i="6"/>
  <c r="BD132" i="2"/>
  <c r="CB132" i="2" s="1"/>
  <c r="BY45" i="6"/>
  <c r="BD195" i="2"/>
  <c r="CB195" i="2" s="1"/>
  <c r="BY54" i="6"/>
  <c r="BY41" i="6"/>
  <c r="BD104" i="2"/>
  <c r="BD251" i="2"/>
  <c r="CB251" i="2" s="1"/>
  <c r="BY62" i="6"/>
  <c r="CF53" i="6"/>
  <c r="BD163" i="2"/>
  <c r="CB49" i="6"/>
  <c r="BD226" i="2"/>
  <c r="CB58" i="6"/>
  <c r="BD135" i="2"/>
  <c r="CB45" i="6"/>
  <c r="BD191" i="2"/>
  <c r="CB53" i="6"/>
  <c r="BD100" i="2"/>
  <c r="CB40" i="6"/>
  <c r="CL40" i="6" s="1"/>
  <c r="BD128" i="2"/>
  <c r="CB44" i="6"/>
  <c r="BD219" i="2"/>
  <c r="CB57" i="6"/>
  <c r="BD192" i="2"/>
  <c r="CC53" i="6"/>
  <c r="CC40" i="6"/>
  <c r="CM40" i="6" s="1"/>
  <c r="BD101" i="2"/>
  <c r="BD164" i="2"/>
  <c r="CC49" i="6"/>
  <c r="BD136" i="2"/>
  <c r="CC45" i="6"/>
  <c r="BD227" i="2"/>
  <c r="CC58" i="6"/>
  <c r="BD220" i="2"/>
  <c r="CC57" i="6"/>
  <c r="BD129" i="2"/>
  <c r="CC44" i="6"/>
  <c r="BD194" i="2"/>
  <c r="CE53" i="6"/>
  <c r="BD222" i="2"/>
  <c r="CE57" i="6"/>
  <c r="BD250" i="2"/>
  <c r="CE61" i="6"/>
  <c r="CE40" i="6"/>
  <c r="CO40" i="6" s="1"/>
  <c r="BD103" i="2"/>
  <c r="BD131" i="2"/>
  <c r="CE44" i="6"/>
  <c r="BD166" i="2"/>
  <c r="CE49" i="6"/>
  <c r="BF106" i="2"/>
  <c r="DX41" i="6"/>
  <c r="BF204" i="2"/>
  <c r="DX55" i="6"/>
  <c r="BF141" i="2"/>
  <c r="DX46" i="6"/>
  <c r="BF169" i="2"/>
  <c r="DX50" i="6"/>
  <c r="BF232" i="2"/>
  <c r="DX59" i="6"/>
  <c r="N158" i="2"/>
  <c r="N221" i="2"/>
  <c r="N165" i="2"/>
  <c r="N193" i="2"/>
  <c r="N102" i="2"/>
  <c r="N228" i="2"/>
  <c r="N130" i="2"/>
  <c r="BF171" i="2"/>
  <c r="DZ50" i="6"/>
  <c r="BF234" i="2"/>
  <c r="DZ59" i="6"/>
  <c r="BF199" i="2"/>
  <c r="DZ54" i="6"/>
  <c r="BF143" i="2"/>
  <c r="DZ46" i="6"/>
  <c r="DZ41" i="6"/>
  <c r="BF108" i="2"/>
  <c r="BF189" i="2"/>
  <c r="DW53" i="6"/>
  <c r="N196" i="2"/>
  <c r="N105" i="2"/>
  <c r="N161" i="2"/>
  <c r="N224" i="2"/>
  <c r="N133" i="2"/>
  <c r="BF188" i="2"/>
  <c r="DV53" i="6"/>
  <c r="N223" i="2"/>
  <c r="N132" i="2"/>
  <c r="N195" i="2"/>
  <c r="N160" i="2"/>
  <c r="N104" i="2"/>
  <c r="N251" i="2"/>
  <c r="N190" i="2"/>
  <c r="N127" i="2"/>
  <c r="N134" i="2"/>
  <c r="N162" i="2"/>
  <c r="N197" i="2"/>
  <c r="N99" i="2"/>
  <c r="N225" i="2"/>
  <c r="N135" i="2"/>
  <c r="N100" i="2"/>
  <c r="N163" i="2"/>
  <c r="N226" i="2"/>
  <c r="N191" i="2"/>
  <c r="N128" i="2"/>
  <c r="N219" i="2"/>
  <c r="BF233" i="2"/>
  <c r="DY59" i="6"/>
  <c r="BF107" i="2"/>
  <c r="DY41" i="6"/>
  <c r="BF170" i="2"/>
  <c r="DY50" i="6"/>
  <c r="BF198" i="2"/>
  <c r="DY54" i="6"/>
  <c r="BF142" i="2"/>
  <c r="DY46" i="6"/>
  <c r="BF159" i="2"/>
  <c r="EB48" i="6"/>
  <c r="N103" i="2"/>
  <c r="N131" i="2"/>
  <c r="N194" i="2"/>
  <c r="N250" i="2"/>
  <c r="N222" i="2"/>
  <c r="N166" i="2"/>
  <c r="BF172" i="2"/>
  <c r="EA50" i="6"/>
  <c r="BF137" i="2"/>
  <c r="EA45" i="6"/>
  <c r="BF200" i="2"/>
  <c r="EA54" i="6"/>
  <c r="BF235" i="2"/>
  <c r="EA59" i="6"/>
  <c r="BF109" i="2"/>
  <c r="EA41" i="6"/>
  <c r="BF249" i="2"/>
  <c r="EA61" i="6"/>
  <c r="BF123" i="2"/>
  <c r="EA43" i="6"/>
  <c r="BF186" i="2"/>
  <c r="EA52" i="6"/>
  <c r="BF151" i="2"/>
  <c r="EA47" i="6"/>
  <c r="BF214" i="2"/>
  <c r="EA56" i="6"/>
  <c r="EA42" i="6"/>
  <c r="BF116" i="2"/>
  <c r="BF242" i="2"/>
  <c r="EA60" i="6"/>
  <c r="BF179" i="2"/>
  <c r="EA51" i="6"/>
  <c r="BF207" i="2"/>
  <c r="EA55" i="6"/>
  <c r="BF144" i="2"/>
  <c r="EA46" i="6"/>
  <c r="BF154" i="2"/>
  <c r="DW48" i="6"/>
  <c r="BF182" i="2"/>
  <c r="DW52" i="6"/>
  <c r="BF126" i="2"/>
  <c r="DW44" i="6"/>
  <c r="BF245" i="2"/>
  <c r="DW61" i="6"/>
  <c r="BF217" i="2"/>
  <c r="DW57" i="6"/>
  <c r="BF178" i="2"/>
  <c r="DZ51" i="6"/>
  <c r="BF150" i="2"/>
  <c r="DZ47" i="6"/>
  <c r="DZ42" i="6"/>
  <c r="BF115" i="2"/>
  <c r="BF241" i="2"/>
  <c r="DZ60" i="6"/>
  <c r="BF206" i="2"/>
  <c r="DZ55" i="6"/>
  <c r="BF236" i="2"/>
  <c r="EB59" i="6"/>
  <c r="EB42" i="6"/>
  <c r="BF117" i="2"/>
  <c r="BF180" i="2"/>
  <c r="EB51" i="6"/>
  <c r="BF208" i="2"/>
  <c r="EB55" i="6"/>
  <c r="BF145" i="2"/>
  <c r="EB46" i="6"/>
  <c r="BF244" i="2"/>
  <c r="DV61" i="6"/>
  <c r="BF125" i="2"/>
  <c r="DV44" i="6"/>
  <c r="BF181" i="2"/>
  <c r="DV52" i="6"/>
  <c r="BF153" i="2"/>
  <c r="DV48" i="6"/>
  <c r="BF216" i="2"/>
  <c r="DV57" i="6"/>
  <c r="BF168" i="2"/>
  <c r="DW50" i="6"/>
  <c r="BF203" i="2"/>
  <c r="DW55" i="6"/>
  <c r="DW42" i="6"/>
  <c r="BF112" i="2"/>
  <c r="BF140" i="2"/>
  <c r="DW46" i="6"/>
  <c r="BF231" i="2"/>
  <c r="DW59" i="6"/>
  <c r="DX42" i="6"/>
  <c r="BF113" i="2"/>
  <c r="BF148" i="2"/>
  <c r="DX47" i="6"/>
  <c r="BF176" i="2"/>
  <c r="DX51" i="6"/>
  <c r="BF211" i="2"/>
  <c r="DX56" i="6"/>
  <c r="BF239" i="2"/>
  <c r="DX60" i="6"/>
  <c r="BF201" i="2"/>
  <c r="EB54" i="6"/>
  <c r="BF173" i="2"/>
  <c r="EB50" i="6"/>
  <c r="BF229" i="2"/>
  <c r="EB58" i="6"/>
  <c r="BF110" i="2"/>
  <c r="EB41" i="6"/>
  <c r="BF138" i="2"/>
  <c r="EB45" i="6"/>
  <c r="N220" i="2"/>
  <c r="N129" i="2"/>
  <c r="N101" i="2"/>
  <c r="N192" i="2"/>
  <c r="N227" i="2"/>
  <c r="N136" i="2"/>
  <c r="N164" i="2"/>
  <c r="BF111" i="2"/>
  <c r="DV42" i="6"/>
  <c r="BF167" i="2"/>
  <c r="DV50" i="6"/>
  <c r="BF139" i="2"/>
  <c r="DV46" i="6"/>
  <c r="EC46" i="6" s="1"/>
  <c r="EF46" i="6" s="1"/>
  <c r="BF202" i="2"/>
  <c r="DV55" i="6"/>
  <c r="BF230" i="2"/>
  <c r="DV59" i="6"/>
  <c r="DV43" i="6"/>
  <c r="BF118" i="2"/>
  <c r="BF209" i="2"/>
  <c r="DV56" i="6"/>
  <c r="BF146" i="2"/>
  <c r="DV47" i="6"/>
  <c r="BF174" i="2"/>
  <c r="DV51" i="6"/>
  <c r="BF237" i="2"/>
  <c r="DV60" i="6"/>
  <c r="BF177" i="2"/>
  <c r="DY51" i="6"/>
  <c r="BF149" i="2"/>
  <c r="DY47" i="6"/>
  <c r="BF240" i="2"/>
  <c r="DY60" i="6"/>
  <c r="BF205" i="2"/>
  <c r="DY55" i="6"/>
  <c r="BF114" i="2"/>
  <c r="DY42" i="6"/>
  <c r="BF246" i="2"/>
  <c r="DX61" i="6"/>
  <c r="BF120" i="2"/>
  <c r="DX43" i="6"/>
  <c r="BF183" i="2"/>
  <c r="DX52" i="6"/>
  <c r="BF155" i="2"/>
  <c r="DX48" i="6"/>
  <c r="BF218" i="2"/>
  <c r="DX57" i="6"/>
  <c r="BF184" i="2"/>
  <c r="DY52" i="6"/>
  <c r="DY43" i="6"/>
  <c r="BF121" i="2"/>
  <c r="BF247" i="2"/>
  <c r="DY61" i="6"/>
  <c r="BF156" i="2"/>
  <c r="DY48" i="6"/>
  <c r="BF212" i="2"/>
  <c r="DY56" i="6"/>
  <c r="BF157" i="2"/>
  <c r="DZ48" i="6"/>
  <c r="BF248" i="2"/>
  <c r="DZ61" i="6"/>
  <c r="BF185" i="2"/>
  <c r="DZ52" i="6"/>
  <c r="BF213" i="2"/>
  <c r="DZ56" i="6"/>
  <c r="BF122" i="2"/>
  <c r="DZ43" i="6"/>
  <c r="BF238" i="2"/>
  <c r="DW60" i="6"/>
  <c r="BF119" i="2"/>
  <c r="DW43" i="6"/>
  <c r="BF175" i="2"/>
  <c r="DW51" i="6"/>
  <c r="BF210" i="2"/>
  <c r="DW56" i="6"/>
  <c r="BF147" i="2"/>
  <c r="DW47" i="6"/>
  <c r="BF243" i="2"/>
  <c r="EB60" i="6"/>
  <c r="BF215" i="2"/>
  <c r="EB56" i="6"/>
  <c r="BF124" i="2"/>
  <c r="EB43" i="6"/>
  <c r="BF152" i="2"/>
  <c r="EB47" i="6"/>
  <c r="BF187" i="2"/>
  <c r="EB52" i="6"/>
  <c r="AO62" i="6"/>
  <c r="AU62" i="6" s="1"/>
  <c r="AQ62" i="6"/>
  <c r="AP62" i="6"/>
  <c r="AR62" i="6"/>
  <c r="AT62" i="6"/>
  <c r="AS62" i="6"/>
  <c r="BH62" i="6"/>
  <c r="BK62" i="6"/>
  <c r="BH58" i="6"/>
  <c r="BK58" i="6"/>
  <c r="BH54" i="6"/>
  <c r="BK54" i="6"/>
  <c r="BH45" i="6"/>
  <c r="BK45" i="6"/>
  <c r="BH49" i="6"/>
  <c r="BM49" i="6" s="1"/>
  <c r="BK49" i="6"/>
  <c r="CK53" i="6" l="1"/>
  <c r="CJ53" i="6"/>
  <c r="CI53" i="6"/>
  <c r="CB160" i="2"/>
  <c r="CB169" i="2"/>
  <c r="CB168" i="2"/>
  <c r="CB188" i="2"/>
  <c r="CB184" i="2"/>
  <c r="CB185" i="2"/>
  <c r="CB189" i="2"/>
  <c r="CB171" i="2"/>
  <c r="CB170" i="2"/>
  <c r="CB178" i="2"/>
  <c r="CB167" i="2"/>
  <c r="CB182" i="2"/>
  <c r="CB174" i="2"/>
  <c r="CB173" i="2"/>
  <c r="CB172" i="2"/>
  <c r="CB177" i="2"/>
  <c r="CB180" i="2"/>
  <c r="CB187" i="2"/>
  <c r="CB183" i="2"/>
  <c r="CB179" i="2"/>
  <c r="CB181" i="2"/>
  <c r="CB186" i="2"/>
  <c r="CB175" i="2"/>
  <c r="CB176" i="2"/>
  <c r="CB190" i="2"/>
  <c r="CB225" i="2"/>
  <c r="CB197" i="2"/>
  <c r="CB162" i="2"/>
  <c r="CB134" i="2"/>
  <c r="CB99" i="2"/>
  <c r="CB108" i="2"/>
  <c r="CB107" i="2"/>
  <c r="CB124" i="2"/>
  <c r="CB120" i="2"/>
  <c r="CB121" i="2"/>
  <c r="CB116" i="2"/>
  <c r="CB123" i="2"/>
  <c r="CB119" i="2"/>
  <c r="CB113" i="2"/>
  <c r="CB111" i="2"/>
  <c r="CB118" i="2"/>
  <c r="CB109" i="2"/>
  <c r="CB114" i="2"/>
  <c r="CB112" i="2"/>
  <c r="CB117" i="2"/>
  <c r="CB122" i="2"/>
  <c r="CB125" i="2"/>
  <c r="CB106" i="2"/>
  <c r="CB110" i="2"/>
  <c r="CB115" i="2"/>
  <c r="CB126" i="2"/>
  <c r="CM47" i="6"/>
  <c r="CL47" i="6"/>
  <c r="CN47" i="6"/>
  <c r="CJ47" i="6"/>
  <c r="CK47" i="6"/>
  <c r="CO47" i="6"/>
  <c r="CI47" i="6"/>
  <c r="CN56" i="6"/>
  <c r="CO56" i="6"/>
  <c r="CL56" i="6"/>
  <c r="CK56" i="6"/>
  <c r="CJ56" i="6"/>
  <c r="CM56" i="6"/>
  <c r="CI56" i="6"/>
  <c r="CP56" i="6" s="1"/>
  <c r="CO50" i="6"/>
  <c r="CK50" i="6"/>
  <c r="CJ50" i="6"/>
  <c r="CL50" i="6"/>
  <c r="CM50" i="6"/>
  <c r="CN50" i="6"/>
  <c r="CI50" i="6"/>
  <c r="CK46" i="6"/>
  <c r="CO46" i="6"/>
  <c r="CM46" i="6"/>
  <c r="CL46" i="6"/>
  <c r="CN46" i="6"/>
  <c r="CJ46" i="6"/>
  <c r="CI46" i="6"/>
  <c r="CP46" i="6" s="1"/>
  <c r="CK52" i="6"/>
  <c r="CO52" i="6"/>
  <c r="CN52" i="6"/>
  <c r="CL52" i="6"/>
  <c r="CM52" i="6"/>
  <c r="CJ52" i="6"/>
  <c r="CI52" i="6"/>
  <c r="CL48" i="6"/>
  <c r="CM48" i="6"/>
  <c r="CO48" i="6"/>
  <c r="CK48" i="6"/>
  <c r="CJ48" i="6"/>
  <c r="CI48" i="6"/>
  <c r="EL47" i="6"/>
  <c r="EL56" i="6"/>
  <c r="EG47" i="6"/>
  <c r="EG51" i="6"/>
  <c r="EG60" i="6"/>
  <c r="EJ56" i="6"/>
  <c r="EH52" i="6"/>
  <c r="EI55" i="6"/>
  <c r="EI51" i="6"/>
  <c r="EC56" i="6"/>
  <c r="EF56" i="6" s="1"/>
  <c r="CD173" i="2"/>
  <c r="CD239" i="2"/>
  <c r="CD176" i="2"/>
  <c r="EH42" i="6"/>
  <c r="CD140" i="2"/>
  <c r="CD203" i="2"/>
  <c r="CD216" i="2"/>
  <c r="CD181" i="2"/>
  <c r="CD244" i="2"/>
  <c r="CD208" i="2"/>
  <c r="EL42" i="6"/>
  <c r="CD206" i="2"/>
  <c r="CD150" i="2"/>
  <c r="CD217" i="2"/>
  <c r="CD154" i="2"/>
  <c r="CD207" i="2"/>
  <c r="CD242" i="2"/>
  <c r="CD214" i="2"/>
  <c r="CD186" i="2"/>
  <c r="CD249" i="2"/>
  <c r="CD235" i="2"/>
  <c r="CD137" i="2"/>
  <c r="CD159" i="2"/>
  <c r="CD198" i="2"/>
  <c r="CD188" i="2"/>
  <c r="EJ46" i="6"/>
  <c r="EJ50" i="6"/>
  <c r="CD169" i="2"/>
  <c r="CD204" i="2"/>
  <c r="CB166" i="2"/>
  <c r="CB131" i="2"/>
  <c r="CB250" i="2"/>
  <c r="CB222" i="2"/>
  <c r="CB232" i="2"/>
  <c r="CB235" i="2"/>
  <c r="CB236" i="2"/>
  <c r="CB243" i="2"/>
  <c r="CB246" i="2"/>
  <c r="CB242" i="2"/>
  <c r="CB248" i="2"/>
  <c r="CB244" i="2"/>
  <c r="CB238" i="2"/>
  <c r="CB245" i="2"/>
  <c r="CB237" i="2"/>
  <c r="CB229" i="2"/>
  <c r="CB231" i="2"/>
  <c r="CB240" i="2"/>
  <c r="CB247" i="2"/>
  <c r="CB249" i="2"/>
  <c r="CB234" i="2"/>
  <c r="CB233" i="2"/>
  <c r="CB239" i="2"/>
  <c r="CB241" i="2"/>
  <c r="CB230" i="2"/>
  <c r="CB194" i="2"/>
  <c r="CB129" i="2"/>
  <c r="CB220" i="2"/>
  <c r="CB227" i="2"/>
  <c r="CB136" i="2"/>
  <c r="CB164" i="2"/>
  <c r="CB192" i="2"/>
  <c r="CB219" i="2"/>
  <c r="CB128" i="2"/>
  <c r="CB100" i="2"/>
  <c r="CB191" i="2"/>
  <c r="CB203" i="2"/>
  <c r="CB205" i="2"/>
  <c r="CB208" i="2"/>
  <c r="CB213" i="2"/>
  <c r="CB216" i="2"/>
  <c r="CB214" i="2"/>
  <c r="CB199" i="2"/>
  <c r="CB198" i="2"/>
  <c r="CB211" i="2"/>
  <c r="CB206" i="2"/>
  <c r="CB200" i="2"/>
  <c r="CB204" i="2"/>
  <c r="CB201" i="2"/>
  <c r="CB215" i="2"/>
  <c r="CB218" i="2"/>
  <c r="CB212" i="2"/>
  <c r="CB207" i="2"/>
  <c r="CB210" i="2"/>
  <c r="CB202" i="2"/>
  <c r="CB217" i="2"/>
  <c r="CB209" i="2"/>
  <c r="CB135" i="2"/>
  <c r="CB226" i="2"/>
  <c r="CB163" i="2"/>
  <c r="CL51" i="6"/>
  <c r="CJ51" i="6"/>
  <c r="CO51" i="6"/>
  <c r="CN51" i="6"/>
  <c r="CM51" i="6"/>
  <c r="CK51" i="6"/>
  <c r="CI51" i="6"/>
  <c r="CP51" i="6" s="1"/>
  <c r="CO43" i="6"/>
  <c r="CM43" i="6"/>
  <c r="CK43" i="6"/>
  <c r="CL43" i="6"/>
  <c r="CN43" i="6"/>
  <c r="CJ43" i="6"/>
  <c r="CI43" i="6"/>
  <c r="CK60" i="6"/>
  <c r="CL60" i="6"/>
  <c r="CN60" i="6"/>
  <c r="CO60" i="6"/>
  <c r="CJ60" i="6"/>
  <c r="CM60" i="6"/>
  <c r="CI60" i="6"/>
  <c r="CP60" i="6" s="1"/>
  <c r="CN55" i="6"/>
  <c r="CM55" i="6"/>
  <c r="CJ55" i="6"/>
  <c r="CL55" i="6"/>
  <c r="CO55" i="6"/>
  <c r="CK55" i="6"/>
  <c r="CI55" i="6"/>
  <c r="CF41" i="6"/>
  <c r="CI41" i="6" s="1"/>
  <c r="CB221" i="2"/>
  <c r="CB158" i="2"/>
  <c r="CB130" i="2"/>
  <c r="CB141" i="2"/>
  <c r="CB140" i="2"/>
  <c r="CB138" i="2"/>
  <c r="CB149" i="2"/>
  <c r="CB152" i="2"/>
  <c r="CB156" i="2"/>
  <c r="CB151" i="2"/>
  <c r="CB148" i="2"/>
  <c r="CB139" i="2"/>
  <c r="CB137" i="2"/>
  <c r="CB159" i="2"/>
  <c r="CB145" i="2"/>
  <c r="CB155" i="2"/>
  <c r="CB144" i="2"/>
  <c r="CB157" i="2"/>
  <c r="CB153" i="2"/>
  <c r="CB147" i="2"/>
  <c r="CB143" i="2"/>
  <c r="CB142" i="2"/>
  <c r="CB150" i="2"/>
  <c r="CB154" i="2"/>
  <c r="CB146" i="2"/>
  <c r="CB165" i="2"/>
  <c r="CB228" i="2"/>
  <c r="CB193" i="2"/>
  <c r="CB224" i="2"/>
  <c r="CB196" i="2"/>
  <c r="CB161" i="2"/>
  <c r="CB133" i="2"/>
  <c r="CO61" i="6"/>
  <c r="CL61" i="6"/>
  <c r="CJ61" i="6"/>
  <c r="CK61" i="6"/>
  <c r="CM61" i="6"/>
  <c r="CN61" i="6"/>
  <c r="CI61" i="6"/>
  <c r="CP61" i="6" s="1"/>
  <c r="CL57" i="6"/>
  <c r="CK57" i="6"/>
  <c r="CJ57" i="6"/>
  <c r="CI57" i="6"/>
  <c r="DM42" i="6"/>
  <c r="CC144" i="2"/>
  <c r="CC186" i="2"/>
  <c r="CC249" i="2"/>
  <c r="CC240" i="2"/>
  <c r="CC205" i="2"/>
  <c r="DN43" i="6"/>
  <c r="CC187" i="2"/>
  <c r="CC189" i="2"/>
  <c r="DK52" i="6"/>
  <c r="DJ52" i="6"/>
  <c r="DI52" i="6"/>
  <c r="DI55" i="6"/>
  <c r="DI60" i="6"/>
  <c r="DI56" i="6"/>
  <c r="DI47" i="6"/>
  <c r="DJ47" i="6"/>
  <c r="DN59" i="6"/>
  <c r="DN55" i="6"/>
  <c r="DN46" i="6"/>
  <c r="DN50" i="6"/>
  <c r="DD51" i="6"/>
  <c r="DH51" i="6" s="1"/>
  <c r="DL43" i="6"/>
  <c r="DL51" i="6"/>
  <c r="DL60" i="6"/>
  <c r="CC199" i="2"/>
  <c r="CC233" i="2"/>
  <c r="CC142" i="2"/>
  <c r="CC170" i="2"/>
  <c r="CC141" i="2"/>
  <c r="CC169" i="2"/>
  <c r="CC188" i="2"/>
  <c r="DM59" i="6"/>
  <c r="BP45" i="6"/>
  <c r="BQ45" i="6"/>
  <c r="BQ54" i="6"/>
  <c r="BP54" i="6"/>
  <c r="BN54" i="6"/>
  <c r="BO54" i="6"/>
  <c r="BL58" i="6"/>
  <c r="BR58" i="6" s="1"/>
  <c r="BQ58" i="6"/>
  <c r="CD187" i="2"/>
  <c r="CD243" i="2"/>
  <c r="CD210" i="2"/>
  <c r="CD185" i="2"/>
  <c r="CD157" i="2"/>
  <c r="CD156" i="2"/>
  <c r="CD218" i="2"/>
  <c r="CD183" i="2"/>
  <c r="CD246" i="2"/>
  <c r="CD205" i="2"/>
  <c r="CD149" i="2"/>
  <c r="CD237" i="2"/>
  <c r="CD146" i="2"/>
  <c r="EC43" i="6"/>
  <c r="EF43" i="6" s="1"/>
  <c r="CD202" i="2"/>
  <c r="CD167" i="2"/>
  <c r="EH56" i="6"/>
  <c r="EH47" i="6"/>
  <c r="EG59" i="6"/>
  <c r="EG46" i="6"/>
  <c r="EG50" i="6"/>
  <c r="EC52" i="6"/>
  <c r="EF52" i="6" s="1"/>
  <c r="EL46" i="6"/>
  <c r="EJ55" i="6"/>
  <c r="EG52" i="6"/>
  <c r="EK46" i="6"/>
  <c r="EK55" i="6"/>
  <c r="EK60" i="6"/>
  <c r="EK56" i="6"/>
  <c r="EK52" i="6"/>
  <c r="EI46" i="6"/>
  <c r="EI59" i="6"/>
  <c r="CD189" i="2"/>
  <c r="CD143" i="2"/>
  <c r="CD234" i="2"/>
  <c r="EH59" i="6"/>
  <c r="EH46" i="6"/>
  <c r="CB103" i="2"/>
  <c r="CO57" i="6"/>
  <c r="CO53" i="6"/>
  <c r="CM57" i="6"/>
  <c r="CM58" i="6"/>
  <c r="CB101" i="2"/>
  <c r="CM53" i="6"/>
  <c r="CL53" i="6"/>
  <c r="CL45" i="6"/>
  <c r="CL49" i="6"/>
  <c r="CB104" i="2"/>
  <c r="CK49" i="6"/>
  <c r="CP40" i="6"/>
  <c r="CN57" i="6"/>
  <c r="CN48" i="6"/>
  <c r="CN49" i="6"/>
  <c r="CB102" i="2"/>
  <c r="CN53" i="6"/>
  <c r="CJ58" i="6"/>
  <c r="CB105" i="2"/>
  <c r="CJ45" i="6"/>
  <c r="DM55" i="6"/>
  <c r="DM51" i="6"/>
  <c r="DM43" i="6"/>
  <c r="DK60" i="6"/>
  <c r="DK47" i="6"/>
  <c r="DN56" i="6"/>
  <c r="DN47" i="6"/>
  <c r="DN60" i="6"/>
  <c r="DH42" i="6"/>
  <c r="CC139" i="2"/>
  <c r="CC230" i="2"/>
  <c r="CC184" i="2"/>
  <c r="CC246" i="2"/>
  <c r="CC183" i="2"/>
  <c r="CC217" i="2"/>
  <c r="CC182" i="2"/>
  <c r="CC140" i="2"/>
  <c r="CC203" i="2"/>
  <c r="DI42" i="6"/>
  <c r="CC238" i="2"/>
  <c r="CC210" i="2"/>
  <c r="CC147" i="2"/>
  <c r="CC211" i="2"/>
  <c r="CC148" i="2"/>
  <c r="CC153" i="2"/>
  <c r="CC216" i="2"/>
  <c r="CC236" i="2"/>
  <c r="CC208" i="2"/>
  <c r="CC145" i="2"/>
  <c r="CC138" i="2"/>
  <c r="CC173" i="2"/>
  <c r="CC237" i="2"/>
  <c r="CC209" i="2"/>
  <c r="CC248" i="2"/>
  <c r="CC150" i="2"/>
  <c r="DL42" i="6"/>
  <c r="CC206" i="2"/>
  <c r="DL50" i="6"/>
  <c r="DK59" i="6"/>
  <c r="DK46" i="6"/>
  <c r="DK50" i="6"/>
  <c r="DJ46" i="6"/>
  <c r="DJ50" i="6"/>
  <c r="CC200" i="2"/>
  <c r="CC172" i="2"/>
  <c r="CN59" i="6"/>
  <c r="CJ59" i="6"/>
  <c r="BR56" i="6"/>
  <c r="AU44" i="6"/>
  <c r="AU54" i="6"/>
  <c r="AU48" i="6"/>
  <c r="BR57" i="6"/>
  <c r="BR61" i="6"/>
  <c r="BN49" i="6"/>
  <c r="BN45" i="6"/>
  <c r="BK41" i="6"/>
  <c r="BP41" i="6"/>
  <c r="BQ41" i="6"/>
  <c r="BO41" i="6"/>
  <c r="BN41" i="6"/>
  <c r="BM41" i="6"/>
  <c r="BQ49" i="6"/>
  <c r="BR51" i="6"/>
  <c r="BL49" i="6"/>
  <c r="BL54" i="6"/>
  <c r="BR54" i="6" s="1"/>
  <c r="BR46" i="6"/>
  <c r="BR42" i="6"/>
  <c r="BP49" i="6"/>
  <c r="BO49" i="6"/>
  <c r="BR49" i="6" s="1"/>
  <c r="BM45" i="6"/>
  <c r="AU58" i="6"/>
  <c r="CM42" i="6"/>
  <c r="CP42" i="6" s="1"/>
  <c r="CL59" i="6"/>
  <c r="CF44" i="6"/>
  <c r="CN44" i="6" s="1"/>
  <c r="CO59" i="6"/>
  <c r="CM59" i="6"/>
  <c r="BR52" i="6"/>
  <c r="BR44" i="6"/>
  <c r="BR48" i="6"/>
  <c r="BN58" i="6"/>
  <c r="BR53" i="6"/>
  <c r="BR60" i="6"/>
  <c r="BR47" i="6"/>
  <c r="BL45" i="6"/>
  <c r="BR45" i="6" s="1"/>
  <c r="BR50" i="6"/>
  <c r="BP58" i="6"/>
  <c r="BO45" i="6"/>
  <c r="BO58" i="6"/>
  <c r="BM58" i="6"/>
  <c r="BM54" i="6"/>
  <c r="AU45" i="6"/>
  <c r="AU49" i="6"/>
  <c r="BL62" i="6"/>
  <c r="BN62" i="6"/>
  <c r="BR62" i="6" s="1"/>
  <c r="BM62" i="6"/>
  <c r="BO62" i="6"/>
  <c r="BQ62" i="6"/>
  <c r="BP62" i="6"/>
  <c r="EC60" i="6"/>
  <c r="EI60" i="6" s="1"/>
  <c r="EF60" i="6"/>
  <c r="EC51" i="6"/>
  <c r="EL51" i="6" s="1"/>
  <c r="EF51" i="6"/>
  <c r="EC47" i="6"/>
  <c r="EJ47" i="6" s="1"/>
  <c r="EF47" i="6"/>
  <c r="EC59" i="6"/>
  <c r="EK59" i="6" s="1"/>
  <c r="EF59" i="6"/>
  <c r="EC55" i="6"/>
  <c r="EL55" i="6" s="1"/>
  <c r="EF55" i="6"/>
  <c r="EC50" i="6"/>
  <c r="EI50" i="6" s="1"/>
  <c r="EF50" i="6"/>
  <c r="EC42" i="6"/>
  <c r="EJ42" i="6" s="1"/>
  <c r="EF42" i="6"/>
  <c r="BF164" i="2"/>
  <c r="DZ49" i="6"/>
  <c r="BF136" i="2"/>
  <c r="DZ45" i="6"/>
  <c r="BF227" i="2"/>
  <c r="DZ58" i="6"/>
  <c r="BF192" i="2"/>
  <c r="DZ53" i="6"/>
  <c r="DZ40" i="6"/>
  <c r="EJ40" i="6" s="1"/>
  <c r="BF101" i="2"/>
  <c r="BF129" i="2"/>
  <c r="DZ44" i="6"/>
  <c r="BF220" i="2"/>
  <c r="DZ57" i="6"/>
  <c r="BF166" i="2"/>
  <c r="EB49" i="6"/>
  <c r="BF222" i="2"/>
  <c r="EB57" i="6"/>
  <c r="BF250" i="2"/>
  <c r="EB61" i="6"/>
  <c r="EC61" i="6" s="1"/>
  <c r="BF194" i="2"/>
  <c r="EB53" i="6"/>
  <c r="BF131" i="2"/>
  <c r="EB44" i="6"/>
  <c r="EB40" i="6"/>
  <c r="EL40" i="6" s="1"/>
  <c r="BF103" i="2"/>
  <c r="BF219" i="2"/>
  <c r="DY57" i="6"/>
  <c r="EC57" i="6" s="1"/>
  <c r="BF128" i="2"/>
  <c r="DY44" i="6"/>
  <c r="BF191" i="2"/>
  <c r="DY53" i="6"/>
  <c r="BF226" i="2"/>
  <c r="DY58" i="6"/>
  <c r="BF163" i="2"/>
  <c r="DY49" i="6"/>
  <c r="DY40" i="6"/>
  <c r="EI40" i="6" s="1"/>
  <c r="BF100" i="2"/>
  <c r="BF135" i="2"/>
  <c r="DY45" i="6"/>
  <c r="BF225" i="2"/>
  <c r="DX58" i="6"/>
  <c r="DX40" i="6"/>
  <c r="EH40" i="6" s="1"/>
  <c r="BF99" i="2"/>
  <c r="CD125" i="2" s="1"/>
  <c r="BF197" i="2"/>
  <c r="DX54" i="6"/>
  <c r="BF162" i="2"/>
  <c r="DX49" i="6"/>
  <c r="BF134" i="2"/>
  <c r="DX45" i="6"/>
  <c r="BF127" i="2"/>
  <c r="DX44" i="6"/>
  <c r="BF190" i="2"/>
  <c r="DX53" i="6"/>
  <c r="EC53" i="6" s="1"/>
  <c r="BF251" i="2"/>
  <c r="CD251" i="2" s="1"/>
  <c r="DV62" i="6"/>
  <c r="EC62" i="6" s="1"/>
  <c r="BF104" i="2"/>
  <c r="DV41" i="6"/>
  <c r="BF160" i="2"/>
  <c r="DV49" i="6"/>
  <c r="BF195" i="2"/>
  <c r="DV54" i="6"/>
  <c r="BF132" i="2"/>
  <c r="DV45" i="6"/>
  <c r="BF223" i="2"/>
  <c r="DV58" i="6"/>
  <c r="BF133" i="2"/>
  <c r="DW45" i="6"/>
  <c r="BF224" i="2"/>
  <c r="DW58" i="6"/>
  <c r="BF161" i="2"/>
  <c r="DW49" i="6"/>
  <c r="BF105" i="2"/>
  <c r="DW41" i="6"/>
  <c r="BF196" i="2"/>
  <c r="DW54" i="6"/>
  <c r="BF130" i="2"/>
  <c r="EA44" i="6"/>
  <c r="BF228" i="2"/>
  <c r="CD228" i="2" s="1"/>
  <c r="EA58" i="6"/>
  <c r="EA40" i="6"/>
  <c r="EK40" i="6" s="1"/>
  <c r="BF102" i="2"/>
  <c r="CD102" i="2" s="1"/>
  <c r="BF193" i="2"/>
  <c r="EA53" i="6"/>
  <c r="BF165" i="2"/>
  <c r="CD165" i="2" s="1"/>
  <c r="EA49" i="6"/>
  <c r="BF221" i="2"/>
  <c r="CD221" i="2" s="1"/>
  <c r="EA57" i="6"/>
  <c r="BF158" i="2"/>
  <c r="CD158" i="2" s="1"/>
  <c r="EA48" i="6"/>
  <c r="EC48" i="6" s="1"/>
  <c r="CF62" i="6"/>
  <c r="CI62" i="6"/>
  <c r="CF54" i="6"/>
  <c r="CI54" i="6"/>
  <c r="CF45" i="6"/>
  <c r="CI45" i="6"/>
  <c r="CF58" i="6"/>
  <c r="CI58" i="6"/>
  <c r="CF49" i="6"/>
  <c r="CO49" i="6" s="1"/>
  <c r="CI49" i="6"/>
  <c r="BE224" i="2"/>
  <c r="CX58" i="6"/>
  <c r="BE161" i="2"/>
  <c r="CX49" i="6"/>
  <c r="BE196" i="2"/>
  <c r="CX54" i="6"/>
  <c r="BE133" i="2"/>
  <c r="CX45" i="6"/>
  <c r="BE105" i="2"/>
  <c r="CX41" i="6"/>
  <c r="DD55" i="6"/>
  <c r="DL55" i="6" s="1"/>
  <c r="DH55" i="6"/>
  <c r="DD46" i="6"/>
  <c r="DI46" i="6" s="1"/>
  <c r="DH46" i="6"/>
  <c r="DD50" i="6"/>
  <c r="DI50" i="6" s="1"/>
  <c r="DH50" i="6"/>
  <c r="DD59" i="6"/>
  <c r="DL59" i="6" s="1"/>
  <c r="DH59" i="6"/>
  <c r="BE250" i="2"/>
  <c r="DC61" i="6"/>
  <c r="DD61" i="6" s="1"/>
  <c r="BE194" i="2"/>
  <c r="DC53" i="6"/>
  <c r="BE166" i="2"/>
  <c r="DC49" i="6"/>
  <c r="DC40" i="6"/>
  <c r="DN40" i="6" s="1"/>
  <c r="BE103" i="2"/>
  <c r="BE222" i="2"/>
  <c r="DC57" i="6"/>
  <c r="BE131" i="2"/>
  <c r="DC44" i="6"/>
  <c r="DD42" i="6"/>
  <c r="DK42" i="6" s="1"/>
  <c r="DJ42" i="6"/>
  <c r="DD52" i="6"/>
  <c r="DM52" i="6" s="1"/>
  <c r="DH52" i="6"/>
  <c r="DD43" i="6"/>
  <c r="DJ43" i="6" s="1"/>
  <c r="DH43" i="6"/>
  <c r="DD60" i="6"/>
  <c r="DM60" i="6" s="1"/>
  <c r="DH60" i="6"/>
  <c r="DD47" i="6"/>
  <c r="DL47" i="6" s="1"/>
  <c r="DH47" i="6"/>
  <c r="DD56" i="6"/>
  <c r="DJ56" i="6" s="1"/>
  <c r="DH56" i="6"/>
  <c r="BE100" i="2"/>
  <c r="CZ40" i="6"/>
  <c r="DK40" i="6" s="1"/>
  <c r="BE226" i="2"/>
  <c r="CZ58" i="6"/>
  <c r="BE163" i="2"/>
  <c r="CZ49" i="6"/>
  <c r="BE191" i="2"/>
  <c r="CZ53" i="6"/>
  <c r="BE135" i="2"/>
  <c r="CZ45" i="6"/>
  <c r="BE128" i="2"/>
  <c r="CZ44" i="6"/>
  <c r="BE219" i="2"/>
  <c r="CZ57" i="6"/>
  <c r="DD57" i="6" s="1"/>
  <c r="BE227" i="2"/>
  <c r="DA58" i="6"/>
  <c r="DA40" i="6"/>
  <c r="DL40" i="6" s="1"/>
  <c r="BE101" i="2"/>
  <c r="BE192" i="2"/>
  <c r="DA53" i="6"/>
  <c r="BE164" i="2"/>
  <c r="DA49" i="6"/>
  <c r="BE136" i="2"/>
  <c r="DA45" i="6"/>
  <c r="BE129" i="2"/>
  <c r="DA44" i="6"/>
  <c r="BE220" i="2"/>
  <c r="DA57" i="6"/>
  <c r="BE158" i="2"/>
  <c r="DB48" i="6"/>
  <c r="DD48" i="6" s="1"/>
  <c r="BE221" i="2"/>
  <c r="DB57" i="6"/>
  <c r="BE228" i="2"/>
  <c r="DB58" i="6"/>
  <c r="BE193" i="2"/>
  <c r="DB53" i="6"/>
  <c r="BE165" i="2"/>
  <c r="DB49" i="6"/>
  <c r="BE130" i="2"/>
  <c r="DB44" i="6"/>
  <c r="DB40" i="6"/>
  <c r="DM40" i="6" s="1"/>
  <c r="BE102" i="2"/>
  <c r="BE160" i="2"/>
  <c r="CW49" i="6"/>
  <c r="BE132" i="2"/>
  <c r="CW45" i="6"/>
  <c r="BE251" i="2"/>
  <c r="CC251" i="2" s="1"/>
  <c r="CW62" i="6"/>
  <c r="CW41" i="6"/>
  <c r="BE104" i="2"/>
  <c r="BE195" i="2"/>
  <c r="CW54" i="6"/>
  <c r="BE223" i="2"/>
  <c r="CW58" i="6"/>
  <c r="BE127" i="2"/>
  <c r="CY44" i="6"/>
  <c r="DD44" i="6" s="1"/>
  <c r="BE190" i="2"/>
  <c r="CY53" i="6"/>
  <c r="DD53" i="6" s="1"/>
  <c r="BE197" i="2"/>
  <c r="CC197" i="2" s="1"/>
  <c r="CY54" i="6"/>
  <c r="BE225" i="2"/>
  <c r="CC225" i="2" s="1"/>
  <c r="CY58" i="6"/>
  <c r="BE134" i="2"/>
  <c r="CC134" i="2" s="1"/>
  <c r="CY45" i="6"/>
  <c r="BE162" i="2"/>
  <c r="CC162" i="2" s="1"/>
  <c r="CY49" i="6"/>
  <c r="CY40" i="6"/>
  <c r="DJ40" i="6" s="1"/>
  <c r="BE99" i="2"/>
  <c r="CC99" i="2" s="1"/>
  <c r="EJ36" i="8"/>
  <c r="O66" i="2" s="1"/>
  <c r="O38" i="2"/>
  <c r="EJ26" i="8"/>
  <c r="O64" i="2" s="1"/>
  <c r="O140" i="2" s="1"/>
  <c r="O36" i="2"/>
  <c r="O34" i="2"/>
  <c r="O246" i="2" s="1"/>
  <c r="EJ16" i="8"/>
  <c r="O62" i="2" s="1"/>
  <c r="O37" i="2"/>
  <c r="EJ31" i="8"/>
  <c r="O65" i="2" s="1"/>
  <c r="O35" i="2"/>
  <c r="O238" i="2" s="1"/>
  <c r="EJ21" i="8"/>
  <c r="O63" i="2" s="1"/>
  <c r="O155" i="2" s="1"/>
  <c r="O231" i="2"/>
  <c r="EJ11" i="8"/>
  <c r="O61" i="2" s="1"/>
  <c r="O199" i="2" s="1"/>
  <c r="O33" i="2"/>
  <c r="O234" i="2" s="1"/>
  <c r="EJ41" i="8"/>
  <c r="O67" i="2" s="1"/>
  <c r="O120" i="2" s="1"/>
  <c r="O39" i="2"/>
  <c r="O204" i="2"/>
  <c r="O232" i="2"/>
  <c r="O106" i="2"/>
  <c r="FU32" i="8"/>
  <c r="FU17" i="8"/>
  <c r="FU8" i="8"/>
  <c r="FU7" i="8"/>
  <c r="FU22" i="8"/>
  <c r="FU23" i="8"/>
  <c r="FU21" i="8"/>
  <c r="FU15" i="8"/>
  <c r="FU34" i="8"/>
  <c r="FU36" i="8"/>
  <c r="FU25" i="8"/>
  <c r="FU40" i="8"/>
  <c r="FU9" i="8"/>
  <c r="FU14" i="8"/>
  <c r="FU11" i="8"/>
  <c r="FU24" i="8"/>
  <c r="FU29" i="8"/>
  <c r="FU31" i="8"/>
  <c r="FU27" i="8"/>
  <c r="FU12" i="8"/>
  <c r="FU13" i="8"/>
  <c r="FU37" i="8"/>
  <c r="FU39" i="8"/>
  <c r="FU19" i="8"/>
  <c r="FU18" i="8"/>
  <c r="FU33" i="8"/>
  <c r="FU38" i="8"/>
  <c r="FU20" i="8"/>
  <c r="FU35" i="8"/>
  <c r="FU10" i="8"/>
  <c r="FU30" i="8"/>
  <c r="FU26" i="8"/>
  <c r="FU41" i="8"/>
  <c r="FU28" i="8"/>
  <c r="FU16" i="8"/>
  <c r="FP37" i="8"/>
  <c r="FQ37" i="8"/>
  <c r="FQ39" i="8" s="1"/>
  <c r="HK12" i="8"/>
  <c r="HK22" i="8"/>
  <c r="HK7" i="8"/>
  <c r="HK38" i="8"/>
  <c r="HK32" i="8"/>
  <c r="HK41" i="8"/>
  <c r="HK20" i="8"/>
  <c r="HK29" i="8"/>
  <c r="HK34" i="8"/>
  <c r="HK25" i="8"/>
  <c r="HK39" i="8"/>
  <c r="HK28" i="8"/>
  <c r="HK24" i="8"/>
  <c r="HK9" i="8"/>
  <c r="HK23" i="8"/>
  <c r="HK19" i="8"/>
  <c r="HK14" i="8"/>
  <c r="HK30" i="8"/>
  <c r="HK13" i="8"/>
  <c r="HK17" i="8"/>
  <c r="HK27" i="8"/>
  <c r="HK33" i="8"/>
  <c r="HK37" i="8"/>
  <c r="HK11" i="8"/>
  <c r="HK15" i="8"/>
  <c r="HK31" i="8"/>
  <c r="HK16" i="8"/>
  <c r="HK35" i="8"/>
  <c r="HK21" i="8"/>
  <c r="HK8" i="8"/>
  <c r="HK36" i="8"/>
  <c r="HK40" i="8"/>
  <c r="HK18" i="8"/>
  <c r="HK26" i="8"/>
  <c r="HK10" i="8"/>
  <c r="IH37" i="8"/>
  <c r="IJ36" i="8"/>
  <c r="II36" i="8"/>
  <c r="IP34" i="8"/>
  <c r="IN35" i="8"/>
  <c r="IO34" i="8"/>
  <c r="IR33" i="8"/>
  <c r="IQ34" i="8"/>
  <c r="IS33" i="8"/>
  <c r="IM35" i="8"/>
  <c r="IL35" i="8"/>
  <c r="IK36" i="8"/>
  <c r="JC35" i="8"/>
  <c r="JD35" i="8"/>
  <c r="JB36" i="8"/>
  <c r="JI33" i="8"/>
  <c r="JJ33" i="8"/>
  <c r="JH34" i="8"/>
  <c r="JM32" i="8"/>
  <c r="JL32" i="8"/>
  <c r="JK33" i="8"/>
  <c r="JF34" i="8"/>
  <c r="JG34" i="8"/>
  <c r="JE35" i="8"/>
  <c r="JX34" i="8"/>
  <c r="JV35" i="8"/>
  <c r="JW34" i="8"/>
  <c r="JY34" i="8"/>
  <c r="JZ33" i="8"/>
  <c r="KA33" i="8"/>
  <c r="KD32" i="8"/>
  <c r="KB33" i="8"/>
  <c r="KC32" i="8"/>
  <c r="KF31" i="8"/>
  <c r="KG31" i="8"/>
  <c r="KE32" i="8"/>
  <c r="KW31" i="8"/>
  <c r="KX31" i="8"/>
  <c r="KV32" i="8"/>
  <c r="LA30" i="8"/>
  <c r="KY31" i="8"/>
  <c r="KZ30" i="8"/>
  <c r="KS33" i="8"/>
  <c r="KU32" i="8"/>
  <c r="KT32" i="8"/>
  <c r="LP31" i="8"/>
  <c r="LQ30" i="8"/>
  <c r="LR30" i="8"/>
  <c r="LT29" i="8"/>
  <c r="LU29" i="8"/>
  <c r="LS30" i="8"/>
  <c r="LO31" i="8"/>
  <c r="LN31" i="8"/>
  <c r="LM32" i="8"/>
  <c r="LJ33" i="8"/>
  <c r="LK32" i="8"/>
  <c r="LL32" i="8"/>
  <c r="MF31" i="8"/>
  <c r="MD32" i="8"/>
  <c r="ME31" i="8"/>
  <c r="MZ30" i="8"/>
  <c r="MX31" i="8"/>
  <c r="MY30" i="8"/>
  <c r="NC29" i="8"/>
  <c r="NA30" i="8"/>
  <c r="NB29" i="8"/>
  <c r="NH27" i="8"/>
  <c r="NI27" i="8"/>
  <c r="NG28" i="8"/>
  <c r="NF28" i="8"/>
  <c r="ND29" i="8"/>
  <c r="NE28" i="8"/>
  <c r="NR30" i="8"/>
  <c r="NS29" i="8"/>
  <c r="NT29" i="8"/>
  <c r="ON28" i="8"/>
  <c r="OL29" i="8"/>
  <c r="OM28" i="8"/>
  <c r="OT26" i="8"/>
  <c r="OR27" i="8"/>
  <c r="OS26" i="8"/>
  <c r="OU26" i="8"/>
  <c r="OV25" i="8"/>
  <c r="OW25" i="8"/>
  <c r="OP27" i="8"/>
  <c r="OQ27" i="8"/>
  <c r="OO28" i="8"/>
  <c r="PQ24" i="8"/>
  <c r="PO25" i="8"/>
  <c r="PP24" i="8"/>
  <c r="PN25" i="8"/>
  <c r="PL26" i="8"/>
  <c r="PM25" i="8"/>
  <c r="PI27" i="8"/>
  <c r="PJ26" i="8"/>
  <c r="PK26" i="8"/>
  <c r="PH27" i="8"/>
  <c r="PF28" i="8"/>
  <c r="PG27" i="8"/>
  <c r="OC26" i="8"/>
  <c r="OA27" i="8"/>
  <c r="OB26" i="8"/>
  <c r="NX28" i="8"/>
  <c r="NY27" i="8"/>
  <c r="NZ27" i="8"/>
  <c r="NW28" i="8"/>
  <c r="NU29" i="8"/>
  <c r="NV28" i="8"/>
  <c r="MK29" i="8"/>
  <c r="ML29" i="8"/>
  <c r="MJ30" i="8"/>
  <c r="MO28" i="8"/>
  <c r="MM29" i="8"/>
  <c r="MN28" i="8"/>
  <c r="MI30" i="8"/>
  <c r="MG31" i="8"/>
  <c r="MH30" i="8"/>
  <c r="KR33" i="8"/>
  <c r="KQ33" i="8"/>
  <c r="KP34" i="8"/>
  <c r="HO37" i="8"/>
  <c r="HP37" i="8"/>
  <c r="HP39" i="8" s="1"/>
  <c r="HV35" i="8"/>
  <c r="HU35" i="8"/>
  <c r="HT36" i="8"/>
  <c r="HW35" i="8"/>
  <c r="HX34" i="8"/>
  <c r="HY34" i="8"/>
  <c r="HR36" i="8"/>
  <c r="HQ37" i="8"/>
  <c r="HS36" i="8"/>
  <c r="HD35" i="8"/>
  <c r="HC36" i="8"/>
  <c r="HE35" i="8"/>
  <c r="GZ37" i="8"/>
  <c r="HB36" i="8"/>
  <c r="HA36" i="8"/>
  <c r="GX37" i="8"/>
  <c r="GY37" i="8"/>
  <c r="GY39" i="8" s="1"/>
  <c r="GG37" i="8"/>
  <c r="GH37" i="8"/>
  <c r="GH39" i="8" s="1"/>
  <c r="GK36" i="8"/>
  <c r="GJ36" i="8"/>
  <c r="GI37" i="8"/>
  <c r="GP25" i="8"/>
  <c r="GP32" i="8"/>
  <c r="GP12" i="8"/>
  <c r="GP17" i="8"/>
  <c r="GP22" i="8"/>
  <c r="GP31" i="8"/>
  <c r="GP11" i="8"/>
  <c r="GP10" i="8"/>
  <c r="GP16" i="8"/>
  <c r="GP38" i="8"/>
  <c r="GP30" i="8"/>
  <c r="GP20" i="8"/>
  <c r="GP8" i="8"/>
  <c r="GP36" i="8"/>
  <c r="GP9" i="8"/>
  <c r="GP41" i="8"/>
  <c r="GP15" i="8"/>
  <c r="GP29" i="8"/>
  <c r="GP7" i="8"/>
  <c r="GP27" i="8"/>
  <c r="GP37" i="8"/>
  <c r="GP23" i="8"/>
  <c r="GP28" i="8"/>
  <c r="GP19" i="8"/>
  <c r="GP14" i="8"/>
  <c r="GP26" i="8"/>
  <c r="GP39" i="8"/>
  <c r="GP18" i="8"/>
  <c r="GP24" i="8"/>
  <c r="GP40" i="8"/>
  <c r="GP35" i="8"/>
  <c r="GP13" i="8"/>
  <c r="GP33" i="8"/>
  <c r="GP21" i="8"/>
  <c r="GP34" i="8"/>
  <c r="EZ32" i="8"/>
  <c r="FD32" i="8" s="1"/>
  <c r="EZ27" i="8"/>
  <c r="FD27" i="8" s="1"/>
  <c r="EZ38" i="8"/>
  <c r="FD38" i="8" s="1"/>
  <c r="P46" i="2" s="1"/>
  <c r="EZ22" i="8"/>
  <c r="FD22" i="8" s="1"/>
  <c r="EZ12" i="8"/>
  <c r="FD12" i="8" s="1"/>
  <c r="EZ13" i="8"/>
  <c r="FD13" i="8" s="1"/>
  <c r="P41" i="2" s="1"/>
  <c r="EZ19" i="8"/>
  <c r="FD19" i="8" s="1"/>
  <c r="P49" i="2" s="1"/>
  <c r="EZ40" i="8"/>
  <c r="FD40" i="8" s="1"/>
  <c r="P60" i="2" s="1"/>
  <c r="EZ9" i="8"/>
  <c r="FD9" i="8" s="1"/>
  <c r="P47" i="2" s="1"/>
  <c r="EZ35" i="8"/>
  <c r="FD35" i="8" s="1"/>
  <c r="P59" i="2" s="1"/>
  <c r="EZ34" i="8"/>
  <c r="FD34" i="8" s="1"/>
  <c r="P52" i="2" s="1"/>
  <c r="EZ21" i="8"/>
  <c r="EZ14" i="8"/>
  <c r="FD14" i="8" s="1"/>
  <c r="P48" i="2" s="1"/>
  <c r="EZ15" i="8"/>
  <c r="FD15" i="8" s="1"/>
  <c r="P55" i="2" s="1"/>
  <c r="EZ11" i="8"/>
  <c r="EZ20" i="8"/>
  <c r="FD20" i="8" s="1"/>
  <c r="P56" i="2" s="1"/>
  <c r="EZ41" i="8"/>
  <c r="EZ26" i="8"/>
  <c r="EZ17" i="8"/>
  <c r="FD17" i="8" s="1"/>
  <c r="EZ7" i="8"/>
  <c r="FD7" i="8" s="1"/>
  <c r="EZ33" i="8"/>
  <c r="FD33" i="8" s="1"/>
  <c r="P45" i="2" s="1"/>
  <c r="EZ37" i="8"/>
  <c r="FD37" i="8" s="1"/>
  <c r="EZ36" i="8"/>
  <c r="EZ30" i="8"/>
  <c r="FD30" i="8" s="1"/>
  <c r="P58" i="2" s="1"/>
  <c r="EZ8" i="8"/>
  <c r="FD8" i="8" s="1"/>
  <c r="P40" i="2" s="1"/>
  <c r="EZ39" i="8"/>
  <c r="FD39" i="8" s="1"/>
  <c r="P53" i="2" s="1"/>
  <c r="EZ24" i="8"/>
  <c r="FD24" i="8" s="1"/>
  <c r="P50" i="2" s="1"/>
  <c r="EZ18" i="8"/>
  <c r="FD18" i="8" s="1"/>
  <c r="P42" i="2" s="1"/>
  <c r="EZ28" i="8"/>
  <c r="FD28" i="8" s="1"/>
  <c r="P44" i="2" s="1"/>
  <c r="EZ25" i="8"/>
  <c r="FD25" i="8" s="1"/>
  <c r="P57" i="2" s="1"/>
  <c r="EZ16" i="8"/>
  <c r="EZ31" i="8"/>
  <c r="EZ10" i="8"/>
  <c r="FD10" i="8" s="1"/>
  <c r="P54" i="2" s="1"/>
  <c r="EZ29" i="8"/>
  <c r="FD29" i="8" s="1"/>
  <c r="P51" i="2" s="1"/>
  <c r="EZ23" i="8"/>
  <c r="FD23" i="8" s="1"/>
  <c r="P43" i="2" s="1"/>
  <c r="DN53" i="6" l="1"/>
  <c r="DH53" i="6"/>
  <c r="DI53" i="6"/>
  <c r="DH44" i="6"/>
  <c r="DI44" i="6"/>
  <c r="DK48" i="6"/>
  <c r="DJ48" i="6"/>
  <c r="DH48" i="6"/>
  <c r="DI48" i="6"/>
  <c r="DN48" i="6"/>
  <c r="DL48" i="6"/>
  <c r="DL57" i="6"/>
  <c r="DI57" i="6"/>
  <c r="DH57" i="6"/>
  <c r="DJ57" i="6"/>
  <c r="DJ61" i="6"/>
  <c r="DK61" i="6"/>
  <c r="DL61" i="6"/>
  <c r="DM61" i="6"/>
  <c r="DH61" i="6"/>
  <c r="DI61" i="6"/>
  <c r="EJ48" i="6"/>
  <c r="EI48" i="6"/>
  <c r="EG48" i="6"/>
  <c r="EL48" i="6"/>
  <c r="EF48" i="6"/>
  <c r="EH48" i="6"/>
  <c r="EF53" i="6"/>
  <c r="EG53" i="6"/>
  <c r="EG57" i="6"/>
  <c r="EH57" i="6"/>
  <c r="EF57" i="6"/>
  <c r="EG61" i="6"/>
  <c r="EJ61" i="6"/>
  <c r="EH61" i="6"/>
  <c r="EK61" i="6"/>
  <c r="EF61" i="6"/>
  <c r="EI61" i="6"/>
  <c r="O169" i="2"/>
  <c r="O141" i="2"/>
  <c r="O168" i="2"/>
  <c r="O151" i="2"/>
  <c r="O249" i="2"/>
  <c r="O214" i="2"/>
  <c r="O114" i="2"/>
  <c r="O240" i="2"/>
  <c r="O125" i="2"/>
  <c r="O181" i="2"/>
  <c r="O153" i="2"/>
  <c r="O156" i="2"/>
  <c r="O184" i="2"/>
  <c r="O157" i="2"/>
  <c r="O122" i="2"/>
  <c r="O248" i="2"/>
  <c r="O113" i="2"/>
  <c r="O176" i="2"/>
  <c r="O187" i="2"/>
  <c r="O124" i="2"/>
  <c r="O215" i="2"/>
  <c r="O237" i="2"/>
  <c r="O174" i="2"/>
  <c r="O179" i="2"/>
  <c r="O116" i="2"/>
  <c r="O144" i="2"/>
  <c r="O210" i="2"/>
  <c r="O147" i="2"/>
  <c r="O188" i="2"/>
  <c r="O198" i="2"/>
  <c r="O107" i="2"/>
  <c r="O233" i="2"/>
  <c r="O189" i="2"/>
  <c r="O109" i="2"/>
  <c r="O172" i="2"/>
  <c r="O208" i="2"/>
  <c r="O117" i="2"/>
  <c r="O236" i="2"/>
  <c r="O202" i="2"/>
  <c r="O139" i="2"/>
  <c r="O245" i="2"/>
  <c r="O154" i="2"/>
  <c r="O217" i="2"/>
  <c r="O150" i="2"/>
  <c r="O206" i="2"/>
  <c r="O173" i="2"/>
  <c r="O138" i="2"/>
  <c r="O110" i="2"/>
  <c r="O108" i="2"/>
  <c r="O183" i="2"/>
  <c r="O218" i="2"/>
  <c r="DO40" i="6"/>
  <c r="CC190" i="2"/>
  <c r="CC127" i="2"/>
  <c r="CC223" i="2"/>
  <c r="CC195" i="2"/>
  <c r="DD41" i="6"/>
  <c r="CC132" i="2"/>
  <c r="CC160" i="2"/>
  <c r="CC130" i="2"/>
  <c r="CC165" i="2"/>
  <c r="CC193" i="2"/>
  <c r="CC228" i="2"/>
  <c r="CC221" i="2"/>
  <c r="CC158" i="2"/>
  <c r="CC220" i="2"/>
  <c r="CC129" i="2"/>
  <c r="CC136" i="2"/>
  <c r="CC164" i="2"/>
  <c r="CC192" i="2"/>
  <c r="CC227" i="2"/>
  <c r="CC219" i="2"/>
  <c r="CC128" i="2"/>
  <c r="CC135" i="2"/>
  <c r="CC191" i="2"/>
  <c r="CC163" i="2"/>
  <c r="CC226" i="2"/>
  <c r="CC100" i="2"/>
  <c r="CC131" i="2"/>
  <c r="CC222" i="2"/>
  <c r="CC166" i="2"/>
  <c r="CC194" i="2"/>
  <c r="CC250" i="2"/>
  <c r="CC105" i="2"/>
  <c r="CC133" i="2"/>
  <c r="CC196" i="2"/>
  <c r="CC161" i="2"/>
  <c r="CC224" i="2"/>
  <c r="CK58" i="6"/>
  <c r="CO58" i="6"/>
  <c r="CM45" i="6"/>
  <c r="CO45" i="6"/>
  <c r="CN45" i="6"/>
  <c r="CO54" i="6"/>
  <c r="CN54" i="6"/>
  <c r="CM54" i="6"/>
  <c r="CL54" i="6"/>
  <c r="CD193" i="2"/>
  <c r="CD130" i="2"/>
  <c r="CD196" i="2"/>
  <c r="CD105" i="2"/>
  <c r="CD161" i="2"/>
  <c r="CD224" i="2"/>
  <c r="CD133" i="2"/>
  <c r="CD223" i="2"/>
  <c r="CD132" i="2"/>
  <c r="CD195" i="2"/>
  <c r="CD160" i="2"/>
  <c r="CD104" i="2"/>
  <c r="CD190" i="2"/>
  <c r="CD127" i="2"/>
  <c r="CD134" i="2"/>
  <c r="CD162" i="2"/>
  <c r="CD197" i="2"/>
  <c r="EM40" i="6"/>
  <c r="CD225" i="2"/>
  <c r="CD135" i="2"/>
  <c r="CD163" i="2"/>
  <c r="CD226" i="2"/>
  <c r="CD191" i="2"/>
  <c r="CD128" i="2"/>
  <c r="CD219" i="2"/>
  <c r="CD131" i="2"/>
  <c r="CD194" i="2"/>
  <c r="CD250" i="2"/>
  <c r="CD222" i="2"/>
  <c r="CD166" i="2"/>
  <c r="CD220" i="2"/>
  <c r="CD129" i="2"/>
  <c r="CD192" i="2"/>
  <c r="CD227" i="2"/>
  <c r="CD136" i="2"/>
  <c r="CD164" i="2"/>
  <c r="CP59" i="6"/>
  <c r="BR41" i="6"/>
  <c r="CC235" i="2"/>
  <c r="CC137" i="2"/>
  <c r="DJ59" i="6"/>
  <c r="CC106" i="2"/>
  <c r="DJ55" i="6"/>
  <c r="CC107" i="2"/>
  <c r="DL46" i="6"/>
  <c r="CC108" i="2"/>
  <c r="CC241" i="2"/>
  <c r="CC178" i="2"/>
  <c r="CC185" i="2"/>
  <c r="CC157" i="2"/>
  <c r="CC213" i="2"/>
  <c r="CC146" i="2"/>
  <c r="CC174" i="2"/>
  <c r="CC229" i="2"/>
  <c r="CC201" i="2"/>
  <c r="CC180" i="2"/>
  <c r="DN42" i="6"/>
  <c r="CC181" i="2"/>
  <c r="CC244" i="2"/>
  <c r="CC125" i="2"/>
  <c r="CC176" i="2"/>
  <c r="CC239" i="2"/>
  <c r="CC175" i="2"/>
  <c r="DI43" i="6"/>
  <c r="CC159" i="2"/>
  <c r="CC231" i="2"/>
  <c r="CC168" i="2"/>
  <c r="CC154" i="2"/>
  <c r="CC245" i="2"/>
  <c r="CC126" i="2"/>
  <c r="CC218" i="2"/>
  <c r="CC155" i="2"/>
  <c r="CC212" i="2"/>
  <c r="CC156" i="2"/>
  <c r="CC247" i="2"/>
  <c r="CC167" i="2"/>
  <c r="CC202" i="2"/>
  <c r="DN52" i="6"/>
  <c r="CC124" i="2"/>
  <c r="DK55" i="6"/>
  <c r="CC114" i="2"/>
  <c r="DK51" i="6"/>
  <c r="DM56" i="6"/>
  <c r="DM47" i="6"/>
  <c r="DM46" i="6"/>
  <c r="CC116" i="2"/>
  <c r="CJ49" i="6"/>
  <c r="CJ54" i="6"/>
  <c r="CN58" i="6"/>
  <c r="CK45" i="6"/>
  <c r="CK54" i="6"/>
  <c r="CL58" i="6"/>
  <c r="CM49" i="6"/>
  <c r="EH55" i="6"/>
  <c r="EH50" i="6"/>
  <c r="CD171" i="2"/>
  <c r="CD199" i="2"/>
  <c r="EK50" i="6"/>
  <c r="EK43" i="6"/>
  <c r="EK47" i="6"/>
  <c r="CD116" i="2"/>
  <c r="EK51" i="6"/>
  <c r="EJ51" i="6"/>
  <c r="EJ60" i="6"/>
  <c r="EL59" i="6"/>
  <c r="EG55" i="6"/>
  <c r="EM46" i="6"/>
  <c r="CD113" i="2"/>
  <c r="EH51" i="6"/>
  <c r="EH60" i="6"/>
  <c r="EL50" i="6"/>
  <c r="CD111" i="2"/>
  <c r="CD139" i="2"/>
  <c r="CD230" i="2"/>
  <c r="CD209" i="2"/>
  <c r="CD174" i="2"/>
  <c r="CD177" i="2"/>
  <c r="CD240" i="2"/>
  <c r="CD114" i="2"/>
  <c r="CD120" i="2"/>
  <c r="CD155" i="2"/>
  <c r="CD184" i="2"/>
  <c r="CD247" i="2"/>
  <c r="CD212" i="2"/>
  <c r="CD248" i="2"/>
  <c r="CD213" i="2"/>
  <c r="CD238" i="2"/>
  <c r="CD175" i="2"/>
  <c r="CD147" i="2"/>
  <c r="CD215" i="2"/>
  <c r="CD152" i="2"/>
  <c r="DM50" i="6"/>
  <c r="CC109" i="2"/>
  <c r="CC232" i="2"/>
  <c r="CC204" i="2"/>
  <c r="CC198" i="2"/>
  <c r="CC143" i="2"/>
  <c r="CC171" i="2"/>
  <c r="CC234" i="2"/>
  <c r="CC115" i="2"/>
  <c r="DL52" i="6"/>
  <c r="DL56" i="6"/>
  <c r="CC110" i="2"/>
  <c r="DN51" i="6"/>
  <c r="CC117" i="2"/>
  <c r="DJ51" i="6"/>
  <c r="DJ60" i="6"/>
  <c r="DI51" i="6"/>
  <c r="CC119" i="2"/>
  <c r="DI59" i="6"/>
  <c r="DK56" i="6"/>
  <c r="DO56" i="6" s="1"/>
  <c r="DK43" i="6"/>
  <c r="CC111" i="2"/>
  <c r="CC243" i="2"/>
  <c r="CC152" i="2"/>
  <c r="CC215" i="2"/>
  <c r="CC149" i="2"/>
  <c r="CC177" i="2"/>
  <c r="CC214" i="2"/>
  <c r="CC151" i="2"/>
  <c r="CC179" i="2"/>
  <c r="CC207" i="2"/>
  <c r="CC242" i="2"/>
  <c r="CJ41" i="6"/>
  <c r="CP41" i="6" s="1"/>
  <c r="CP55" i="6"/>
  <c r="CP43" i="6"/>
  <c r="CD106" i="2"/>
  <c r="CD141" i="2"/>
  <c r="CD232" i="2"/>
  <c r="EJ59" i="6"/>
  <c r="CD233" i="2"/>
  <c r="CD170" i="2"/>
  <c r="CD142" i="2"/>
  <c r="CD172" i="2"/>
  <c r="CD200" i="2"/>
  <c r="CD109" i="2"/>
  <c r="CD123" i="2"/>
  <c r="CD151" i="2"/>
  <c r="EK42" i="6"/>
  <c r="CD179" i="2"/>
  <c r="CD144" i="2"/>
  <c r="CD182" i="2"/>
  <c r="CD245" i="2"/>
  <c r="CD178" i="2"/>
  <c r="CD241" i="2"/>
  <c r="CD236" i="2"/>
  <c r="CD180" i="2"/>
  <c r="CD145" i="2"/>
  <c r="CD153" i="2"/>
  <c r="CD168" i="2"/>
  <c r="EG42" i="6"/>
  <c r="CD231" i="2"/>
  <c r="CD148" i="2"/>
  <c r="CD211" i="2"/>
  <c r="CD201" i="2"/>
  <c r="CD229" i="2"/>
  <c r="CD138" i="2"/>
  <c r="EI47" i="6"/>
  <c r="EI42" i="6"/>
  <c r="EH43" i="6"/>
  <c r="EI52" i="6"/>
  <c r="EI56" i="6"/>
  <c r="EJ52" i="6"/>
  <c r="EJ43" i="6"/>
  <c r="EG43" i="6"/>
  <c r="EG56" i="6"/>
  <c r="EM56" i="6" s="1"/>
  <c r="EL60" i="6"/>
  <c r="EL43" i="6"/>
  <c r="EL52" i="6"/>
  <c r="EM52" i="6" s="1"/>
  <c r="CP48" i="6"/>
  <c r="CP52" i="6"/>
  <c r="CP50" i="6"/>
  <c r="CP47" i="6"/>
  <c r="O203" i="2"/>
  <c r="BG203" i="2" s="1"/>
  <c r="O123" i="2"/>
  <c r="O186" i="2"/>
  <c r="EY52" i="6" s="1"/>
  <c r="O149" i="2"/>
  <c r="O205" i="2"/>
  <c r="EW55" i="6" s="1"/>
  <c r="O177" i="2"/>
  <c r="O244" i="2"/>
  <c r="ET61" i="6" s="1"/>
  <c r="O216" i="2"/>
  <c r="O212" i="2"/>
  <c r="EW56" i="6" s="1"/>
  <c r="O247" i="2"/>
  <c r="O121" i="2"/>
  <c r="EW43" i="6" s="1"/>
  <c r="O185" i="2"/>
  <c r="O213" i="2"/>
  <c r="EX56" i="6" s="1"/>
  <c r="O239" i="2"/>
  <c r="O148" i="2"/>
  <c r="EV47" i="6" s="1"/>
  <c r="O211" i="2"/>
  <c r="O243" i="2"/>
  <c r="EZ60" i="6" s="1"/>
  <c r="O152" i="2"/>
  <c r="O146" i="2"/>
  <c r="ET47" i="6" s="1"/>
  <c r="O118" i="2"/>
  <c r="O209" i="2"/>
  <c r="ET56" i="6" s="1"/>
  <c r="O242" i="2"/>
  <c r="O207" i="2"/>
  <c r="EY55" i="6" s="1"/>
  <c r="O119" i="2"/>
  <c r="O175" i="2"/>
  <c r="EU51" i="6" s="1"/>
  <c r="O159" i="2"/>
  <c r="O142" i="2"/>
  <c r="BG142" i="2" s="1"/>
  <c r="O170" i="2"/>
  <c r="O137" i="2"/>
  <c r="EY45" i="6" s="1"/>
  <c r="O200" i="2"/>
  <c r="O235" i="2"/>
  <c r="EY59" i="6" s="1"/>
  <c r="O145" i="2"/>
  <c r="O180" i="2"/>
  <c r="EZ51" i="6" s="1"/>
  <c r="O230" i="2"/>
  <c r="O167" i="2"/>
  <c r="ET50" i="6" s="1"/>
  <c r="O111" i="2"/>
  <c r="O126" i="2"/>
  <c r="EU44" i="6" s="1"/>
  <c r="O182" i="2"/>
  <c r="O241" i="2"/>
  <c r="EX60" i="6" s="1"/>
  <c r="O115" i="2"/>
  <c r="O178" i="2"/>
  <c r="EX51" i="6" s="1"/>
  <c r="O201" i="2"/>
  <c r="O229" i="2"/>
  <c r="EZ58" i="6" s="1"/>
  <c r="O171" i="2"/>
  <c r="O143" i="2"/>
  <c r="EX46" i="6" s="1"/>
  <c r="DJ53" i="6"/>
  <c r="DJ44" i="6"/>
  <c r="CC104" i="2"/>
  <c r="CC102" i="2"/>
  <c r="DM44" i="6"/>
  <c r="DM53" i="6"/>
  <c r="DM57" i="6"/>
  <c r="DM48" i="6"/>
  <c r="DL44" i="6"/>
  <c r="DL53" i="6"/>
  <c r="CC101" i="2"/>
  <c r="DK57" i="6"/>
  <c r="DK44" i="6"/>
  <c r="DK53" i="6"/>
  <c r="DO47" i="6"/>
  <c r="DO60" i="6"/>
  <c r="DO43" i="6"/>
  <c r="DO52" i="6"/>
  <c r="DN44" i="6"/>
  <c r="DN57" i="6"/>
  <c r="CC103" i="2"/>
  <c r="DN61" i="6"/>
  <c r="DO59" i="6"/>
  <c r="DO50" i="6"/>
  <c r="DO46" i="6"/>
  <c r="DO55" i="6"/>
  <c r="DI41" i="6"/>
  <c r="CP49" i="6"/>
  <c r="CP58" i="6"/>
  <c r="CP45" i="6"/>
  <c r="CP54" i="6"/>
  <c r="EK48" i="6"/>
  <c r="EK57" i="6"/>
  <c r="EK53" i="6"/>
  <c r="EH53" i="6"/>
  <c r="CD99" i="2"/>
  <c r="CD100" i="2"/>
  <c r="EI53" i="6"/>
  <c r="EI57" i="6"/>
  <c r="CD103" i="2"/>
  <c r="EL53" i="6"/>
  <c r="EL61" i="6"/>
  <c r="EL57" i="6"/>
  <c r="EJ57" i="6"/>
  <c r="CD101" i="2"/>
  <c r="EJ53" i="6"/>
  <c r="EM50" i="6"/>
  <c r="EM55" i="6"/>
  <c r="EM59" i="6"/>
  <c r="EM51" i="6"/>
  <c r="EM60" i="6"/>
  <c r="CI44" i="6"/>
  <c r="CJ44" i="6"/>
  <c r="CC122" i="2"/>
  <c r="CC118" i="2"/>
  <c r="CC120" i="2"/>
  <c r="CC121" i="2"/>
  <c r="DO42" i="6"/>
  <c r="CK44" i="6"/>
  <c r="CL44" i="6"/>
  <c r="CM44" i="6"/>
  <c r="CO44" i="6"/>
  <c r="CD115" i="2"/>
  <c r="CD117" i="2"/>
  <c r="EC44" i="6"/>
  <c r="CD112" i="2"/>
  <c r="EM43" i="6"/>
  <c r="EI43" i="6"/>
  <c r="CD122" i="2"/>
  <c r="CD119" i="2"/>
  <c r="CD124" i="2"/>
  <c r="DO51" i="6"/>
  <c r="CC113" i="2"/>
  <c r="CC112" i="2"/>
  <c r="CC123" i="2"/>
  <c r="CP57" i="6"/>
  <c r="CO41" i="6"/>
  <c r="CN41" i="6"/>
  <c r="CK41" i="6"/>
  <c r="CL41" i="6"/>
  <c r="CM41" i="6"/>
  <c r="CD108" i="2"/>
  <c r="CD107" i="2"/>
  <c r="CD126" i="2"/>
  <c r="CD110" i="2"/>
  <c r="CD118" i="2"/>
  <c r="CD121" i="2"/>
  <c r="EM47" i="6"/>
  <c r="CP53" i="6"/>
  <c r="FD41" i="8"/>
  <c r="P67" i="2" s="1"/>
  <c r="P110" i="2" s="1"/>
  <c r="P39" i="2"/>
  <c r="FD11" i="8"/>
  <c r="P61" i="2" s="1"/>
  <c r="P215" i="2" s="1"/>
  <c r="P33" i="2"/>
  <c r="P229" i="2" s="1"/>
  <c r="P35" i="2"/>
  <c r="P141" i="2" s="1"/>
  <c r="FD21" i="8"/>
  <c r="P63" i="2" s="1"/>
  <c r="P138" i="2" s="1"/>
  <c r="P34" i="2"/>
  <c r="P248" i="2" s="1"/>
  <c r="FD16" i="8"/>
  <c r="P62" i="2" s="1"/>
  <c r="P123" i="2" s="1"/>
  <c r="FD26" i="8"/>
  <c r="P64" i="2" s="1"/>
  <c r="P36" i="2"/>
  <c r="P151" i="2" s="1"/>
  <c r="P37" i="2"/>
  <c r="P106" i="2" s="1"/>
  <c r="FD31" i="8"/>
  <c r="P65" i="2" s="1"/>
  <c r="FD36" i="8"/>
  <c r="P66" i="2" s="1"/>
  <c r="P189" i="2" s="1"/>
  <c r="P38" i="2"/>
  <c r="GK37" i="8"/>
  <c r="GK39" i="8" s="1"/>
  <c r="GJ37" i="8"/>
  <c r="GO41" i="8"/>
  <c r="GO22" i="8"/>
  <c r="GO27" i="8"/>
  <c r="GO37" i="8"/>
  <c r="GO7" i="8"/>
  <c r="GO31" i="8"/>
  <c r="GO40" i="8"/>
  <c r="GO9" i="8"/>
  <c r="GO23" i="8"/>
  <c r="GO35" i="8"/>
  <c r="GO34" i="8"/>
  <c r="GO33" i="8"/>
  <c r="GO26" i="8"/>
  <c r="GO11" i="8"/>
  <c r="GO19" i="8"/>
  <c r="GO14" i="8"/>
  <c r="GO16" i="8"/>
  <c r="GO15" i="8"/>
  <c r="GO12" i="8"/>
  <c r="GO17" i="8"/>
  <c r="GO8" i="8"/>
  <c r="GO32" i="8"/>
  <c r="GO39" i="8"/>
  <c r="GO10" i="8"/>
  <c r="GO38" i="8"/>
  <c r="GO21" i="8"/>
  <c r="GO20" i="8"/>
  <c r="GO29" i="8"/>
  <c r="GO13" i="8"/>
  <c r="GO24" i="8"/>
  <c r="GO36" i="8"/>
  <c r="GO25" i="8"/>
  <c r="GO28" i="8"/>
  <c r="GO18" i="8"/>
  <c r="GO30" i="8"/>
  <c r="HJ9" i="8"/>
  <c r="HJ23" i="8"/>
  <c r="HJ17" i="8"/>
  <c r="HJ27" i="8"/>
  <c r="HJ22" i="8"/>
  <c r="HJ10" i="8"/>
  <c r="HJ8" i="8"/>
  <c r="HJ36" i="8"/>
  <c r="HJ11" i="8"/>
  <c r="HJ34" i="8"/>
  <c r="HJ14" i="8"/>
  <c r="HJ20" i="8"/>
  <c r="HJ13" i="8"/>
  <c r="HJ28" i="8"/>
  <c r="HJ15" i="8"/>
  <c r="HJ35" i="8"/>
  <c r="HJ41" i="8"/>
  <c r="HJ16" i="8"/>
  <c r="HJ37" i="8"/>
  <c r="HJ7" i="8"/>
  <c r="HJ32" i="8"/>
  <c r="HJ12" i="8"/>
  <c r="HJ19" i="8"/>
  <c r="HJ33" i="8"/>
  <c r="HJ25" i="8"/>
  <c r="HJ21" i="8"/>
  <c r="HJ26" i="8"/>
  <c r="HJ31" i="8"/>
  <c r="HJ40" i="8"/>
  <c r="HJ30" i="8"/>
  <c r="HJ38" i="8"/>
  <c r="HJ24" i="8"/>
  <c r="HJ18" i="8"/>
  <c r="HJ39" i="8"/>
  <c r="HJ29" i="8"/>
  <c r="HB37" i="8"/>
  <c r="HB39" i="8" s="1"/>
  <c r="HA37" i="8"/>
  <c r="HD36" i="8"/>
  <c r="HC37" i="8"/>
  <c r="HE36" i="8"/>
  <c r="HR37" i="8"/>
  <c r="HS37" i="8"/>
  <c r="HS39" i="8" s="1"/>
  <c r="HY35" i="8"/>
  <c r="HX35" i="8"/>
  <c r="HW36" i="8"/>
  <c r="HV36" i="8"/>
  <c r="HU36" i="8"/>
  <c r="HT37" i="8"/>
  <c r="IE33" i="8"/>
  <c r="IE22" i="8"/>
  <c r="IE27" i="8"/>
  <c r="IE7" i="8"/>
  <c r="IE13" i="8"/>
  <c r="IE23" i="8"/>
  <c r="IE18" i="8"/>
  <c r="IE8" i="8"/>
  <c r="IE38" i="8"/>
  <c r="IE30" i="8"/>
  <c r="IE11" i="8"/>
  <c r="IE15" i="8"/>
  <c r="IE41" i="8"/>
  <c r="IE34" i="8"/>
  <c r="IE29" i="8"/>
  <c r="IE21" i="8"/>
  <c r="IE31" i="8"/>
  <c r="IE20" i="8"/>
  <c r="IE12" i="8"/>
  <c r="IE17" i="8"/>
  <c r="IE37" i="8"/>
  <c r="IE32" i="8"/>
  <c r="IE16" i="8"/>
  <c r="IE9" i="8"/>
  <c r="IE24" i="8"/>
  <c r="IE40" i="8"/>
  <c r="IE35" i="8"/>
  <c r="IE36" i="8"/>
  <c r="IE10" i="8"/>
  <c r="IE26" i="8"/>
  <c r="IE28" i="8"/>
  <c r="IE39" i="8"/>
  <c r="IE19" i="8"/>
  <c r="IE14" i="8"/>
  <c r="IE25" i="8"/>
  <c r="KR34" i="8"/>
  <c r="KP35" i="8"/>
  <c r="KQ34" i="8"/>
  <c r="MI31" i="8"/>
  <c r="MG32" i="8"/>
  <c r="MH31" i="8"/>
  <c r="MN29" i="8"/>
  <c r="MO29" i="8"/>
  <c r="MM30" i="8"/>
  <c r="MJ31" i="8"/>
  <c r="ML30" i="8"/>
  <c r="MK30" i="8"/>
  <c r="NW29" i="8"/>
  <c r="NU30" i="8"/>
  <c r="NV29" i="8"/>
  <c r="NZ28" i="8"/>
  <c r="NX29" i="8"/>
  <c r="NY28" i="8"/>
  <c r="OA28" i="8"/>
  <c r="OB27" i="8"/>
  <c r="OC27" i="8"/>
  <c r="PF29" i="8"/>
  <c r="PH28" i="8"/>
  <c r="PG28" i="8"/>
  <c r="PJ27" i="8"/>
  <c r="PK27" i="8"/>
  <c r="PI28" i="8"/>
  <c r="PL27" i="8"/>
  <c r="PN26" i="8"/>
  <c r="PM26" i="8"/>
  <c r="PP25" i="8"/>
  <c r="PQ25" i="8"/>
  <c r="PO26" i="8"/>
  <c r="OO29" i="8"/>
  <c r="OP28" i="8"/>
  <c r="OQ28" i="8"/>
  <c r="OU27" i="8"/>
  <c r="OV26" i="8"/>
  <c r="OW26" i="8"/>
  <c r="OR28" i="8"/>
  <c r="OS27" i="8"/>
  <c r="OT27" i="8"/>
  <c r="OM29" i="8"/>
  <c r="ON29" i="8"/>
  <c r="OL30" i="8"/>
  <c r="NR31" i="8"/>
  <c r="NS30" i="8"/>
  <c r="NT30" i="8"/>
  <c r="NE29" i="8"/>
  <c r="NF29" i="8"/>
  <c r="ND30" i="8"/>
  <c r="NH28" i="8"/>
  <c r="NI28" i="8"/>
  <c r="NG29" i="8"/>
  <c r="NC30" i="8"/>
  <c r="NA31" i="8"/>
  <c r="NB30" i="8"/>
  <c r="MY31" i="8"/>
  <c r="MZ31" i="8"/>
  <c r="MX32" i="8"/>
  <c r="ME32" i="8"/>
  <c r="MD33" i="8"/>
  <c r="MF32" i="8"/>
  <c r="LL33" i="8"/>
  <c r="LJ34" i="8"/>
  <c r="LK33" i="8"/>
  <c r="LM33" i="8"/>
  <c r="LN32" i="8"/>
  <c r="LO32" i="8"/>
  <c r="LU30" i="8"/>
  <c r="LS31" i="8"/>
  <c r="LT30" i="8"/>
  <c r="LP32" i="8"/>
  <c r="LQ31" i="8"/>
  <c r="LR31" i="8"/>
  <c r="KU33" i="8"/>
  <c r="KS34" i="8"/>
  <c r="KT33" i="8"/>
  <c r="LA31" i="8"/>
  <c r="KZ31" i="8"/>
  <c r="KY32" i="8"/>
  <c r="KV33" i="8"/>
  <c r="KW32" i="8"/>
  <c r="KX32" i="8"/>
  <c r="KE33" i="8"/>
  <c r="KF32" i="8"/>
  <c r="KG32" i="8"/>
  <c r="KD33" i="8"/>
  <c r="KB34" i="8"/>
  <c r="KC33" i="8"/>
  <c r="JY35" i="8"/>
  <c r="KA34" i="8"/>
  <c r="JZ34" i="8"/>
  <c r="JW35" i="8"/>
  <c r="JX35" i="8"/>
  <c r="JV36" i="8"/>
  <c r="JG35" i="8"/>
  <c r="JE36" i="8"/>
  <c r="JF35" i="8"/>
  <c r="JM33" i="8"/>
  <c r="JK34" i="8"/>
  <c r="JL33" i="8"/>
  <c r="JJ34" i="8"/>
  <c r="JH35" i="8"/>
  <c r="JI34" i="8"/>
  <c r="JB37" i="8"/>
  <c r="JC36" i="8"/>
  <c r="JD36" i="8"/>
  <c r="IK37" i="8"/>
  <c r="IL36" i="8"/>
  <c r="IM36" i="8"/>
  <c r="IQ35" i="8"/>
  <c r="IS34" i="8"/>
  <c r="IR34" i="8"/>
  <c r="IP35" i="8"/>
  <c r="IO35" i="8"/>
  <c r="IN36" i="8"/>
  <c r="IJ37" i="8"/>
  <c r="IJ39" i="8" s="1"/>
  <c r="II37" i="8"/>
  <c r="FT22" i="8"/>
  <c r="FX22" i="8" s="1"/>
  <c r="FT27" i="8"/>
  <c r="FX27" i="8" s="1"/>
  <c r="FT17" i="8"/>
  <c r="FX17" i="8" s="1"/>
  <c r="FT33" i="8"/>
  <c r="FX33" i="8" s="1"/>
  <c r="Q45" i="2" s="1"/>
  <c r="FT28" i="8"/>
  <c r="FX28" i="8" s="1"/>
  <c r="Q44" i="2" s="1"/>
  <c r="FT39" i="8"/>
  <c r="FX39" i="8" s="1"/>
  <c r="Q53" i="2" s="1"/>
  <c r="FT9" i="8"/>
  <c r="FX9" i="8" s="1"/>
  <c r="Q47" i="2" s="1"/>
  <c r="FT26" i="8"/>
  <c r="FT30" i="8"/>
  <c r="FX30" i="8" s="1"/>
  <c r="Q58" i="2" s="1"/>
  <c r="FT25" i="8"/>
  <c r="FX25" i="8" s="1"/>
  <c r="Q57" i="2" s="1"/>
  <c r="FT31" i="8"/>
  <c r="FT15" i="8"/>
  <c r="FX15" i="8" s="1"/>
  <c r="Q55" i="2" s="1"/>
  <c r="FT8" i="8"/>
  <c r="FX8" i="8" s="1"/>
  <c r="Q40" i="2" s="1"/>
  <c r="FT38" i="8"/>
  <c r="FX38" i="8" s="1"/>
  <c r="Q46" i="2" s="1"/>
  <c r="FT36" i="8"/>
  <c r="FT20" i="8"/>
  <c r="FX20" i="8" s="1"/>
  <c r="Q56" i="2" s="1"/>
  <c r="FT23" i="8"/>
  <c r="FX23" i="8" s="1"/>
  <c r="Q43" i="2" s="1"/>
  <c r="FT29" i="8"/>
  <c r="FX29" i="8" s="1"/>
  <c r="Q51" i="2" s="1"/>
  <c r="FT12" i="8"/>
  <c r="FX12" i="8" s="1"/>
  <c r="FT37" i="8"/>
  <c r="FX37" i="8" s="1"/>
  <c r="FT7" i="8"/>
  <c r="FX7" i="8" s="1"/>
  <c r="FT32" i="8"/>
  <c r="FX32" i="8" s="1"/>
  <c r="FT19" i="8"/>
  <c r="FX19" i="8" s="1"/>
  <c r="Q49" i="2" s="1"/>
  <c r="FT34" i="8"/>
  <c r="FX34" i="8" s="1"/>
  <c r="Q52" i="2" s="1"/>
  <c r="FT10" i="8"/>
  <c r="FX10" i="8" s="1"/>
  <c r="Q54" i="2" s="1"/>
  <c r="FT35" i="8"/>
  <c r="FX35" i="8" s="1"/>
  <c r="Q59" i="2" s="1"/>
  <c r="FT16" i="8"/>
  <c r="FT14" i="8"/>
  <c r="FX14" i="8" s="1"/>
  <c r="Q48" i="2" s="1"/>
  <c r="FT18" i="8"/>
  <c r="FX18" i="8" s="1"/>
  <c r="Q42" i="2" s="1"/>
  <c r="FT11" i="8"/>
  <c r="FT13" i="8"/>
  <c r="FX13" i="8" s="1"/>
  <c r="Q41" i="2" s="1"/>
  <c r="FT24" i="8"/>
  <c r="FX24" i="8" s="1"/>
  <c r="Q50" i="2" s="1"/>
  <c r="FT21" i="8"/>
  <c r="FT41" i="8"/>
  <c r="FT40" i="8"/>
  <c r="FX40" i="8" s="1"/>
  <c r="Q60" i="2" s="1"/>
  <c r="BG106" i="2"/>
  <c r="EV41" i="6"/>
  <c r="BG169" i="2"/>
  <c r="EV50" i="6"/>
  <c r="BG232" i="2"/>
  <c r="EV59" i="6"/>
  <c r="BG141" i="2"/>
  <c r="EV46" i="6"/>
  <c r="BG204" i="2"/>
  <c r="EV55" i="6"/>
  <c r="O197" i="2"/>
  <c r="O162" i="2"/>
  <c r="O134" i="2"/>
  <c r="O225" i="2"/>
  <c r="O99" i="2"/>
  <c r="O190" i="2"/>
  <c r="O127" i="2"/>
  <c r="O112" i="2"/>
  <c r="O191" i="2"/>
  <c r="O163" i="2"/>
  <c r="O135" i="2"/>
  <c r="O100" i="2"/>
  <c r="O226" i="2"/>
  <c r="O128" i="2"/>
  <c r="O219" i="2"/>
  <c r="BG140" i="2"/>
  <c r="EU46" i="6"/>
  <c r="BG231" i="2"/>
  <c r="EU59" i="6"/>
  <c r="BG168" i="2"/>
  <c r="EU50" i="6"/>
  <c r="EU55" i="6"/>
  <c r="O221" i="2"/>
  <c r="O158" i="2"/>
  <c r="O130" i="2"/>
  <c r="O102" i="2"/>
  <c r="O193" i="2"/>
  <c r="O165" i="2"/>
  <c r="O228" i="2"/>
  <c r="BG151" i="2"/>
  <c r="EY47" i="6"/>
  <c r="EY43" i="6"/>
  <c r="BG123" i="2"/>
  <c r="BG249" i="2"/>
  <c r="EY61" i="6"/>
  <c r="BG186" i="2"/>
  <c r="BG214" i="2"/>
  <c r="EY56" i="6"/>
  <c r="BG149" i="2"/>
  <c r="EW47" i="6"/>
  <c r="EW42" i="6"/>
  <c r="BG114" i="2"/>
  <c r="BG205" i="2"/>
  <c r="BG240" i="2"/>
  <c r="EW60" i="6"/>
  <c r="BG177" i="2"/>
  <c r="EW51" i="6"/>
  <c r="BG125" i="2"/>
  <c r="ET44" i="6"/>
  <c r="BG244" i="2"/>
  <c r="BG181" i="2"/>
  <c r="ET52" i="6"/>
  <c r="BG216" i="2"/>
  <c r="ET57" i="6"/>
  <c r="BG153" i="2"/>
  <c r="ET48" i="6"/>
  <c r="BG212" i="2"/>
  <c r="BG156" i="2"/>
  <c r="EW48" i="6"/>
  <c r="BG247" i="2"/>
  <c r="EW61" i="6"/>
  <c r="BG184" i="2"/>
  <c r="EW52" i="6"/>
  <c r="BG121" i="2"/>
  <c r="BG157" i="2"/>
  <c r="EX48" i="6"/>
  <c r="BG185" i="2"/>
  <c r="EX52" i="6"/>
  <c r="EX43" i="6"/>
  <c r="BG122" i="2"/>
  <c r="BG213" i="2"/>
  <c r="BG248" i="2"/>
  <c r="EX61" i="6"/>
  <c r="BG239" i="2"/>
  <c r="EV60" i="6"/>
  <c r="BG113" i="2"/>
  <c r="EV42" i="6"/>
  <c r="BG148" i="2"/>
  <c r="BG176" i="2"/>
  <c r="EV51" i="6"/>
  <c r="BG211" i="2"/>
  <c r="EV56" i="6"/>
  <c r="BG187" i="2"/>
  <c r="EZ52" i="6"/>
  <c r="BG243" i="2"/>
  <c r="EZ43" i="6"/>
  <c r="BG124" i="2"/>
  <c r="BG152" i="2"/>
  <c r="EZ47" i="6"/>
  <c r="BG215" i="2"/>
  <c r="EZ56" i="6"/>
  <c r="BG146" i="2"/>
  <c r="BG237" i="2"/>
  <c r="ET60" i="6"/>
  <c r="ET43" i="6"/>
  <c r="BG118" i="2"/>
  <c r="BG174" i="2"/>
  <c r="ET51" i="6"/>
  <c r="BG209" i="2"/>
  <c r="BG179" i="2"/>
  <c r="EY51" i="6"/>
  <c r="BG242" i="2"/>
  <c r="EY60" i="6"/>
  <c r="BG116" i="2"/>
  <c r="EY42" i="6"/>
  <c r="BG207" i="2"/>
  <c r="BG144" i="2"/>
  <c r="EY46" i="6"/>
  <c r="BG119" i="2"/>
  <c r="EU43" i="6"/>
  <c r="BG210" i="2"/>
  <c r="EU56" i="6"/>
  <c r="BG175" i="2"/>
  <c r="BG147" i="2"/>
  <c r="EU47" i="6"/>
  <c r="BG238" i="2"/>
  <c r="EU60" i="6"/>
  <c r="BG188" i="2"/>
  <c r="ET53" i="6"/>
  <c r="O251" i="2"/>
  <c r="O132" i="2"/>
  <c r="O104" i="2"/>
  <c r="O160" i="2"/>
  <c r="O223" i="2"/>
  <c r="O195" i="2"/>
  <c r="O129" i="2"/>
  <c r="O220" i="2"/>
  <c r="O192" i="2"/>
  <c r="O164" i="2"/>
  <c r="O136" i="2"/>
  <c r="O227" i="2"/>
  <c r="O101" i="2"/>
  <c r="O222" i="2"/>
  <c r="O131" i="2"/>
  <c r="O250" i="2"/>
  <c r="O194" i="2"/>
  <c r="O103" i="2"/>
  <c r="O166" i="2"/>
  <c r="BG159" i="2"/>
  <c r="EZ48" i="6"/>
  <c r="BG198" i="2"/>
  <c r="EW54" i="6"/>
  <c r="EW46" i="6"/>
  <c r="EW41" i="6"/>
  <c r="BG107" i="2"/>
  <c r="BG170" i="2"/>
  <c r="EW50" i="6"/>
  <c r="BG233" i="2"/>
  <c r="EW59" i="6"/>
  <c r="O224" i="2"/>
  <c r="O161" i="2"/>
  <c r="O133" i="2"/>
  <c r="O196" i="2"/>
  <c r="O105" i="2"/>
  <c r="BG189" i="2"/>
  <c r="EU53" i="6"/>
  <c r="BG137" i="2"/>
  <c r="EY41" i="6"/>
  <c r="BG109" i="2"/>
  <c r="BG200" i="2"/>
  <c r="EY54" i="6"/>
  <c r="BG172" i="2"/>
  <c r="EY50" i="6"/>
  <c r="BG235" i="2"/>
  <c r="BG208" i="2"/>
  <c r="EZ55" i="6"/>
  <c r="BG145" i="2"/>
  <c r="EZ46" i="6"/>
  <c r="BG117" i="2"/>
  <c r="EZ42" i="6"/>
  <c r="BG180" i="2"/>
  <c r="BG236" i="2"/>
  <c r="EZ59" i="6"/>
  <c r="BG230" i="2"/>
  <c r="ET59" i="6"/>
  <c r="BG202" i="2"/>
  <c r="ET55" i="6"/>
  <c r="BG167" i="2"/>
  <c r="BG139" i="2"/>
  <c r="ET46" i="6"/>
  <c r="ET42" i="6"/>
  <c r="BG111" i="2"/>
  <c r="BG245" i="2"/>
  <c r="EU61" i="6"/>
  <c r="BG126" i="2"/>
  <c r="BG154" i="2"/>
  <c r="EU48" i="6"/>
  <c r="BG182" i="2"/>
  <c r="EU52" i="6"/>
  <c r="BG217" i="2"/>
  <c r="EU57" i="6"/>
  <c r="BG241" i="2"/>
  <c r="BG150" i="2"/>
  <c r="EX47" i="6"/>
  <c r="BG115" i="2"/>
  <c r="EX42" i="6"/>
  <c r="BG206" i="2"/>
  <c r="EX55" i="6"/>
  <c r="BG178" i="2"/>
  <c r="BG173" i="2"/>
  <c r="EZ50" i="6"/>
  <c r="BG201" i="2"/>
  <c r="EZ54" i="6"/>
  <c r="BG138" i="2"/>
  <c r="EZ45" i="6"/>
  <c r="BG229" i="2"/>
  <c r="EZ41" i="6"/>
  <c r="BG110" i="2"/>
  <c r="BG171" i="2"/>
  <c r="EX50" i="6"/>
  <c r="EX41" i="6"/>
  <c r="BG108" i="2"/>
  <c r="BG199" i="2"/>
  <c r="EX54" i="6"/>
  <c r="BG234" i="2"/>
  <c r="EX59" i="6"/>
  <c r="BG143" i="2"/>
  <c r="BG183" i="2"/>
  <c r="EV52" i="6"/>
  <c r="BG246" i="2"/>
  <c r="EV61" i="6"/>
  <c r="BG218" i="2"/>
  <c r="EV57" i="6"/>
  <c r="EV43" i="6"/>
  <c r="BG120" i="2"/>
  <c r="BG155" i="2"/>
  <c r="EV48" i="6"/>
  <c r="DD58" i="6"/>
  <c r="DD54" i="6"/>
  <c r="DD62" i="6"/>
  <c r="DH62" i="6" s="1"/>
  <c r="DD45" i="6"/>
  <c r="DD49" i="6"/>
  <c r="DJ49" i="6" s="1"/>
  <c r="CJ62" i="6"/>
  <c r="CP62" i="6" s="1"/>
  <c r="CL62" i="6"/>
  <c r="CK62" i="6"/>
  <c r="CO62" i="6"/>
  <c r="CN62" i="6"/>
  <c r="CM62" i="6"/>
  <c r="EC58" i="6"/>
  <c r="EC45" i="6"/>
  <c r="EC54" i="6"/>
  <c r="EC49" i="6"/>
  <c r="EJ49" i="6" s="1"/>
  <c r="EC41" i="6"/>
  <c r="EF62" i="6"/>
  <c r="EI62" i="6"/>
  <c r="EJ62" i="6"/>
  <c r="EK62" i="6"/>
  <c r="EH62" i="6"/>
  <c r="EL62" i="6"/>
  <c r="EG62" i="6"/>
  <c r="EM62" i="6" l="1"/>
  <c r="EH41" i="6"/>
  <c r="EL41" i="6"/>
  <c r="EK41" i="6"/>
  <c r="EI41" i="6"/>
  <c r="EJ41" i="6"/>
  <c r="EK54" i="6"/>
  <c r="EJ54" i="6"/>
  <c r="EL54" i="6"/>
  <c r="EI54" i="6"/>
  <c r="EG45" i="6"/>
  <c r="EL45" i="6"/>
  <c r="EK45" i="6"/>
  <c r="EG58" i="6"/>
  <c r="EL58" i="6"/>
  <c r="DL45" i="6"/>
  <c r="DN45" i="6"/>
  <c r="DM45" i="6"/>
  <c r="DL54" i="6"/>
  <c r="DN54" i="6"/>
  <c r="DM54" i="6"/>
  <c r="DK54" i="6"/>
  <c r="DJ58" i="6"/>
  <c r="DN58" i="6"/>
  <c r="P169" i="2"/>
  <c r="P108" i="2"/>
  <c r="P234" i="2"/>
  <c r="P171" i="2"/>
  <c r="P144" i="2"/>
  <c r="P207" i="2"/>
  <c r="P218" i="2"/>
  <c r="P120" i="2"/>
  <c r="P183" i="2"/>
  <c r="P205" i="2"/>
  <c r="P177" i="2"/>
  <c r="P154" i="2"/>
  <c r="P126" i="2"/>
  <c r="P182" i="2"/>
  <c r="P119" i="2"/>
  <c r="P175" i="2"/>
  <c r="P206" i="2"/>
  <c r="P241" i="2"/>
  <c r="P115" i="2"/>
  <c r="P157" i="2"/>
  <c r="P213" i="2"/>
  <c r="P249" i="2"/>
  <c r="P231" i="2"/>
  <c r="P203" i="2"/>
  <c r="P181" i="2"/>
  <c r="P244" i="2"/>
  <c r="P125" i="2"/>
  <c r="P198" i="2"/>
  <c r="P107" i="2"/>
  <c r="P148" i="2"/>
  <c r="P176" i="2"/>
  <c r="P211" i="2"/>
  <c r="P208" i="2"/>
  <c r="P145" i="2"/>
  <c r="P109" i="2"/>
  <c r="P235" i="2"/>
  <c r="P137" i="2"/>
  <c r="P202" i="2"/>
  <c r="P230" i="2"/>
  <c r="P124" i="2"/>
  <c r="P152" i="2"/>
  <c r="P243" i="2"/>
  <c r="P247" i="2"/>
  <c r="P212" i="2"/>
  <c r="P209" i="2"/>
  <c r="P118" i="2"/>
  <c r="P174" i="2"/>
  <c r="P201" i="2"/>
  <c r="P173" i="2"/>
  <c r="EF44" i="6"/>
  <c r="EG44" i="6"/>
  <c r="EJ58" i="6"/>
  <c r="EI44" i="6"/>
  <c r="EI58" i="6"/>
  <c r="EH58" i="6"/>
  <c r="EH54" i="6"/>
  <c r="EH45" i="6"/>
  <c r="EG41" i="6"/>
  <c r="EK44" i="6"/>
  <c r="DI49" i="6"/>
  <c r="DI45" i="6"/>
  <c r="DK49" i="6"/>
  <c r="DK45" i="6"/>
  <c r="DL49" i="6"/>
  <c r="DM58" i="6"/>
  <c r="DM49" i="6"/>
  <c r="DJ54" i="6"/>
  <c r="EF41" i="6"/>
  <c r="EF49" i="6"/>
  <c r="EF54" i="6"/>
  <c r="EF45" i="6"/>
  <c r="EF58" i="6"/>
  <c r="DH49" i="6"/>
  <c r="DH45" i="6"/>
  <c r="DH54" i="6"/>
  <c r="DO54" i="6" s="1"/>
  <c r="DH58" i="6"/>
  <c r="FA59" i="6"/>
  <c r="FE59" i="6" s="1"/>
  <c r="FG59" i="6"/>
  <c r="P188" i="2"/>
  <c r="P232" i="2"/>
  <c r="P204" i="2"/>
  <c r="P159" i="2"/>
  <c r="P199" i="2"/>
  <c r="P143" i="2"/>
  <c r="P242" i="2"/>
  <c r="P179" i="2"/>
  <c r="P116" i="2"/>
  <c r="P155" i="2"/>
  <c r="P246" i="2"/>
  <c r="P240" i="2"/>
  <c r="P114" i="2"/>
  <c r="P149" i="2"/>
  <c r="P217" i="2"/>
  <c r="P245" i="2"/>
  <c r="P147" i="2"/>
  <c r="P210" i="2"/>
  <c r="P238" i="2"/>
  <c r="P150" i="2"/>
  <c r="P178" i="2"/>
  <c r="P122" i="2"/>
  <c r="P185" i="2"/>
  <c r="P186" i="2"/>
  <c r="P214" i="2"/>
  <c r="P112" i="2"/>
  <c r="P168" i="2"/>
  <c r="P140" i="2"/>
  <c r="P153" i="2"/>
  <c r="P216" i="2"/>
  <c r="P170" i="2"/>
  <c r="P142" i="2"/>
  <c r="P233" i="2"/>
  <c r="P113" i="2"/>
  <c r="P239" i="2"/>
  <c r="P236" i="2"/>
  <c r="P180" i="2"/>
  <c r="P117" i="2"/>
  <c r="P200" i="2"/>
  <c r="P172" i="2"/>
  <c r="P139" i="2"/>
  <c r="P167" i="2"/>
  <c r="P111" i="2"/>
  <c r="P187" i="2"/>
  <c r="P156" i="2"/>
  <c r="P121" i="2"/>
  <c r="P184" i="2"/>
  <c r="P237" i="2"/>
  <c r="P146" i="2"/>
  <c r="CP44" i="6"/>
  <c r="EJ45" i="6"/>
  <c r="EJ44" i="6"/>
  <c r="EL49" i="6"/>
  <c r="EL44" i="6"/>
  <c r="EI49" i="6"/>
  <c r="EI45" i="6"/>
  <c r="EH49" i="6"/>
  <c r="EH44" i="6"/>
  <c r="EG49" i="6"/>
  <c r="EG54" i="6"/>
  <c r="EK58" i="6"/>
  <c r="EK49" i="6"/>
  <c r="DI58" i="6"/>
  <c r="DI54" i="6"/>
  <c r="DN49" i="6"/>
  <c r="DK58" i="6"/>
  <c r="DL58" i="6"/>
  <c r="DJ45" i="6"/>
  <c r="DH41" i="6"/>
  <c r="DL41" i="6"/>
  <c r="DM41" i="6"/>
  <c r="DK41" i="6"/>
  <c r="DJ41" i="6"/>
  <c r="DN41" i="6"/>
  <c r="EM57" i="6"/>
  <c r="EM53" i="6"/>
  <c r="EM48" i="6"/>
  <c r="DO61" i="6"/>
  <c r="DO57" i="6"/>
  <c r="DO48" i="6"/>
  <c r="DO44" i="6"/>
  <c r="DO53" i="6"/>
  <c r="EM42" i="6"/>
  <c r="EM61" i="6"/>
  <c r="DM62" i="6"/>
  <c r="DK62" i="6"/>
  <c r="DJ62" i="6"/>
  <c r="DL62" i="6"/>
  <c r="DN62" i="6"/>
  <c r="DI62" i="6"/>
  <c r="DO62" i="6" s="1"/>
  <c r="FA42" i="6"/>
  <c r="FF42" i="6" s="1"/>
  <c r="FA46" i="6"/>
  <c r="FH46" i="6" s="1"/>
  <c r="FA50" i="6"/>
  <c r="FF50" i="6" s="1"/>
  <c r="FA55" i="6"/>
  <c r="FJ55" i="6" s="1"/>
  <c r="EU41" i="6"/>
  <c r="BG105" i="2"/>
  <c r="BG196" i="2"/>
  <c r="EU54" i="6"/>
  <c r="BG133" i="2"/>
  <c r="EU45" i="6"/>
  <c r="BG161" i="2"/>
  <c r="EU49" i="6"/>
  <c r="BG224" i="2"/>
  <c r="EU58" i="6"/>
  <c r="BG166" i="2"/>
  <c r="EZ49" i="6"/>
  <c r="EZ40" i="6"/>
  <c r="FK40" i="6" s="1"/>
  <c r="BG103" i="2"/>
  <c r="BG194" i="2"/>
  <c r="EZ53" i="6"/>
  <c r="BG250" i="2"/>
  <c r="EZ61" i="6"/>
  <c r="EZ44" i="6"/>
  <c r="BG131" i="2"/>
  <c r="BG222" i="2"/>
  <c r="EZ57" i="6"/>
  <c r="EX40" i="6"/>
  <c r="FI40" i="6" s="1"/>
  <c r="BG101" i="2"/>
  <c r="BG227" i="2"/>
  <c r="EX58" i="6"/>
  <c r="EX45" i="6"/>
  <c r="BG136" i="2"/>
  <c r="BG164" i="2"/>
  <c r="EX49" i="6"/>
  <c r="BG192" i="2"/>
  <c r="EX53" i="6"/>
  <c r="BG220" i="2"/>
  <c r="EX57" i="6"/>
  <c r="EX44" i="6"/>
  <c r="BG129" i="2"/>
  <c r="BG195" i="2"/>
  <c r="ET54" i="6"/>
  <c r="BG223" i="2"/>
  <c r="ET58" i="6"/>
  <c r="BG160" i="2"/>
  <c r="ET49" i="6"/>
  <c r="ET41" i="6"/>
  <c r="BG104" i="2"/>
  <c r="ET45" i="6"/>
  <c r="BG132" i="2"/>
  <c r="BG251" i="2"/>
  <c r="CE251" i="2" s="1"/>
  <c r="ET62" i="6"/>
  <c r="FA56" i="6"/>
  <c r="FI56" i="6" s="1"/>
  <c r="FA51" i="6"/>
  <c r="FH51" i="6" s="1"/>
  <c r="FA43" i="6"/>
  <c r="FF43" i="6" s="1"/>
  <c r="FA60" i="6"/>
  <c r="FF60" i="6" s="1"/>
  <c r="FA47" i="6"/>
  <c r="FI47" i="6" s="1"/>
  <c r="FA48" i="6"/>
  <c r="FI48" i="6" s="1"/>
  <c r="FA57" i="6"/>
  <c r="FI57" i="6" s="1"/>
  <c r="FE52" i="6"/>
  <c r="FA52" i="6"/>
  <c r="FK52" i="6" s="1"/>
  <c r="FA61" i="6"/>
  <c r="FJ61" i="6" s="1"/>
  <c r="BG228" i="2"/>
  <c r="EY58" i="6"/>
  <c r="BG165" i="2"/>
  <c r="EY49" i="6"/>
  <c r="BG193" i="2"/>
  <c r="EY53" i="6"/>
  <c r="EY40" i="6"/>
  <c r="FJ40" i="6" s="1"/>
  <c r="BG102" i="2"/>
  <c r="EY44" i="6"/>
  <c r="BG130" i="2"/>
  <c r="CE143" i="2" s="1"/>
  <c r="BG158" i="2"/>
  <c r="EY48" i="6"/>
  <c r="BG221" i="2"/>
  <c r="EY57" i="6"/>
  <c r="BG219" i="2"/>
  <c r="EW57" i="6"/>
  <c r="EW44" i="6"/>
  <c r="BG128" i="2"/>
  <c r="BG226" i="2"/>
  <c r="EW58" i="6"/>
  <c r="BG100" i="2"/>
  <c r="EW40" i="6"/>
  <c r="FH40" i="6" s="1"/>
  <c r="BG135" i="2"/>
  <c r="EW45" i="6"/>
  <c r="BG163" i="2"/>
  <c r="EW49" i="6"/>
  <c r="BG191" i="2"/>
  <c r="CE199" i="2" s="1"/>
  <c r="EW53" i="6"/>
  <c r="BG112" i="2"/>
  <c r="CE112" i="2" s="1"/>
  <c r="EU42" i="6"/>
  <c r="EV44" i="6"/>
  <c r="FA44" i="6" s="1"/>
  <c r="BG127" i="2"/>
  <c r="BG190" i="2"/>
  <c r="EV53" i="6"/>
  <c r="EV40" i="6"/>
  <c r="FG40" i="6" s="1"/>
  <c r="FL40" i="6" s="1"/>
  <c r="BG99" i="2"/>
  <c r="CE115" i="2" s="1"/>
  <c r="BG225" i="2"/>
  <c r="CE225" i="2" s="1"/>
  <c r="EV58" i="6"/>
  <c r="BG134" i="2"/>
  <c r="CE134" i="2" s="1"/>
  <c r="EV45" i="6"/>
  <c r="BG162" i="2"/>
  <c r="CE162" i="2" s="1"/>
  <c r="EV49" i="6"/>
  <c r="BG197" i="2"/>
  <c r="CE197" i="2" s="1"/>
  <c r="EV54" i="6"/>
  <c r="FX36" i="8"/>
  <c r="Q66" i="2" s="1"/>
  <c r="Q38" i="2"/>
  <c r="FX11" i="8"/>
  <c r="Q61" i="2" s="1"/>
  <c r="Q218" i="2" s="1"/>
  <c r="Q33" i="2"/>
  <c r="Q236" i="2" s="1"/>
  <c r="Q39" i="2"/>
  <c r="FX41" i="8"/>
  <c r="Q67" i="2" s="1"/>
  <c r="Q117" i="2" s="1"/>
  <c r="FX16" i="8"/>
  <c r="Q62" i="2" s="1"/>
  <c r="Q34" i="2"/>
  <c r="Q242" i="2" s="1"/>
  <c r="Q203" i="2"/>
  <c r="FX21" i="8"/>
  <c r="Q63" i="2" s="1"/>
  <c r="Q155" i="2" s="1"/>
  <c r="Q35" i="2"/>
  <c r="Q123" i="2" s="1"/>
  <c r="Q37" i="2"/>
  <c r="FX31" i="8"/>
  <c r="Q65" i="2" s="1"/>
  <c r="Q188" i="2" s="1"/>
  <c r="Q36" i="2"/>
  <c r="FX26" i="8"/>
  <c r="Q64" i="2" s="1"/>
  <c r="Q159" i="2" s="1"/>
  <c r="IY37" i="8"/>
  <c r="IY7" i="8"/>
  <c r="IY27" i="8"/>
  <c r="IY32" i="8"/>
  <c r="IY20" i="8"/>
  <c r="IY8" i="8"/>
  <c r="IY25" i="8"/>
  <c r="IY11" i="8"/>
  <c r="IY28" i="8"/>
  <c r="IY9" i="8"/>
  <c r="IY23" i="8"/>
  <c r="IY31" i="8"/>
  <c r="IY13" i="8"/>
  <c r="IY39" i="8"/>
  <c r="IY14" i="8"/>
  <c r="IY33" i="8"/>
  <c r="IY41" i="8"/>
  <c r="IY24" i="8"/>
  <c r="IY22" i="8"/>
  <c r="IY12" i="8"/>
  <c r="IY17" i="8"/>
  <c r="IY21" i="8"/>
  <c r="IY40" i="8"/>
  <c r="IY35" i="8"/>
  <c r="IY18" i="8"/>
  <c r="IY26" i="8"/>
  <c r="IY34" i="8"/>
  <c r="IY15" i="8"/>
  <c r="IY16" i="8"/>
  <c r="IY29" i="8"/>
  <c r="IY36" i="8"/>
  <c r="IY10" i="8"/>
  <c r="IY19" i="8"/>
  <c r="IY30" i="8"/>
  <c r="IY38" i="8"/>
  <c r="IP36" i="8"/>
  <c r="IN37" i="8"/>
  <c r="IO36" i="8"/>
  <c r="IR35" i="8"/>
  <c r="IQ36" i="8"/>
  <c r="IS35" i="8"/>
  <c r="IL37" i="8"/>
  <c r="IM37" i="8"/>
  <c r="IM39" i="8" s="1"/>
  <c r="JC37" i="8"/>
  <c r="JD37" i="8"/>
  <c r="JD39" i="8" s="1"/>
  <c r="JJ35" i="8"/>
  <c r="JI35" i="8"/>
  <c r="JH36" i="8"/>
  <c r="JL34" i="8"/>
  <c r="JM34" i="8"/>
  <c r="JK35" i="8"/>
  <c r="JG36" i="8"/>
  <c r="JE37" i="8"/>
  <c r="JF36" i="8"/>
  <c r="JW36" i="8"/>
  <c r="JX36" i="8"/>
  <c r="JV37" i="8"/>
  <c r="JZ35" i="8"/>
  <c r="KA35" i="8"/>
  <c r="JY36" i="8"/>
  <c r="KC34" i="8"/>
  <c r="KD34" i="8"/>
  <c r="KB35" i="8"/>
  <c r="KF33" i="8"/>
  <c r="KE34" i="8"/>
  <c r="KG33" i="8"/>
  <c r="KW33" i="8"/>
  <c r="KX33" i="8"/>
  <c r="KV34" i="8"/>
  <c r="KY33" i="8"/>
  <c r="KZ32" i="8"/>
  <c r="LA32" i="8"/>
  <c r="KS35" i="8"/>
  <c r="KU34" i="8"/>
  <c r="KT34" i="8"/>
  <c r="LR32" i="8"/>
  <c r="LP33" i="8"/>
  <c r="LQ32" i="8"/>
  <c r="LU31" i="8"/>
  <c r="LS32" i="8"/>
  <c r="LT31" i="8"/>
  <c r="LM34" i="8"/>
  <c r="LN33" i="8"/>
  <c r="LO33" i="8"/>
  <c r="LJ35" i="8"/>
  <c r="LK34" i="8"/>
  <c r="LL34" i="8"/>
  <c r="MD34" i="8"/>
  <c r="ME33" i="8"/>
  <c r="MF33" i="8"/>
  <c r="MX33" i="8"/>
  <c r="MY32" i="8"/>
  <c r="MZ32" i="8"/>
  <c r="NB31" i="8"/>
  <c r="NA32" i="8"/>
  <c r="NC31" i="8"/>
  <c r="NG30" i="8"/>
  <c r="NI29" i="8"/>
  <c r="NH29" i="8"/>
  <c r="NF30" i="8"/>
  <c r="ND31" i="8"/>
  <c r="NE30" i="8"/>
  <c r="NR32" i="8"/>
  <c r="NS31" i="8"/>
  <c r="NT31" i="8"/>
  <c r="OM30" i="8"/>
  <c r="ON30" i="8"/>
  <c r="OL31" i="8"/>
  <c r="OS28" i="8"/>
  <c r="OT28" i="8"/>
  <c r="OR29" i="8"/>
  <c r="OW27" i="8"/>
  <c r="OU28" i="8"/>
  <c r="OV27" i="8"/>
  <c r="OP29" i="8"/>
  <c r="OQ29" i="8"/>
  <c r="OO30" i="8"/>
  <c r="PP26" i="8"/>
  <c r="PO27" i="8"/>
  <c r="PQ26" i="8"/>
  <c r="PL28" i="8"/>
  <c r="PM27" i="8"/>
  <c r="PN27" i="8"/>
  <c r="PI29" i="8"/>
  <c r="PJ28" i="8"/>
  <c r="PK28" i="8"/>
  <c r="PH29" i="8"/>
  <c r="PG29" i="8"/>
  <c r="PF30" i="8"/>
  <c r="OB28" i="8"/>
  <c r="OC28" i="8"/>
  <c r="OA29" i="8"/>
  <c r="NY29" i="8"/>
  <c r="NZ29" i="8"/>
  <c r="NX30" i="8"/>
  <c r="NW30" i="8"/>
  <c r="NU31" i="8"/>
  <c r="NV30" i="8"/>
  <c r="ML31" i="8"/>
  <c r="MJ32" i="8"/>
  <c r="MK31" i="8"/>
  <c r="MN30" i="8"/>
  <c r="MO30" i="8"/>
  <c r="MM31" i="8"/>
  <c r="MI32" i="8"/>
  <c r="MG33" i="8"/>
  <c r="MH32" i="8"/>
  <c r="KR35" i="8"/>
  <c r="KP36" i="8"/>
  <c r="KQ35" i="8"/>
  <c r="HU37" i="8"/>
  <c r="HV37" i="8"/>
  <c r="HV39" i="8" s="1"/>
  <c r="HW37" i="8"/>
  <c r="HX36" i="8"/>
  <c r="HY36" i="8"/>
  <c r="ID7" i="8"/>
  <c r="ID32" i="8"/>
  <c r="ID37" i="8"/>
  <c r="ID9" i="8"/>
  <c r="ID11" i="8"/>
  <c r="ID14" i="8"/>
  <c r="ID38" i="8"/>
  <c r="ID15" i="8"/>
  <c r="ID21" i="8"/>
  <c r="ID19" i="8"/>
  <c r="ID34" i="8"/>
  <c r="ID30" i="8"/>
  <c r="ID26" i="8"/>
  <c r="ID18" i="8"/>
  <c r="ID40" i="8"/>
  <c r="ID25" i="8"/>
  <c r="ID29" i="8"/>
  <c r="ID17" i="8"/>
  <c r="ID27" i="8"/>
  <c r="ID12" i="8"/>
  <c r="ID22" i="8"/>
  <c r="ID23" i="8"/>
  <c r="ID8" i="8"/>
  <c r="ID33" i="8"/>
  <c r="ID16" i="8"/>
  <c r="ID35" i="8"/>
  <c r="ID10" i="8"/>
  <c r="ID13" i="8"/>
  <c r="ID36" i="8"/>
  <c r="ID28" i="8"/>
  <c r="ID24" i="8"/>
  <c r="ID39" i="8"/>
  <c r="ID20" i="8"/>
  <c r="ID31" i="8"/>
  <c r="ID41" i="8"/>
  <c r="HD37" i="8"/>
  <c r="HE37" i="8"/>
  <c r="HE39" i="8" s="1"/>
  <c r="HI12" i="8"/>
  <c r="HI17" i="8"/>
  <c r="HI32" i="8"/>
  <c r="HI27" i="8"/>
  <c r="HI10" i="8"/>
  <c r="HI9" i="8"/>
  <c r="HI15" i="8"/>
  <c r="HI35" i="8"/>
  <c r="HI13" i="8"/>
  <c r="HI16" i="8"/>
  <c r="HI34" i="8"/>
  <c r="HI24" i="8"/>
  <c r="HI19" i="8"/>
  <c r="HI39" i="8"/>
  <c r="HI8" i="8"/>
  <c r="HI38" i="8"/>
  <c r="HI23" i="8"/>
  <c r="HI25" i="8"/>
  <c r="HI7" i="8"/>
  <c r="HI22" i="8"/>
  <c r="HI37" i="8"/>
  <c r="HI18" i="8"/>
  <c r="HI26" i="8"/>
  <c r="HI31" i="8"/>
  <c r="HI30" i="8"/>
  <c r="HI29" i="8"/>
  <c r="HI41" i="8"/>
  <c r="HI33" i="8"/>
  <c r="HI21" i="8"/>
  <c r="HI28" i="8"/>
  <c r="HI14" i="8"/>
  <c r="HI20" i="8"/>
  <c r="HI40" i="8"/>
  <c r="HI36" i="8"/>
  <c r="HI11" i="8"/>
  <c r="GN17" i="8"/>
  <c r="GR17" i="8" s="1"/>
  <c r="GN37" i="8"/>
  <c r="GR37" i="8" s="1"/>
  <c r="GN7" i="8"/>
  <c r="GR7" i="8" s="1"/>
  <c r="GN25" i="8"/>
  <c r="GR25" i="8" s="1"/>
  <c r="R57" i="2" s="1"/>
  <c r="GN15" i="8"/>
  <c r="GR15" i="8" s="1"/>
  <c r="R55" i="2" s="1"/>
  <c r="GN23" i="8"/>
  <c r="GR23" i="8" s="1"/>
  <c r="R43" i="2" s="1"/>
  <c r="GN35" i="8"/>
  <c r="GR35" i="8" s="1"/>
  <c r="R59" i="2" s="1"/>
  <c r="GN19" i="8"/>
  <c r="GR19" i="8" s="1"/>
  <c r="R49" i="2" s="1"/>
  <c r="GN13" i="8"/>
  <c r="GR13" i="8" s="1"/>
  <c r="R41" i="2" s="1"/>
  <c r="GN30" i="8"/>
  <c r="GR30" i="8" s="1"/>
  <c r="R58" i="2" s="1"/>
  <c r="GN11" i="8"/>
  <c r="GN8" i="8"/>
  <c r="GR8" i="8" s="1"/>
  <c r="R40" i="2" s="1"/>
  <c r="GN18" i="8"/>
  <c r="GR18" i="8" s="1"/>
  <c r="R42" i="2" s="1"/>
  <c r="GN16" i="8"/>
  <c r="GN9" i="8"/>
  <c r="GR9" i="8" s="1"/>
  <c r="R47" i="2" s="1"/>
  <c r="GN39" i="8"/>
  <c r="GR39" i="8" s="1"/>
  <c r="R53" i="2" s="1"/>
  <c r="GN34" i="8"/>
  <c r="GR34" i="8" s="1"/>
  <c r="R52" i="2" s="1"/>
  <c r="GN27" i="8"/>
  <c r="GR27" i="8" s="1"/>
  <c r="GN12" i="8"/>
  <c r="GR12" i="8" s="1"/>
  <c r="GN22" i="8"/>
  <c r="GR22" i="8" s="1"/>
  <c r="GN32" i="8"/>
  <c r="GR32" i="8" s="1"/>
  <c r="GN36" i="8"/>
  <c r="GN38" i="8"/>
  <c r="GR38" i="8" s="1"/>
  <c r="R46" i="2" s="1"/>
  <c r="GN20" i="8"/>
  <c r="GR20" i="8" s="1"/>
  <c r="R56" i="2" s="1"/>
  <c r="GN21" i="8"/>
  <c r="GN14" i="8"/>
  <c r="GR14" i="8" s="1"/>
  <c r="R48" i="2" s="1"/>
  <c r="GN10" i="8"/>
  <c r="GR10" i="8" s="1"/>
  <c r="R54" i="2" s="1"/>
  <c r="GN41" i="8"/>
  <c r="GN24" i="8"/>
  <c r="GR24" i="8" s="1"/>
  <c r="R50" i="2" s="1"/>
  <c r="GN31" i="8"/>
  <c r="GN33" i="8"/>
  <c r="GR33" i="8" s="1"/>
  <c r="R45" i="2" s="1"/>
  <c r="GN28" i="8"/>
  <c r="GR28" i="8" s="1"/>
  <c r="R44" i="2" s="1"/>
  <c r="GN40" i="8"/>
  <c r="GR40" i="8" s="1"/>
  <c r="R60" i="2" s="1"/>
  <c r="GN26" i="8"/>
  <c r="GN29" i="8"/>
  <c r="GR29" i="8" s="1"/>
  <c r="R51" i="2" s="1"/>
  <c r="P224" i="2"/>
  <c r="P161" i="2"/>
  <c r="P133" i="2"/>
  <c r="P196" i="2"/>
  <c r="P105" i="2"/>
  <c r="BH189" i="2"/>
  <c r="FT53" i="6"/>
  <c r="BH188" i="2"/>
  <c r="FS53" i="6"/>
  <c r="P195" i="2"/>
  <c r="P132" i="2"/>
  <c r="P160" i="2"/>
  <c r="P223" i="2"/>
  <c r="P104" i="2"/>
  <c r="P251" i="2"/>
  <c r="BH232" i="2"/>
  <c r="FU59" i="6"/>
  <c r="BH169" i="2"/>
  <c r="FU50" i="6"/>
  <c r="BH204" i="2"/>
  <c r="FU55" i="6"/>
  <c r="BH106" i="2"/>
  <c r="FU41" i="6"/>
  <c r="BH141" i="2"/>
  <c r="FU46" i="6"/>
  <c r="P103" i="2"/>
  <c r="P131" i="2"/>
  <c r="P222" i="2"/>
  <c r="P250" i="2"/>
  <c r="P166" i="2"/>
  <c r="P194" i="2"/>
  <c r="BH159" i="2"/>
  <c r="FY48" i="6"/>
  <c r="P129" i="2"/>
  <c r="P220" i="2"/>
  <c r="P192" i="2"/>
  <c r="P164" i="2"/>
  <c r="P136" i="2"/>
  <c r="P227" i="2"/>
  <c r="P101" i="2"/>
  <c r="FW41" i="6"/>
  <c r="BH108" i="2"/>
  <c r="BH199" i="2"/>
  <c r="FW54" i="6"/>
  <c r="BH234" i="2"/>
  <c r="FW59" i="6"/>
  <c r="BH143" i="2"/>
  <c r="FW46" i="6"/>
  <c r="BH171" i="2"/>
  <c r="FW50" i="6"/>
  <c r="BH242" i="2"/>
  <c r="FX60" i="6"/>
  <c r="BH144" i="2"/>
  <c r="FX46" i="6"/>
  <c r="BH179" i="2"/>
  <c r="FX51" i="6"/>
  <c r="BH207" i="2"/>
  <c r="FX55" i="6"/>
  <c r="BH116" i="2"/>
  <c r="FX42" i="6"/>
  <c r="BH218" i="2"/>
  <c r="FU57" i="6"/>
  <c r="BH155" i="2"/>
  <c r="FU48" i="6"/>
  <c r="FU43" i="6"/>
  <c r="BH120" i="2"/>
  <c r="BH246" i="2"/>
  <c r="FU61" i="6"/>
  <c r="BH183" i="2"/>
  <c r="FU52" i="6"/>
  <c r="BH240" i="2"/>
  <c r="FV60" i="6"/>
  <c r="BH205" i="2"/>
  <c r="FV55" i="6"/>
  <c r="FV42" i="6"/>
  <c r="BH114" i="2"/>
  <c r="BH177" i="2"/>
  <c r="FV51" i="6"/>
  <c r="BH149" i="2"/>
  <c r="FV47" i="6"/>
  <c r="BH154" i="2"/>
  <c r="FT48" i="6"/>
  <c r="BH217" i="2"/>
  <c r="FT57" i="6"/>
  <c r="FT44" i="6"/>
  <c r="BH126" i="2"/>
  <c r="BH245" i="2"/>
  <c r="FT61" i="6"/>
  <c r="BH182" i="2"/>
  <c r="FT52" i="6"/>
  <c r="BH147" i="2"/>
  <c r="FT47" i="6"/>
  <c r="FT43" i="6"/>
  <c r="BH119" i="2"/>
  <c r="BH210" i="2"/>
  <c r="FT56" i="6"/>
  <c r="BH175" i="2"/>
  <c r="FT51" i="6"/>
  <c r="BH238" i="2"/>
  <c r="FT60" i="6"/>
  <c r="BH206" i="2"/>
  <c r="FW55" i="6"/>
  <c r="BH150" i="2"/>
  <c r="FW47" i="6"/>
  <c r="BH241" i="2"/>
  <c r="FW60" i="6"/>
  <c r="BH178" i="2"/>
  <c r="FW51" i="6"/>
  <c r="BH115" i="2"/>
  <c r="FW42" i="6"/>
  <c r="BH248" i="2"/>
  <c r="FW61" i="6"/>
  <c r="BH157" i="2"/>
  <c r="FW48" i="6"/>
  <c r="BH122" i="2"/>
  <c r="FW43" i="6"/>
  <c r="BH213" i="2"/>
  <c r="FW56" i="6"/>
  <c r="BH185" i="2"/>
  <c r="FW52" i="6"/>
  <c r="BH123" i="2"/>
  <c r="FX43" i="6"/>
  <c r="BH186" i="2"/>
  <c r="FX52" i="6"/>
  <c r="BH249" i="2"/>
  <c r="FX61" i="6"/>
  <c r="BH214" i="2"/>
  <c r="FX56" i="6"/>
  <c r="BH151" i="2"/>
  <c r="FX47" i="6"/>
  <c r="P158" i="2"/>
  <c r="P221" i="2"/>
  <c r="P228" i="2"/>
  <c r="P193" i="2"/>
  <c r="P130" i="2"/>
  <c r="P102" i="2"/>
  <c r="P165" i="2"/>
  <c r="P191" i="2"/>
  <c r="P100" i="2"/>
  <c r="P163" i="2"/>
  <c r="P135" i="2"/>
  <c r="P226" i="2"/>
  <c r="P219" i="2"/>
  <c r="P128" i="2"/>
  <c r="BH112" i="2"/>
  <c r="FT42" i="6"/>
  <c r="BH231" i="2"/>
  <c r="FT59" i="6"/>
  <c r="BH168" i="2"/>
  <c r="FT50" i="6"/>
  <c r="BH203" i="2"/>
  <c r="FT55" i="6"/>
  <c r="BH140" i="2"/>
  <c r="FT46" i="6"/>
  <c r="P197" i="2"/>
  <c r="P225" i="2"/>
  <c r="P162" i="2"/>
  <c r="P99" i="2"/>
  <c r="P134" i="2"/>
  <c r="P127" i="2"/>
  <c r="P190" i="2"/>
  <c r="BH181" i="2"/>
  <c r="FS52" i="6"/>
  <c r="BH153" i="2"/>
  <c r="FS48" i="6"/>
  <c r="BH244" i="2"/>
  <c r="FS61" i="6"/>
  <c r="BH216" i="2"/>
  <c r="FS57" i="6"/>
  <c r="FS44" i="6"/>
  <c r="BH125" i="2"/>
  <c r="BH170" i="2"/>
  <c r="FV50" i="6"/>
  <c r="BH198" i="2"/>
  <c r="FV54" i="6"/>
  <c r="BH142" i="2"/>
  <c r="FV46" i="6"/>
  <c r="FV41" i="6"/>
  <c r="BH107" i="2"/>
  <c r="BH233" i="2"/>
  <c r="FV59" i="6"/>
  <c r="BH148" i="2"/>
  <c r="FU47" i="6"/>
  <c r="FU42" i="6"/>
  <c r="BH113" i="2"/>
  <c r="BH176" i="2"/>
  <c r="FU51" i="6"/>
  <c r="BH239" i="2"/>
  <c r="FU60" i="6"/>
  <c r="BH211" i="2"/>
  <c r="FU56" i="6"/>
  <c r="BH236" i="2"/>
  <c r="FY59" i="6"/>
  <c r="BH208" i="2"/>
  <c r="FY55" i="6"/>
  <c r="BH180" i="2"/>
  <c r="FY51" i="6"/>
  <c r="BH145" i="2"/>
  <c r="FY46" i="6"/>
  <c r="FY42" i="6"/>
  <c r="BH117" i="2"/>
  <c r="FX41" i="6"/>
  <c r="BH109" i="2"/>
  <c r="BH200" i="2"/>
  <c r="FX54" i="6"/>
  <c r="BH235" i="2"/>
  <c r="FX59" i="6"/>
  <c r="BH172" i="2"/>
  <c r="FX50" i="6"/>
  <c r="FX45" i="6"/>
  <c r="BH137" i="2"/>
  <c r="BH139" i="2"/>
  <c r="FS46" i="6"/>
  <c r="BH202" i="2"/>
  <c r="FS55" i="6"/>
  <c r="BH167" i="2"/>
  <c r="FS50" i="6"/>
  <c r="BH230" i="2"/>
  <c r="FS59" i="6"/>
  <c r="BH111" i="2"/>
  <c r="FS42" i="6"/>
  <c r="FY43" i="6"/>
  <c r="BH124" i="2"/>
  <c r="BH215" i="2"/>
  <c r="FY56" i="6"/>
  <c r="BH152" i="2"/>
  <c r="FY47" i="6"/>
  <c r="BH187" i="2"/>
  <c r="FY52" i="6"/>
  <c r="BH243" i="2"/>
  <c r="FY60" i="6"/>
  <c r="BH156" i="2"/>
  <c r="FV48" i="6"/>
  <c r="BH247" i="2"/>
  <c r="FV61" i="6"/>
  <c r="BH121" i="2"/>
  <c r="FV43" i="6"/>
  <c r="BH212" i="2"/>
  <c r="FV56" i="6"/>
  <c r="BH184" i="2"/>
  <c r="FV52" i="6"/>
  <c r="BH209" i="2"/>
  <c r="FS56" i="6"/>
  <c r="BH237" i="2"/>
  <c r="FS60" i="6"/>
  <c r="FS43" i="6"/>
  <c r="FZ43" i="6" s="1"/>
  <c r="GC43" i="6" s="1"/>
  <c r="BH118" i="2"/>
  <c r="BH146" i="2"/>
  <c r="FS47" i="6"/>
  <c r="BH174" i="2"/>
  <c r="FS51" i="6"/>
  <c r="BH229" i="2"/>
  <c r="FY58" i="6"/>
  <c r="BH201" i="2"/>
  <c r="FY54" i="6"/>
  <c r="FY41" i="6"/>
  <c r="BH110" i="2"/>
  <c r="BH173" i="2"/>
  <c r="FY50" i="6"/>
  <c r="BH138" i="2"/>
  <c r="FY45" i="6"/>
  <c r="FJ44" i="6" l="1"/>
  <c r="FE44" i="6"/>
  <c r="FF44" i="6"/>
  <c r="Q140" i="2"/>
  <c r="Q168" i="2"/>
  <c r="Q113" i="2"/>
  <c r="Q114" i="2"/>
  <c r="Q153" i="2"/>
  <c r="Q152" i="2"/>
  <c r="Q213" i="2"/>
  <c r="Q248" i="2"/>
  <c r="Q170" i="2"/>
  <c r="Q106" i="2"/>
  <c r="Q151" i="2"/>
  <c r="Q249" i="2"/>
  <c r="Q201" i="2"/>
  <c r="Q237" i="2"/>
  <c r="Q179" i="2"/>
  <c r="Q147" i="2"/>
  <c r="Q121" i="2"/>
  <c r="Q247" i="2"/>
  <c r="Q206" i="2"/>
  <c r="Q200" i="2"/>
  <c r="Q235" i="2"/>
  <c r="Q171" i="2"/>
  <c r="Q108" i="2"/>
  <c r="Q180" i="2"/>
  <c r="Q120" i="2"/>
  <c r="CE163" i="2"/>
  <c r="CE100" i="2"/>
  <c r="CE226" i="2"/>
  <c r="FH44" i="6"/>
  <c r="CE219" i="2"/>
  <c r="CE221" i="2"/>
  <c r="CE158" i="2"/>
  <c r="CE193" i="2"/>
  <c r="CE165" i="2"/>
  <c r="CE228" i="2"/>
  <c r="CE160" i="2"/>
  <c r="CE223" i="2"/>
  <c r="CE195" i="2"/>
  <c r="FI44" i="6"/>
  <c r="CE220" i="2"/>
  <c r="CE192" i="2"/>
  <c r="CE164" i="2"/>
  <c r="CE227" i="2"/>
  <c r="CE222" i="2"/>
  <c r="FK44" i="6"/>
  <c r="CE250" i="2"/>
  <c r="CE194" i="2"/>
  <c r="CE166" i="2"/>
  <c r="CE224" i="2"/>
  <c r="CE161" i="2"/>
  <c r="CE133" i="2"/>
  <c r="CE196" i="2"/>
  <c r="FG50" i="6"/>
  <c r="FG46" i="6"/>
  <c r="CE140" i="2"/>
  <c r="CE168" i="2"/>
  <c r="CE123" i="2"/>
  <c r="FH47" i="6"/>
  <c r="FH60" i="6"/>
  <c r="FH61" i="6"/>
  <c r="FI52" i="6"/>
  <c r="FI61" i="6"/>
  <c r="FG42" i="6"/>
  <c r="FG56" i="6"/>
  <c r="FK47" i="6"/>
  <c r="CE118" i="2"/>
  <c r="FJ60" i="6"/>
  <c r="FJ46" i="6"/>
  <c r="FF47" i="6"/>
  <c r="CE159" i="2"/>
  <c r="CE233" i="2"/>
  <c r="CE109" i="2"/>
  <c r="FJ50" i="6"/>
  <c r="FK46" i="6"/>
  <c r="FK59" i="6"/>
  <c r="CE111" i="2"/>
  <c r="FF48" i="6"/>
  <c r="FF57" i="6"/>
  <c r="FI55" i="6"/>
  <c r="CE110" i="2"/>
  <c r="CE108" i="2"/>
  <c r="FI59" i="6"/>
  <c r="FG61" i="6"/>
  <c r="CE120" i="2"/>
  <c r="DO58" i="6"/>
  <c r="DO45" i="6"/>
  <c r="EM58" i="6"/>
  <c r="EM54" i="6"/>
  <c r="EM41" i="6"/>
  <c r="EM44" i="6"/>
  <c r="CE106" i="2"/>
  <c r="CE232" i="2"/>
  <c r="CE204" i="2"/>
  <c r="FF59" i="6"/>
  <c r="CE151" i="2"/>
  <c r="CE249" i="2"/>
  <c r="CE214" i="2"/>
  <c r="FH42" i="6"/>
  <c r="CE240" i="2"/>
  <c r="CE125" i="2"/>
  <c r="CE181" i="2"/>
  <c r="CE153" i="2"/>
  <c r="CE156" i="2"/>
  <c r="CE184" i="2"/>
  <c r="CE157" i="2"/>
  <c r="FI43" i="6"/>
  <c r="CE248" i="2"/>
  <c r="CE113" i="2"/>
  <c r="CE176" i="2"/>
  <c r="CE187" i="2"/>
  <c r="FK43" i="6"/>
  <c r="CE215" i="2"/>
  <c r="CE237" i="2"/>
  <c r="CE209" i="2"/>
  <c r="CE242" i="2"/>
  <c r="CE207" i="2"/>
  <c r="CE119" i="2"/>
  <c r="CE175" i="2"/>
  <c r="CE238" i="2"/>
  <c r="FK48" i="6"/>
  <c r="FH50" i="6"/>
  <c r="CE189" i="2"/>
  <c r="CE172" i="2"/>
  <c r="CE208" i="2"/>
  <c r="CE117" i="2"/>
  <c r="CE236" i="2"/>
  <c r="CE202" i="2"/>
  <c r="CE139" i="2"/>
  <c r="CE126" i="2"/>
  <c r="CE182" i="2"/>
  <c r="CE241" i="2"/>
  <c r="CE178" i="2"/>
  <c r="CE201" i="2"/>
  <c r="CE229" i="2"/>
  <c r="CE171" i="2"/>
  <c r="CE246" i="2"/>
  <c r="FG43" i="6"/>
  <c r="FJ52" i="6"/>
  <c r="FH56" i="6"/>
  <c r="FG47" i="6"/>
  <c r="FF51" i="6"/>
  <c r="FJ59" i="6"/>
  <c r="FI51" i="6"/>
  <c r="FI46" i="6"/>
  <c r="GI43" i="6"/>
  <c r="GH43" i="6"/>
  <c r="GG43" i="6"/>
  <c r="Q202" i="2"/>
  <c r="Q230" i="2"/>
  <c r="Q148" i="2"/>
  <c r="Q239" i="2"/>
  <c r="Q177" i="2"/>
  <c r="Q244" i="2"/>
  <c r="Q243" i="2"/>
  <c r="Q124" i="2"/>
  <c r="Q107" i="2"/>
  <c r="Q198" i="2"/>
  <c r="Q141" i="2"/>
  <c r="Q173" i="2"/>
  <c r="Q174" i="2"/>
  <c r="Q144" i="2"/>
  <c r="Q119" i="2"/>
  <c r="Q156" i="2"/>
  <c r="Q245" i="2"/>
  <c r="Q126" i="2"/>
  <c r="Q115" i="2"/>
  <c r="Q178" i="2"/>
  <c r="Q199" i="2"/>
  <c r="Q145" i="2"/>
  <c r="Q183" i="2"/>
  <c r="Q246" i="2"/>
  <c r="CE190" i="2"/>
  <c r="FG44" i="6"/>
  <c r="CE191" i="2"/>
  <c r="CE135" i="2"/>
  <c r="FZ56" i="6"/>
  <c r="GC56" i="6" s="1"/>
  <c r="GF56" i="6"/>
  <c r="GF43" i="6"/>
  <c r="GI56" i="6"/>
  <c r="GE56" i="6"/>
  <c r="GD43" i="6"/>
  <c r="GJ43" i="6" s="1"/>
  <c r="GE43" i="6"/>
  <c r="Q231" i="2"/>
  <c r="Q112" i="2"/>
  <c r="Q111" i="2"/>
  <c r="Q167" i="2"/>
  <c r="Q139" i="2"/>
  <c r="Q176" i="2"/>
  <c r="Q211" i="2"/>
  <c r="Q149" i="2"/>
  <c r="Q240" i="2"/>
  <c r="Q205" i="2"/>
  <c r="Q216" i="2"/>
  <c r="Q181" i="2"/>
  <c r="Q215" i="2"/>
  <c r="Q187" i="2"/>
  <c r="Q185" i="2"/>
  <c r="Q157" i="2"/>
  <c r="Q122" i="2"/>
  <c r="Q233" i="2"/>
  <c r="Q142" i="2"/>
  <c r="Q232" i="2"/>
  <c r="Q204" i="2"/>
  <c r="Q169" i="2"/>
  <c r="Q214" i="2"/>
  <c r="Q186" i="2"/>
  <c r="Q138" i="2"/>
  <c r="Q110" i="2"/>
  <c r="Q118" i="2"/>
  <c r="Q209" i="2"/>
  <c r="Q146" i="2"/>
  <c r="Q189" i="2"/>
  <c r="Q116" i="2"/>
  <c r="Q207" i="2"/>
  <c r="Q175" i="2"/>
  <c r="Q238" i="2"/>
  <c r="Q210" i="2"/>
  <c r="Q212" i="2"/>
  <c r="Q184" i="2"/>
  <c r="Q154" i="2"/>
  <c r="Q182" i="2"/>
  <c r="Q217" i="2"/>
  <c r="Q150" i="2"/>
  <c r="Q241" i="2"/>
  <c r="Q172" i="2"/>
  <c r="Q109" i="2"/>
  <c r="Q137" i="2"/>
  <c r="Q143" i="2"/>
  <c r="Q234" i="2"/>
  <c r="Q208" i="2"/>
  <c r="CE99" i="2"/>
  <c r="CE127" i="2"/>
  <c r="CE128" i="2"/>
  <c r="FH57" i="6"/>
  <c r="FJ57" i="6"/>
  <c r="FJ48" i="6"/>
  <c r="CE130" i="2"/>
  <c r="CE102" i="2"/>
  <c r="FE61" i="6"/>
  <c r="FE57" i="6"/>
  <c r="FE48" i="6"/>
  <c r="FE47" i="6"/>
  <c r="FE60" i="6"/>
  <c r="FE43" i="6"/>
  <c r="FE51" i="6"/>
  <c r="FE56" i="6"/>
  <c r="CE132" i="2"/>
  <c r="CE104" i="2"/>
  <c r="FA49" i="6"/>
  <c r="FE49" i="6" s="1"/>
  <c r="CE129" i="2"/>
  <c r="FI53" i="6"/>
  <c r="CE136" i="2"/>
  <c r="CE101" i="2"/>
  <c r="FK57" i="6"/>
  <c r="CE131" i="2"/>
  <c r="FK61" i="6"/>
  <c r="CE103" i="2"/>
  <c r="CE105" i="2"/>
  <c r="FE55" i="6"/>
  <c r="FE50" i="6"/>
  <c r="FE46" i="6"/>
  <c r="FE42" i="6"/>
  <c r="FL42" i="6" s="1"/>
  <c r="DO41" i="6"/>
  <c r="FG55" i="6"/>
  <c r="CE231" i="2"/>
  <c r="FJ47" i="6"/>
  <c r="FJ56" i="6"/>
  <c r="CE114" i="2"/>
  <c r="FH48" i="6"/>
  <c r="FH52" i="6"/>
  <c r="CE122" i="2"/>
  <c r="FG60" i="6"/>
  <c r="FG51" i="6"/>
  <c r="CE124" i="2"/>
  <c r="FK56" i="6"/>
  <c r="FJ51" i="6"/>
  <c r="FJ42" i="6"/>
  <c r="FF56" i="6"/>
  <c r="FA53" i="6"/>
  <c r="CE198" i="2"/>
  <c r="CE170" i="2"/>
  <c r="FK55" i="6"/>
  <c r="FK42" i="6"/>
  <c r="FF61" i="6"/>
  <c r="FF52" i="6"/>
  <c r="FL52" i="6" s="1"/>
  <c r="FI42" i="6"/>
  <c r="FK50" i="6"/>
  <c r="FI50" i="6"/>
  <c r="FG52" i="6"/>
  <c r="FG57" i="6"/>
  <c r="FG48" i="6"/>
  <c r="DO49" i="6"/>
  <c r="EM45" i="6"/>
  <c r="EM49" i="6"/>
  <c r="CE169" i="2"/>
  <c r="CE141" i="2"/>
  <c r="FF46" i="6"/>
  <c r="FF55" i="6"/>
  <c r="FJ43" i="6"/>
  <c r="CE186" i="2"/>
  <c r="CE149" i="2"/>
  <c r="CE205" i="2"/>
  <c r="CE177" i="2"/>
  <c r="CE244" i="2"/>
  <c r="CE216" i="2"/>
  <c r="CE212" i="2"/>
  <c r="CE247" i="2"/>
  <c r="CE121" i="2"/>
  <c r="CE185" i="2"/>
  <c r="CE213" i="2"/>
  <c r="CE239" i="2"/>
  <c r="CE148" i="2"/>
  <c r="CE211" i="2"/>
  <c r="CE243" i="2"/>
  <c r="CE152" i="2"/>
  <c r="CE146" i="2"/>
  <c r="CE174" i="2"/>
  <c r="CE179" i="2"/>
  <c r="CE116" i="2"/>
  <c r="CE144" i="2"/>
  <c r="CE210" i="2"/>
  <c r="CE147" i="2"/>
  <c r="CE188" i="2"/>
  <c r="CE107" i="2"/>
  <c r="FH59" i="6"/>
  <c r="FL59" i="6" s="1"/>
  <c r="CE137" i="2"/>
  <c r="CE200" i="2"/>
  <c r="CE235" i="2"/>
  <c r="CE145" i="2"/>
  <c r="CE180" i="2"/>
  <c r="CE230" i="2"/>
  <c r="CE167" i="2"/>
  <c r="CE245" i="2"/>
  <c r="CE154" i="2"/>
  <c r="CE217" i="2"/>
  <c r="CE150" i="2"/>
  <c r="CE206" i="2"/>
  <c r="CE173" i="2"/>
  <c r="CE138" i="2"/>
  <c r="CE234" i="2"/>
  <c r="CE183" i="2"/>
  <c r="CE218" i="2"/>
  <c r="CE155" i="2"/>
  <c r="CE203" i="2"/>
  <c r="FH55" i="6"/>
  <c r="FH43" i="6"/>
  <c r="FK60" i="6"/>
  <c r="CE142" i="2"/>
  <c r="FK51" i="6"/>
  <c r="FI60" i="6"/>
  <c r="FZ51" i="6"/>
  <c r="GH51" i="6" s="1"/>
  <c r="FZ47" i="6"/>
  <c r="GH47" i="6" s="1"/>
  <c r="FZ60" i="6"/>
  <c r="GG60" i="6" s="1"/>
  <c r="FZ42" i="6"/>
  <c r="GH42" i="6" s="1"/>
  <c r="FZ59" i="6"/>
  <c r="GD59" i="6" s="1"/>
  <c r="FZ50" i="6"/>
  <c r="GD50" i="6" s="1"/>
  <c r="FZ55" i="6"/>
  <c r="GE55" i="6" s="1"/>
  <c r="FZ46" i="6"/>
  <c r="GG46" i="6" s="1"/>
  <c r="FZ57" i="6"/>
  <c r="GI57" i="6" s="1"/>
  <c r="FZ48" i="6"/>
  <c r="GD48" i="6" s="1"/>
  <c r="FZ52" i="6"/>
  <c r="GF52" i="6" s="1"/>
  <c r="BH190" i="2"/>
  <c r="FU53" i="6"/>
  <c r="FU44" i="6"/>
  <c r="FZ44" i="6" s="1"/>
  <c r="BH127" i="2"/>
  <c r="FU45" i="6"/>
  <c r="BH134" i="2"/>
  <c r="BH99" i="2"/>
  <c r="CF120" i="2" s="1"/>
  <c r="FU40" i="6"/>
  <c r="GE40" i="6" s="1"/>
  <c r="BH162" i="2"/>
  <c r="FU49" i="6"/>
  <c r="BH225" i="2"/>
  <c r="FU58" i="6"/>
  <c r="BH197" i="2"/>
  <c r="FU54" i="6"/>
  <c r="FV44" i="6"/>
  <c r="BH128" i="2"/>
  <c r="BH219" i="2"/>
  <c r="FV57" i="6"/>
  <c r="BH226" i="2"/>
  <c r="FV58" i="6"/>
  <c r="FV45" i="6"/>
  <c r="BH135" i="2"/>
  <c r="BH163" i="2"/>
  <c r="FV49" i="6"/>
  <c r="FV40" i="6"/>
  <c r="GF40" i="6" s="1"/>
  <c r="BH100" i="2"/>
  <c r="BH191" i="2"/>
  <c r="CF201" i="2" s="1"/>
  <c r="FV53" i="6"/>
  <c r="BH165" i="2"/>
  <c r="FX49" i="6"/>
  <c r="BH102" i="2"/>
  <c r="FX40" i="6"/>
  <c r="GH40" i="6" s="1"/>
  <c r="BH130" i="2"/>
  <c r="CF152" i="2" s="1"/>
  <c r="FX44" i="6"/>
  <c r="BH193" i="2"/>
  <c r="FX53" i="6"/>
  <c r="BH228" i="2"/>
  <c r="FX58" i="6"/>
  <c r="BH221" i="2"/>
  <c r="FX57" i="6"/>
  <c r="BH158" i="2"/>
  <c r="FX48" i="6"/>
  <c r="FW40" i="6"/>
  <c r="GG40" i="6" s="1"/>
  <c r="BH101" i="2"/>
  <c r="BH227" i="2"/>
  <c r="FW58" i="6"/>
  <c r="FW45" i="6"/>
  <c r="BH136" i="2"/>
  <c r="BH164" i="2"/>
  <c r="FW49" i="6"/>
  <c r="BH192" i="2"/>
  <c r="FW53" i="6"/>
  <c r="BH220" i="2"/>
  <c r="FW57" i="6"/>
  <c r="BH129" i="2"/>
  <c r="FW44" i="6"/>
  <c r="BH194" i="2"/>
  <c r="FY53" i="6"/>
  <c r="BH166" i="2"/>
  <c r="FY49" i="6"/>
  <c r="BH250" i="2"/>
  <c r="FY61" i="6"/>
  <c r="BH222" i="2"/>
  <c r="CF247" i="2" s="1"/>
  <c r="FY57" i="6"/>
  <c r="BH131" i="2"/>
  <c r="CF131" i="2" s="1"/>
  <c r="FY44" i="6"/>
  <c r="FY40" i="6"/>
  <c r="GI40" i="6" s="1"/>
  <c r="BH103" i="2"/>
  <c r="BH251" i="2"/>
  <c r="CF251" i="2" s="1"/>
  <c r="FS62" i="6"/>
  <c r="FZ62" i="6" s="1"/>
  <c r="BH104" i="2"/>
  <c r="CF104" i="2" s="1"/>
  <c r="FS41" i="6"/>
  <c r="BH223" i="2"/>
  <c r="FS58" i="6"/>
  <c r="BH160" i="2"/>
  <c r="CF173" i="2" s="1"/>
  <c r="FS49" i="6"/>
  <c r="FS45" i="6"/>
  <c r="BH132" i="2"/>
  <c r="BH195" i="2"/>
  <c r="FS54" i="6"/>
  <c r="FT41" i="6"/>
  <c r="BH105" i="2"/>
  <c r="BH196" i="2"/>
  <c r="CF196" i="2" s="1"/>
  <c r="FT54" i="6"/>
  <c r="FT45" i="6"/>
  <c r="BH133" i="2"/>
  <c r="BH161" i="2"/>
  <c r="CF161" i="2" s="1"/>
  <c r="FT49" i="6"/>
  <c r="BH224" i="2"/>
  <c r="CF224" i="2" s="1"/>
  <c r="FT58" i="6"/>
  <c r="GR36" i="8"/>
  <c r="R66" i="2" s="1"/>
  <c r="R38" i="2"/>
  <c r="R36" i="2"/>
  <c r="GR26" i="8"/>
  <c r="R64" i="2" s="1"/>
  <c r="R34" i="2"/>
  <c r="GR16" i="8"/>
  <c r="R62" i="2" s="1"/>
  <c r="GR31" i="8"/>
  <c r="R65" i="2" s="1"/>
  <c r="R37" i="2"/>
  <c r="R237" i="2" s="1"/>
  <c r="BJ237" i="2" s="1"/>
  <c r="R33" i="2"/>
  <c r="R230" i="2" s="1"/>
  <c r="BJ230" i="2" s="1"/>
  <c r="GR11" i="8"/>
  <c r="R61" i="2" s="1"/>
  <c r="R209" i="2" s="1"/>
  <c r="BJ209" i="2" s="1"/>
  <c r="GR41" i="8"/>
  <c r="R67" i="2" s="1"/>
  <c r="R112" i="2" s="1"/>
  <c r="BJ112" i="2" s="1"/>
  <c r="R39" i="2"/>
  <c r="R175" i="2" s="1"/>
  <c r="BJ175" i="2" s="1"/>
  <c r="R35" i="2"/>
  <c r="GR21" i="8"/>
  <c r="R63" i="2" s="1"/>
  <c r="R139" i="2" s="1"/>
  <c r="BJ139" i="2" s="1"/>
  <c r="HH37" i="8"/>
  <c r="HL37" i="8" s="1"/>
  <c r="HH17" i="8"/>
  <c r="HL17" i="8" s="1"/>
  <c r="HH7" i="8"/>
  <c r="HL7" i="8" s="1"/>
  <c r="HH26" i="8"/>
  <c r="HH10" i="8"/>
  <c r="HL10" i="8" s="1"/>
  <c r="S54" i="2" s="1"/>
  <c r="HH16" i="8"/>
  <c r="HH11" i="8"/>
  <c r="HH36" i="8"/>
  <c r="HH30" i="8"/>
  <c r="HL30" i="8" s="1"/>
  <c r="S58" i="2" s="1"/>
  <c r="HH9" i="8"/>
  <c r="HL9" i="8" s="1"/>
  <c r="S47" i="2" s="1"/>
  <c r="HH35" i="8"/>
  <c r="HL35" i="8" s="1"/>
  <c r="S59" i="2" s="1"/>
  <c r="HH41" i="8"/>
  <c r="HH29" i="8"/>
  <c r="HL29" i="8" s="1"/>
  <c r="S51" i="2" s="1"/>
  <c r="HH34" i="8"/>
  <c r="HL34" i="8" s="1"/>
  <c r="S52" i="2" s="1"/>
  <c r="HH19" i="8"/>
  <c r="HL19" i="8" s="1"/>
  <c r="S49" i="2" s="1"/>
  <c r="HH18" i="8"/>
  <c r="HL18" i="8" s="1"/>
  <c r="S42" i="2" s="1"/>
  <c r="HH39" i="8"/>
  <c r="HL39" i="8" s="1"/>
  <c r="S53" i="2" s="1"/>
  <c r="HH24" i="8"/>
  <c r="HL24" i="8" s="1"/>
  <c r="S50" i="2" s="1"/>
  <c r="HH22" i="8"/>
  <c r="HL22" i="8" s="1"/>
  <c r="HH12" i="8"/>
  <c r="HL12" i="8" s="1"/>
  <c r="HH32" i="8"/>
  <c r="HL32" i="8" s="1"/>
  <c r="HH40" i="8"/>
  <c r="HL40" i="8" s="1"/>
  <c r="S60" i="2" s="1"/>
  <c r="HH15" i="8"/>
  <c r="HL15" i="8" s="1"/>
  <c r="S55" i="2" s="1"/>
  <c r="HH20" i="8"/>
  <c r="HL20" i="8" s="1"/>
  <c r="S56" i="2" s="1"/>
  <c r="HH8" i="8"/>
  <c r="HL8" i="8" s="1"/>
  <c r="S40" i="2" s="1"/>
  <c r="HH27" i="8"/>
  <c r="HL27" i="8" s="1"/>
  <c r="HH23" i="8"/>
  <c r="HL23" i="8" s="1"/>
  <c r="S43" i="2" s="1"/>
  <c r="HH14" i="8"/>
  <c r="HL14" i="8" s="1"/>
  <c r="S48" i="2" s="1"/>
  <c r="HH31" i="8"/>
  <c r="HH25" i="8"/>
  <c r="HL25" i="8" s="1"/>
  <c r="S57" i="2" s="1"/>
  <c r="HH21" i="8"/>
  <c r="HH28" i="8"/>
  <c r="HL28" i="8" s="1"/>
  <c r="S44" i="2" s="1"/>
  <c r="HH38" i="8"/>
  <c r="HL38" i="8" s="1"/>
  <c r="S46" i="2" s="1"/>
  <c r="HH33" i="8"/>
  <c r="HL33" i="8" s="1"/>
  <c r="S45" i="2" s="1"/>
  <c r="HH13" i="8"/>
  <c r="HL13" i="8" s="1"/>
  <c r="S41" i="2" s="1"/>
  <c r="HY37" i="8"/>
  <c r="HY39" i="8" s="1"/>
  <c r="HX37" i="8"/>
  <c r="IC27" i="8"/>
  <c r="IC22" i="8"/>
  <c r="IC7" i="8"/>
  <c r="IC26" i="8"/>
  <c r="IC35" i="8"/>
  <c r="IC28" i="8"/>
  <c r="IC40" i="8"/>
  <c r="IC8" i="8"/>
  <c r="IC41" i="8"/>
  <c r="IC30" i="8"/>
  <c r="IC34" i="8"/>
  <c r="IC15" i="8"/>
  <c r="IC14" i="8"/>
  <c r="IC36" i="8"/>
  <c r="IC37" i="8"/>
  <c r="IC38" i="8"/>
  <c r="IC19" i="8"/>
  <c r="IC12" i="8"/>
  <c r="IC32" i="8"/>
  <c r="IC17" i="8"/>
  <c r="IC13" i="8"/>
  <c r="IC24" i="8"/>
  <c r="IC10" i="8"/>
  <c r="IC39" i="8"/>
  <c r="IC25" i="8"/>
  <c r="IC16" i="8"/>
  <c r="IC11" i="8"/>
  <c r="IC29" i="8"/>
  <c r="IC21" i="8"/>
  <c r="IC9" i="8"/>
  <c r="IC31" i="8"/>
  <c r="IC18" i="8"/>
  <c r="IC20" i="8"/>
  <c r="IC33" i="8"/>
  <c r="IC23" i="8"/>
  <c r="KP37" i="8"/>
  <c r="KR36" i="8"/>
  <c r="KQ36" i="8"/>
  <c r="MI33" i="8"/>
  <c r="MG34" i="8"/>
  <c r="MH33" i="8"/>
  <c r="MO31" i="8"/>
  <c r="MM32" i="8"/>
  <c r="MN31" i="8"/>
  <c r="ML32" i="8"/>
  <c r="MJ33" i="8"/>
  <c r="MK32" i="8"/>
  <c r="NV31" i="8"/>
  <c r="NW31" i="8"/>
  <c r="NU32" i="8"/>
  <c r="NZ30" i="8"/>
  <c r="NX31" i="8"/>
  <c r="NY30" i="8"/>
  <c r="OC29" i="8"/>
  <c r="OB29" i="8"/>
  <c r="OA30" i="8"/>
  <c r="PF31" i="8"/>
  <c r="PH30" i="8"/>
  <c r="PG30" i="8"/>
  <c r="PK29" i="8"/>
  <c r="PI30" i="8"/>
  <c r="PJ29" i="8"/>
  <c r="PL29" i="8"/>
  <c r="PM28" i="8"/>
  <c r="PN28" i="8"/>
  <c r="PP27" i="8"/>
  <c r="PQ27" i="8"/>
  <c r="PO28" i="8"/>
  <c r="OQ30" i="8"/>
  <c r="OO31" i="8"/>
  <c r="OP30" i="8"/>
  <c r="OU29" i="8"/>
  <c r="OV28" i="8"/>
  <c r="OW28" i="8"/>
  <c r="OS29" i="8"/>
  <c r="OT29" i="8"/>
  <c r="OR30" i="8"/>
  <c r="OM31" i="8"/>
  <c r="ON31" i="8"/>
  <c r="OL32" i="8"/>
  <c r="NT32" i="8"/>
  <c r="NR33" i="8"/>
  <c r="NS32" i="8"/>
  <c r="ND32" i="8"/>
  <c r="NE31" i="8"/>
  <c r="NF31" i="8"/>
  <c r="NG31" i="8"/>
  <c r="NH30" i="8"/>
  <c r="NI30" i="8"/>
  <c r="NC32" i="8"/>
  <c r="NA33" i="8"/>
  <c r="NB32" i="8"/>
  <c r="MZ33" i="8"/>
  <c r="MX34" i="8"/>
  <c r="MY33" i="8"/>
  <c r="ME34" i="8"/>
  <c r="MF34" i="8"/>
  <c r="MD35" i="8"/>
  <c r="LJ36" i="8"/>
  <c r="LK35" i="8"/>
  <c r="LL35" i="8"/>
  <c r="LM35" i="8"/>
  <c r="LN34" i="8"/>
  <c r="LO34" i="8"/>
  <c r="LU32" i="8"/>
  <c r="LS33" i="8"/>
  <c r="LT32" i="8"/>
  <c r="LQ33" i="8"/>
  <c r="LR33" i="8"/>
  <c r="LP34" i="8"/>
  <c r="KS36" i="8"/>
  <c r="KT35" i="8"/>
  <c r="KU35" i="8"/>
  <c r="LA33" i="8"/>
  <c r="KZ33" i="8"/>
  <c r="KY34" i="8"/>
  <c r="KW34" i="8"/>
  <c r="KV35" i="8"/>
  <c r="KX34" i="8"/>
  <c r="KF34" i="8"/>
  <c r="KE35" i="8"/>
  <c r="KG34" i="8"/>
  <c r="KB36" i="8"/>
  <c r="KC35" i="8"/>
  <c r="KD35" i="8"/>
  <c r="JZ36" i="8"/>
  <c r="KA36" i="8"/>
  <c r="JY37" i="8"/>
  <c r="JW37" i="8"/>
  <c r="JX37" i="8"/>
  <c r="JX39" i="8" s="1"/>
  <c r="JG37" i="8"/>
  <c r="JG39" i="8" s="1"/>
  <c r="JF37" i="8"/>
  <c r="JM35" i="8"/>
  <c r="JL35" i="8"/>
  <c r="JK36" i="8"/>
  <c r="JI36" i="8"/>
  <c r="JH37" i="8"/>
  <c r="JJ36" i="8"/>
  <c r="JS22" i="8"/>
  <c r="JS37" i="8"/>
  <c r="JS17" i="8"/>
  <c r="JS13" i="8"/>
  <c r="JS18" i="8"/>
  <c r="JS38" i="8"/>
  <c r="JS14" i="8"/>
  <c r="JS9" i="8"/>
  <c r="JS11" i="8"/>
  <c r="JS41" i="8"/>
  <c r="JS30" i="8"/>
  <c r="JS15" i="8"/>
  <c r="JS27" i="8"/>
  <c r="JS24" i="8"/>
  <c r="JS33" i="8"/>
  <c r="JS23" i="8"/>
  <c r="JS25" i="8"/>
  <c r="JS39" i="8"/>
  <c r="JS7" i="8"/>
  <c r="JS12" i="8"/>
  <c r="JS32" i="8"/>
  <c r="JS20" i="8"/>
  <c r="JS31" i="8"/>
  <c r="JS36" i="8"/>
  <c r="JS26" i="8"/>
  <c r="JS10" i="8"/>
  <c r="JS21" i="8"/>
  <c r="JS40" i="8"/>
  <c r="JS8" i="8"/>
  <c r="JS29" i="8"/>
  <c r="JS35" i="8"/>
  <c r="JS28" i="8"/>
  <c r="JS16" i="8"/>
  <c r="JS34" i="8"/>
  <c r="JS19" i="8"/>
  <c r="IX32" i="8"/>
  <c r="IX12" i="8"/>
  <c r="IX27" i="8"/>
  <c r="IX13" i="8"/>
  <c r="IX31" i="8"/>
  <c r="IX33" i="8"/>
  <c r="IX26" i="8"/>
  <c r="IX39" i="8"/>
  <c r="IX11" i="8"/>
  <c r="IX21" i="8"/>
  <c r="IX35" i="8"/>
  <c r="IX8" i="8"/>
  <c r="IX20" i="8"/>
  <c r="IX30" i="8"/>
  <c r="IX16" i="8"/>
  <c r="IX14" i="8"/>
  <c r="IX25" i="8"/>
  <c r="IX37" i="8"/>
  <c r="IX7" i="8"/>
  <c r="IX22" i="8"/>
  <c r="IX29" i="8"/>
  <c r="IX40" i="8"/>
  <c r="IX18" i="8"/>
  <c r="IX28" i="8"/>
  <c r="IX17" i="8"/>
  <c r="IX38" i="8"/>
  <c r="IX24" i="8"/>
  <c r="IX41" i="8"/>
  <c r="IX23" i="8"/>
  <c r="IX36" i="8"/>
  <c r="IX10" i="8"/>
  <c r="IX19" i="8"/>
  <c r="IX15" i="8"/>
  <c r="IX9" i="8"/>
  <c r="IX34" i="8"/>
  <c r="IQ37" i="8"/>
  <c r="IR36" i="8"/>
  <c r="IS36" i="8"/>
  <c r="IO37" i="8"/>
  <c r="IP37" i="8"/>
  <c r="IP39" i="8" s="1"/>
  <c r="BI159" i="2"/>
  <c r="GW48" i="6"/>
  <c r="Q250" i="2"/>
  <c r="Q194" i="2"/>
  <c r="Q166" i="2"/>
  <c r="Q131" i="2"/>
  <c r="Q222" i="2"/>
  <c r="Q103" i="2"/>
  <c r="BI188" i="2"/>
  <c r="GQ53" i="6"/>
  <c r="Q104" i="2"/>
  <c r="Q160" i="2"/>
  <c r="Q195" i="2"/>
  <c r="Q251" i="2"/>
  <c r="Q132" i="2"/>
  <c r="Q223" i="2"/>
  <c r="Q228" i="2"/>
  <c r="Q130" i="2"/>
  <c r="Q102" i="2"/>
  <c r="Q165" i="2"/>
  <c r="Q193" i="2"/>
  <c r="Q221" i="2"/>
  <c r="Q158" i="2"/>
  <c r="BI140" i="2"/>
  <c r="GR46" i="6"/>
  <c r="BI231" i="2"/>
  <c r="GR59" i="6"/>
  <c r="BI203" i="2"/>
  <c r="GR55" i="6"/>
  <c r="BI112" i="2"/>
  <c r="GR42" i="6"/>
  <c r="BI168" i="2"/>
  <c r="GR50" i="6"/>
  <c r="GQ42" i="6"/>
  <c r="BI111" i="2"/>
  <c r="BI202" i="2"/>
  <c r="GQ55" i="6"/>
  <c r="BI167" i="2"/>
  <c r="GQ50" i="6"/>
  <c r="BI230" i="2"/>
  <c r="GQ59" i="6"/>
  <c r="BI139" i="2"/>
  <c r="GQ46" i="6"/>
  <c r="BI113" i="2"/>
  <c r="GS42" i="6"/>
  <c r="BI176" i="2"/>
  <c r="GS51" i="6"/>
  <c r="BI148" i="2"/>
  <c r="GS47" i="6"/>
  <c r="BI211" i="2"/>
  <c r="GS56" i="6"/>
  <c r="BI239" i="2"/>
  <c r="GS60" i="6"/>
  <c r="BI149" i="2"/>
  <c r="GT47" i="6"/>
  <c r="GT42" i="6"/>
  <c r="BI114" i="2"/>
  <c r="BI240" i="2"/>
  <c r="GT60" i="6"/>
  <c r="BI177" i="2"/>
  <c r="GT51" i="6"/>
  <c r="BI205" i="2"/>
  <c r="GT55" i="6"/>
  <c r="BI153" i="2"/>
  <c r="GQ48" i="6"/>
  <c r="BI216" i="2"/>
  <c r="GQ57" i="6"/>
  <c r="BI244" i="2"/>
  <c r="GQ61" i="6"/>
  <c r="BI181" i="2"/>
  <c r="GQ52" i="6"/>
  <c r="BI243" i="2"/>
  <c r="GW60" i="6"/>
  <c r="BI215" i="2"/>
  <c r="GW56" i="6"/>
  <c r="BI152" i="2"/>
  <c r="GW47" i="6"/>
  <c r="BI187" i="2"/>
  <c r="GW52" i="6"/>
  <c r="BI124" i="2"/>
  <c r="GW43" i="6"/>
  <c r="BI185" i="2"/>
  <c r="GU52" i="6"/>
  <c r="BI213" i="2"/>
  <c r="GU56" i="6"/>
  <c r="BI157" i="2"/>
  <c r="GU48" i="6"/>
  <c r="BI248" i="2"/>
  <c r="GU61" i="6"/>
  <c r="GU43" i="6"/>
  <c r="BI122" i="2"/>
  <c r="GT41" i="6"/>
  <c r="BI107" i="2"/>
  <c r="BI233" i="2"/>
  <c r="GT59" i="6"/>
  <c r="BI170" i="2"/>
  <c r="GT50" i="6"/>
  <c r="GT46" i="6"/>
  <c r="BI142" i="2"/>
  <c r="BI198" i="2"/>
  <c r="GT54" i="6"/>
  <c r="BI232" i="2"/>
  <c r="GS59" i="6"/>
  <c r="GS41" i="6"/>
  <c r="BI106" i="2"/>
  <c r="BI204" i="2"/>
  <c r="GS55" i="6"/>
  <c r="BI141" i="2"/>
  <c r="GS46" i="6"/>
  <c r="BI169" i="2"/>
  <c r="GS50" i="6"/>
  <c r="GV47" i="6"/>
  <c r="BI151" i="2"/>
  <c r="BI214" i="2"/>
  <c r="GV56" i="6"/>
  <c r="BI249" i="2"/>
  <c r="GV61" i="6"/>
  <c r="BI186" i="2"/>
  <c r="GV52" i="6"/>
  <c r="BI123" i="2"/>
  <c r="GV43" i="6"/>
  <c r="GW45" i="6"/>
  <c r="BI138" i="2"/>
  <c r="BI173" i="2"/>
  <c r="GW50" i="6"/>
  <c r="GW41" i="6"/>
  <c r="BI110" i="2"/>
  <c r="BI201" i="2"/>
  <c r="GW54" i="6"/>
  <c r="GQ43" i="6"/>
  <c r="BI118" i="2"/>
  <c r="BI237" i="2"/>
  <c r="GQ60" i="6"/>
  <c r="BI209" i="2"/>
  <c r="GQ56" i="6"/>
  <c r="BI174" i="2"/>
  <c r="GQ51" i="6"/>
  <c r="BI146" i="2"/>
  <c r="GQ47" i="6"/>
  <c r="Q136" i="2"/>
  <c r="Q164" i="2"/>
  <c r="Q227" i="2"/>
  <c r="Q192" i="2"/>
  <c r="Q101" i="2"/>
  <c r="Q220" i="2"/>
  <c r="Q129" i="2"/>
  <c r="Q125" i="2"/>
  <c r="Q127" i="2"/>
  <c r="Q190" i="2"/>
  <c r="Q225" i="2"/>
  <c r="Q99" i="2"/>
  <c r="Q197" i="2"/>
  <c r="Q162" i="2"/>
  <c r="Q134" i="2"/>
  <c r="Q135" i="2"/>
  <c r="Q226" i="2"/>
  <c r="Q100" i="2"/>
  <c r="Q163" i="2"/>
  <c r="Q191" i="2"/>
  <c r="Q219" i="2"/>
  <c r="Q128" i="2"/>
  <c r="Q229" i="2"/>
  <c r="Q161" i="2"/>
  <c r="Q105" i="2"/>
  <c r="Q196" i="2"/>
  <c r="Q224" i="2"/>
  <c r="Q133" i="2"/>
  <c r="BI189" i="2"/>
  <c r="GR53" i="6"/>
  <c r="BI242" i="2"/>
  <c r="GV60" i="6"/>
  <c r="GV42" i="6"/>
  <c r="BI116" i="2"/>
  <c r="BI179" i="2"/>
  <c r="GV51" i="6"/>
  <c r="BI207" i="2"/>
  <c r="GV55" i="6"/>
  <c r="BI144" i="2"/>
  <c r="GV46" i="6"/>
  <c r="BI175" i="2"/>
  <c r="GR51" i="6"/>
  <c r="BI119" i="2"/>
  <c r="GR43" i="6"/>
  <c r="BI238" i="2"/>
  <c r="GR60" i="6"/>
  <c r="BI147" i="2"/>
  <c r="GR47" i="6"/>
  <c r="BI210" i="2"/>
  <c r="GR56" i="6"/>
  <c r="BI121" i="2"/>
  <c r="GT43" i="6"/>
  <c r="BI212" i="2"/>
  <c r="GT56" i="6"/>
  <c r="BI156" i="2"/>
  <c r="GT48" i="6"/>
  <c r="BI184" i="2"/>
  <c r="GT52" i="6"/>
  <c r="BI247" i="2"/>
  <c r="GT61" i="6"/>
  <c r="BI154" i="2"/>
  <c r="GR48" i="6"/>
  <c r="BI245" i="2"/>
  <c r="GR61" i="6"/>
  <c r="BI182" i="2"/>
  <c r="GR52" i="6"/>
  <c r="GR44" i="6"/>
  <c r="BI126" i="2"/>
  <c r="BI217" i="2"/>
  <c r="GR57" i="6"/>
  <c r="BI206" i="2"/>
  <c r="GU55" i="6"/>
  <c r="BI150" i="2"/>
  <c r="GU47" i="6"/>
  <c r="GU42" i="6"/>
  <c r="BI115" i="2"/>
  <c r="BI241" i="2"/>
  <c r="GU60" i="6"/>
  <c r="BI178" i="2"/>
  <c r="GU51" i="6"/>
  <c r="BI172" i="2"/>
  <c r="GV50" i="6"/>
  <c r="BI200" i="2"/>
  <c r="GV54" i="6"/>
  <c r="GV41" i="6"/>
  <c r="BI109" i="2"/>
  <c r="BI235" i="2"/>
  <c r="GV59" i="6"/>
  <c r="BI137" i="2"/>
  <c r="GV45" i="6"/>
  <c r="BI199" i="2"/>
  <c r="GU54" i="6"/>
  <c r="GU46" i="6"/>
  <c r="BI143" i="2"/>
  <c r="BI171" i="2"/>
  <c r="GU50" i="6"/>
  <c r="BI234" i="2"/>
  <c r="GU59" i="6"/>
  <c r="BI108" i="2"/>
  <c r="GU41" i="6"/>
  <c r="BI236" i="2"/>
  <c r="GW59" i="6"/>
  <c r="GW46" i="6"/>
  <c r="BI145" i="2"/>
  <c r="BI208" i="2"/>
  <c r="GW55" i="6"/>
  <c r="BI180" i="2"/>
  <c r="GW51" i="6"/>
  <c r="BI117" i="2"/>
  <c r="GW42" i="6"/>
  <c r="BI183" i="2"/>
  <c r="GS52" i="6"/>
  <c r="BI218" i="2"/>
  <c r="GS57" i="6"/>
  <c r="GS43" i="6"/>
  <c r="BI120" i="2"/>
  <c r="BI155" i="2"/>
  <c r="GS48" i="6"/>
  <c r="BI246" i="2"/>
  <c r="GS61" i="6"/>
  <c r="FA62" i="6"/>
  <c r="FE62" i="6" s="1"/>
  <c r="FA45" i="6"/>
  <c r="FA41" i="6"/>
  <c r="FA58" i="6"/>
  <c r="FA54" i="6"/>
  <c r="GE44" i="6" l="1"/>
  <c r="GD44" i="6"/>
  <c r="GC44" i="6"/>
  <c r="FH54" i="6"/>
  <c r="FI54" i="6"/>
  <c r="FJ54" i="6"/>
  <c r="FK54" i="6"/>
  <c r="FI58" i="6"/>
  <c r="FK58" i="6"/>
  <c r="FG41" i="6"/>
  <c r="FI41" i="6"/>
  <c r="FK41" i="6"/>
  <c r="FJ41" i="6"/>
  <c r="FH41" i="6"/>
  <c r="FJ45" i="6"/>
  <c r="FK45" i="6"/>
  <c r="GX43" i="6"/>
  <c r="GX42" i="6"/>
  <c r="FE54" i="6"/>
  <c r="FE58" i="6"/>
  <c r="FE41" i="6"/>
  <c r="FL41" i="6" s="1"/>
  <c r="FE45" i="6"/>
  <c r="GX47" i="6"/>
  <c r="GX51" i="6"/>
  <c r="GX56" i="6"/>
  <c r="GX60" i="6"/>
  <c r="GX52" i="6"/>
  <c r="GX46" i="6"/>
  <c r="GX59" i="6"/>
  <c r="GX50" i="6"/>
  <c r="GX55" i="6"/>
  <c r="R215" i="2"/>
  <c r="BJ215" i="2" s="1"/>
  <c r="R124" i="2"/>
  <c r="BJ124" i="2" s="1"/>
  <c r="R157" i="2"/>
  <c r="BJ157" i="2" s="1"/>
  <c r="R185" i="2"/>
  <c r="BJ185" i="2" s="1"/>
  <c r="R213" i="2"/>
  <c r="BJ213" i="2" s="1"/>
  <c r="R229" i="2"/>
  <c r="BJ229" i="2" s="1"/>
  <c r="R173" i="2"/>
  <c r="BJ173" i="2" s="1"/>
  <c r="R154" i="2"/>
  <c r="BJ154" i="2" s="1"/>
  <c r="R245" i="2"/>
  <c r="BJ245" i="2" s="1"/>
  <c r="R126" i="2"/>
  <c r="BJ126" i="2" s="1"/>
  <c r="R179" i="2"/>
  <c r="BJ179" i="2" s="1"/>
  <c r="R242" i="2"/>
  <c r="BJ242" i="2" s="1"/>
  <c r="R143" i="2"/>
  <c r="BJ143" i="2" s="1"/>
  <c r="R171" i="2"/>
  <c r="BJ171" i="2" s="1"/>
  <c r="R108" i="2"/>
  <c r="BJ108" i="2" s="1"/>
  <c r="R181" i="2"/>
  <c r="BJ181" i="2" s="1"/>
  <c r="R153" i="2"/>
  <c r="BJ153" i="2" s="1"/>
  <c r="R107" i="2"/>
  <c r="BJ107" i="2" s="1"/>
  <c r="R233" i="2"/>
  <c r="BJ233" i="2" s="1"/>
  <c r="R142" i="2"/>
  <c r="BJ142" i="2" s="1"/>
  <c r="R172" i="2"/>
  <c r="BJ172" i="2" s="1"/>
  <c r="R235" i="2"/>
  <c r="BJ235" i="2" s="1"/>
  <c r="R114" i="2"/>
  <c r="BJ114" i="2" s="1"/>
  <c r="R205" i="2"/>
  <c r="BJ205" i="2" s="1"/>
  <c r="R177" i="2"/>
  <c r="BJ177" i="2" s="1"/>
  <c r="R176" i="2"/>
  <c r="BJ176" i="2" s="1"/>
  <c r="R239" i="2"/>
  <c r="BJ239" i="2" s="1"/>
  <c r="R210" i="2"/>
  <c r="BJ210" i="2" s="1"/>
  <c r="R119" i="2"/>
  <c r="BJ119" i="2" s="1"/>
  <c r="R238" i="2"/>
  <c r="BJ238" i="2" s="1"/>
  <c r="R188" i="2"/>
  <c r="BJ188" i="2" s="1"/>
  <c r="R189" i="2"/>
  <c r="BJ189" i="2" s="1"/>
  <c r="R204" i="2"/>
  <c r="BJ204" i="2" s="1"/>
  <c r="R232" i="2"/>
  <c r="BJ232" i="2" s="1"/>
  <c r="R249" i="2"/>
  <c r="BJ249" i="2" s="1"/>
  <c r="R186" i="2"/>
  <c r="BJ186" i="2" s="1"/>
  <c r="R214" i="2"/>
  <c r="BJ214" i="2" s="1"/>
  <c r="R115" i="2"/>
  <c r="BJ115" i="2" s="1"/>
  <c r="R241" i="2"/>
  <c r="BJ241" i="2" s="1"/>
  <c r="R121" i="2"/>
  <c r="BJ121" i="2" s="1"/>
  <c r="R247" i="2"/>
  <c r="BJ247" i="2" s="1"/>
  <c r="R212" i="2"/>
  <c r="BJ212" i="2" s="1"/>
  <c r="R180" i="2"/>
  <c r="BJ180" i="2" s="1"/>
  <c r="R236" i="2"/>
  <c r="BJ236" i="2" s="1"/>
  <c r="R203" i="2"/>
  <c r="BJ203" i="2" s="1"/>
  <c r="R168" i="2"/>
  <c r="BJ168" i="2" s="1"/>
  <c r="R167" i="2"/>
  <c r="BJ167" i="2" s="1"/>
  <c r="R218" i="2"/>
  <c r="BJ218" i="2" s="1"/>
  <c r="R155" i="2"/>
  <c r="BJ155" i="2" s="1"/>
  <c r="R183" i="2"/>
  <c r="BJ183" i="2" s="1"/>
  <c r="R146" i="2"/>
  <c r="BJ146" i="2" s="1"/>
  <c r="R174" i="2"/>
  <c r="BJ174" i="2" s="1"/>
  <c r="CF133" i="2"/>
  <c r="CF105" i="2"/>
  <c r="CF132" i="2"/>
  <c r="FZ58" i="6"/>
  <c r="CF103" i="2"/>
  <c r="GI44" i="6"/>
  <c r="GG44" i="6"/>
  <c r="GG57" i="6"/>
  <c r="CF136" i="2"/>
  <c r="CF101" i="2"/>
  <c r="GH48" i="6"/>
  <c r="GH57" i="6"/>
  <c r="GH44" i="6"/>
  <c r="CF100" i="2"/>
  <c r="CF135" i="2"/>
  <c r="GF58" i="6"/>
  <c r="GF57" i="6"/>
  <c r="CF128" i="2"/>
  <c r="GE58" i="6"/>
  <c r="GJ40" i="6"/>
  <c r="CF134" i="2"/>
  <c r="CF127" i="2"/>
  <c r="GC52" i="6"/>
  <c r="GC48" i="6"/>
  <c r="GC57" i="6"/>
  <c r="GC46" i="6"/>
  <c r="GC55" i="6"/>
  <c r="GC50" i="6"/>
  <c r="GC59" i="6"/>
  <c r="GC42" i="6"/>
  <c r="GC60" i="6"/>
  <c r="GC47" i="6"/>
  <c r="GC51" i="6"/>
  <c r="FE53" i="6"/>
  <c r="FF53" i="6"/>
  <c r="FL46" i="6"/>
  <c r="FL55" i="6"/>
  <c r="FF54" i="6"/>
  <c r="FF49" i="6"/>
  <c r="FK49" i="6"/>
  <c r="FK53" i="6"/>
  <c r="FI49" i="6"/>
  <c r="FL56" i="6"/>
  <c r="FL43" i="6"/>
  <c r="FL47" i="6"/>
  <c r="FL57" i="6"/>
  <c r="FJ58" i="6"/>
  <c r="FJ53" i="6"/>
  <c r="FH45" i="6"/>
  <c r="FH53" i="6"/>
  <c r="FG53" i="6"/>
  <c r="FG58" i="6"/>
  <c r="FG49" i="6"/>
  <c r="GE59" i="6"/>
  <c r="GI48" i="6"/>
  <c r="CF199" i="2"/>
  <c r="CF143" i="2"/>
  <c r="CF242" i="2"/>
  <c r="CF179" i="2"/>
  <c r="CF116" i="2"/>
  <c r="CF155" i="2"/>
  <c r="CF246" i="2"/>
  <c r="CF240" i="2"/>
  <c r="GF42" i="6"/>
  <c r="CF149" i="2"/>
  <c r="CF217" i="2"/>
  <c r="CF245" i="2"/>
  <c r="CF147" i="2"/>
  <c r="CF210" i="2"/>
  <c r="CF238" i="2"/>
  <c r="CF150" i="2"/>
  <c r="CF178" i="2"/>
  <c r="CF248" i="2"/>
  <c r="CF122" i="2"/>
  <c r="CF185" i="2"/>
  <c r="CF186" i="2"/>
  <c r="CF214" i="2"/>
  <c r="CF112" i="2"/>
  <c r="CF168" i="2"/>
  <c r="CF140" i="2"/>
  <c r="CF125" i="2"/>
  <c r="CF107" i="2"/>
  <c r="GE47" i="6"/>
  <c r="GE51" i="6"/>
  <c r="GI55" i="6"/>
  <c r="GI46" i="6"/>
  <c r="CF109" i="2"/>
  <c r="GH59" i="6"/>
  <c r="CF137" i="2"/>
  <c r="GI52" i="6"/>
  <c r="GF48" i="6"/>
  <c r="CF110" i="2"/>
  <c r="CF188" i="2"/>
  <c r="CF169" i="2"/>
  <c r="CF106" i="2"/>
  <c r="CF159" i="2"/>
  <c r="GG50" i="6"/>
  <c r="GH46" i="6"/>
  <c r="GE57" i="6"/>
  <c r="GE52" i="6"/>
  <c r="GF55" i="6"/>
  <c r="GF51" i="6"/>
  <c r="GD57" i="6"/>
  <c r="GD47" i="6"/>
  <c r="GD56" i="6"/>
  <c r="GD60" i="6"/>
  <c r="GG47" i="6"/>
  <c r="GG42" i="6"/>
  <c r="GG48" i="6"/>
  <c r="GG56" i="6"/>
  <c r="GD42" i="6"/>
  <c r="GD46" i="6"/>
  <c r="CF153" i="2"/>
  <c r="CF216" i="2"/>
  <c r="CF198" i="2"/>
  <c r="CF148" i="2"/>
  <c r="CF176" i="2"/>
  <c r="CF211" i="2"/>
  <c r="CF208" i="2"/>
  <c r="CF145" i="2"/>
  <c r="CF235" i="2"/>
  <c r="CF202" i="2"/>
  <c r="CF230" i="2"/>
  <c r="CF243" i="2"/>
  <c r="CF212" i="2"/>
  <c r="CF209" i="2"/>
  <c r="CF174" i="2"/>
  <c r="FF41" i="6"/>
  <c r="FL44" i="6"/>
  <c r="R243" i="2"/>
  <c r="BJ243" i="2" s="1"/>
  <c r="R152" i="2"/>
  <c r="BJ152" i="2" s="1"/>
  <c r="R187" i="2"/>
  <c r="BJ187" i="2" s="1"/>
  <c r="R122" i="2"/>
  <c r="BJ122" i="2" s="1"/>
  <c r="R248" i="2"/>
  <c r="BJ248" i="2" s="1"/>
  <c r="R138" i="2"/>
  <c r="BJ138" i="2" s="1"/>
  <c r="R110" i="2"/>
  <c r="BJ110" i="2" s="1"/>
  <c r="R201" i="2"/>
  <c r="BJ201" i="2" s="1"/>
  <c r="R182" i="2"/>
  <c r="BJ182" i="2" s="1"/>
  <c r="R217" i="2"/>
  <c r="BJ217" i="2" s="1"/>
  <c r="R116" i="2"/>
  <c r="BJ116" i="2" s="1"/>
  <c r="R207" i="2"/>
  <c r="BJ207" i="2" s="1"/>
  <c r="R144" i="2"/>
  <c r="BJ144" i="2" s="1"/>
  <c r="R234" i="2"/>
  <c r="BJ234" i="2" s="1"/>
  <c r="R199" i="2"/>
  <c r="BJ199" i="2" s="1"/>
  <c r="R216" i="2"/>
  <c r="BJ216" i="2" s="1"/>
  <c r="R244" i="2"/>
  <c r="BJ244" i="2" s="1"/>
  <c r="R125" i="2"/>
  <c r="BJ125" i="2" s="1"/>
  <c r="R198" i="2"/>
  <c r="BJ198" i="2" s="1"/>
  <c r="R170" i="2"/>
  <c r="BJ170" i="2" s="1"/>
  <c r="R200" i="2"/>
  <c r="BJ200" i="2" s="1"/>
  <c r="R137" i="2"/>
  <c r="BJ137" i="2" s="1"/>
  <c r="R109" i="2"/>
  <c r="BJ109" i="2" s="1"/>
  <c r="R149" i="2"/>
  <c r="BJ149" i="2" s="1"/>
  <c r="R240" i="2"/>
  <c r="BJ240" i="2" s="1"/>
  <c r="R113" i="2"/>
  <c r="BJ113" i="2" s="1"/>
  <c r="R148" i="2"/>
  <c r="BJ148" i="2" s="1"/>
  <c r="R211" i="2"/>
  <c r="BJ211" i="2" s="1"/>
  <c r="R147" i="2"/>
  <c r="BJ147" i="2" s="1"/>
  <c r="R159" i="2"/>
  <c r="BJ159" i="2" s="1"/>
  <c r="R106" i="2"/>
  <c r="BJ106" i="2" s="1"/>
  <c r="R141" i="2"/>
  <c r="BJ141" i="2" s="1"/>
  <c r="R169" i="2"/>
  <c r="BJ169" i="2" s="1"/>
  <c r="R123" i="2"/>
  <c r="BJ123" i="2" s="1"/>
  <c r="R151" i="2"/>
  <c r="BJ151" i="2" s="1"/>
  <c r="R150" i="2"/>
  <c r="BJ150" i="2" s="1"/>
  <c r="R206" i="2"/>
  <c r="BJ206" i="2" s="1"/>
  <c r="R178" i="2"/>
  <c r="BJ178" i="2" s="1"/>
  <c r="R184" i="2"/>
  <c r="BJ184" i="2" s="1"/>
  <c r="R156" i="2"/>
  <c r="BJ156" i="2" s="1"/>
  <c r="R117" i="2"/>
  <c r="BJ117" i="2" s="1"/>
  <c r="R145" i="2"/>
  <c r="BJ145" i="2" s="1"/>
  <c r="R208" i="2"/>
  <c r="BJ208" i="2" s="1"/>
  <c r="R231" i="2"/>
  <c r="BJ231" i="2" s="1"/>
  <c r="R140" i="2"/>
  <c r="BJ140" i="2" s="1"/>
  <c r="R111" i="2"/>
  <c r="BJ111" i="2" s="1"/>
  <c r="R202" i="2"/>
  <c r="BJ202" i="2" s="1"/>
  <c r="R246" i="2"/>
  <c r="BJ246" i="2" s="1"/>
  <c r="R120" i="2"/>
  <c r="BJ120" i="2" s="1"/>
  <c r="R118" i="2"/>
  <c r="BJ118" i="2" s="1"/>
  <c r="CF195" i="2"/>
  <c r="CF160" i="2"/>
  <c r="CF223" i="2"/>
  <c r="CF222" i="2"/>
  <c r="CF250" i="2"/>
  <c r="CF166" i="2"/>
  <c r="CF194" i="2"/>
  <c r="CF129" i="2"/>
  <c r="CF220" i="2"/>
  <c r="CF192" i="2"/>
  <c r="CF164" i="2"/>
  <c r="CF227" i="2"/>
  <c r="CF158" i="2"/>
  <c r="CF221" i="2"/>
  <c r="CF228" i="2"/>
  <c r="CF193" i="2"/>
  <c r="CF130" i="2"/>
  <c r="CF102" i="2"/>
  <c r="CF165" i="2"/>
  <c r="CF191" i="2"/>
  <c r="CF163" i="2"/>
  <c r="CF226" i="2"/>
  <c r="CF219" i="2"/>
  <c r="GF44" i="6"/>
  <c r="CF197" i="2"/>
  <c r="CF225" i="2"/>
  <c r="CF162" i="2"/>
  <c r="CF99" i="2"/>
  <c r="CF190" i="2"/>
  <c r="FL50" i="6"/>
  <c r="FF45" i="6"/>
  <c r="FF58" i="6"/>
  <c r="FL49" i="6"/>
  <c r="FL51" i="6"/>
  <c r="FL60" i="6"/>
  <c r="FL48" i="6"/>
  <c r="FL61" i="6"/>
  <c r="FJ49" i="6"/>
  <c r="FH58" i="6"/>
  <c r="FH49" i="6"/>
  <c r="FG45" i="6"/>
  <c r="FG54" i="6"/>
  <c r="FZ53" i="6"/>
  <c r="GE50" i="6"/>
  <c r="GE46" i="6"/>
  <c r="CF234" i="2"/>
  <c r="CF171" i="2"/>
  <c r="CF144" i="2"/>
  <c r="CF207" i="2"/>
  <c r="CF218" i="2"/>
  <c r="CF183" i="2"/>
  <c r="CF205" i="2"/>
  <c r="CF177" i="2"/>
  <c r="CF154" i="2"/>
  <c r="CF182" i="2"/>
  <c r="CF175" i="2"/>
  <c r="CF206" i="2"/>
  <c r="CF241" i="2"/>
  <c r="CF115" i="2"/>
  <c r="CF157" i="2"/>
  <c r="CF213" i="2"/>
  <c r="CF123" i="2"/>
  <c r="CF249" i="2"/>
  <c r="CF151" i="2"/>
  <c r="CF231" i="2"/>
  <c r="CF203" i="2"/>
  <c r="FZ61" i="6"/>
  <c r="GF50" i="6"/>
  <c r="GF46" i="6"/>
  <c r="GF59" i="6"/>
  <c r="CF113" i="2"/>
  <c r="GE60" i="6"/>
  <c r="GI59" i="6"/>
  <c r="GI51" i="6"/>
  <c r="CF117" i="2"/>
  <c r="GH50" i="6"/>
  <c r="CF124" i="2"/>
  <c r="GI47" i="6"/>
  <c r="GI60" i="6"/>
  <c r="CF118" i="2"/>
  <c r="GI50" i="6"/>
  <c r="CF189" i="2"/>
  <c r="CF232" i="2"/>
  <c r="CF204" i="2"/>
  <c r="CF141" i="2"/>
  <c r="CF108" i="2"/>
  <c r="GG59" i="6"/>
  <c r="GH60" i="6"/>
  <c r="GH55" i="6"/>
  <c r="GE48" i="6"/>
  <c r="GF60" i="6"/>
  <c r="CF114" i="2"/>
  <c r="GF47" i="6"/>
  <c r="CF126" i="2"/>
  <c r="GD52" i="6"/>
  <c r="CF119" i="2"/>
  <c r="GD51" i="6"/>
  <c r="GG55" i="6"/>
  <c r="GG51" i="6"/>
  <c r="GG52" i="6"/>
  <c r="GH52" i="6"/>
  <c r="GH56" i="6"/>
  <c r="GJ56" i="6" s="1"/>
  <c r="GD55" i="6"/>
  <c r="CF181" i="2"/>
  <c r="CF244" i="2"/>
  <c r="CF170" i="2"/>
  <c r="CF142" i="2"/>
  <c r="CF233" i="2"/>
  <c r="GE42" i="6"/>
  <c r="CF239" i="2"/>
  <c r="CF236" i="2"/>
  <c r="CF180" i="2"/>
  <c r="GI42" i="6"/>
  <c r="CF200" i="2"/>
  <c r="CF172" i="2"/>
  <c r="CF139" i="2"/>
  <c r="CF167" i="2"/>
  <c r="CF111" i="2"/>
  <c r="CF215" i="2"/>
  <c r="CF187" i="2"/>
  <c r="CF156" i="2"/>
  <c r="CF121" i="2"/>
  <c r="CF184" i="2"/>
  <c r="CF237" i="2"/>
  <c r="CF146" i="2"/>
  <c r="CF229" i="2"/>
  <c r="CF138" i="2"/>
  <c r="FI45" i="6"/>
  <c r="FG62" i="6"/>
  <c r="FH62" i="6"/>
  <c r="FI62" i="6"/>
  <c r="FJ62" i="6"/>
  <c r="FK62" i="6"/>
  <c r="FF62" i="6"/>
  <c r="FL62" i="6" s="1"/>
  <c r="BI133" i="2"/>
  <c r="GR45" i="6"/>
  <c r="BI224" i="2"/>
  <c r="GR58" i="6"/>
  <c r="BI196" i="2"/>
  <c r="GR54" i="6"/>
  <c r="BI105" i="2"/>
  <c r="GR41" i="6"/>
  <c r="BI161" i="2"/>
  <c r="GR49" i="6"/>
  <c r="BI229" i="2"/>
  <c r="GW58" i="6"/>
  <c r="BI128" i="2"/>
  <c r="GT44" i="6"/>
  <c r="BI219" i="2"/>
  <c r="GT57" i="6"/>
  <c r="GX57" i="6" s="1"/>
  <c r="BI191" i="2"/>
  <c r="GT53" i="6"/>
  <c r="BI163" i="2"/>
  <c r="GT49" i="6"/>
  <c r="GT40" i="6"/>
  <c r="BI100" i="2"/>
  <c r="BI226" i="2"/>
  <c r="GT58" i="6"/>
  <c r="GT45" i="6"/>
  <c r="BI135" i="2"/>
  <c r="GS45" i="6"/>
  <c r="BI134" i="2"/>
  <c r="BI162" i="2"/>
  <c r="GS49" i="6"/>
  <c r="BI197" i="2"/>
  <c r="GS54" i="6"/>
  <c r="GS40" i="6"/>
  <c r="BI99" i="2"/>
  <c r="BI225" i="2"/>
  <c r="GS58" i="6"/>
  <c r="BI190" i="2"/>
  <c r="GS53" i="6"/>
  <c r="GX53" i="6" s="1"/>
  <c r="BI127" i="2"/>
  <c r="GS44" i="6"/>
  <c r="BI125" i="2"/>
  <c r="GQ44" i="6"/>
  <c r="BI129" i="2"/>
  <c r="GU44" i="6"/>
  <c r="BI220" i="2"/>
  <c r="GU57" i="6"/>
  <c r="GU40" i="6"/>
  <c r="BI101" i="2"/>
  <c r="BI192" i="2"/>
  <c r="GU53" i="6"/>
  <c r="BI227" i="2"/>
  <c r="GU58" i="6"/>
  <c r="BI164" i="2"/>
  <c r="GU49" i="6"/>
  <c r="GU45" i="6"/>
  <c r="BI136" i="2"/>
  <c r="BI158" i="2"/>
  <c r="GV48" i="6"/>
  <c r="GX48" i="6" s="1"/>
  <c r="BI221" i="2"/>
  <c r="GV57" i="6"/>
  <c r="BI193" i="2"/>
  <c r="GV53" i="6"/>
  <c r="BI165" i="2"/>
  <c r="GV49" i="6"/>
  <c r="GV40" i="6"/>
  <c r="BI102" i="2"/>
  <c r="GV44" i="6"/>
  <c r="BI130" i="2"/>
  <c r="BI228" i="2"/>
  <c r="GV58" i="6"/>
  <c r="BI223" i="2"/>
  <c r="GQ58" i="6"/>
  <c r="GX58" i="6" s="1"/>
  <c r="GQ45" i="6"/>
  <c r="BI132" i="2"/>
  <c r="CG132" i="2" s="1"/>
  <c r="BI251" i="2"/>
  <c r="GQ62" i="6"/>
  <c r="GX62" i="6" s="1"/>
  <c r="BI195" i="2"/>
  <c r="GQ54" i="6"/>
  <c r="GX54" i="6" s="1"/>
  <c r="BI160" i="2"/>
  <c r="GQ49" i="6"/>
  <c r="BI104" i="2"/>
  <c r="GQ41" i="6"/>
  <c r="GX41" i="6" s="1"/>
  <c r="GW40" i="6"/>
  <c r="BI103" i="2"/>
  <c r="CG103" i="2" s="1"/>
  <c r="BI222" i="2"/>
  <c r="CG222" i="2" s="1"/>
  <c r="GW57" i="6"/>
  <c r="BI131" i="2"/>
  <c r="GW44" i="6"/>
  <c r="BI166" i="2"/>
  <c r="CG166" i="2" s="1"/>
  <c r="GW49" i="6"/>
  <c r="BI194" i="2"/>
  <c r="CG194" i="2" s="1"/>
  <c r="GW53" i="6"/>
  <c r="BI250" i="2"/>
  <c r="CG250" i="2" s="1"/>
  <c r="GW61" i="6"/>
  <c r="GX61" i="6" s="1"/>
  <c r="IW17" i="8"/>
  <c r="IW27" i="8"/>
  <c r="IW7" i="8"/>
  <c r="IW33" i="8"/>
  <c r="IW37" i="8"/>
  <c r="IW23" i="8"/>
  <c r="IW40" i="8"/>
  <c r="IW8" i="8"/>
  <c r="IW10" i="8"/>
  <c r="IW15" i="8"/>
  <c r="IW39" i="8"/>
  <c r="IW41" i="8"/>
  <c r="IW35" i="8"/>
  <c r="IW25" i="8"/>
  <c r="IW24" i="8"/>
  <c r="IW13" i="8"/>
  <c r="IW9" i="8"/>
  <c r="IW11" i="8"/>
  <c r="IW12" i="8"/>
  <c r="IW22" i="8"/>
  <c r="IW30" i="8"/>
  <c r="IW20" i="8"/>
  <c r="IW21" i="8"/>
  <c r="IW19" i="8"/>
  <c r="IW36" i="8"/>
  <c r="IW32" i="8"/>
  <c r="IW14" i="8"/>
  <c r="IW34" i="8"/>
  <c r="IW28" i="8"/>
  <c r="IW18" i="8"/>
  <c r="IW38" i="8"/>
  <c r="IW26" i="8"/>
  <c r="IW29" i="8"/>
  <c r="IW31" i="8"/>
  <c r="IW16" i="8"/>
  <c r="IS37" i="8"/>
  <c r="IS39" i="8" s="1"/>
  <c r="IR37" i="8"/>
  <c r="JI37" i="8"/>
  <c r="JJ37" i="8"/>
  <c r="JJ39" i="8" s="1"/>
  <c r="JM36" i="8"/>
  <c r="JL36" i="8"/>
  <c r="JK37" i="8"/>
  <c r="JR37" i="8"/>
  <c r="JR7" i="8"/>
  <c r="JR22" i="8"/>
  <c r="JR13" i="8"/>
  <c r="JR38" i="8"/>
  <c r="JR40" i="8"/>
  <c r="JR14" i="8"/>
  <c r="JR34" i="8"/>
  <c r="JR12" i="8"/>
  <c r="JR18" i="8"/>
  <c r="JR11" i="8"/>
  <c r="JR41" i="8"/>
  <c r="JR24" i="8"/>
  <c r="JR20" i="8"/>
  <c r="JR35" i="8"/>
  <c r="JR33" i="8"/>
  <c r="JR16" i="8"/>
  <c r="JR31" i="8"/>
  <c r="JR32" i="8"/>
  <c r="JR27" i="8"/>
  <c r="JR9" i="8"/>
  <c r="JR30" i="8"/>
  <c r="JR23" i="8"/>
  <c r="JR39" i="8"/>
  <c r="JR19" i="8"/>
  <c r="JR28" i="8"/>
  <c r="JR25" i="8"/>
  <c r="JR10" i="8"/>
  <c r="JR15" i="8"/>
  <c r="JR36" i="8"/>
  <c r="JR29" i="8"/>
  <c r="JR8" i="8"/>
  <c r="JR17" i="8"/>
  <c r="JR21" i="8"/>
  <c r="JR26" i="8"/>
  <c r="KM37" i="8"/>
  <c r="KM7" i="8"/>
  <c r="KM12" i="8"/>
  <c r="KM15" i="8"/>
  <c r="KM10" i="8"/>
  <c r="KM38" i="8"/>
  <c r="KM35" i="8"/>
  <c r="KM23" i="8"/>
  <c r="KM30" i="8"/>
  <c r="KM27" i="8"/>
  <c r="KM36" i="8"/>
  <c r="KM13" i="8"/>
  <c r="KM25" i="8"/>
  <c r="KM22" i="8"/>
  <c r="KM39" i="8"/>
  <c r="KM24" i="8"/>
  <c r="KM16" i="8"/>
  <c r="KM19" i="8"/>
  <c r="KM29" i="8"/>
  <c r="KM17" i="8"/>
  <c r="KM32" i="8"/>
  <c r="KM21" i="8"/>
  <c r="KM34" i="8"/>
  <c r="KM26" i="8"/>
  <c r="KM18" i="8"/>
  <c r="KM40" i="8"/>
  <c r="KM41" i="8"/>
  <c r="KM28" i="8"/>
  <c r="KM33" i="8"/>
  <c r="KM20" i="8"/>
  <c r="KM31" i="8"/>
  <c r="KM9" i="8"/>
  <c r="KM11" i="8"/>
  <c r="KM8" i="8"/>
  <c r="KM14" i="8"/>
  <c r="KA37" i="8"/>
  <c r="KA39" i="8" s="1"/>
  <c r="JZ37" i="8"/>
  <c r="KC36" i="8"/>
  <c r="KB37" i="8"/>
  <c r="KD36" i="8"/>
  <c r="KG35" i="8"/>
  <c r="KE36" i="8"/>
  <c r="KF35" i="8"/>
  <c r="KX35" i="8"/>
  <c r="KV36" i="8"/>
  <c r="KW35" i="8"/>
  <c r="KZ34" i="8"/>
  <c r="LA34" i="8"/>
  <c r="KY35" i="8"/>
  <c r="KU36" i="8"/>
  <c r="KS37" i="8"/>
  <c r="KT36" i="8"/>
  <c r="LR34" i="8"/>
  <c r="LQ34" i="8"/>
  <c r="LP35" i="8"/>
  <c r="LU33" i="8"/>
  <c r="LT33" i="8"/>
  <c r="LS34" i="8"/>
  <c r="LO35" i="8"/>
  <c r="LM36" i="8"/>
  <c r="LN35" i="8"/>
  <c r="LJ37" i="8"/>
  <c r="LL36" i="8"/>
  <c r="LK36" i="8"/>
  <c r="MD36" i="8"/>
  <c r="ME35" i="8"/>
  <c r="MF35" i="8"/>
  <c r="MX35" i="8"/>
  <c r="MY34" i="8"/>
  <c r="MZ34" i="8"/>
  <c r="NB33" i="8"/>
  <c r="NC33" i="8"/>
  <c r="NA34" i="8"/>
  <c r="NI31" i="8"/>
  <c r="NG32" i="8"/>
  <c r="NH31" i="8"/>
  <c r="NE32" i="8"/>
  <c r="NF32" i="8"/>
  <c r="ND33" i="8"/>
  <c r="NR34" i="8"/>
  <c r="NS33" i="8"/>
  <c r="NT33" i="8"/>
  <c r="OL33" i="8"/>
  <c r="OM32" i="8"/>
  <c r="ON32" i="8"/>
  <c r="OR31" i="8"/>
  <c r="OT30" i="8"/>
  <c r="OS30" i="8"/>
  <c r="OU30" i="8"/>
  <c r="OV29" i="8"/>
  <c r="OW29" i="8"/>
  <c r="OO32" i="8"/>
  <c r="OP31" i="8"/>
  <c r="OQ31" i="8"/>
  <c r="PQ28" i="8"/>
  <c r="PO29" i="8"/>
  <c r="PP28" i="8"/>
  <c r="PM29" i="8"/>
  <c r="PN29" i="8"/>
  <c r="PL30" i="8"/>
  <c r="PJ30" i="8"/>
  <c r="PK30" i="8"/>
  <c r="PI31" i="8"/>
  <c r="PG31" i="8"/>
  <c r="PF32" i="8"/>
  <c r="PH31" i="8"/>
  <c r="OC30" i="8"/>
  <c r="OA31" i="8"/>
  <c r="OB30" i="8"/>
  <c r="NZ31" i="8"/>
  <c r="NX32" i="8"/>
  <c r="NY31" i="8"/>
  <c r="NW32" i="8"/>
  <c r="NU33" i="8"/>
  <c r="NV32" i="8"/>
  <c r="ML33" i="8"/>
  <c r="MJ34" i="8"/>
  <c r="MK33" i="8"/>
  <c r="MN32" i="8"/>
  <c r="MO32" i="8"/>
  <c r="MM33" i="8"/>
  <c r="MI34" i="8"/>
  <c r="MG35" i="8"/>
  <c r="MH34" i="8"/>
  <c r="KR37" i="8"/>
  <c r="KR39" i="8" s="1"/>
  <c r="KQ37" i="8"/>
  <c r="IB24" i="8"/>
  <c r="IF24" i="8" s="1"/>
  <c r="T50" i="2" s="1"/>
  <c r="IB12" i="8"/>
  <c r="IF12" i="8" s="1"/>
  <c r="IB32" i="8"/>
  <c r="IF32" i="8" s="1"/>
  <c r="IB17" i="8"/>
  <c r="IF17" i="8" s="1"/>
  <c r="IB22" i="8"/>
  <c r="IF22" i="8" s="1"/>
  <c r="IB21" i="8"/>
  <c r="IB41" i="8"/>
  <c r="IB15" i="8"/>
  <c r="IF15" i="8" s="1"/>
  <c r="T55" i="2" s="1"/>
  <c r="IB14" i="8"/>
  <c r="IF14" i="8" s="1"/>
  <c r="T48" i="2" s="1"/>
  <c r="IB26" i="8"/>
  <c r="IB40" i="8"/>
  <c r="IF40" i="8" s="1"/>
  <c r="T60" i="2" s="1"/>
  <c r="IB18" i="8"/>
  <c r="IF18" i="8" s="1"/>
  <c r="T42" i="2" s="1"/>
  <c r="IB8" i="8"/>
  <c r="IF8" i="8" s="1"/>
  <c r="T40" i="2" s="1"/>
  <c r="IB27" i="8"/>
  <c r="IF27" i="8" s="1"/>
  <c r="IB20" i="8"/>
  <c r="IF20" i="8" s="1"/>
  <c r="T56" i="2" s="1"/>
  <c r="IB36" i="8"/>
  <c r="IB10" i="8"/>
  <c r="IF10" i="8" s="1"/>
  <c r="T54" i="2" s="1"/>
  <c r="IB9" i="8"/>
  <c r="IF9" i="8" s="1"/>
  <c r="T47" i="2" s="1"/>
  <c r="IB37" i="8"/>
  <c r="IF37" i="8" s="1"/>
  <c r="IB7" i="8"/>
  <c r="IF7" i="8" s="1"/>
  <c r="IB29" i="8"/>
  <c r="IF29" i="8" s="1"/>
  <c r="T51" i="2" s="1"/>
  <c r="IB11" i="8"/>
  <c r="IB23" i="8"/>
  <c r="IF23" i="8" s="1"/>
  <c r="T43" i="2" s="1"/>
  <c r="IB38" i="8"/>
  <c r="IF38" i="8" s="1"/>
  <c r="T46" i="2" s="1"/>
  <c r="IB16" i="8"/>
  <c r="IB19" i="8"/>
  <c r="IF19" i="8" s="1"/>
  <c r="T49" i="2" s="1"/>
  <c r="IB13" i="8"/>
  <c r="IF13" i="8" s="1"/>
  <c r="T41" i="2" s="1"/>
  <c r="IB35" i="8"/>
  <c r="IF35" i="8" s="1"/>
  <c r="T59" i="2" s="1"/>
  <c r="IB30" i="8"/>
  <c r="IF30" i="8" s="1"/>
  <c r="T58" i="2" s="1"/>
  <c r="IB25" i="8"/>
  <c r="IF25" i="8" s="1"/>
  <c r="T57" i="2" s="1"/>
  <c r="IB39" i="8"/>
  <c r="IF39" i="8" s="1"/>
  <c r="T53" i="2" s="1"/>
  <c r="IB28" i="8"/>
  <c r="IF28" i="8" s="1"/>
  <c r="T44" i="2" s="1"/>
  <c r="IB31" i="8"/>
  <c r="IB33" i="8"/>
  <c r="IF33" i="8" s="1"/>
  <c r="T45" i="2" s="1"/>
  <c r="IB34" i="8"/>
  <c r="IF34" i="8" s="1"/>
  <c r="T52" i="2" s="1"/>
  <c r="HL31" i="8"/>
  <c r="S65" i="2" s="1"/>
  <c r="S171" i="2" s="1"/>
  <c r="BK171" i="2" s="1"/>
  <c r="S37" i="2"/>
  <c r="S38" i="2"/>
  <c r="HL36" i="8"/>
  <c r="S66" i="2" s="1"/>
  <c r="HL16" i="8"/>
  <c r="S62" i="2" s="1"/>
  <c r="S199" i="2" s="1"/>
  <c r="BK199" i="2" s="1"/>
  <c r="S34" i="2"/>
  <c r="HL26" i="8"/>
  <c r="S64" i="2" s="1"/>
  <c r="S36" i="2"/>
  <c r="S33" i="2"/>
  <c r="S234" i="2" s="1"/>
  <c r="BK234" i="2" s="1"/>
  <c r="HL11" i="8"/>
  <c r="S61" i="2" s="1"/>
  <c r="S204" i="2" s="1"/>
  <c r="BK204" i="2" s="1"/>
  <c r="S35" i="2"/>
  <c r="HL21" i="8"/>
  <c r="S63" i="2" s="1"/>
  <c r="S143" i="2" s="1"/>
  <c r="BK143" i="2" s="1"/>
  <c r="HL41" i="8"/>
  <c r="S67" i="2" s="1"/>
  <c r="S112" i="2" s="1"/>
  <c r="BK112" i="2" s="1"/>
  <c r="S39" i="2"/>
  <c r="R158" i="2"/>
  <c r="BJ158" i="2" s="1"/>
  <c r="R221" i="2"/>
  <c r="BJ221" i="2" s="1"/>
  <c r="R228" i="2"/>
  <c r="BJ228" i="2" s="1"/>
  <c r="R193" i="2"/>
  <c r="BJ193" i="2" s="1"/>
  <c r="R102" i="2"/>
  <c r="BJ102" i="2" s="1"/>
  <c r="R165" i="2"/>
  <c r="BJ165" i="2" s="1"/>
  <c r="R130" i="2"/>
  <c r="BJ130" i="2" s="1"/>
  <c r="R134" i="2"/>
  <c r="BJ134" i="2" s="1"/>
  <c r="R225" i="2"/>
  <c r="BJ225" i="2" s="1"/>
  <c r="R197" i="2"/>
  <c r="BJ197" i="2" s="1"/>
  <c r="R162" i="2"/>
  <c r="BJ162" i="2" s="1"/>
  <c r="R99" i="2"/>
  <c r="BJ99" i="2" s="1"/>
  <c r="R190" i="2"/>
  <c r="BJ190" i="2" s="1"/>
  <c r="R127" i="2"/>
  <c r="BJ127" i="2" s="1"/>
  <c r="R219" i="2"/>
  <c r="BJ219" i="2" s="1"/>
  <c r="R128" i="2"/>
  <c r="BJ128" i="2" s="1"/>
  <c r="R163" i="2"/>
  <c r="BJ163" i="2" s="1"/>
  <c r="R226" i="2"/>
  <c r="BJ226" i="2" s="1"/>
  <c r="R100" i="2"/>
  <c r="BJ100" i="2" s="1"/>
  <c r="R135" i="2"/>
  <c r="BJ135" i="2" s="1"/>
  <c r="R191" i="2"/>
  <c r="BJ191" i="2" s="1"/>
  <c r="R160" i="2"/>
  <c r="BJ160" i="2" s="1"/>
  <c r="R195" i="2"/>
  <c r="BJ195" i="2" s="1"/>
  <c r="R132" i="2"/>
  <c r="BJ132" i="2" s="1"/>
  <c r="R104" i="2"/>
  <c r="BJ104" i="2" s="1"/>
  <c r="R223" i="2"/>
  <c r="BJ223" i="2" s="1"/>
  <c r="R251" i="2"/>
  <c r="BJ251" i="2" s="1"/>
  <c r="CH251" i="2" s="1"/>
  <c r="R129" i="2"/>
  <c r="BJ129" i="2" s="1"/>
  <c r="R220" i="2"/>
  <c r="BJ220" i="2" s="1"/>
  <c r="R136" i="2"/>
  <c r="BJ136" i="2" s="1"/>
  <c r="R192" i="2"/>
  <c r="BJ192" i="2" s="1"/>
  <c r="R164" i="2"/>
  <c r="BJ164" i="2" s="1"/>
  <c r="R227" i="2"/>
  <c r="BJ227" i="2" s="1"/>
  <c r="R101" i="2"/>
  <c r="BJ101" i="2" s="1"/>
  <c r="R103" i="2"/>
  <c r="BJ103" i="2" s="1"/>
  <c r="CH103" i="2" s="1"/>
  <c r="R166" i="2"/>
  <c r="BJ166" i="2" s="1"/>
  <c r="R194" i="2"/>
  <c r="BJ194" i="2" s="1"/>
  <c r="R250" i="2"/>
  <c r="BJ250" i="2" s="1"/>
  <c r="R222" i="2"/>
  <c r="BJ222" i="2" s="1"/>
  <c r="CH222" i="2" s="1"/>
  <c r="R131" i="2"/>
  <c r="BJ131" i="2" s="1"/>
  <c r="R196" i="2"/>
  <c r="BJ196" i="2" s="1"/>
  <c r="CH196" i="2" s="1"/>
  <c r="R224" i="2"/>
  <c r="BJ224" i="2" s="1"/>
  <c r="R133" i="2"/>
  <c r="BJ133" i="2" s="1"/>
  <c r="CH133" i="2" s="1"/>
  <c r="R105" i="2"/>
  <c r="BJ105" i="2" s="1"/>
  <c r="R161" i="2"/>
  <c r="BJ161" i="2" s="1"/>
  <c r="CH161" i="2" s="1"/>
  <c r="FZ54" i="6"/>
  <c r="GC54" i="6"/>
  <c r="FZ45" i="6"/>
  <c r="GC45" i="6"/>
  <c r="FZ49" i="6"/>
  <c r="GH49" i="6" s="1"/>
  <c r="GC49" i="6"/>
  <c r="FZ41" i="6"/>
  <c r="GC41" i="6"/>
  <c r="GC62" i="6"/>
  <c r="GE62" i="6"/>
  <c r="GF62" i="6"/>
  <c r="GG62" i="6"/>
  <c r="GH62" i="6"/>
  <c r="GD62" i="6"/>
  <c r="GI62" i="6"/>
  <c r="GX49" i="6" l="1"/>
  <c r="CG130" i="2"/>
  <c r="CG102" i="2"/>
  <c r="CG136" i="2"/>
  <c r="CG101" i="2"/>
  <c r="GX44" i="6"/>
  <c r="CG99" i="2"/>
  <c r="CG134" i="2"/>
  <c r="CG135" i="2"/>
  <c r="CG100" i="2"/>
  <c r="GJ62" i="6"/>
  <c r="GD41" i="6"/>
  <c r="GI41" i="6"/>
  <c r="GG41" i="6"/>
  <c r="GH41" i="6"/>
  <c r="GF41" i="6"/>
  <c r="GE41" i="6"/>
  <c r="GF45" i="6"/>
  <c r="GH45" i="6"/>
  <c r="GI45" i="6"/>
  <c r="GD54" i="6"/>
  <c r="GI54" i="6"/>
  <c r="GH54" i="6"/>
  <c r="GG54" i="6"/>
  <c r="GF54" i="6"/>
  <c r="CH105" i="2"/>
  <c r="CH224" i="2"/>
  <c r="CH250" i="2"/>
  <c r="CH166" i="2"/>
  <c r="CH101" i="2"/>
  <c r="CH164" i="2"/>
  <c r="CH136" i="2"/>
  <c r="CH129" i="2"/>
  <c r="CH223" i="2"/>
  <c r="CH132" i="2"/>
  <c r="CH160" i="2"/>
  <c r="CH135" i="2"/>
  <c r="CH226" i="2"/>
  <c r="CH128" i="2"/>
  <c r="CH127" i="2"/>
  <c r="CH99" i="2"/>
  <c r="CH197" i="2"/>
  <c r="CH134" i="2"/>
  <c r="CH165" i="2"/>
  <c r="CH193" i="2"/>
  <c r="CH221" i="2"/>
  <c r="S184" i="2"/>
  <c r="BK184" i="2" s="1"/>
  <c r="S156" i="2"/>
  <c r="BK156" i="2" s="1"/>
  <c r="S212" i="2"/>
  <c r="BK212" i="2" s="1"/>
  <c r="S153" i="2"/>
  <c r="BK153" i="2" s="1"/>
  <c r="S244" i="2"/>
  <c r="BK244" i="2" s="1"/>
  <c r="S205" i="2"/>
  <c r="BK205" i="2" s="1"/>
  <c r="S149" i="2"/>
  <c r="BK149" i="2" s="1"/>
  <c r="S177" i="2"/>
  <c r="BK177" i="2" s="1"/>
  <c r="S126" i="2"/>
  <c r="BK126" i="2" s="1"/>
  <c r="S217" i="2"/>
  <c r="BK217" i="2" s="1"/>
  <c r="S146" i="2"/>
  <c r="BK146" i="2" s="1"/>
  <c r="S237" i="2"/>
  <c r="BK237" i="2" s="1"/>
  <c r="S174" i="2"/>
  <c r="BK174" i="2" s="1"/>
  <c r="S119" i="2"/>
  <c r="BK119" i="2" s="1"/>
  <c r="S175" i="2"/>
  <c r="BK175" i="2" s="1"/>
  <c r="S179" i="2"/>
  <c r="BK179" i="2" s="1"/>
  <c r="S242" i="2"/>
  <c r="BK242" i="2" s="1"/>
  <c r="S144" i="2"/>
  <c r="BK144" i="2" s="1"/>
  <c r="S200" i="2"/>
  <c r="BK200" i="2" s="1"/>
  <c r="S109" i="2"/>
  <c r="BK109" i="2" s="1"/>
  <c r="S239" i="2"/>
  <c r="BK239" i="2" s="1"/>
  <c r="S113" i="2"/>
  <c r="BK113" i="2" s="1"/>
  <c r="S211" i="2"/>
  <c r="BK211" i="2" s="1"/>
  <c r="S208" i="2"/>
  <c r="BK208" i="2" s="1"/>
  <c r="S236" i="2"/>
  <c r="BK236" i="2" s="1"/>
  <c r="S189" i="2"/>
  <c r="BK189" i="2" s="1"/>
  <c r="S218" i="2"/>
  <c r="BK218" i="2" s="1"/>
  <c r="S155" i="2"/>
  <c r="BK155" i="2" s="1"/>
  <c r="S183" i="2"/>
  <c r="BK183" i="2" s="1"/>
  <c r="S213" i="2"/>
  <c r="BK213" i="2" s="1"/>
  <c r="S185" i="2"/>
  <c r="BK185" i="2" s="1"/>
  <c r="S123" i="2"/>
  <c r="BK123" i="2" s="1"/>
  <c r="S249" i="2"/>
  <c r="BK249" i="2" s="1"/>
  <c r="S214" i="2"/>
  <c r="BK214" i="2" s="1"/>
  <c r="S142" i="2"/>
  <c r="BK142" i="2" s="1"/>
  <c r="S198" i="2"/>
  <c r="BK198" i="2" s="1"/>
  <c r="S229" i="2"/>
  <c r="BK229" i="2" s="1"/>
  <c r="S110" i="2"/>
  <c r="BK110" i="2" s="1"/>
  <c r="S173" i="2"/>
  <c r="BK173" i="2" s="1"/>
  <c r="S115" i="2"/>
  <c r="BK115" i="2" s="1"/>
  <c r="S241" i="2"/>
  <c r="BK241" i="2" s="1"/>
  <c r="S187" i="2"/>
  <c r="BK187" i="2" s="1"/>
  <c r="S152" i="2"/>
  <c r="BK152" i="2" s="1"/>
  <c r="S215" i="2"/>
  <c r="BK215" i="2" s="1"/>
  <c r="S202" i="2"/>
  <c r="BK202" i="2" s="1"/>
  <c r="S230" i="2"/>
  <c r="BK230" i="2" s="1"/>
  <c r="S106" i="2"/>
  <c r="BK106" i="2" s="1"/>
  <c r="S141" i="2"/>
  <c r="BK141" i="2" s="1"/>
  <c r="S231" i="2"/>
  <c r="BK231" i="2" s="1"/>
  <c r="S140" i="2"/>
  <c r="BK140" i="2" s="1"/>
  <c r="S108" i="2"/>
  <c r="BK108" i="2" s="1"/>
  <c r="CG131" i="2"/>
  <c r="CG104" i="2"/>
  <c r="CG160" i="2"/>
  <c r="CG195" i="2"/>
  <c r="CG251" i="2"/>
  <c r="GX45" i="6"/>
  <c r="CG223" i="2"/>
  <c r="CG228" i="2"/>
  <c r="CG165" i="2"/>
  <c r="CG193" i="2"/>
  <c r="CG221" i="2"/>
  <c r="CG158" i="2"/>
  <c r="CG164" i="2"/>
  <c r="CG227" i="2"/>
  <c r="CG192" i="2"/>
  <c r="CG220" i="2"/>
  <c r="CG129" i="2"/>
  <c r="CG125" i="2"/>
  <c r="CG127" i="2"/>
  <c r="CG190" i="2"/>
  <c r="CG225" i="2"/>
  <c r="CG197" i="2"/>
  <c r="CG162" i="2"/>
  <c r="CG226" i="2"/>
  <c r="CG163" i="2"/>
  <c r="CG191" i="2"/>
  <c r="CG219" i="2"/>
  <c r="CG128" i="2"/>
  <c r="CG229" i="2"/>
  <c r="CG161" i="2"/>
  <c r="CG105" i="2"/>
  <c r="CG196" i="2"/>
  <c r="CG224" i="2"/>
  <c r="CG133" i="2"/>
  <c r="GC61" i="6"/>
  <c r="GG61" i="6"/>
  <c r="GE61" i="6"/>
  <c r="GF61" i="6"/>
  <c r="GH61" i="6"/>
  <c r="GD61" i="6"/>
  <c r="GC53" i="6"/>
  <c r="GD53" i="6"/>
  <c r="CH118" i="2"/>
  <c r="CH246" i="2"/>
  <c r="CH111" i="2"/>
  <c r="CH231" i="2"/>
  <c r="CH145" i="2"/>
  <c r="CH156" i="2"/>
  <c r="CH178" i="2"/>
  <c r="CH150" i="2"/>
  <c r="CH123" i="2"/>
  <c r="CH141" i="2"/>
  <c r="CH159" i="2"/>
  <c r="CH211" i="2"/>
  <c r="CH113" i="2"/>
  <c r="CH149" i="2"/>
  <c r="CH137" i="2"/>
  <c r="CH170" i="2"/>
  <c r="CH125" i="2"/>
  <c r="CH216" i="2"/>
  <c r="CH234" i="2"/>
  <c r="CH207" i="2"/>
  <c r="CH217" i="2"/>
  <c r="CH201" i="2"/>
  <c r="CH138" i="2"/>
  <c r="CH122" i="2"/>
  <c r="CH152" i="2"/>
  <c r="GJ51" i="6"/>
  <c r="GJ60" i="6"/>
  <c r="GJ59" i="6"/>
  <c r="GJ55" i="6"/>
  <c r="GJ57" i="6"/>
  <c r="GJ52" i="6"/>
  <c r="GF49" i="6"/>
  <c r="GF53" i="6"/>
  <c r="GH53" i="6"/>
  <c r="GG53" i="6"/>
  <c r="GI49" i="6"/>
  <c r="GC58" i="6"/>
  <c r="GI58" i="6"/>
  <c r="GD49" i="6"/>
  <c r="CH174" i="2"/>
  <c r="CH183" i="2"/>
  <c r="CH218" i="2"/>
  <c r="CH168" i="2"/>
  <c r="CH236" i="2"/>
  <c r="CH212" i="2"/>
  <c r="CH121" i="2"/>
  <c r="CH115" i="2"/>
  <c r="CH186" i="2"/>
  <c r="CH232" i="2"/>
  <c r="CH189" i="2"/>
  <c r="CH238" i="2"/>
  <c r="CH210" i="2"/>
  <c r="CH176" i="2"/>
  <c r="CH205" i="2"/>
  <c r="CH235" i="2"/>
  <c r="CH107" i="2"/>
  <c r="CH181" i="2"/>
  <c r="CH171" i="2"/>
  <c r="CH242" i="2"/>
  <c r="CH126" i="2"/>
  <c r="CH154" i="2"/>
  <c r="CH229" i="2"/>
  <c r="CH185" i="2"/>
  <c r="CH124" i="2"/>
  <c r="CG159" i="2"/>
  <c r="CG111" i="2"/>
  <c r="CG122" i="2"/>
  <c r="CG142" i="2"/>
  <c r="CG151" i="2"/>
  <c r="CG110" i="2"/>
  <c r="CG116" i="2"/>
  <c r="CG115" i="2"/>
  <c r="CG143" i="2"/>
  <c r="CG120" i="2"/>
  <c r="FL54" i="6"/>
  <c r="CG140" i="2"/>
  <c r="CG203" i="2"/>
  <c r="CG168" i="2"/>
  <c r="CG202" i="2"/>
  <c r="CG230" i="2"/>
  <c r="CG113" i="2"/>
  <c r="CG148" i="2"/>
  <c r="CG239" i="2"/>
  <c r="CG240" i="2"/>
  <c r="CG205" i="2"/>
  <c r="CG216" i="2"/>
  <c r="CG181" i="2"/>
  <c r="CG215" i="2"/>
  <c r="CG187" i="2"/>
  <c r="CG185" i="2"/>
  <c r="CG157" i="2"/>
  <c r="CG233" i="2"/>
  <c r="CG198" i="2"/>
  <c r="CG204" i="2"/>
  <c r="CG169" i="2"/>
  <c r="CG249" i="2"/>
  <c r="CG123" i="2"/>
  <c r="CG201" i="2"/>
  <c r="CG237" i="2"/>
  <c r="CG174" i="2"/>
  <c r="CG189" i="2"/>
  <c r="CG179" i="2"/>
  <c r="CG144" i="2"/>
  <c r="CG119" i="2"/>
  <c r="CG147" i="2"/>
  <c r="CG121" i="2"/>
  <c r="CG156" i="2"/>
  <c r="CG247" i="2"/>
  <c r="CG245" i="2"/>
  <c r="CG217" i="2"/>
  <c r="CG150" i="2"/>
  <c r="CG178" i="2"/>
  <c r="CG200" i="2"/>
  <c r="CG137" i="2"/>
  <c r="CG171" i="2"/>
  <c r="CG108" i="2"/>
  <c r="CG208" i="2"/>
  <c r="CG117" i="2"/>
  <c r="CG218" i="2"/>
  <c r="CG246" i="2"/>
  <c r="CH237" i="2"/>
  <c r="CH175" i="2"/>
  <c r="CH230" i="2"/>
  <c r="GJ41" i="6"/>
  <c r="CH194" i="2"/>
  <c r="CH227" i="2"/>
  <c r="CH192" i="2"/>
  <c r="CH220" i="2"/>
  <c r="CH104" i="2"/>
  <c r="CH195" i="2"/>
  <c r="CH191" i="2"/>
  <c r="CH100" i="2"/>
  <c r="CH163" i="2"/>
  <c r="CH219" i="2"/>
  <c r="CH190" i="2"/>
  <c r="CH162" i="2"/>
  <c r="CH225" i="2"/>
  <c r="CH130" i="2"/>
  <c r="CH102" i="2"/>
  <c r="CH228" i="2"/>
  <c r="CH158" i="2"/>
  <c r="S121" i="2"/>
  <c r="BK121" i="2" s="1"/>
  <c r="S247" i="2"/>
  <c r="BK247" i="2" s="1"/>
  <c r="S181" i="2"/>
  <c r="BK181" i="2" s="1"/>
  <c r="S216" i="2"/>
  <c r="BK216" i="2" s="1"/>
  <c r="S125" i="2"/>
  <c r="BK125" i="2" s="1"/>
  <c r="S240" i="2"/>
  <c r="BK240" i="2" s="1"/>
  <c r="S114" i="2"/>
  <c r="BK114" i="2" s="1"/>
  <c r="S245" i="2"/>
  <c r="BK245" i="2" s="1"/>
  <c r="S154" i="2"/>
  <c r="BK154" i="2" s="1"/>
  <c r="S182" i="2"/>
  <c r="BK182" i="2" s="1"/>
  <c r="S209" i="2"/>
  <c r="BK209" i="2" s="1"/>
  <c r="S118" i="2"/>
  <c r="BK118" i="2" s="1"/>
  <c r="S147" i="2"/>
  <c r="BK147" i="2" s="1"/>
  <c r="S238" i="2"/>
  <c r="BK238" i="2" s="1"/>
  <c r="S210" i="2"/>
  <c r="BK210" i="2" s="1"/>
  <c r="S116" i="2"/>
  <c r="BK116" i="2" s="1"/>
  <c r="S207" i="2"/>
  <c r="BK207" i="2" s="1"/>
  <c r="S172" i="2"/>
  <c r="BK172" i="2" s="1"/>
  <c r="S235" i="2"/>
  <c r="BK235" i="2" s="1"/>
  <c r="S137" i="2"/>
  <c r="BK137" i="2" s="1"/>
  <c r="S148" i="2"/>
  <c r="BK148" i="2" s="1"/>
  <c r="S176" i="2"/>
  <c r="BK176" i="2" s="1"/>
  <c r="S180" i="2"/>
  <c r="BK180" i="2" s="1"/>
  <c r="S145" i="2"/>
  <c r="BK145" i="2" s="1"/>
  <c r="S117" i="2"/>
  <c r="BK117" i="2" s="1"/>
  <c r="S159" i="2"/>
  <c r="BK159" i="2" s="1"/>
  <c r="S246" i="2"/>
  <c r="BK246" i="2" s="1"/>
  <c r="S120" i="2"/>
  <c r="BK120" i="2" s="1"/>
  <c r="S122" i="2"/>
  <c r="BK122" i="2" s="1"/>
  <c r="S248" i="2"/>
  <c r="BK248" i="2" s="1"/>
  <c r="S157" i="2"/>
  <c r="BK157" i="2" s="1"/>
  <c r="S151" i="2"/>
  <c r="BK151" i="2" s="1"/>
  <c r="S186" i="2"/>
  <c r="BK186" i="2" s="1"/>
  <c r="S170" i="2"/>
  <c r="BK170" i="2" s="1"/>
  <c r="S233" i="2"/>
  <c r="BK233" i="2" s="1"/>
  <c r="S107" i="2"/>
  <c r="BK107" i="2" s="1"/>
  <c r="S188" i="2"/>
  <c r="BK188" i="2" s="1"/>
  <c r="S201" i="2"/>
  <c r="BK201" i="2" s="1"/>
  <c r="S138" i="2"/>
  <c r="BK138" i="2" s="1"/>
  <c r="S178" i="2"/>
  <c r="BK178" i="2" s="1"/>
  <c r="S206" i="2"/>
  <c r="BK206" i="2" s="1"/>
  <c r="S150" i="2"/>
  <c r="BK150" i="2" s="1"/>
  <c r="S243" i="2"/>
  <c r="BK243" i="2" s="1"/>
  <c r="S124" i="2"/>
  <c r="BK124" i="2" s="1"/>
  <c r="S111" i="2"/>
  <c r="BK111" i="2" s="1"/>
  <c r="S139" i="2"/>
  <c r="BK139" i="2" s="1"/>
  <c r="S167" i="2"/>
  <c r="BK167" i="2" s="1"/>
  <c r="S169" i="2"/>
  <c r="BK169" i="2" s="1"/>
  <c r="S232" i="2"/>
  <c r="BK232" i="2" s="1"/>
  <c r="S168" i="2"/>
  <c r="BK168" i="2" s="1"/>
  <c r="S203" i="2"/>
  <c r="BK203" i="2" s="1"/>
  <c r="GE45" i="6"/>
  <c r="GG45" i="6"/>
  <c r="GD45" i="6"/>
  <c r="GJ45" i="6" s="1"/>
  <c r="CH120" i="2"/>
  <c r="CH202" i="2"/>
  <c r="CH140" i="2"/>
  <c r="CH208" i="2"/>
  <c r="CH117" i="2"/>
  <c r="CH184" i="2"/>
  <c r="CH206" i="2"/>
  <c r="CH151" i="2"/>
  <c r="CH169" i="2"/>
  <c r="CH106" i="2"/>
  <c r="CH147" i="2"/>
  <c r="CH148" i="2"/>
  <c r="CH240" i="2"/>
  <c r="CH109" i="2"/>
  <c r="CH200" i="2"/>
  <c r="CH198" i="2"/>
  <c r="CH244" i="2"/>
  <c r="CH199" i="2"/>
  <c r="CH144" i="2"/>
  <c r="CH116" i="2"/>
  <c r="CH182" i="2"/>
  <c r="CH110" i="2"/>
  <c r="CH248" i="2"/>
  <c r="CH187" i="2"/>
  <c r="CH243" i="2"/>
  <c r="FL53" i="6"/>
  <c r="GJ47" i="6"/>
  <c r="GJ42" i="6"/>
  <c r="GJ50" i="6"/>
  <c r="GJ46" i="6"/>
  <c r="GJ48" i="6"/>
  <c r="GE53" i="6"/>
  <c r="GE49" i="6"/>
  <c r="GJ49" i="6" s="1"/>
  <c r="GE54" i="6"/>
  <c r="GJ54" i="6" s="1"/>
  <c r="GH58" i="6"/>
  <c r="GG58" i="6"/>
  <c r="GG49" i="6"/>
  <c r="GI53" i="6"/>
  <c r="GI61" i="6"/>
  <c r="GD58" i="6"/>
  <c r="CH146" i="2"/>
  <c r="CH155" i="2"/>
  <c r="CH167" i="2"/>
  <c r="CH203" i="2"/>
  <c r="CH180" i="2"/>
  <c r="CH247" i="2"/>
  <c r="CH241" i="2"/>
  <c r="CH214" i="2"/>
  <c r="CH249" i="2"/>
  <c r="CH204" i="2"/>
  <c r="CH188" i="2"/>
  <c r="CH119" i="2"/>
  <c r="CH239" i="2"/>
  <c r="CH177" i="2"/>
  <c r="CH114" i="2"/>
  <c r="CH172" i="2"/>
  <c r="CH233" i="2"/>
  <c r="CH153" i="2"/>
  <c r="CH108" i="2"/>
  <c r="CH143" i="2"/>
  <c r="CH179" i="2"/>
  <c r="CH245" i="2"/>
  <c r="CH173" i="2"/>
  <c r="CH213" i="2"/>
  <c r="CH157" i="2"/>
  <c r="CH215" i="2"/>
  <c r="CG188" i="2"/>
  <c r="CG114" i="2"/>
  <c r="CG107" i="2"/>
  <c r="CG106" i="2"/>
  <c r="CG138" i="2"/>
  <c r="CG118" i="2"/>
  <c r="CG126" i="2"/>
  <c r="CG109" i="2"/>
  <c r="CG145" i="2"/>
  <c r="FL45" i="6"/>
  <c r="FL58" i="6"/>
  <c r="CG231" i="2"/>
  <c r="CG112" i="2"/>
  <c r="CG167" i="2"/>
  <c r="CG139" i="2"/>
  <c r="CG176" i="2"/>
  <c r="CG211" i="2"/>
  <c r="CG149" i="2"/>
  <c r="CG177" i="2"/>
  <c r="CG153" i="2"/>
  <c r="CG244" i="2"/>
  <c r="CG243" i="2"/>
  <c r="CG152" i="2"/>
  <c r="CG124" i="2"/>
  <c r="CG213" i="2"/>
  <c r="CG248" i="2"/>
  <c r="CG170" i="2"/>
  <c r="CG232" i="2"/>
  <c r="CG141" i="2"/>
  <c r="CG214" i="2"/>
  <c r="CG186" i="2"/>
  <c r="CG173" i="2"/>
  <c r="CG209" i="2"/>
  <c r="CG146" i="2"/>
  <c r="CG242" i="2"/>
  <c r="CG207" i="2"/>
  <c r="CG175" i="2"/>
  <c r="CG238" i="2"/>
  <c r="CG210" i="2"/>
  <c r="CG212" i="2"/>
  <c r="CG184" i="2"/>
  <c r="CG154" i="2"/>
  <c r="CG182" i="2"/>
  <c r="CG206" i="2"/>
  <c r="CG241" i="2"/>
  <c r="CG172" i="2"/>
  <c r="CG235" i="2"/>
  <c r="CG199" i="2"/>
  <c r="CG234" i="2"/>
  <c r="CG236" i="2"/>
  <c r="CG180" i="2"/>
  <c r="CG183" i="2"/>
  <c r="CG155" i="2"/>
  <c r="CH209" i="2"/>
  <c r="CH139" i="2"/>
  <c r="GJ44" i="6"/>
  <c r="CH112" i="2"/>
  <c r="CH142" i="2"/>
  <c r="CH131" i="2"/>
  <c r="S134" i="2"/>
  <c r="BK134" i="2" s="1"/>
  <c r="S225" i="2"/>
  <c r="BK225" i="2" s="1"/>
  <c r="S162" i="2"/>
  <c r="BK162" i="2" s="1"/>
  <c r="S197" i="2"/>
  <c r="BK197" i="2" s="1"/>
  <c r="S99" i="2"/>
  <c r="BK99" i="2" s="1"/>
  <c r="S127" i="2"/>
  <c r="BK127" i="2" s="1"/>
  <c r="S190" i="2"/>
  <c r="BK190" i="2" s="1"/>
  <c r="S221" i="2"/>
  <c r="BK221" i="2" s="1"/>
  <c r="S158" i="2"/>
  <c r="BK158" i="2" s="1"/>
  <c r="S165" i="2"/>
  <c r="BK165" i="2" s="1"/>
  <c r="S228" i="2"/>
  <c r="BK228" i="2" s="1"/>
  <c r="S130" i="2"/>
  <c r="BK130" i="2" s="1"/>
  <c r="S193" i="2"/>
  <c r="BK193" i="2" s="1"/>
  <c r="S102" i="2"/>
  <c r="BK102" i="2" s="1"/>
  <c r="S219" i="2"/>
  <c r="BK219" i="2" s="1"/>
  <c r="S128" i="2"/>
  <c r="BK128" i="2" s="1"/>
  <c r="S191" i="2"/>
  <c r="BK191" i="2" s="1"/>
  <c r="CI204" i="2" s="1"/>
  <c r="S163" i="2"/>
  <c r="BK163" i="2" s="1"/>
  <c r="S100" i="2"/>
  <c r="BK100" i="2" s="1"/>
  <c r="S226" i="2"/>
  <c r="BK226" i="2" s="1"/>
  <c r="S135" i="2"/>
  <c r="BK135" i="2" s="1"/>
  <c r="CI135" i="2" s="1"/>
  <c r="S250" i="2"/>
  <c r="BK250" i="2" s="1"/>
  <c r="S222" i="2"/>
  <c r="BK222" i="2" s="1"/>
  <c r="CI222" i="2" s="1"/>
  <c r="S131" i="2"/>
  <c r="BK131" i="2" s="1"/>
  <c r="S194" i="2"/>
  <c r="BK194" i="2" s="1"/>
  <c r="S166" i="2"/>
  <c r="BK166" i="2" s="1"/>
  <c r="S103" i="2"/>
  <c r="BK103" i="2" s="1"/>
  <c r="S227" i="2"/>
  <c r="BK227" i="2" s="1"/>
  <c r="S164" i="2"/>
  <c r="BK164" i="2" s="1"/>
  <c r="S192" i="2"/>
  <c r="BK192" i="2" s="1"/>
  <c r="S101" i="2"/>
  <c r="BK101" i="2" s="1"/>
  <c r="S136" i="2"/>
  <c r="BK136" i="2" s="1"/>
  <c r="S220" i="2"/>
  <c r="BK220" i="2" s="1"/>
  <c r="S129" i="2"/>
  <c r="BK129" i="2" s="1"/>
  <c r="S161" i="2"/>
  <c r="BK161" i="2" s="1"/>
  <c r="S133" i="2"/>
  <c r="BK133" i="2" s="1"/>
  <c r="S105" i="2"/>
  <c r="BK105" i="2" s="1"/>
  <c r="S224" i="2"/>
  <c r="BK224" i="2" s="1"/>
  <c r="S196" i="2"/>
  <c r="BK196" i="2" s="1"/>
  <c r="CI196" i="2" s="1"/>
  <c r="S195" i="2"/>
  <c r="BK195" i="2" s="1"/>
  <c r="S104" i="2"/>
  <c r="BK104" i="2" s="1"/>
  <c r="CI104" i="2" s="1"/>
  <c r="S132" i="2"/>
  <c r="BK132" i="2" s="1"/>
  <c r="S251" i="2"/>
  <c r="BK251" i="2" s="1"/>
  <c r="CI251" i="2" s="1"/>
  <c r="S223" i="2"/>
  <c r="BK223" i="2" s="1"/>
  <c r="S160" i="2"/>
  <c r="BK160" i="2" s="1"/>
  <c r="CI160" i="2" s="1"/>
  <c r="T33" i="2"/>
  <c r="T238" i="2" s="1"/>
  <c r="BL238" i="2" s="1"/>
  <c r="IF11" i="8"/>
  <c r="T61" i="2" s="1"/>
  <c r="T210" i="2" s="1"/>
  <c r="BL210" i="2" s="1"/>
  <c r="T39" i="2"/>
  <c r="IF41" i="8"/>
  <c r="T67" i="2" s="1"/>
  <c r="T124" i="2" s="1"/>
  <c r="BL124" i="2" s="1"/>
  <c r="IF31" i="8"/>
  <c r="T65" i="2" s="1"/>
  <c r="T175" i="2" s="1"/>
  <c r="BL175" i="2" s="1"/>
  <c r="T37" i="2"/>
  <c r="T36" i="2"/>
  <c r="IF26" i="8"/>
  <c r="T64" i="2" s="1"/>
  <c r="T35" i="2"/>
  <c r="IF21" i="8"/>
  <c r="T63" i="2" s="1"/>
  <c r="T147" i="2" s="1"/>
  <c r="BL147" i="2" s="1"/>
  <c r="IF36" i="8"/>
  <c r="T66" i="2" s="1"/>
  <c r="T38" i="2"/>
  <c r="T231" i="2" s="1"/>
  <c r="BL231" i="2" s="1"/>
  <c r="T34" i="2"/>
  <c r="T247" i="2" s="1"/>
  <c r="BL247" i="2" s="1"/>
  <c r="IF16" i="8"/>
  <c r="T62" i="2" s="1"/>
  <c r="T121" i="2" s="1"/>
  <c r="BL121" i="2" s="1"/>
  <c r="T145" i="2"/>
  <c r="BL145" i="2" s="1"/>
  <c r="T180" i="2"/>
  <c r="BL180" i="2" s="1"/>
  <c r="LG25" i="8"/>
  <c r="LG37" i="8"/>
  <c r="LG17" i="8"/>
  <c r="LG27" i="8"/>
  <c r="LG26" i="8"/>
  <c r="LG30" i="8"/>
  <c r="LG10" i="8"/>
  <c r="LG28" i="8"/>
  <c r="LG22" i="8"/>
  <c r="LG11" i="8"/>
  <c r="LG15" i="8"/>
  <c r="LG39" i="8"/>
  <c r="LG36" i="8"/>
  <c r="LG35" i="8"/>
  <c r="LG20" i="8"/>
  <c r="LG14" i="8"/>
  <c r="LG13" i="8"/>
  <c r="LG9" i="8"/>
  <c r="LG12" i="8"/>
  <c r="LG32" i="8"/>
  <c r="LG7" i="8"/>
  <c r="LG40" i="8"/>
  <c r="LG31" i="8"/>
  <c r="LG21" i="8"/>
  <c r="LG41" i="8"/>
  <c r="LG38" i="8"/>
  <c r="LG19" i="8"/>
  <c r="LG34" i="8"/>
  <c r="LG23" i="8"/>
  <c r="LG33" i="8"/>
  <c r="LG18" i="8"/>
  <c r="LG24" i="8"/>
  <c r="LG8" i="8"/>
  <c r="LG16" i="8"/>
  <c r="LG29" i="8"/>
  <c r="MI35" i="8"/>
  <c r="MG36" i="8"/>
  <c r="MH35" i="8"/>
  <c r="MM34" i="8"/>
  <c r="MN33" i="8"/>
  <c r="MO33" i="8"/>
  <c r="MJ35" i="8"/>
  <c r="MK34" i="8"/>
  <c r="ML34" i="8"/>
  <c r="NU34" i="8"/>
  <c r="NV33" i="8"/>
  <c r="NW33" i="8"/>
  <c r="NX33" i="8"/>
  <c r="NY32" i="8"/>
  <c r="NZ32" i="8"/>
  <c r="OC31" i="8"/>
  <c r="OA32" i="8"/>
  <c r="OB31" i="8"/>
  <c r="PF33" i="8"/>
  <c r="PG32" i="8"/>
  <c r="PH32" i="8"/>
  <c r="PK31" i="8"/>
  <c r="PJ31" i="8"/>
  <c r="PI32" i="8"/>
  <c r="PM30" i="8"/>
  <c r="PN30" i="8"/>
  <c r="PL31" i="8"/>
  <c r="PQ29" i="8"/>
  <c r="PO30" i="8"/>
  <c r="PP29" i="8"/>
  <c r="OQ32" i="8"/>
  <c r="OO33" i="8"/>
  <c r="OP32" i="8"/>
  <c r="OU31" i="8"/>
  <c r="OV30" i="8"/>
  <c r="OW30" i="8"/>
  <c r="OR32" i="8"/>
  <c r="OS31" i="8"/>
  <c r="OT31" i="8"/>
  <c r="OM33" i="8"/>
  <c r="ON33" i="8"/>
  <c r="OL34" i="8"/>
  <c r="NS34" i="8"/>
  <c r="NR35" i="8"/>
  <c r="NT34" i="8"/>
  <c r="NE33" i="8"/>
  <c r="NF33" i="8"/>
  <c r="ND34" i="8"/>
  <c r="NG33" i="8"/>
  <c r="NH32" i="8"/>
  <c r="NI32" i="8"/>
  <c r="NC34" i="8"/>
  <c r="NA35" i="8"/>
  <c r="NB34" i="8"/>
  <c r="MX36" i="8"/>
  <c r="MY35" i="8"/>
  <c r="MZ35" i="8"/>
  <c r="ME36" i="8"/>
  <c r="MF36" i="8"/>
  <c r="MD37" i="8"/>
  <c r="LL37" i="8"/>
  <c r="LL39" i="8" s="1"/>
  <c r="LK37" i="8"/>
  <c r="LO36" i="8"/>
  <c r="LM37" i="8"/>
  <c r="LN36" i="8"/>
  <c r="LU34" i="8"/>
  <c r="LT34" i="8"/>
  <c r="LS35" i="8"/>
  <c r="LQ35" i="8"/>
  <c r="LP36" i="8"/>
  <c r="LR35" i="8"/>
  <c r="KT37" i="8"/>
  <c r="KU37" i="8"/>
  <c r="KU39" i="8" s="1"/>
  <c r="KY36" i="8"/>
  <c r="LA35" i="8"/>
  <c r="KZ35" i="8"/>
  <c r="KV37" i="8"/>
  <c r="KX36" i="8"/>
  <c r="KW36" i="8"/>
  <c r="KF36" i="8"/>
  <c r="KG36" i="8"/>
  <c r="KE37" i="8"/>
  <c r="KD37" i="8"/>
  <c r="KD39" i="8" s="1"/>
  <c r="KC37" i="8"/>
  <c r="KL36" i="8"/>
  <c r="KL37" i="8"/>
  <c r="KL7" i="8"/>
  <c r="KL25" i="8"/>
  <c r="KL40" i="8"/>
  <c r="KL12" i="8"/>
  <c r="KL35" i="8"/>
  <c r="KL28" i="8"/>
  <c r="KL15" i="8"/>
  <c r="KL41" i="8"/>
  <c r="KL8" i="8"/>
  <c r="KL16" i="8"/>
  <c r="KL18" i="8"/>
  <c r="KL30" i="8"/>
  <c r="KL20" i="8"/>
  <c r="KL13" i="8"/>
  <c r="KL14" i="8"/>
  <c r="KL27" i="8"/>
  <c r="KL22" i="8"/>
  <c r="KL32" i="8"/>
  <c r="KL19" i="8"/>
  <c r="KL17" i="8"/>
  <c r="KL31" i="8"/>
  <c r="KL23" i="8"/>
  <c r="KL26" i="8"/>
  <c r="KL34" i="8"/>
  <c r="KL11" i="8"/>
  <c r="KL38" i="8"/>
  <c r="KL29" i="8"/>
  <c r="KL33" i="8"/>
  <c r="KL9" i="8"/>
  <c r="KL24" i="8"/>
  <c r="KL21" i="8"/>
  <c r="KL10" i="8"/>
  <c r="KL39" i="8"/>
  <c r="JM37" i="8"/>
  <c r="JM39" i="8" s="1"/>
  <c r="JL37" i="8"/>
  <c r="JQ21" i="8"/>
  <c r="JQ17" i="8"/>
  <c r="JQ27" i="8"/>
  <c r="JQ31" i="8"/>
  <c r="JQ9" i="8"/>
  <c r="JQ29" i="8"/>
  <c r="JQ19" i="8"/>
  <c r="JQ38" i="8"/>
  <c r="JQ24" i="8"/>
  <c r="JQ16" i="8"/>
  <c r="JQ10" i="8"/>
  <c r="JQ33" i="8"/>
  <c r="JQ40" i="8"/>
  <c r="JQ41" i="8"/>
  <c r="JQ26" i="8"/>
  <c r="JQ15" i="8"/>
  <c r="JQ18" i="8"/>
  <c r="JQ12" i="8"/>
  <c r="JQ22" i="8"/>
  <c r="JQ7" i="8"/>
  <c r="JQ25" i="8"/>
  <c r="JQ34" i="8"/>
  <c r="JQ30" i="8"/>
  <c r="JQ37" i="8"/>
  <c r="JQ8" i="8"/>
  <c r="JQ23" i="8"/>
  <c r="JQ13" i="8"/>
  <c r="JQ36" i="8"/>
  <c r="JQ11" i="8"/>
  <c r="JQ35" i="8"/>
  <c r="JQ39" i="8"/>
  <c r="JQ14" i="8"/>
  <c r="JQ20" i="8"/>
  <c r="JQ32" i="8"/>
  <c r="JQ28" i="8"/>
  <c r="IV29" i="8"/>
  <c r="IZ29" i="8" s="1"/>
  <c r="U51" i="2" s="1"/>
  <c r="IV12" i="8"/>
  <c r="IZ12" i="8" s="1"/>
  <c r="IV22" i="8"/>
  <c r="IZ22" i="8" s="1"/>
  <c r="IV17" i="8"/>
  <c r="IZ17" i="8" s="1"/>
  <c r="IV15" i="8"/>
  <c r="IZ15" i="8" s="1"/>
  <c r="U55" i="2" s="1"/>
  <c r="IV39" i="8"/>
  <c r="IZ39" i="8" s="1"/>
  <c r="U53" i="2" s="1"/>
  <c r="IV38" i="8"/>
  <c r="IZ38" i="8" s="1"/>
  <c r="U46" i="2" s="1"/>
  <c r="IV40" i="8"/>
  <c r="IZ40" i="8" s="1"/>
  <c r="U60" i="2" s="1"/>
  <c r="IV28" i="8"/>
  <c r="IZ28" i="8" s="1"/>
  <c r="U44" i="2" s="1"/>
  <c r="IV25" i="8"/>
  <c r="IZ25" i="8" s="1"/>
  <c r="U57" i="2" s="1"/>
  <c r="IV9" i="8"/>
  <c r="IZ9" i="8" s="1"/>
  <c r="U47" i="2" s="1"/>
  <c r="IV19" i="8"/>
  <c r="IZ19" i="8" s="1"/>
  <c r="U49" i="2" s="1"/>
  <c r="IV36" i="8"/>
  <c r="IV33" i="8"/>
  <c r="IZ33" i="8" s="1"/>
  <c r="U45" i="2" s="1"/>
  <c r="IV31" i="8"/>
  <c r="IV13" i="8"/>
  <c r="IZ13" i="8" s="1"/>
  <c r="U41" i="2" s="1"/>
  <c r="IV34" i="8"/>
  <c r="IZ34" i="8" s="1"/>
  <c r="U52" i="2" s="1"/>
  <c r="IV35" i="8"/>
  <c r="IZ35" i="8" s="1"/>
  <c r="U59" i="2" s="1"/>
  <c r="IV32" i="8"/>
  <c r="IZ32" i="8" s="1"/>
  <c r="IV37" i="8"/>
  <c r="IZ37" i="8" s="1"/>
  <c r="IV7" i="8"/>
  <c r="IZ7" i="8" s="1"/>
  <c r="IV18" i="8"/>
  <c r="IZ18" i="8" s="1"/>
  <c r="U42" i="2" s="1"/>
  <c r="IV23" i="8"/>
  <c r="IZ23" i="8" s="1"/>
  <c r="U43" i="2" s="1"/>
  <c r="IV20" i="8"/>
  <c r="IZ20" i="8" s="1"/>
  <c r="U56" i="2" s="1"/>
  <c r="IV14" i="8"/>
  <c r="IZ14" i="8" s="1"/>
  <c r="U48" i="2" s="1"/>
  <c r="IV24" i="8"/>
  <c r="IZ24" i="8" s="1"/>
  <c r="U50" i="2" s="1"/>
  <c r="IV30" i="8"/>
  <c r="IZ30" i="8" s="1"/>
  <c r="U58" i="2" s="1"/>
  <c r="IV41" i="8"/>
  <c r="IV21" i="8"/>
  <c r="IV26" i="8"/>
  <c r="IV16" i="8"/>
  <c r="IV10" i="8"/>
  <c r="IZ10" i="8" s="1"/>
  <c r="U54" i="2" s="1"/>
  <c r="IV11" i="8"/>
  <c r="IV27" i="8"/>
  <c r="IZ27" i="8" s="1"/>
  <c r="IV8" i="8"/>
  <c r="IZ8" i="8" s="1"/>
  <c r="U40" i="2" s="1"/>
  <c r="T236" i="2" l="1"/>
  <c r="BL236" i="2" s="1"/>
  <c r="T117" i="2"/>
  <c r="BL117" i="2" s="1"/>
  <c r="T208" i="2"/>
  <c r="BL208" i="2" s="1"/>
  <c r="T189" i="2"/>
  <c r="BL189" i="2" s="1"/>
  <c r="T213" i="2"/>
  <c r="BL213" i="2" s="1"/>
  <c r="T185" i="2"/>
  <c r="BL185" i="2" s="1"/>
  <c r="T178" i="2"/>
  <c r="BL178" i="2" s="1"/>
  <c r="T206" i="2"/>
  <c r="BL206" i="2" s="1"/>
  <c r="T150" i="2"/>
  <c r="BL150" i="2" s="1"/>
  <c r="T120" i="2"/>
  <c r="BL120" i="2" s="1"/>
  <c r="T155" i="2"/>
  <c r="BL155" i="2" s="1"/>
  <c r="T235" i="2"/>
  <c r="BL235" i="2" s="1"/>
  <c r="T172" i="2"/>
  <c r="BL172" i="2" s="1"/>
  <c r="T137" i="2"/>
  <c r="BL137" i="2" s="1"/>
  <c r="T233" i="2"/>
  <c r="BL233" i="2" s="1"/>
  <c r="T142" i="2"/>
  <c r="BL142" i="2" s="1"/>
  <c r="T123" i="2"/>
  <c r="BL123" i="2" s="1"/>
  <c r="T249" i="2"/>
  <c r="BL249" i="2" s="1"/>
  <c r="T186" i="2"/>
  <c r="BL186" i="2" s="1"/>
  <c r="T184" i="2"/>
  <c r="BL184" i="2" s="1"/>
  <c r="T205" i="2"/>
  <c r="BL205" i="2" s="1"/>
  <c r="T177" i="2"/>
  <c r="BL177" i="2" s="1"/>
  <c r="T114" i="2"/>
  <c r="BL114" i="2" s="1"/>
  <c r="T146" i="2"/>
  <c r="BL146" i="2" s="1"/>
  <c r="T118" i="2"/>
  <c r="BL118" i="2" s="1"/>
  <c r="T110" i="2"/>
  <c r="BL110" i="2" s="1"/>
  <c r="T201" i="2"/>
  <c r="BL201" i="2" s="1"/>
  <c r="T138" i="2"/>
  <c r="BL138" i="2" s="1"/>
  <c r="T169" i="2"/>
  <c r="BL169" i="2" s="1"/>
  <c r="T204" i="2"/>
  <c r="BL204" i="2" s="1"/>
  <c r="T116" i="2"/>
  <c r="BL116" i="2" s="1"/>
  <c r="T179" i="2"/>
  <c r="BL179" i="2" s="1"/>
  <c r="T144" i="2"/>
  <c r="BL144" i="2" s="1"/>
  <c r="T143" i="2"/>
  <c r="BL143" i="2" s="1"/>
  <c r="T234" i="2"/>
  <c r="BL234" i="2" s="1"/>
  <c r="T182" i="2"/>
  <c r="BL182" i="2" s="1"/>
  <c r="T154" i="2"/>
  <c r="BL154" i="2" s="1"/>
  <c r="T217" i="2"/>
  <c r="BL217" i="2" s="1"/>
  <c r="T153" i="2"/>
  <c r="BL153" i="2" s="1"/>
  <c r="T125" i="2"/>
  <c r="BL125" i="2" s="1"/>
  <c r="T243" i="2"/>
  <c r="BL243" i="2" s="1"/>
  <c r="T187" i="2"/>
  <c r="BL187" i="2" s="1"/>
  <c r="T152" i="2"/>
  <c r="BL152" i="2" s="1"/>
  <c r="T113" i="2"/>
  <c r="BL113" i="2" s="1"/>
  <c r="T239" i="2"/>
  <c r="BL239" i="2" s="1"/>
  <c r="T202" i="2"/>
  <c r="BL202" i="2" s="1"/>
  <c r="T111" i="2"/>
  <c r="BL111" i="2" s="1"/>
  <c r="T139" i="2"/>
  <c r="BL139" i="2" s="1"/>
  <c r="T203" i="2"/>
  <c r="BL203" i="2" s="1"/>
  <c r="T112" i="2"/>
  <c r="BL112" i="2" s="1"/>
  <c r="T119" i="2"/>
  <c r="BL119" i="2" s="1"/>
  <c r="CI223" i="2"/>
  <c r="CI132" i="2"/>
  <c r="CI195" i="2"/>
  <c r="CI224" i="2"/>
  <c r="CI133" i="2"/>
  <c r="CI129" i="2"/>
  <c r="CI136" i="2"/>
  <c r="CI192" i="2"/>
  <c r="CI227" i="2"/>
  <c r="CI166" i="2"/>
  <c r="CI131" i="2"/>
  <c r="CI250" i="2"/>
  <c r="CI226" i="2"/>
  <c r="CI163" i="2"/>
  <c r="CI128" i="2"/>
  <c r="CI102" i="2"/>
  <c r="CI130" i="2"/>
  <c r="CI165" i="2"/>
  <c r="CI221" i="2"/>
  <c r="CI127" i="2"/>
  <c r="CI197" i="2"/>
  <c r="CI225" i="2"/>
  <c r="CI203" i="2"/>
  <c r="CI232" i="2"/>
  <c r="CI167" i="2"/>
  <c r="CI111" i="2"/>
  <c r="CI243" i="2"/>
  <c r="CI206" i="2"/>
  <c r="CI138" i="2"/>
  <c r="CI188" i="2"/>
  <c r="CI233" i="2"/>
  <c r="CI186" i="2"/>
  <c r="CI157" i="2"/>
  <c r="CI122" i="2"/>
  <c r="CI246" i="2"/>
  <c r="CI117" i="2"/>
  <c r="CI180" i="2"/>
  <c r="CI148" i="2"/>
  <c r="CI235" i="2"/>
  <c r="CI207" i="2"/>
  <c r="CI210" i="2"/>
  <c r="CI147" i="2"/>
  <c r="CI209" i="2"/>
  <c r="CI154" i="2"/>
  <c r="CI114" i="2"/>
  <c r="CI125" i="2"/>
  <c r="CI181" i="2"/>
  <c r="CI121" i="2"/>
  <c r="GJ58" i="6"/>
  <c r="GJ53" i="6"/>
  <c r="GJ61" i="6"/>
  <c r="CI140" i="2"/>
  <c r="CI141" i="2"/>
  <c r="CI230" i="2"/>
  <c r="CI215" i="2"/>
  <c r="CI187" i="2"/>
  <c r="CI115" i="2"/>
  <c r="CI110" i="2"/>
  <c r="CI198" i="2"/>
  <c r="CI214" i="2"/>
  <c r="CI123" i="2"/>
  <c r="CI213" i="2"/>
  <c r="CI155" i="2"/>
  <c r="CI189" i="2"/>
  <c r="CI208" i="2"/>
  <c r="CI113" i="2"/>
  <c r="CI109" i="2"/>
  <c r="CI144" i="2"/>
  <c r="CI179" i="2"/>
  <c r="CI119" i="2"/>
  <c r="CI237" i="2"/>
  <c r="CI217" i="2"/>
  <c r="CI177" i="2"/>
  <c r="CI205" i="2"/>
  <c r="CI153" i="2"/>
  <c r="CI156" i="2"/>
  <c r="CI171" i="2"/>
  <c r="CI234" i="2"/>
  <c r="T159" i="2"/>
  <c r="BL159" i="2" s="1"/>
  <c r="T122" i="2"/>
  <c r="BL122" i="2" s="1"/>
  <c r="T157" i="2"/>
  <c r="BL157" i="2" s="1"/>
  <c r="T248" i="2"/>
  <c r="BL248" i="2" s="1"/>
  <c r="T241" i="2"/>
  <c r="BL241" i="2" s="1"/>
  <c r="T115" i="2"/>
  <c r="BL115" i="2" s="1"/>
  <c r="T218" i="2"/>
  <c r="BL218" i="2" s="1"/>
  <c r="T183" i="2"/>
  <c r="BL183" i="2" s="1"/>
  <c r="T246" i="2"/>
  <c r="BL246" i="2" s="1"/>
  <c r="T109" i="2"/>
  <c r="BL109" i="2" s="1"/>
  <c r="T200" i="2"/>
  <c r="BL200" i="2" s="1"/>
  <c r="T170" i="2"/>
  <c r="BL170" i="2" s="1"/>
  <c r="T107" i="2"/>
  <c r="BL107" i="2" s="1"/>
  <c r="T198" i="2"/>
  <c r="BL198" i="2" s="1"/>
  <c r="T188" i="2"/>
  <c r="BL188" i="2" s="1"/>
  <c r="T151" i="2"/>
  <c r="BL151" i="2" s="1"/>
  <c r="T214" i="2"/>
  <c r="BL214" i="2" s="1"/>
  <c r="T156" i="2"/>
  <c r="BL156" i="2" s="1"/>
  <c r="T212" i="2"/>
  <c r="BL212" i="2" s="1"/>
  <c r="T240" i="2"/>
  <c r="BL240" i="2" s="1"/>
  <c r="T149" i="2"/>
  <c r="BL149" i="2" s="1"/>
  <c r="T237" i="2"/>
  <c r="BL237" i="2" s="1"/>
  <c r="T174" i="2"/>
  <c r="BL174" i="2" s="1"/>
  <c r="T209" i="2"/>
  <c r="BL209" i="2" s="1"/>
  <c r="T173" i="2"/>
  <c r="BL173" i="2" s="1"/>
  <c r="T229" i="2"/>
  <c r="BL229" i="2" s="1"/>
  <c r="T106" i="2"/>
  <c r="BL106" i="2" s="1"/>
  <c r="T232" i="2"/>
  <c r="BL232" i="2" s="1"/>
  <c r="T141" i="2"/>
  <c r="BL141" i="2" s="1"/>
  <c r="T242" i="2"/>
  <c r="BL242" i="2" s="1"/>
  <c r="T207" i="2"/>
  <c r="BL207" i="2" s="1"/>
  <c r="T199" i="2"/>
  <c r="BL199" i="2" s="1"/>
  <c r="T171" i="2"/>
  <c r="BL171" i="2" s="1"/>
  <c r="T108" i="2"/>
  <c r="BL108" i="2" s="1"/>
  <c r="T245" i="2"/>
  <c r="BL245" i="2" s="1"/>
  <c r="T126" i="2"/>
  <c r="BL126" i="2" s="1"/>
  <c r="T244" i="2"/>
  <c r="BL244" i="2" s="1"/>
  <c r="T181" i="2"/>
  <c r="BL181" i="2" s="1"/>
  <c r="T216" i="2"/>
  <c r="BL216" i="2" s="1"/>
  <c r="T215" i="2"/>
  <c r="BL215" i="2" s="1"/>
  <c r="T148" i="2"/>
  <c r="BL148" i="2" s="1"/>
  <c r="T211" i="2"/>
  <c r="BL211" i="2" s="1"/>
  <c r="T176" i="2"/>
  <c r="BL176" i="2" s="1"/>
  <c r="T230" i="2"/>
  <c r="BL230" i="2" s="1"/>
  <c r="T167" i="2"/>
  <c r="BL167" i="2" s="1"/>
  <c r="T168" i="2"/>
  <c r="BL168" i="2" s="1"/>
  <c r="T140" i="2"/>
  <c r="BL140" i="2" s="1"/>
  <c r="CI105" i="2"/>
  <c r="CI161" i="2"/>
  <c r="CI220" i="2"/>
  <c r="CI101" i="2"/>
  <c r="CI164" i="2"/>
  <c r="CI103" i="2"/>
  <c r="CI194" i="2"/>
  <c r="CI100" i="2"/>
  <c r="CI191" i="2"/>
  <c r="CI219" i="2"/>
  <c r="CI193" i="2"/>
  <c r="CI228" i="2"/>
  <c r="CI158" i="2"/>
  <c r="CI190" i="2"/>
  <c r="CI99" i="2"/>
  <c r="CI162" i="2"/>
  <c r="CI134" i="2"/>
  <c r="CI168" i="2"/>
  <c r="CI169" i="2"/>
  <c r="CI139" i="2"/>
  <c r="CI124" i="2"/>
  <c r="CI150" i="2"/>
  <c r="CI178" i="2"/>
  <c r="CI201" i="2"/>
  <c r="CI107" i="2"/>
  <c r="CI170" i="2"/>
  <c r="CI151" i="2"/>
  <c r="CI248" i="2"/>
  <c r="CI120" i="2"/>
  <c r="CI159" i="2"/>
  <c r="CI145" i="2"/>
  <c r="CI176" i="2"/>
  <c r="CI137" i="2"/>
  <c r="CI172" i="2"/>
  <c r="CI116" i="2"/>
  <c r="CI238" i="2"/>
  <c r="CI118" i="2"/>
  <c r="CI182" i="2"/>
  <c r="CI245" i="2"/>
  <c r="CI240" i="2"/>
  <c r="CI216" i="2"/>
  <c r="CI247" i="2"/>
  <c r="CI108" i="2"/>
  <c r="CI231" i="2"/>
  <c r="CI106" i="2"/>
  <c r="CI202" i="2"/>
  <c r="CI152" i="2"/>
  <c r="CI241" i="2"/>
  <c r="CI173" i="2"/>
  <c r="CI229" i="2"/>
  <c r="CI142" i="2"/>
  <c r="CI249" i="2"/>
  <c r="CI185" i="2"/>
  <c r="CI183" i="2"/>
  <c r="CI218" i="2"/>
  <c r="CI236" i="2"/>
  <c r="CI211" i="2"/>
  <c r="CI239" i="2"/>
  <c r="CI200" i="2"/>
  <c r="CI242" i="2"/>
  <c r="CI175" i="2"/>
  <c r="CI174" i="2"/>
  <c r="CI146" i="2"/>
  <c r="CI126" i="2"/>
  <c r="CI149" i="2"/>
  <c r="CI244" i="2"/>
  <c r="CI212" i="2"/>
  <c r="CI184" i="2"/>
  <c r="CI143" i="2"/>
  <c r="CI199" i="2"/>
  <c r="CI112" i="2"/>
  <c r="IZ31" i="8"/>
  <c r="U65" i="2" s="1"/>
  <c r="U37" i="2"/>
  <c r="IZ11" i="8"/>
  <c r="U61" i="2" s="1"/>
  <c r="U212" i="2" s="1"/>
  <c r="BM212" i="2" s="1"/>
  <c r="U33" i="2"/>
  <c r="U233" i="2" s="1"/>
  <c r="BM233" i="2" s="1"/>
  <c r="U39" i="2"/>
  <c r="U249" i="2" s="1"/>
  <c r="BM249" i="2" s="1"/>
  <c r="IZ41" i="8"/>
  <c r="U67" i="2" s="1"/>
  <c r="U115" i="2" s="1"/>
  <c r="BM115" i="2" s="1"/>
  <c r="IZ36" i="8"/>
  <c r="U66" i="2" s="1"/>
  <c r="U189" i="2" s="1"/>
  <c r="BM189" i="2" s="1"/>
  <c r="U38" i="2"/>
  <c r="U238" i="2"/>
  <c r="BM238" i="2" s="1"/>
  <c r="U171" i="2"/>
  <c r="BM171" i="2" s="1"/>
  <c r="U231" i="2"/>
  <c r="BM231" i="2" s="1"/>
  <c r="U168" i="2"/>
  <c r="BM168" i="2" s="1"/>
  <c r="U179" i="2"/>
  <c r="BM179" i="2" s="1"/>
  <c r="U187" i="2"/>
  <c r="BM187" i="2" s="1"/>
  <c r="U243" i="2"/>
  <c r="BM243" i="2" s="1"/>
  <c r="U183" i="2"/>
  <c r="BM183" i="2" s="1"/>
  <c r="U246" i="2"/>
  <c r="BM246" i="2" s="1"/>
  <c r="U232" i="2"/>
  <c r="BM232" i="2" s="1"/>
  <c r="U239" i="2"/>
  <c r="BM239" i="2" s="1"/>
  <c r="U185" i="2"/>
  <c r="BM185" i="2" s="1"/>
  <c r="IZ21" i="8"/>
  <c r="U63" i="2" s="1"/>
  <c r="U142" i="2" s="1"/>
  <c r="BM142" i="2" s="1"/>
  <c r="U35" i="2"/>
  <c r="IZ26" i="8"/>
  <c r="U64" i="2" s="1"/>
  <c r="U159" i="2" s="1"/>
  <c r="BM159" i="2" s="1"/>
  <c r="U36" i="2"/>
  <c r="IZ16" i="8"/>
  <c r="U62" i="2" s="1"/>
  <c r="U217" i="2" s="1"/>
  <c r="BM217" i="2" s="1"/>
  <c r="U34" i="2"/>
  <c r="U245" i="2" s="1"/>
  <c r="BM245" i="2" s="1"/>
  <c r="U118" i="2"/>
  <c r="BM118" i="2" s="1"/>
  <c r="U237" i="2"/>
  <c r="BM237" i="2" s="1"/>
  <c r="U174" i="2"/>
  <c r="BM174" i="2" s="1"/>
  <c r="JP14" i="8"/>
  <c r="JT14" i="8" s="1"/>
  <c r="V48" i="2" s="1"/>
  <c r="JP7" i="8"/>
  <c r="JT7" i="8" s="1"/>
  <c r="JP12" i="8"/>
  <c r="JT12" i="8" s="1"/>
  <c r="JP32" i="8"/>
  <c r="JT32" i="8" s="1"/>
  <c r="JP34" i="8"/>
  <c r="JT34" i="8" s="1"/>
  <c r="V52" i="2" s="1"/>
  <c r="JP41" i="8"/>
  <c r="JP18" i="8"/>
  <c r="JT18" i="8" s="1"/>
  <c r="V42" i="2" s="1"/>
  <c r="JP31" i="8"/>
  <c r="JP40" i="8"/>
  <c r="JT40" i="8" s="1"/>
  <c r="V60" i="2" s="1"/>
  <c r="JP38" i="8"/>
  <c r="JT38" i="8" s="1"/>
  <c r="V46" i="2" s="1"/>
  <c r="JP28" i="8"/>
  <c r="JT28" i="8" s="1"/>
  <c r="V44" i="2" s="1"/>
  <c r="JP20" i="8"/>
  <c r="JT20" i="8" s="1"/>
  <c r="V56" i="2" s="1"/>
  <c r="JP8" i="8"/>
  <c r="JT8" i="8" s="1"/>
  <c r="V40" i="2" s="1"/>
  <c r="JP16" i="8"/>
  <c r="JP19" i="8"/>
  <c r="JT19" i="8" s="1"/>
  <c r="V49" i="2" s="1"/>
  <c r="JP10" i="8"/>
  <c r="JT10" i="8" s="1"/>
  <c r="V54" i="2" s="1"/>
  <c r="JP13" i="8"/>
  <c r="JT13" i="8" s="1"/>
  <c r="V41" i="2" s="1"/>
  <c r="JP15" i="8"/>
  <c r="JT15" i="8" s="1"/>
  <c r="V55" i="2" s="1"/>
  <c r="JP22" i="8"/>
  <c r="JT22" i="8" s="1"/>
  <c r="JP17" i="8"/>
  <c r="JT17" i="8" s="1"/>
  <c r="JP37" i="8"/>
  <c r="JT37" i="8" s="1"/>
  <c r="JP9" i="8"/>
  <c r="JT9" i="8" s="1"/>
  <c r="V47" i="2" s="1"/>
  <c r="JP25" i="8"/>
  <c r="JT25" i="8" s="1"/>
  <c r="V57" i="2" s="1"/>
  <c r="JP36" i="8"/>
  <c r="JP21" i="8"/>
  <c r="JP24" i="8"/>
  <c r="JT24" i="8" s="1"/>
  <c r="V50" i="2" s="1"/>
  <c r="JP23" i="8"/>
  <c r="JT23" i="8" s="1"/>
  <c r="V43" i="2" s="1"/>
  <c r="JP30" i="8"/>
  <c r="JT30" i="8" s="1"/>
  <c r="V58" i="2" s="1"/>
  <c r="JP11" i="8"/>
  <c r="JP35" i="8"/>
  <c r="JT35" i="8" s="1"/>
  <c r="V59" i="2" s="1"/>
  <c r="JP27" i="8"/>
  <c r="JT27" i="8" s="1"/>
  <c r="JP33" i="8"/>
  <c r="JT33" i="8" s="1"/>
  <c r="V45" i="2" s="1"/>
  <c r="JP39" i="8"/>
  <c r="JT39" i="8" s="1"/>
  <c r="V53" i="2" s="1"/>
  <c r="JP26" i="8"/>
  <c r="JP29" i="8"/>
  <c r="JT29" i="8" s="1"/>
  <c r="V51" i="2" s="1"/>
  <c r="KK27" i="8"/>
  <c r="KK12" i="8"/>
  <c r="KK32" i="8"/>
  <c r="KK21" i="8"/>
  <c r="KK24" i="8"/>
  <c r="KK23" i="8"/>
  <c r="KK41" i="8"/>
  <c r="KK29" i="8"/>
  <c r="KK28" i="8"/>
  <c r="KK40" i="8"/>
  <c r="KK37" i="8"/>
  <c r="KK36" i="8"/>
  <c r="KK25" i="8"/>
  <c r="KK13" i="8"/>
  <c r="KK18" i="8"/>
  <c r="KK8" i="8"/>
  <c r="KK35" i="8"/>
  <c r="KK33" i="8"/>
  <c r="KK17" i="8"/>
  <c r="KK22" i="8"/>
  <c r="KK7" i="8"/>
  <c r="KK9" i="8"/>
  <c r="KK20" i="8"/>
  <c r="KK34" i="8"/>
  <c r="KK16" i="8"/>
  <c r="KK15" i="8"/>
  <c r="KK14" i="8"/>
  <c r="KK11" i="8"/>
  <c r="KK19" i="8"/>
  <c r="KK26" i="8"/>
  <c r="KK31" i="8"/>
  <c r="KK10" i="8"/>
  <c r="KK39" i="8"/>
  <c r="KK38" i="8"/>
  <c r="KK30" i="8"/>
  <c r="KF37" i="8"/>
  <c r="KG37" i="8"/>
  <c r="KG39" i="8" s="1"/>
  <c r="KX37" i="8"/>
  <c r="KX39" i="8" s="1"/>
  <c r="KW37" i="8"/>
  <c r="KY37" i="8"/>
  <c r="LA36" i="8"/>
  <c r="KZ36" i="8"/>
  <c r="LF37" i="8"/>
  <c r="LF27" i="8"/>
  <c r="LF22" i="8"/>
  <c r="LF26" i="8"/>
  <c r="LF21" i="8"/>
  <c r="LF15" i="8"/>
  <c r="LF38" i="8"/>
  <c r="LF30" i="8"/>
  <c r="LF28" i="8"/>
  <c r="LF12" i="8"/>
  <c r="LF19" i="8"/>
  <c r="LF14" i="8"/>
  <c r="LF39" i="8"/>
  <c r="LF8" i="8"/>
  <c r="LF35" i="8"/>
  <c r="LF40" i="8"/>
  <c r="LF24" i="8"/>
  <c r="LF13" i="8"/>
  <c r="LF16" i="8"/>
  <c r="LF32" i="8"/>
  <c r="LF7" i="8"/>
  <c r="LF20" i="8"/>
  <c r="LF25" i="8"/>
  <c r="LF18" i="8"/>
  <c r="LF17" i="8"/>
  <c r="LF29" i="8"/>
  <c r="LF23" i="8"/>
  <c r="LF41" i="8"/>
  <c r="LF34" i="8"/>
  <c r="LF31" i="8"/>
  <c r="LF9" i="8"/>
  <c r="LF10" i="8"/>
  <c r="LF36" i="8"/>
  <c r="LF33" i="8"/>
  <c r="LF11" i="8"/>
  <c r="LR36" i="8"/>
  <c r="LP37" i="8"/>
  <c r="LQ36" i="8"/>
  <c r="LS36" i="8"/>
  <c r="LT35" i="8"/>
  <c r="LU35" i="8"/>
  <c r="LO37" i="8"/>
  <c r="LO39" i="8" s="1"/>
  <c r="LN37" i="8"/>
  <c r="MA17" i="8"/>
  <c r="MA7" i="8"/>
  <c r="MA12" i="8"/>
  <c r="MA11" i="8"/>
  <c r="MA41" i="8"/>
  <c r="MA14" i="8"/>
  <c r="MA34" i="8"/>
  <c r="MA33" i="8"/>
  <c r="MA29" i="8"/>
  <c r="MA40" i="8"/>
  <c r="MA26" i="8"/>
  <c r="MA35" i="8"/>
  <c r="MA15" i="8"/>
  <c r="MA36" i="8"/>
  <c r="MA9" i="8"/>
  <c r="MA23" i="8"/>
  <c r="MA20" i="8"/>
  <c r="MA39" i="8"/>
  <c r="MA22" i="8"/>
  <c r="MA32" i="8"/>
  <c r="MA37" i="8"/>
  <c r="MA21" i="8"/>
  <c r="MA18" i="8"/>
  <c r="MA27" i="8"/>
  <c r="MA31" i="8"/>
  <c r="MA28" i="8"/>
  <c r="MA38" i="8"/>
  <c r="MA13" i="8"/>
  <c r="MA25" i="8"/>
  <c r="MA10" i="8"/>
  <c r="MA24" i="8"/>
  <c r="MA8" i="8"/>
  <c r="MA19" i="8"/>
  <c r="MA30" i="8"/>
  <c r="MA16" i="8"/>
  <c r="MF37" i="8"/>
  <c r="MF39" i="8" s="1"/>
  <c r="ME37" i="8"/>
  <c r="MY36" i="8"/>
  <c r="MZ36" i="8"/>
  <c r="MX37" i="8"/>
  <c r="NB35" i="8"/>
  <c r="NA36" i="8"/>
  <c r="NC35" i="8"/>
  <c r="NH33" i="8"/>
  <c r="NG34" i="8"/>
  <c r="NI33" i="8"/>
  <c r="NE34" i="8"/>
  <c r="ND35" i="8"/>
  <c r="NF34" i="8"/>
  <c r="NS35" i="8"/>
  <c r="NT35" i="8"/>
  <c r="NR36" i="8"/>
  <c r="OM34" i="8"/>
  <c r="ON34" i="8"/>
  <c r="OL35" i="8"/>
  <c r="OT32" i="8"/>
  <c r="OS32" i="8"/>
  <c r="OR33" i="8"/>
  <c r="OU32" i="8"/>
  <c r="OV31" i="8"/>
  <c r="OW31" i="8"/>
  <c r="OQ33" i="8"/>
  <c r="OO34" i="8"/>
  <c r="OP33" i="8"/>
  <c r="PQ30" i="8"/>
  <c r="PO31" i="8"/>
  <c r="PP30" i="8"/>
  <c r="PL32" i="8"/>
  <c r="PM31" i="8"/>
  <c r="PN31" i="8"/>
  <c r="PK32" i="8"/>
  <c r="PI33" i="8"/>
  <c r="PJ32" i="8"/>
  <c r="PH33" i="8"/>
  <c r="PG33" i="8"/>
  <c r="PF34" i="8"/>
  <c r="OA33" i="8"/>
  <c r="OB32" i="8"/>
  <c r="OC32" i="8"/>
  <c r="NX34" i="8"/>
  <c r="NY33" i="8"/>
  <c r="NZ33" i="8"/>
  <c r="NW34" i="8"/>
  <c r="NU35" i="8"/>
  <c r="NV34" i="8"/>
  <c r="MK35" i="8"/>
  <c r="MJ36" i="8"/>
  <c r="ML35" i="8"/>
  <c r="MM35" i="8"/>
  <c r="MN34" i="8"/>
  <c r="MO34" i="8"/>
  <c r="MI36" i="8"/>
  <c r="MH36" i="8"/>
  <c r="MG37" i="8"/>
  <c r="T129" i="2"/>
  <c r="BL129" i="2" s="1"/>
  <c r="T220" i="2"/>
  <c r="BL220" i="2" s="1"/>
  <c r="T192" i="2"/>
  <c r="BL192" i="2" s="1"/>
  <c r="T227" i="2"/>
  <c r="BL227" i="2" s="1"/>
  <c r="T136" i="2"/>
  <c r="BL136" i="2" s="1"/>
  <c r="T164" i="2"/>
  <c r="BL164" i="2" s="1"/>
  <c r="T101" i="2"/>
  <c r="BL101" i="2" s="1"/>
  <c r="T133" i="2"/>
  <c r="BL133" i="2" s="1"/>
  <c r="T161" i="2"/>
  <c r="BL161" i="2" s="1"/>
  <c r="T224" i="2"/>
  <c r="BL224" i="2" s="1"/>
  <c r="T196" i="2"/>
  <c r="BL196" i="2" s="1"/>
  <c r="T105" i="2"/>
  <c r="BL105" i="2" s="1"/>
  <c r="T221" i="2"/>
  <c r="BL221" i="2" s="1"/>
  <c r="T158" i="2"/>
  <c r="BL158" i="2" s="1"/>
  <c r="T193" i="2"/>
  <c r="BL193" i="2" s="1"/>
  <c r="T165" i="2"/>
  <c r="BL165" i="2" s="1"/>
  <c r="T102" i="2"/>
  <c r="BL102" i="2" s="1"/>
  <c r="T130" i="2"/>
  <c r="BL130" i="2" s="1"/>
  <c r="T228" i="2"/>
  <c r="BL228" i="2" s="1"/>
  <c r="T103" i="2"/>
  <c r="BL103" i="2" s="1"/>
  <c r="T166" i="2"/>
  <c r="BL166" i="2" s="1"/>
  <c r="T131" i="2"/>
  <c r="BL131" i="2" s="1"/>
  <c r="T222" i="2"/>
  <c r="BL222" i="2" s="1"/>
  <c r="T194" i="2"/>
  <c r="BL194" i="2" s="1"/>
  <c r="T250" i="2"/>
  <c r="BL250" i="2" s="1"/>
  <c r="T223" i="2"/>
  <c r="BL223" i="2" s="1"/>
  <c r="CJ223" i="2" s="1"/>
  <c r="T104" i="2"/>
  <c r="BL104" i="2" s="1"/>
  <c r="T160" i="2"/>
  <c r="BL160" i="2" s="1"/>
  <c r="T132" i="2"/>
  <c r="BL132" i="2" s="1"/>
  <c r="T195" i="2"/>
  <c r="BL195" i="2" s="1"/>
  <c r="T251" i="2"/>
  <c r="BL251" i="2" s="1"/>
  <c r="CJ251" i="2" s="1"/>
  <c r="T127" i="2"/>
  <c r="BL127" i="2" s="1"/>
  <c r="CJ127" i="2" s="1"/>
  <c r="T190" i="2"/>
  <c r="BL190" i="2" s="1"/>
  <c r="T197" i="2"/>
  <c r="BL197" i="2" s="1"/>
  <c r="T99" i="2"/>
  <c r="BL99" i="2" s="1"/>
  <c r="T162" i="2"/>
  <c r="BL162" i="2" s="1"/>
  <c r="T225" i="2"/>
  <c r="BL225" i="2" s="1"/>
  <c r="T134" i="2"/>
  <c r="BL134" i="2" s="1"/>
  <c r="T128" i="2"/>
  <c r="BL128" i="2" s="1"/>
  <c r="T219" i="2"/>
  <c r="BL219" i="2" s="1"/>
  <c r="CJ219" i="2" s="1"/>
  <c r="T100" i="2"/>
  <c r="BL100" i="2" s="1"/>
  <c r="T135" i="2"/>
  <c r="BL135" i="2" s="1"/>
  <c r="CJ135" i="2" s="1"/>
  <c r="T226" i="2"/>
  <c r="BL226" i="2" s="1"/>
  <c r="T163" i="2"/>
  <c r="BL163" i="2" s="1"/>
  <c r="CJ163" i="2" s="1"/>
  <c r="T191" i="2"/>
  <c r="BL191" i="2" s="1"/>
  <c r="CJ134" i="2" l="1"/>
  <c r="CJ162" i="2"/>
  <c r="CJ197" i="2"/>
  <c r="CJ195" i="2"/>
  <c r="CJ160" i="2"/>
  <c r="CJ194" i="2"/>
  <c r="CJ131" i="2"/>
  <c r="CJ103" i="2"/>
  <c r="CJ130" i="2"/>
  <c r="CJ165" i="2"/>
  <c r="CJ158" i="2"/>
  <c r="CJ105" i="2"/>
  <c r="CJ224" i="2"/>
  <c r="CJ133" i="2"/>
  <c r="CJ164" i="2"/>
  <c r="CJ227" i="2"/>
  <c r="CJ220" i="2"/>
  <c r="U213" i="2"/>
  <c r="BM213" i="2" s="1"/>
  <c r="U211" i="2"/>
  <c r="BM211" i="2" s="1"/>
  <c r="U113" i="2"/>
  <c r="BM113" i="2" s="1"/>
  <c r="U204" i="2"/>
  <c r="BM204" i="2" s="1"/>
  <c r="U120" i="2"/>
  <c r="BM120" i="2" s="1"/>
  <c r="U111" i="2"/>
  <c r="BM111" i="2" s="1"/>
  <c r="U202" i="2"/>
  <c r="BM202" i="2" s="1"/>
  <c r="U124" i="2"/>
  <c r="BM124" i="2" s="1"/>
  <c r="U114" i="2"/>
  <c r="BM114" i="2" s="1"/>
  <c r="U149" i="2"/>
  <c r="BM149" i="2" s="1"/>
  <c r="U144" i="2"/>
  <c r="BM144" i="2" s="1"/>
  <c r="U116" i="2"/>
  <c r="BM116" i="2" s="1"/>
  <c r="U143" i="2"/>
  <c r="BM143" i="2" s="1"/>
  <c r="U108" i="2"/>
  <c r="BM108" i="2" s="1"/>
  <c r="U210" i="2"/>
  <c r="BM210" i="2" s="1"/>
  <c r="U126" i="2"/>
  <c r="BM126" i="2" s="1"/>
  <c r="U154" i="2"/>
  <c r="BM154" i="2" s="1"/>
  <c r="U137" i="2"/>
  <c r="BM137" i="2" s="1"/>
  <c r="U235" i="2"/>
  <c r="BM235" i="2" s="1"/>
  <c r="U201" i="2"/>
  <c r="BM201" i="2" s="1"/>
  <c r="U110" i="2"/>
  <c r="BM110" i="2" s="1"/>
  <c r="U214" i="2"/>
  <c r="BM214" i="2" s="1"/>
  <c r="U186" i="2"/>
  <c r="BM186" i="2" s="1"/>
  <c r="U206" i="2"/>
  <c r="BM206" i="2" s="1"/>
  <c r="U178" i="2"/>
  <c r="BM178" i="2" s="1"/>
  <c r="U117" i="2"/>
  <c r="BM117" i="2" s="1"/>
  <c r="U208" i="2"/>
  <c r="BM208" i="2" s="1"/>
  <c r="U145" i="2"/>
  <c r="BM145" i="2" s="1"/>
  <c r="U216" i="2"/>
  <c r="BM216" i="2" s="1"/>
  <c r="U125" i="2"/>
  <c r="BM125" i="2" s="1"/>
  <c r="U156" i="2"/>
  <c r="BM156" i="2" s="1"/>
  <c r="U121" i="2"/>
  <c r="BM121" i="2" s="1"/>
  <c r="U170" i="2"/>
  <c r="BM170" i="2" s="1"/>
  <c r="U198" i="2"/>
  <c r="BM198" i="2" s="1"/>
  <c r="U107" i="2"/>
  <c r="BM107" i="2" s="1"/>
  <c r="CJ191" i="2"/>
  <c r="CJ226" i="2"/>
  <c r="CJ100" i="2"/>
  <c r="CJ128" i="2"/>
  <c r="CJ225" i="2"/>
  <c r="CJ99" i="2"/>
  <c r="CJ190" i="2"/>
  <c r="CJ132" i="2"/>
  <c r="CJ104" i="2"/>
  <c r="CJ250" i="2"/>
  <c r="CJ222" i="2"/>
  <c r="CJ166" i="2"/>
  <c r="CJ228" i="2"/>
  <c r="CJ102" i="2"/>
  <c r="CJ193" i="2"/>
  <c r="CJ221" i="2"/>
  <c r="CJ196" i="2"/>
  <c r="CJ161" i="2"/>
  <c r="CJ101" i="2"/>
  <c r="CJ136" i="2"/>
  <c r="CJ192" i="2"/>
  <c r="CJ129" i="2"/>
  <c r="U146" i="2"/>
  <c r="BM146" i="2" s="1"/>
  <c r="U209" i="2"/>
  <c r="BM209" i="2" s="1"/>
  <c r="U157" i="2"/>
  <c r="BM157" i="2" s="1"/>
  <c r="U248" i="2"/>
  <c r="BM248" i="2" s="1"/>
  <c r="U122" i="2"/>
  <c r="BM122" i="2" s="1"/>
  <c r="U148" i="2"/>
  <c r="BM148" i="2" s="1"/>
  <c r="U176" i="2"/>
  <c r="BM176" i="2" s="1"/>
  <c r="U106" i="2"/>
  <c r="BM106" i="2" s="1"/>
  <c r="U169" i="2"/>
  <c r="BM169" i="2" s="1"/>
  <c r="U141" i="2"/>
  <c r="BM141" i="2" s="1"/>
  <c r="U218" i="2"/>
  <c r="BM218" i="2" s="1"/>
  <c r="U155" i="2"/>
  <c r="BM155" i="2" s="1"/>
  <c r="U139" i="2"/>
  <c r="BM139" i="2" s="1"/>
  <c r="U230" i="2"/>
  <c r="BM230" i="2" s="1"/>
  <c r="U167" i="2"/>
  <c r="BM167" i="2" s="1"/>
  <c r="U215" i="2"/>
  <c r="BM215" i="2" s="1"/>
  <c r="U152" i="2"/>
  <c r="BM152" i="2" s="1"/>
  <c r="U177" i="2"/>
  <c r="BM177" i="2" s="1"/>
  <c r="U240" i="2"/>
  <c r="BM240" i="2" s="1"/>
  <c r="U205" i="2"/>
  <c r="BM205" i="2" s="1"/>
  <c r="U242" i="2"/>
  <c r="BM242" i="2" s="1"/>
  <c r="U207" i="2"/>
  <c r="BM207" i="2" s="1"/>
  <c r="U203" i="2"/>
  <c r="BM203" i="2" s="1"/>
  <c r="U140" i="2"/>
  <c r="BM140" i="2" s="1"/>
  <c r="U112" i="2"/>
  <c r="BM112" i="2" s="1"/>
  <c r="U234" i="2"/>
  <c r="BM234" i="2" s="1"/>
  <c r="U199" i="2"/>
  <c r="BM199" i="2" s="1"/>
  <c r="U175" i="2"/>
  <c r="BM175" i="2" s="1"/>
  <c r="U119" i="2"/>
  <c r="BM119" i="2" s="1"/>
  <c r="U147" i="2"/>
  <c r="BM147" i="2" s="1"/>
  <c r="U182" i="2"/>
  <c r="BM182" i="2" s="1"/>
  <c r="U172" i="2"/>
  <c r="BM172" i="2" s="1"/>
  <c r="U200" i="2"/>
  <c r="BM200" i="2" s="1"/>
  <c r="U229" i="2"/>
  <c r="BM229" i="2" s="1"/>
  <c r="U173" i="2"/>
  <c r="BM173" i="2" s="1"/>
  <c r="U138" i="2"/>
  <c r="BM138" i="2" s="1"/>
  <c r="U151" i="2"/>
  <c r="BM151" i="2" s="1"/>
  <c r="U123" i="2"/>
  <c r="BM123" i="2" s="1"/>
  <c r="U241" i="2"/>
  <c r="BM241" i="2" s="1"/>
  <c r="U150" i="2"/>
  <c r="BM150" i="2" s="1"/>
  <c r="U236" i="2"/>
  <c r="BM236" i="2" s="1"/>
  <c r="U180" i="2"/>
  <c r="BM180" i="2" s="1"/>
  <c r="U244" i="2"/>
  <c r="BM244" i="2" s="1"/>
  <c r="U153" i="2"/>
  <c r="BM153" i="2" s="1"/>
  <c r="U184" i="2"/>
  <c r="BM184" i="2" s="1"/>
  <c r="U247" i="2"/>
  <c r="BM247" i="2" s="1"/>
  <c r="CJ140" i="2"/>
  <c r="CJ167" i="2"/>
  <c r="CJ176" i="2"/>
  <c r="CJ148" i="2"/>
  <c r="CJ216" i="2"/>
  <c r="CJ244" i="2"/>
  <c r="CJ245" i="2"/>
  <c r="CJ171" i="2"/>
  <c r="CJ207" i="2"/>
  <c r="CJ141" i="2"/>
  <c r="CJ106" i="2"/>
  <c r="CJ173" i="2"/>
  <c r="CJ174" i="2"/>
  <c r="CJ149" i="2"/>
  <c r="CJ212" i="2"/>
  <c r="CJ214" i="2"/>
  <c r="CJ188" i="2"/>
  <c r="CJ107" i="2"/>
  <c r="CJ200" i="2"/>
  <c r="CJ246" i="2"/>
  <c r="CJ218" i="2"/>
  <c r="CJ241" i="2"/>
  <c r="CJ157" i="2"/>
  <c r="CJ159" i="2"/>
  <c r="CJ180" i="2"/>
  <c r="CJ112" i="2"/>
  <c r="CJ139" i="2"/>
  <c r="CJ202" i="2"/>
  <c r="CJ113" i="2"/>
  <c r="CJ187" i="2"/>
  <c r="CJ125" i="2"/>
  <c r="CJ217" i="2"/>
  <c r="CJ182" i="2"/>
  <c r="CJ143" i="2"/>
  <c r="CJ179" i="2"/>
  <c r="CJ204" i="2"/>
  <c r="CJ138" i="2"/>
  <c r="CJ110" i="2"/>
  <c r="CJ146" i="2"/>
  <c r="CJ177" i="2"/>
  <c r="CJ184" i="2"/>
  <c r="CJ249" i="2"/>
  <c r="CJ142" i="2"/>
  <c r="CJ137" i="2"/>
  <c r="CJ235" i="2"/>
  <c r="CJ120" i="2"/>
  <c r="CJ206" i="2"/>
  <c r="CJ185" i="2"/>
  <c r="CJ189" i="2"/>
  <c r="CJ117" i="2"/>
  <c r="CJ238" i="2"/>
  <c r="CJ247" i="2"/>
  <c r="CJ124" i="2"/>
  <c r="CJ231" i="2"/>
  <c r="CJ168" i="2"/>
  <c r="CJ230" i="2"/>
  <c r="CJ211" i="2"/>
  <c r="CJ215" i="2"/>
  <c r="CJ181" i="2"/>
  <c r="CJ126" i="2"/>
  <c r="CJ108" i="2"/>
  <c r="CJ199" i="2"/>
  <c r="CJ242" i="2"/>
  <c r="CJ232" i="2"/>
  <c r="CJ229" i="2"/>
  <c r="CJ209" i="2"/>
  <c r="CJ237" i="2"/>
  <c r="CJ240" i="2"/>
  <c r="CJ156" i="2"/>
  <c r="CJ151" i="2"/>
  <c r="CJ198" i="2"/>
  <c r="CJ170" i="2"/>
  <c r="CJ109" i="2"/>
  <c r="CJ183" i="2"/>
  <c r="CJ115" i="2"/>
  <c r="CJ248" i="2"/>
  <c r="CJ122" i="2"/>
  <c r="CJ145" i="2"/>
  <c r="CJ119" i="2"/>
  <c r="CJ203" i="2"/>
  <c r="CJ111" i="2"/>
  <c r="CJ239" i="2"/>
  <c r="CJ152" i="2"/>
  <c r="CJ243" i="2"/>
  <c r="CJ153" i="2"/>
  <c r="CJ154" i="2"/>
  <c r="CJ234" i="2"/>
  <c r="CJ144" i="2"/>
  <c r="CJ116" i="2"/>
  <c r="CJ169" i="2"/>
  <c r="CJ201" i="2"/>
  <c r="CJ118" i="2"/>
  <c r="CJ114" i="2"/>
  <c r="CJ205" i="2"/>
  <c r="CJ186" i="2"/>
  <c r="CJ123" i="2"/>
  <c r="CJ233" i="2"/>
  <c r="CJ172" i="2"/>
  <c r="CJ155" i="2"/>
  <c r="CJ150" i="2"/>
  <c r="CJ178" i="2"/>
  <c r="CJ213" i="2"/>
  <c r="CJ208" i="2"/>
  <c r="CJ236" i="2"/>
  <c r="CJ175" i="2"/>
  <c r="CJ210" i="2"/>
  <c r="CJ147" i="2"/>
  <c r="CJ121" i="2"/>
  <c r="MH37" i="8"/>
  <c r="MI37" i="8"/>
  <c r="MI39" i="8" s="1"/>
  <c r="MM36" i="8"/>
  <c r="MN35" i="8"/>
  <c r="MO35" i="8"/>
  <c r="MJ37" i="8"/>
  <c r="MK36" i="8"/>
  <c r="ML36" i="8"/>
  <c r="NU36" i="8"/>
  <c r="NV35" i="8"/>
  <c r="NW35" i="8"/>
  <c r="NY34" i="8"/>
  <c r="NZ34" i="8"/>
  <c r="NX35" i="8"/>
  <c r="OB33" i="8"/>
  <c r="OC33" i="8"/>
  <c r="OA34" i="8"/>
  <c r="PF35" i="8"/>
  <c r="PH34" i="8"/>
  <c r="PG34" i="8"/>
  <c r="PK33" i="8"/>
  <c r="PI34" i="8"/>
  <c r="PJ33" i="8"/>
  <c r="PM32" i="8"/>
  <c r="PN32" i="8"/>
  <c r="PL33" i="8"/>
  <c r="PP31" i="8"/>
  <c r="PQ31" i="8"/>
  <c r="PO32" i="8"/>
  <c r="OO35" i="8"/>
  <c r="OP34" i="8"/>
  <c r="OQ34" i="8"/>
  <c r="OW32" i="8"/>
  <c r="OU33" i="8"/>
  <c r="OV32" i="8"/>
  <c r="OR34" i="8"/>
  <c r="OS33" i="8"/>
  <c r="OT33" i="8"/>
  <c r="OM35" i="8"/>
  <c r="ON35" i="8"/>
  <c r="OL36" i="8"/>
  <c r="NS36" i="8"/>
  <c r="NT36" i="8"/>
  <c r="NR37" i="8"/>
  <c r="NE35" i="8"/>
  <c r="ND36" i="8"/>
  <c r="NF35" i="8"/>
  <c r="NI34" i="8"/>
  <c r="NH34" i="8"/>
  <c r="NG35" i="8"/>
  <c r="NC36" i="8"/>
  <c r="NA37" i="8"/>
  <c r="NB36" i="8"/>
  <c r="MY37" i="8"/>
  <c r="MZ37" i="8"/>
  <c r="MZ39" i="8" s="1"/>
  <c r="MU39" i="8"/>
  <c r="MU32" i="8"/>
  <c r="MU7" i="8"/>
  <c r="MU17" i="8"/>
  <c r="MU11" i="8"/>
  <c r="MU15" i="8"/>
  <c r="MU24" i="8"/>
  <c r="MU19" i="8"/>
  <c r="MU35" i="8"/>
  <c r="MU28" i="8"/>
  <c r="MU30" i="8"/>
  <c r="MU25" i="8"/>
  <c r="MU40" i="8"/>
  <c r="MU26" i="8"/>
  <c r="MU34" i="8"/>
  <c r="MU20" i="8"/>
  <c r="MU13" i="8"/>
  <c r="MU31" i="8"/>
  <c r="MU12" i="8"/>
  <c r="MU37" i="8"/>
  <c r="MU22" i="8"/>
  <c r="MU33" i="8"/>
  <c r="MU8" i="8"/>
  <c r="MU10" i="8"/>
  <c r="MU14" i="8"/>
  <c r="MU16" i="8"/>
  <c r="MU38" i="8"/>
  <c r="MU41" i="8"/>
  <c r="MU29" i="8"/>
  <c r="MU23" i="8"/>
  <c r="MU9" i="8"/>
  <c r="MU27" i="8"/>
  <c r="MU18" i="8"/>
  <c r="MU36" i="8"/>
  <c r="MU21" i="8"/>
  <c r="LZ27" i="8"/>
  <c r="LZ22" i="8"/>
  <c r="LZ12" i="8"/>
  <c r="LZ20" i="8"/>
  <c r="LZ26" i="8"/>
  <c r="LZ36" i="8"/>
  <c r="LZ38" i="8"/>
  <c r="LZ11" i="8"/>
  <c r="LZ13" i="8"/>
  <c r="LZ28" i="8"/>
  <c r="LZ34" i="8"/>
  <c r="LZ31" i="8"/>
  <c r="LZ8" i="8"/>
  <c r="LZ29" i="8"/>
  <c r="LZ23" i="8"/>
  <c r="LZ41" i="8"/>
  <c r="LZ16" i="8"/>
  <c r="LZ10" i="8"/>
  <c r="LZ32" i="8"/>
  <c r="LZ37" i="8"/>
  <c r="LZ7" i="8"/>
  <c r="LZ35" i="8"/>
  <c r="LZ40" i="8"/>
  <c r="LZ15" i="8"/>
  <c r="LZ9" i="8"/>
  <c r="LZ14" i="8"/>
  <c r="LZ17" i="8"/>
  <c r="LZ19" i="8"/>
  <c r="LZ25" i="8"/>
  <c r="LZ30" i="8"/>
  <c r="LZ39" i="8"/>
  <c r="LZ24" i="8"/>
  <c r="LZ18" i="8"/>
  <c r="LZ33" i="8"/>
  <c r="LZ21" i="8"/>
  <c r="LS37" i="8"/>
  <c r="LT36" i="8"/>
  <c r="LU36" i="8"/>
  <c r="LQ37" i="8"/>
  <c r="LR37" i="8"/>
  <c r="LR39" i="8" s="1"/>
  <c r="KZ37" i="8"/>
  <c r="LA37" i="8"/>
  <c r="LA39" i="8" s="1"/>
  <c r="LE27" i="8"/>
  <c r="LE7" i="8"/>
  <c r="LE12" i="8"/>
  <c r="LE19" i="8"/>
  <c r="LE26" i="8"/>
  <c r="LE25" i="8"/>
  <c r="LE29" i="8"/>
  <c r="LE15" i="8"/>
  <c r="LE40" i="8"/>
  <c r="LE20" i="8"/>
  <c r="LE11" i="8"/>
  <c r="LE8" i="8"/>
  <c r="LE36" i="8"/>
  <c r="LE28" i="8"/>
  <c r="LE14" i="8"/>
  <c r="LE24" i="8"/>
  <c r="LE21" i="8"/>
  <c r="LE31" i="8"/>
  <c r="LE22" i="8"/>
  <c r="LE17" i="8"/>
  <c r="LE16" i="8"/>
  <c r="LE10" i="8"/>
  <c r="LE37" i="8"/>
  <c r="LE41" i="8"/>
  <c r="LE38" i="8"/>
  <c r="LE9" i="8"/>
  <c r="LE23" i="8"/>
  <c r="LE30" i="8"/>
  <c r="LE33" i="8"/>
  <c r="LE39" i="8"/>
  <c r="LE18" i="8"/>
  <c r="LE32" i="8"/>
  <c r="LE13" i="8"/>
  <c r="LE34" i="8"/>
  <c r="LE35" i="8"/>
  <c r="KJ22" i="8"/>
  <c r="KN22" i="8" s="1"/>
  <c r="KJ12" i="8"/>
  <c r="KN12" i="8" s="1"/>
  <c r="KJ32" i="8"/>
  <c r="KN32" i="8" s="1"/>
  <c r="KJ11" i="8"/>
  <c r="KJ41" i="8"/>
  <c r="KJ29" i="8"/>
  <c r="KN29" i="8" s="1"/>
  <c r="W51" i="2" s="1"/>
  <c r="KJ16" i="8"/>
  <c r="KJ30" i="8"/>
  <c r="KN30" i="8" s="1"/>
  <c r="W58" i="2" s="1"/>
  <c r="KJ24" i="8"/>
  <c r="KN24" i="8" s="1"/>
  <c r="W50" i="2" s="1"/>
  <c r="KJ33" i="8"/>
  <c r="KN33" i="8" s="1"/>
  <c r="W45" i="2" s="1"/>
  <c r="KJ35" i="8"/>
  <c r="KN35" i="8" s="1"/>
  <c r="W59" i="2" s="1"/>
  <c r="KJ18" i="8"/>
  <c r="KN18" i="8" s="1"/>
  <c r="W42" i="2" s="1"/>
  <c r="KJ40" i="8"/>
  <c r="KN40" i="8" s="1"/>
  <c r="W60" i="2" s="1"/>
  <c r="KJ10" i="8"/>
  <c r="KN10" i="8" s="1"/>
  <c r="W54" i="2" s="1"/>
  <c r="KJ15" i="8"/>
  <c r="KN15" i="8" s="1"/>
  <c r="W55" i="2" s="1"/>
  <c r="KJ20" i="8"/>
  <c r="KN20" i="8" s="1"/>
  <c r="W56" i="2" s="1"/>
  <c r="KJ36" i="8"/>
  <c r="KJ21" i="8"/>
  <c r="KJ7" i="8"/>
  <c r="KN7" i="8" s="1"/>
  <c r="KJ17" i="8"/>
  <c r="KN17" i="8" s="1"/>
  <c r="KJ37" i="8"/>
  <c r="KN37" i="8" s="1"/>
  <c r="KJ25" i="8"/>
  <c r="KN25" i="8" s="1"/>
  <c r="W57" i="2" s="1"/>
  <c r="KJ31" i="8"/>
  <c r="KJ19" i="8"/>
  <c r="KN19" i="8" s="1"/>
  <c r="W49" i="2" s="1"/>
  <c r="KJ27" i="8"/>
  <c r="KN27" i="8" s="1"/>
  <c r="KJ8" i="8"/>
  <c r="KN8" i="8" s="1"/>
  <c r="W40" i="2" s="1"/>
  <c r="KJ9" i="8"/>
  <c r="KN9" i="8" s="1"/>
  <c r="W47" i="2" s="1"/>
  <c r="KJ14" i="8"/>
  <c r="KN14" i="8" s="1"/>
  <c r="W48" i="2" s="1"/>
  <c r="KJ34" i="8"/>
  <c r="KN34" i="8" s="1"/>
  <c r="W52" i="2" s="1"/>
  <c r="KJ23" i="8"/>
  <c r="KN23" i="8" s="1"/>
  <c r="W43" i="2" s="1"/>
  <c r="KJ38" i="8"/>
  <c r="KN38" i="8" s="1"/>
  <c r="W46" i="2" s="1"/>
  <c r="KJ39" i="8"/>
  <c r="KN39" i="8" s="1"/>
  <c r="W53" i="2" s="1"/>
  <c r="KJ13" i="8"/>
  <c r="KN13" i="8" s="1"/>
  <c r="W41" i="2" s="1"/>
  <c r="KJ26" i="8"/>
  <c r="KJ28" i="8"/>
  <c r="KN28" i="8" s="1"/>
  <c r="W44" i="2" s="1"/>
  <c r="JT31" i="8"/>
  <c r="V65" i="2" s="1"/>
  <c r="V176" i="2" s="1"/>
  <c r="BN176" i="2" s="1"/>
  <c r="V37" i="2"/>
  <c r="V39" i="2"/>
  <c r="JT41" i="8"/>
  <c r="V67" i="2" s="1"/>
  <c r="V118" i="2" s="1"/>
  <c r="BN118" i="2" s="1"/>
  <c r="V35" i="2"/>
  <c r="JT21" i="8"/>
  <c r="V63" i="2" s="1"/>
  <c r="V138" i="2" s="1"/>
  <c r="BN138" i="2" s="1"/>
  <c r="V36" i="2"/>
  <c r="JT26" i="8"/>
  <c r="V64" i="2" s="1"/>
  <c r="V38" i="2"/>
  <c r="JT36" i="8"/>
  <c r="V66" i="2" s="1"/>
  <c r="V189" i="2" s="1"/>
  <c r="BN189" i="2" s="1"/>
  <c r="V34" i="2"/>
  <c r="JT16" i="8"/>
  <c r="V62" i="2" s="1"/>
  <c r="V209" i="2" s="1"/>
  <c r="BN209" i="2" s="1"/>
  <c r="JT11" i="8"/>
  <c r="V61" i="2" s="1"/>
  <c r="V203" i="2" s="1"/>
  <c r="BN203" i="2" s="1"/>
  <c r="V33" i="2"/>
  <c r="V231" i="2" s="1"/>
  <c r="BN231" i="2" s="1"/>
  <c r="V115" i="2"/>
  <c r="BN115" i="2" s="1"/>
  <c r="V241" i="2"/>
  <c r="BN241" i="2" s="1"/>
  <c r="U192" i="2"/>
  <c r="BM192" i="2" s="1"/>
  <c r="U164" i="2"/>
  <c r="BM164" i="2" s="1"/>
  <c r="U227" i="2"/>
  <c r="BM227" i="2" s="1"/>
  <c r="U136" i="2"/>
  <c r="BM136" i="2" s="1"/>
  <c r="U101" i="2"/>
  <c r="BM101" i="2" s="1"/>
  <c r="U220" i="2"/>
  <c r="BM220" i="2" s="1"/>
  <c r="U129" i="2"/>
  <c r="BM129" i="2" s="1"/>
  <c r="U222" i="2"/>
  <c r="BM222" i="2" s="1"/>
  <c r="U131" i="2"/>
  <c r="BM131" i="2" s="1"/>
  <c r="U166" i="2"/>
  <c r="BM166" i="2" s="1"/>
  <c r="U250" i="2"/>
  <c r="BM250" i="2" s="1"/>
  <c r="CK250" i="2" s="1"/>
  <c r="U103" i="2"/>
  <c r="BM103" i="2" s="1"/>
  <c r="U194" i="2"/>
  <c r="BM194" i="2" s="1"/>
  <c r="U165" i="2"/>
  <c r="BM165" i="2" s="1"/>
  <c r="U130" i="2"/>
  <c r="BM130" i="2" s="1"/>
  <c r="U228" i="2"/>
  <c r="BM228" i="2" s="1"/>
  <c r="U193" i="2"/>
  <c r="BM193" i="2" s="1"/>
  <c r="U102" i="2"/>
  <c r="BM102" i="2" s="1"/>
  <c r="U158" i="2"/>
  <c r="BM158" i="2" s="1"/>
  <c r="U221" i="2"/>
  <c r="BM221" i="2" s="1"/>
  <c r="U161" i="2"/>
  <c r="BM161" i="2" s="1"/>
  <c r="U133" i="2"/>
  <c r="BM133" i="2" s="1"/>
  <c r="U105" i="2"/>
  <c r="BM105" i="2" s="1"/>
  <c r="U224" i="2"/>
  <c r="BM224" i="2" s="1"/>
  <c r="U196" i="2"/>
  <c r="BM196" i="2" s="1"/>
  <c r="U190" i="2"/>
  <c r="BM190" i="2" s="1"/>
  <c r="U127" i="2"/>
  <c r="BM127" i="2" s="1"/>
  <c r="U197" i="2"/>
  <c r="BM197" i="2" s="1"/>
  <c r="U134" i="2"/>
  <c r="BM134" i="2" s="1"/>
  <c r="U99" i="2"/>
  <c r="BM99" i="2" s="1"/>
  <c r="U225" i="2"/>
  <c r="BM225" i="2" s="1"/>
  <c r="U162" i="2"/>
  <c r="BM162" i="2" s="1"/>
  <c r="U226" i="2"/>
  <c r="BM226" i="2" s="1"/>
  <c r="U191" i="2"/>
  <c r="BM191" i="2" s="1"/>
  <c r="U163" i="2"/>
  <c r="BM163" i="2" s="1"/>
  <c r="U100" i="2"/>
  <c r="BM100" i="2" s="1"/>
  <c r="U135" i="2"/>
  <c r="BM135" i="2" s="1"/>
  <c r="U128" i="2"/>
  <c r="BM128" i="2" s="1"/>
  <c r="U219" i="2"/>
  <c r="BM219" i="2" s="1"/>
  <c r="CK219" i="2" s="1"/>
  <c r="U109" i="2"/>
  <c r="BM109" i="2" s="1"/>
  <c r="U104" i="2"/>
  <c r="BM104" i="2" s="1"/>
  <c r="CK104" i="2" s="1"/>
  <c r="U160" i="2"/>
  <c r="BM160" i="2" s="1"/>
  <c r="U223" i="2"/>
  <c r="BM223" i="2" s="1"/>
  <c r="CK223" i="2" s="1"/>
  <c r="U195" i="2"/>
  <c r="BM195" i="2" s="1"/>
  <c r="U132" i="2"/>
  <c r="BM132" i="2" s="1"/>
  <c r="CK132" i="2" s="1"/>
  <c r="U251" i="2"/>
  <c r="BM251" i="2" s="1"/>
  <c r="U181" i="2"/>
  <c r="BM181" i="2" s="1"/>
  <c r="CK181" i="2" s="1"/>
  <c r="U188" i="2"/>
  <c r="BM188" i="2" s="1"/>
  <c r="CK163" i="2" l="1"/>
  <c r="CK225" i="2"/>
  <c r="CK127" i="2"/>
  <c r="CK105" i="2"/>
  <c r="CK158" i="2"/>
  <c r="CK130" i="2"/>
  <c r="CK129" i="2"/>
  <c r="CK227" i="2"/>
  <c r="V119" i="2"/>
  <c r="BN119" i="2" s="1"/>
  <c r="V200" i="2"/>
  <c r="BN200" i="2" s="1"/>
  <c r="V120" i="2"/>
  <c r="BN120" i="2" s="1"/>
  <c r="V106" i="2"/>
  <c r="BN106" i="2" s="1"/>
  <c r="V232" i="2"/>
  <c r="BN232" i="2" s="1"/>
  <c r="V202" i="2"/>
  <c r="BN202" i="2" s="1"/>
  <c r="V249" i="2"/>
  <c r="BN249" i="2" s="1"/>
  <c r="V214" i="2"/>
  <c r="BN214" i="2" s="1"/>
  <c r="V233" i="2"/>
  <c r="BN233" i="2" s="1"/>
  <c r="V170" i="2"/>
  <c r="BN170" i="2" s="1"/>
  <c r="V207" i="2"/>
  <c r="BN207" i="2" s="1"/>
  <c r="V184" i="2"/>
  <c r="BN184" i="2" s="1"/>
  <c r="V234" i="2"/>
  <c r="BN234" i="2" s="1"/>
  <c r="V213" i="2"/>
  <c r="BN213" i="2" s="1"/>
  <c r="V159" i="2"/>
  <c r="BN159" i="2" s="1"/>
  <c r="V205" i="2"/>
  <c r="BN205" i="2" s="1"/>
  <c r="V243" i="2"/>
  <c r="BN243" i="2" s="1"/>
  <c r="V145" i="2"/>
  <c r="BN145" i="2" s="1"/>
  <c r="V117" i="2"/>
  <c r="BN117" i="2" s="1"/>
  <c r="V229" i="2"/>
  <c r="BN229" i="2" s="1"/>
  <c r="V244" i="2"/>
  <c r="BN244" i="2" s="1"/>
  <c r="V153" i="2"/>
  <c r="BN153" i="2" s="1"/>
  <c r="V217" i="2"/>
  <c r="BN217" i="2" s="1"/>
  <c r="V140" i="2"/>
  <c r="BN140" i="2" s="1"/>
  <c r="V211" i="2"/>
  <c r="BN211" i="2" s="1"/>
  <c r="V113" i="2"/>
  <c r="BN113" i="2" s="1"/>
  <c r="V146" i="2"/>
  <c r="BN146" i="2" s="1"/>
  <c r="V174" i="2"/>
  <c r="BN174" i="2" s="1"/>
  <c r="CK188" i="2"/>
  <c r="CK251" i="2"/>
  <c r="CK195" i="2"/>
  <c r="CK160" i="2"/>
  <c r="CK109" i="2"/>
  <c r="CK128" i="2"/>
  <c r="CK100" i="2"/>
  <c r="CK191" i="2"/>
  <c r="CK162" i="2"/>
  <c r="CK99" i="2"/>
  <c r="CK197" i="2"/>
  <c r="CK190" i="2"/>
  <c r="CK224" i="2"/>
  <c r="CK133" i="2"/>
  <c r="CK221" i="2"/>
  <c r="CK102" i="2"/>
  <c r="CK228" i="2"/>
  <c r="CK165" i="2"/>
  <c r="CK103" i="2"/>
  <c r="CK166" i="2"/>
  <c r="CK222" i="2"/>
  <c r="CK220" i="2"/>
  <c r="CK136" i="2"/>
  <c r="CK164" i="2"/>
  <c r="V178" i="2"/>
  <c r="BN178" i="2" s="1"/>
  <c r="V206" i="2"/>
  <c r="BN206" i="2" s="1"/>
  <c r="V150" i="2"/>
  <c r="BN150" i="2" s="1"/>
  <c r="V238" i="2"/>
  <c r="BN238" i="2" s="1"/>
  <c r="V147" i="2"/>
  <c r="BN147" i="2" s="1"/>
  <c r="V172" i="2"/>
  <c r="BN172" i="2" s="1"/>
  <c r="V235" i="2"/>
  <c r="BN235" i="2" s="1"/>
  <c r="V109" i="2"/>
  <c r="BN109" i="2" s="1"/>
  <c r="V183" i="2"/>
  <c r="BN183" i="2" s="1"/>
  <c r="V218" i="2"/>
  <c r="BN218" i="2" s="1"/>
  <c r="V141" i="2"/>
  <c r="BN141" i="2" s="1"/>
  <c r="V204" i="2"/>
  <c r="BN204" i="2" s="1"/>
  <c r="V169" i="2"/>
  <c r="BN169" i="2" s="1"/>
  <c r="V111" i="2"/>
  <c r="BN111" i="2" s="1"/>
  <c r="V230" i="2"/>
  <c r="BN230" i="2" s="1"/>
  <c r="V151" i="2"/>
  <c r="BN151" i="2" s="1"/>
  <c r="V123" i="2"/>
  <c r="BN123" i="2" s="1"/>
  <c r="V186" i="2"/>
  <c r="BN186" i="2" s="1"/>
  <c r="V198" i="2"/>
  <c r="BN198" i="2" s="1"/>
  <c r="V107" i="2"/>
  <c r="BN107" i="2" s="1"/>
  <c r="V242" i="2"/>
  <c r="BN242" i="2" s="1"/>
  <c r="V144" i="2"/>
  <c r="BN144" i="2" s="1"/>
  <c r="V121" i="2"/>
  <c r="BN121" i="2" s="1"/>
  <c r="V247" i="2"/>
  <c r="BN247" i="2" s="1"/>
  <c r="V156" i="2"/>
  <c r="BN156" i="2" s="1"/>
  <c r="V143" i="2"/>
  <c r="BN143" i="2" s="1"/>
  <c r="V171" i="2"/>
  <c r="BN171" i="2" s="1"/>
  <c r="V185" i="2"/>
  <c r="BN185" i="2" s="1"/>
  <c r="V122" i="2"/>
  <c r="BN122" i="2" s="1"/>
  <c r="V248" i="2"/>
  <c r="BN248" i="2" s="1"/>
  <c r="V114" i="2"/>
  <c r="BN114" i="2" s="1"/>
  <c r="V149" i="2"/>
  <c r="BN149" i="2" s="1"/>
  <c r="V215" i="2"/>
  <c r="BN215" i="2" s="1"/>
  <c r="V124" i="2"/>
  <c r="BN124" i="2" s="1"/>
  <c r="V187" i="2"/>
  <c r="BN187" i="2" s="1"/>
  <c r="V236" i="2"/>
  <c r="BN236" i="2" s="1"/>
  <c r="V180" i="2"/>
  <c r="BN180" i="2" s="1"/>
  <c r="V201" i="2"/>
  <c r="BN201" i="2" s="1"/>
  <c r="V173" i="2"/>
  <c r="BN173" i="2" s="1"/>
  <c r="V110" i="2"/>
  <c r="BN110" i="2" s="1"/>
  <c r="V125" i="2"/>
  <c r="BN125" i="2" s="1"/>
  <c r="V181" i="2"/>
  <c r="BN181" i="2" s="1"/>
  <c r="V154" i="2"/>
  <c r="BN154" i="2" s="1"/>
  <c r="V245" i="2"/>
  <c r="BN245" i="2" s="1"/>
  <c r="V126" i="2"/>
  <c r="BN126" i="2" s="1"/>
  <c r="V112" i="2"/>
  <c r="BN112" i="2" s="1"/>
  <c r="V239" i="2"/>
  <c r="BN239" i="2" s="1"/>
  <c r="V148" i="2"/>
  <c r="BN148" i="2" s="1"/>
  <c r="V237" i="2"/>
  <c r="BN237" i="2" s="1"/>
  <c r="CK247" i="2"/>
  <c r="CK153" i="2"/>
  <c r="CK180" i="2"/>
  <c r="CK150" i="2"/>
  <c r="CK123" i="2"/>
  <c r="CK138" i="2"/>
  <c r="CK229" i="2"/>
  <c r="CK172" i="2"/>
  <c r="CK147" i="2"/>
  <c r="CK175" i="2"/>
  <c r="CK234" i="2"/>
  <c r="CK140" i="2"/>
  <c r="CK207" i="2"/>
  <c r="CK205" i="2"/>
  <c r="CK177" i="2"/>
  <c r="CK215" i="2"/>
  <c r="CK230" i="2"/>
  <c r="CK155" i="2"/>
  <c r="CK141" i="2"/>
  <c r="CK106" i="2"/>
  <c r="CK148" i="2"/>
  <c r="CK248" i="2"/>
  <c r="CK209" i="2"/>
  <c r="CK107" i="2"/>
  <c r="CK170" i="2"/>
  <c r="CK156" i="2"/>
  <c r="CK216" i="2"/>
  <c r="CK208" i="2"/>
  <c r="CK178" i="2"/>
  <c r="CK186" i="2"/>
  <c r="CK110" i="2"/>
  <c r="CK235" i="2"/>
  <c r="CK189" i="2"/>
  <c r="CK126" i="2"/>
  <c r="CK238" i="2"/>
  <c r="CK143" i="2"/>
  <c r="CK231" i="2"/>
  <c r="CK116" i="2"/>
  <c r="CK144" i="2"/>
  <c r="CK114" i="2"/>
  <c r="CK187" i="2"/>
  <c r="CK202" i="2"/>
  <c r="CK120" i="2"/>
  <c r="CK246" i="2"/>
  <c r="CK232" i="2"/>
  <c r="CK211" i="2"/>
  <c r="CK185" i="2"/>
  <c r="CK159" i="2"/>
  <c r="CK237" i="2"/>
  <c r="CK115" i="2"/>
  <c r="CK212" i="2"/>
  <c r="CK142" i="2"/>
  <c r="CK135" i="2"/>
  <c r="CK226" i="2"/>
  <c r="CK134" i="2"/>
  <c r="CK196" i="2"/>
  <c r="CK161" i="2"/>
  <c r="CK193" i="2"/>
  <c r="CK194" i="2"/>
  <c r="CK131" i="2"/>
  <c r="CK101" i="2"/>
  <c r="CK192" i="2"/>
  <c r="V175" i="2"/>
  <c r="BN175" i="2" s="1"/>
  <c r="V210" i="2"/>
  <c r="BN210" i="2" s="1"/>
  <c r="V137" i="2"/>
  <c r="BN137" i="2" s="1"/>
  <c r="V155" i="2"/>
  <c r="BN155" i="2" s="1"/>
  <c r="V246" i="2"/>
  <c r="BN246" i="2" s="1"/>
  <c r="V167" i="2"/>
  <c r="BN167" i="2" s="1"/>
  <c r="V139" i="2"/>
  <c r="BN139" i="2" s="1"/>
  <c r="V142" i="2"/>
  <c r="BN142" i="2" s="1"/>
  <c r="V116" i="2"/>
  <c r="BN116" i="2" s="1"/>
  <c r="V212" i="2"/>
  <c r="BN212" i="2" s="1"/>
  <c r="V199" i="2"/>
  <c r="BN199" i="2" s="1"/>
  <c r="V108" i="2"/>
  <c r="BN108" i="2" s="1"/>
  <c r="V157" i="2"/>
  <c r="BN157" i="2" s="1"/>
  <c r="V177" i="2"/>
  <c r="BN177" i="2" s="1"/>
  <c r="V240" i="2"/>
  <c r="BN240" i="2" s="1"/>
  <c r="V152" i="2"/>
  <c r="BN152" i="2" s="1"/>
  <c r="V208" i="2"/>
  <c r="BN208" i="2" s="1"/>
  <c r="V216" i="2"/>
  <c r="BN216" i="2" s="1"/>
  <c r="V182" i="2"/>
  <c r="BN182" i="2" s="1"/>
  <c r="V168" i="2"/>
  <c r="BN168" i="2" s="1"/>
  <c r="CK184" i="2"/>
  <c r="CK244" i="2"/>
  <c r="CK236" i="2"/>
  <c r="CK241" i="2"/>
  <c r="CK151" i="2"/>
  <c r="CK173" i="2"/>
  <c r="CK200" i="2"/>
  <c r="CK182" i="2"/>
  <c r="CK119" i="2"/>
  <c r="CK199" i="2"/>
  <c r="CK112" i="2"/>
  <c r="CK203" i="2"/>
  <c r="CK242" i="2"/>
  <c r="CK240" i="2"/>
  <c r="CK152" i="2"/>
  <c r="CK167" i="2"/>
  <c r="CK139" i="2"/>
  <c r="CK218" i="2"/>
  <c r="CK169" i="2"/>
  <c r="CK176" i="2"/>
  <c r="CK122" i="2"/>
  <c r="CK157" i="2"/>
  <c r="CK146" i="2"/>
  <c r="CK198" i="2"/>
  <c r="CK121" i="2"/>
  <c r="CK125" i="2"/>
  <c r="CK145" i="2"/>
  <c r="CK117" i="2"/>
  <c r="CK206" i="2"/>
  <c r="CK214" i="2"/>
  <c r="CK201" i="2"/>
  <c r="CK137" i="2"/>
  <c r="CK154" i="2"/>
  <c r="CK210" i="2"/>
  <c r="CK108" i="2"/>
  <c r="CK171" i="2"/>
  <c r="CK168" i="2"/>
  <c r="CK179" i="2"/>
  <c r="CK149" i="2"/>
  <c r="CK124" i="2"/>
  <c r="CK243" i="2"/>
  <c r="CK111" i="2"/>
  <c r="CK183" i="2"/>
  <c r="CK204" i="2"/>
  <c r="CK113" i="2"/>
  <c r="CK239" i="2"/>
  <c r="CK213" i="2"/>
  <c r="CK118" i="2"/>
  <c r="CK174" i="2"/>
  <c r="CK233" i="2"/>
  <c r="CK245" i="2"/>
  <c r="CK249" i="2"/>
  <c r="CK217" i="2"/>
  <c r="V191" i="2"/>
  <c r="BN191" i="2" s="1"/>
  <c r="V135" i="2"/>
  <c r="BN135" i="2" s="1"/>
  <c r="V226" i="2"/>
  <c r="BN226" i="2" s="1"/>
  <c r="V163" i="2"/>
  <c r="BN163" i="2" s="1"/>
  <c r="V100" i="2"/>
  <c r="BN100" i="2" s="1"/>
  <c r="V128" i="2"/>
  <c r="BN128" i="2" s="1"/>
  <c r="V219" i="2"/>
  <c r="BN219" i="2" s="1"/>
  <c r="V129" i="2"/>
  <c r="BN129" i="2" s="1"/>
  <c r="V220" i="2"/>
  <c r="BN220" i="2" s="1"/>
  <c r="V101" i="2"/>
  <c r="BN101" i="2" s="1"/>
  <c r="V227" i="2"/>
  <c r="BN227" i="2" s="1"/>
  <c r="V164" i="2"/>
  <c r="BN164" i="2" s="1"/>
  <c r="V136" i="2"/>
  <c r="BN136" i="2" s="1"/>
  <c r="V192" i="2"/>
  <c r="BN192" i="2" s="1"/>
  <c r="V105" i="2"/>
  <c r="BN105" i="2" s="1"/>
  <c r="V161" i="2"/>
  <c r="BN161" i="2" s="1"/>
  <c r="V133" i="2"/>
  <c r="BN133" i="2" s="1"/>
  <c r="V224" i="2"/>
  <c r="BN224" i="2" s="1"/>
  <c r="V196" i="2"/>
  <c r="BN196" i="2" s="1"/>
  <c r="V103" i="2"/>
  <c r="BN103" i="2" s="1"/>
  <c r="V222" i="2"/>
  <c r="BN222" i="2" s="1"/>
  <c r="V194" i="2"/>
  <c r="BN194" i="2" s="1"/>
  <c r="CL194" i="2" s="1"/>
  <c r="V250" i="2"/>
  <c r="BN250" i="2" s="1"/>
  <c r="V131" i="2"/>
  <c r="BN131" i="2" s="1"/>
  <c r="V166" i="2"/>
  <c r="BN166" i="2" s="1"/>
  <c r="V158" i="2"/>
  <c r="BN158" i="2" s="1"/>
  <c r="V221" i="2"/>
  <c r="BN221" i="2" s="1"/>
  <c r="V102" i="2"/>
  <c r="BN102" i="2" s="1"/>
  <c r="CL102" i="2" s="1"/>
  <c r="V193" i="2"/>
  <c r="BN193" i="2" s="1"/>
  <c r="V165" i="2"/>
  <c r="BN165" i="2" s="1"/>
  <c r="V228" i="2"/>
  <c r="BN228" i="2" s="1"/>
  <c r="V130" i="2"/>
  <c r="BN130" i="2" s="1"/>
  <c r="V127" i="2"/>
  <c r="BN127" i="2" s="1"/>
  <c r="V190" i="2"/>
  <c r="BN190" i="2" s="1"/>
  <c r="V197" i="2"/>
  <c r="BN197" i="2" s="1"/>
  <c r="V225" i="2"/>
  <c r="BN225" i="2" s="1"/>
  <c r="V99" i="2"/>
  <c r="BN99" i="2" s="1"/>
  <c r="V134" i="2"/>
  <c r="BN134" i="2" s="1"/>
  <c r="CL134" i="2" s="1"/>
  <c r="V162" i="2"/>
  <c r="BN162" i="2" s="1"/>
  <c r="V251" i="2"/>
  <c r="BN251" i="2" s="1"/>
  <c r="CL251" i="2" s="1"/>
  <c r="V195" i="2"/>
  <c r="BN195" i="2" s="1"/>
  <c r="V160" i="2"/>
  <c r="BN160" i="2" s="1"/>
  <c r="CL176" i="2" s="1"/>
  <c r="V104" i="2"/>
  <c r="BN104" i="2" s="1"/>
  <c r="V223" i="2"/>
  <c r="BN223" i="2" s="1"/>
  <c r="CL223" i="2" s="1"/>
  <c r="V132" i="2"/>
  <c r="BN132" i="2" s="1"/>
  <c r="V179" i="2"/>
  <c r="BN179" i="2" s="1"/>
  <c r="CL179" i="2" s="1"/>
  <c r="V188" i="2"/>
  <c r="BN188" i="2" s="1"/>
  <c r="W37" i="2"/>
  <c r="KN31" i="8"/>
  <c r="W65" i="2" s="1"/>
  <c r="KN41" i="8"/>
  <c r="W67" i="2" s="1"/>
  <c r="W167" i="2" s="1"/>
  <c r="BO167" i="2" s="1"/>
  <c r="W39" i="2"/>
  <c r="W35" i="2"/>
  <c r="W234" i="2" s="1"/>
  <c r="BO234" i="2" s="1"/>
  <c r="KN21" i="8"/>
  <c r="W63" i="2" s="1"/>
  <c r="W143" i="2" s="1"/>
  <c r="BO143" i="2" s="1"/>
  <c r="KN11" i="8"/>
  <c r="W61" i="2" s="1"/>
  <c r="W202" i="2" s="1"/>
  <c r="BO202" i="2" s="1"/>
  <c r="W33" i="2"/>
  <c r="W230" i="2" s="1"/>
  <c r="BO230" i="2" s="1"/>
  <c r="W38" i="2"/>
  <c r="W186" i="2" s="1"/>
  <c r="BO186" i="2" s="1"/>
  <c r="KN36" i="8"/>
  <c r="W66" i="2" s="1"/>
  <c r="KN16" i="8"/>
  <c r="W62" i="2" s="1"/>
  <c r="W123" i="2" s="1"/>
  <c r="BO123" i="2" s="1"/>
  <c r="W34" i="2"/>
  <c r="W249" i="2" s="1"/>
  <c r="BO249" i="2" s="1"/>
  <c r="KN26" i="8"/>
  <c r="W64" i="2" s="1"/>
  <c r="W159" i="2" s="1"/>
  <c r="BO159" i="2" s="1"/>
  <c r="W36" i="2"/>
  <c r="LD15" i="8"/>
  <c r="LH15" i="8" s="1"/>
  <c r="X55" i="2" s="1"/>
  <c r="LD37" i="8"/>
  <c r="LH37" i="8" s="1"/>
  <c r="LD7" i="8"/>
  <c r="LH7" i="8" s="1"/>
  <c r="LD29" i="8"/>
  <c r="LH29" i="8" s="1"/>
  <c r="X51" i="2" s="1"/>
  <c r="LD21" i="8"/>
  <c r="LD9" i="8"/>
  <c r="LH9" i="8" s="1"/>
  <c r="X47" i="2" s="1"/>
  <c r="LD39" i="8"/>
  <c r="LH39" i="8" s="1"/>
  <c r="X53" i="2" s="1"/>
  <c r="LD28" i="8"/>
  <c r="LH28" i="8" s="1"/>
  <c r="X44" i="2" s="1"/>
  <c r="LD8" i="8"/>
  <c r="LH8" i="8" s="1"/>
  <c r="X40" i="2" s="1"/>
  <c r="LD19" i="8"/>
  <c r="LH19" i="8" s="1"/>
  <c r="X49" i="2" s="1"/>
  <c r="LD25" i="8"/>
  <c r="LH25" i="8" s="1"/>
  <c r="X57" i="2" s="1"/>
  <c r="LD36" i="8"/>
  <c r="LD34" i="8"/>
  <c r="LH34" i="8" s="1"/>
  <c r="X52" i="2" s="1"/>
  <c r="LD33" i="8"/>
  <c r="LH33" i="8" s="1"/>
  <c r="X45" i="2" s="1"/>
  <c r="LD35" i="8"/>
  <c r="LH35" i="8" s="1"/>
  <c r="X59" i="2" s="1"/>
  <c r="LD16" i="8"/>
  <c r="LD20" i="8"/>
  <c r="LH20" i="8" s="1"/>
  <c r="X56" i="2" s="1"/>
  <c r="LD12" i="8"/>
  <c r="LH12" i="8" s="1"/>
  <c r="LD17" i="8"/>
  <c r="LH17" i="8" s="1"/>
  <c r="LD32" i="8"/>
  <c r="LH32" i="8" s="1"/>
  <c r="LD40" i="8"/>
  <c r="LH40" i="8" s="1"/>
  <c r="X60" i="2" s="1"/>
  <c r="LD11" i="8"/>
  <c r="LD38" i="8"/>
  <c r="LH38" i="8" s="1"/>
  <c r="X46" i="2" s="1"/>
  <c r="LD27" i="8"/>
  <c r="LH27" i="8" s="1"/>
  <c r="LD14" i="8"/>
  <c r="LH14" i="8" s="1"/>
  <c r="X48" i="2" s="1"/>
  <c r="LD31" i="8"/>
  <c r="LD18" i="8"/>
  <c r="LH18" i="8" s="1"/>
  <c r="X42" i="2" s="1"/>
  <c r="LD30" i="8"/>
  <c r="LH30" i="8" s="1"/>
  <c r="X58" i="2" s="1"/>
  <c r="LD26" i="8"/>
  <c r="LD13" i="8"/>
  <c r="LH13" i="8" s="1"/>
  <c r="X41" i="2" s="1"/>
  <c r="LD41" i="8"/>
  <c r="LD10" i="8"/>
  <c r="LH10" i="8" s="1"/>
  <c r="X54" i="2" s="1"/>
  <c r="LD23" i="8"/>
  <c r="LH23" i="8" s="1"/>
  <c r="X43" i="2" s="1"/>
  <c r="LD22" i="8"/>
  <c r="LH22" i="8" s="1"/>
  <c r="LD24" i="8"/>
  <c r="LH24" i="8" s="1"/>
  <c r="X50" i="2" s="1"/>
  <c r="LY23" i="8"/>
  <c r="LY22" i="8"/>
  <c r="LY32" i="8"/>
  <c r="LY27" i="8"/>
  <c r="LY20" i="8"/>
  <c r="LY34" i="8"/>
  <c r="LY38" i="8"/>
  <c r="LY33" i="8"/>
  <c r="LY37" i="8"/>
  <c r="LY19" i="8"/>
  <c r="LY11" i="8"/>
  <c r="LY39" i="8"/>
  <c r="LY13" i="8"/>
  <c r="LY40" i="8"/>
  <c r="LY31" i="8"/>
  <c r="LY15" i="8"/>
  <c r="LY14" i="8"/>
  <c r="LY8" i="8"/>
  <c r="LY7" i="8"/>
  <c r="LY12" i="8"/>
  <c r="LY17" i="8"/>
  <c r="LY24" i="8"/>
  <c r="LY26" i="8"/>
  <c r="LY18" i="8"/>
  <c r="LY9" i="8"/>
  <c r="LY10" i="8"/>
  <c r="LY28" i="8"/>
  <c r="LY16" i="8"/>
  <c r="LY30" i="8"/>
  <c r="LY41" i="8"/>
  <c r="LY25" i="8"/>
  <c r="LY21" i="8"/>
  <c r="LY29" i="8"/>
  <c r="LY35" i="8"/>
  <c r="LY36" i="8"/>
  <c r="LU37" i="8"/>
  <c r="LU39" i="8" s="1"/>
  <c r="LT37" i="8"/>
  <c r="NO20" i="8"/>
  <c r="NO22" i="8"/>
  <c r="NO32" i="8"/>
  <c r="NO12" i="8"/>
  <c r="NO23" i="8"/>
  <c r="NO24" i="8"/>
  <c r="NO40" i="8"/>
  <c r="NO25" i="8"/>
  <c r="NO16" i="8"/>
  <c r="NO30" i="8"/>
  <c r="NO13" i="8"/>
  <c r="NO33" i="8"/>
  <c r="NO18" i="8"/>
  <c r="NO36" i="8"/>
  <c r="NO35" i="8"/>
  <c r="NO39" i="8"/>
  <c r="NO34" i="8"/>
  <c r="NO15" i="8"/>
  <c r="NO37" i="8"/>
  <c r="NO17" i="8"/>
  <c r="NO7" i="8"/>
  <c r="NO28" i="8"/>
  <c r="NO26" i="8"/>
  <c r="NO38" i="8"/>
  <c r="NO21" i="8"/>
  <c r="NO10" i="8"/>
  <c r="NO8" i="8"/>
  <c r="NO29" i="8"/>
  <c r="NO14" i="8"/>
  <c r="NO11" i="8"/>
  <c r="NO9" i="8"/>
  <c r="NO41" i="8"/>
  <c r="NO19" i="8"/>
  <c r="NO31" i="8"/>
  <c r="NO27" i="8"/>
  <c r="NB37" i="8"/>
  <c r="NC37" i="8"/>
  <c r="NC39" i="8" s="1"/>
  <c r="NH35" i="8"/>
  <c r="NG36" i="8"/>
  <c r="NI35" i="8"/>
  <c r="NE36" i="8"/>
  <c r="NF36" i="8"/>
  <c r="ND37" i="8"/>
  <c r="NS37" i="8"/>
  <c r="NT37" i="8"/>
  <c r="NT39" i="8" s="1"/>
  <c r="OM36" i="8"/>
  <c r="ON36" i="8"/>
  <c r="OL37" i="8"/>
  <c r="OR35" i="8"/>
  <c r="OS34" i="8"/>
  <c r="OT34" i="8"/>
  <c r="OU34" i="8"/>
  <c r="OW33" i="8"/>
  <c r="OV33" i="8"/>
  <c r="OO36" i="8"/>
  <c r="OP35" i="8"/>
  <c r="OQ35" i="8"/>
  <c r="PP32" i="8"/>
  <c r="PQ32" i="8"/>
  <c r="PO33" i="8"/>
  <c r="PM33" i="8"/>
  <c r="PN33" i="8"/>
  <c r="PL34" i="8"/>
  <c r="PI35" i="8"/>
  <c r="PJ34" i="8"/>
  <c r="PK34" i="8"/>
  <c r="PH35" i="8"/>
  <c r="PG35" i="8"/>
  <c r="PF36" i="8"/>
  <c r="OA35" i="8"/>
  <c r="OB34" i="8"/>
  <c r="OC34" i="8"/>
  <c r="NZ35" i="8"/>
  <c r="NY35" i="8"/>
  <c r="NX36" i="8"/>
  <c r="NV36" i="8"/>
  <c r="NW36" i="8"/>
  <c r="NU37" i="8"/>
  <c r="MK37" i="8"/>
  <c r="ML37" i="8"/>
  <c r="ML39" i="8" s="1"/>
  <c r="MN36" i="8"/>
  <c r="MO36" i="8"/>
  <c r="MM37" i="8"/>
  <c r="MT22" i="8"/>
  <c r="MT32" i="8"/>
  <c r="MT27" i="8"/>
  <c r="MT12" i="8"/>
  <c r="MT24" i="8"/>
  <c r="MT10" i="8"/>
  <c r="MT20" i="8"/>
  <c r="MT34" i="8"/>
  <c r="MT36" i="8"/>
  <c r="MT17" i="8"/>
  <c r="MT19" i="8"/>
  <c r="MT9" i="8"/>
  <c r="MT13" i="8"/>
  <c r="MT26" i="8"/>
  <c r="MT16" i="8"/>
  <c r="MT30" i="8"/>
  <c r="MT33" i="8"/>
  <c r="MT29" i="8"/>
  <c r="MT35" i="8"/>
  <c r="MT7" i="8"/>
  <c r="MT37" i="8"/>
  <c r="MT38" i="8"/>
  <c r="MT18" i="8"/>
  <c r="MT28" i="8"/>
  <c r="MT41" i="8"/>
  <c r="MT31" i="8"/>
  <c r="MT23" i="8"/>
  <c r="MT39" i="8"/>
  <c r="MT25" i="8"/>
  <c r="MT11" i="8"/>
  <c r="MT14" i="8"/>
  <c r="MT40" i="8"/>
  <c r="MT21" i="8"/>
  <c r="MT8" i="8"/>
  <c r="MT15" i="8"/>
  <c r="W189" i="2" l="1"/>
  <c r="BO189" i="2" s="1"/>
  <c r="W209" i="2"/>
  <c r="BO209" i="2" s="1"/>
  <c r="W146" i="2"/>
  <c r="BO146" i="2" s="1"/>
  <c r="W237" i="2"/>
  <c r="BO237" i="2" s="1"/>
  <c r="W153" i="2"/>
  <c r="BO153" i="2" s="1"/>
  <c r="W244" i="2"/>
  <c r="BO244" i="2" s="1"/>
  <c r="W236" i="2"/>
  <c r="BO236" i="2" s="1"/>
  <c r="W117" i="2"/>
  <c r="BO117" i="2" s="1"/>
  <c r="W145" i="2"/>
  <c r="BO145" i="2" s="1"/>
  <c r="W140" i="2"/>
  <c r="BO140" i="2" s="1"/>
  <c r="W112" i="2"/>
  <c r="BO112" i="2" s="1"/>
  <c r="W126" i="2"/>
  <c r="BO126" i="2" s="1"/>
  <c r="W182" i="2"/>
  <c r="BO182" i="2" s="1"/>
  <c r="W217" i="2"/>
  <c r="BO217" i="2" s="1"/>
  <c r="W235" i="2"/>
  <c r="BO235" i="2" s="1"/>
  <c r="W200" i="2"/>
  <c r="BO200" i="2" s="1"/>
  <c r="W246" i="2"/>
  <c r="BO246" i="2" s="1"/>
  <c r="W183" i="2"/>
  <c r="BO183" i="2" s="1"/>
  <c r="W120" i="2"/>
  <c r="BO120" i="2" s="1"/>
  <c r="W184" i="2"/>
  <c r="BO184" i="2" s="1"/>
  <c r="W156" i="2"/>
  <c r="BO156" i="2" s="1"/>
  <c r="W122" i="2"/>
  <c r="BO122" i="2" s="1"/>
  <c r="W248" i="2"/>
  <c r="BO248" i="2" s="1"/>
  <c r="W213" i="2"/>
  <c r="BO213" i="2" s="1"/>
  <c r="W214" i="2"/>
  <c r="BO214" i="2" s="1"/>
  <c r="W187" i="2"/>
  <c r="BO187" i="2" s="1"/>
  <c r="W124" i="2"/>
  <c r="BO124" i="2" s="1"/>
  <c r="W243" i="2"/>
  <c r="BO243" i="2" s="1"/>
  <c r="W179" i="2"/>
  <c r="BO179" i="2" s="1"/>
  <c r="W242" i="2"/>
  <c r="BO242" i="2" s="1"/>
  <c r="W188" i="2"/>
  <c r="BO188" i="2" s="1"/>
  <c r="W142" i="2"/>
  <c r="BO142" i="2" s="1"/>
  <c r="W107" i="2"/>
  <c r="BO107" i="2" s="1"/>
  <c r="W198" i="2"/>
  <c r="BO198" i="2" s="1"/>
  <c r="W205" i="2"/>
  <c r="BO205" i="2" s="1"/>
  <c r="W149" i="2"/>
  <c r="BO149" i="2" s="1"/>
  <c r="W241" i="2"/>
  <c r="BO241" i="2" s="1"/>
  <c r="W206" i="2"/>
  <c r="BO206" i="2" s="1"/>
  <c r="W115" i="2"/>
  <c r="BO115" i="2" s="1"/>
  <c r="W147" i="2"/>
  <c r="BO147" i="2" s="1"/>
  <c r="W175" i="2"/>
  <c r="BO175" i="2" s="1"/>
  <c r="W229" i="2"/>
  <c r="BO229" i="2" s="1"/>
  <c r="W201" i="2"/>
  <c r="BO201" i="2" s="1"/>
  <c r="W138" i="2"/>
  <c r="BO138" i="2" s="1"/>
  <c r="W141" i="2"/>
  <c r="BO141" i="2" s="1"/>
  <c r="W204" i="2"/>
  <c r="BO204" i="2" s="1"/>
  <c r="W176" i="2"/>
  <c r="BO176" i="2" s="1"/>
  <c r="W211" i="2"/>
  <c r="BO211" i="2" s="1"/>
  <c r="W108" i="2"/>
  <c r="BO108" i="2" s="1"/>
  <c r="W199" i="2"/>
  <c r="BO199" i="2" s="1"/>
  <c r="W111" i="2"/>
  <c r="BO111" i="2" s="1"/>
  <c r="CL188" i="2"/>
  <c r="CL132" i="2"/>
  <c r="CL104" i="2"/>
  <c r="CL195" i="2"/>
  <c r="CL162" i="2"/>
  <c r="CL99" i="2"/>
  <c r="CL197" i="2"/>
  <c r="CL127" i="2"/>
  <c r="CL228" i="2"/>
  <c r="CL193" i="2"/>
  <c r="CL221" i="2"/>
  <c r="CL166" i="2"/>
  <c r="CL250" i="2"/>
  <c r="CL222" i="2"/>
  <c r="CL196" i="2"/>
  <c r="CL133" i="2"/>
  <c r="CL105" i="2"/>
  <c r="CL136" i="2"/>
  <c r="CL227" i="2"/>
  <c r="CL220" i="2"/>
  <c r="CL219" i="2"/>
  <c r="CL100" i="2"/>
  <c r="CL226" i="2"/>
  <c r="CL191" i="2"/>
  <c r="CL168" i="2"/>
  <c r="CL216" i="2"/>
  <c r="CL152" i="2"/>
  <c r="CL177" i="2"/>
  <c r="CL108" i="2"/>
  <c r="CL212" i="2"/>
  <c r="CL142" i="2"/>
  <c r="CL167" i="2"/>
  <c r="CL155" i="2"/>
  <c r="CL210" i="2"/>
  <c r="CL189" i="2"/>
  <c r="CL148" i="2"/>
  <c r="CL112" i="2"/>
  <c r="CL245" i="2"/>
  <c r="CL181" i="2"/>
  <c r="CL110" i="2"/>
  <c r="CL201" i="2"/>
  <c r="CL236" i="2"/>
  <c r="CL124" i="2"/>
  <c r="CL149" i="2"/>
  <c r="CL185" i="2"/>
  <c r="CL143" i="2"/>
  <c r="CL247" i="2"/>
  <c r="CL144" i="2"/>
  <c r="CL107" i="2"/>
  <c r="CL186" i="2"/>
  <c r="CL151" i="2"/>
  <c r="CL111" i="2"/>
  <c r="CL204" i="2"/>
  <c r="CL218" i="2"/>
  <c r="CL109" i="2"/>
  <c r="CL172" i="2"/>
  <c r="CL238" i="2"/>
  <c r="CL206" i="2"/>
  <c r="CL174" i="2"/>
  <c r="CL113" i="2"/>
  <c r="CL140" i="2"/>
  <c r="CL153" i="2"/>
  <c r="CL229" i="2"/>
  <c r="CL145" i="2"/>
  <c r="CL205" i="2"/>
  <c r="CL213" i="2"/>
  <c r="CL184" i="2"/>
  <c r="CL170" i="2"/>
  <c r="CL214" i="2"/>
  <c r="CL202" i="2"/>
  <c r="CL106" i="2"/>
  <c r="CL200" i="2"/>
  <c r="CL115" i="2"/>
  <c r="CL118" i="2"/>
  <c r="CL209" i="2"/>
  <c r="W174" i="2"/>
  <c r="BO174" i="2" s="1"/>
  <c r="W118" i="2"/>
  <c r="BO118" i="2" s="1"/>
  <c r="W181" i="2"/>
  <c r="BO181" i="2" s="1"/>
  <c r="W216" i="2"/>
  <c r="BO216" i="2" s="1"/>
  <c r="W125" i="2"/>
  <c r="BO125" i="2" s="1"/>
  <c r="W180" i="2"/>
  <c r="BO180" i="2" s="1"/>
  <c r="W208" i="2"/>
  <c r="BO208" i="2" s="1"/>
  <c r="W203" i="2"/>
  <c r="BO203" i="2" s="1"/>
  <c r="W231" i="2"/>
  <c r="BO231" i="2" s="1"/>
  <c r="W168" i="2"/>
  <c r="BO168" i="2" s="1"/>
  <c r="W154" i="2"/>
  <c r="BO154" i="2" s="1"/>
  <c r="W245" i="2"/>
  <c r="BO245" i="2" s="1"/>
  <c r="W109" i="2"/>
  <c r="BO109" i="2" s="1"/>
  <c r="W172" i="2"/>
  <c r="BO172" i="2" s="1"/>
  <c r="W137" i="2"/>
  <c r="BO137" i="2" s="1"/>
  <c r="W218" i="2"/>
  <c r="BO218" i="2" s="1"/>
  <c r="W155" i="2"/>
  <c r="BO155" i="2" s="1"/>
  <c r="W212" i="2"/>
  <c r="BO212" i="2" s="1"/>
  <c r="W247" i="2"/>
  <c r="BO247" i="2" s="1"/>
  <c r="W121" i="2"/>
  <c r="BO121" i="2" s="1"/>
  <c r="W157" i="2"/>
  <c r="BO157" i="2" s="1"/>
  <c r="W185" i="2"/>
  <c r="BO185" i="2" s="1"/>
  <c r="W151" i="2"/>
  <c r="BO151" i="2" s="1"/>
  <c r="W152" i="2"/>
  <c r="BO152" i="2" s="1"/>
  <c r="W215" i="2"/>
  <c r="BO215" i="2" s="1"/>
  <c r="W207" i="2"/>
  <c r="BO207" i="2" s="1"/>
  <c r="W116" i="2"/>
  <c r="BO116" i="2" s="1"/>
  <c r="W144" i="2"/>
  <c r="BO144" i="2" s="1"/>
  <c r="W170" i="2"/>
  <c r="BO170" i="2" s="1"/>
  <c r="W233" i="2"/>
  <c r="BO233" i="2" s="1"/>
  <c r="W114" i="2"/>
  <c r="BO114" i="2" s="1"/>
  <c r="W177" i="2"/>
  <c r="BO177" i="2" s="1"/>
  <c r="W240" i="2"/>
  <c r="BO240" i="2" s="1"/>
  <c r="W150" i="2"/>
  <c r="BO150" i="2" s="1"/>
  <c r="W178" i="2"/>
  <c r="BO178" i="2" s="1"/>
  <c r="W210" i="2"/>
  <c r="BO210" i="2" s="1"/>
  <c r="W119" i="2"/>
  <c r="BO119" i="2" s="1"/>
  <c r="W238" i="2"/>
  <c r="BO238" i="2" s="1"/>
  <c r="W110" i="2"/>
  <c r="BO110" i="2" s="1"/>
  <c r="W173" i="2"/>
  <c r="BO173" i="2" s="1"/>
  <c r="W169" i="2"/>
  <c r="BO169" i="2" s="1"/>
  <c r="W106" i="2"/>
  <c r="BO106" i="2" s="1"/>
  <c r="W148" i="2"/>
  <c r="BO148" i="2" s="1"/>
  <c r="W113" i="2"/>
  <c r="BO113" i="2" s="1"/>
  <c r="W239" i="2"/>
  <c r="BO239" i="2" s="1"/>
  <c r="W171" i="2"/>
  <c r="BO171" i="2" s="1"/>
  <c r="W139" i="2"/>
  <c r="BO139" i="2" s="1"/>
  <c r="CL160" i="2"/>
  <c r="CL190" i="2"/>
  <c r="CL130" i="2"/>
  <c r="CL165" i="2"/>
  <c r="CL158" i="2"/>
  <c r="CL131" i="2"/>
  <c r="CL103" i="2"/>
  <c r="CL224" i="2"/>
  <c r="CL161" i="2"/>
  <c r="CL192" i="2"/>
  <c r="CL164" i="2"/>
  <c r="CL101" i="2"/>
  <c r="CL129" i="2"/>
  <c r="CL128" i="2"/>
  <c r="CL163" i="2"/>
  <c r="CL135" i="2"/>
  <c r="CL182" i="2"/>
  <c r="CL208" i="2"/>
  <c r="CL240" i="2"/>
  <c r="CL157" i="2"/>
  <c r="CL199" i="2"/>
  <c r="CL116" i="2"/>
  <c r="CL139" i="2"/>
  <c r="CL246" i="2"/>
  <c r="CL137" i="2"/>
  <c r="CL175" i="2"/>
  <c r="CL237" i="2"/>
  <c r="CL239" i="2"/>
  <c r="CL126" i="2"/>
  <c r="CL154" i="2"/>
  <c r="CL125" i="2"/>
  <c r="CL173" i="2"/>
  <c r="CL180" i="2"/>
  <c r="CL187" i="2"/>
  <c r="CL215" i="2"/>
  <c r="CL114" i="2"/>
  <c r="CL122" i="2"/>
  <c r="CL171" i="2"/>
  <c r="CL156" i="2"/>
  <c r="CL121" i="2"/>
  <c r="CL242" i="2"/>
  <c r="CL198" i="2"/>
  <c r="CL123" i="2"/>
  <c r="CL230" i="2"/>
  <c r="CL169" i="2"/>
  <c r="CL141" i="2"/>
  <c r="CL183" i="2"/>
  <c r="CL235" i="2"/>
  <c r="CL147" i="2"/>
  <c r="CL150" i="2"/>
  <c r="CL178" i="2"/>
  <c r="CL146" i="2"/>
  <c r="CL211" i="2"/>
  <c r="CL217" i="2"/>
  <c r="CL244" i="2"/>
  <c r="CL117" i="2"/>
  <c r="CL243" i="2"/>
  <c r="CL159" i="2"/>
  <c r="CL234" i="2"/>
  <c r="CL207" i="2"/>
  <c r="CL233" i="2"/>
  <c r="CL249" i="2"/>
  <c r="CL232" i="2"/>
  <c r="CL120" i="2"/>
  <c r="CL119" i="2"/>
  <c r="CL241" i="2"/>
  <c r="CL203" i="2"/>
  <c r="CL138" i="2"/>
  <c r="CL231" i="2"/>
  <c r="MN37" i="8"/>
  <c r="MO37" i="8"/>
  <c r="MO39" i="8" s="1"/>
  <c r="MS7" i="8"/>
  <c r="MS22" i="8"/>
  <c r="MS12" i="8"/>
  <c r="MS28" i="8"/>
  <c r="MS31" i="8"/>
  <c r="MS34" i="8"/>
  <c r="MS21" i="8"/>
  <c r="MS8" i="8"/>
  <c r="MS18" i="8"/>
  <c r="MS26" i="8"/>
  <c r="MS29" i="8"/>
  <c r="MS39" i="8"/>
  <c r="MS16" i="8"/>
  <c r="MS11" i="8"/>
  <c r="MS19" i="8"/>
  <c r="MS9" i="8"/>
  <c r="MS30" i="8"/>
  <c r="MS41" i="8"/>
  <c r="MS17" i="8"/>
  <c r="MS32" i="8"/>
  <c r="MS27" i="8"/>
  <c r="MS37" i="8"/>
  <c r="MS25" i="8"/>
  <c r="MS24" i="8"/>
  <c r="MS38" i="8"/>
  <c r="MS36" i="8"/>
  <c r="MS35" i="8"/>
  <c r="MS23" i="8"/>
  <c r="MS20" i="8"/>
  <c r="MS15" i="8"/>
  <c r="MS13" i="8"/>
  <c r="MS33" i="8"/>
  <c r="MS40" i="8"/>
  <c r="MS10" i="8"/>
  <c r="MS14" i="8"/>
  <c r="NV37" i="8"/>
  <c r="NW37" i="8"/>
  <c r="NW39" i="8" s="1"/>
  <c r="NY36" i="8"/>
  <c r="NX37" i="8"/>
  <c r="NZ36" i="8"/>
  <c r="OB35" i="8"/>
  <c r="OA36" i="8"/>
  <c r="OC35" i="8"/>
  <c r="PH36" i="8"/>
  <c r="PF37" i="8"/>
  <c r="PG36" i="8"/>
  <c r="PJ35" i="8"/>
  <c r="PK35" i="8"/>
  <c r="PI36" i="8"/>
  <c r="PL35" i="8"/>
  <c r="PM34" i="8"/>
  <c r="PN34" i="8"/>
  <c r="PO34" i="8"/>
  <c r="PP33" i="8"/>
  <c r="PQ33" i="8"/>
  <c r="OO37" i="8"/>
  <c r="OQ36" i="8"/>
  <c r="OP36" i="8"/>
  <c r="OU35" i="8"/>
  <c r="OW34" i="8"/>
  <c r="OV34" i="8"/>
  <c r="OS35" i="8"/>
  <c r="OR36" i="8"/>
  <c r="OT35" i="8"/>
  <c r="OM37" i="8"/>
  <c r="ON37" i="8"/>
  <c r="ON39" i="8" s="1"/>
  <c r="OI7" i="8"/>
  <c r="OI37" i="8"/>
  <c r="OI12" i="8"/>
  <c r="OI10" i="8"/>
  <c r="OI15" i="8"/>
  <c r="OI13" i="8"/>
  <c r="OI14" i="8"/>
  <c r="OI38" i="8"/>
  <c r="OI25" i="8"/>
  <c r="OI29" i="8"/>
  <c r="OI30" i="8"/>
  <c r="OI23" i="8"/>
  <c r="OI21" i="8"/>
  <c r="OI40" i="8"/>
  <c r="OI16" i="8"/>
  <c r="OI35" i="8"/>
  <c r="OI36" i="8"/>
  <c r="OI18" i="8"/>
  <c r="OI39" i="8"/>
  <c r="OI17" i="8"/>
  <c r="OI32" i="8"/>
  <c r="OI27" i="8"/>
  <c r="OI28" i="8"/>
  <c r="OI8" i="8"/>
  <c r="OI24" i="8"/>
  <c r="OI33" i="8"/>
  <c r="OI19" i="8"/>
  <c r="OI34" i="8"/>
  <c r="OI31" i="8"/>
  <c r="OI9" i="8"/>
  <c r="OI22" i="8"/>
  <c r="OI26" i="8"/>
  <c r="OI11" i="8"/>
  <c r="OI41" i="8"/>
  <c r="OI20" i="8"/>
  <c r="NF37" i="8"/>
  <c r="NF39" i="8" s="1"/>
  <c r="NE37" i="8"/>
  <c r="NI36" i="8"/>
  <c r="NH36" i="8"/>
  <c r="NG37" i="8"/>
  <c r="NN32" i="8"/>
  <c r="NN37" i="8"/>
  <c r="NN22" i="8"/>
  <c r="NN39" i="8"/>
  <c r="NN23" i="8"/>
  <c r="NN21" i="8"/>
  <c r="NN13" i="8"/>
  <c r="NN40" i="8"/>
  <c r="NN15" i="8"/>
  <c r="NN8" i="8"/>
  <c r="NN17" i="8"/>
  <c r="NN10" i="8"/>
  <c r="NN28" i="8"/>
  <c r="NN33" i="8"/>
  <c r="NN30" i="8"/>
  <c r="NN29" i="8"/>
  <c r="NN16" i="8"/>
  <c r="NN41" i="8"/>
  <c r="NN7" i="8"/>
  <c r="NN27" i="8"/>
  <c r="NN12" i="8"/>
  <c r="NN24" i="8"/>
  <c r="NN14" i="8"/>
  <c r="NN26" i="8"/>
  <c r="NN34" i="8"/>
  <c r="NN38" i="8"/>
  <c r="NN20" i="8"/>
  <c r="NN35" i="8"/>
  <c r="NN31" i="8"/>
  <c r="NN9" i="8"/>
  <c r="NN25" i="8"/>
  <c r="NN18" i="8"/>
  <c r="NN19" i="8"/>
  <c r="NN11" i="8"/>
  <c r="NN36" i="8"/>
  <c r="LX36" i="8"/>
  <c r="LX37" i="8"/>
  <c r="MB37" i="8" s="1"/>
  <c r="LX7" i="8"/>
  <c r="MB7" i="8" s="1"/>
  <c r="LX22" i="8"/>
  <c r="MB22" i="8" s="1"/>
  <c r="LX26" i="8"/>
  <c r="LX27" i="8"/>
  <c r="MB27" i="8" s="1"/>
  <c r="LX39" i="8"/>
  <c r="MB39" i="8" s="1"/>
  <c r="Y53" i="2" s="1"/>
  <c r="LX25" i="8"/>
  <c r="MB25" i="8" s="1"/>
  <c r="Y57" i="2" s="1"/>
  <c r="LX40" i="8"/>
  <c r="MB40" i="8" s="1"/>
  <c r="Y60" i="2" s="1"/>
  <c r="LX38" i="8"/>
  <c r="MB38" i="8" s="1"/>
  <c r="Y46" i="2" s="1"/>
  <c r="LX29" i="8"/>
  <c r="MB29" i="8" s="1"/>
  <c r="Y51" i="2" s="1"/>
  <c r="LX34" i="8"/>
  <c r="MB34" i="8" s="1"/>
  <c r="Y52" i="2" s="1"/>
  <c r="LX35" i="8"/>
  <c r="MB35" i="8" s="1"/>
  <c r="Y59" i="2" s="1"/>
  <c r="LX18" i="8"/>
  <c r="MB18" i="8" s="1"/>
  <c r="Y42" i="2" s="1"/>
  <c r="LX21" i="8"/>
  <c r="LX10" i="8"/>
  <c r="MB10" i="8" s="1"/>
  <c r="Y54" i="2" s="1"/>
  <c r="LX41" i="8"/>
  <c r="LX31" i="8"/>
  <c r="LX17" i="8"/>
  <c r="MB17" i="8" s="1"/>
  <c r="LX12" i="8"/>
  <c r="MB12" i="8" s="1"/>
  <c r="LX32" i="8"/>
  <c r="MB32" i="8" s="1"/>
  <c r="LX30" i="8"/>
  <c r="MB30" i="8" s="1"/>
  <c r="Y58" i="2" s="1"/>
  <c r="LX14" i="8"/>
  <c r="MB14" i="8" s="1"/>
  <c r="Y48" i="2" s="1"/>
  <c r="LX23" i="8"/>
  <c r="MB23" i="8" s="1"/>
  <c r="Y43" i="2" s="1"/>
  <c r="LX16" i="8"/>
  <c r="LX24" i="8"/>
  <c r="MB24" i="8" s="1"/>
  <c r="Y50" i="2" s="1"/>
  <c r="LX9" i="8"/>
  <c r="MB9" i="8" s="1"/>
  <c r="Y47" i="2" s="1"/>
  <c r="LX11" i="8"/>
  <c r="LX33" i="8"/>
  <c r="MB33" i="8" s="1"/>
  <c r="Y45" i="2" s="1"/>
  <c r="LX15" i="8"/>
  <c r="MB15" i="8" s="1"/>
  <c r="Y55" i="2" s="1"/>
  <c r="LX8" i="8"/>
  <c r="MB8" i="8" s="1"/>
  <c r="Y40" i="2" s="1"/>
  <c r="LX20" i="8"/>
  <c r="MB20" i="8" s="1"/>
  <c r="Y56" i="2" s="1"/>
  <c r="LX28" i="8"/>
  <c r="MB28" i="8" s="1"/>
  <c r="Y44" i="2" s="1"/>
  <c r="LX13" i="8"/>
  <c r="MB13" i="8" s="1"/>
  <c r="Y41" i="2" s="1"/>
  <c r="LX19" i="8"/>
  <c r="MB19" i="8" s="1"/>
  <c r="Y49" i="2" s="1"/>
  <c r="LH26" i="8"/>
  <c r="X64" i="2" s="1"/>
  <c r="X36" i="2"/>
  <c r="X37" i="2"/>
  <c r="LH31" i="8"/>
  <c r="X65" i="2" s="1"/>
  <c r="X38" i="2"/>
  <c r="LH36" i="8"/>
  <c r="X66" i="2" s="1"/>
  <c r="X35" i="2"/>
  <c r="X185" i="2" s="1"/>
  <c r="BP185" i="2" s="1"/>
  <c r="LH21" i="8"/>
  <c r="X63" i="2" s="1"/>
  <c r="X156" i="2" s="1"/>
  <c r="BP156" i="2" s="1"/>
  <c r="LH16" i="8"/>
  <c r="X62" i="2" s="1"/>
  <c r="X34" i="2"/>
  <c r="X33" i="2"/>
  <c r="X236" i="2" s="1"/>
  <c r="BP236" i="2" s="1"/>
  <c r="LH11" i="8"/>
  <c r="X61" i="2" s="1"/>
  <c r="X208" i="2" s="1"/>
  <c r="BP208" i="2" s="1"/>
  <c r="LH41" i="8"/>
  <c r="X67" i="2" s="1"/>
  <c r="X110" i="2" s="1"/>
  <c r="BP110" i="2" s="1"/>
  <c r="X39" i="2"/>
  <c r="X249" i="2" s="1"/>
  <c r="BP249" i="2" s="1"/>
  <c r="X213" i="2"/>
  <c r="BP213" i="2" s="1"/>
  <c r="X248" i="2"/>
  <c r="BP248" i="2" s="1"/>
  <c r="W194" i="2"/>
  <c r="BO194" i="2" s="1"/>
  <c r="W103" i="2"/>
  <c r="BO103" i="2" s="1"/>
  <c r="W222" i="2"/>
  <c r="BO222" i="2" s="1"/>
  <c r="W250" i="2"/>
  <c r="BO250" i="2" s="1"/>
  <c r="W166" i="2"/>
  <c r="BO166" i="2" s="1"/>
  <c r="W131" i="2"/>
  <c r="BO131" i="2" s="1"/>
  <c r="W101" i="2"/>
  <c r="BO101" i="2" s="1"/>
  <c r="W164" i="2"/>
  <c r="BO164" i="2" s="1"/>
  <c r="W136" i="2"/>
  <c r="BO136" i="2" s="1"/>
  <c r="W192" i="2"/>
  <c r="BO192" i="2" s="1"/>
  <c r="W227" i="2"/>
  <c r="BO227" i="2" s="1"/>
  <c r="W220" i="2"/>
  <c r="BO220" i="2" s="1"/>
  <c r="W129" i="2"/>
  <c r="BO129" i="2" s="1"/>
  <c r="W161" i="2"/>
  <c r="BO161" i="2" s="1"/>
  <c r="W133" i="2"/>
  <c r="BO133" i="2" s="1"/>
  <c r="W224" i="2"/>
  <c r="BO224" i="2" s="1"/>
  <c r="W196" i="2"/>
  <c r="BO196" i="2" s="1"/>
  <c r="W105" i="2"/>
  <c r="BO105" i="2" s="1"/>
  <c r="W191" i="2"/>
  <c r="BO191" i="2" s="1"/>
  <c r="W226" i="2"/>
  <c r="BO226" i="2" s="1"/>
  <c r="W100" i="2"/>
  <c r="BO100" i="2" s="1"/>
  <c r="W135" i="2"/>
  <c r="BO135" i="2" s="1"/>
  <c r="W163" i="2"/>
  <c r="BO163" i="2" s="1"/>
  <c r="W219" i="2"/>
  <c r="BO219" i="2" s="1"/>
  <c r="W128" i="2"/>
  <c r="BO128" i="2" s="1"/>
  <c r="W221" i="2"/>
  <c r="BO221" i="2" s="1"/>
  <c r="W158" i="2"/>
  <c r="BO158" i="2" s="1"/>
  <c r="W165" i="2"/>
  <c r="BO165" i="2" s="1"/>
  <c r="W130" i="2"/>
  <c r="BO130" i="2" s="1"/>
  <c r="CM130" i="2" s="1"/>
  <c r="W228" i="2"/>
  <c r="BO228" i="2" s="1"/>
  <c r="W102" i="2"/>
  <c r="BO102" i="2" s="1"/>
  <c r="W193" i="2"/>
  <c r="BO193" i="2" s="1"/>
  <c r="W197" i="2"/>
  <c r="BO197" i="2" s="1"/>
  <c r="CM197" i="2" s="1"/>
  <c r="W99" i="2"/>
  <c r="BO99" i="2" s="1"/>
  <c r="W225" i="2"/>
  <c r="BO225" i="2" s="1"/>
  <c r="W134" i="2"/>
  <c r="BO134" i="2" s="1"/>
  <c r="W162" i="2"/>
  <c r="BO162" i="2" s="1"/>
  <c r="W190" i="2"/>
  <c r="BO190" i="2" s="1"/>
  <c r="W127" i="2"/>
  <c r="BO127" i="2" s="1"/>
  <c r="CM127" i="2" s="1"/>
  <c r="W232" i="2"/>
  <c r="BO232" i="2" s="1"/>
  <c r="W160" i="2"/>
  <c r="BO160" i="2" s="1"/>
  <c r="CM160" i="2" s="1"/>
  <c r="W195" i="2"/>
  <c r="BO195" i="2" s="1"/>
  <c r="W251" i="2"/>
  <c r="BO251" i="2" s="1"/>
  <c r="CM251" i="2" s="1"/>
  <c r="W104" i="2"/>
  <c r="BO104" i="2" s="1"/>
  <c r="W223" i="2"/>
  <c r="BO223" i="2" s="1"/>
  <c r="CM223" i="2" s="1"/>
  <c r="W132" i="2"/>
  <c r="BO132" i="2" s="1"/>
  <c r="CL248" i="2"/>
  <c r="CL225" i="2"/>
  <c r="CM162" i="2" l="1"/>
  <c r="CM225" i="2"/>
  <c r="CM102" i="2"/>
  <c r="CM158" i="2"/>
  <c r="CM128" i="2"/>
  <c r="CM163" i="2"/>
  <c r="CM100" i="2"/>
  <c r="CM191" i="2"/>
  <c r="CM196" i="2"/>
  <c r="CM133" i="2"/>
  <c r="CM129" i="2"/>
  <c r="CM227" i="2"/>
  <c r="CM136" i="2"/>
  <c r="CM101" i="2"/>
  <c r="CM166" i="2"/>
  <c r="CM222" i="2"/>
  <c r="CM194" i="2"/>
  <c r="X209" i="2"/>
  <c r="BP209" i="2" s="1"/>
  <c r="X118" i="2"/>
  <c r="BP118" i="2" s="1"/>
  <c r="X174" i="2"/>
  <c r="BP174" i="2" s="1"/>
  <c r="X149" i="2"/>
  <c r="BP149" i="2" s="1"/>
  <c r="X114" i="2"/>
  <c r="BP114" i="2" s="1"/>
  <c r="X113" i="2"/>
  <c r="BP113" i="2" s="1"/>
  <c r="X211" i="2"/>
  <c r="BP211" i="2" s="1"/>
  <c r="X148" i="2"/>
  <c r="BP148" i="2" s="1"/>
  <c r="X139" i="2"/>
  <c r="BP139" i="2" s="1"/>
  <c r="X111" i="2"/>
  <c r="BP111" i="2" s="1"/>
  <c r="X170" i="2"/>
  <c r="BP170" i="2" s="1"/>
  <c r="X198" i="2"/>
  <c r="BP198" i="2" s="1"/>
  <c r="X142" i="2"/>
  <c r="BP142" i="2" s="1"/>
  <c r="X179" i="2"/>
  <c r="BP179" i="2" s="1"/>
  <c r="X242" i="2"/>
  <c r="BP242" i="2" s="1"/>
  <c r="X152" i="2"/>
  <c r="BP152" i="2" s="1"/>
  <c r="X243" i="2"/>
  <c r="BP243" i="2" s="1"/>
  <c r="X124" i="2"/>
  <c r="BP124" i="2" s="1"/>
  <c r="X119" i="2"/>
  <c r="BP119" i="2" s="1"/>
  <c r="X210" i="2"/>
  <c r="BP210" i="2" s="1"/>
  <c r="X168" i="2"/>
  <c r="BP168" i="2" s="1"/>
  <c r="X203" i="2"/>
  <c r="BP203" i="2" s="1"/>
  <c r="X112" i="2"/>
  <c r="BP112" i="2" s="1"/>
  <c r="X154" i="2"/>
  <c r="BP154" i="2" s="1"/>
  <c r="X245" i="2"/>
  <c r="BP245" i="2" s="1"/>
  <c r="X186" i="2"/>
  <c r="BP186" i="2" s="1"/>
  <c r="X151" i="2"/>
  <c r="BP151" i="2" s="1"/>
  <c r="X155" i="2"/>
  <c r="BP155" i="2" s="1"/>
  <c r="X183" i="2"/>
  <c r="BP183" i="2" s="1"/>
  <c r="X232" i="2"/>
  <c r="BP232" i="2" s="1"/>
  <c r="X169" i="2"/>
  <c r="BP169" i="2" s="1"/>
  <c r="X141" i="2"/>
  <c r="BP141" i="2" s="1"/>
  <c r="X206" i="2"/>
  <c r="BP206" i="2" s="1"/>
  <c r="X241" i="2"/>
  <c r="BP241" i="2" s="1"/>
  <c r="X200" i="2"/>
  <c r="BP200" i="2" s="1"/>
  <c r="X109" i="2"/>
  <c r="BP109" i="2" s="1"/>
  <c r="X235" i="2"/>
  <c r="BP235" i="2" s="1"/>
  <c r="X153" i="2"/>
  <c r="BP153" i="2" s="1"/>
  <c r="X244" i="2"/>
  <c r="BP244" i="2" s="1"/>
  <c r="X108" i="2"/>
  <c r="BP108" i="2" s="1"/>
  <c r="X171" i="2"/>
  <c r="BP171" i="2" s="1"/>
  <c r="X199" i="2"/>
  <c r="BP199" i="2" s="1"/>
  <c r="X247" i="2"/>
  <c r="BP247" i="2" s="1"/>
  <c r="X184" i="2"/>
  <c r="BP184" i="2" s="1"/>
  <c r="X173" i="2"/>
  <c r="BP173" i="2" s="1"/>
  <c r="X229" i="2"/>
  <c r="BP229" i="2" s="1"/>
  <c r="X138" i="2"/>
  <c r="BP138" i="2" s="1"/>
  <c r="X159" i="2"/>
  <c r="BP159" i="2" s="1"/>
  <c r="X117" i="2"/>
  <c r="BP117" i="2" s="1"/>
  <c r="X145" i="2"/>
  <c r="BP145" i="2" s="1"/>
  <c r="CM132" i="2"/>
  <c r="CM104" i="2"/>
  <c r="CM195" i="2"/>
  <c r="CM232" i="2"/>
  <c r="CM190" i="2"/>
  <c r="CM134" i="2"/>
  <c r="CM99" i="2"/>
  <c r="CM193" i="2"/>
  <c r="CM228" i="2"/>
  <c r="CM165" i="2"/>
  <c r="CM221" i="2"/>
  <c r="CM219" i="2"/>
  <c r="CM135" i="2"/>
  <c r="CM226" i="2"/>
  <c r="CM105" i="2"/>
  <c r="CM224" i="2"/>
  <c r="CM161" i="2"/>
  <c r="CM220" i="2"/>
  <c r="CM192" i="2"/>
  <c r="CM164" i="2"/>
  <c r="CM131" i="2"/>
  <c r="CM250" i="2"/>
  <c r="CM103" i="2"/>
  <c r="X122" i="2"/>
  <c r="BP122" i="2" s="1"/>
  <c r="X157" i="2"/>
  <c r="BP157" i="2" s="1"/>
  <c r="X146" i="2"/>
  <c r="BP146" i="2" s="1"/>
  <c r="X237" i="2"/>
  <c r="BP237" i="2" s="1"/>
  <c r="X177" i="2"/>
  <c r="BP177" i="2" s="1"/>
  <c r="X240" i="2"/>
  <c r="BP240" i="2" s="1"/>
  <c r="X205" i="2"/>
  <c r="BP205" i="2" s="1"/>
  <c r="X239" i="2"/>
  <c r="BP239" i="2" s="1"/>
  <c r="X176" i="2"/>
  <c r="BP176" i="2" s="1"/>
  <c r="X167" i="2"/>
  <c r="BP167" i="2" s="1"/>
  <c r="X202" i="2"/>
  <c r="BP202" i="2" s="1"/>
  <c r="X230" i="2"/>
  <c r="BP230" i="2" s="1"/>
  <c r="X107" i="2"/>
  <c r="BP107" i="2" s="1"/>
  <c r="X233" i="2"/>
  <c r="BP233" i="2" s="1"/>
  <c r="X144" i="2"/>
  <c r="BP144" i="2" s="1"/>
  <c r="X207" i="2"/>
  <c r="BP207" i="2" s="1"/>
  <c r="X116" i="2"/>
  <c r="BP116" i="2" s="1"/>
  <c r="X215" i="2"/>
  <c r="BP215" i="2" s="1"/>
  <c r="X187" i="2"/>
  <c r="BP187" i="2" s="1"/>
  <c r="X238" i="2"/>
  <c r="BP238" i="2" s="1"/>
  <c r="X175" i="2"/>
  <c r="BP175" i="2" s="1"/>
  <c r="X147" i="2"/>
  <c r="BP147" i="2" s="1"/>
  <c r="X231" i="2"/>
  <c r="BP231" i="2" s="1"/>
  <c r="X140" i="2"/>
  <c r="BP140" i="2" s="1"/>
  <c r="X182" i="2"/>
  <c r="BP182" i="2" s="1"/>
  <c r="X217" i="2"/>
  <c r="BP217" i="2" s="1"/>
  <c r="X126" i="2"/>
  <c r="BP126" i="2" s="1"/>
  <c r="X123" i="2"/>
  <c r="BP123" i="2" s="1"/>
  <c r="X214" i="2"/>
  <c r="BP214" i="2" s="1"/>
  <c r="X189" i="2"/>
  <c r="BP189" i="2" s="1"/>
  <c r="X218" i="2"/>
  <c r="BP218" i="2" s="1"/>
  <c r="X120" i="2"/>
  <c r="BP120" i="2" s="1"/>
  <c r="X246" i="2"/>
  <c r="BP246" i="2" s="1"/>
  <c r="X106" i="2"/>
  <c r="BP106" i="2" s="1"/>
  <c r="X204" i="2"/>
  <c r="BP204" i="2" s="1"/>
  <c r="X188" i="2"/>
  <c r="BP188" i="2" s="1"/>
  <c r="X178" i="2"/>
  <c r="BP178" i="2" s="1"/>
  <c r="X150" i="2"/>
  <c r="BP150" i="2" s="1"/>
  <c r="X115" i="2"/>
  <c r="BP115" i="2" s="1"/>
  <c r="X137" i="2"/>
  <c r="BP137" i="2" s="1"/>
  <c r="X172" i="2"/>
  <c r="BP172" i="2" s="1"/>
  <c r="X181" i="2"/>
  <c r="BP181" i="2" s="1"/>
  <c r="X125" i="2"/>
  <c r="BP125" i="2" s="1"/>
  <c r="X216" i="2"/>
  <c r="BP216" i="2" s="1"/>
  <c r="X234" i="2"/>
  <c r="BP234" i="2" s="1"/>
  <c r="X143" i="2"/>
  <c r="BP143" i="2" s="1"/>
  <c r="X121" i="2"/>
  <c r="BP121" i="2" s="1"/>
  <c r="X212" i="2"/>
  <c r="BP212" i="2" s="1"/>
  <c r="X201" i="2"/>
  <c r="BP201" i="2" s="1"/>
  <c r="X180" i="2"/>
  <c r="BP180" i="2" s="1"/>
  <c r="CM139" i="2"/>
  <c r="CM239" i="2"/>
  <c r="CM148" i="2"/>
  <c r="CM169" i="2"/>
  <c r="CM110" i="2"/>
  <c r="CM119" i="2"/>
  <c r="CM178" i="2"/>
  <c r="CM240" i="2"/>
  <c r="CM114" i="2"/>
  <c r="CM170" i="2"/>
  <c r="CM116" i="2"/>
  <c r="CM215" i="2"/>
  <c r="CM151" i="2"/>
  <c r="CM157" i="2"/>
  <c r="CM247" i="2"/>
  <c r="CM155" i="2"/>
  <c r="CM137" i="2"/>
  <c r="CM109" i="2"/>
  <c r="CM154" i="2"/>
  <c r="CM231" i="2"/>
  <c r="CM208" i="2"/>
  <c r="CM125" i="2"/>
  <c r="CM181" i="2"/>
  <c r="CM174" i="2"/>
  <c r="CM199" i="2"/>
  <c r="CM211" i="2"/>
  <c r="CM204" i="2"/>
  <c r="CM138" i="2"/>
  <c r="CM229" i="2"/>
  <c r="CM147" i="2"/>
  <c r="CM206" i="2"/>
  <c r="CM149" i="2"/>
  <c r="CM198" i="2"/>
  <c r="CM142" i="2"/>
  <c r="CM242" i="2"/>
  <c r="CM243" i="2"/>
  <c r="CM187" i="2"/>
  <c r="CM213" i="2"/>
  <c r="CM122" i="2"/>
  <c r="CM184" i="2"/>
  <c r="CM183" i="2"/>
  <c r="CM200" i="2"/>
  <c r="CM217" i="2"/>
  <c r="CM126" i="2"/>
  <c r="CM140" i="2"/>
  <c r="CM117" i="2"/>
  <c r="CM244" i="2"/>
  <c r="CM237" i="2"/>
  <c r="CM209" i="2"/>
  <c r="CM143" i="2"/>
  <c r="CM249" i="2"/>
  <c r="CM234" i="2"/>
  <c r="CM186" i="2"/>
  <c r="CM171" i="2"/>
  <c r="CM113" i="2"/>
  <c r="CM106" i="2"/>
  <c r="CM173" i="2"/>
  <c r="CM238" i="2"/>
  <c r="CM210" i="2"/>
  <c r="CM150" i="2"/>
  <c r="CM177" i="2"/>
  <c r="CM233" i="2"/>
  <c r="CM144" i="2"/>
  <c r="CM207" i="2"/>
  <c r="CM152" i="2"/>
  <c r="CM185" i="2"/>
  <c r="CM121" i="2"/>
  <c r="CM212" i="2"/>
  <c r="CM218" i="2"/>
  <c r="CM172" i="2"/>
  <c r="CM245" i="2"/>
  <c r="CM168" i="2"/>
  <c r="CM203" i="2"/>
  <c r="CM180" i="2"/>
  <c r="CM216" i="2"/>
  <c r="CM118" i="2"/>
  <c r="CM159" i="2"/>
  <c r="CM111" i="2"/>
  <c r="CM108" i="2"/>
  <c r="CM176" i="2"/>
  <c r="CM141" i="2"/>
  <c r="CM201" i="2"/>
  <c r="CM175" i="2"/>
  <c r="CM115" i="2"/>
  <c r="CM241" i="2"/>
  <c r="CM205" i="2"/>
  <c r="CM107" i="2"/>
  <c r="CM188" i="2"/>
  <c r="CM179" i="2"/>
  <c r="CM124" i="2"/>
  <c r="CM214" i="2"/>
  <c r="CM248" i="2"/>
  <c r="CM156" i="2"/>
  <c r="CM120" i="2"/>
  <c r="CM246" i="2"/>
  <c r="CM235" i="2"/>
  <c r="CM182" i="2"/>
  <c r="CM112" i="2"/>
  <c r="CM145" i="2"/>
  <c r="CM236" i="2"/>
  <c r="CM153" i="2"/>
  <c r="CM146" i="2"/>
  <c r="CM189" i="2"/>
  <c r="CM230" i="2"/>
  <c r="CM167" i="2"/>
  <c r="CM202" i="2"/>
  <c r="CM123" i="2"/>
  <c r="X197" i="2"/>
  <c r="BP197" i="2" s="1"/>
  <c r="X99" i="2"/>
  <c r="BP99" i="2" s="1"/>
  <c r="X134" i="2"/>
  <c r="BP134" i="2" s="1"/>
  <c r="X162" i="2"/>
  <c r="BP162" i="2" s="1"/>
  <c r="X225" i="2"/>
  <c r="BP225" i="2" s="1"/>
  <c r="X190" i="2"/>
  <c r="BP190" i="2" s="1"/>
  <c r="X127" i="2"/>
  <c r="BP127" i="2" s="1"/>
  <c r="X128" i="2"/>
  <c r="BP128" i="2" s="1"/>
  <c r="X219" i="2"/>
  <c r="BP219" i="2" s="1"/>
  <c r="X191" i="2"/>
  <c r="BP191" i="2" s="1"/>
  <c r="X135" i="2"/>
  <c r="BP135" i="2" s="1"/>
  <c r="X163" i="2"/>
  <c r="BP163" i="2" s="1"/>
  <c r="X100" i="2"/>
  <c r="BP100" i="2" s="1"/>
  <c r="X226" i="2"/>
  <c r="BP226" i="2" s="1"/>
  <c r="X136" i="2"/>
  <c r="BP136" i="2" s="1"/>
  <c r="X192" i="2"/>
  <c r="BP192" i="2" s="1"/>
  <c r="X164" i="2"/>
  <c r="BP164" i="2" s="1"/>
  <c r="X101" i="2"/>
  <c r="BP101" i="2" s="1"/>
  <c r="X227" i="2"/>
  <c r="BP227" i="2" s="1"/>
  <c r="X129" i="2"/>
  <c r="BP129" i="2" s="1"/>
  <c r="X220" i="2"/>
  <c r="BP220" i="2" s="1"/>
  <c r="X158" i="2"/>
  <c r="BP158" i="2" s="1"/>
  <c r="X221" i="2"/>
  <c r="BP221" i="2" s="1"/>
  <c r="X193" i="2"/>
  <c r="BP193" i="2" s="1"/>
  <c r="CN193" i="2" s="1"/>
  <c r="X102" i="2"/>
  <c r="BP102" i="2" s="1"/>
  <c r="X165" i="2"/>
  <c r="BP165" i="2" s="1"/>
  <c r="X130" i="2"/>
  <c r="BP130" i="2" s="1"/>
  <c r="X228" i="2"/>
  <c r="BP228" i="2" s="1"/>
  <c r="CN228" i="2" s="1"/>
  <c r="X224" i="2"/>
  <c r="BP224" i="2" s="1"/>
  <c r="X105" i="2"/>
  <c r="BP105" i="2" s="1"/>
  <c r="X133" i="2"/>
  <c r="BP133" i="2" s="1"/>
  <c r="X161" i="2"/>
  <c r="BP161" i="2" s="1"/>
  <c r="X196" i="2"/>
  <c r="BP196" i="2" s="1"/>
  <c r="X132" i="2"/>
  <c r="BP132" i="2" s="1"/>
  <c r="X223" i="2"/>
  <c r="BP223" i="2" s="1"/>
  <c r="X251" i="2"/>
  <c r="BP251" i="2" s="1"/>
  <c r="CN251" i="2" s="1"/>
  <c r="X195" i="2"/>
  <c r="BP195" i="2" s="1"/>
  <c r="X104" i="2"/>
  <c r="BP104" i="2" s="1"/>
  <c r="X160" i="2"/>
  <c r="BP160" i="2" s="1"/>
  <c r="X166" i="2"/>
  <c r="BP166" i="2" s="1"/>
  <c r="CN166" i="2" s="1"/>
  <c r="X222" i="2"/>
  <c r="BP222" i="2" s="1"/>
  <c r="X103" i="2"/>
  <c r="BP103" i="2" s="1"/>
  <c r="CN103" i="2" s="1"/>
  <c r="X250" i="2"/>
  <c r="BP250" i="2" s="1"/>
  <c r="X131" i="2"/>
  <c r="BP131" i="2" s="1"/>
  <c r="CN131" i="2" s="1"/>
  <c r="X194" i="2"/>
  <c r="BP194" i="2" s="1"/>
  <c r="Y171" i="2"/>
  <c r="BQ171" i="2" s="1"/>
  <c r="Y186" i="2"/>
  <c r="BQ186" i="2" s="1"/>
  <c r="Y177" i="2"/>
  <c r="BQ177" i="2" s="1"/>
  <c r="Y173" i="2"/>
  <c r="BQ173" i="2" s="1"/>
  <c r="Y178" i="2"/>
  <c r="BQ178" i="2" s="1"/>
  <c r="Y181" i="2"/>
  <c r="BQ181" i="2" s="1"/>
  <c r="Y38" i="2"/>
  <c r="MB36" i="8"/>
  <c r="Y66" i="2" s="1"/>
  <c r="MB16" i="8"/>
  <c r="Y62" i="2" s="1"/>
  <c r="Y34" i="2"/>
  <c r="MB21" i="8"/>
  <c r="Y63" i="2" s="1"/>
  <c r="Y144" i="2" s="1"/>
  <c r="BQ144" i="2" s="1"/>
  <c r="Y35" i="2"/>
  <c r="Y175" i="2"/>
  <c r="BQ175" i="2" s="1"/>
  <c r="Y174" i="2"/>
  <c r="BQ174" i="2" s="1"/>
  <c r="Y169" i="2"/>
  <c r="BQ169" i="2" s="1"/>
  <c r="Y183" i="2"/>
  <c r="BQ183" i="2" s="1"/>
  <c r="Y187" i="2"/>
  <c r="BQ187" i="2" s="1"/>
  <c r="Y176" i="2"/>
  <c r="BQ176" i="2" s="1"/>
  <c r="MB31" i="8"/>
  <c r="Y65" i="2" s="1"/>
  <c r="Y179" i="2" s="1"/>
  <c r="BQ179" i="2" s="1"/>
  <c r="Y37" i="2"/>
  <c r="Y234" i="2" s="1"/>
  <c r="BQ234" i="2" s="1"/>
  <c r="Y36" i="2"/>
  <c r="MB26" i="8"/>
  <c r="Y64" i="2" s="1"/>
  <c r="Y159" i="2" s="1"/>
  <c r="BQ159" i="2" s="1"/>
  <c r="Y33" i="2"/>
  <c r="Y242" i="2" s="1"/>
  <c r="BQ242" i="2" s="1"/>
  <c r="MB11" i="8"/>
  <c r="Y61" i="2" s="1"/>
  <c r="Y116" i="2" s="1"/>
  <c r="BQ116" i="2" s="1"/>
  <c r="MB41" i="8"/>
  <c r="Y67" i="2" s="1"/>
  <c r="Y108" i="2" s="1"/>
  <c r="BQ108" i="2" s="1"/>
  <c r="Y39" i="2"/>
  <c r="NH37" i="8"/>
  <c r="NI37" i="8"/>
  <c r="NI39" i="8" s="1"/>
  <c r="NM7" i="8"/>
  <c r="NM32" i="8"/>
  <c r="NM27" i="8"/>
  <c r="NM30" i="8"/>
  <c r="NM23" i="8"/>
  <c r="NM38" i="8"/>
  <c r="NM21" i="8"/>
  <c r="NM20" i="8"/>
  <c r="NM16" i="8"/>
  <c r="NM9" i="8"/>
  <c r="NM33" i="8"/>
  <c r="NM31" i="8"/>
  <c r="NM41" i="8"/>
  <c r="NM40" i="8"/>
  <c r="NM11" i="8"/>
  <c r="NM14" i="8"/>
  <c r="NM35" i="8"/>
  <c r="NM36" i="8"/>
  <c r="NM17" i="8"/>
  <c r="NM22" i="8"/>
  <c r="NM12" i="8"/>
  <c r="NM28" i="8"/>
  <c r="NM8" i="8"/>
  <c r="NM13" i="8"/>
  <c r="NM15" i="8"/>
  <c r="NM19" i="8"/>
  <c r="NM24" i="8"/>
  <c r="NM26" i="8"/>
  <c r="NM29" i="8"/>
  <c r="NM34" i="8"/>
  <c r="NM18" i="8"/>
  <c r="NM10" i="8"/>
  <c r="NM37" i="8"/>
  <c r="NM25" i="8"/>
  <c r="NM39" i="8"/>
  <c r="PC28" i="8"/>
  <c r="PC12" i="8"/>
  <c r="PC32" i="8"/>
  <c r="PC22" i="8"/>
  <c r="PC21" i="8"/>
  <c r="PC35" i="8"/>
  <c r="PC8" i="8"/>
  <c r="PC39" i="8"/>
  <c r="PC30" i="8"/>
  <c r="PC20" i="8"/>
  <c r="PC24" i="8"/>
  <c r="PC33" i="8"/>
  <c r="PC36" i="8"/>
  <c r="PC11" i="8"/>
  <c r="PC16" i="8"/>
  <c r="PC10" i="8"/>
  <c r="PC23" i="8"/>
  <c r="PC38" i="8"/>
  <c r="PC17" i="8"/>
  <c r="PC37" i="8"/>
  <c r="PC7" i="8"/>
  <c r="PC31" i="8"/>
  <c r="PC18" i="8"/>
  <c r="PC15" i="8"/>
  <c r="PC29" i="8"/>
  <c r="PC14" i="8"/>
  <c r="PC41" i="8"/>
  <c r="PC13" i="8"/>
  <c r="PC40" i="8"/>
  <c r="PC27" i="8"/>
  <c r="PC9" i="8"/>
  <c r="PC19" i="8"/>
  <c r="PC26" i="8"/>
  <c r="PC25" i="8"/>
  <c r="PC34" i="8"/>
  <c r="OS36" i="8"/>
  <c r="OT36" i="8"/>
  <c r="OR37" i="8"/>
  <c r="OU36" i="8"/>
  <c r="OV35" i="8"/>
  <c r="OW35" i="8"/>
  <c r="OQ37" i="8"/>
  <c r="OQ39" i="8" s="1"/>
  <c r="OP37" i="8"/>
  <c r="PO35" i="8"/>
  <c r="PQ34" i="8"/>
  <c r="PP34" i="8"/>
  <c r="PM35" i="8"/>
  <c r="PN35" i="8"/>
  <c r="PL36" i="8"/>
  <c r="PK36" i="8"/>
  <c r="PJ36" i="8"/>
  <c r="PI37" i="8"/>
  <c r="PH37" i="8"/>
  <c r="PH39" i="8" s="1"/>
  <c r="PG37" i="8"/>
  <c r="OC36" i="8"/>
  <c r="OB36" i="8"/>
  <c r="OA37" i="8"/>
  <c r="NY37" i="8"/>
  <c r="NZ37" i="8"/>
  <c r="NZ39" i="8" s="1"/>
  <c r="OH22" i="8"/>
  <c r="OH27" i="8"/>
  <c r="OH33" i="8"/>
  <c r="OH19" i="8"/>
  <c r="OH18" i="8"/>
  <c r="OH24" i="8"/>
  <c r="OH31" i="8"/>
  <c r="OH23" i="8"/>
  <c r="OH21" i="8"/>
  <c r="OH29" i="8"/>
  <c r="OH12" i="8"/>
  <c r="OH34" i="8"/>
  <c r="OH41" i="8"/>
  <c r="OH10" i="8"/>
  <c r="OH36" i="8"/>
  <c r="OH13" i="8"/>
  <c r="OH35" i="8"/>
  <c r="OH11" i="8"/>
  <c r="OH32" i="8"/>
  <c r="OH37" i="8"/>
  <c r="OH39" i="8"/>
  <c r="OH7" i="8"/>
  <c r="OH40" i="8"/>
  <c r="OH28" i="8"/>
  <c r="OH8" i="8"/>
  <c r="OH26" i="8"/>
  <c r="OH14" i="8"/>
  <c r="OH15" i="8"/>
  <c r="OH20" i="8"/>
  <c r="OH16" i="8"/>
  <c r="OH38" i="8"/>
  <c r="OH30" i="8"/>
  <c r="OH9" i="8"/>
  <c r="OH25" i="8"/>
  <c r="OH17" i="8"/>
  <c r="MR12" i="8"/>
  <c r="MV12" i="8" s="1"/>
  <c r="MR32" i="8"/>
  <c r="MV32" i="8" s="1"/>
  <c r="MR22" i="8"/>
  <c r="MV22" i="8" s="1"/>
  <c r="MR36" i="8"/>
  <c r="MR13" i="8"/>
  <c r="MV13" i="8" s="1"/>
  <c r="Z41" i="2" s="1"/>
  <c r="MR28" i="8"/>
  <c r="MV28" i="8" s="1"/>
  <c r="Z44" i="2" s="1"/>
  <c r="MR14" i="8"/>
  <c r="MV14" i="8" s="1"/>
  <c r="Z48" i="2" s="1"/>
  <c r="MR39" i="8"/>
  <c r="MV39" i="8" s="1"/>
  <c r="Z53" i="2" s="1"/>
  <c r="MR38" i="8"/>
  <c r="MV38" i="8" s="1"/>
  <c r="Z46" i="2" s="1"/>
  <c r="MR27" i="8"/>
  <c r="MV27" i="8" s="1"/>
  <c r="MR29" i="8"/>
  <c r="MV29" i="8" s="1"/>
  <c r="Z51" i="2" s="1"/>
  <c r="MR18" i="8"/>
  <c r="MV18" i="8" s="1"/>
  <c r="Z42" i="2" s="1"/>
  <c r="MR26" i="8"/>
  <c r="MR16" i="8"/>
  <c r="MR8" i="8"/>
  <c r="MV8" i="8" s="1"/>
  <c r="Z40" i="2" s="1"/>
  <c r="MR19" i="8"/>
  <c r="MV19" i="8" s="1"/>
  <c r="Z49" i="2" s="1"/>
  <c r="MR25" i="8"/>
  <c r="MV25" i="8" s="1"/>
  <c r="Z57" i="2" s="1"/>
  <c r="MR41" i="8"/>
  <c r="MR37" i="8"/>
  <c r="MV37" i="8" s="1"/>
  <c r="MR17" i="8"/>
  <c r="MV17" i="8" s="1"/>
  <c r="MR7" i="8"/>
  <c r="MV7" i="8" s="1"/>
  <c r="MR40" i="8"/>
  <c r="MV40" i="8" s="1"/>
  <c r="Z60" i="2" s="1"/>
  <c r="MR33" i="8"/>
  <c r="MV33" i="8" s="1"/>
  <c r="Z45" i="2" s="1"/>
  <c r="MR30" i="8"/>
  <c r="MV30" i="8" s="1"/>
  <c r="Z58" i="2" s="1"/>
  <c r="MR20" i="8"/>
  <c r="MV20" i="8" s="1"/>
  <c r="Z56" i="2" s="1"/>
  <c r="MR9" i="8"/>
  <c r="MV9" i="8" s="1"/>
  <c r="Z47" i="2" s="1"/>
  <c r="MR24" i="8"/>
  <c r="MV24" i="8" s="1"/>
  <c r="Z50" i="2" s="1"/>
  <c r="MR11" i="8"/>
  <c r="MR10" i="8"/>
  <c r="MV10" i="8" s="1"/>
  <c r="Z54" i="2" s="1"/>
  <c r="MR15" i="8"/>
  <c r="MV15" i="8" s="1"/>
  <c r="Z55" i="2" s="1"/>
  <c r="MR21" i="8"/>
  <c r="MR35" i="8"/>
  <c r="MV35" i="8" s="1"/>
  <c r="Z59" i="2" s="1"/>
  <c r="MR34" i="8"/>
  <c r="MV34" i="8" s="1"/>
  <c r="Z52" i="2" s="1"/>
  <c r="MR23" i="8"/>
  <c r="MV23" i="8" s="1"/>
  <c r="Z43" i="2" s="1"/>
  <c r="MR31" i="8"/>
  <c r="Y239" i="2" l="1"/>
  <c r="BQ239" i="2" s="1"/>
  <c r="Y211" i="2"/>
  <c r="BQ211" i="2" s="1"/>
  <c r="Y215" i="2"/>
  <c r="BQ215" i="2" s="1"/>
  <c r="Y124" i="2"/>
  <c r="BQ124" i="2" s="1"/>
  <c r="Y152" i="2"/>
  <c r="BQ152" i="2" s="1"/>
  <c r="Y246" i="2"/>
  <c r="BQ246" i="2" s="1"/>
  <c r="Y120" i="2"/>
  <c r="BQ120" i="2" s="1"/>
  <c r="Y204" i="2"/>
  <c r="BQ204" i="2" s="1"/>
  <c r="Y232" i="2"/>
  <c r="BQ232" i="2" s="1"/>
  <c r="Y141" i="2"/>
  <c r="BQ141" i="2" s="1"/>
  <c r="Y118" i="2"/>
  <c r="BQ118" i="2" s="1"/>
  <c r="Y210" i="2"/>
  <c r="BQ210" i="2" s="1"/>
  <c r="Y119" i="2"/>
  <c r="BQ119" i="2" s="1"/>
  <c r="Y147" i="2"/>
  <c r="BQ147" i="2" s="1"/>
  <c r="Y182" i="2"/>
  <c r="BQ182" i="2" s="1"/>
  <c r="Y126" i="2"/>
  <c r="BQ126" i="2" s="1"/>
  <c r="Y172" i="2"/>
  <c r="BQ172" i="2" s="1"/>
  <c r="Y109" i="2"/>
  <c r="BQ109" i="2" s="1"/>
  <c r="Y137" i="2"/>
  <c r="BQ137" i="2" s="1"/>
  <c r="Y184" i="2"/>
  <c r="BQ184" i="2" s="1"/>
  <c r="Y247" i="2"/>
  <c r="BQ247" i="2" s="1"/>
  <c r="Y189" i="2"/>
  <c r="BQ189" i="2" s="1"/>
  <c r="Y125" i="2"/>
  <c r="BQ125" i="2" s="1"/>
  <c r="Y216" i="2"/>
  <c r="BQ216" i="2" s="1"/>
  <c r="Y153" i="2"/>
  <c r="BQ153" i="2" s="1"/>
  <c r="Y241" i="2"/>
  <c r="BQ241" i="2" s="1"/>
  <c r="Y206" i="2"/>
  <c r="BQ206" i="2" s="1"/>
  <c r="Y229" i="2"/>
  <c r="BQ229" i="2" s="1"/>
  <c r="Y110" i="2"/>
  <c r="BQ110" i="2" s="1"/>
  <c r="Y138" i="2"/>
  <c r="BQ138" i="2" s="1"/>
  <c r="Y180" i="2"/>
  <c r="BQ180" i="2" s="1"/>
  <c r="Y236" i="2"/>
  <c r="BQ236" i="2" s="1"/>
  <c r="Y240" i="2"/>
  <c r="BQ240" i="2" s="1"/>
  <c r="Y114" i="2"/>
  <c r="BQ114" i="2" s="1"/>
  <c r="Y149" i="2"/>
  <c r="BQ149" i="2" s="1"/>
  <c r="Y203" i="2"/>
  <c r="BQ203" i="2" s="1"/>
  <c r="Y168" i="2"/>
  <c r="BQ168" i="2" s="1"/>
  <c r="Y213" i="2"/>
  <c r="BQ213" i="2" s="1"/>
  <c r="Y122" i="2"/>
  <c r="BQ122" i="2" s="1"/>
  <c r="Y185" i="2"/>
  <c r="BQ185" i="2" s="1"/>
  <c r="Y233" i="2"/>
  <c r="BQ233" i="2" s="1"/>
  <c r="Y170" i="2"/>
  <c r="BQ170" i="2" s="1"/>
  <c r="Y214" i="2"/>
  <c r="BQ214" i="2" s="1"/>
  <c r="Y249" i="2"/>
  <c r="BQ249" i="2" s="1"/>
  <c r="Y151" i="2"/>
  <c r="BQ151" i="2" s="1"/>
  <c r="Y111" i="2"/>
  <c r="BQ111" i="2" s="1"/>
  <c r="Y167" i="2"/>
  <c r="BQ167" i="2" s="1"/>
  <c r="Y199" i="2"/>
  <c r="BQ199" i="2" s="1"/>
  <c r="Y143" i="2"/>
  <c r="BQ143" i="2" s="1"/>
  <c r="CN194" i="2"/>
  <c r="CN250" i="2"/>
  <c r="CN222" i="2"/>
  <c r="CN160" i="2"/>
  <c r="CN195" i="2"/>
  <c r="CN223" i="2"/>
  <c r="CN196" i="2"/>
  <c r="CN133" i="2"/>
  <c r="CN224" i="2"/>
  <c r="CN130" i="2"/>
  <c r="CN102" i="2"/>
  <c r="CN221" i="2"/>
  <c r="CN220" i="2"/>
  <c r="CN227" i="2"/>
  <c r="CN164" i="2"/>
  <c r="CN136" i="2"/>
  <c r="CN100" i="2"/>
  <c r="CN135" i="2"/>
  <c r="CN219" i="2"/>
  <c r="CN127" i="2"/>
  <c r="CN225" i="2"/>
  <c r="CN134" i="2"/>
  <c r="CN197" i="2"/>
  <c r="CN180" i="2"/>
  <c r="CN212" i="2"/>
  <c r="CN143" i="2"/>
  <c r="CN216" i="2"/>
  <c r="CN181" i="2"/>
  <c r="CN137" i="2"/>
  <c r="CN150" i="2"/>
  <c r="CN188" i="2"/>
  <c r="CN106" i="2"/>
  <c r="CN120" i="2"/>
  <c r="CN189" i="2"/>
  <c r="CN123" i="2"/>
  <c r="CN217" i="2"/>
  <c r="CN140" i="2"/>
  <c r="CN147" i="2"/>
  <c r="CN238" i="2"/>
  <c r="CN215" i="2"/>
  <c r="CN207" i="2"/>
  <c r="CN233" i="2"/>
  <c r="CN230" i="2"/>
  <c r="CN167" i="2"/>
  <c r="CN239" i="2"/>
  <c r="CN240" i="2"/>
  <c r="CN237" i="2"/>
  <c r="CN157" i="2"/>
  <c r="CN117" i="2"/>
  <c r="CN138" i="2"/>
  <c r="CN173" i="2"/>
  <c r="CN247" i="2"/>
  <c r="CN171" i="2"/>
  <c r="CN244" i="2"/>
  <c r="CN235" i="2"/>
  <c r="CN200" i="2"/>
  <c r="CN206" i="2"/>
  <c r="CN169" i="2"/>
  <c r="CN183" i="2"/>
  <c r="CN151" i="2"/>
  <c r="CN245" i="2"/>
  <c r="CN112" i="2"/>
  <c r="CN168" i="2"/>
  <c r="CN119" i="2"/>
  <c r="CN243" i="2"/>
  <c r="CN242" i="2"/>
  <c r="CN142" i="2"/>
  <c r="CN170" i="2"/>
  <c r="CN139" i="2"/>
  <c r="CN211" i="2"/>
  <c r="CN114" i="2"/>
  <c r="CN174" i="2"/>
  <c r="CN209" i="2"/>
  <c r="CN248" i="2"/>
  <c r="CN156" i="2"/>
  <c r="CN249" i="2"/>
  <c r="CN236" i="2"/>
  <c r="Y113" i="2"/>
  <c r="BQ113" i="2" s="1"/>
  <c r="Y148" i="2"/>
  <c r="BQ148" i="2" s="1"/>
  <c r="Y243" i="2"/>
  <c r="BQ243" i="2" s="1"/>
  <c r="Y218" i="2"/>
  <c r="BQ218" i="2" s="1"/>
  <c r="Y155" i="2"/>
  <c r="BQ155" i="2" s="1"/>
  <c r="Y106" i="2"/>
  <c r="BQ106" i="2" s="1"/>
  <c r="Y146" i="2"/>
  <c r="BQ146" i="2" s="1"/>
  <c r="Y238" i="2"/>
  <c r="BQ238" i="2" s="1"/>
  <c r="Y217" i="2"/>
  <c r="BQ217" i="2" s="1"/>
  <c r="Y245" i="2"/>
  <c r="BQ245" i="2" s="1"/>
  <c r="Y154" i="2"/>
  <c r="BQ154" i="2" s="1"/>
  <c r="Y200" i="2"/>
  <c r="BQ200" i="2" s="1"/>
  <c r="Y235" i="2"/>
  <c r="BQ235" i="2" s="1"/>
  <c r="Y121" i="2"/>
  <c r="BQ121" i="2" s="1"/>
  <c r="Y212" i="2"/>
  <c r="BQ212" i="2" s="1"/>
  <c r="Y156" i="2"/>
  <c r="BQ156" i="2" s="1"/>
  <c r="Y244" i="2"/>
  <c r="BQ244" i="2" s="1"/>
  <c r="Y115" i="2"/>
  <c r="BQ115" i="2" s="1"/>
  <c r="Y150" i="2"/>
  <c r="BQ150" i="2" s="1"/>
  <c r="Y201" i="2"/>
  <c r="BQ201" i="2" s="1"/>
  <c r="Y208" i="2"/>
  <c r="BQ208" i="2" s="1"/>
  <c r="Y117" i="2"/>
  <c r="BQ117" i="2" s="1"/>
  <c r="Y145" i="2"/>
  <c r="BQ145" i="2" s="1"/>
  <c r="Y205" i="2"/>
  <c r="BQ205" i="2" s="1"/>
  <c r="Y112" i="2"/>
  <c r="BQ112" i="2" s="1"/>
  <c r="Y231" i="2"/>
  <c r="BQ231" i="2" s="1"/>
  <c r="Y140" i="2"/>
  <c r="BQ140" i="2" s="1"/>
  <c r="Y157" i="2"/>
  <c r="BQ157" i="2" s="1"/>
  <c r="Y248" i="2"/>
  <c r="BQ248" i="2" s="1"/>
  <c r="Y198" i="2"/>
  <c r="BQ198" i="2" s="1"/>
  <c r="Y107" i="2"/>
  <c r="BQ107" i="2" s="1"/>
  <c r="Y142" i="2"/>
  <c r="BQ142" i="2" s="1"/>
  <c r="Y123" i="2"/>
  <c r="BQ123" i="2" s="1"/>
  <c r="Y202" i="2"/>
  <c r="BQ202" i="2" s="1"/>
  <c r="Y230" i="2"/>
  <c r="BQ230" i="2" s="1"/>
  <c r="Y139" i="2"/>
  <c r="BQ139" i="2" s="1"/>
  <c r="Y207" i="2"/>
  <c r="BQ207" i="2" s="1"/>
  <c r="CN104" i="2"/>
  <c r="CN132" i="2"/>
  <c r="CN161" i="2"/>
  <c r="CN105" i="2"/>
  <c r="CN165" i="2"/>
  <c r="CN158" i="2"/>
  <c r="CN129" i="2"/>
  <c r="CN101" i="2"/>
  <c r="CN192" i="2"/>
  <c r="CN226" i="2"/>
  <c r="CN163" i="2"/>
  <c r="CN191" i="2"/>
  <c r="CN128" i="2"/>
  <c r="CN190" i="2"/>
  <c r="CN162" i="2"/>
  <c r="CN99" i="2"/>
  <c r="CN201" i="2"/>
  <c r="CN121" i="2"/>
  <c r="CN234" i="2"/>
  <c r="CN125" i="2"/>
  <c r="CN172" i="2"/>
  <c r="CN115" i="2"/>
  <c r="CN178" i="2"/>
  <c r="CN204" i="2"/>
  <c r="CN246" i="2"/>
  <c r="CN218" i="2"/>
  <c r="CN214" i="2"/>
  <c r="CN126" i="2"/>
  <c r="CN182" i="2"/>
  <c r="CN231" i="2"/>
  <c r="CN175" i="2"/>
  <c r="CN187" i="2"/>
  <c r="CN116" i="2"/>
  <c r="CN144" i="2"/>
  <c r="CN107" i="2"/>
  <c r="CN202" i="2"/>
  <c r="CN176" i="2"/>
  <c r="CN205" i="2"/>
  <c r="CN177" i="2"/>
  <c r="CN146" i="2"/>
  <c r="CN122" i="2"/>
  <c r="CN145" i="2"/>
  <c r="CN159" i="2"/>
  <c r="CN229" i="2"/>
  <c r="CN184" i="2"/>
  <c r="CN199" i="2"/>
  <c r="CN108" i="2"/>
  <c r="CN153" i="2"/>
  <c r="CN109" i="2"/>
  <c r="CN241" i="2"/>
  <c r="CN141" i="2"/>
  <c r="CN232" i="2"/>
  <c r="CN155" i="2"/>
  <c r="CN186" i="2"/>
  <c r="CN154" i="2"/>
  <c r="CN203" i="2"/>
  <c r="CN210" i="2"/>
  <c r="CN124" i="2"/>
  <c r="CN152" i="2"/>
  <c r="CN179" i="2"/>
  <c r="CN198" i="2"/>
  <c r="CN111" i="2"/>
  <c r="CN148" i="2"/>
  <c r="CN113" i="2"/>
  <c r="CN149" i="2"/>
  <c r="CN118" i="2"/>
  <c r="CN213" i="2"/>
  <c r="CN208" i="2"/>
  <c r="CN185" i="2"/>
  <c r="CN110" i="2"/>
  <c r="MV11" i="8"/>
  <c r="Z61" i="2" s="1"/>
  <c r="Z201" i="2" s="1"/>
  <c r="BR201" i="2" s="1"/>
  <c r="Z33" i="2"/>
  <c r="Z229" i="2" s="1"/>
  <c r="BR229" i="2" s="1"/>
  <c r="Z35" i="2"/>
  <c r="MV21" i="8"/>
  <c r="Z63" i="2" s="1"/>
  <c r="Z138" i="2" s="1"/>
  <c r="BR138" i="2" s="1"/>
  <c r="Z39" i="2"/>
  <c r="MV41" i="8"/>
  <c r="Z67" i="2" s="1"/>
  <c r="Z119" i="2" s="1"/>
  <c r="BR119" i="2" s="1"/>
  <c r="Z215" i="2"/>
  <c r="BR215" i="2" s="1"/>
  <c r="Z116" i="2"/>
  <c r="BR116" i="2" s="1"/>
  <c r="Z207" i="2"/>
  <c r="BR207" i="2" s="1"/>
  <c r="Z198" i="2"/>
  <c r="BR198" i="2" s="1"/>
  <c r="Z200" i="2"/>
  <c r="BR200" i="2" s="1"/>
  <c r="Z209" i="2"/>
  <c r="BR209" i="2" s="1"/>
  <c r="MV31" i="8"/>
  <c r="Z65" i="2" s="1"/>
  <c r="Z173" i="2" s="1"/>
  <c r="BR173" i="2" s="1"/>
  <c r="Z37" i="2"/>
  <c r="Z106" i="2"/>
  <c r="BR106" i="2" s="1"/>
  <c r="Z169" i="2"/>
  <c r="BR169" i="2" s="1"/>
  <c r="Z211" i="2"/>
  <c r="BR211" i="2" s="1"/>
  <c r="Z178" i="2"/>
  <c r="BR178" i="2" s="1"/>
  <c r="Z206" i="2"/>
  <c r="BR206" i="2" s="1"/>
  <c r="Z115" i="2"/>
  <c r="BR115" i="2" s="1"/>
  <c r="Z167" i="2"/>
  <c r="BR167" i="2" s="1"/>
  <c r="Z202" i="2"/>
  <c r="BR202" i="2" s="1"/>
  <c r="Z171" i="2"/>
  <c r="BR171" i="2" s="1"/>
  <c r="Z36" i="2"/>
  <c r="MV26" i="8"/>
  <c r="Z64" i="2" s="1"/>
  <c r="Z159" i="2" s="1"/>
  <c r="BR159" i="2" s="1"/>
  <c r="MV36" i="8"/>
  <c r="Z66" i="2" s="1"/>
  <c r="Z38" i="2"/>
  <c r="MV16" i="8"/>
  <c r="Z62" i="2" s="1"/>
  <c r="Z204" i="2" s="1"/>
  <c r="BR204" i="2" s="1"/>
  <c r="Z34" i="2"/>
  <c r="Z242" i="2" s="1"/>
  <c r="BR242" i="2" s="1"/>
  <c r="OG27" i="8"/>
  <c r="OG7" i="8"/>
  <c r="OG17" i="8"/>
  <c r="OG14" i="8"/>
  <c r="OG11" i="8"/>
  <c r="OG18" i="8"/>
  <c r="OG25" i="8"/>
  <c r="OG29" i="8"/>
  <c r="OG38" i="8"/>
  <c r="OG35" i="8"/>
  <c r="OG32" i="8"/>
  <c r="OG19" i="8"/>
  <c r="OG21" i="8"/>
  <c r="OG34" i="8"/>
  <c r="OG36" i="8"/>
  <c r="OG41" i="8"/>
  <c r="OG28" i="8"/>
  <c r="OG15" i="8"/>
  <c r="OG39" i="8"/>
  <c r="OG22" i="8"/>
  <c r="OG12" i="8"/>
  <c r="OG26" i="8"/>
  <c r="OG10" i="8"/>
  <c r="OG16" i="8"/>
  <c r="OG37" i="8"/>
  <c r="OG33" i="8"/>
  <c r="OG8" i="8"/>
  <c r="OG9" i="8"/>
  <c r="OG23" i="8"/>
  <c r="OG31" i="8"/>
  <c r="OG13" i="8"/>
  <c r="OG20" i="8"/>
  <c r="OG40" i="8"/>
  <c r="OG30" i="8"/>
  <c r="OG24" i="8"/>
  <c r="OB37" i="8"/>
  <c r="OC37" i="8"/>
  <c r="OC39" i="8" s="1"/>
  <c r="PW16" i="8"/>
  <c r="PW17" i="8"/>
  <c r="PW32" i="8"/>
  <c r="PW25" i="8"/>
  <c r="PW9" i="8"/>
  <c r="PW18" i="8"/>
  <c r="PW21" i="8"/>
  <c r="PW24" i="8"/>
  <c r="PW20" i="8"/>
  <c r="PW36" i="8"/>
  <c r="PW26" i="8"/>
  <c r="PW23" i="8"/>
  <c r="PW22" i="8"/>
  <c r="PW19" i="8"/>
  <c r="PW8" i="8"/>
  <c r="PW41" i="8"/>
  <c r="PW15" i="8"/>
  <c r="PW37" i="8"/>
  <c r="PW7" i="8"/>
  <c r="PW12" i="8"/>
  <c r="PW30" i="8"/>
  <c r="PW10" i="8"/>
  <c r="PW29" i="8"/>
  <c r="PW39" i="8"/>
  <c r="PW35" i="8"/>
  <c r="PW34" i="8"/>
  <c r="PW40" i="8"/>
  <c r="PW31" i="8"/>
  <c r="PW14" i="8"/>
  <c r="PW33" i="8"/>
  <c r="PW28" i="8"/>
  <c r="PW13" i="8"/>
  <c r="PW11" i="8"/>
  <c r="PW38" i="8"/>
  <c r="PW27" i="8"/>
  <c r="PK37" i="8"/>
  <c r="PK39" i="8" s="1"/>
  <c r="PJ37" i="8"/>
  <c r="PM36" i="8"/>
  <c r="PL37" i="8"/>
  <c r="PN36" i="8"/>
  <c r="PO36" i="8"/>
  <c r="PQ35" i="8"/>
  <c r="PP35" i="8"/>
  <c r="PB32" i="8"/>
  <c r="PB37" i="8"/>
  <c r="PB27" i="8"/>
  <c r="PB9" i="8"/>
  <c r="PB14" i="8"/>
  <c r="PB41" i="8"/>
  <c r="PB11" i="8"/>
  <c r="PB10" i="8"/>
  <c r="PB26" i="8"/>
  <c r="PB31" i="8"/>
  <c r="PB18" i="8"/>
  <c r="PB17" i="8"/>
  <c r="PB24" i="8"/>
  <c r="PB25" i="8"/>
  <c r="PB35" i="8"/>
  <c r="PB38" i="8"/>
  <c r="PB15" i="8"/>
  <c r="PB39" i="8"/>
  <c r="PB22" i="8"/>
  <c r="PB12" i="8"/>
  <c r="PB7" i="8"/>
  <c r="PB21" i="8"/>
  <c r="PB13" i="8"/>
  <c r="PB23" i="8"/>
  <c r="PB34" i="8"/>
  <c r="PB29" i="8"/>
  <c r="PB33" i="8"/>
  <c r="PB30" i="8"/>
  <c r="PB20" i="8"/>
  <c r="PB19" i="8"/>
  <c r="PB40" i="8"/>
  <c r="PB28" i="8"/>
  <c r="PB8" i="8"/>
  <c r="PB36" i="8"/>
  <c r="PB16" i="8"/>
  <c r="OV36" i="8"/>
  <c r="OU37" i="8"/>
  <c r="OW36" i="8"/>
  <c r="OT37" i="8"/>
  <c r="OT39" i="8" s="1"/>
  <c r="OS37" i="8"/>
  <c r="NL37" i="8"/>
  <c r="NP37" i="8" s="1"/>
  <c r="NL12" i="8"/>
  <c r="NP12" i="8" s="1"/>
  <c r="NL17" i="8"/>
  <c r="NP17" i="8" s="1"/>
  <c r="NL27" i="8"/>
  <c r="NP27" i="8" s="1"/>
  <c r="NL18" i="8"/>
  <c r="NP18" i="8" s="1"/>
  <c r="AA42" i="2" s="1"/>
  <c r="NL23" i="8"/>
  <c r="NP23" i="8" s="1"/>
  <c r="AA43" i="2" s="1"/>
  <c r="NL29" i="8"/>
  <c r="NP29" i="8" s="1"/>
  <c r="AA51" i="2" s="1"/>
  <c r="NL40" i="8"/>
  <c r="NP40" i="8" s="1"/>
  <c r="AA60" i="2" s="1"/>
  <c r="NL38" i="8"/>
  <c r="NP38" i="8" s="1"/>
  <c r="AA46" i="2" s="1"/>
  <c r="NL24" i="8"/>
  <c r="NP24" i="8" s="1"/>
  <c r="AA50" i="2" s="1"/>
  <c r="NL35" i="8"/>
  <c r="NP35" i="8" s="1"/>
  <c r="AA59" i="2" s="1"/>
  <c r="NL34" i="8"/>
  <c r="NP34" i="8" s="1"/>
  <c r="AA52" i="2" s="1"/>
  <c r="NL39" i="8"/>
  <c r="NP39" i="8" s="1"/>
  <c r="AA53" i="2" s="1"/>
  <c r="NL13" i="8"/>
  <c r="NP13" i="8" s="1"/>
  <c r="AA41" i="2" s="1"/>
  <c r="NL21" i="8"/>
  <c r="NL14" i="8"/>
  <c r="NP14" i="8" s="1"/>
  <c r="AA48" i="2" s="1"/>
  <c r="NL28" i="8"/>
  <c r="NP28" i="8" s="1"/>
  <c r="AA44" i="2" s="1"/>
  <c r="NL41" i="8"/>
  <c r="NL20" i="8"/>
  <c r="NP20" i="8" s="1"/>
  <c r="AA56" i="2" s="1"/>
  <c r="NL7" i="8"/>
  <c r="NP7" i="8" s="1"/>
  <c r="NL32" i="8"/>
  <c r="NP32" i="8" s="1"/>
  <c r="NL11" i="8"/>
  <c r="NL25" i="8"/>
  <c r="NP25" i="8" s="1"/>
  <c r="AA57" i="2" s="1"/>
  <c r="NL9" i="8"/>
  <c r="NP9" i="8" s="1"/>
  <c r="AA47" i="2" s="1"/>
  <c r="NL19" i="8"/>
  <c r="NP19" i="8" s="1"/>
  <c r="AA49" i="2" s="1"/>
  <c r="NL8" i="8"/>
  <c r="NP8" i="8" s="1"/>
  <c r="AA40" i="2" s="1"/>
  <c r="NL15" i="8"/>
  <c r="NP15" i="8" s="1"/>
  <c r="AA55" i="2" s="1"/>
  <c r="NL36" i="8"/>
  <c r="NL22" i="8"/>
  <c r="NP22" i="8" s="1"/>
  <c r="NL30" i="8"/>
  <c r="NP30" i="8" s="1"/>
  <c r="AA58" i="2" s="1"/>
  <c r="NL26" i="8"/>
  <c r="NL31" i="8"/>
  <c r="NL16" i="8"/>
  <c r="NL10" i="8"/>
  <c r="NP10" i="8" s="1"/>
  <c r="AA54" i="2" s="1"/>
  <c r="NL33" i="8"/>
  <c r="NP33" i="8" s="1"/>
  <c r="AA45" i="2" s="1"/>
  <c r="Y162" i="2"/>
  <c r="BQ162" i="2" s="1"/>
  <c r="Y197" i="2"/>
  <c r="BQ197" i="2" s="1"/>
  <c r="Y99" i="2"/>
  <c r="BQ99" i="2" s="1"/>
  <c r="Y225" i="2"/>
  <c r="BQ225" i="2" s="1"/>
  <c r="Y134" i="2"/>
  <c r="BQ134" i="2" s="1"/>
  <c r="Y127" i="2"/>
  <c r="BQ127" i="2" s="1"/>
  <c r="Y190" i="2"/>
  <c r="BQ190" i="2" s="1"/>
  <c r="Y219" i="2"/>
  <c r="BQ219" i="2" s="1"/>
  <c r="Y128" i="2"/>
  <c r="BQ128" i="2" s="1"/>
  <c r="Y226" i="2"/>
  <c r="BQ226" i="2" s="1"/>
  <c r="Y163" i="2"/>
  <c r="BQ163" i="2" s="1"/>
  <c r="Y100" i="2"/>
  <c r="BQ100" i="2" s="1"/>
  <c r="Y135" i="2"/>
  <c r="BQ135" i="2" s="1"/>
  <c r="Y191" i="2"/>
  <c r="BQ191" i="2" s="1"/>
  <c r="Y250" i="2"/>
  <c r="BQ250" i="2" s="1"/>
  <c r="Y166" i="2"/>
  <c r="BQ166" i="2" s="1"/>
  <c r="Y194" i="2"/>
  <c r="BQ194" i="2" s="1"/>
  <c r="Y222" i="2"/>
  <c r="BQ222" i="2" s="1"/>
  <c r="CO242" i="2" s="1"/>
  <c r="Y131" i="2"/>
  <c r="BQ131" i="2" s="1"/>
  <c r="Y103" i="2"/>
  <c r="BQ103" i="2" s="1"/>
  <c r="Y237" i="2"/>
  <c r="BQ237" i="2" s="1"/>
  <c r="Y251" i="2"/>
  <c r="BQ251" i="2" s="1"/>
  <c r="CO251" i="2" s="1"/>
  <c r="Y223" i="2"/>
  <c r="BQ223" i="2" s="1"/>
  <c r="Y160" i="2"/>
  <c r="BQ160" i="2" s="1"/>
  <c r="CO176" i="2" s="1"/>
  <c r="Y104" i="2"/>
  <c r="BQ104" i="2" s="1"/>
  <c r="Y195" i="2"/>
  <c r="BQ195" i="2" s="1"/>
  <c r="Y132" i="2"/>
  <c r="BQ132" i="2" s="1"/>
  <c r="Y209" i="2"/>
  <c r="BQ209" i="2" s="1"/>
  <c r="Y188" i="2"/>
  <c r="BQ188" i="2" s="1"/>
  <c r="Y130" i="2"/>
  <c r="BQ130" i="2" s="1"/>
  <c r="CO144" i="2" s="1"/>
  <c r="Y193" i="2"/>
  <c r="BQ193" i="2" s="1"/>
  <c r="Y228" i="2"/>
  <c r="BQ228" i="2" s="1"/>
  <c r="Y165" i="2"/>
  <c r="BQ165" i="2" s="1"/>
  <c r="Y102" i="2"/>
  <c r="BQ102" i="2" s="1"/>
  <c r="Y221" i="2"/>
  <c r="BQ221" i="2" s="1"/>
  <c r="Y158" i="2"/>
  <c r="BQ158" i="2" s="1"/>
  <c r="CO158" i="2" s="1"/>
  <c r="Y136" i="2"/>
  <c r="BQ136" i="2" s="1"/>
  <c r="Y164" i="2"/>
  <c r="BQ164" i="2" s="1"/>
  <c r="Y101" i="2"/>
  <c r="BQ101" i="2" s="1"/>
  <c r="Y192" i="2"/>
  <c r="BQ192" i="2" s="1"/>
  <c r="CO192" i="2" s="1"/>
  <c r="Y227" i="2"/>
  <c r="BQ227" i="2" s="1"/>
  <c r="Y129" i="2"/>
  <c r="BQ129" i="2" s="1"/>
  <c r="Y220" i="2"/>
  <c r="BQ220" i="2" s="1"/>
  <c r="Y224" i="2"/>
  <c r="BQ224" i="2" s="1"/>
  <c r="CO224" i="2" s="1"/>
  <c r="Y196" i="2"/>
  <c r="BQ196" i="2" s="1"/>
  <c r="Y161" i="2"/>
  <c r="BQ161" i="2" s="1"/>
  <c r="CO161" i="2" s="1"/>
  <c r="Y133" i="2"/>
  <c r="BQ133" i="2" s="1"/>
  <c r="Y105" i="2"/>
  <c r="BQ105" i="2" s="1"/>
  <c r="CO105" i="2" s="1"/>
  <c r="Z189" i="2" l="1"/>
  <c r="BR189" i="2" s="1"/>
  <c r="Z108" i="2"/>
  <c r="BR108" i="2" s="1"/>
  <c r="Z199" i="2"/>
  <c r="BR199" i="2" s="1"/>
  <c r="Z111" i="2"/>
  <c r="BR111" i="2" s="1"/>
  <c r="Z230" i="2"/>
  <c r="BR230" i="2" s="1"/>
  <c r="Z139" i="2"/>
  <c r="BR139" i="2" s="1"/>
  <c r="Z241" i="2"/>
  <c r="BR241" i="2" s="1"/>
  <c r="Z150" i="2"/>
  <c r="BR150" i="2" s="1"/>
  <c r="Z113" i="2"/>
  <c r="BR113" i="2" s="1"/>
  <c r="Z176" i="2"/>
  <c r="BR176" i="2" s="1"/>
  <c r="Z148" i="2"/>
  <c r="BR148" i="2" s="1"/>
  <c r="Z141" i="2"/>
  <c r="BR141" i="2" s="1"/>
  <c r="Z118" i="2"/>
  <c r="BR118" i="2" s="1"/>
  <c r="Z174" i="2"/>
  <c r="BR174" i="2" s="1"/>
  <c r="Z146" i="2"/>
  <c r="BR146" i="2" s="1"/>
  <c r="Z235" i="2"/>
  <c r="BR235" i="2" s="1"/>
  <c r="Z109" i="2"/>
  <c r="BR109" i="2" s="1"/>
  <c r="Z107" i="2"/>
  <c r="BR107" i="2" s="1"/>
  <c r="Z233" i="2"/>
  <c r="BR233" i="2" s="1"/>
  <c r="Z142" i="2"/>
  <c r="BR142" i="2" s="1"/>
  <c r="Z179" i="2"/>
  <c r="BR179" i="2" s="1"/>
  <c r="Z144" i="2"/>
  <c r="BR144" i="2" s="1"/>
  <c r="Z243" i="2"/>
  <c r="BR243" i="2" s="1"/>
  <c r="Z152" i="2"/>
  <c r="BR152" i="2" s="1"/>
  <c r="Z124" i="2"/>
  <c r="BR124" i="2" s="1"/>
  <c r="Z218" i="2"/>
  <c r="BR218" i="2" s="1"/>
  <c r="Z120" i="2"/>
  <c r="BR120" i="2" s="1"/>
  <c r="Z168" i="2"/>
  <c r="BR168" i="2" s="1"/>
  <c r="Z112" i="2"/>
  <c r="BR112" i="2" s="1"/>
  <c r="Z140" i="2"/>
  <c r="BR140" i="2" s="1"/>
  <c r="Z125" i="2"/>
  <c r="BR125" i="2" s="1"/>
  <c r="Z216" i="2"/>
  <c r="BR216" i="2" s="1"/>
  <c r="Z186" i="2"/>
  <c r="BR186" i="2" s="1"/>
  <c r="Z214" i="2"/>
  <c r="BR214" i="2" s="1"/>
  <c r="Z123" i="2"/>
  <c r="BR123" i="2" s="1"/>
  <c r="Z177" i="2"/>
  <c r="BR177" i="2" s="1"/>
  <c r="Z205" i="2"/>
  <c r="BR205" i="2" s="1"/>
  <c r="Z117" i="2"/>
  <c r="BR117" i="2" s="1"/>
  <c r="Z236" i="2"/>
  <c r="BR236" i="2" s="1"/>
  <c r="Z156" i="2"/>
  <c r="BR156" i="2" s="1"/>
  <c r="Z247" i="2"/>
  <c r="BR247" i="2" s="1"/>
  <c r="Z248" i="2"/>
  <c r="BR248" i="2" s="1"/>
  <c r="Z157" i="2"/>
  <c r="BR157" i="2" s="1"/>
  <c r="Z185" i="2"/>
  <c r="BR185" i="2" s="1"/>
  <c r="Z182" i="2"/>
  <c r="BR182" i="2" s="1"/>
  <c r="Z154" i="2"/>
  <c r="BR154" i="2" s="1"/>
  <c r="Z175" i="2"/>
  <c r="BR175" i="2" s="1"/>
  <c r="Z210" i="2"/>
  <c r="BR210" i="2" s="1"/>
  <c r="Z147" i="2"/>
  <c r="BR147" i="2" s="1"/>
  <c r="Z110" i="2"/>
  <c r="BR110" i="2" s="1"/>
  <c r="CO207" i="2"/>
  <c r="CO139" i="2"/>
  <c r="CO202" i="2"/>
  <c r="CO123" i="2"/>
  <c r="CO107" i="2"/>
  <c r="CO248" i="2"/>
  <c r="CO140" i="2"/>
  <c r="CO112" i="2"/>
  <c r="CO205" i="2"/>
  <c r="CO117" i="2"/>
  <c r="CO201" i="2"/>
  <c r="CO150" i="2"/>
  <c r="CO178" i="2"/>
  <c r="CO181" i="2"/>
  <c r="CO212" i="2"/>
  <c r="CO235" i="2"/>
  <c r="CO154" i="2"/>
  <c r="CO217" i="2"/>
  <c r="CO175" i="2"/>
  <c r="CO174" i="2"/>
  <c r="CO106" i="2"/>
  <c r="CO183" i="2"/>
  <c r="CO187" i="2"/>
  <c r="CO148" i="2"/>
  <c r="CO199" i="2"/>
  <c r="CO111" i="2"/>
  <c r="CO249" i="2"/>
  <c r="CO170" i="2"/>
  <c r="CO185" i="2"/>
  <c r="CO213" i="2"/>
  <c r="CO203" i="2"/>
  <c r="CO114" i="2"/>
  <c r="CO236" i="2"/>
  <c r="CO138" i="2"/>
  <c r="CO229" i="2"/>
  <c r="CO241" i="2"/>
  <c r="CO216" i="2"/>
  <c r="CO189" i="2"/>
  <c r="CO184" i="2"/>
  <c r="CO109" i="2"/>
  <c r="CO126" i="2"/>
  <c r="CO147" i="2"/>
  <c r="CO210" i="2"/>
  <c r="CO141" i="2"/>
  <c r="CO204" i="2"/>
  <c r="CO246" i="2"/>
  <c r="CO124" i="2"/>
  <c r="CO211" i="2"/>
  <c r="CO234" i="2"/>
  <c r="CO129" i="2"/>
  <c r="CO164" i="2"/>
  <c r="CO102" i="2"/>
  <c r="CO228" i="2"/>
  <c r="CO130" i="2"/>
  <c r="CO209" i="2"/>
  <c r="CO195" i="2"/>
  <c r="CO160" i="2"/>
  <c r="CO103" i="2"/>
  <c r="CO222" i="2"/>
  <c r="CO166" i="2"/>
  <c r="CO191" i="2"/>
  <c r="CO100" i="2"/>
  <c r="CO226" i="2"/>
  <c r="CO219" i="2"/>
  <c r="CO127" i="2"/>
  <c r="CO225" i="2"/>
  <c r="CO197" i="2"/>
  <c r="CO133" i="2"/>
  <c r="CO196" i="2"/>
  <c r="CO220" i="2"/>
  <c r="CO227" i="2"/>
  <c r="CO101" i="2"/>
  <c r="CO136" i="2"/>
  <c r="CO221" i="2"/>
  <c r="CO165" i="2"/>
  <c r="CO193" i="2"/>
  <c r="CO188" i="2"/>
  <c r="CO132" i="2"/>
  <c r="CO104" i="2"/>
  <c r="CO223" i="2"/>
  <c r="CO237" i="2"/>
  <c r="CO131" i="2"/>
  <c r="CO194" i="2"/>
  <c r="CO250" i="2"/>
  <c r="CO135" i="2"/>
  <c r="CO163" i="2"/>
  <c r="CO128" i="2"/>
  <c r="CO190" i="2"/>
  <c r="CO134" i="2"/>
  <c r="CO99" i="2"/>
  <c r="CO162" i="2"/>
  <c r="Z234" i="2"/>
  <c r="BR234" i="2" s="1"/>
  <c r="Z143" i="2"/>
  <c r="BR143" i="2" s="1"/>
  <c r="Z239" i="2"/>
  <c r="BR239" i="2" s="1"/>
  <c r="Z232" i="2"/>
  <c r="BR232" i="2" s="1"/>
  <c r="Z237" i="2"/>
  <c r="BR237" i="2" s="1"/>
  <c r="Z137" i="2"/>
  <c r="BR137" i="2" s="1"/>
  <c r="Z172" i="2"/>
  <c r="BR172" i="2" s="1"/>
  <c r="Z170" i="2"/>
  <c r="BR170" i="2" s="1"/>
  <c r="Z187" i="2"/>
  <c r="BR187" i="2" s="1"/>
  <c r="Z155" i="2"/>
  <c r="BR155" i="2" s="1"/>
  <c r="Z246" i="2"/>
  <c r="BR246" i="2" s="1"/>
  <c r="Z183" i="2"/>
  <c r="BR183" i="2" s="1"/>
  <c r="Z231" i="2"/>
  <c r="BR231" i="2" s="1"/>
  <c r="Z203" i="2"/>
  <c r="BR203" i="2" s="1"/>
  <c r="Z181" i="2"/>
  <c r="BR181" i="2" s="1"/>
  <c r="Z244" i="2"/>
  <c r="BR244" i="2" s="1"/>
  <c r="Z153" i="2"/>
  <c r="BR153" i="2" s="1"/>
  <c r="Z151" i="2"/>
  <c r="BR151" i="2" s="1"/>
  <c r="Z249" i="2"/>
  <c r="BR249" i="2" s="1"/>
  <c r="Z114" i="2"/>
  <c r="BR114" i="2" s="1"/>
  <c r="Z240" i="2"/>
  <c r="BR240" i="2" s="1"/>
  <c r="Z149" i="2"/>
  <c r="BR149" i="2" s="1"/>
  <c r="Z208" i="2"/>
  <c r="BR208" i="2" s="1"/>
  <c r="Z145" i="2"/>
  <c r="BR145" i="2" s="1"/>
  <c r="Z121" i="2"/>
  <c r="BR121" i="2" s="1"/>
  <c r="Z184" i="2"/>
  <c r="BR184" i="2" s="1"/>
  <c r="Z213" i="2"/>
  <c r="BR213" i="2" s="1"/>
  <c r="Z122" i="2"/>
  <c r="BR122" i="2" s="1"/>
  <c r="Z126" i="2"/>
  <c r="BR126" i="2" s="1"/>
  <c r="Z217" i="2"/>
  <c r="BR217" i="2" s="1"/>
  <c r="Z245" i="2"/>
  <c r="BR245" i="2" s="1"/>
  <c r="Z238" i="2"/>
  <c r="BR238" i="2" s="1"/>
  <c r="CO171" i="2"/>
  <c r="CO230" i="2"/>
  <c r="CO186" i="2"/>
  <c r="CO142" i="2"/>
  <c r="CO198" i="2"/>
  <c r="CO157" i="2"/>
  <c r="CO231" i="2"/>
  <c r="CO177" i="2"/>
  <c r="CO145" i="2"/>
  <c r="CO208" i="2"/>
  <c r="CO173" i="2"/>
  <c r="CO115" i="2"/>
  <c r="CO244" i="2"/>
  <c r="CO156" i="2"/>
  <c r="CO121" i="2"/>
  <c r="CO200" i="2"/>
  <c r="CO245" i="2"/>
  <c r="CO238" i="2"/>
  <c r="CO146" i="2"/>
  <c r="CO169" i="2"/>
  <c r="CO155" i="2"/>
  <c r="CO218" i="2"/>
  <c r="CO243" i="2"/>
  <c r="CO113" i="2"/>
  <c r="CO159" i="2"/>
  <c r="CO143" i="2"/>
  <c r="CO167" i="2"/>
  <c r="CO151" i="2"/>
  <c r="CO214" i="2"/>
  <c r="CO233" i="2"/>
  <c r="CO122" i="2"/>
  <c r="CO168" i="2"/>
  <c r="CO149" i="2"/>
  <c r="CO240" i="2"/>
  <c r="CO180" i="2"/>
  <c r="CO110" i="2"/>
  <c r="CO206" i="2"/>
  <c r="CO153" i="2"/>
  <c r="CO125" i="2"/>
  <c r="CO247" i="2"/>
  <c r="CO137" i="2"/>
  <c r="CO172" i="2"/>
  <c r="CO182" i="2"/>
  <c r="CO119" i="2"/>
  <c r="CO118" i="2"/>
  <c r="CO232" i="2"/>
  <c r="CO120" i="2"/>
  <c r="CO152" i="2"/>
  <c r="CO215" i="2"/>
  <c r="CO239" i="2"/>
  <c r="CO116" i="2"/>
  <c r="CO179" i="2"/>
  <c r="CO108" i="2"/>
  <c r="NP26" i="8"/>
  <c r="AA64" i="2" s="1"/>
  <c r="AA140" i="2" s="1"/>
  <c r="BS140" i="2" s="1"/>
  <c r="AA36" i="2"/>
  <c r="AA38" i="2"/>
  <c r="NP36" i="8"/>
  <c r="AA66" i="2" s="1"/>
  <c r="AA189" i="2" s="1"/>
  <c r="BS189" i="2" s="1"/>
  <c r="AA33" i="2"/>
  <c r="AA233" i="2" s="1"/>
  <c r="BS233" i="2" s="1"/>
  <c r="NP11" i="8"/>
  <c r="AA61" i="2" s="1"/>
  <c r="AA212" i="2" s="1"/>
  <c r="BS212" i="2" s="1"/>
  <c r="AA214" i="2"/>
  <c r="BS214" i="2" s="1"/>
  <c r="AA123" i="2"/>
  <c r="BS123" i="2" s="1"/>
  <c r="AA202" i="2"/>
  <c r="BS202" i="2" s="1"/>
  <c r="AA139" i="2"/>
  <c r="BS139" i="2" s="1"/>
  <c r="AA111" i="2"/>
  <c r="BS111" i="2" s="1"/>
  <c r="AA206" i="2"/>
  <c r="BS206" i="2" s="1"/>
  <c r="AA199" i="2"/>
  <c r="BS199" i="2" s="1"/>
  <c r="AA108" i="2"/>
  <c r="BS108" i="2" s="1"/>
  <c r="AA211" i="2"/>
  <c r="BS211" i="2" s="1"/>
  <c r="AA210" i="2"/>
  <c r="BS210" i="2" s="1"/>
  <c r="AA147" i="2"/>
  <c r="BS147" i="2" s="1"/>
  <c r="AA217" i="2"/>
  <c r="BS217" i="2" s="1"/>
  <c r="AA126" i="2"/>
  <c r="BS126" i="2" s="1"/>
  <c r="AA180" i="2"/>
  <c r="BS180" i="2" s="1"/>
  <c r="AA117" i="2"/>
  <c r="BS117" i="2" s="1"/>
  <c r="AA106" i="2"/>
  <c r="BS106" i="2" s="1"/>
  <c r="AA204" i="2"/>
  <c r="BS204" i="2" s="1"/>
  <c r="AA155" i="2"/>
  <c r="BS155" i="2" s="1"/>
  <c r="AA183" i="2"/>
  <c r="BS183" i="2" s="1"/>
  <c r="AA120" i="2"/>
  <c r="BS120" i="2" s="1"/>
  <c r="AA174" i="2"/>
  <c r="BS174" i="2" s="1"/>
  <c r="AA146" i="2"/>
  <c r="BS146" i="2" s="1"/>
  <c r="AA110" i="2"/>
  <c r="BS110" i="2" s="1"/>
  <c r="AA138" i="2"/>
  <c r="BS138" i="2" s="1"/>
  <c r="AA201" i="2"/>
  <c r="BS201" i="2" s="1"/>
  <c r="AA200" i="2"/>
  <c r="BS200" i="2" s="1"/>
  <c r="AA37" i="2"/>
  <c r="NP31" i="8"/>
  <c r="AA65" i="2" s="1"/>
  <c r="AA168" i="2" s="1"/>
  <c r="BS168" i="2" s="1"/>
  <c r="AA35" i="2"/>
  <c r="NP21" i="8"/>
  <c r="AA63" i="2" s="1"/>
  <c r="AA156" i="2" s="1"/>
  <c r="BS156" i="2" s="1"/>
  <c r="AA34" i="2"/>
  <c r="AA231" i="2" s="1"/>
  <c r="BS231" i="2" s="1"/>
  <c r="NP16" i="8"/>
  <c r="AA62" i="2" s="1"/>
  <c r="AA39" i="2"/>
  <c r="NP41" i="8"/>
  <c r="AA67" i="2" s="1"/>
  <c r="AA112" i="2" s="1"/>
  <c r="BS112" i="2" s="1"/>
  <c r="PA17" i="8"/>
  <c r="PA27" i="8"/>
  <c r="PA12" i="8"/>
  <c r="PA15" i="8"/>
  <c r="PA28" i="8"/>
  <c r="PA36" i="8"/>
  <c r="PA25" i="8"/>
  <c r="PA40" i="8"/>
  <c r="PA9" i="8"/>
  <c r="PA8" i="8"/>
  <c r="PA13" i="8"/>
  <c r="PA19" i="8"/>
  <c r="PA30" i="8"/>
  <c r="PA37" i="8"/>
  <c r="PA14" i="8"/>
  <c r="PA18" i="8"/>
  <c r="PA35" i="8"/>
  <c r="PA16" i="8"/>
  <c r="PA22" i="8"/>
  <c r="PA7" i="8"/>
  <c r="PA34" i="8"/>
  <c r="PA39" i="8"/>
  <c r="PA31" i="8"/>
  <c r="PA20" i="8"/>
  <c r="PA32" i="8"/>
  <c r="PA41" i="8"/>
  <c r="PA26" i="8"/>
  <c r="PA11" i="8"/>
  <c r="PA33" i="8"/>
  <c r="PA29" i="8"/>
  <c r="PA23" i="8"/>
  <c r="PA10" i="8"/>
  <c r="PA38" i="8"/>
  <c r="PA24" i="8"/>
  <c r="PA21" i="8"/>
  <c r="OV37" i="8"/>
  <c r="OW37" i="8"/>
  <c r="OW39" i="8" s="1"/>
  <c r="PO37" i="8"/>
  <c r="PP36" i="8"/>
  <c r="PQ36" i="8"/>
  <c r="PM37" i="8"/>
  <c r="PN37" i="8"/>
  <c r="PN39" i="8" s="1"/>
  <c r="PV26" i="8"/>
  <c r="PV27" i="8"/>
  <c r="PV12" i="8"/>
  <c r="PV32" i="8"/>
  <c r="PV36" i="8"/>
  <c r="PV25" i="8"/>
  <c r="PV40" i="8"/>
  <c r="PV19" i="8"/>
  <c r="PV13" i="8"/>
  <c r="PV31" i="8"/>
  <c r="PV10" i="8"/>
  <c r="PV9" i="8"/>
  <c r="PV29" i="8"/>
  <c r="PV33" i="8"/>
  <c r="PV30" i="8"/>
  <c r="PV41" i="8"/>
  <c r="PV21" i="8"/>
  <c r="PV8" i="8"/>
  <c r="PV37" i="8"/>
  <c r="PV7" i="8"/>
  <c r="PV22" i="8"/>
  <c r="PV34" i="8"/>
  <c r="PV18" i="8"/>
  <c r="PV17" i="8"/>
  <c r="PV20" i="8"/>
  <c r="PV14" i="8"/>
  <c r="PV35" i="8"/>
  <c r="PV38" i="8"/>
  <c r="PV39" i="8"/>
  <c r="PV16" i="8"/>
  <c r="PV28" i="8"/>
  <c r="PV24" i="8"/>
  <c r="PV11" i="8"/>
  <c r="PV15" i="8"/>
  <c r="PV23" i="8"/>
  <c r="OF25" i="8"/>
  <c r="OJ25" i="8" s="1"/>
  <c r="AB57" i="2" s="1"/>
  <c r="OF17" i="8"/>
  <c r="OJ17" i="8" s="1"/>
  <c r="OF12" i="8"/>
  <c r="OJ12" i="8" s="1"/>
  <c r="OF10" i="8"/>
  <c r="OJ10" i="8" s="1"/>
  <c r="AB54" i="2" s="1"/>
  <c r="OF31" i="8"/>
  <c r="OF40" i="8"/>
  <c r="OJ40" i="8" s="1"/>
  <c r="AB60" i="2" s="1"/>
  <c r="OF38" i="8"/>
  <c r="OJ38" i="8" s="1"/>
  <c r="AB46" i="2" s="1"/>
  <c r="OF18" i="8"/>
  <c r="OJ18" i="8" s="1"/>
  <c r="AB42" i="2" s="1"/>
  <c r="OF22" i="8"/>
  <c r="OJ22" i="8" s="1"/>
  <c r="OF19" i="8"/>
  <c r="OJ19" i="8" s="1"/>
  <c r="AB49" i="2" s="1"/>
  <c r="OF28" i="8"/>
  <c r="OJ28" i="8" s="1"/>
  <c r="AB44" i="2" s="1"/>
  <c r="OF8" i="8"/>
  <c r="OJ8" i="8" s="1"/>
  <c r="AB40" i="2" s="1"/>
  <c r="OF30" i="8"/>
  <c r="OJ30" i="8" s="1"/>
  <c r="AB58" i="2" s="1"/>
  <c r="OF27" i="8"/>
  <c r="OJ27" i="8" s="1"/>
  <c r="OF24" i="8"/>
  <c r="OJ24" i="8" s="1"/>
  <c r="AB50" i="2" s="1"/>
  <c r="OF23" i="8"/>
  <c r="OJ23" i="8" s="1"/>
  <c r="AB43" i="2" s="1"/>
  <c r="OF13" i="8"/>
  <c r="OJ13" i="8" s="1"/>
  <c r="AB41" i="2" s="1"/>
  <c r="OF15" i="8"/>
  <c r="OJ15" i="8" s="1"/>
  <c r="AB55" i="2" s="1"/>
  <c r="OF32" i="8"/>
  <c r="OJ32" i="8" s="1"/>
  <c r="OF7" i="8"/>
  <c r="OJ7" i="8" s="1"/>
  <c r="OF37" i="8"/>
  <c r="OJ37" i="8" s="1"/>
  <c r="OF41" i="8"/>
  <c r="OF26" i="8"/>
  <c r="OF21" i="8"/>
  <c r="OF29" i="8"/>
  <c r="OJ29" i="8" s="1"/>
  <c r="AB51" i="2" s="1"/>
  <c r="OF36" i="8"/>
  <c r="OF11" i="8"/>
  <c r="OF14" i="8"/>
  <c r="OJ14" i="8" s="1"/>
  <c r="AB48" i="2" s="1"/>
  <c r="OF33" i="8"/>
  <c r="OJ33" i="8" s="1"/>
  <c r="AB45" i="2" s="1"/>
  <c r="OF9" i="8"/>
  <c r="OJ9" i="8" s="1"/>
  <c r="AB47" i="2" s="1"/>
  <c r="OF16" i="8"/>
  <c r="OF34" i="8"/>
  <c r="OJ34" i="8" s="1"/>
  <c r="AB52" i="2" s="1"/>
  <c r="OF35" i="8"/>
  <c r="OJ35" i="8" s="1"/>
  <c r="AB59" i="2" s="1"/>
  <c r="OF20" i="8"/>
  <c r="OJ20" i="8" s="1"/>
  <c r="AB56" i="2" s="1"/>
  <c r="OF39" i="8"/>
  <c r="OJ39" i="8" s="1"/>
  <c r="AB53" i="2" s="1"/>
  <c r="Z136" i="2"/>
  <c r="BR136" i="2" s="1"/>
  <c r="Z227" i="2"/>
  <c r="BR227" i="2" s="1"/>
  <c r="Z101" i="2"/>
  <c r="BR101" i="2" s="1"/>
  <c r="Z164" i="2"/>
  <c r="BR164" i="2" s="1"/>
  <c r="Z192" i="2"/>
  <c r="BR192" i="2" s="1"/>
  <c r="Z129" i="2"/>
  <c r="BR129" i="2" s="1"/>
  <c r="Z220" i="2"/>
  <c r="BR220" i="2" s="1"/>
  <c r="Z196" i="2"/>
  <c r="BR196" i="2" s="1"/>
  <c r="Z161" i="2"/>
  <c r="BR161" i="2" s="1"/>
  <c r="Z224" i="2"/>
  <c r="BR224" i="2" s="1"/>
  <c r="Z133" i="2"/>
  <c r="BR133" i="2" s="1"/>
  <c r="Z105" i="2"/>
  <c r="BR105" i="2" s="1"/>
  <c r="Z194" i="2"/>
  <c r="BR194" i="2" s="1"/>
  <c r="Z166" i="2"/>
  <c r="BR166" i="2" s="1"/>
  <c r="Z131" i="2"/>
  <c r="BR131" i="2" s="1"/>
  <c r="Z103" i="2"/>
  <c r="BR103" i="2" s="1"/>
  <c r="Z222" i="2"/>
  <c r="BR222" i="2" s="1"/>
  <c r="Z250" i="2"/>
  <c r="BR250" i="2" s="1"/>
  <c r="Z160" i="2"/>
  <c r="BR160" i="2" s="1"/>
  <c r="Z223" i="2"/>
  <c r="BR223" i="2" s="1"/>
  <c r="Z104" i="2"/>
  <c r="BR104" i="2" s="1"/>
  <c r="Z251" i="2"/>
  <c r="BR251" i="2" s="1"/>
  <c r="CP251" i="2" s="1"/>
  <c r="Z132" i="2"/>
  <c r="BR132" i="2" s="1"/>
  <c r="Z195" i="2"/>
  <c r="BR195" i="2" s="1"/>
  <c r="Z180" i="2"/>
  <c r="BR180" i="2" s="1"/>
  <c r="Z188" i="2"/>
  <c r="BR188" i="2" s="1"/>
  <c r="Z190" i="2"/>
  <c r="BR190" i="2" s="1"/>
  <c r="Z127" i="2"/>
  <c r="BR127" i="2" s="1"/>
  <c r="Z197" i="2"/>
  <c r="BR197" i="2" s="1"/>
  <c r="Z99" i="2"/>
  <c r="BR99" i="2" s="1"/>
  <c r="Z134" i="2"/>
  <c r="BR134" i="2" s="1"/>
  <c r="Z162" i="2"/>
  <c r="BR162" i="2" s="1"/>
  <c r="Z225" i="2"/>
  <c r="BR225" i="2" s="1"/>
  <c r="Z221" i="2"/>
  <c r="BR221" i="2" s="1"/>
  <c r="Z158" i="2"/>
  <c r="BR158" i="2" s="1"/>
  <c r="Z228" i="2"/>
  <c r="BR228" i="2" s="1"/>
  <c r="Z165" i="2"/>
  <c r="BR165" i="2" s="1"/>
  <c r="CP165" i="2" s="1"/>
  <c r="Z102" i="2"/>
  <c r="BR102" i="2" s="1"/>
  <c r="Z130" i="2"/>
  <c r="BR130" i="2" s="1"/>
  <c r="CP130" i="2" s="1"/>
  <c r="Z193" i="2"/>
  <c r="BR193" i="2" s="1"/>
  <c r="Z100" i="2"/>
  <c r="BR100" i="2" s="1"/>
  <c r="Z163" i="2"/>
  <c r="BR163" i="2" s="1"/>
  <c r="Z226" i="2"/>
  <c r="BR226" i="2" s="1"/>
  <c r="CP226" i="2" s="1"/>
  <c r="Z135" i="2"/>
  <c r="BR135" i="2" s="1"/>
  <c r="Z191" i="2"/>
  <c r="BR191" i="2" s="1"/>
  <c r="CP191" i="2" s="1"/>
  <c r="Z212" i="2"/>
  <c r="BR212" i="2" s="1"/>
  <c r="Z128" i="2"/>
  <c r="BR128" i="2" s="1"/>
  <c r="CP128" i="2" s="1"/>
  <c r="Z219" i="2"/>
  <c r="BR219" i="2" s="1"/>
  <c r="CP100" i="2" l="1"/>
  <c r="CP158" i="2"/>
  <c r="CP225" i="2"/>
  <c r="CP134" i="2"/>
  <c r="CP197" i="2"/>
  <c r="CP190" i="2"/>
  <c r="CP180" i="2"/>
  <c r="CP132" i="2"/>
  <c r="CP104" i="2"/>
  <c r="CP160" i="2"/>
  <c r="CP222" i="2"/>
  <c r="CP131" i="2"/>
  <c r="CP194" i="2"/>
  <c r="CP133" i="2"/>
  <c r="CP161" i="2"/>
  <c r="CP220" i="2"/>
  <c r="CP192" i="2"/>
  <c r="CP101" i="2"/>
  <c r="CP136" i="2"/>
  <c r="CP219" i="2"/>
  <c r="CP212" i="2"/>
  <c r="CP135" i="2"/>
  <c r="CP163" i="2"/>
  <c r="CP193" i="2"/>
  <c r="CP102" i="2"/>
  <c r="CP228" i="2"/>
  <c r="CP221" i="2"/>
  <c r="CP162" i="2"/>
  <c r="CP99" i="2"/>
  <c r="CP127" i="2"/>
  <c r="CP188" i="2"/>
  <c r="CP195" i="2"/>
  <c r="CP223" i="2"/>
  <c r="CP250" i="2"/>
  <c r="CP103" i="2"/>
  <c r="CP166" i="2"/>
  <c r="CP105" i="2"/>
  <c r="CP224" i="2"/>
  <c r="CP196" i="2"/>
  <c r="CP129" i="2"/>
  <c r="CP164" i="2"/>
  <c r="CP227" i="2"/>
  <c r="AA172" i="2"/>
  <c r="BS172" i="2" s="1"/>
  <c r="AA109" i="2"/>
  <c r="BS109" i="2" s="1"/>
  <c r="AA137" i="2"/>
  <c r="BS137" i="2" s="1"/>
  <c r="AA229" i="2"/>
  <c r="BS229" i="2" s="1"/>
  <c r="AA173" i="2"/>
  <c r="BS173" i="2" s="1"/>
  <c r="AA118" i="2"/>
  <c r="BS118" i="2" s="1"/>
  <c r="AA209" i="2"/>
  <c r="BS209" i="2" s="1"/>
  <c r="AA237" i="2"/>
  <c r="BS237" i="2" s="1"/>
  <c r="AA218" i="2"/>
  <c r="BS218" i="2" s="1"/>
  <c r="AA246" i="2"/>
  <c r="BS246" i="2" s="1"/>
  <c r="AA169" i="2"/>
  <c r="BS169" i="2" s="1"/>
  <c r="AA141" i="2"/>
  <c r="BS141" i="2" s="1"/>
  <c r="AA232" i="2"/>
  <c r="BS232" i="2" s="1"/>
  <c r="AA208" i="2"/>
  <c r="BS208" i="2" s="1"/>
  <c r="AA236" i="2"/>
  <c r="BS236" i="2" s="1"/>
  <c r="AA182" i="2"/>
  <c r="BS182" i="2" s="1"/>
  <c r="AA154" i="2"/>
  <c r="BS154" i="2" s="1"/>
  <c r="AA119" i="2"/>
  <c r="BS119" i="2" s="1"/>
  <c r="AA238" i="2"/>
  <c r="BS238" i="2" s="1"/>
  <c r="AA175" i="2"/>
  <c r="BS175" i="2" s="1"/>
  <c r="AA113" i="2"/>
  <c r="BS113" i="2" s="1"/>
  <c r="AA148" i="2"/>
  <c r="BS148" i="2" s="1"/>
  <c r="AA143" i="2"/>
  <c r="BS143" i="2" s="1"/>
  <c r="AA171" i="2"/>
  <c r="BS171" i="2" s="1"/>
  <c r="AA115" i="2"/>
  <c r="BS115" i="2" s="1"/>
  <c r="AA178" i="2"/>
  <c r="BS178" i="2" s="1"/>
  <c r="AA150" i="2"/>
  <c r="BS150" i="2" s="1"/>
  <c r="AA230" i="2"/>
  <c r="BS230" i="2" s="1"/>
  <c r="AA167" i="2"/>
  <c r="BS167" i="2" s="1"/>
  <c r="AA249" i="2"/>
  <c r="BS249" i="2" s="1"/>
  <c r="AA151" i="2"/>
  <c r="BS151" i="2" s="1"/>
  <c r="AA186" i="2"/>
  <c r="BS186" i="2" s="1"/>
  <c r="AA124" i="2"/>
  <c r="BS124" i="2" s="1"/>
  <c r="AA152" i="2"/>
  <c r="BS152" i="2" s="1"/>
  <c r="AA205" i="2"/>
  <c r="BS205" i="2" s="1"/>
  <c r="AA177" i="2"/>
  <c r="BS177" i="2" s="1"/>
  <c r="AA149" i="2"/>
  <c r="BS149" i="2" s="1"/>
  <c r="AA144" i="2"/>
  <c r="BS144" i="2" s="1"/>
  <c r="AA207" i="2"/>
  <c r="BS207" i="2" s="1"/>
  <c r="AA170" i="2"/>
  <c r="BS170" i="2" s="1"/>
  <c r="AA142" i="2"/>
  <c r="BS142" i="2" s="1"/>
  <c r="AA213" i="2"/>
  <c r="BS213" i="2" s="1"/>
  <c r="AA157" i="2"/>
  <c r="BS157" i="2" s="1"/>
  <c r="AA153" i="2"/>
  <c r="BS153" i="2" s="1"/>
  <c r="AA216" i="2"/>
  <c r="BS216" i="2" s="1"/>
  <c r="AA181" i="2"/>
  <c r="BS181" i="2" s="1"/>
  <c r="AA184" i="2"/>
  <c r="BS184" i="2" s="1"/>
  <c r="AA203" i="2"/>
  <c r="BS203" i="2" s="1"/>
  <c r="CP238" i="2"/>
  <c r="CP217" i="2"/>
  <c r="CP122" i="2"/>
  <c r="CP184" i="2"/>
  <c r="CP145" i="2"/>
  <c r="CP149" i="2"/>
  <c r="CP114" i="2"/>
  <c r="CP151" i="2"/>
  <c r="CP244" i="2"/>
  <c r="CP203" i="2"/>
  <c r="CP183" i="2"/>
  <c r="CP155" i="2"/>
  <c r="CP187" i="2"/>
  <c r="CP207" i="2"/>
  <c r="CP170" i="2"/>
  <c r="CP137" i="2"/>
  <c r="CP237" i="2"/>
  <c r="CP106" i="2"/>
  <c r="CP232" i="2"/>
  <c r="CP211" i="2"/>
  <c r="CP206" i="2"/>
  <c r="CP167" i="2"/>
  <c r="CP143" i="2"/>
  <c r="CP171" i="2"/>
  <c r="CP147" i="2"/>
  <c r="CP175" i="2"/>
  <c r="CP182" i="2"/>
  <c r="CP157" i="2"/>
  <c r="CP247" i="2"/>
  <c r="CP236" i="2"/>
  <c r="CP205" i="2"/>
  <c r="CP123" i="2"/>
  <c r="CP186" i="2"/>
  <c r="CP125" i="2"/>
  <c r="CP112" i="2"/>
  <c r="CP120" i="2"/>
  <c r="CP124" i="2"/>
  <c r="CP243" i="2"/>
  <c r="CP179" i="2"/>
  <c r="CP233" i="2"/>
  <c r="CP109" i="2"/>
  <c r="CP146" i="2"/>
  <c r="CP118" i="2"/>
  <c r="CP148" i="2"/>
  <c r="CP113" i="2"/>
  <c r="CP241" i="2"/>
  <c r="CP230" i="2"/>
  <c r="CP199" i="2"/>
  <c r="CP189" i="2"/>
  <c r="CP138" i="2"/>
  <c r="CP204" i="2"/>
  <c r="CP173" i="2"/>
  <c r="AA235" i="2"/>
  <c r="BS235" i="2" s="1"/>
  <c r="AA245" i="2"/>
  <c r="BS245" i="2" s="1"/>
  <c r="AA239" i="2"/>
  <c r="BS239" i="2" s="1"/>
  <c r="AA234" i="2"/>
  <c r="BS234" i="2" s="1"/>
  <c r="AA241" i="2"/>
  <c r="BS241" i="2" s="1"/>
  <c r="AA215" i="2"/>
  <c r="BS215" i="2" s="1"/>
  <c r="AA243" i="2"/>
  <c r="BS243" i="2" s="1"/>
  <c r="AA187" i="2"/>
  <c r="BS187" i="2" s="1"/>
  <c r="AA114" i="2"/>
  <c r="BS114" i="2" s="1"/>
  <c r="AA240" i="2"/>
  <c r="BS240" i="2" s="1"/>
  <c r="AA116" i="2"/>
  <c r="BS116" i="2" s="1"/>
  <c r="AA179" i="2"/>
  <c r="BS179" i="2" s="1"/>
  <c r="AA242" i="2"/>
  <c r="BS242" i="2" s="1"/>
  <c r="AA107" i="2"/>
  <c r="BS107" i="2" s="1"/>
  <c r="AA198" i="2"/>
  <c r="BS198" i="2" s="1"/>
  <c r="AA122" i="2"/>
  <c r="BS122" i="2" s="1"/>
  <c r="AA248" i="2"/>
  <c r="BS248" i="2" s="1"/>
  <c r="AA185" i="2"/>
  <c r="BS185" i="2" s="1"/>
  <c r="AA125" i="2"/>
  <c r="BS125" i="2" s="1"/>
  <c r="AA244" i="2"/>
  <c r="BS244" i="2" s="1"/>
  <c r="AA121" i="2"/>
  <c r="BS121" i="2" s="1"/>
  <c r="AA247" i="2"/>
  <c r="BS247" i="2" s="1"/>
  <c r="CP245" i="2"/>
  <c r="CP126" i="2"/>
  <c r="CP213" i="2"/>
  <c r="CP121" i="2"/>
  <c r="CP208" i="2"/>
  <c r="CP240" i="2"/>
  <c r="CP249" i="2"/>
  <c r="CP153" i="2"/>
  <c r="CP181" i="2"/>
  <c r="CP231" i="2"/>
  <c r="CP246" i="2"/>
  <c r="CP215" i="2"/>
  <c r="CP116" i="2"/>
  <c r="CP198" i="2"/>
  <c r="CP172" i="2"/>
  <c r="CP200" i="2"/>
  <c r="CP209" i="2"/>
  <c r="CP169" i="2"/>
  <c r="CP239" i="2"/>
  <c r="CP178" i="2"/>
  <c r="CP115" i="2"/>
  <c r="CP202" i="2"/>
  <c r="CP234" i="2"/>
  <c r="CP159" i="2"/>
  <c r="CP110" i="2"/>
  <c r="CP210" i="2"/>
  <c r="CP154" i="2"/>
  <c r="CP185" i="2"/>
  <c r="CP248" i="2"/>
  <c r="CP156" i="2"/>
  <c r="CP117" i="2"/>
  <c r="CP177" i="2"/>
  <c r="CP214" i="2"/>
  <c r="CP216" i="2"/>
  <c r="CP140" i="2"/>
  <c r="CP168" i="2"/>
  <c r="CP218" i="2"/>
  <c r="CP152" i="2"/>
  <c r="CP144" i="2"/>
  <c r="CP142" i="2"/>
  <c r="CP107" i="2"/>
  <c r="CP235" i="2"/>
  <c r="CP174" i="2"/>
  <c r="CP141" i="2"/>
  <c r="CP176" i="2"/>
  <c r="CP150" i="2"/>
  <c r="CP139" i="2"/>
  <c r="CP111" i="2"/>
  <c r="CP108" i="2"/>
  <c r="CP229" i="2"/>
  <c r="CP119" i="2"/>
  <c r="CP201" i="2"/>
  <c r="CP242" i="2"/>
  <c r="AB39" i="2"/>
  <c r="OJ41" i="8"/>
  <c r="AB67" i="2" s="1"/>
  <c r="AB113" i="2" s="1"/>
  <c r="BT113" i="2" s="1"/>
  <c r="OJ11" i="8"/>
  <c r="AB61" i="2" s="1"/>
  <c r="AB211" i="2" s="1"/>
  <c r="BT211" i="2" s="1"/>
  <c r="AB33" i="2"/>
  <c r="AB249" i="2" s="1"/>
  <c r="BT249" i="2" s="1"/>
  <c r="OJ36" i="8"/>
  <c r="AB66" i="2" s="1"/>
  <c r="AB38" i="2"/>
  <c r="AB122" i="2"/>
  <c r="BT122" i="2" s="1"/>
  <c r="AB108" i="2"/>
  <c r="BT108" i="2" s="1"/>
  <c r="AB110" i="2"/>
  <c r="BT110" i="2" s="1"/>
  <c r="OJ31" i="8"/>
  <c r="AB65" i="2" s="1"/>
  <c r="AB188" i="2" s="1"/>
  <c r="BT188" i="2" s="1"/>
  <c r="AB37" i="2"/>
  <c r="AB125" i="2"/>
  <c r="BT125" i="2" s="1"/>
  <c r="AB170" i="2"/>
  <c r="BT170" i="2" s="1"/>
  <c r="AB111" i="2"/>
  <c r="BT111" i="2" s="1"/>
  <c r="OJ26" i="8"/>
  <c r="AB64" i="2" s="1"/>
  <c r="AB36" i="2"/>
  <c r="AB172" i="2"/>
  <c r="BT172" i="2" s="1"/>
  <c r="AB169" i="2"/>
  <c r="BT169" i="2" s="1"/>
  <c r="AB120" i="2"/>
  <c r="BT120" i="2" s="1"/>
  <c r="AB184" i="2"/>
  <c r="BT184" i="2" s="1"/>
  <c r="AB34" i="2"/>
  <c r="AB239" i="2" s="1"/>
  <c r="BT239" i="2" s="1"/>
  <c r="OJ16" i="8"/>
  <c r="AB62" i="2" s="1"/>
  <c r="OJ21" i="8"/>
  <c r="AB63" i="2" s="1"/>
  <c r="AB147" i="2" s="1"/>
  <c r="BT147" i="2" s="1"/>
  <c r="AB35" i="2"/>
  <c r="AB152" i="2"/>
  <c r="BT152" i="2" s="1"/>
  <c r="AB124" i="2"/>
  <c r="BT124" i="2" s="1"/>
  <c r="AB187" i="2"/>
  <c r="BT187" i="2" s="1"/>
  <c r="PU24" i="8"/>
  <c r="PU9" i="8"/>
  <c r="PU41" i="8"/>
  <c r="PU34" i="8"/>
  <c r="PU8" i="8"/>
  <c r="PU21" i="8"/>
  <c r="PU29" i="8"/>
  <c r="PU14" i="8"/>
  <c r="PU31" i="8"/>
  <c r="PU39" i="8"/>
  <c r="PU19" i="8"/>
  <c r="PU25" i="8"/>
  <c r="PU35" i="8"/>
  <c r="PU37" i="8"/>
  <c r="PU12" i="8"/>
  <c r="PU22" i="8"/>
  <c r="PU7" i="8"/>
  <c r="PU18" i="8"/>
  <c r="PU40" i="8"/>
  <c r="PU15" i="8"/>
  <c r="PU11" i="8"/>
  <c r="PU30" i="8"/>
  <c r="PU38" i="8"/>
  <c r="PU16" i="8"/>
  <c r="PU33" i="8"/>
  <c r="PU26" i="8"/>
  <c r="PU27" i="8"/>
  <c r="PU17" i="8"/>
  <c r="PU32" i="8"/>
  <c r="PU13" i="8"/>
  <c r="PU23" i="8"/>
  <c r="PU20" i="8"/>
  <c r="PU28" i="8"/>
  <c r="PU10" i="8"/>
  <c r="PU36" i="8"/>
  <c r="PQ37" i="8"/>
  <c r="PQ39" i="8" s="1"/>
  <c r="PP37" i="8"/>
  <c r="OZ34" i="8"/>
  <c r="PD34" i="8" s="1"/>
  <c r="OZ21" i="8"/>
  <c r="OZ19" i="8"/>
  <c r="PD19" i="8" s="1"/>
  <c r="OZ9" i="8"/>
  <c r="PD9" i="8" s="1"/>
  <c r="OZ30" i="8"/>
  <c r="PD30" i="8" s="1"/>
  <c r="OZ31" i="8"/>
  <c r="OZ10" i="8"/>
  <c r="PD10" i="8" s="1"/>
  <c r="OZ33" i="8"/>
  <c r="PD33" i="8" s="1"/>
  <c r="OZ28" i="8"/>
  <c r="PD28" i="8" s="1"/>
  <c r="OZ39" i="8"/>
  <c r="PD39" i="8" s="1"/>
  <c r="OZ25" i="8"/>
  <c r="PD25" i="8" s="1"/>
  <c r="OZ35" i="8"/>
  <c r="PD35" i="8" s="1"/>
  <c r="OZ15" i="8"/>
  <c r="PD15" i="8" s="1"/>
  <c r="OZ14" i="8"/>
  <c r="PD14" i="8" s="1"/>
  <c r="OZ16" i="8"/>
  <c r="OZ27" i="8"/>
  <c r="PD27" i="8" s="1"/>
  <c r="OZ11" i="8"/>
  <c r="OZ26" i="8"/>
  <c r="OZ36" i="8"/>
  <c r="OZ41" i="8"/>
  <c r="OZ22" i="8"/>
  <c r="PD22" i="8" s="1"/>
  <c r="OZ7" i="8"/>
  <c r="PD7" i="8" s="1"/>
  <c r="OZ12" i="8"/>
  <c r="PD12" i="8" s="1"/>
  <c r="OZ38" i="8"/>
  <c r="PD38" i="8" s="1"/>
  <c r="OZ13" i="8"/>
  <c r="PD13" i="8" s="1"/>
  <c r="OZ20" i="8"/>
  <c r="PD20" i="8" s="1"/>
  <c r="OZ29" i="8"/>
  <c r="PD29" i="8" s="1"/>
  <c r="OZ40" i="8"/>
  <c r="PD40" i="8" s="1"/>
  <c r="OZ24" i="8"/>
  <c r="PD24" i="8" s="1"/>
  <c r="OZ23" i="8"/>
  <c r="PD23" i="8" s="1"/>
  <c r="OZ37" i="8"/>
  <c r="PD37" i="8" s="1"/>
  <c r="PD41" i="8" s="1"/>
  <c r="OZ17" i="8"/>
  <c r="PD17" i="8" s="1"/>
  <c r="OZ32" i="8"/>
  <c r="PD32" i="8" s="1"/>
  <c r="PD36" i="8" s="1"/>
  <c r="OZ8" i="8"/>
  <c r="PD8" i="8" s="1"/>
  <c r="OZ18" i="8"/>
  <c r="PD18" i="8" s="1"/>
  <c r="AA127" i="2"/>
  <c r="BS127" i="2" s="1"/>
  <c r="AA190" i="2"/>
  <c r="BS190" i="2" s="1"/>
  <c r="AA99" i="2"/>
  <c r="BS99" i="2" s="1"/>
  <c r="AA225" i="2"/>
  <c r="BS225" i="2" s="1"/>
  <c r="AA197" i="2"/>
  <c r="BS197" i="2" s="1"/>
  <c r="AA162" i="2"/>
  <c r="BS162" i="2" s="1"/>
  <c r="AA134" i="2"/>
  <c r="BS134" i="2" s="1"/>
  <c r="AA129" i="2"/>
  <c r="BS129" i="2" s="1"/>
  <c r="AA220" i="2"/>
  <c r="BS220" i="2" s="1"/>
  <c r="AA164" i="2"/>
  <c r="BS164" i="2" s="1"/>
  <c r="AA192" i="2"/>
  <c r="BS192" i="2" s="1"/>
  <c r="AA136" i="2"/>
  <c r="BS136" i="2" s="1"/>
  <c r="AA101" i="2"/>
  <c r="BS101" i="2" s="1"/>
  <c r="AA227" i="2"/>
  <c r="BS227" i="2" s="1"/>
  <c r="AA158" i="2"/>
  <c r="BS158" i="2" s="1"/>
  <c r="AA221" i="2"/>
  <c r="BS221" i="2" s="1"/>
  <c r="AA228" i="2"/>
  <c r="BS228" i="2" s="1"/>
  <c r="AA165" i="2"/>
  <c r="BS165" i="2" s="1"/>
  <c r="AA193" i="2"/>
  <c r="BS193" i="2" s="1"/>
  <c r="AA102" i="2"/>
  <c r="BS102" i="2" s="1"/>
  <c r="AA130" i="2"/>
  <c r="BS130" i="2" s="1"/>
  <c r="AA176" i="2"/>
  <c r="BS176" i="2" s="1"/>
  <c r="AA188" i="2"/>
  <c r="BS188" i="2" s="1"/>
  <c r="AA132" i="2"/>
  <c r="BS132" i="2" s="1"/>
  <c r="AA104" i="2"/>
  <c r="BS104" i="2" s="1"/>
  <c r="AA160" i="2"/>
  <c r="BS160" i="2" s="1"/>
  <c r="CQ174" i="2" s="1"/>
  <c r="AA251" i="2"/>
  <c r="BS251" i="2" s="1"/>
  <c r="AA223" i="2"/>
  <c r="BS223" i="2" s="1"/>
  <c r="AA195" i="2"/>
  <c r="BS195" i="2" s="1"/>
  <c r="AA219" i="2"/>
  <c r="BS219" i="2" s="1"/>
  <c r="CQ219" i="2" s="1"/>
  <c r="AA128" i="2"/>
  <c r="BS128" i="2" s="1"/>
  <c r="AA163" i="2"/>
  <c r="BS163" i="2" s="1"/>
  <c r="AA100" i="2"/>
  <c r="BS100" i="2" s="1"/>
  <c r="AA135" i="2"/>
  <c r="BS135" i="2" s="1"/>
  <c r="AA191" i="2"/>
  <c r="BS191" i="2" s="1"/>
  <c r="AA226" i="2"/>
  <c r="BS226" i="2" s="1"/>
  <c r="AA133" i="2"/>
  <c r="BS133" i="2" s="1"/>
  <c r="AA161" i="2"/>
  <c r="BS161" i="2" s="1"/>
  <c r="CQ161" i="2" s="1"/>
  <c r="AA196" i="2"/>
  <c r="BS196" i="2" s="1"/>
  <c r="AA105" i="2"/>
  <c r="BS105" i="2" s="1"/>
  <c r="CQ105" i="2" s="1"/>
  <c r="AA224" i="2"/>
  <c r="BS224" i="2" s="1"/>
  <c r="AA222" i="2"/>
  <c r="BS222" i="2" s="1"/>
  <c r="CQ222" i="2" s="1"/>
  <c r="AA166" i="2"/>
  <c r="BS166" i="2" s="1"/>
  <c r="AA250" i="2"/>
  <c r="BS250" i="2" s="1"/>
  <c r="CQ250" i="2" s="1"/>
  <c r="AA103" i="2"/>
  <c r="BS103" i="2" s="1"/>
  <c r="AA131" i="2"/>
  <c r="BS131" i="2" s="1"/>
  <c r="AA194" i="2"/>
  <c r="BS194" i="2" s="1"/>
  <c r="AA145" i="2"/>
  <c r="BS145" i="2" s="1"/>
  <c r="CQ145" i="2" s="1"/>
  <c r="AA159" i="2"/>
  <c r="BS159" i="2" s="1"/>
  <c r="AB247" i="2" l="1"/>
  <c r="BT247" i="2" s="1"/>
  <c r="AB155" i="2"/>
  <c r="BT155" i="2" s="1"/>
  <c r="AB200" i="2"/>
  <c r="BT200" i="2" s="1"/>
  <c r="AB233" i="2"/>
  <c r="BT233" i="2" s="1"/>
  <c r="AB216" i="2"/>
  <c r="BT216" i="2" s="1"/>
  <c r="AB153" i="2"/>
  <c r="BT153" i="2" s="1"/>
  <c r="AB145" i="2"/>
  <c r="BT145" i="2" s="1"/>
  <c r="AB236" i="2"/>
  <c r="BT236" i="2" s="1"/>
  <c r="AB138" i="2"/>
  <c r="BT138" i="2" s="1"/>
  <c r="AB157" i="2"/>
  <c r="BT157" i="2" s="1"/>
  <c r="AB213" i="2"/>
  <c r="BT213" i="2" s="1"/>
  <c r="AB189" i="2"/>
  <c r="BT189" i="2" s="1"/>
  <c r="AB115" i="2"/>
  <c r="BT115" i="2" s="1"/>
  <c r="AB178" i="2"/>
  <c r="BT178" i="2" s="1"/>
  <c r="AB140" i="2"/>
  <c r="BT140" i="2" s="1"/>
  <c r="AB177" i="2"/>
  <c r="BT177" i="2" s="1"/>
  <c r="AB119" i="2"/>
  <c r="BT119" i="2" s="1"/>
  <c r="AB126" i="2"/>
  <c r="BT126" i="2" s="1"/>
  <c r="AB123" i="2"/>
  <c r="BT123" i="2" s="1"/>
  <c r="CQ159" i="2"/>
  <c r="CQ194" i="2"/>
  <c r="CQ103" i="2"/>
  <c r="CQ166" i="2"/>
  <c r="CQ224" i="2"/>
  <c r="CQ196" i="2"/>
  <c r="CQ133" i="2"/>
  <c r="CQ191" i="2"/>
  <c r="CQ100" i="2"/>
  <c r="CQ128" i="2"/>
  <c r="CQ195" i="2"/>
  <c r="CQ251" i="2"/>
  <c r="CQ104" i="2"/>
  <c r="CQ188" i="2"/>
  <c r="CQ130" i="2"/>
  <c r="CQ193" i="2"/>
  <c r="CQ228" i="2"/>
  <c r="CQ158" i="2"/>
  <c r="CQ101" i="2"/>
  <c r="CQ192" i="2"/>
  <c r="CQ220" i="2"/>
  <c r="CQ134" i="2"/>
  <c r="CQ197" i="2"/>
  <c r="CQ99" i="2"/>
  <c r="CQ127" i="2"/>
  <c r="PD21" i="8"/>
  <c r="PD11" i="8"/>
  <c r="PD31" i="8"/>
  <c r="AB215" i="2"/>
  <c r="BT215" i="2" s="1"/>
  <c r="AB243" i="2"/>
  <c r="BT243" i="2" s="1"/>
  <c r="AB212" i="2"/>
  <c r="BT212" i="2" s="1"/>
  <c r="AB121" i="2"/>
  <c r="BT121" i="2" s="1"/>
  <c r="AB156" i="2"/>
  <c r="BT156" i="2" s="1"/>
  <c r="AB183" i="2"/>
  <c r="BT183" i="2" s="1"/>
  <c r="AB246" i="2"/>
  <c r="BT246" i="2" s="1"/>
  <c r="AB106" i="2"/>
  <c r="BT106" i="2" s="1"/>
  <c r="AB232" i="2"/>
  <c r="BT232" i="2" s="1"/>
  <c r="AB204" i="2"/>
  <c r="BT204" i="2" s="1"/>
  <c r="AB109" i="2"/>
  <c r="BT109" i="2" s="1"/>
  <c r="AB137" i="2"/>
  <c r="BT137" i="2" s="1"/>
  <c r="AB144" i="2"/>
  <c r="BT144" i="2" s="1"/>
  <c r="AB179" i="2"/>
  <c r="BT179" i="2" s="1"/>
  <c r="AB116" i="2"/>
  <c r="BT116" i="2" s="1"/>
  <c r="AB167" i="2"/>
  <c r="BT167" i="2" s="1"/>
  <c r="AB202" i="2"/>
  <c r="BT202" i="2" s="1"/>
  <c r="AB142" i="2"/>
  <c r="BT142" i="2" s="1"/>
  <c r="AB107" i="2"/>
  <c r="BT107" i="2" s="1"/>
  <c r="AB198" i="2"/>
  <c r="BT198" i="2" s="1"/>
  <c r="AB244" i="2"/>
  <c r="BT244" i="2" s="1"/>
  <c r="AB181" i="2"/>
  <c r="BT181" i="2" s="1"/>
  <c r="AB208" i="2"/>
  <c r="BT208" i="2" s="1"/>
  <c r="AB180" i="2"/>
  <c r="BT180" i="2" s="1"/>
  <c r="AB117" i="2"/>
  <c r="BT117" i="2" s="1"/>
  <c r="AB229" i="2"/>
  <c r="BT229" i="2" s="1"/>
  <c r="AB173" i="2"/>
  <c r="BT173" i="2" s="1"/>
  <c r="AB199" i="2"/>
  <c r="BT199" i="2" s="1"/>
  <c r="AB143" i="2"/>
  <c r="BT143" i="2" s="1"/>
  <c r="AB234" i="2"/>
  <c r="BT234" i="2" s="1"/>
  <c r="AB185" i="2"/>
  <c r="BT185" i="2" s="1"/>
  <c r="AB248" i="2"/>
  <c r="BT248" i="2" s="1"/>
  <c r="AB174" i="2"/>
  <c r="BT174" i="2" s="1"/>
  <c r="AB209" i="2"/>
  <c r="BT209" i="2" s="1"/>
  <c r="AB118" i="2"/>
  <c r="BT118" i="2" s="1"/>
  <c r="AB206" i="2"/>
  <c r="BT206" i="2" s="1"/>
  <c r="AB241" i="2"/>
  <c r="BT241" i="2" s="1"/>
  <c r="AB168" i="2"/>
  <c r="BT168" i="2" s="1"/>
  <c r="AB203" i="2"/>
  <c r="BT203" i="2" s="1"/>
  <c r="AB112" i="2"/>
  <c r="BT112" i="2" s="1"/>
  <c r="AB149" i="2"/>
  <c r="BT149" i="2" s="1"/>
  <c r="AB205" i="2"/>
  <c r="BT205" i="2" s="1"/>
  <c r="AB175" i="2"/>
  <c r="BT175" i="2" s="1"/>
  <c r="AB210" i="2"/>
  <c r="BT210" i="2" s="1"/>
  <c r="AB238" i="2"/>
  <c r="BT238" i="2" s="1"/>
  <c r="AB154" i="2"/>
  <c r="BT154" i="2" s="1"/>
  <c r="AB182" i="2"/>
  <c r="BT182" i="2" s="1"/>
  <c r="AB186" i="2"/>
  <c r="BT186" i="2" s="1"/>
  <c r="AB176" i="2"/>
  <c r="BT176" i="2" s="1"/>
  <c r="AB148" i="2"/>
  <c r="BT148" i="2" s="1"/>
  <c r="CQ247" i="2"/>
  <c r="CQ244" i="2"/>
  <c r="CQ185" i="2"/>
  <c r="CQ122" i="2"/>
  <c r="CQ107" i="2"/>
  <c r="CQ179" i="2"/>
  <c r="CQ240" i="2"/>
  <c r="CQ187" i="2"/>
  <c r="CQ215" i="2"/>
  <c r="CQ214" i="2"/>
  <c r="CQ202" i="2"/>
  <c r="CQ111" i="2"/>
  <c r="CQ241" i="2"/>
  <c r="CQ199" i="2"/>
  <c r="CQ211" i="2"/>
  <c r="CQ210" i="2"/>
  <c r="CQ217" i="2"/>
  <c r="CQ245" i="2"/>
  <c r="CQ117" i="2"/>
  <c r="CQ204" i="2"/>
  <c r="CQ183" i="2"/>
  <c r="CQ110" i="2"/>
  <c r="CQ201" i="2"/>
  <c r="CQ235" i="2"/>
  <c r="CQ184" i="2"/>
  <c r="CQ216" i="2"/>
  <c r="CQ157" i="2"/>
  <c r="CQ142" i="2"/>
  <c r="CQ207" i="2"/>
  <c r="CQ149" i="2"/>
  <c r="CQ205" i="2"/>
  <c r="CQ124" i="2"/>
  <c r="CQ151" i="2"/>
  <c r="CQ167" i="2"/>
  <c r="CQ150" i="2"/>
  <c r="CQ115" i="2"/>
  <c r="CQ143" i="2"/>
  <c r="CQ113" i="2"/>
  <c r="CQ238" i="2"/>
  <c r="CQ154" i="2"/>
  <c r="CQ236" i="2"/>
  <c r="CQ232" i="2"/>
  <c r="CQ169" i="2"/>
  <c r="CQ218" i="2"/>
  <c r="CQ209" i="2"/>
  <c r="CQ173" i="2"/>
  <c r="CQ137" i="2"/>
  <c r="CQ172" i="2"/>
  <c r="CQ233" i="2"/>
  <c r="CQ212" i="2"/>
  <c r="CQ156" i="2"/>
  <c r="CQ131" i="2"/>
  <c r="CQ226" i="2"/>
  <c r="CQ135" i="2"/>
  <c r="CQ163" i="2"/>
  <c r="CQ223" i="2"/>
  <c r="CQ160" i="2"/>
  <c r="CQ132" i="2"/>
  <c r="CQ176" i="2"/>
  <c r="CQ102" i="2"/>
  <c r="CQ165" i="2"/>
  <c r="CQ221" i="2"/>
  <c r="CQ227" i="2"/>
  <c r="CQ136" i="2"/>
  <c r="CQ164" i="2"/>
  <c r="CQ129" i="2"/>
  <c r="CQ162" i="2"/>
  <c r="CQ225" i="2"/>
  <c r="CQ190" i="2"/>
  <c r="PD16" i="8"/>
  <c r="PD26" i="8"/>
  <c r="AB218" i="2"/>
  <c r="BT218" i="2" s="1"/>
  <c r="AB141" i="2"/>
  <c r="BT141" i="2" s="1"/>
  <c r="AB235" i="2"/>
  <c r="BT235" i="2" s="1"/>
  <c r="AB207" i="2"/>
  <c r="BT207" i="2" s="1"/>
  <c r="AB242" i="2"/>
  <c r="BT242" i="2" s="1"/>
  <c r="AB139" i="2"/>
  <c r="BT139" i="2" s="1"/>
  <c r="AB230" i="2"/>
  <c r="BT230" i="2" s="1"/>
  <c r="AB201" i="2"/>
  <c r="BT201" i="2" s="1"/>
  <c r="AB171" i="2"/>
  <c r="BT171" i="2" s="1"/>
  <c r="AB146" i="2"/>
  <c r="BT146" i="2" s="1"/>
  <c r="AB237" i="2"/>
  <c r="BT237" i="2" s="1"/>
  <c r="AB150" i="2"/>
  <c r="BT150" i="2" s="1"/>
  <c r="AB231" i="2"/>
  <c r="BT231" i="2" s="1"/>
  <c r="AB240" i="2"/>
  <c r="BT240" i="2" s="1"/>
  <c r="AB114" i="2"/>
  <c r="BT114" i="2" s="1"/>
  <c r="AB217" i="2"/>
  <c r="BT217" i="2" s="1"/>
  <c r="AB245" i="2"/>
  <c r="BT245" i="2" s="1"/>
  <c r="AB214" i="2"/>
  <c r="BT214" i="2" s="1"/>
  <c r="CQ121" i="2"/>
  <c r="CQ125" i="2"/>
  <c r="CQ248" i="2"/>
  <c r="CQ198" i="2"/>
  <c r="CQ242" i="2"/>
  <c r="CQ116" i="2"/>
  <c r="CQ114" i="2"/>
  <c r="CQ243" i="2"/>
  <c r="CQ189" i="2"/>
  <c r="CQ123" i="2"/>
  <c r="CQ139" i="2"/>
  <c r="CQ206" i="2"/>
  <c r="CQ234" i="2"/>
  <c r="CQ108" i="2"/>
  <c r="CQ239" i="2"/>
  <c r="CQ147" i="2"/>
  <c r="CQ126" i="2"/>
  <c r="CQ180" i="2"/>
  <c r="CQ106" i="2"/>
  <c r="CQ155" i="2"/>
  <c r="CQ120" i="2"/>
  <c r="CQ146" i="2"/>
  <c r="CQ138" i="2"/>
  <c r="CQ200" i="2"/>
  <c r="CQ203" i="2"/>
  <c r="CQ181" i="2"/>
  <c r="CQ153" i="2"/>
  <c r="CQ213" i="2"/>
  <c r="CQ170" i="2"/>
  <c r="CQ144" i="2"/>
  <c r="CQ177" i="2"/>
  <c r="CQ152" i="2"/>
  <c r="CQ186" i="2"/>
  <c r="CQ249" i="2"/>
  <c r="CQ230" i="2"/>
  <c r="CQ178" i="2"/>
  <c r="CQ171" i="2"/>
  <c r="CQ148" i="2"/>
  <c r="CQ175" i="2"/>
  <c r="CQ119" i="2"/>
  <c r="CQ182" i="2"/>
  <c r="CQ208" i="2"/>
  <c r="CQ141" i="2"/>
  <c r="CQ246" i="2"/>
  <c r="CQ237" i="2"/>
  <c r="CQ118" i="2"/>
  <c r="CQ229" i="2"/>
  <c r="CQ109" i="2"/>
  <c r="CQ140" i="2"/>
  <c r="CQ231" i="2"/>
  <c r="CQ168" i="2"/>
  <c r="CQ112" i="2"/>
  <c r="PT20" i="8"/>
  <c r="PX20" i="8" s="1"/>
  <c r="PT24" i="8"/>
  <c r="PX24" i="8" s="1"/>
  <c r="PT21" i="8"/>
  <c r="PT29" i="8"/>
  <c r="PX29" i="8" s="1"/>
  <c r="PT14" i="8"/>
  <c r="PX14" i="8" s="1"/>
  <c r="PT9" i="8"/>
  <c r="PX9" i="8" s="1"/>
  <c r="PT18" i="8"/>
  <c r="PX18" i="8" s="1"/>
  <c r="PT30" i="8"/>
  <c r="PX30" i="8" s="1"/>
  <c r="PT16" i="8"/>
  <c r="PT37" i="8"/>
  <c r="PX37" i="8" s="1"/>
  <c r="PT7" i="8"/>
  <c r="PX7" i="8" s="1"/>
  <c r="PT17" i="8"/>
  <c r="PX17" i="8" s="1"/>
  <c r="PX21" i="8" s="1"/>
  <c r="PT33" i="8"/>
  <c r="PX33" i="8" s="1"/>
  <c r="PT8" i="8"/>
  <c r="PX8" i="8" s="1"/>
  <c r="PT15" i="8"/>
  <c r="PX15" i="8" s="1"/>
  <c r="PT28" i="8"/>
  <c r="PX28" i="8" s="1"/>
  <c r="PT39" i="8"/>
  <c r="PX39" i="8" s="1"/>
  <c r="PT34" i="8"/>
  <c r="PX34" i="8" s="1"/>
  <c r="PT23" i="8"/>
  <c r="PX23" i="8" s="1"/>
  <c r="PT35" i="8"/>
  <c r="PX35" i="8" s="1"/>
  <c r="PT10" i="8"/>
  <c r="PX10" i="8" s="1"/>
  <c r="PT36" i="8"/>
  <c r="PT40" i="8"/>
  <c r="PX40" i="8" s="1"/>
  <c r="PT31" i="8"/>
  <c r="PT11" i="8"/>
  <c r="PT22" i="8"/>
  <c r="PX22" i="8" s="1"/>
  <c r="PT32" i="8"/>
  <c r="PX32" i="8" s="1"/>
  <c r="PT27" i="8"/>
  <c r="PX27" i="8" s="1"/>
  <c r="PX31" i="8" s="1"/>
  <c r="PT12" i="8"/>
  <c r="PX12" i="8" s="1"/>
  <c r="PT38" i="8"/>
  <c r="PX38" i="8" s="1"/>
  <c r="PT13" i="8"/>
  <c r="PX13" i="8" s="1"/>
  <c r="PT25" i="8"/>
  <c r="PX25" i="8" s="1"/>
  <c r="PT19" i="8"/>
  <c r="PX19" i="8" s="1"/>
  <c r="PT41" i="8"/>
  <c r="PT26" i="8"/>
  <c r="AB228" i="2"/>
  <c r="BT228" i="2" s="1"/>
  <c r="AB130" i="2"/>
  <c r="BT130" i="2" s="1"/>
  <c r="AB165" i="2"/>
  <c r="BT165" i="2" s="1"/>
  <c r="AB102" i="2"/>
  <c r="BT102" i="2" s="1"/>
  <c r="AB193" i="2"/>
  <c r="BT193" i="2" s="1"/>
  <c r="AB158" i="2"/>
  <c r="BT158" i="2" s="1"/>
  <c r="AB221" i="2"/>
  <c r="BT221" i="2" s="1"/>
  <c r="AB129" i="2"/>
  <c r="BT129" i="2" s="1"/>
  <c r="AB220" i="2"/>
  <c r="BT220" i="2" s="1"/>
  <c r="AB136" i="2"/>
  <c r="BT136" i="2" s="1"/>
  <c r="AB101" i="2"/>
  <c r="BT101" i="2" s="1"/>
  <c r="AB164" i="2"/>
  <c r="BT164" i="2" s="1"/>
  <c r="AB192" i="2"/>
  <c r="BT192" i="2" s="1"/>
  <c r="AB227" i="2"/>
  <c r="BT227" i="2" s="1"/>
  <c r="AB131" i="2"/>
  <c r="BT131" i="2" s="1"/>
  <c r="AB103" i="2"/>
  <c r="BT103" i="2" s="1"/>
  <c r="AB194" i="2"/>
  <c r="BT194" i="2" s="1"/>
  <c r="AB250" i="2"/>
  <c r="BT250" i="2" s="1"/>
  <c r="AB166" i="2"/>
  <c r="BT166" i="2" s="1"/>
  <c r="AB222" i="2"/>
  <c r="BT222" i="2" s="1"/>
  <c r="AB151" i="2"/>
  <c r="BT151" i="2" s="1"/>
  <c r="CR151" i="2" s="1"/>
  <c r="AB159" i="2"/>
  <c r="BT159" i="2" s="1"/>
  <c r="AB132" i="2"/>
  <c r="BT132" i="2" s="1"/>
  <c r="CR132" i="2" s="1"/>
  <c r="AB195" i="2"/>
  <c r="BT195" i="2" s="1"/>
  <c r="AB160" i="2"/>
  <c r="BT160" i="2" s="1"/>
  <c r="AB104" i="2"/>
  <c r="BT104" i="2" s="1"/>
  <c r="AB223" i="2"/>
  <c r="BT223" i="2" s="1"/>
  <c r="AB251" i="2"/>
  <c r="BT251" i="2" s="1"/>
  <c r="CR251" i="2" s="1"/>
  <c r="AB196" i="2"/>
  <c r="BT196" i="2" s="1"/>
  <c r="AB105" i="2"/>
  <c r="BT105" i="2" s="1"/>
  <c r="AB161" i="2"/>
  <c r="BT161" i="2" s="1"/>
  <c r="AB133" i="2"/>
  <c r="BT133" i="2" s="1"/>
  <c r="AB224" i="2"/>
  <c r="BT224" i="2" s="1"/>
  <c r="AB100" i="2"/>
  <c r="BT100" i="2" s="1"/>
  <c r="AB191" i="2"/>
  <c r="BT191" i="2" s="1"/>
  <c r="AB135" i="2"/>
  <c r="BT135" i="2" s="1"/>
  <c r="AB163" i="2"/>
  <c r="BT163" i="2" s="1"/>
  <c r="CR163" i="2" s="1"/>
  <c r="AB226" i="2"/>
  <c r="BT226" i="2" s="1"/>
  <c r="AB128" i="2"/>
  <c r="BT128" i="2" s="1"/>
  <c r="AB219" i="2"/>
  <c r="BT219" i="2" s="1"/>
  <c r="AB127" i="2"/>
  <c r="BT127" i="2" s="1"/>
  <c r="AB190" i="2"/>
  <c r="BT190" i="2" s="1"/>
  <c r="AB225" i="2"/>
  <c r="BT225" i="2" s="1"/>
  <c r="CR225" i="2" s="1"/>
  <c r="AB134" i="2"/>
  <c r="BT134" i="2" s="1"/>
  <c r="AB197" i="2"/>
  <c r="BT197" i="2" s="1"/>
  <c r="CR197" i="2" s="1"/>
  <c r="AB162" i="2"/>
  <c r="BT162" i="2" s="1"/>
  <c r="AB99" i="2"/>
  <c r="BT99" i="2" s="1"/>
  <c r="CR99" i="2" s="1"/>
  <c r="CR224" i="2" l="1"/>
  <c r="CR196" i="2"/>
  <c r="CR160" i="2"/>
  <c r="CR166" i="2"/>
  <c r="CR192" i="2"/>
  <c r="CR101" i="2"/>
  <c r="CR221" i="2"/>
  <c r="CR165" i="2"/>
  <c r="CR214" i="2"/>
  <c r="CR240" i="2"/>
  <c r="CR146" i="2"/>
  <c r="CR139" i="2"/>
  <c r="CR207" i="2"/>
  <c r="CR141" i="2"/>
  <c r="CR162" i="2"/>
  <c r="CR134" i="2"/>
  <c r="CR190" i="2"/>
  <c r="CR219" i="2"/>
  <c r="CR226" i="2"/>
  <c r="CR135" i="2"/>
  <c r="CR100" i="2"/>
  <c r="CR133" i="2"/>
  <c r="CR105" i="2"/>
  <c r="CR104" i="2"/>
  <c r="CR195" i="2"/>
  <c r="CR159" i="2"/>
  <c r="CR222" i="2"/>
  <c r="CR250" i="2"/>
  <c r="CR103" i="2"/>
  <c r="CR227" i="2"/>
  <c r="CR164" i="2"/>
  <c r="CR136" i="2"/>
  <c r="CR129" i="2"/>
  <c r="CR158" i="2"/>
  <c r="CR102" i="2"/>
  <c r="AR74" i="2" s="1"/>
  <c r="CR130" i="2"/>
  <c r="PX16" i="8"/>
  <c r="PX36" i="8"/>
  <c r="PX11" i="8"/>
  <c r="CR245" i="2"/>
  <c r="CR114" i="2"/>
  <c r="CR231" i="2"/>
  <c r="CR237" i="2"/>
  <c r="CR122" i="2"/>
  <c r="CR201" i="2"/>
  <c r="CR188" i="2"/>
  <c r="CR230" i="2"/>
  <c r="CR242" i="2"/>
  <c r="CR235" i="2"/>
  <c r="CR169" i="2"/>
  <c r="CR184" i="2"/>
  <c r="CR176" i="2"/>
  <c r="CR182" i="2"/>
  <c r="CR238" i="2"/>
  <c r="CR175" i="2"/>
  <c r="CR149" i="2"/>
  <c r="CR203" i="2"/>
  <c r="CR241" i="2"/>
  <c r="CR118" i="2"/>
  <c r="CR174" i="2"/>
  <c r="CR185" i="2"/>
  <c r="CR143" i="2"/>
  <c r="CR173" i="2"/>
  <c r="CR117" i="2"/>
  <c r="CR208" i="2"/>
  <c r="CR244" i="2"/>
  <c r="CR107" i="2"/>
  <c r="CR202" i="2"/>
  <c r="CR116" i="2"/>
  <c r="CR144" i="2"/>
  <c r="CR109" i="2"/>
  <c r="CR232" i="2"/>
  <c r="CR246" i="2"/>
  <c r="CR156" i="2"/>
  <c r="CR212" i="2"/>
  <c r="CR215" i="2"/>
  <c r="CR126" i="2"/>
  <c r="CR177" i="2"/>
  <c r="CR178" i="2"/>
  <c r="CR189" i="2"/>
  <c r="CR157" i="2"/>
  <c r="CR138" i="2"/>
  <c r="CR145" i="2"/>
  <c r="CR216" i="2"/>
  <c r="CR233" i="2"/>
  <c r="CR200" i="2"/>
  <c r="CR155" i="2"/>
  <c r="CR247" i="2"/>
  <c r="CR187" i="2"/>
  <c r="CR249" i="2"/>
  <c r="CR239" i="2"/>
  <c r="CR127" i="2"/>
  <c r="CR128" i="2"/>
  <c r="CR191" i="2"/>
  <c r="CR161" i="2"/>
  <c r="CR223" i="2"/>
  <c r="CR194" i="2"/>
  <c r="CR131" i="2"/>
  <c r="CR220" i="2"/>
  <c r="CR193" i="2"/>
  <c r="CR228" i="2"/>
  <c r="PX26" i="8"/>
  <c r="PX41" i="8"/>
  <c r="CR217" i="2"/>
  <c r="CR150" i="2"/>
  <c r="CR171" i="2"/>
  <c r="CR110" i="2"/>
  <c r="CR170" i="2"/>
  <c r="CR218" i="2"/>
  <c r="CR124" i="2"/>
  <c r="CR148" i="2"/>
  <c r="CR186" i="2"/>
  <c r="CR154" i="2"/>
  <c r="CR210" i="2"/>
  <c r="CR205" i="2"/>
  <c r="CR112" i="2"/>
  <c r="CR168" i="2"/>
  <c r="CR206" i="2"/>
  <c r="CR209" i="2"/>
  <c r="CR248" i="2"/>
  <c r="CR234" i="2"/>
  <c r="CR199" i="2"/>
  <c r="CR229" i="2"/>
  <c r="CR180" i="2"/>
  <c r="CR181" i="2"/>
  <c r="CR198" i="2"/>
  <c r="CR142" i="2"/>
  <c r="CR167" i="2"/>
  <c r="CR179" i="2"/>
  <c r="CR137" i="2"/>
  <c r="CR204" i="2"/>
  <c r="CR106" i="2"/>
  <c r="CR183" i="2"/>
  <c r="CR121" i="2"/>
  <c r="CR243" i="2"/>
  <c r="CR123" i="2"/>
  <c r="CR119" i="2"/>
  <c r="CR140" i="2"/>
  <c r="CR115" i="2"/>
  <c r="CR213" i="2"/>
  <c r="CR108" i="2"/>
  <c r="CR236" i="2"/>
  <c r="CR153" i="2"/>
  <c r="CR125" i="2"/>
  <c r="CR111" i="2"/>
  <c r="CR172" i="2"/>
  <c r="CR120" i="2"/>
  <c r="CR152" i="2"/>
  <c r="CR113" i="2"/>
  <c r="CR211" i="2"/>
  <c r="CR147" i="2"/>
  <c r="AG92" i="2" l="1"/>
  <c r="AK93" i="2"/>
  <c r="AU90" i="2"/>
  <c r="AV95" i="2"/>
  <c r="AH80" i="2"/>
  <c r="AW93" i="2"/>
  <c r="AW76" i="2"/>
  <c r="AV84" i="2"/>
  <c r="AS95" i="2"/>
  <c r="AI89" i="2"/>
  <c r="AX90" i="2"/>
  <c r="AP92" i="2"/>
  <c r="AT78" i="2"/>
  <c r="AM88" i="2"/>
  <c r="AQ77" i="2"/>
  <c r="AW80" i="2"/>
  <c r="AF76" i="2"/>
  <c r="AM94" i="2"/>
  <c r="AF88" i="2"/>
  <c r="AP90" i="2"/>
  <c r="AS84" i="2"/>
  <c r="AN90" i="2"/>
  <c r="AI94" i="2"/>
  <c r="AL91" i="2"/>
  <c r="AT88" i="2"/>
  <c r="AO87" i="2"/>
  <c r="AM82" i="2"/>
  <c r="AG76" i="2"/>
  <c r="AX87" i="2"/>
  <c r="AT95" i="2"/>
  <c r="AX72" i="2"/>
  <c r="AN76" i="2"/>
  <c r="AU95" i="2"/>
  <c r="AG91" i="2"/>
  <c r="AF82" i="2"/>
  <c r="AE91" i="2"/>
  <c r="AR88" i="2"/>
  <c r="AN79" i="2"/>
  <c r="AT76" i="2"/>
  <c r="AP77" i="2"/>
  <c r="AO90" i="2"/>
  <c r="AW84" i="2"/>
  <c r="AP82" i="2"/>
  <c r="AP79" i="2"/>
  <c r="AL78" i="2"/>
  <c r="AX77" i="2"/>
  <c r="AN86" i="2"/>
  <c r="AO86" i="2"/>
  <c r="AK79" i="2"/>
  <c r="AV72" i="2"/>
  <c r="AW78" i="2"/>
  <c r="AV88" i="2"/>
  <c r="AQ93" i="2"/>
  <c r="AS75" i="2"/>
  <c r="AK77" i="2"/>
  <c r="AI91" i="2"/>
  <c r="AP81" i="2"/>
  <c r="AW77" i="2"/>
  <c r="AG79" i="2"/>
  <c r="AV89" i="2"/>
  <c r="AH76" i="2"/>
  <c r="AL90" i="2"/>
  <c r="AS85" i="2"/>
  <c r="AJ94" i="2"/>
  <c r="AF87" i="2"/>
  <c r="AR95" i="2"/>
  <c r="AH82" i="2"/>
  <c r="AE76" i="2"/>
  <c r="AE78" i="2"/>
  <c r="AI86" i="2"/>
  <c r="AP73" i="2"/>
  <c r="AL80" i="2"/>
  <c r="AE73" i="2"/>
  <c r="AR79" i="2"/>
  <c r="AO78" i="2"/>
  <c r="AG80" i="2"/>
  <c r="AT91" i="2"/>
  <c r="AU79" i="2"/>
  <c r="AO85" i="2"/>
  <c r="AH89" i="2"/>
  <c r="AR85" i="2"/>
  <c r="AE83" i="2"/>
  <c r="AP72" i="2"/>
  <c r="AU80" i="2"/>
  <c r="AV91" i="2"/>
  <c r="AE89" i="2"/>
  <c r="AE72" i="2"/>
  <c r="AH72" i="2"/>
  <c r="AN77" i="2"/>
  <c r="AS94" i="2"/>
  <c r="AK94" i="2"/>
  <c r="AO91" i="2"/>
  <c r="AW94" i="2"/>
  <c r="AU73" i="2"/>
  <c r="AJ87" i="2"/>
  <c r="AQ89" i="2"/>
  <c r="AJ85" i="2"/>
  <c r="AM79" i="2"/>
  <c r="AN72" i="2"/>
  <c r="AL76" i="2"/>
  <c r="AV76" i="2"/>
  <c r="AM91" i="2"/>
  <c r="AV86" i="2"/>
  <c r="AU74" i="2"/>
  <c r="AQ94" i="2"/>
  <c r="AU81" i="2"/>
  <c r="AQ88" i="2"/>
  <c r="AG82" i="2"/>
  <c r="AH88" i="2"/>
  <c r="AJ92" i="2"/>
  <c r="AI79" i="2"/>
  <c r="AM84" i="2"/>
  <c r="AE77" i="2"/>
  <c r="AR77" i="2"/>
  <c r="AN85" i="2"/>
  <c r="AJ73" i="2"/>
  <c r="AK85" i="2"/>
  <c r="AS81" i="2"/>
  <c r="AP86" i="2"/>
  <c r="AP93" i="2"/>
  <c r="AU87" i="2"/>
  <c r="AW89" i="2"/>
  <c r="AI74" i="2"/>
  <c r="AQ91" i="2"/>
  <c r="AE94" i="2"/>
  <c r="AO75" i="2"/>
  <c r="AG78" i="2"/>
  <c r="AL93" i="2"/>
  <c r="AP84" i="2"/>
  <c r="AM93" i="2"/>
  <c r="AF95" i="2"/>
  <c r="AH75" i="2"/>
  <c r="AS92" i="2"/>
  <c r="AS91" i="2"/>
  <c r="AQ79" i="2"/>
  <c r="AR83" i="2"/>
  <c r="AS73" i="2"/>
  <c r="AM80" i="2"/>
  <c r="AV83" i="2"/>
  <c r="AN81" i="2"/>
  <c r="AX81" i="2"/>
  <c r="AS72" i="2"/>
  <c r="AH86" i="2"/>
  <c r="AP94" i="2"/>
  <c r="AJ77" i="2"/>
  <c r="AN73" i="2"/>
  <c r="AO83" i="2"/>
  <c r="AQ86" i="2"/>
  <c r="AW95" i="2"/>
  <c r="AN91" i="2"/>
  <c r="AI77" i="2"/>
  <c r="AX74" i="2"/>
  <c r="AE85" i="2"/>
  <c r="AQ75" i="2"/>
  <c r="AT77" i="2"/>
  <c r="AS78" i="2"/>
  <c r="AM74" i="2"/>
  <c r="AU91" i="2"/>
  <c r="AE86" i="2"/>
  <c r="AH85" i="2"/>
  <c r="AF81" i="2"/>
  <c r="AK90" i="2"/>
  <c r="AV94" i="2"/>
  <c r="AU75" i="2"/>
  <c r="AI85" i="2"/>
  <c r="AW87" i="2"/>
  <c r="AE84" i="2"/>
  <c r="AK89" i="2"/>
  <c r="AE81" i="2"/>
  <c r="AU89" i="2"/>
  <c r="AL87" i="2"/>
  <c r="AT82" i="2"/>
  <c r="AT89" i="2"/>
  <c r="AX76" i="2"/>
  <c r="AT81" i="2"/>
  <c r="AW86" i="2"/>
  <c r="AX92" i="2"/>
  <c r="AE80" i="2"/>
  <c r="AR78" i="2"/>
  <c r="AI84" i="2"/>
  <c r="AJ81" i="2"/>
  <c r="AV93" i="2"/>
  <c r="AT74" i="2"/>
  <c r="AI73" i="2"/>
  <c r="AT80" i="2"/>
  <c r="AJ82" i="2"/>
  <c r="AS80" i="2"/>
  <c r="AU83" i="2"/>
  <c r="AN93" i="2"/>
  <c r="AF74" i="2"/>
  <c r="AH94" i="2"/>
  <c r="AO76" i="2"/>
  <c r="AF72" i="2"/>
  <c r="AN94" i="2"/>
  <c r="AH74" i="2"/>
  <c r="AG84" i="2"/>
  <c r="AR75" i="2"/>
  <c r="AU72" i="2"/>
  <c r="AP75" i="2"/>
  <c r="AE75" i="2"/>
  <c r="AN92" i="2"/>
  <c r="AQ73" i="2"/>
  <c r="AK84" i="2"/>
  <c r="AI72" i="2"/>
  <c r="AF79" i="2"/>
  <c r="AF85" i="2"/>
  <c r="AO72" i="2"/>
  <c r="AW90" i="2"/>
  <c r="AM90" i="2"/>
  <c r="AR82" i="2"/>
  <c r="AM77" i="2"/>
  <c r="AK87" i="2"/>
  <c r="AR81" i="2"/>
  <c r="AX80" i="2"/>
  <c r="AI82" i="2"/>
  <c r="AQ92" i="2"/>
  <c r="AI95" i="2"/>
  <c r="AS86" i="2"/>
  <c r="AJ78" i="2"/>
  <c r="AG72" i="2"/>
  <c r="AL74" i="2"/>
  <c r="AV81" i="2"/>
  <c r="AT86" i="2"/>
  <c r="AU76" i="2"/>
  <c r="AX78" i="2"/>
  <c r="AS74" i="2"/>
  <c r="AM89" i="2"/>
  <c r="AK82" i="2"/>
  <c r="AU93" i="2"/>
  <c r="AM78" i="2"/>
  <c r="AU85" i="2"/>
  <c r="AK83" i="2"/>
  <c r="AP80" i="2"/>
  <c r="AH84" i="2"/>
  <c r="AI93" i="2"/>
  <c r="AL82" i="2"/>
  <c r="AX88" i="2"/>
  <c r="AT83" i="2"/>
  <c r="AT93" i="2"/>
  <c r="AO94" i="2"/>
  <c r="AO93" i="2"/>
  <c r="AK95" i="2"/>
  <c r="AV75" i="2"/>
  <c r="AN88" i="2"/>
  <c r="AN75" i="2"/>
  <c r="AG86" i="2"/>
  <c r="AE90" i="2"/>
  <c r="AT84" i="2"/>
  <c r="AH81" i="2"/>
  <c r="AJ90" i="2"/>
  <c r="AH73" i="2"/>
  <c r="AR92" i="2"/>
  <c r="AF73" i="2"/>
  <c r="AW74" i="2"/>
  <c r="AP88" i="2"/>
  <c r="AO92" i="2"/>
  <c r="AX94" i="2"/>
  <c r="AR90" i="2"/>
  <c r="AW88" i="2"/>
  <c r="AP91" i="2"/>
  <c r="AF77" i="2"/>
  <c r="AL85" i="2"/>
  <c r="AL86" i="2"/>
  <c r="AQ81" i="2"/>
  <c r="AR73" i="2"/>
  <c r="AH83" i="2"/>
  <c r="AJ84" i="2"/>
  <c r="AH92" i="2"/>
  <c r="AU88" i="2"/>
  <c r="AK75" i="2"/>
  <c r="AF83" i="2"/>
  <c r="AK81" i="2"/>
  <c r="AX89" i="2"/>
  <c r="AX86" i="2"/>
  <c r="AJ76" i="2"/>
  <c r="AK78" i="2"/>
  <c r="AJ72" i="2"/>
  <c r="AJ80" i="2"/>
  <c r="AW82" i="2"/>
  <c r="AK74" i="2"/>
  <c r="AX95" i="2"/>
  <c r="AM86" i="2"/>
  <c r="AG87" i="2"/>
  <c r="AU84" i="2"/>
  <c r="AS76" i="2"/>
  <c r="AK92" i="2"/>
  <c r="AI83" i="2"/>
  <c r="AN95" i="2"/>
  <c r="AW92" i="2"/>
  <c r="AR72" i="2"/>
  <c r="AV82" i="2"/>
  <c r="AV77" i="2"/>
  <c r="AS77" i="2"/>
  <c r="AO74" i="2"/>
  <c r="AO88" i="2"/>
  <c r="AP89" i="2"/>
  <c r="AI80" i="2"/>
  <c r="AL89" i="2"/>
  <c r="AK73" i="2"/>
  <c r="AM73" i="2"/>
  <c r="AX84" i="2"/>
  <c r="AQ85" i="2"/>
  <c r="AW72" i="2"/>
  <c r="AT92" i="2"/>
  <c r="AJ86" i="2"/>
  <c r="AE79" i="2"/>
  <c r="AU86" i="2"/>
  <c r="AG75" i="2"/>
  <c r="AP85" i="2"/>
  <c r="AT94" i="2"/>
  <c r="AR87" i="2"/>
  <c r="AS88" i="2"/>
  <c r="AG74" i="2"/>
  <c r="AN82" i="2"/>
  <c r="AV78" i="2"/>
  <c r="AL92" i="2"/>
  <c r="AQ84" i="2"/>
  <c r="AE92" i="2"/>
  <c r="AW79" i="2"/>
  <c r="AV73" i="2"/>
  <c r="AQ95" i="2"/>
  <c r="AK80" i="2"/>
  <c r="AO81" i="2"/>
  <c r="AI76" i="2"/>
  <c r="AW73" i="2"/>
  <c r="AN87" i="2"/>
  <c r="AN84" i="2"/>
  <c r="AM87" i="2"/>
  <c r="AT73" i="2"/>
  <c r="AP87" i="2"/>
  <c r="AQ72" i="2"/>
  <c r="AL72" i="2"/>
  <c r="AJ91" i="2"/>
  <c r="AI92" i="2"/>
  <c r="AM76" i="2"/>
  <c r="AM92" i="2"/>
  <c r="AT90" i="2"/>
  <c r="AQ87" i="2"/>
  <c r="AG88" i="2"/>
  <c r="AS90" i="2"/>
  <c r="AF89" i="2"/>
  <c r="AH77" i="2"/>
  <c r="AU82" i="2"/>
  <c r="AN74" i="2"/>
  <c r="AM95" i="2"/>
  <c r="AW83" i="2"/>
  <c r="AH79" i="2"/>
  <c r="AF78" i="2"/>
  <c r="AM75" i="2"/>
  <c r="AR89" i="2"/>
  <c r="AU77" i="2"/>
  <c r="AT85" i="2"/>
  <c r="AE88" i="2"/>
  <c r="AO77" i="2"/>
  <c r="AJ75" i="2"/>
  <c r="AS87" i="2"/>
  <c r="AJ89" i="2"/>
  <c r="AM81" i="2"/>
  <c r="AG90" i="2"/>
  <c r="AV87" i="2"/>
  <c r="AH93" i="2"/>
  <c r="AL95" i="2"/>
  <c r="AG93" i="2"/>
  <c r="AR93" i="2"/>
  <c r="AK76" i="2"/>
  <c r="AO80" i="2"/>
  <c r="AX82" i="2"/>
  <c r="AL73" i="2"/>
  <c r="AE93" i="2"/>
  <c r="AQ80" i="2"/>
  <c r="AM85" i="2"/>
  <c r="AU78" i="2"/>
  <c r="AV90" i="2"/>
  <c r="AV79" i="2"/>
  <c r="AE95" i="2"/>
  <c r="AS83" i="2"/>
  <c r="AO95" i="2"/>
  <c r="AO89" i="2"/>
  <c r="AT87" i="2"/>
  <c r="AX83" i="2"/>
  <c r="AE82" i="2"/>
  <c r="AX85" i="2"/>
  <c r="AQ83" i="2"/>
  <c r="AL81" i="2"/>
  <c r="AH95" i="2"/>
  <c r="AT79" i="2"/>
  <c r="AG73" i="2"/>
  <c r="AK88" i="2"/>
  <c r="AL75" i="2"/>
  <c r="AN78" i="2"/>
  <c r="AM83" i="2"/>
  <c r="AE74" i="2"/>
  <c r="AE87" i="2"/>
  <c r="AQ90" i="2"/>
  <c r="AV80" i="2"/>
  <c r="AN80" i="2"/>
  <c r="AO79" i="2"/>
  <c r="AF86" i="2"/>
  <c r="AF92" i="2"/>
  <c r="AF94" i="2"/>
  <c r="AG94" i="2"/>
  <c r="AS89" i="2"/>
  <c r="AG77" i="2"/>
  <c r="AG85" i="2"/>
  <c r="AR94" i="2"/>
  <c r="AL88" i="2"/>
  <c r="AR86" i="2"/>
  <c r="AW81" i="2"/>
  <c r="AX91" i="2"/>
  <c r="AI75" i="2"/>
  <c r="AF91" i="2"/>
  <c r="AQ76" i="2"/>
  <c r="AP95" i="2"/>
  <c r="AJ79" i="2"/>
  <c r="AF84" i="2"/>
  <c r="AJ93" i="2"/>
  <c r="AJ74" i="2"/>
  <c r="AW75" i="2"/>
  <c r="AX93" i="2"/>
  <c r="AL83" i="2"/>
  <c r="AQ74" i="2"/>
  <c r="AL94" i="2"/>
  <c r="AI90" i="2"/>
  <c r="AU94" i="2"/>
  <c r="AP74" i="2"/>
  <c r="AG95" i="2"/>
  <c r="AK72" i="2"/>
  <c r="AH87" i="2"/>
  <c r="AQ78" i="2"/>
  <c r="AX79" i="2"/>
  <c r="AL79" i="2"/>
  <c r="AW85" i="2"/>
  <c r="AG89" i="2"/>
  <c r="AH78" i="2"/>
  <c r="AI78" i="2"/>
  <c r="AO84" i="2"/>
  <c r="AS82" i="2"/>
  <c r="AI81" i="2"/>
  <c r="AV85" i="2"/>
  <c r="AT72" i="2"/>
  <c r="AI87" i="2"/>
  <c r="AP83" i="2"/>
  <c r="AV92" i="2"/>
  <c r="AW91" i="2"/>
  <c r="AG81" i="2"/>
  <c r="AH90" i="2"/>
  <c r="AN83" i="2"/>
  <c r="AF93" i="2"/>
  <c r="AR76" i="2"/>
  <c r="AJ95" i="2"/>
  <c r="AJ83" i="2"/>
  <c r="AK86" i="2"/>
  <c r="AS93" i="2"/>
  <c r="AT75" i="2"/>
  <c r="AM72" i="2"/>
  <c r="AL77" i="2"/>
  <c r="AH91" i="2"/>
  <c r="AN89" i="2"/>
  <c r="AF75" i="2"/>
  <c r="AR91" i="2"/>
  <c r="AP76" i="2"/>
  <c r="AI88" i="2"/>
  <c r="AP78" i="2"/>
  <c r="AG83" i="2"/>
  <c r="AJ88" i="2"/>
  <c r="AR84" i="2"/>
  <c r="AF90" i="2"/>
  <c r="AX75" i="2"/>
  <c r="AU92" i="2"/>
  <c r="AO73" i="2"/>
  <c r="AR80" i="2"/>
  <c r="AQ82" i="2"/>
  <c r="AV74" i="2"/>
  <c r="AO82" i="2"/>
  <c r="AX73" i="2"/>
  <c r="AS79" i="2"/>
  <c r="AK91" i="2"/>
  <c r="AL84" i="2"/>
  <c r="AF80" i="2"/>
</calcChain>
</file>

<file path=xl/comments1.xml><?xml version="1.0" encoding="utf-8"?>
<comments xmlns="http://schemas.openxmlformats.org/spreadsheetml/2006/main">
  <authors>
    <author>kramak</author>
  </authors>
  <commentList>
    <comment ref="C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D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F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G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I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J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L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M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W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X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Z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AA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AC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AD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AF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AG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AQ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AR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AT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AU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AW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AX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AZ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BA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BK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BL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BN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BO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BQ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BR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BT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BU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CE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CF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CH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CI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CK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CL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CN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CO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CY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CZ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DB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DC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DE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DF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DH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DI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DS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DT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DV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DW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DY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DZ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EB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EC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EM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EN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EP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EQ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ES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ET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EV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EW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FG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FH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FJ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FK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FM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FN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FP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FQ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GA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GB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GD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GE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GG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GH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GJ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GK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GU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GV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GX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GY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HA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HB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HD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HE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HO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HP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HR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HS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HU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HV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HX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HY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II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IJ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IL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IM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IO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IP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IR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IS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JC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JD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JF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JG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JI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JJ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JL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JM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JW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JX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JZ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KA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KC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KD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KF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KG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KQ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KR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KT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KU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KW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KX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KZ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LA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LK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LL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LN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LO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LQ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LR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LT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LU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ME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MF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MH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MI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MK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ML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MN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MO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MY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MZ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NB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NC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NE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NF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NH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NI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NS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NT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NV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NW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NY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NZ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OB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OC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OM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ON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OP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OQ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OS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OT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OV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OW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PG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PH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PJ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PK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PM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PN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PP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  <comment ref="PQ6" authorId="0" shapeId="0">
      <text>
        <r>
          <rPr>
            <b/>
            <sz val="9"/>
            <color indexed="81"/>
            <rFont val="Tahoma"/>
            <family val="2"/>
          </rPr>
          <t>kramak:</t>
        </r>
        <r>
          <rPr>
            <sz val="9"/>
            <color indexed="81"/>
            <rFont val="Tahoma"/>
            <family val="2"/>
          </rPr>
          <t xml:space="preserve">
MOW-Month on Week</t>
        </r>
      </text>
    </comment>
  </commentList>
</comments>
</file>

<file path=xl/comments2.xml><?xml version="1.0" encoding="utf-8"?>
<comments xmlns="http://schemas.openxmlformats.org/spreadsheetml/2006/main">
  <authors>
    <author>Karthi V</author>
  </authors>
  <commentList>
    <comment ref="G71" authorId="0" shapeId="0">
      <text>
        <r>
          <rPr>
            <b/>
            <sz val="9"/>
            <color indexed="81"/>
            <rFont val="Tahoma"/>
            <family val="2"/>
          </rPr>
          <t>Enter The Year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72" authorId="0" shapeId="0">
      <text>
        <r>
          <rPr>
            <b/>
            <sz val="9"/>
            <color indexed="81"/>
            <rFont val="Tahoma"/>
            <family val="2"/>
          </rPr>
          <t>Select The Firesr Month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<sst xmlns="http://schemas.openxmlformats.org/spreadsheetml/2006/main" count="1614" uniqueCount="109">
  <si>
    <t>Date</t>
  </si>
  <si>
    <t>Year</t>
  </si>
  <si>
    <t>Month</t>
  </si>
  <si>
    <t>WOM</t>
  </si>
  <si>
    <t>Day</t>
  </si>
  <si>
    <t>DD</t>
  </si>
  <si>
    <t>Wk #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</si>
  <si>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</si>
  <si>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</si>
  <si>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</si>
  <si>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</si>
  <si>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</si>
  <si>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</si>
  <si>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</si>
  <si>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</si>
  <si>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</si>
  <si>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</si>
  <si>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</si>
  <si>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</si>
  <si>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Conversion</t>
  </si>
  <si>
    <t>Mon</t>
  </si>
  <si>
    <t>Tue</t>
  </si>
  <si>
    <t>Wed</t>
  </si>
  <si>
    <t>Thu</t>
  </si>
  <si>
    <t>Fri</t>
  </si>
  <si>
    <t>Sat</t>
  </si>
  <si>
    <t>Sun</t>
  </si>
  <si>
    <t>WK 5</t>
  </si>
  <si>
    <t>DOW</t>
  </si>
  <si>
    <t>WK #</t>
  </si>
  <si>
    <t>Total</t>
  </si>
  <si>
    <t>WK 5-AVG %</t>
  </si>
  <si>
    <t>AVG</t>
  </si>
  <si>
    <t>AVG-%</t>
  </si>
  <si>
    <t>LOB's</t>
  </si>
  <si>
    <t>WOM-%</t>
  </si>
  <si>
    <t>DOW %</t>
  </si>
  <si>
    <t>Application of this template:</t>
  </si>
  <si>
    <t>This file will help to Break the Monthly volume to day level for next 12 month for N number of LOB</t>
  </si>
  <si>
    <t>3. In the DOW sheet, adjust the outlier day level for all the LOB.(Row# 38 Sheet:DOW)</t>
  </si>
  <si>
    <t>3. In the Forecast sheet, update the Year, Month and Monthly forecast in the column H and I Row 34
     Update the holiday Impact % from the row 60 columen AC in the Forecast sheet</t>
  </si>
  <si>
    <t>Validation</t>
  </si>
  <si>
    <t>1. In the validation sheet, Historical offered and Forecast % provided in the day of the week pattern. Check the % offer vs forcast. If you see any devation adjust the % manualy in the DOW sheet</t>
  </si>
  <si>
    <t>2. In the forecast sheet, check the validation in the row # 34 , whether the input forcast and the output after the holiday impact matching</t>
  </si>
  <si>
    <t>SOW:</t>
  </si>
  <si>
    <t>2. Check the Forecast sheet for month level forecast and the Validation sheet for day level Distribution %</t>
  </si>
  <si>
    <t>1. Kindly remember to do the outlier management at WOM and DOW sheet</t>
  </si>
  <si>
    <t>Important to avoid error:</t>
  </si>
  <si>
    <t xml:space="preserve">2. In the WOM sheet, adjust the outlier weeklevel for all LOB. </t>
  </si>
  <si>
    <t>1. Need to update 12 months data in the Raw data sheet
               (Atleast 4 month daily data required, then you need to adjust the formula in the sheet: WOM - Row:35 (column F to I)   and Sheet DOW - Row38 (column G to X)</t>
  </si>
  <si>
    <t>APAC Hindi</t>
  </si>
  <si>
    <t>APAC TS Chat</t>
  </si>
  <si>
    <t>APAC Con CS Email</t>
  </si>
  <si>
    <t>EMEA Triage</t>
  </si>
  <si>
    <t>EMEA TS Chat</t>
  </si>
  <si>
    <t>Retention</t>
  </si>
  <si>
    <t>Rbay</t>
  </si>
  <si>
    <t>Final Forecast (after holiday impact)</t>
  </si>
  <si>
    <t>Holiday Impact %</t>
  </si>
  <si>
    <t>Forecast after Holiday Impact</t>
  </si>
  <si>
    <t>EMEA CS Chat</t>
  </si>
  <si>
    <t>MOW &amp; Day</t>
  </si>
  <si>
    <t>Overall</t>
  </si>
  <si>
    <t>Uni</t>
  </si>
  <si>
    <t>1Sun</t>
  </si>
  <si>
    <t>2Sun</t>
  </si>
  <si>
    <t>3Sun</t>
  </si>
  <si>
    <t>4Sun</t>
  </si>
  <si>
    <t>5Sun</t>
  </si>
  <si>
    <t>1Mon</t>
  </si>
  <si>
    <t>2Mon</t>
  </si>
  <si>
    <t>3Mon</t>
  </si>
  <si>
    <t>4Mon</t>
  </si>
  <si>
    <t>5Mon</t>
  </si>
  <si>
    <t>1Tue</t>
  </si>
  <si>
    <t>2Tue</t>
  </si>
  <si>
    <t>3Tue</t>
  </si>
  <si>
    <t>4Tue</t>
  </si>
  <si>
    <t>5Tue</t>
  </si>
  <si>
    <t>1Wed</t>
  </si>
  <si>
    <t>2Wed</t>
  </si>
  <si>
    <t>3Wed</t>
  </si>
  <si>
    <t>4Wed</t>
  </si>
  <si>
    <t>5Wed</t>
  </si>
  <si>
    <t>1Thu</t>
  </si>
  <si>
    <t>2Thu</t>
  </si>
  <si>
    <t>3Thu</t>
  </si>
  <si>
    <t>4Thu</t>
  </si>
  <si>
    <t>5Thu</t>
  </si>
  <si>
    <t>1Fri</t>
  </si>
  <si>
    <t>2Fri</t>
  </si>
  <si>
    <t>3Fri</t>
  </si>
  <si>
    <t>4Fri</t>
  </si>
  <si>
    <t>5Fri</t>
  </si>
  <si>
    <t>1Sat</t>
  </si>
  <si>
    <t>2Sat</t>
  </si>
  <si>
    <t>3Sat</t>
  </si>
  <si>
    <t>4Sat</t>
  </si>
  <si>
    <t>5Sat</t>
  </si>
  <si>
    <t>DOM</t>
  </si>
  <si>
    <t>Select Pattern</t>
  </si>
  <si>
    <t>EMEA RA Desk</t>
  </si>
  <si>
    <t>WTD</t>
  </si>
  <si>
    <t>APAC RA Desk</t>
  </si>
  <si>
    <t>APAC Triage</t>
  </si>
  <si>
    <t>Partner Portal</t>
  </si>
  <si>
    <t>DispatchNAEN</t>
  </si>
  <si>
    <t>ValidationEN</t>
  </si>
  <si>
    <t>APAC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</si>
</sst>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4" formatCode="dd\-mmm"/>
    <numFmt numFmtId="165" formatCode="dddd"/>
    <numFmt numFmtId="166" formatCode="_(* #,##0_);_(* \(#,##0\);_(* &quot;-&quot;??_);_(@_)"/>
    <numFmt numFmtId="167" formatCode="[$-409]d\-mmm\-yy;@"/>
    <numFmt numFmtId="168" formatCode="0.000%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  <family val="2"/>
    </font>
    <font>
      <sz val="11"/>
      <color rgb="FF00206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9"/>
      <color indexed="81"/>
      <name val="Tahoma"/>
      <family val="2"/>
    </font>
    <font>
      <sz val="10"/>
      <color theme="0"/>
      <name val="Calibri"/>
      <family val="2"/>
      <scheme val="minor"/>
    </font>
    <font>
      <b/>
      <sz val="9"/>
      <color indexed="81"/>
      <name val="Tahoma"/>
      <family val="2"/>
    </font>
    <font>
      <b/>
      <sz val="11"/>
      <color theme="6" tint="-0.499984740745262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3FCA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F8A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C1E8B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00"/>
        <bgColor indexed="64"/>
      </patternFill>
    </fill>
  </fills>
  <borders count="4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8" tint="-0.499984740745262"/>
      </left>
      <right style="thin">
        <color theme="8" tint="-0.499984740745262"/>
      </right>
      <top style="thin">
        <color theme="8" tint="-0.499984740745262"/>
      </top>
      <bottom style="thin">
        <color theme="8" tint="-0.499984740745262"/>
      </bottom>
      <diagonal/>
    </border>
    <border>
      <left style="medium">
        <color theme="8" tint="-0.499984740745262"/>
      </left>
      <right style="thin">
        <color auto="1"/>
      </right>
      <top style="medium">
        <color theme="8" tint="-0.499984740745262"/>
      </top>
      <bottom style="thin">
        <color auto="1"/>
      </bottom>
      <diagonal/>
    </border>
    <border>
      <left style="thin">
        <color auto="1"/>
      </left>
      <right style="medium">
        <color theme="8" tint="-0.499984740745262"/>
      </right>
      <top style="medium">
        <color theme="8" tint="-0.499984740745262"/>
      </top>
      <bottom style="thin">
        <color auto="1"/>
      </bottom>
      <diagonal/>
    </border>
    <border>
      <left style="medium">
        <color theme="8" tint="-0.499984740745262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8" tint="-0.499984740745262"/>
      </left>
      <right style="thin">
        <color auto="1"/>
      </right>
      <top style="thin">
        <color auto="1"/>
      </top>
      <bottom style="medium">
        <color theme="8" tint="-0.499984740745262"/>
      </bottom>
      <diagonal/>
    </border>
    <border>
      <left style="thin">
        <color auto="1"/>
      </left>
      <right style="medium">
        <color theme="8" tint="-0.499984740745262"/>
      </right>
      <top style="thin">
        <color auto="1"/>
      </top>
      <bottom style="medium">
        <color theme="8" tint="-0.499984740745262"/>
      </bottom>
      <diagonal/>
    </border>
    <border>
      <left style="medium">
        <color theme="8" tint="-0.499984740745262"/>
      </left>
      <right/>
      <top style="medium">
        <color theme="8" tint="-0.499984740745262"/>
      </top>
      <bottom style="thin">
        <color auto="1"/>
      </bottom>
      <diagonal/>
    </border>
    <border>
      <left style="medium">
        <color theme="8" tint="-0.499984740745262"/>
      </left>
      <right/>
      <top style="medium">
        <color theme="8" tint="-0.499984740745262"/>
      </top>
      <bottom style="medium">
        <color theme="8" tint="-0.499984740745262"/>
      </bottom>
      <diagonal/>
    </border>
    <border>
      <left style="medium">
        <color theme="8" tint="-0.499984740745262"/>
      </left>
      <right style="thin">
        <color theme="8" tint="-0.499984740745262"/>
      </right>
      <top style="thin">
        <color theme="8" tint="-0.499984740745262"/>
      </top>
      <bottom style="thin">
        <color theme="8" tint="-0.499984740745262"/>
      </bottom>
      <diagonal/>
    </border>
    <border>
      <left style="medium">
        <color theme="8" tint="-0.499984740745262"/>
      </left>
      <right style="thin">
        <color theme="8" tint="-0.499984740745262"/>
      </right>
      <top style="thin">
        <color theme="8" tint="-0.499984740745262"/>
      </top>
      <bottom style="medium">
        <color theme="8" tint="-0.499984740745262"/>
      </bottom>
      <diagonal/>
    </border>
    <border>
      <left style="thin">
        <color theme="8" tint="-0.499984740745262"/>
      </left>
      <right style="thin">
        <color theme="8" tint="-0.499984740745262"/>
      </right>
      <top style="thin">
        <color theme="8" tint="-0.499984740745262"/>
      </top>
      <bottom style="medium">
        <color theme="8" tint="-0.499984740745262"/>
      </bottom>
      <diagonal/>
    </border>
    <border>
      <left style="medium">
        <color theme="8" tint="-0.499984740745262"/>
      </left>
      <right style="thin">
        <color theme="8" tint="-0.499984740745262"/>
      </right>
      <top style="medium">
        <color theme="8" tint="-0.499984740745262"/>
      </top>
      <bottom style="thin">
        <color theme="8" tint="-0.499984740745262"/>
      </bottom>
      <diagonal/>
    </border>
    <border>
      <left style="thin">
        <color theme="8" tint="-0.499984740745262"/>
      </left>
      <right style="thin">
        <color theme="8" tint="-0.499984740745262"/>
      </right>
      <top style="medium">
        <color theme="8" tint="-0.499984740745262"/>
      </top>
      <bottom style="thin">
        <color theme="8" tint="-0.499984740745262"/>
      </bottom>
      <diagonal/>
    </border>
    <border>
      <left style="medium">
        <color theme="8" tint="-0.499984740745262"/>
      </left>
      <right style="medium">
        <color theme="8" tint="-0.499984740745262"/>
      </right>
      <top style="medium">
        <color theme="8" tint="-0.499984740745262"/>
      </top>
      <bottom style="medium">
        <color theme="8" tint="-0.499984740745262"/>
      </bottom>
      <diagonal/>
    </border>
    <border>
      <left style="thin">
        <color auto="1"/>
      </left>
      <right style="thin">
        <color auto="1"/>
      </right>
      <top style="medium">
        <color theme="8" tint="-0.499984740745262"/>
      </top>
      <bottom style="thin">
        <color auto="1"/>
      </bottom>
      <diagonal/>
    </border>
    <border>
      <left style="thin">
        <color auto="1"/>
      </left>
      <right style="medium">
        <color theme="8" tint="-0.499984740745262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theme="8" tint="-0.499984740745262"/>
      </bottom>
      <diagonal/>
    </border>
    <border>
      <left style="medium">
        <color theme="8" tint="-0.499984740745262"/>
      </left>
      <right style="thin">
        <color theme="8" tint="-0.499984740745262"/>
      </right>
      <top style="thin">
        <color auto="1"/>
      </top>
      <bottom style="thin">
        <color theme="8" tint="-0.499984740745262"/>
      </bottom>
      <diagonal/>
    </border>
    <border>
      <left style="thin">
        <color theme="8" tint="-0.499984740745262"/>
      </left>
      <right style="thin">
        <color theme="8" tint="-0.499984740745262"/>
      </right>
      <top style="thin">
        <color auto="1"/>
      </top>
      <bottom style="thin">
        <color theme="8" tint="-0.499984740745262"/>
      </bottom>
      <diagonal/>
    </border>
    <border>
      <left style="thin">
        <color theme="8" tint="-0.499984740745262"/>
      </left>
      <right style="medium">
        <color theme="8" tint="-0.499984740745262"/>
      </right>
      <top style="thin">
        <color auto="1"/>
      </top>
      <bottom style="thin">
        <color theme="8" tint="-0.499984740745262"/>
      </bottom>
      <diagonal/>
    </border>
    <border>
      <left style="thin">
        <color theme="8" tint="-0.499984740745262"/>
      </left>
      <right style="medium">
        <color theme="8" tint="-0.499984740745262"/>
      </right>
      <top style="thin">
        <color theme="8" tint="-0.499984740745262"/>
      </top>
      <bottom style="thin">
        <color theme="8" tint="-0.499984740745262"/>
      </bottom>
      <diagonal/>
    </border>
    <border>
      <left style="thin">
        <color theme="8" tint="-0.499984740745262"/>
      </left>
      <right style="medium">
        <color theme="8" tint="-0.499984740745262"/>
      </right>
      <top style="thin">
        <color theme="8" tint="-0.499984740745262"/>
      </top>
      <bottom style="medium">
        <color theme="8" tint="-0.499984740745262"/>
      </bottom>
      <diagonal/>
    </border>
    <border>
      <left/>
      <right style="thin">
        <color theme="8" tint="-0.499984740745262"/>
      </right>
      <top style="medium">
        <color theme="8" tint="-0.499984740745262"/>
      </top>
      <bottom style="thin">
        <color auto="1"/>
      </bottom>
      <diagonal/>
    </border>
    <border>
      <left style="thin">
        <color theme="8" tint="-0.499984740745262"/>
      </left>
      <right style="medium">
        <color theme="8" tint="-0.499984740745262"/>
      </right>
      <top style="medium">
        <color theme="8" tint="-0.499984740745262"/>
      </top>
      <bottom style="thin">
        <color theme="8" tint="-0.499984740745262"/>
      </bottom>
      <diagonal/>
    </border>
    <border>
      <left style="medium">
        <color theme="3"/>
      </left>
      <right style="thin">
        <color theme="3"/>
      </right>
      <top style="medium">
        <color theme="3"/>
      </top>
      <bottom style="medium">
        <color theme="3"/>
      </bottom>
      <diagonal/>
    </border>
    <border>
      <left style="thin">
        <color theme="3"/>
      </left>
      <right style="thin">
        <color theme="3"/>
      </right>
      <top style="medium">
        <color theme="3"/>
      </top>
      <bottom style="medium">
        <color theme="3"/>
      </bottom>
      <diagonal/>
    </border>
    <border>
      <left style="thin">
        <color theme="3"/>
      </left>
      <right style="medium">
        <color theme="3"/>
      </right>
      <top style="medium">
        <color theme="3"/>
      </top>
      <bottom style="medium">
        <color theme="3"/>
      </bottom>
      <diagonal/>
    </border>
    <border>
      <left style="medium">
        <color theme="8" tint="-0.499984740745262"/>
      </left>
      <right style="medium">
        <color theme="8" tint="-0.499984740745262"/>
      </right>
      <top style="medium">
        <color theme="8" tint="-0.499984740745262"/>
      </top>
      <bottom style="thin">
        <color theme="8" tint="-0.499984740745262"/>
      </bottom>
      <diagonal/>
    </border>
    <border>
      <left style="medium">
        <color theme="8" tint="-0.499984740745262"/>
      </left>
      <right style="medium">
        <color theme="8" tint="-0.499984740745262"/>
      </right>
      <top style="thin">
        <color theme="8" tint="-0.499984740745262"/>
      </top>
      <bottom style="medium">
        <color theme="8" tint="-0.499984740745262"/>
      </bottom>
      <diagonal/>
    </border>
    <border>
      <left/>
      <right/>
      <top style="medium">
        <color theme="8" tint="-0.499984740745262"/>
      </top>
      <bottom style="medium">
        <color theme="8" tint="-0.499984740745262"/>
      </bottom>
      <diagonal/>
    </border>
    <border>
      <left style="medium">
        <color theme="8" tint="-0.499984740745262"/>
      </left>
      <right style="thin">
        <color theme="8" tint="-0.499984740745262"/>
      </right>
      <top/>
      <bottom/>
      <diagonal/>
    </border>
    <border>
      <left style="thin">
        <color theme="8" tint="-0.499984740745262"/>
      </left>
      <right style="thin">
        <color theme="8" tint="-0.499984740745262"/>
      </right>
      <top/>
      <bottom/>
      <diagonal/>
    </border>
    <border>
      <left style="medium">
        <color theme="8" tint="-0.499984740745262"/>
      </left>
      <right/>
      <top style="medium">
        <color theme="8" tint="-0.499984740745262"/>
      </top>
      <bottom style="thin">
        <color theme="8" tint="-0.499984740745262"/>
      </bottom>
      <diagonal/>
    </border>
    <border>
      <left/>
      <right/>
      <top style="medium">
        <color theme="8" tint="-0.499984740745262"/>
      </top>
      <bottom style="thin">
        <color theme="8" tint="-0.499984740745262"/>
      </bottom>
      <diagonal/>
    </border>
    <border>
      <left/>
      <right style="thin">
        <color theme="8" tint="-0.499984740745262"/>
      </right>
      <top style="medium">
        <color theme="8" tint="-0.499984740745262"/>
      </top>
      <bottom style="thin">
        <color theme="8" tint="-0.499984740745262"/>
      </bottom>
      <diagonal/>
    </border>
    <border>
      <left/>
      <right style="medium">
        <color theme="8" tint="-0.499984740745262"/>
      </right>
      <top style="medium">
        <color theme="8" tint="-0.499984740745262"/>
      </top>
      <bottom style="thin">
        <color theme="8" tint="-0.4999847407452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medium">
        <color theme="3"/>
      </left>
      <right/>
      <top style="medium">
        <color theme="3"/>
      </top>
      <bottom style="medium">
        <color theme="3"/>
      </bottom>
      <diagonal/>
    </border>
    <border>
      <left/>
      <right/>
      <top style="medium">
        <color theme="3"/>
      </top>
      <bottom style="medium">
        <color theme="3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5" fillId="0" borderId="0"/>
    <xf numFmtId="43" fontId="1" fillId="0" borderId="0" applyFont="0" applyFill="0" applyBorder="0" applyAlignment="0" applyProtection="0"/>
    <xf numFmtId="0" fontId="1" fillId="0" borderId="0"/>
  </cellStyleXfs>
  <cellXfs count="281">
    <xf numFmtId="0" fontId="0" fillId="0" borderId="0" xfId="0"/>
    <xf numFmtId="0" fontId="3" fillId="2" borderId="1" xfId="0" applyFont="1" applyFill="1" applyBorder="1" applyAlignment="1">
      <alignment horizontal="center"/>
    </xf>
    <xf numFmtId="3" fontId="4" fillId="0" borderId="1" xfId="0" applyNumberFormat="1" applyFont="1" applyFill="1" applyBorder="1" applyAlignment="1">
      <alignment horizontal="center" vertical="center" wrapText="1"/>
    </xf>
    <xf numFmtId="15" fontId="0" fillId="0" borderId="1" xfId="0" applyNumberFormat="1" applyFill="1" applyBorder="1" applyAlignment="1">
      <alignment horizontal="center"/>
    </xf>
    <xf numFmtId="164" fontId="4" fillId="0" borderId="1" xfId="0" applyNumberFormat="1" applyFont="1" applyFill="1" applyBorder="1" applyAlignment="1">
      <alignment horizontal="center" vertical="center" wrapText="1"/>
    </xf>
    <xf numFmtId="165" fontId="4" fillId="0" borderId="1" xfId="0" applyNumberFormat="1" applyFont="1" applyFill="1" applyBorder="1" applyAlignment="1">
      <alignment horizontal="center" vertical="center" wrapText="1"/>
    </xf>
    <xf numFmtId="0" fontId="6" fillId="0" borderId="0" xfId="0" applyFont="1"/>
    <xf numFmtId="9" fontId="6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0" fontId="10" fillId="0" borderId="0" xfId="0" applyFont="1" applyAlignment="1">
      <alignment horizontal="center"/>
    </xf>
    <xf numFmtId="0" fontId="10" fillId="0" borderId="0" xfId="0" applyFont="1"/>
    <xf numFmtId="0" fontId="0" fillId="0" borderId="0" xfId="0" applyBorder="1" applyAlignment="1">
      <alignment horizontal="center"/>
    </xf>
    <xf numFmtId="1" fontId="9" fillId="0" borderId="0" xfId="0" applyNumberFormat="1" applyFont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6" fillId="0" borderId="0" xfId="0" applyFont="1" applyAlignment="1">
      <alignment horizontal="center"/>
    </xf>
    <xf numFmtId="15" fontId="0" fillId="0" borderId="0" xfId="0" applyNumberFormat="1"/>
    <xf numFmtId="0" fontId="0" fillId="0" borderId="0" xfId="0" applyNumberFormat="1"/>
    <xf numFmtId="0" fontId="0" fillId="13" borderId="2" xfId="0" applyFill="1" applyBorder="1" applyAlignment="1">
      <alignment horizontal="center"/>
    </xf>
    <xf numFmtId="0" fontId="0" fillId="13" borderId="22" xfId="0" applyFill="1" applyBorder="1" applyAlignment="1">
      <alignment horizontal="center"/>
    </xf>
    <xf numFmtId="0" fontId="11" fillId="9" borderId="19" xfId="0" applyNumberFormat="1" applyFont="1" applyFill="1" applyBorder="1" applyAlignment="1">
      <alignment horizontal="center"/>
    </xf>
    <xf numFmtId="0" fontId="11" fillId="9" borderId="20" xfId="0" applyFont="1" applyFill="1" applyBorder="1" applyAlignment="1">
      <alignment horizontal="center"/>
    </xf>
    <xf numFmtId="0" fontId="11" fillId="9" borderId="21" xfId="0" applyFont="1" applyFill="1" applyBorder="1" applyAlignment="1">
      <alignment horizontal="center"/>
    </xf>
    <xf numFmtId="0" fontId="8" fillId="9" borderId="10" xfId="3" applyNumberFormat="1" applyFont="1" applyFill="1" applyBorder="1" applyAlignment="1">
      <alignment horizontal="center"/>
    </xf>
    <xf numFmtId="0" fontId="8" fillId="11" borderId="2" xfId="0" applyFont="1" applyFill="1" applyBorder="1" applyAlignment="1">
      <alignment horizontal="center"/>
    </xf>
    <xf numFmtId="0" fontId="8" fillId="9" borderId="11" xfId="3" applyNumberFormat="1" applyFont="1" applyFill="1" applyBorder="1" applyAlignment="1">
      <alignment horizontal="center"/>
    </xf>
    <xf numFmtId="0" fontId="8" fillId="11" borderId="12" xfId="0" applyFont="1" applyFill="1" applyBorder="1" applyAlignment="1">
      <alignment horizontal="center"/>
    </xf>
    <xf numFmtId="0" fontId="11" fillId="9" borderId="14" xfId="0" applyFont="1" applyFill="1" applyBorder="1" applyAlignment="1">
      <alignment horizontal="center"/>
    </xf>
    <xf numFmtId="0" fontId="11" fillId="9" borderId="25" xfId="0" applyFont="1" applyFill="1" applyBorder="1" applyAlignment="1">
      <alignment horizontal="center"/>
    </xf>
    <xf numFmtId="9" fontId="2" fillId="8" borderId="2" xfId="0" applyNumberFormat="1" applyFont="1" applyFill="1" applyBorder="1" applyAlignment="1">
      <alignment horizontal="center"/>
    </xf>
    <xf numFmtId="9" fontId="2" fillId="8" borderId="22" xfId="0" applyNumberFormat="1" applyFont="1" applyFill="1" applyBorder="1" applyAlignment="1">
      <alignment horizontal="center"/>
    </xf>
    <xf numFmtId="9" fontId="2" fillId="8" borderId="12" xfId="0" applyNumberFormat="1" applyFont="1" applyFill="1" applyBorder="1" applyAlignment="1">
      <alignment horizontal="center"/>
    </xf>
    <xf numFmtId="9" fontId="2" fillId="8" borderId="23" xfId="0" applyNumberFormat="1" applyFont="1" applyFill="1" applyBorder="1" applyAlignment="1">
      <alignment horizontal="center"/>
    </xf>
    <xf numFmtId="9" fontId="2" fillId="3" borderId="1" xfId="0" applyNumberFormat="1" applyFont="1" applyFill="1" applyBorder="1" applyAlignment="1">
      <alignment horizontal="center" vertical="center"/>
    </xf>
    <xf numFmtId="9" fontId="2" fillId="3" borderId="17" xfId="0" applyNumberFormat="1" applyFont="1" applyFill="1" applyBorder="1" applyAlignment="1">
      <alignment horizontal="center" vertical="center"/>
    </xf>
    <xf numFmtId="9" fontId="2" fillId="3" borderId="18" xfId="1" applyFont="1" applyFill="1" applyBorder="1" applyAlignment="1">
      <alignment horizontal="center"/>
    </xf>
    <xf numFmtId="9" fontId="2" fillId="3" borderId="7" xfId="1" applyFont="1" applyFill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0" xfId="0" applyFont="1"/>
    <xf numFmtId="0" fontId="8" fillId="5" borderId="10" xfId="0" applyFont="1" applyFill="1" applyBorder="1" applyAlignment="1">
      <alignment horizontal="center"/>
    </xf>
    <xf numFmtId="0" fontId="8" fillId="5" borderId="2" xfId="0" applyFont="1" applyFill="1" applyBorder="1" applyAlignment="1">
      <alignment horizontal="center"/>
    </xf>
    <xf numFmtId="0" fontId="8" fillId="5" borderId="2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5" borderId="11" xfId="0" applyFont="1" applyFill="1" applyBorder="1" applyAlignment="1">
      <alignment horizontal="center"/>
    </xf>
    <xf numFmtId="0" fontId="8" fillId="4" borderId="12" xfId="0" applyFont="1" applyFill="1" applyBorder="1" applyAlignment="1">
      <alignment horizontal="center"/>
    </xf>
    <xf numFmtId="9" fontId="11" fillId="10" borderId="29" xfId="0" applyNumberFormat="1" applyFont="1" applyFill="1" applyBorder="1" applyAlignment="1">
      <alignment horizontal="left"/>
    </xf>
    <xf numFmtId="0" fontId="11" fillId="10" borderId="30" xfId="0" applyFont="1" applyFill="1" applyBorder="1" applyAlignment="1">
      <alignment horizontal="left"/>
    </xf>
    <xf numFmtId="1" fontId="8" fillId="14" borderId="10" xfId="0" applyNumberFormat="1" applyFont="1" applyFill="1" applyBorder="1" applyAlignment="1">
      <alignment horizontal="center"/>
    </xf>
    <xf numFmtId="1" fontId="8" fillId="14" borderId="11" xfId="0" applyNumberFormat="1" applyFont="1" applyFill="1" applyBorder="1" applyAlignment="1">
      <alignment horizontal="center"/>
    </xf>
    <xf numFmtId="0" fontId="8" fillId="14" borderId="2" xfId="0" applyFont="1" applyFill="1" applyBorder="1" applyAlignment="1">
      <alignment horizontal="center"/>
    </xf>
    <xf numFmtId="0" fontId="8" fillId="14" borderId="12" xfId="0" applyFont="1" applyFill="1" applyBorder="1" applyAlignment="1">
      <alignment horizontal="center"/>
    </xf>
    <xf numFmtId="9" fontId="0" fillId="13" borderId="2" xfId="0" applyNumberFormat="1" applyFill="1" applyBorder="1" applyAlignment="1">
      <alignment horizontal="center"/>
    </xf>
    <xf numFmtId="9" fontId="0" fillId="13" borderId="12" xfId="0" applyNumberFormat="1" applyFill="1" applyBorder="1" applyAlignment="1">
      <alignment horizontal="center"/>
    </xf>
    <xf numFmtId="9" fontId="0" fillId="13" borderId="22" xfId="0" applyNumberFormat="1" applyFill="1" applyBorder="1" applyAlignment="1">
      <alignment horizontal="center"/>
    </xf>
    <xf numFmtId="9" fontId="0" fillId="13" borderId="23" xfId="0" applyNumberFormat="1" applyFill="1" applyBorder="1" applyAlignment="1">
      <alignment horizontal="center"/>
    </xf>
    <xf numFmtId="9" fontId="0" fillId="6" borderId="13" xfId="0" applyNumberFormat="1" applyFill="1" applyBorder="1" applyAlignment="1">
      <alignment horizontal="center"/>
    </xf>
    <xf numFmtId="9" fontId="0" fillId="6" borderId="25" xfId="0" applyNumberFormat="1" applyFill="1" applyBorder="1" applyAlignment="1">
      <alignment horizontal="center"/>
    </xf>
    <xf numFmtId="9" fontId="0" fillId="6" borderId="11" xfId="0" applyNumberFormat="1" applyFill="1" applyBorder="1" applyAlignment="1">
      <alignment horizontal="center"/>
    </xf>
    <xf numFmtId="9" fontId="0" fillId="6" borderId="12" xfId="0" applyNumberFormat="1" applyFill="1" applyBorder="1" applyAlignment="1">
      <alignment horizontal="center"/>
    </xf>
    <xf numFmtId="9" fontId="8" fillId="7" borderId="27" xfId="0" applyNumberFormat="1" applyFont="1" applyFill="1" applyBorder="1" applyAlignment="1">
      <alignment horizontal="center"/>
    </xf>
    <xf numFmtId="9" fontId="8" fillId="7" borderId="28" xfId="0" applyNumberFormat="1" applyFont="1" applyFill="1" applyBorder="1" applyAlignment="1">
      <alignment horizontal="center"/>
    </xf>
    <xf numFmtId="14" fontId="6" fillId="0" borderId="0" xfId="0" applyNumberFormat="1" applyFont="1"/>
    <xf numFmtId="0" fontId="2" fillId="0" borderId="0" xfId="0" applyFont="1"/>
    <xf numFmtId="0" fontId="2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9" fontId="0" fillId="6" borderId="23" xfId="0" applyNumberFormat="1" applyFill="1" applyBorder="1" applyAlignment="1">
      <alignment horizontal="center"/>
    </xf>
    <xf numFmtId="1" fontId="2" fillId="8" borderId="2" xfId="0" applyNumberFormat="1" applyFont="1" applyFill="1" applyBorder="1" applyAlignment="1">
      <alignment horizontal="center"/>
    </xf>
    <xf numFmtId="1" fontId="2" fillId="8" borderId="22" xfId="0" applyNumberFormat="1" applyFont="1" applyFill="1" applyBorder="1" applyAlignment="1">
      <alignment horizontal="center"/>
    </xf>
    <xf numFmtId="1" fontId="2" fillId="8" borderId="12" xfId="0" applyNumberFormat="1" applyFont="1" applyFill="1" applyBorder="1" applyAlignment="1">
      <alignment horizontal="center"/>
    </xf>
    <xf numFmtId="1" fontId="2" fillId="8" borderId="23" xfId="0" applyNumberFormat="1" applyFont="1" applyFill="1" applyBorder="1" applyAlignment="1">
      <alignment horizontal="center"/>
    </xf>
    <xf numFmtId="1" fontId="0" fillId="13" borderId="2" xfId="0" applyNumberFormat="1" applyFill="1" applyBorder="1" applyAlignment="1">
      <alignment horizontal="center"/>
    </xf>
    <xf numFmtId="1" fontId="0" fillId="13" borderId="22" xfId="0" applyNumberFormat="1" applyFill="1" applyBorder="1" applyAlignment="1">
      <alignment horizontal="center"/>
    </xf>
    <xf numFmtId="1" fontId="0" fillId="13" borderId="12" xfId="0" applyNumberFormat="1" applyFill="1" applyBorder="1" applyAlignment="1">
      <alignment horizontal="center"/>
    </xf>
    <xf numFmtId="1" fontId="0" fillId="13" borderId="23" xfId="0" applyNumberFormat="1" applyFill="1" applyBorder="1" applyAlignment="1">
      <alignment horizontal="center"/>
    </xf>
    <xf numFmtId="0" fontId="7" fillId="16" borderId="15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7" fillId="16" borderId="9" xfId="0" applyFont="1" applyFill="1" applyBorder="1" applyAlignment="1">
      <alignment horizontal="center" vertical="center"/>
    </xf>
    <xf numFmtId="0" fontId="7" fillId="16" borderId="31" xfId="0" applyFont="1" applyFill="1" applyBorder="1" applyAlignment="1">
      <alignment horizontal="center" vertical="center"/>
    </xf>
    <xf numFmtId="0" fontId="13" fillId="9" borderId="13" xfId="0" applyFont="1" applyFill="1" applyBorder="1" applyAlignment="1">
      <alignment horizontal="center"/>
    </xf>
    <xf numFmtId="0" fontId="13" fillId="9" borderId="14" xfId="0" applyFont="1" applyFill="1" applyBorder="1" applyAlignment="1">
      <alignment horizontal="center"/>
    </xf>
    <xf numFmtId="0" fontId="7" fillId="16" borderId="10" xfId="0" applyFont="1" applyFill="1" applyBorder="1" applyAlignment="1">
      <alignment horizontal="center"/>
    </xf>
    <xf numFmtId="0" fontId="7" fillId="16" borderId="2" xfId="0" applyFont="1" applyFill="1" applyBorder="1" applyAlignment="1">
      <alignment horizontal="center"/>
    </xf>
    <xf numFmtId="0" fontId="13" fillId="17" borderId="10" xfId="0" applyFont="1" applyFill="1" applyBorder="1" applyAlignment="1">
      <alignment horizontal="center"/>
    </xf>
    <xf numFmtId="9" fontId="6" fillId="18" borderId="2" xfId="0" applyNumberFormat="1" applyFont="1" applyFill="1" applyBorder="1" applyAlignment="1">
      <alignment horizontal="center"/>
    </xf>
    <xf numFmtId="0" fontId="13" fillId="17" borderId="11" xfId="0" applyFont="1" applyFill="1" applyBorder="1" applyAlignment="1">
      <alignment horizontal="center"/>
    </xf>
    <xf numFmtId="9" fontId="6" fillId="18" borderId="12" xfId="0" applyNumberFormat="1" applyFont="1" applyFill="1" applyBorder="1" applyAlignment="1">
      <alignment horizontal="center"/>
    </xf>
    <xf numFmtId="0" fontId="2" fillId="16" borderId="13" xfId="0" applyFont="1" applyFill="1" applyBorder="1" applyAlignment="1">
      <alignment horizontal="center"/>
    </xf>
    <xf numFmtId="0" fontId="14" fillId="17" borderId="10" xfId="2" applyFont="1" applyFill="1" applyBorder="1" applyAlignment="1">
      <alignment horizontal="center"/>
    </xf>
    <xf numFmtId="0" fontId="14" fillId="17" borderId="11" xfId="2" applyFont="1" applyFill="1" applyBorder="1" applyAlignment="1">
      <alignment horizontal="center"/>
    </xf>
    <xf numFmtId="0" fontId="16" fillId="16" borderId="14" xfId="2" applyFont="1" applyFill="1" applyBorder="1" applyAlignment="1">
      <alignment horizontal="center"/>
    </xf>
    <xf numFmtId="1" fontId="6" fillId="0" borderId="2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0" fontId="13" fillId="19" borderId="10" xfId="0" applyFont="1" applyFill="1" applyBorder="1" applyAlignment="1">
      <alignment horizontal="center" vertical="center"/>
    </xf>
    <xf numFmtId="0" fontId="6" fillId="18" borderId="2" xfId="0" applyFont="1" applyFill="1" applyBorder="1" applyAlignment="1">
      <alignment horizontal="center" vertical="center"/>
    </xf>
    <xf numFmtId="0" fontId="6" fillId="18" borderId="12" xfId="0" applyFont="1" applyFill="1" applyBorder="1" applyAlignment="1">
      <alignment horizontal="center" vertical="center"/>
    </xf>
    <xf numFmtId="0" fontId="8" fillId="5" borderId="32" xfId="0" applyFont="1" applyFill="1" applyBorder="1" applyAlignment="1">
      <alignment horizontal="center"/>
    </xf>
    <xf numFmtId="0" fontId="8" fillId="4" borderId="33" xfId="0" applyFont="1" applyFill="1" applyBorder="1" applyAlignment="1">
      <alignment horizontal="center"/>
    </xf>
    <xf numFmtId="0" fontId="8" fillId="14" borderId="33" xfId="0" applyFont="1" applyFill="1" applyBorder="1" applyAlignment="1">
      <alignment horizontal="center"/>
    </xf>
    <xf numFmtId="1" fontId="8" fillId="18" borderId="2" xfId="0" applyNumberFormat="1" applyFont="1" applyFill="1" applyBorder="1" applyAlignment="1">
      <alignment horizontal="center"/>
    </xf>
    <xf numFmtId="1" fontId="8" fillId="18" borderId="22" xfId="0" applyNumberFormat="1" applyFont="1" applyFill="1" applyBorder="1" applyAlignment="1">
      <alignment horizontal="center"/>
    </xf>
    <xf numFmtId="0" fontId="18" fillId="14" borderId="2" xfId="0" applyFont="1" applyFill="1" applyBorder="1" applyAlignment="1">
      <alignment horizontal="center"/>
    </xf>
    <xf numFmtId="1" fontId="18" fillId="13" borderId="22" xfId="0" applyNumberFormat="1" applyFont="1" applyFill="1" applyBorder="1" applyAlignment="1">
      <alignment horizontal="center"/>
    </xf>
    <xf numFmtId="9" fontId="18" fillId="13" borderId="2" xfId="0" applyNumberFormat="1" applyFont="1" applyFill="1" applyBorder="1" applyAlignment="1">
      <alignment horizontal="center"/>
    </xf>
    <xf numFmtId="9" fontId="18" fillId="13" borderId="22" xfId="0" applyNumberFormat="1" applyFont="1" applyFill="1" applyBorder="1" applyAlignment="1">
      <alignment horizontal="center"/>
    </xf>
    <xf numFmtId="0" fontId="18" fillId="0" borderId="0" xfId="0" applyFont="1"/>
    <xf numFmtId="0" fontId="2" fillId="3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left"/>
    </xf>
    <xf numFmtId="0" fontId="6" fillId="0" borderId="2" xfId="0" applyFont="1" applyBorder="1" applyAlignment="1">
      <alignment horizontal="center"/>
    </xf>
    <xf numFmtId="15" fontId="6" fillId="0" borderId="2" xfId="0" applyNumberFormat="1" applyFont="1" applyBorder="1" applyAlignment="1">
      <alignment horizontal="center"/>
    </xf>
    <xf numFmtId="1" fontId="19" fillId="13" borderId="2" xfId="0" applyNumberFormat="1" applyFont="1" applyFill="1" applyBorder="1" applyAlignment="1">
      <alignment horizontal="center"/>
    </xf>
    <xf numFmtId="1" fontId="19" fillId="13" borderId="22" xfId="0" applyNumberFormat="1" applyFont="1" applyFill="1" applyBorder="1" applyAlignment="1">
      <alignment horizontal="center"/>
    </xf>
    <xf numFmtId="0" fontId="19" fillId="0" borderId="0" xfId="0" applyFont="1" applyBorder="1" applyAlignment="1">
      <alignment horizontal="center"/>
    </xf>
    <xf numFmtId="1" fontId="19" fillId="14" borderId="10" xfId="0" applyNumberFormat="1" applyFont="1" applyFill="1" applyBorder="1" applyAlignment="1">
      <alignment horizontal="center"/>
    </xf>
    <xf numFmtId="9" fontId="19" fillId="13" borderId="2" xfId="0" applyNumberFormat="1" applyFont="1" applyFill="1" applyBorder="1" applyAlignment="1">
      <alignment horizontal="center"/>
    </xf>
    <xf numFmtId="9" fontId="19" fillId="13" borderId="22" xfId="0" applyNumberFormat="1" applyFont="1" applyFill="1" applyBorder="1" applyAlignment="1">
      <alignment horizontal="center"/>
    </xf>
    <xf numFmtId="0" fontId="19" fillId="0" borderId="0" xfId="0" applyFont="1"/>
    <xf numFmtId="0" fontId="19" fillId="5" borderId="10" xfId="0" applyFont="1" applyFill="1" applyBorder="1" applyAlignment="1">
      <alignment horizontal="center"/>
    </xf>
    <xf numFmtId="0" fontId="19" fillId="4" borderId="2" xfId="0" applyFont="1" applyFill="1" applyBorder="1" applyAlignment="1">
      <alignment horizontal="center"/>
    </xf>
    <xf numFmtId="0" fontId="19" fillId="14" borderId="2" xfId="0" applyFont="1" applyFill="1" applyBorder="1" applyAlignment="1">
      <alignment horizontal="center"/>
    </xf>
    <xf numFmtId="1" fontId="19" fillId="18" borderId="22" xfId="0" applyNumberFormat="1" applyFont="1" applyFill="1" applyBorder="1" applyAlignment="1">
      <alignment horizontal="center"/>
    </xf>
    <xf numFmtId="9" fontId="19" fillId="18" borderId="2" xfId="0" applyNumberFormat="1" applyFont="1" applyFill="1" applyBorder="1" applyAlignment="1">
      <alignment horizontal="center"/>
    </xf>
    <xf numFmtId="9" fontId="19" fillId="18" borderId="22" xfId="0" applyNumberFormat="1" applyFont="1" applyFill="1" applyBorder="1" applyAlignment="1">
      <alignment horizontal="center"/>
    </xf>
    <xf numFmtId="0" fontId="19" fillId="5" borderId="11" xfId="0" applyFont="1" applyFill="1" applyBorder="1" applyAlignment="1">
      <alignment horizontal="center"/>
    </xf>
    <xf numFmtId="0" fontId="19" fillId="4" borderId="12" xfId="0" applyFont="1" applyFill="1" applyBorder="1" applyAlignment="1">
      <alignment horizontal="center"/>
    </xf>
    <xf numFmtId="0" fontId="19" fillId="14" borderId="12" xfId="0" applyFont="1" applyFill="1" applyBorder="1" applyAlignment="1">
      <alignment horizontal="center"/>
    </xf>
    <xf numFmtId="1" fontId="19" fillId="13" borderId="23" xfId="0" applyNumberFormat="1" applyFont="1" applyFill="1" applyBorder="1" applyAlignment="1">
      <alignment horizontal="center"/>
    </xf>
    <xf numFmtId="1" fontId="19" fillId="14" borderId="11" xfId="0" applyNumberFormat="1" applyFont="1" applyFill="1" applyBorder="1" applyAlignment="1">
      <alignment horizontal="center"/>
    </xf>
    <xf numFmtId="9" fontId="19" fillId="13" borderId="12" xfId="0" applyNumberFormat="1" applyFont="1" applyFill="1" applyBorder="1" applyAlignment="1">
      <alignment horizontal="center"/>
    </xf>
    <xf numFmtId="9" fontId="19" fillId="13" borderId="23" xfId="0" applyNumberFormat="1" applyFont="1" applyFill="1" applyBorder="1" applyAlignment="1">
      <alignment horizontal="center"/>
    </xf>
    <xf numFmtId="15" fontId="7" fillId="8" borderId="0" xfId="0" applyNumberFormat="1" applyFont="1" applyFill="1" applyAlignment="1">
      <alignment horizontal="center" vertical="center"/>
    </xf>
    <xf numFmtId="0" fontId="7" fillId="8" borderId="10" xfId="0" applyFont="1" applyFill="1" applyBorder="1" applyAlignment="1">
      <alignment horizontal="center"/>
    </xf>
    <xf numFmtId="0" fontId="7" fillId="8" borderId="2" xfId="0" applyFont="1" applyFill="1" applyBorder="1" applyAlignment="1">
      <alignment horizontal="center"/>
    </xf>
    <xf numFmtId="15" fontId="2" fillId="20" borderId="0" xfId="0" applyNumberFormat="1" applyFont="1" applyFill="1" applyAlignment="1">
      <alignment horizontal="center" vertical="center"/>
    </xf>
    <xf numFmtId="0" fontId="7" fillId="20" borderId="10" xfId="0" applyFont="1" applyFill="1" applyBorder="1" applyAlignment="1">
      <alignment horizontal="center"/>
    </xf>
    <xf numFmtId="0" fontId="7" fillId="20" borderId="2" xfId="0" applyFont="1" applyFill="1" applyBorder="1" applyAlignment="1">
      <alignment horizontal="center"/>
    </xf>
    <xf numFmtId="0" fontId="11" fillId="0" borderId="0" xfId="0" applyFont="1"/>
    <xf numFmtId="15" fontId="11" fillId="0" borderId="0" xfId="0" applyNumberFormat="1" applyFont="1"/>
    <xf numFmtId="166" fontId="6" fillId="0" borderId="2" xfId="3" applyNumberFormat="1" applyFont="1" applyBorder="1" applyAlignment="1">
      <alignment horizontal="center"/>
    </xf>
    <xf numFmtId="0" fontId="0" fillId="19" borderId="38" xfId="0" applyFill="1" applyBorder="1"/>
    <xf numFmtId="0" fontId="0" fillId="19" borderId="39" xfId="0" applyFill="1" applyBorder="1"/>
    <xf numFmtId="0" fontId="0" fillId="19" borderId="40" xfId="0" applyFill="1" applyBorder="1"/>
    <xf numFmtId="0" fontId="0" fillId="19" borderId="41" xfId="0" applyFill="1" applyBorder="1"/>
    <xf numFmtId="0" fontId="8" fillId="19" borderId="0" xfId="0" applyFont="1" applyFill="1" applyBorder="1"/>
    <xf numFmtId="0" fontId="0" fillId="19" borderId="0" xfId="0" applyFill="1" applyBorder="1"/>
    <xf numFmtId="0" fontId="0" fillId="19" borderId="42" xfId="0" applyFill="1" applyBorder="1"/>
    <xf numFmtId="0" fontId="0" fillId="19" borderId="0" xfId="0" applyFill="1" applyBorder="1" applyAlignment="1">
      <alignment wrapText="1"/>
    </xf>
    <xf numFmtId="0" fontId="0" fillId="19" borderId="43" xfId="0" applyFill="1" applyBorder="1"/>
    <xf numFmtId="0" fontId="0" fillId="19" borderId="44" xfId="0" applyFill="1" applyBorder="1"/>
    <xf numFmtId="0" fontId="0" fillId="19" borderId="45" xfId="0" applyFill="1" applyBorder="1"/>
    <xf numFmtId="166" fontId="2" fillId="8" borderId="22" xfId="3" applyNumberFormat="1" applyFont="1" applyFill="1" applyBorder="1" applyAlignment="1">
      <alignment horizontal="center"/>
    </xf>
    <xf numFmtId="166" fontId="2" fillId="8" borderId="12" xfId="3" applyNumberFormat="1" applyFont="1" applyFill="1" applyBorder="1" applyAlignment="1">
      <alignment horizontal="center"/>
    </xf>
    <xf numFmtId="166" fontId="2" fillId="8" borderId="23" xfId="3" applyNumberFormat="1" applyFont="1" applyFill="1" applyBorder="1" applyAlignment="1">
      <alignment horizontal="center"/>
    </xf>
    <xf numFmtId="15" fontId="10" fillId="0" borderId="0" xfId="0" applyNumberFormat="1" applyFont="1"/>
    <xf numFmtId="16" fontId="10" fillId="0" borderId="0" xfId="0" applyNumberFormat="1" applyFont="1"/>
    <xf numFmtId="0" fontId="20" fillId="19" borderId="0" xfId="0" applyFont="1" applyFill="1" applyBorder="1"/>
    <xf numFmtId="9" fontId="8" fillId="6" borderId="2" xfId="0" applyNumberFormat="1" applyFont="1" applyFill="1" applyBorder="1" applyAlignment="1">
      <alignment horizontal="center"/>
    </xf>
    <xf numFmtId="9" fontId="8" fillId="6" borderId="22" xfId="0" applyNumberFormat="1" applyFont="1" applyFill="1" applyBorder="1" applyAlignment="1">
      <alignment horizontal="center"/>
    </xf>
    <xf numFmtId="9" fontId="0" fillId="0" borderId="0" xfId="0" applyNumberFormat="1"/>
    <xf numFmtId="0" fontId="21" fillId="0" borderId="0" xfId="0" applyFont="1"/>
    <xf numFmtId="0" fontId="21" fillId="0" borderId="0" xfId="0" applyFont="1" applyAlignment="1">
      <alignment horizontal="center"/>
    </xf>
    <xf numFmtId="0" fontId="6" fillId="6" borderId="0" xfId="0" applyFont="1" applyFill="1"/>
    <xf numFmtId="0" fontId="6" fillId="0" borderId="2" xfId="0" applyFont="1" applyFill="1" applyBorder="1" applyAlignment="1">
      <alignment horizontal="left"/>
    </xf>
    <xf numFmtId="0" fontId="6" fillId="0" borderId="2" xfId="0" applyFont="1" applyFill="1" applyBorder="1" applyAlignment="1">
      <alignment horizontal="center"/>
    </xf>
    <xf numFmtId="0" fontId="6" fillId="0" borderId="0" xfId="0" applyFont="1" applyFill="1"/>
    <xf numFmtId="1" fontId="0" fillId="0" borderId="1" xfId="0" applyNumberFormat="1" applyFill="1" applyBorder="1" applyAlignment="1">
      <alignment horizontal="right"/>
    </xf>
    <xf numFmtId="0" fontId="6" fillId="21" borderId="0" xfId="0" applyFont="1" applyFill="1"/>
    <xf numFmtId="166" fontId="6" fillId="0" borderId="0" xfId="0" applyNumberFormat="1" applyFont="1"/>
    <xf numFmtId="0" fontId="21" fillId="22" borderId="0" xfId="0" applyFont="1" applyFill="1"/>
    <xf numFmtId="0" fontId="2" fillId="0" borderId="0" xfId="0" applyFont="1" applyAlignment="1">
      <alignment horizontal="center"/>
    </xf>
    <xf numFmtId="0" fontId="0" fillId="0" borderId="0" xfId="0" applyFont="1"/>
    <xf numFmtId="16" fontId="0" fillId="0" borderId="0" xfId="0" applyNumberFormat="1" applyFont="1" applyAlignment="1">
      <alignment horizontal="center"/>
    </xf>
    <xf numFmtId="1" fontId="6" fillId="0" borderId="10" xfId="0" applyNumberFormat="1" applyFont="1" applyBorder="1" applyAlignment="1">
      <alignment horizontal="center" vertical="center"/>
    </xf>
    <xf numFmtId="0" fontId="2" fillId="23" borderId="2" xfId="0" applyFont="1" applyFill="1" applyBorder="1" applyAlignment="1">
      <alignment horizontal="center"/>
    </xf>
    <xf numFmtId="0" fontId="2" fillId="23" borderId="2" xfId="0" applyFont="1" applyFill="1" applyBorder="1"/>
    <xf numFmtId="1" fontId="6" fillId="22" borderId="2" xfId="0" applyNumberFormat="1" applyFont="1" applyFill="1" applyBorder="1"/>
    <xf numFmtId="1" fontId="21" fillId="0" borderId="0" xfId="0" applyNumberFormat="1" applyFont="1"/>
    <xf numFmtId="0" fontId="21" fillId="0" borderId="0" xfId="0" applyFont="1" applyFill="1"/>
    <xf numFmtId="1" fontId="6" fillId="0" borderId="0" xfId="0" applyNumberFormat="1" applyFont="1" applyBorder="1" applyAlignment="1">
      <alignment horizontal="center" vertical="center"/>
    </xf>
    <xf numFmtId="43" fontId="22" fillId="0" borderId="2" xfId="3" applyNumberFormat="1" applyFont="1" applyBorder="1" applyAlignment="1">
      <alignment horizontal="center"/>
    </xf>
    <xf numFmtId="9" fontId="6" fillId="0" borderId="2" xfId="3" applyNumberFormat="1" applyFont="1" applyBorder="1" applyAlignment="1">
      <alignment horizontal="center"/>
    </xf>
    <xf numFmtId="9" fontId="6" fillId="0" borderId="0" xfId="0" applyNumberFormat="1" applyFont="1" applyBorder="1" applyAlignment="1">
      <alignment horizontal="center" vertical="center"/>
    </xf>
    <xf numFmtId="9" fontId="7" fillId="7" borderId="27" xfId="0" applyNumberFormat="1" applyFont="1" applyFill="1" applyBorder="1" applyAlignment="1">
      <alignment horizontal="center"/>
    </xf>
    <xf numFmtId="9" fontId="7" fillId="7" borderId="28" xfId="0" applyNumberFormat="1" applyFont="1" applyFill="1" applyBorder="1" applyAlignment="1">
      <alignment horizontal="center"/>
    </xf>
    <xf numFmtId="9" fontId="7" fillId="10" borderId="29" xfId="0" applyNumberFormat="1" applyFont="1" applyFill="1" applyBorder="1" applyAlignment="1">
      <alignment horizontal="left"/>
    </xf>
    <xf numFmtId="9" fontId="2" fillId="6" borderId="13" xfId="0" applyNumberFormat="1" applyFont="1" applyFill="1" applyBorder="1" applyAlignment="1">
      <alignment horizontal="center"/>
    </xf>
    <xf numFmtId="9" fontId="2" fillId="6" borderId="25" xfId="0" applyNumberFormat="1" applyFont="1" applyFill="1" applyBorder="1" applyAlignment="1">
      <alignment horizontal="center"/>
    </xf>
    <xf numFmtId="0" fontId="7" fillId="10" borderId="30" xfId="0" applyFont="1" applyFill="1" applyBorder="1" applyAlignment="1">
      <alignment horizontal="left"/>
    </xf>
    <xf numFmtId="9" fontId="2" fillId="6" borderId="12" xfId="0" applyNumberFormat="1" applyFont="1" applyFill="1" applyBorder="1" applyAlignment="1">
      <alignment horizontal="center"/>
    </xf>
    <xf numFmtId="9" fontId="2" fillId="6" borderId="23" xfId="0" applyNumberFormat="1" applyFont="1" applyFill="1" applyBorder="1" applyAlignment="1">
      <alignment horizontal="center"/>
    </xf>
    <xf numFmtId="15" fontId="2" fillId="0" borderId="0" xfId="0" applyNumberFormat="1" applyFont="1" applyAlignment="1">
      <alignment horizontal="center" vertical="center"/>
    </xf>
    <xf numFmtId="0" fontId="16" fillId="16" borderId="13" xfId="2" applyFont="1" applyFill="1" applyBorder="1" applyAlignment="1">
      <alignment horizontal="center"/>
    </xf>
    <xf numFmtId="1" fontId="6" fillId="0" borderId="11" xfId="0" applyNumberFormat="1" applyFont="1" applyBorder="1" applyAlignment="1">
      <alignment horizontal="center" vertical="center"/>
    </xf>
    <xf numFmtId="0" fontId="13" fillId="19" borderId="11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/>
    </xf>
    <xf numFmtId="0" fontId="2" fillId="3" borderId="14" xfId="0" applyFont="1" applyFill="1" applyBorder="1" applyAlignment="1">
      <alignment horizontal="center"/>
    </xf>
    <xf numFmtId="15" fontId="6" fillId="0" borderId="10" xfId="0" applyNumberFormat="1" applyFont="1" applyBorder="1"/>
    <xf numFmtId="15" fontId="6" fillId="0" borderId="10" xfId="0" applyNumberFormat="1" applyFont="1" applyFill="1" applyBorder="1"/>
    <xf numFmtId="15" fontId="6" fillId="0" borderId="11" xfId="0" applyNumberFormat="1" applyFont="1" applyBorder="1"/>
    <xf numFmtId="0" fontId="6" fillId="0" borderId="12" xfId="0" applyFont="1" applyBorder="1" applyAlignment="1">
      <alignment horizontal="left"/>
    </xf>
    <xf numFmtId="0" fontId="6" fillId="0" borderId="12" xfId="0" applyFont="1" applyBorder="1" applyAlignment="1">
      <alignment horizontal="center"/>
    </xf>
    <xf numFmtId="15" fontId="6" fillId="0" borderId="12" xfId="0" applyNumberFormat="1" applyFont="1" applyBorder="1" applyAlignment="1">
      <alignment horizontal="center"/>
    </xf>
    <xf numFmtId="166" fontId="6" fillId="0" borderId="12" xfId="3" applyNumberFormat="1" applyFont="1" applyBorder="1" applyAlignment="1">
      <alignment horizontal="center"/>
    </xf>
    <xf numFmtId="0" fontId="2" fillId="3" borderId="10" xfId="0" applyFont="1" applyFill="1" applyBorder="1" applyAlignment="1">
      <alignment horizontal="center"/>
    </xf>
    <xf numFmtId="166" fontId="6" fillId="0" borderId="10" xfId="3" applyNumberFormat="1" applyFont="1" applyBorder="1" applyAlignment="1">
      <alignment horizontal="center"/>
    </xf>
    <xf numFmtId="9" fontId="6" fillId="0" borderId="10" xfId="3" applyNumberFormat="1" applyFont="1" applyBorder="1" applyAlignment="1">
      <alignment horizontal="center"/>
    </xf>
    <xf numFmtId="166" fontId="6" fillId="0" borderId="10" xfId="3" applyNumberFormat="1" applyFont="1" applyFill="1" applyBorder="1" applyAlignment="1">
      <alignment horizontal="center"/>
    </xf>
    <xf numFmtId="166" fontId="6" fillId="0" borderId="11" xfId="3" applyNumberFormat="1" applyFont="1" applyBorder="1" applyAlignment="1">
      <alignment horizontal="center"/>
    </xf>
    <xf numFmtId="43" fontId="22" fillId="0" borderId="10" xfId="3" applyNumberFormat="1" applyFont="1" applyBorder="1" applyAlignment="1">
      <alignment horizontal="center"/>
    </xf>
    <xf numFmtId="43" fontId="22" fillId="0" borderId="11" xfId="3" applyNumberFormat="1" applyFont="1" applyBorder="1" applyAlignment="1">
      <alignment horizontal="center"/>
    </xf>
    <xf numFmtId="43" fontId="22" fillId="0" borderId="12" xfId="3" applyNumberFormat="1" applyFont="1" applyBorder="1" applyAlignment="1">
      <alignment horizontal="center"/>
    </xf>
    <xf numFmtId="0" fontId="2" fillId="23" borderId="10" xfId="0" applyFont="1" applyFill="1" applyBorder="1" applyAlignment="1">
      <alignment horizontal="center"/>
    </xf>
    <xf numFmtId="0" fontId="2" fillId="23" borderId="22" xfId="0" applyFont="1" applyFill="1" applyBorder="1" applyAlignment="1">
      <alignment horizontal="center"/>
    </xf>
    <xf numFmtId="167" fontId="2" fillId="23" borderId="10" xfId="0" applyNumberFormat="1" applyFont="1" applyFill="1" applyBorder="1" applyAlignment="1">
      <alignment horizontal="center"/>
    </xf>
    <xf numFmtId="1" fontId="6" fillId="22" borderId="22" xfId="0" applyNumberFormat="1" applyFont="1" applyFill="1" applyBorder="1"/>
    <xf numFmtId="167" fontId="2" fillId="23" borderId="11" xfId="0" applyNumberFormat="1" applyFont="1" applyFill="1" applyBorder="1" applyAlignment="1">
      <alignment horizontal="center"/>
    </xf>
    <xf numFmtId="0" fontId="2" fillId="23" borderId="12" xfId="0" applyFont="1" applyFill="1" applyBorder="1"/>
    <xf numFmtId="1" fontId="6" fillId="22" borderId="12" xfId="0" applyNumberFormat="1" applyFont="1" applyFill="1" applyBorder="1"/>
    <xf numFmtId="1" fontId="6" fillId="22" borderId="23" xfId="0" applyNumberFormat="1" applyFont="1" applyFill="1" applyBorder="1"/>
    <xf numFmtId="2" fontId="6" fillId="0" borderId="0" xfId="0" applyNumberFormat="1" applyFont="1" applyBorder="1" applyAlignment="1">
      <alignment horizontal="center" vertical="center"/>
    </xf>
    <xf numFmtId="0" fontId="21" fillId="0" borderId="0" xfId="0" applyNumberFormat="1" applyFont="1"/>
    <xf numFmtId="9" fontId="0" fillId="6" borderId="25" xfId="0" applyNumberFormat="1" applyFont="1" applyFill="1" applyBorder="1" applyAlignment="1">
      <alignment horizontal="center"/>
    </xf>
    <xf numFmtId="9" fontId="0" fillId="6" borderId="12" xfId="0" applyNumberFormat="1" applyFont="1" applyFill="1" applyBorder="1" applyAlignment="1">
      <alignment horizontal="center"/>
    </xf>
    <xf numFmtId="9" fontId="0" fillId="6" borderId="23" xfId="0" applyNumberFormat="1" applyFont="1" applyFill="1" applyBorder="1" applyAlignment="1">
      <alignment horizontal="center"/>
    </xf>
    <xf numFmtId="16" fontId="2" fillId="0" borderId="0" xfId="0" applyNumberFormat="1" applyFont="1" applyAlignment="1">
      <alignment horizontal="center"/>
    </xf>
    <xf numFmtId="168" fontId="8" fillId="7" borderId="28" xfId="0" applyNumberFormat="1" applyFont="1" applyFill="1" applyBorder="1" applyAlignment="1">
      <alignment horizontal="center"/>
    </xf>
    <xf numFmtId="16" fontId="21" fillId="0" borderId="0" xfId="0" applyNumberFormat="1" applyFont="1" applyAlignment="1">
      <alignment horizontal="center"/>
    </xf>
    <xf numFmtId="15" fontId="8" fillId="5" borderId="10" xfId="0" applyNumberFormat="1" applyFont="1" applyFill="1" applyBorder="1" applyAlignment="1">
      <alignment horizontal="center"/>
    </xf>
    <xf numFmtId="0" fontId="8" fillId="14" borderId="2" xfId="0" applyNumberFormat="1" applyFont="1" applyFill="1" applyBorder="1" applyAlignment="1">
      <alignment horizontal="center"/>
    </xf>
    <xf numFmtId="15" fontId="8" fillId="5" borderId="11" xfId="0" applyNumberFormat="1" applyFont="1" applyFill="1" applyBorder="1" applyAlignment="1">
      <alignment horizontal="center"/>
    </xf>
    <xf numFmtId="0" fontId="8" fillId="14" borderId="12" xfId="0" applyNumberFormat="1" applyFont="1" applyFill="1" applyBorder="1" applyAlignment="1">
      <alignment horizontal="center"/>
    </xf>
    <xf numFmtId="0" fontId="8" fillId="7" borderId="27" xfId="0" applyNumberFormat="1" applyFont="1" applyFill="1" applyBorder="1" applyAlignment="1">
      <alignment horizontal="center"/>
    </xf>
    <xf numFmtId="9" fontId="0" fillId="25" borderId="2" xfId="0" applyNumberFormat="1" applyFill="1" applyBorder="1" applyAlignment="1">
      <alignment horizontal="center"/>
    </xf>
    <xf numFmtId="0" fontId="7" fillId="3" borderId="34" xfId="0" applyFont="1" applyFill="1" applyBorder="1" applyAlignment="1"/>
    <xf numFmtId="0" fontId="7" fillId="3" borderId="35" xfId="0" applyFont="1" applyFill="1" applyBorder="1" applyAlignment="1"/>
    <xf numFmtId="166" fontId="6" fillId="0" borderId="0" xfId="3" applyNumberFormat="1" applyFont="1" applyBorder="1" applyAlignment="1">
      <alignment horizontal="center"/>
    </xf>
    <xf numFmtId="166" fontId="6" fillId="0" borderId="0" xfId="3" applyNumberFormat="1" applyFont="1" applyFill="1" applyBorder="1" applyAlignment="1">
      <alignment horizontal="center"/>
    </xf>
    <xf numFmtId="0" fontId="23" fillId="5" borderId="22" xfId="0" applyFont="1" applyFill="1" applyBorder="1" applyAlignment="1">
      <alignment horizontal="center"/>
    </xf>
    <xf numFmtId="9" fontId="0" fillId="25" borderId="22" xfId="0" applyNumberFormat="1" applyFill="1" applyBorder="1" applyAlignment="1">
      <alignment horizontal="center"/>
    </xf>
    <xf numFmtId="9" fontId="0" fillId="25" borderId="12" xfId="0" applyNumberFormat="1" applyFill="1" applyBorder="1" applyAlignment="1">
      <alignment horizontal="center"/>
    </xf>
    <xf numFmtId="9" fontId="0" fillId="25" borderId="23" xfId="0" applyNumberFormat="1" applyFill="1" applyBorder="1" applyAlignment="1">
      <alignment horizontal="center"/>
    </xf>
    <xf numFmtId="0" fontId="24" fillId="3" borderId="35" xfId="0" applyFont="1" applyFill="1" applyBorder="1" applyAlignment="1"/>
    <xf numFmtId="0" fontId="21" fillId="20" borderId="0" xfId="0" applyFont="1" applyFill="1"/>
    <xf numFmtId="0" fontId="2" fillId="20" borderId="0" xfId="0" applyFont="1" applyFill="1" applyAlignment="1">
      <alignment horizontal="center"/>
    </xf>
    <xf numFmtId="0" fontId="21" fillId="20" borderId="0" xfId="0" applyFont="1" applyFill="1" applyAlignment="1">
      <alignment horizontal="center"/>
    </xf>
    <xf numFmtId="0" fontId="0" fillId="20" borderId="0" xfId="0" applyFill="1"/>
    <xf numFmtId="0" fontId="0" fillId="20" borderId="0" xfId="0" applyFont="1" applyFill="1"/>
    <xf numFmtId="15" fontId="6" fillId="0" borderId="0" xfId="3" applyNumberFormat="1" applyFont="1" applyBorder="1" applyAlignment="1">
      <alignment horizontal="center"/>
    </xf>
    <xf numFmtId="9" fontId="6" fillId="0" borderId="0" xfId="3" applyNumberFormat="1" applyFont="1" applyBorder="1" applyAlignment="1">
      <alignment horizontal="center"/>
    </xf>
    <xf numFmtId="4" fontId="7" fillId="24" borderId="35" xfId="0" applyNumberFormat="1" applyFont="1" applyFill="1" applyBorder="1" applyAlignment="1"/>
    <xf numFmtId="0" fontId="7" fillId="23" borderId="35" xfId="0" applyFont="1" applyFill="1" applyBorder="1" applyAlignment="1"/>
    <xf numFmtId="0" fontId="7" fillId="23" borderId="37" xfId="0" applyFont="1" applyFill="1" applyBorder="1" applyAlignment="1"/>
    <xf numFmtId="0" fontId="21" fillId="25" borderId="0" xfId="0" applyFont="1" applyFill="1" applyAlignment="1">
      <alignment horizontal="center"/>
    </xf>
    <xf numFmtId="9" fontId="6" fillId="0" borderId="0" xfId="0" applyNumberFormat="1" applyFont="1"/>
    <xf numFmtId="15" fontId="6" fillId="25" borderId="2" xfId="0" applyNumberFormat="1" applyFont="1" applyFill="1" applyBorder="1" applyAlignment="1">
      <alignment horizontal="center"/>
    </xf>
    <xf numFmtId="0" fontId="7" fillId="3" borderId="3" xfId="0" applyNumberFormat="1" applyFont="1" applyFill="1" applyBorder="1" applyAlignment="1">
      <alignment horizontal="center"/>
    </xf>
    <xf numFmtId="0" fontId="7" fillId="3" borderId="16" xfId="0" applyNumberFormat="1" applyFont="1" applyFill="1" applyBorder="1" applyAlignment="1">
      <alignment horizontal="center"/>
    </xf>
    <xf numFmtId="0" fontId="7" fillId="3" borderId="4" xfId="0" applyNumberFormat="1" applyFont="1" applyFill="1" applyBorder="1" applyAlignment="1">
      <alignment horizontal="center"/>
    </xf>
    <xf numFmtId="0" fontId="11" fillId="9" borderId="8" xfId="0" applyNumberFormat="1" applyFont="1" applyFill="1" applyBorder="1" applyAlignment="1">
      <alignment horizontal="center"/>
    </xf>
    <xf numFmtId="0" fontId="11" fillId="9" borderId="24" xfId="0" applyNumberFormat="1" applyFont="1" applyFill="1" applyBorder="1" applyAlignment="1">
      <alignment horizontal="center"/>
    </xf>
    <xf numFmtId="0" fontId="8" fillId="15" borderId="5" xfId="0" applyNumberFormat="1" applyFont="1" applyFill="1" applyBorder="1" applyAlignment="1">
      <alignment horizontal="center" vertical="center"/>
    </xf>
    <xf numFmtId="0" fontId="8" fillId="15" borderId="1" xfId="0" applyNumberFormat="1" applyFont="1" applyFill="1" applyBorder="1" applyAlignment="1">
      <alignment horizontal="center" vertical="center"/>
    </xf>
    <xf numFmtId="0" fontId="8" fillId="15" borderId="6" xfId="0" applyNumberFormat="1" applyFont="1" applyFill="1" applyBorder="1" applyAlignment="1">
      <alignment horizontal="center"/>
    </xf>
    <xf numFmtId="0" fontId="8" fillId="15" borderId="18" xfId="0" applyNumberFormat="1" applyFont="1" applyFill="1" applyBorder="1" applyAlignment="1">
      <alignment horizontal="center"/>
    </xf>
    <xf numFmtId="0" fontId="7" fillId="3" borderId="13" xfId="0" applyFont="1" applyFill="1" applyBorder="1" applyAlignment="1">
      <alignment horizontal="center"/>
    </xf>
    <xf numFmtId="0" fontId="7" fillId="3" borderId="14" xfId="0" applyFont="1" applyFill="1" applyBorder="1" applyAlignment="1">
      <alignment horizontal="center"/>
    </xf>
    <xf numFmtId="0" fontId="7" fillId="3" borderId="25" xfId="0" applyFont="1" applyFill="1" applyBorder="1" applyAlignment="1">
      <alignment horizontal="center"/>
    </xf>
    <xf numFmtId="0" fontId="2" fillId="12" borderId="26" xfId="0" applyFont="1" applyFill="1" applyBorder="1" applyAlignment="1">
      <alignment horizontal="center"/>
    </xf>
    <xf numFmtId="0" fontId="2" fillId="12" borderId="27" xfId="0" applyFont="1" applyFill="1" applyBorder="1" applyAlignment="1">
      <alignment horizontal="center"/>
    </xf>
    <xf numFmtId="0" fontId="7" fillId="3" borderId="35" xfId="0" applyFont="1" applyFill="1" applyBorder="1" applyAlignment="1">
      <alignment horizontal="center"/>
    </xf>
    <xf numFmtId="0" fontId="7" fillId="3" borderId="37" xfId="0" applyFont="1" applyFill="1" applyBorder="1" applyAlignment="1">
      <alignment horizontal="center"/>
    </xf>
    <xf numFmtId="0" fontId="7" fillId="3" borderId="34" xfId="0" applyFont="1" applyFill="1" applyBorder="1" applyAlignment="1">
      <alignment horizontal="center"/>
    </xf>
    <xf numFmtId="0" fontId="2" fillId="12" borderId="46" xfId="0" applyFont="1" applyFill="1" applyBorder="1" applyAlignment="1">
      <alignment horizontal="center"/>
    </xf>
    <xf numFmtId="0" fontId="2" fillId="12" borderId="47" xfId="0" applyFont="1" applyFill="1" applyBorder="1" applyAlignment="1">
      <alignment horizontal="center"/>
    </xf>
    <xf numFmtId="4" fontId="7" fillId="24" borderId="34" xfId="0" applyNumberFormat="1" applyFont="1" applyFill="1" applyBorder="1" applyAlignment="1">
      <alignment horizontal="center"/>
    </xf>
    <xf numFmtId="4" fontId="7" fillId="24" borderId="35" xfId="0" applyNumberFormat="1" applyFont="1" applyFill="1" applyBorder="1" applyAlignment="1">
      <alignment horizontal="center"/>
    </xf>
    <xf numFmtId="0" fontId="7" fillId="23" borderId="34" xfId="0" applyFont="1" applyFill="1" applyBorder="1" applyAlignment="1">
      <alignment horizontal="center"/>
    </xf>
    <xf numFmtId="0" fontId="7" fillId="23" borderId="35" xfId="0" applyFont="1" applyFill="1" applyBorder="1" applyAlignment="1">
      <alignment horizontal="center"/>
    </xf>
    <xf numFmtId="0" fontId="7" fillId="3" borderId="36" xfId="0" applyFont="1" applyFill="1" applyBorder="1" applyAlignment="1">
      <alignment horizontal="center"/>
    </xf>
    <xf numFmtId="0" fontId="0" fillId="19" borderId="0" xfId="0" applyFill="1" applyBorder="1" applyAlignment="1">
      <alignment horizontal="left" wrapText="1"/>
    </xf>
  </cellXfs>
  <cellStyles count="5">
    <cellStyle name="Comma" xfId="3" builtinId="3"/>
    <cellStyle name="Normal" xfId="0" builtinId="0"/>
    <cellStyle name="Normal 2 2" xfId="2"/>
    <cellStyle name="Normal 5" xfId="4"/>
    <cellStyle name="Percent" xfId="1" builtinId="5"/>
  </cellStyles>
  <dxfs count="1"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C1E8B2"/>
      <color rgb="FFF3FCA2"/>
      <color rgb="FFF79747"/>
      <color rgb="FFDDF8A2"/>
      <color rgb="FFF7FDBB"/>
      <color rgb="FF99FF99"/>
      <color rgb="FFD4EA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8.4212603454406051E-2"/>
          <c:y val="0.1946445033785093"/>
          <c:w val="0.89586378051448823"/>
          <c:h val="0.56457232189655071"/>
        </c:manualLayout>
      </c:layout>
      <c:lineChart>
        <c:grouping val="standard"/>
        <c:varyColors val="0"/>
        <c:ser>
          <c:idx val="1"/>
          <c:order val="0"/>
          <c:tx>
            <c:strRef>
              <c:f>'Validation (2)'!$V$5</c:f>
              <c:strCache>
                <c:ptCount val="1"/>
                <c:pt idx="0">
                  <c:v>Tue</c:v>
                </c:pt>
              </c:strCache>
            </c:strRef>
          </c:tx>
          <c:val>
            <c:numRef>
              <c:f>'Validation (2)'!$V$30:$V$48</c:f>
              <c:numCache>
                <c:formatCode>0%</c:formatCode>
                <c:ptCount val="10"/>
                <c:pt idx="0">
                  <c:v>0.13513513513513514</c:v>
                </c:pt>
                <c:pt idx="1">
                  <c:v>0.15587529976019185</c:v>
                </c:pt>
                <c:pt idx="2">
                  <c:v>0.15380150899593731</c:v>
                </c:pt>
                <c:pt idx="3">
                  <c:v>0.14885731933292157</c:v>
                </c:pt>
                <c:pt idx="4">
                  <c:v>0.1732763880414887</c:v>
                </c:pt>
                <c:pt idx="5">
                  <c:v>0.14822134387351779</c:v>
                </c:pt>
                <c:pt idx="6">
                  <c:v>0.15474321843497957</c:v>
                </c:pt>
                <c:pt idx="7">
                  <c:v>0.15771856759818084</c:v>
                </c:pt>
                <c:pt idx="8">
                  <c:v>0.15422695106817985</c:v>
                </c:pt>
                <c:pt idx="9">
                  <c:v>0.15333396170129784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249784"/>
        <c:axId val="178470168"/>
      </c:lineChart>
      <c:catAx>
        <c:axId val="119249784"/>
        <c:scaling>
          <c:orientation val="minMax"/>
        </c:scaling>
        <c:delete val="0"/>
        <c:axPos val="b"/>
        <c:majorTickMark val="out"/>
        <c:minorTickMark val="none"/>
        <c:tickLblPos val="nextTo"/>
        <c:crossAx val="178470168"/>
        <c:crosses val="autoZero"/>
        <c:auto val="1"/>
        <c:lblAlgn val="ctr"/>
        <c:lblOffset val="100"/>
        <c:noMultiLvlLbl val="0"/>
      </c:catAx>
      <c:valAx>
        <c:axId val="178470168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crossAx val="1192497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0146566416949286"/>
          <c:y val="0.87740008465763997"/>
          <c:w val="0.14872723723998171"/>
          <c:h val="0.10959346675899208"/>
        </c:manualLayout>
      </c:layout>
      <c:overlay val="0"/>
    </c:legend>
    <c:plotVisOnly val="1"/>
    <c:dispBlanksAs val="gap"/>
    <c:showDLblsOverMax val="0"/>
  </c:chart>
  <c:printSettings>
    <c:headerFooter/>
    <c:pageMargins b="0.75000000000000289" l="0.70000000000000062" r="0.70000000000000062" t="0.75000000000000289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8.4212603454406051E-2"/>
          <c:y val="0.19464450337850925"/>
          <c:w val="0.89586378051448823"/>
          <c:h val="0.56457232189655038"/>
        </c:manualLayout>
      </c:layout>
      <c:lineChart>
        <c:grouping val="standard"/>
        <c:varyColors val="0"/>
        <c:ser>
          <c:idx val="1"/>
          <c:order val="0"/>
          <c:tx>
            <c:strRef>
              <c:f>'Validation (2)'!$W$5</c:f>
              <c:strCache>
                <c:ptCount val="1"/>
                <c:pt idx="0">
                  <c:v>Wed</c:v>
                </c:pt>
              </c:strCache>
            </c:strRef>
          </c:tx>
          <c:val>
            <c:numRef>
              <c:f>'Validation (2)'!$W$30:$W$48</c:f>
              <c:numCache>
                <c:formatCode>0%</c:formatCode>
                <c:ptCount val="10"/>
                <c:pt idx="0">
                  <c:v>0.15743243243243243</c:v>
                </c:pt>
                <c:pt idx="1">
                  <c:v>0.14628297362110312</c:v>
                </c:pt>
                <c:pt idx="2">
                  <c:v>0.14103308183401045</c:v>
                </c:pt>
                <c:pt idx="3">
                  <c:v>0.169857936998147</c:v>
                </c:pt>
                <c:pt idx="4">
                  <c:v>0.14093959731543623</c:v>
                </c:pt>
                <c:pt idx="5">
                  <c:v>0.12911725955204217</c:v>
                </c:pt>
                <c:pt idx="6">
                  <c:v>0.17569257284574444</c:v>
                </c:pt>
                <c:pt idx="7">
                  <c:v>0.16016451633375703</c:v>
                </c:pt>
                <c:pt idx="8">
                  <c:v>0.14594952435850111</c:v>
                </c:pt>
                <c:pt idx="9">
                  <c:v>0.15802465810642152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268640"/>
        <c:axId val="206269024"/>
      </c:lineChart>
      <c:catAx>
        <c:axId val="206268640"/>
        <c:scaling>
          <c:orientation val="minMax"/>
        </c:scaling>
        <c:delete val="0"/>
        <c:axPos val="b"/>
        <c:majorTickMark val="out"/>
        <c:minorTickMark val="none"/>
        <c:tickLblPos val="nextTo"/>
        <c:crossAx val="206269024"/>
        <c:crosses val="autoZero"/>
        <c:auto val="1"/>
        <c:lblAlgn val="ctr"/>
        <c:lblOffset val="100"/>
        <c:noMultiLvlLbl val="0"/>
      </c:catAx>
      <c:valAx>
        <c:axId val="206269024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crossAx val="2062686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0146566416949298"/>
          <c:y val="0.87740008465763997"/>
          <c:w val="0.14886372014704841"/>
          <c:h val="0.1095934667589921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8.4212603454406051E-2"/>
          <c:y val="0.19464450337850925"/>
          <c:w val="0.89586378051448823"/>
          <c:h val="0.56457232189655038"/>
        </c:manualLayout>
      </c:layout>
      <c:lineChart>
        <c:grouping val="standard"/>
        <c:varyColors val="0"/>
        <c:ser>
          <c:idx val="1"/>
          <c:order val="0"/>
          <c:tx>
            <c:strRef>
              <c:f>'Validation (2)'!$R$5</c:f>
              <c:strCache>
                <c:ptCount val="1"/>
                <c:pt idx="0">
                  <c:v>Fri</c:v>
                </c:pt>
              </c:strCache>
            </c:strRef>
          </c:tx>
          <c:val>
            <c:numRef>
              <c:f>'Validation (2)'!$R$30:$R$48</c:f>
              <c:numCache>
                <c:formatCode>0%</c:formatCode>
                <c:ptCount val="10"/>
                <c:pt idx="0">
                  <c:v>0.13918918918918918</c:v>
                </c:pt>
                <c:pt idx="1">
                  <c:v>0.13549160671462829</c:v>
                </c:pt>
                <c:pt idx="2">
                  <c:v>0.134648868253047</c:v>
                </c:pt>
                <c:pt idx="3">
                  <c:v>0.15071031500926499</c:v>
                </c:pt>
                <c:pt idx="4">
                  <c:v>0.1305674191580232</c:v>
                </c:pt>
                <c:pt idx="5">
                  <c:v>0.14295125164690381</c:v>
                </c:pt>
                <c:pt idx="6">
                  <c:v>0.12645055360094146</c:v>
                </c:pt>
                <c:pt idx="7">
                  <c:v>0.12994945599732263</c:v>
                </c:pt>
                <c:pt idx="8">
                  <c:v>0.12511758821155852</c:v>
                </c:pt>
                <c:pt idx="9">
                  <c:v>0.13088460586947032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330712"/>
        <c:axId val="206331096"/>
      </c:lineChart>
      <c:catAx>
        <c:axId val="206330712"/>
        <c:scaling>
          <c:orientation val="minMax"/>
        </c:scaling>
        <c:delete val="0"/>
        <c:axPos val="b"/>
        <c:majorTickMark val="out"/>
        <c:minorTickMark val="none"/>
        <c:tickLblPos val="nextTo"/>
        <c:crossAx val="206331096"/>
        <c:crosses val="autoZero"/>
        <c:auto val="1"/>
        <c:lblAlgn val="ctr"/>
        <c:lblOffset val="100"/>
        <c:noMultiLvlLbl val="0"/>
      </c:catAx>
      <c:valAx>
        <c:axId val="20633109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crossAx val="20633071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0146566416949298"/>
          <c:y val="0.87740008465763997"/>
          <c:w val="0.14886372014704841"/>
          <c:h val="0.1095934667589921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8.4212603454406051E-2"/>
          <c:y val="0.19464450337850925"/>
          <c:w val="0.89586378051448823"/>
          <c:h val="0.56457232189655038"/>
        </c:manualLayout>
      </c:layout>
      <c:lineChart>
        <c:grouping val="standard"/>
        <c:varyColors val="0"/>
        <c:ser>
          <c:idx val="1"/>
          <c:order val="0"/>
          <c:tx>
            <c:strRef>
              <c:f>'Validation (2)'!$S$5</c:f>
              <c:strCache>
                <c:ptCount val="1"/>
                <c:pt idx="0">
                  <c:v>Sat</c:v>
                </c:pt>
              </c:strCache>
            </c:strRef>
          </c:tx>
          <c:val>
            <c:numRef>
              <c:f>'Validation (2)'!$S$30:$S$48</c:f>
              <c:numCache>
                <c:formatCode>0%</c:formatCode>
                <c:ptCount val="10"/>
                <c:pt idx="0">
                  <c:v>0.13310810810810811</c:v>
                </c:pt>
                <c:pt idx="1">
                  <c:v>0.12350119904076738</c:v>
                </c:pt>
                <c:pt idx="2">
                  <c:v>0.11433546140452699</c:v>
                </c:pt>
                <c:pt idx="3">
                  <c:v>0.12785670166769611</c:v>
                </c:pt>
                <c:pt idx="4">
                  <c:v>0.13117754728492984</c:v>
                </c:pt>
                <c:pt idx="5">
                  <c:v>0.12779973649538867</c:v>
                </c:pt>
                <c:pt idx="6">
                  <c:v>0.12389522843847663</c:v>
                </c:pt>
                <c:pt idx="7">
                  <c:v>0.11545511223479914</c:v>
                </c:pt>
                <c:pt idx="8">
                  <c:v>0.13872497981247581</c:v>
                </c:pt>
                <c:pt idx="9">
                  <c:v>0.12827063722004714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732744"/>
        <c:axId val="207737224"/>
      </c:lineChart>
      <c:catAx>
        <c:axId val="207732744"/>
        <c:scaling>
          <c:orientation val="minMax"/>
        </c:scaling>
        <c:delete val="0"/>
        <c:axPos val="b"/>
        <c:majorTickMark val="out"/>
        <c:minorTickMark val="none"/>
        <c:tickLblPos val="nextTo"/>
        <c:crossAx val="207737224"/>
        <c:crosses val="autoZero"/>
        <c:auto val="1"/>
        <c:lblAlgn val="ctr"/>
        <c:lblOffset val="100"/>
        <c:noMultiLvlLbl val="0"/>
      </c:catAx>
      <c:valAx>
        <c:axId val="207737224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crossAx val="2077327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0146566416949298"/>
          <c:y val="0.87740008465763997"/>
          <c:w val="0.14886372014704841"/>
          <c:h val="0.1095934667589921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8.4212603454406051E-2"/>
          <c:y val="0.19464450337850925"/>
          <c:w val="0.89586378051448823"/>
          <c:h val="0.56457232189655038"/>
        </c:manualLayout>
      </c:layout>
      <c:lineChart>
        <c:grouping val="standard"/>
        <c:varyColors val="0"/>
        <c:ser>
          <c:idx val="1"/>
          <c:order val="0"/>
          <c:tx>
            <c:strRef>
              <c:f>'Validation (2)'!$Q$5</c:f>
              <c:strCache>
                <c:ptCount val="1"/>
                <c:pt idx="0">
                  <c:v>Thu</c:v>
                </c:pt>
              </c:strCache>
            </c:strRef>
          </c:tx>
          <c:val>
            <c:numRef>
              <c:f>'Validation (2)'!$Q$30:$Q$48</c:f>
              <c:numCache>
                <c:formatCode>0%</c:formatCode>
                <c:ptCount val="10"/>
                <c:pt idx="0">
                  <c:v>0.15067567567567566</c:v>
                </c:pt>
                <c:pt idx="1">
                  <c:v>0.1420863309352518</c:v>
                </c:pt>
                <c:pt idx="2">
                  <c:v>0.1404526987811956</c:v>
                </c:pt>
                <c:pt idx="3">
                  <c:v>0.14391599752933909</c:v>
                </c:pt>
                <c:pt idx="4">
                  <c:v>0.16168395363026236</c:v>
                </c:pt>
                <c:pt idx="5">
                  <c:v>0.14361001317523056</c:v>
                </c:pt>
                <c:pt idx="6">
                  <c:v>0.13770928369172672</c:v>
                </c:pt>
                <c:pt idx="7">
                  <c:v>0.1579237356288084</c:v>
                </c:pt>
                <c:pt idx="8">
                  <c:v>0.14875944788693851</c:v>
                </c:pt>
                <c:pt idx="9">
                  <c:v>0.15505454004839056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829512"/>
        <c:axId val="207768376"/>
      </c:lineChart>
      <c:catAx>
        <c:axId val="207829512"/>
        <c:scaling>
          <c:orientation val="minMax"/>
        </c:scaling>
        <c:delete val="0"/>
        <c:axPos val="b"/>
        <c:majorTickMark val="out"/>
        <c:minorTickMark val="none"/>
        <c:tickLblPos val="nextTo"/>
        <c:crossAx val="207768376"/>
        <c:crosses val="autoZero"/>
        <c:auto val="1"/>
        <c:lblAlgn val="ctr"/>
        <c:lblOffset val="100"/>
        <c:noMultiLvlLbl val="0"/>
      </c:catAx>
      <c:valAx>
        <c:axId val="207768376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crossAx val="20782951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0146566416949298"/>
          <c:y val="0.87740008465763997"/>
          <c:w val="0.14886372014704841"/>
          <c:h val="0.1095934667589921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8.4212603454406051E-2"/>
          <c:y val="0.19464450337850925"/>
          <c:w val="0.89586378051448823"/>
          <c:h val="0.56457232189655038"/>
        </c:manualLayout>
      </c:layout>
      <c:lineChart>
        <c:grouping val="standard"/>
        <c:varyColors val="0"/>
        <c:ser>
          <c:idx val="1"/>
          <c:order val="0"/>
          <c:tx>
            <c:strRef>
              <c:f>'Validation (2)'!$T$5</c:f>
              <c:strCache>
                <c:ptCount val="1"/>
                <c:pt idx="0">
                  <c:v>Sun</c:v>
                </c:pt>
              </c:strCache>
            </c:strRef>
          </c:tx>
          <c:val>
            <c:numRef>
              <c:f>'Validation (2)'!$T$31:$T$49</c:f>
              <c:numCache>
                <c:formatCode>0%</c:formatCode>
                <c:ptCount val="10"/>
                <c:pt idx="0">
                  <c:v>0.12589928057553956</c:v>
                </c:pt>
                <c:pt idx="1">
                  <c:v>0.13697040046430645</c:v>
                </c:pt>
                <c:pt idx="2">
                  <c:v>0.13032736256948735</c:v>
                </c:pt>
                <c:pt idx="3">
                  <c:v>0.12019524100061013</c:v>
                </c:pt>
                <c:pt idx="4">
                  <c:v>0.13965744400527008</c:v>
                </c:pt>
                <c:pt idx="5">
                  <c:v>0.12406274229776135</c:v>
                </c:pt>
                <c:pt idx="6">
                  <c:v>0.11660470404067667</c:v>
                </c:pt>
                <c:pt idx="7">
                  <c:v>0.13084595701282714</c:v>
                </c:pt>
                <c:pt idx="8">
                  <c:v>0.12602129784199498</c:v>
                </c:pt>
                <c:pt idx="9">
                  <c:v>0.12802838407790021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771120"/>
        <c:axId val="207771512"/>
      </c:lineChart>
      <c:catAx>
        <c:axId val="207771120"/>
        <c:scaling>
          <c:orientation val="minMax"/>
        </c:scaling>
        <c:delete val="0"/>
        <c:axPos val="b"/>
        <c:majorTickMark val="out"/>
        <c:minorTickMark val="none"/>
        <c:tickLblPos val="nextTo"/>
        <c:crossAx val="207771512"/>
        <c:crosses val="autoZero"/>
        <c:auto val="1"/>
        <c:lblAlgn val="ctr"/>
        <c:lblOffset val="100"/>
        <c:noMultiLvlLbl val="0"/>
      </c:catAx>
      <c:valAx>
        <c:axId val="207771512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crossAx val="20777112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0146566416949298"/>
          <c:y val="0.87740008465763997"/>
          <c:w val="0.14886372014704841"/>
          <c:h val="0.1095934667589921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8.4212603454406051E-2"/>
          <c:y val="0.19464450337850925"/>
          <c:w val="0.89586378051448823"/>
          <c:h val="0.56457232189655038"/>
        </c:manualLayout>
      </c:layout>
      <c:lineChart>
        <c:grouping val="standard"/>
        <c:varyColors val="0"/>
        <c:ser>
          <c:idx val="1"/>
          <c:order val="0"/>
          <c:tx>
            <c:strRef>
              <c:f>'Validation (2)'!$U$5</c:f>
              <c:strCache>
                <c:ptCount val="1"/>
                <c:pt idx="0">
                  <c:v>Mon</c:v>
                </c:pt>
              </c:strCache>
            </c:strRef>
          </c:tx>
          <c:val>
            <c:numRef>
              <c:f>'Validation (2)'!$U$30:$U$48</c:f>
              <c:numCache>
                <c:formatCode>0%</c:formatCode>
                <c:ptCount val="10"/>
                <c:pt idx="0">
                  <c:v>0.16216216216216217</c:v>
                </c:pt>
                <c:pt idx="1">
                  <c:v>0.17086330935251798</c:v>
                </c:pt>
                <c:pt idx="2">
                  <c:v>0.1787579802669762</c:v>
                </c:pt>
                <c:pt idx="3">
                  <c:v>0.12847436689314393</c:v>
                </c:pt>
                <c:pt idx="4">
                  <c:v>0.14215985356924954</c:v>
                </c:pt>
                <c:pt idx="5">
                  <c:v>0.16864295125164691</c:v>
                </c:pt>
                <c:pt idx="6">
                  <c:v>0.15744640069037</c:v>
                </c:pt>
                <c:pt idx="7">
                  <c:v>0.16218390816645517</c:v>
                </c:pt>
                <c:pt idx="8">
                  <c:v>0.15637555164951883</c:v>
                </c:pt>
                <c:pt idx="9">
                  <c:v>0.14841029921237769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515840"/>
        <c:axId val="207516232"/>
      </c:lineChart>
      <c:catAx>
        <c:axId val="207515840"/>
        <c:scaling>
          <c:orientation val="minMax"/>
        </c:scaling>
        <c:delete val="0"/>
        <c:axPos val="b"/>
        <c:majorTickMark val="out"/>
        <c:minorTickMark val="none"/>
        <c:tickLblPos val="nextTo"/>
        <c:crossAx val="207516232"/>
        <c:crosses val="autoZero"/>
        <c:auto val="1"/>
        <c:lblAlgn val="ctr"/>
        <c:lblOffset val="100"/>
        <c:noMultiLvlLbl val="0"/>
      </c:catAx>
      <c:valAx>
        <c:axId val="207516232"/>
        <c:scaling>
          <c:orientation val="minMax"/>
        </c:scaling>
        <c:delete val="0"/>
        <c:axPos val="l"/>
        <c:numFmt formatCode="0%" sourceLinked="1"/>
        <c:majorTickMark val="out"/>
        <c:minorTickMark val="none"/>
        <c:tickLblPos val="nextTo"/>
        <c:crossAx val="2075158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0146566416949298"/>
          <c:y val="0.87740008465763997"/>
          <c:w val="0.14886372014704841"/>
          <c:h val="0.1095934667589921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123264</xdr:colOff>
      <xdr:row>1</xdr:row>
      <xdr:rowOff>67236</xdr:rowOff>
    </xdr:from>
    <xdr:to>
      <xdr:col>31</xdr:col>
      <xdr:colOff>78442</xdr:colOff>
      <xdr:row>12</xdr:row>
      <xdr:rowOff>44823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246530</xdr:colOff>
      <xdr:row>1</xdr:row>
      <xdr:rowOff>22413</xdr:rowOff>
    </xdr:from>
    <xdr:to>
      <xdr:col>38</xdr:col>
      <xdr:colOff>201707</xdr:colOff>
      <xdr:row>12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123263</xdr:colOff>
      <xdr:row>12</xdr:row>
      <xdr:rowOff>156883</xdr:rowOff>
    </xdr:from>
    <xdr:to>
      <xdr:col>31</xdr:col>
      <xdr:colOff>78441</xdr:colOff>
      <xdr:row>23</xdr:row>
      <xdr:rowOff>156882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257736</xdr:colOff>
      <xdr:row>12</xdr:row>
      <xdr:rowOff>123266</xdr:rowOff>
    </xdr:from>
    <xdr:to>
      <xdr:col>38</xdr:col>
      <xdr:colOff>212913</xdr:colOff>
      <xdr:row>23</xdr:row>
      <xdr:rowOff>123265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392206</xdr:colOff>
      <xdr:row>1</xdr:row>
      <xdr:rowOff>22412</xdr:rowOff>
    </xdr:from>
    <xdr:to>
      <xdr:col>45</xdr:col>
      <xdr:colOff>347384</xdr:colOff>
      <xdr:row>11</xdr:row>
      <xdr:rowOff>190499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448237</xdr:colOff>
      <xdr:row>12</xdr:row>
      <xdr:rowOff>112059</xdr:rowOff>
    </xdr:from>
    <xdr:to>
      <xdr:col>45</xdr:col>
      <xdr:colOff>403415</xdr:colOff>
      <xdr:row>23</xdr:row>
      <xdr:rowOff>112058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112059</xdr:colOff>
      <xdr:row>24</xdr:row>
      <xdr:rowOff>33618</xdr:rowOff>
    </xdr:from>
    <xdr:to>
      <xdr:col>31</xdr:col>
      <xdr:colOff>67236</xdr:colOff>
      <xdr:row>44</xdr:row>
      <xdr:rowOff>22412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hojuliy.SGL\AppData\Roaming\Microsoft\Excel\18%20Months%20Day%20Level%20Spli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Data"/>
      <sheetName val="WOM"/>
      <sheetName val="DOM"/>
      <sheetName val="DOfasd"/>
      <sheetName val="Forecast"/>
      <sheetName val="Validation"/>
      <sheetName val="Read Me"/>
    </sheetNames>
    <sheetDataSet>
      <sheetData sheetId="0"/>
      <sheetData sheetId="1"/>
      <sheetData sheetId="2"/>
      <sheetData sheetId="3" refreshError="1"/>
      <sheetData sheetId="4">
        <row r="34">
          <cell r="C34" t="str">
            <v>Jan</v>
          </cell>
        </row>
        <row r="35">
          <cell r="C35" t="str">
            <v>Feb</v>
          </cell>
        </row>
        <row r="36">
          <cell r="C36" t="str">
            <v>Mar</v>
          </cell>
        </row>
        <row r="37">
          <cell r="C37" t="str">
            <v>Apr</v>
          </cell>
        </row>
        <row r="38">
          <cell r="C38" t="str">
            <v>May</v>
          </cell>
        </row>
        <row r="39">
          <cell r="C39" t="str">
            <v>Jun</v>
          </cell>
        </row>
        <row r="40">
          <cell r="C40" t="str">
            <v>Jul</v>
          </cell>
        </row>
        <row r="41">
          <cell r="C41" t="str">
            <v>Aug</v>
          </cell>
        </row>
        <row r="42">
          <cell r="C42" t="str">
            <v>Sep</v>
          </cell>
        </row>
        <row r="43">
          <cell r="C43" t="str">
            <v>Oct</v>
          </cell>
        </row>
        <row r="44">
          <cell r="C44" t="str">
            <v>Nov</v>
          </cell>
        </row>
        <row r="45">
          <cell r="C45" t="str">
            <v>Dec</v>
          </cell>
        </row>
      </sheetData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11"/>
  <sheetViews>
    <sheetView showGridLines="0" topLeftCell="A2" zoomScale="85" zoomScaleNormal="85" workbookViewId="0">
      <pane xSplit="8" ySplit="1" topLeftCell="P576" activePane="bottomRight" state="frozen"/>
      <selection activeCell="A2" sqref="A2"/>
      <selection pane="topRight" activeCell="I2" sqref="I2"/>
      <selection pane="bottomLeft" activeCell="A3" sqref="A3"/>
      <selection pane="bottomRight" activeCell="U581" sqref="U581:U611"/>
    </sheetView>
  </sheetViews>
  <sheetFormatPr defaultRowHeight="15" x14ac:dyDescent="0.25"/>
  <cols>
    <col min="1" max="1" width="3.140625" style="11" customWidth="1"/>
    <col min="2" max="2" width="10.28515625" bestFit="1" customWidth="1"/>
    <col min="3" max="3" width="8.5703125" bestFit="1" customWidth="1"/>
    <col min="4" max="4" width="8.5703125" customWidth="1"/>
    <col min="5" max="5" width="11.28515625" bestFit="1" customWidth="1"/>
    <col min="6" max="6" width="13" customWidth="1"/>
    <col min="7" max="7" width="9" customWidth="1"/>
    <col min="8" max="8" width="8.42578125" customWidth="1"/>
    <col min="9" max="9" width="18.28515625" customWidth="1"/>
    <col min="10" max="10" width="17" customWidth="1"/>
    <col min="11" max="11" width="14.42578125" customWidth="1"/>
    <col min="12" max="12" width="16.140625" customWidth="1"/>
    <col min="13" max="13" width="14.7109375" customWidth="1"/>
    <col min="14" max="15" width="12.5703125" customWidth="1"/>
    <col min="16" max="16" width="17" customWidth="1"/>
    <col min="17" max="17" width="12" customWidth="1"/>
    <col min="18" max="18" width="21.42578125" customWidth="1"/>
    <col min="19" max="19" width="16.140625" customWidth="1"/>
    <col min="20" max="20" width="20.7109375" customWidth="1"/>
    <col min="21" max="21" width="21.5703125" customWidth="1"/>
    <col min="22" max="22" width="25.85546875" customWidth="1"/>
    <col min="23" max="23" width="22.42578125" customWidth="1"/>
    <col min="24" max="24" width="20.7109375" customWidth="1"/>
    <col min="25" max="25" width="17.28515625" customWidth="1"/>
    <col min="26" max="30" width="31.42578125" customWidth="1"/>
  </cols>
  <sheetData>
    <row r="1" spans="1:30" hidden="1" x14ac:dyDescent="0.25">
      <c r="I1">
        <v>1</v>
      </c>
      <c r="J1">
        <f>I1+1</f>
        <v>2</v>
      </c>
      <c r="K1">
        <f t="shared" ref="K1:AD2" si="0">J1+1</f>
        <v>3</v>
      </c>
      <c r="L1">
        <f t="shared" si="0"/>
        <v>4</v>
      </c>
      <c r="M1">
        <f t="shared" si="0"/>
        <v>5</v>
      </c>
      <c r="N1">
        <f t="shared" si="0"/>
        <v>6</v>
      </c>
      <c r="O1">
        <f t="shared" si="0"/>
        <v>7</v>
      </c>
      <c r="P1">
        <f t="shared" si="0"/>
        <v>8</v>
      </c>
      <c r="Q1">
        <f t="shared" si="0"/>
        <v>9</v>
      </c>
      <c r="R1">
        <f t="shared" si="0"/>
        <v>10</v>
      </c>
      <c r="S1">
        <f t="shared" si="0"/>
        <v>11</v>
      </c>
      <c r="T1">
        <f t="shared" si="0"/>
        <v>12</v>
      </c>
      <c r="U1">
        <f t="shared" si="0"/>
        <v>13</v>
      </c>
      <c r="V1">
        <f t="shared" si="0"/>
        <v>14</v>
      </c>
      <c r="W1">
        <f t="shared" si="0"/>
        <v>15</v>
      </c>
      <c r="X1">
        <f t="shared" si="0"/>
        <v>16</v>
      </c>
      <c r="Y1">
        <f t="shared" si="0"/>
        <v>17</v>
      </c>
      <c r="Z1">
        <f t="shared" si="0"/>
        <v>18</v>
      </c>
      <c r="AA1">
        <f t="shared" si="0"/>
        <v>19</v>
      </c>
      <c r="AB1">
        <f t="shared" si="0"/>
        <v>20</v>
      </c>
      <c r="AC1">
        <f t="shared" si="0"/>
        <v>21</v>
      </c>
      <c r="AD1">
        <f t="shared" si="0"/>
        <v>22</v>
      </c>
    </row>
    <row r="2" spans="1:30" x14ac:dyDescent="0.25">
      <c r="B2" s="1" t="s">
        <v>0</v>
      </c>
      <c r="C2" s="1" t="s">
        <v>1</v>
      </c>
      <c r="D2" s="1" t="s">
        <v>2</v>
      </c>
      <c r="E2" s="1" t="s">
        <v>6</v>
      </c>
      <c r="F2" s="1" t="s">
        <v>3</v>
      </c>
      <c r="G2" s="1" t="s">
        <v>4</v>
      </c>
      <c r="H2" s="1" t="s">
        <v>5</v>
      </c>
      <c r="I2" s="1" t="s">
        <v>104</v>
      </c>
      <c r="J2" s="1" t="s">
        <v>50</v>
      </c>
      <c r="K2" s="1" t="s">
        <v>51</v>
      </c>
      <c r="L2" s="1" t="s">
        <v>52</v>
      </c>
      <c r="M2" s="1" t="s">
        <v>53</v>
      </c>
      <c r="N2" s="1" t="s">
        <v>54</v>
      </c>
      <c r="O2" s="1" t="s">
        <v>60</v>
      </c>
      <c r="P2" s="1" t="s">
        <v>55</v>
      </c>
      <c r="Q2" s="1" t="s">
        <v>56</v>
      </c>
      <c r="R2" s="1" t="s">
        <v>101</v>
      </c>
      <c r="S2" s="1" t="s">
        <v>103</v>
      </c>
      <c r="T2" s="1" t="s">
        <v>102</v>
      </c>
      <c r="U2" s="1" t="s">
        <v>105</v>
      </c>
      <c r="V2" s="1" t="s">
        <v>106</v>
      </c>
      <c r="W2" s="1" t="s">
        <v>107</v>
      </c>
      <c r="X2" s="1" t="s">
        <v>108</v>
      </c>
      <c r="Y2" s="1">
        <v>17</v>
      </c>
      <c r="Z2" s="1">
        <f t="shared" si="0"/>
        <v>18</v>
      </c>
      <c r="AA2" s="1">
        <f t="shared" si="0"/>
        <v>19</v>
      </c>
      <c r="AB2" s="1">
        <f t="shared" si="0"/>
        <v>20</v>
      </c>
      <c r="AC2" s="1">
        <f t="shared" si="0"/>
        <v>21</v>
      </c>
      <c r="AD2" s="1">
        <f t="shared" si="0"/>
        <v>22</v>
      </c>
    </row>
    <row r="3" spans="1:30" x14ac:dyDescent="0.25">
      <c r="A3" s="15">
        <v>1</v>
      </c>
      <c r="B3" s="3">
        <v>42005</v>
      </c>
      <c r="C3" s="2">
        <f t="shared" ref="C3:C66" si="1">YEAR(B3)</f>
        <v>2015</v>
      </c>
      <c r="D3" s="4" t="str">
        <f>TEXT(B3,"mmm")</f>
        <v>Jan</v>
      </c>
      <c r="E3" s="2">
        <f>WEEKNUM(B3)</f>
        <v>1</v>
      </c>
      <c r="F3" s="2">
        <f t="shared" ref="F3:F66" si="2">ROUNDUP(DAY(B3)/7,0)</f>
        <v>1</v>
      </c>
      <c r="G3" s="5" t="str">
        <f>TEXT(B3,"ddd")</f>
        <v>Thu</v>
      </c>
      <c r="H3" s="2">
        <f>VALUE(TEXT(B3,"dd"))</f>
        <v>1</v>
      </c>
      <c r="I3" s="16">
        <v>257</v>
      </c>
      <c r="J3" s="16">
        <v>124</v>
      </c>
      <c r="K3" s="16">
        <v>116</v>
      </c>
      <c r="L3" s="16">
        <v>34</v>
      </c>
      <c r="M3" s="16">
        <v>406</v>
      </c>
      <c r="N3" s="16">
        <v>193</v>
      </c>
      <c r="O3" s="16">
        <v>193</v>
      </c>
      <c r="P3" s="16">
        <v>1486.31</v>
      </c>
      <c r="Q3" s="16">
        <v>1781</v>
      </c>
      <c r="R3" s="16"/>
      <c r="S3" s="171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</row>
    <row r="4" spans="1:30" x14ac:dyDescent="0.25">
      <c r="A4" s="10">
        <f>IF(COUNTIF($D$3:D4,D4)=1,A3+1,A3)</f>
        <v>1</v>
      </c>
      <c r="B4" s="3">
        <f>B3+1</f>
        <v>42006</v>
      </c>
      <c r="C4" s="2">
        <f t="shared" si="1"/>
        <v>2015</v>
      </c>
      <c r="D4" s="4" t="str">
        <f t="shared" ref="D4:D67" si="3">TEXT(B4,"mmm")</f>
        <v>Jan</v>
      </c>
      <c r="E4" s="2">
        <f t="shared" ref="E4:E67" si="4">WEEKNUM(B4)</f>
        <v>1</v>
      </c>
      <c r="F4" s="2">
        <f t="shared" si="2"/>
        <v>1</v>
      </c>
      <c r="G4" s="5" t="str">
        <f t="shared" ref="G4:G30" si="5">TEXT(B4,"ddd")</f>
        <v>Fri</v>
      </c>
      <c r="H4" s="2">
        <f t="shared" ref="H4:H67" si="6">VALUE(TEXT(B4,"dd"))</f>
        <v>2</v>
      </c>
      <c r="I4" s="16">
        <v>218</v>
      </c>
      <c r="J4" s="16">
        <v>179</v>
      </c>
      <c r="K4" s="16">
        <v>103</v>
      </c>
      <c r="L4" s="16">
        <v>35</v>
      </c>
      <c r="M4" s="16">
        <v>1138</v>
      </c>
      <c r="N4" s="16">
        <v>296</v>
      </c>
      <c r="O4" s="16">
        <v>296</v>
      </c>
      <c r="P4" s="16">
        <v>3574.94</v>
      </c>
      <c r="Q4" s="16">
        <v>3088</v>
      </c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</row>
    <row r="5" spans="1:30" x14ac:dyDescent="0.25">
      <c r="A5" s="10">
        <f>IF(COUNTIF($D$3:D5,D5)=1,A4+1,A4)</f>
        <v>1</v>
      </c>
      <c r="B5" s="3">
        <f t="shared" ref="B5:B68" si="7">B4+1</f>
        <v>42007</v>
      </c>
      <c r="C5" s="2">
        <f t="shared" si="1"/>
        <v>2015</v>
      </c>
      <c r="D5" s="4" t="str">
        <f t="shared" si="3"/>
        <v>Jan</v>
      </c>
      <c r="E5" s="2">
        <f t="shared" si="4"/>
        <v>1</v>
      </c>
      <c r="F5" s="2">
        <f t="shared" si="2"/>
        <v>1</v>
      </c>
      <c r="G5" s="5" t="str">
        <f t="shared" si="5"/>
        <v>Sat</v>
      </c>
      <c r="H5" s="2">
        <f t="shared" si="6"/>
        <v>3</v>
      </c>
      <c r="I5" s="16">
        <v>161</v>
      </c>
      <c r="J5" s="16">
        <v>158</v>
      </c>
      <c r="K5" s="16">
        <v>113</v>
      </c>
      <c r="L5" s="16">
        <v>29</v>
      </c>
      <c r="M5" s="16">
        <v>1063</v>
      </c>
      <c r="N5" s="16">
        <v>244</v>
      </c>
      <c r="O5" s="16">
        <v>244</v>
      </c>
      <c r="P5" s="16">
        <v>2382.63</v>
      </c>
      <c r="Q5" s="16">
        <v>2565</v>
      </c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</row>
    <row r="6" spans="1:30" x14ac:dyDescent="0.25">
      <c r="A6" s="10">
        <f>IF(COUNTIF($D$3:D6,D6)=1,A5+1,A5)</f>
        <v>1</v>
      </c>
      <c r="B6" s="3">
        <f t="shared" si="7"/>
        <v>42008</v>
      </c>
      <c r="C6" s="2">
        <f t="shared" si="1"/>
        <v>2015</v>
      </c>
      <c r="D6" s="4" t="str">
        <f t="shared" si="3"/>
        <v>Jan</v>
      </c>
      <c r="E6" s="2">
        <f t="shared" si="4"/>
        <v>2</v>
      </c>
      <c r="F6" s="2">
        <f t="shared" si="2"/>
        <v>1</v>
      </c>
      <c r="G6" s="5" t="str">
        <f t="shared" si="5"/>
        <v>Sun</v>
      </c>
      <c r="H6" s="2">
        <f t="shared" si="6"/>
        <v>4</v>
      </c>
      <c r="I6" s="16">
        <v>290</v>
      </c>
      <c r="J6" s="16">
        <v>123</v>
      </c>
      <c r="K6" s="16">
        <v>124</v>
      </c>
      <c r="L6" s="16">
        <v>38</v>
      </c>
      <c r="M6" s="16">
        <v>777</v>
      </c>
      <c r="N6" s="16">
        <v>229</v>
      </c>
      <c r="O6" s="16">
        <v>229</v>
      </c>
      <c r="P6" s="16">
        <v>1940.2</v>
      </c>
      <c r="Q6" s="16">
        <v>2238</v>
      </c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</row>
    <row r="7" spans="1:30" x14ac:dyDescent="0.25">
      <c r="A7" s="10">
        <f>IF(COUNTIF($D$3:D7,D7)=1,A6+1,A6)</f>
        <v>1</v>
      </c>
      <c r="B7" s="3">
        <f t="shared" si="7"/>
        <v>42009</v>
      </c>
      <c r="C7" s="2">
        <f t="shared" si="1"/>
        <v>2015</v>
      </c>
      <c r="D7" s="4" t="str">
        <f t="shared" si="3"/>
        <v>Jan</v>
      </c>
      <c r="E7" s="2">
        <f t="shared" si="4"/>
        <v>2</v>
      </c>
      <c r="F7" s="2">
        <f t="shared" si="2"/>
        <v>1</v>
      </c>
      <c r="G7" s="5" t="str">
        <f t="shared" si="5"/>
        <v>Mon</v>
      </c>
      <c r="H7" s="2">
        <f t="shared" si="6"/>
        <v>5</v>
      </c>
      <c r="I7" s="16">
        <v>309</v>
      </c>
      <c r="J7" s="16">
        <v>161</v>
      </c>
      <c r="K7" s="16">
        <v>117</v>
      </c>
      <c r="L7" s="16">
        <v>46</v>
      </c>
      <c r="M7" s="16">
        <v>1539</v>
      </c>
      <c r="N7" s="16">
        <v>252</v>
      </c>
      <c r="O7" s="16">
        <v>252</v>
      </c>
      <c r="P7" s="16">
        <v>4270.9699999999993</v>
      </c>
      <c r="Q7" s="16">
        <v>3211</v>
      </c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</row>
    <row r="8" spans="1:30" x14ac:dyDescent="0.25">
      <c r="A8" s="10">
        <f>IF(COUNTIF($D$3:D8,D8)=1,A7+1,A7)</f>
        <v>1</v>
      </c>
      <c r="B8" s="3">
        <f t="shared" si="7"/>
        <v>42010</v>
      </c>
      <c r="C8" s="2">
        <f t="shared" si="1"/>
        <v>2015</v>
      </c>
      <c r="D8" s="4" t="str">
        <f t="shared" si="3"/>
        <v>Jan</v>
      </c>
      <c r="E8" s="2">
        <f t="shared" si="4"/>
        <v>2</v>
      </c>
      <c r="F8" s="2">
        <f t="shared" si="2"/>
        <v>1</v>
      </c>
      <c r="G8" s="5" t="str">
        <f t="shared" si="5"/>
        <v>Tue</v>
      </c>
      <c r="H8" s="2">
        <f t="shared" si="6"/>
        <v>6</v>
      </c>
      <c r="I8" s="16">
        <v>316</v>
      </c>
      <c r="J8" s="16">
        <v>172</v>
      </c>
      <c r="K8" s="16">
        <v>106</v>
      </c>
      <c r="L8" s="16">
        <v>38</v>
      </c>
      <c r="M8" s="16">
        <v>1251</v>
      </c>
      <c r="N8" s="16">
        <v>250</v>
      </c>
      <c r="O8" s="16">
        <v>250</v>
      </c>
      <c r="P8" s="16">
        <v>3647.78</v>
      </c>
      <c r="Q8" s="16">
        <v>3006</v>
      </c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</row>
    <row r="9" spans="1:30" x14ac:dyDescent="0.25">
      <c r="A9" s="10">
        <f>IF(COUNTIF($D$3:D9,D9)=1,A8+1,A8)</f>
        <v>1</v>
      </c>
      <c r="B9" s="3">
        <f t="shared" si="7"/>
        <v>42011</v>
      </c>
      <c r="C9" s="2">
        <f t="shared" si="1"/>
        <v>2015</v>
      </c>
      <c r="D9" s="4" t="str">
        <f t="shared" si="3"/>
        <v>Jan</v>
      </c>
      <c r="E9" s="2">
        <f t="shared" si="4"/>
        <v>2</v>
      </c>
      <c r="F9" s="2">
        <f t="shared" si="2"/>
        <v>1</v>
      </c>
      <c r="G9" s="5" t="str">
        <f t="shared" si="5"/>
        <v>Wed</v>
      </c>
      <c r="H9" s="2">
        <f t="shared" si="6"/>
        <v>7</v>
      </c>
      <c r="I9" s="16">
        <v>305</v>
      </c>
      <c r="J9" s="16">
        <v>173</v>
      </c>
      <c r="K9" s="16">
        <v>109</v>
      </c>
      <c r="L9" s="16">
        <v>37</v>
      </c>
      <c r="M9" s="16">
        <v>1295</v>
      </c>
      <c r="N9" s="16">
        <v>226</v>
      </c>
      <c r="O9" s="16">
        <v>226</v>
      </c>
      <c r="P9" s="16">
        <v>3319.65</v>
      </c>
      <c r="Q9" s="16">
        <v>2680</v>
      </c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</row>
    <row r="10" spans="1:30" x14ac:dyDescent="0.25">
      <c r="A10" s="10">
        <f>IF(COUNTIF($D$3:D10,D10)=1,A9+1,A9)</f>
        <v>1</v>
      </c>
      <c r="B10" s="3">
        <f t="shared" si="7"/>
        <v>42012</v>
      </c>
      <c r="C10" s="2">
        <f t="shared" si="1"/>
        <v>2015</v>
      </c>
      <c r="D10" s="4" t="str">
        <f t="shared" si="3"/>
        <v>Jan</v>
      </c>
      <c r="E10" s="2">
        <f t="shared" si="4"/>
        <v>2</v>
      </c>
      <c r="F10" s="2">
        <f t="shared" si="2"/>
        <v>2</v>
      </c>
      <c r="G10" s="5" t="str">
        <f t="shared" si="5"/>
        <v>Thu</v>
      </c>
      <c r="H10" s="2">
        <f t="shared" si="6"/>
        <v>8</v>
      </c>
      <c r="I10" s="16">
        <v>269</v>
      </c>
      <c r="J10" s="16">
        <v>169</v>
      </c>
      <c r="K10" s="16">
        <v>95</v>
      </c>
      <c r="L10" s="16">
        <v>28</v>
      </c>
      <c r="M10" s="16">
        <v>1242</v>
      </c>
      <c r="N10" s="16">
        <v>251</v>
      </c>
      <c r="O10" s="16">
        <v>251</v>
      </c>
      <c r="P10" s="16">
        <v>3223.77</v>
      </c>
      <c r="Q10" s="16">
        <v>3054</v>
      </c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</row>
    <row r="11" spans="1:30" x14ac:dyDescent="0.25">
      <c r="A11" s="10">
        <f>IF(COUNTIF($D$3:D11,D11)=1,A10+1,A10)</f>
        <v>1</v>
      </c>
      <c r="B11" s="3">
        <f t="shared" si="7"/>
        <v>42013</v>
      </c>
      <c r="C11" s="2">
        <f t="shared" si="1"/>
        <v>2015</v>
      </c>
      <c r="D11" s="4" t="str">
        <f t="shared" si="3"/>
        <v>Jan</v>
      </c>
      <c r="E11" s="2">
        <f t="shared" si="4"/>
        <v>2</v>
      </c>
      <c r="F11" s="2">
        <f t="shared" si="2"/>
        <v>2</v>
      </c>
      <c r="G11" s="5" t="str">
        <f t="shared" si="5"/>
        <v>Fri</v>
      </c>
      <c r="H11" s="2">
        <f t="shared" si="6"/>
        <v>9</v>
      </c>
      <c r="I11" s="16">
        <v>190</v>
      </c>
      <c r="J11" s="16">
        <v>163</v>
      </c>
      <c r="K11" s="16">
        <v>99</v>
      </c>
      <c r="L11" s="16">
        <v>28</v>
      </c>
      <c r="M11" s="16">
        <v>1040</v>
      </c>
      <c r="N11" s="16">
        <v>205</v>
      </c>
      <c r="O11" s="16">
        <v>205</v>
      </c>
      <c r="P11" s="16">
        <v>3087.2</v>
      </c>
      <c r="Q11" s="16">
        <v>2827</v>
      </c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</row>
    <row r="12" spans="1:30" x14ac:dyDescent="0.25">
      <c r="A12" s="10">
        <f>IF(COUNTIF($D$3:D12,D12)=1,A11+1,A11)</f>
        <v>1</v>
      </c>
      <c r="B12" s="3">
        <f t="shared" si="7"/>
        <v>42014</v>
      </c>
      <c r="C12" s="2">
        <f t="shared" si="1"/>
        <v>2015</v>
      </c>
      <c r="D12" s="4" t="str">
        <f t="shared" si="3"/>
        <v>Jan</v>
      </c>
      <c r="E12" s="2">
        <f t="shared" si="4"/>
        <v>2</v>
      </c>
      <c r="F12" s="2">
        <f t="shared" si="2"/>
        <v>2</v>
      </c>
      <c r="G12" s="5" t="str">
        <f t="shared" si="5"/>
        <v>Sat</v>
      </c>
      <c r="H12" s="2">
        <f t="shared" si="6"/>
        <v>10</v>
      </c>
      <c r="I12" s="16">
        <v>177</v>
      </c>
      <c r="J12" s="16">
        <v>156</v>
      </c>
      <c r="K12" s="16">
        <v>93</v>
      </c>
      <c r="L12" s="16">
        <v>42</v>
      </c>
      <c r="M12" s="16">
        <v>917</v>
      </c>
      <c r="N12" s="16">
        <v>241</v>
      </c>
      <c r="O12" s="16">
        <v>241</v>
      </c>
      <c r="P12" s="16">
        <v>2293.91</v>
      </c>
      <c r="Q12" s="16">
        <v>2464</v>
      </c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</row>
    <row r="13" spans="1:30" x14ac:dyDescent="0.25">
      <c r="A13" s="10">
        <f>IF(COUNTIF($D$3:D13,D13)=1,A12+1,A12)</f>
        <v>1</v>
      </c>
      <c r="B13" s="3">
        <f t="shared" si="7"/>
        <v>42015</v>
      </c>
      <c r="C13" s="2">
        <f t="shared" si="1"/>
        <v>2015</v>
      </c>
      <c r="D13" s="4" t="str">
        <f t="shared" si="3"/>
        <v>Jan</v>
      </c>
      <c r="E13" s="2">
        <f t="shared" si="4"/>
        <v>3</v>
      </c>
      <c r="F13" s="2">
        <f t="shared" si="2"/>
        <v>2</v>
      </c>
      <c r="G13" s="5" t="str">
        <f t="shared" si="5"/>
        <v>Sun</v>
      </c>
      <c r="H13" s="2">
        <f t="shared" si="6"/>
        <v>11</v>
      </c>
      <c r="I13" s="16">
        <v>259</v>
      </c>
      <c r="J13" s="16">
        <v>109</v>
      </c>
      <c r="K13" s="16">
        <v>54</v>
      </c>
      <c r="L13" s="16">
        <v>37</v>
      </c>
      <c r="M13" s="16">
        <v>666.04179760877219</v>
      </c>
      <c r="N13" s="16">
        <v>57</v>
      </c>
      <c r="O13" s="16">
        <v>57</v>
      </c>
      <c r="P13" s="16">
        <v>1629.97</v>
      </c>
      <c r="Q13" s="16">
        <v>1971</v>
      </c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</row>
    <row r="14" spans="1:30" x14ac:dyDescent="0.25">
      <c r="A14" s="10">
        <f>IF(COUNTIF($D$3:D14,D14)=1,A13+1,A13)</f>
        <v>1</v>
      </c>
      <c r="B14" s="3">
        <f t="shared" si="7"/>
        <v>42016</v>
      </c>
      <c r="C14" s="2">
        <f t="shared" si="1"/>
        <v>2015</v>
      </c>
      <c r="D14" s="4" t="str">
        <f t="shared" si="3"/>
        <v>Jan</v>
      </c>
      <c r="E14" s="2">
        <f t="shared" si="4"/>
        <v>3</v>
      </c>
      <c r="F14" s="2">
        <f t="shared" si="2"/>
        <v>2</v>
      </c>
      <c r="G14" s="5" t="str">
        <f t="shared" si="5"/>
        <v>Mon</v>
      </c>
      <c r="H14" s="2">
        <f t="shared" si="6"/>
        <v>12</v>
      </c>
      <c r="I14" s="16">
        <v>268</v>
      </c>
      <c r="J14" s="16">
        <v>151</v>
      </c>
      <c r="K14" s="16">
        <v>89</v>
      </c>
      <c r="L14" s="16">
        <v>39</v>
      </c>
      <c r="M14" s="16">
        <v>1476</v>
      </c>
      <c r="N14" s="16">
        <v>218</v>
      </c>
      <c r="O14" s="16">
        <v>218</v>
      </c>
      <c r="P14" s="16">
        <v>3906.44</v>
      </c>
      <c r="Q14" s="16">
        <v>3042</v>
      </c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</row>
    <row r="15" spans="1:30" x14ac:dyDescent="0.25">
      <c r="A15" s="10">
        <f>IF(COUNTIF($D$3:D15,D15)=1,A14+1,A14)</f>
        <v>1</v>
      </c>
      <c r="B15" s="3">
        <f t="shared" si="7"/>
        <v>42017</v>
      </c>
      <c r="C15" s="2">
        <f t="shared" si="1"/>
        <v>2015</v>
      </c>
      <c r="D15" s="4" t="str">
        <f t="shared" si="3"/>
        <v>Jan</v>
      </c>
      <c r="E15" s="2">
        <f t="shared" si="4"/>
        <v>3</v>
      </c>
      <c r="F15" s="2">
        <f t="shared" si="2"/>
        <v>2</v>
      </c>
      <c r="G15" s="5" t="str">
        <f t="shared" si="5"/>
        <v>Tue</v>
      </c>
      <c r="H15" s="2">
        <f t="shared" si="6"/>
        <v>13</v>
      </c>
      <c r="I15" s="16">
        <v>288</v>
      </c>
      <c r="J15" s="16">
        <v>153</v>
      </c>
      <c r="K15" s="16">
        <v>90</v>
      </c>
      <c r="L15" s="16">
        <v>33</v>
      </c>
      <c r="M15" s="16">
        <v>1108</v>
      </c>
      <c r="N15" s="16">
        <v>205</v>
      </c>
      <c r="O15" s="16">
        <v>205</v>
      </c>
      <c r="P15" s="16">
        <v>3316.04</v>
      </c>
      <c r="Q15" s="16">
        <v>2905</v>
      </c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</row>
    <row r="16" spans="1:30" x14ac:dyDescent="0.25">
      <c r="A16" s="10">
        <f>IF(COUNTIF($D$3:D16,D16)=1,A15+1,A15)</f>
        <v>1</v>
      </c>
      <c r="B16" s="3">
        <f t="shared" si="7"/>
        <v>42018</v>
      </c>
      <c r="C16" s="2">
        <f t="shared" si="1"/>
        <v>2015</v>
      </c>
      <c r="D16" s="4" t="str">
        <f t="shared" si="3"/>
        <v>Jan</v>
      </c>
      <c r="E16" s="2">
        <f t="shared" si="4"/>
        <v>3</v>
      </c>
      <c r="F16" s="2">
        <f t="shared" si="2"/>
        <v>2</v>
      </c>
      <c r="G16" s="5" t="str">
        <f t="shared" si="5"/>
        <v>Wed</v>
      </c>
      <c r="H16" s="2">
        <f t="shared" si="6"/>
        <v>14</v>
      </c>
      <c r="I16" s="16">
        <v>333</v>
      </c>
      <c r="J16" s="16">
        <v>188</v>
      </c>
      <c r="K16" s="16">
        <v>83</v>
      </c>
      <c r="L16" s="16">
        <v>37</v>
      </c>
      <c r="M16" s="16">
        <v>1075</v>
      </c>
      <c r="N16" s="16">
        <v>200</v>
      </c>
      <c r="O16" s="16">
        <v>200</v>
      </c>
      <c r="P16" s="16">
        <v>3276.39</v>
      </c>
      <c r="Q16" s="16">
        <v>2973</v>
      </c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</row>
    <row r="17" spans="1:30" x14ac:dyDescent="0.25">
      <c r="A17" s="10">
        <f>IF(COUNTIF($D$3:D17,D17)=1,A16+1,A16)</f>
        <v>1</v>
      </c>
      <c r="B17" s="3">
        <f t="shared" si="7"/>
        <v>42019</v>
      </c>
      <c r="C17" s="2">
        <f t="shared" si="1"/>
        <v>2015</v>
      </c>
      <c r="D17" s="4" t="str">
        <f t="shared" si="3"/>
        <v>Jan</v>
      </c>
      <c r="E17" s="2">
        <f t="shared" si="4"/>
        <v>3</v>
      </c>
      <c r="F17" s="2">
        <f t="shared" si="2"/>
        <v>3</v>
      </c>
      <c r="G17" s="5" t="str">
        <f t="shared" si="5"/>
        <v>Thu</v>
      </c>
      <c r="H17" s="2">
        <f t="shared" si="6"/>
        <v>15</v>
      </c>
      <c r="I17" s="16">
        <v>338</v>
      </c>
      <c r="J17" s="16">
        <v>157</v>
      </c>
      <c r="K17" s="16">
        <v>87</v>
      </c>
      <c r="L17" s="16">
        <v>35</v>
      </c>
      <c r="M17" s="16">
        <v>1020</v>
      </c>
      <c r="N17" s="16">
        <v>197</v>
      </c>
      <c r="O17" s="16">
        <v>197</v>
      </c>
      <c r="P17" s="16">
        <v>3265.54</v>
      </c>
      <c r="Q17" s="16">
        <v>2877</v>
      </c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</row>
    <row r="18" spans="1:30" x14ac:dyDescent="0.25">
      <c r="A18" s="10">
        <f>IF(COUNTIF($D$3:D18,D18)=1,A17+1,A17)</f>
        <v>1</v>
      </c>
      <c r="B18" s="3">
        <f t="shared" si="7"/>
        <v>42020</v>
      </c>
      <c r="C18" s="2">
        <f t="shared" si="1"/>
        <v>2015</v>
      </c>
      <c r="D18" s="4" t="str">
        <f t="shared" si="3"/>
        <v>Jan</v>
      </c>
      <c r="E18" s="2">
        <f t="shared" si="4"/>
        <v>3</v>
      </c>
      <c r="F18" s="2">
        <f t="shared" si="2"/>
        <v>3</v>
      </c>
      <c r="G18" s="5" t="str">
        <f t="shared" si="5"/>
        <v>Fri</v>
      </c>
      <c r="H18" s="2">
        <f t="shared" si="6"/>
        <v>16</v>
      </c>
      <c r="I18" s="16">
        <v>203</v>
      </c>
      <c r="J18" s="16">
        <v>175</v>
      </c>
      <c r="K18" s="16">
        <v>85</v>
      </c>
      <c r="L18" s="16">
        <v>29</v>
      </c>
      <c r="M18" s="16">
        <v>1005</v>
      </c>
      <c r="N18" s="16">
        <v>233</v>
      </c>
      <c r="O18" s="16">
        <v>233</v>
      </c>
      <c r="P18" s="16">
        <v>3028.99</v>
      </c>
      <c r="Q18" s="16">
        <v>2767</v>
      </c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</row>
    <row r="19" spans="1:30" x14ac:dyDescent="0.25">
      <c r="A19" s="10">
        <f>IF(COUNTIF($D$3:D19,D19)=1,A18+1,A18)</f>
        <v>1</v>
      </c>
      <c r="B19" s="3">
        <f t="shared" si="7"/>
        <v>42021</v>
      </c>
      <c r="C19" s="2">
        <f t="shared" si="1"/>
        <v>2015</v>
      </c>
      <c r="D19" s="4" t="str">
        <f t="shared" si="3"/>
        <v>Jan</v>
      </c>
      <c r="E19" s="2">
        <f t="shared" si="4"/>
        <v>3</v>
      </c>
      <c r="F19" s="2">
        <f t="shared" si="2"/>
        <v>3</v>
      </c>
      <c r="G19" s="5" t="str">
        <f t="shared" si="5"/>
        <v>Sat</v>
      </c>
      <c r="H19" s="2">
        <f t="shared" si="6"/>
        <v>17</v>
      </c>
      <c r="I19" s="16">
        <v>178</v>
      </c>
      <c r="J19" s="16">
        <v>126</v>
      </c>
      <c r="K19" s="16">
        <v>91</v>
      </c>
      <c r="L19" s="16">
        <v>21</v>
      </c>
      <c r="M19" s="16">
        <v>805</v>
      </c>
      <c r="N19" s="16">
        <v>202</v>
      </c>
      <c r="O19" s="16">
        <v>202</v>
      </c>
      <c r="P19" s="16">
        <v>2279.7399999999998</v>
      </c>
      <c r="Q19" s="16">
        <v>2185</v>
      </c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</row>
    <row r="20" spans="1:30" x14ac:dyDescent="0.25">
      <c r="A20" s="10">
        <f>IF(COUNTIF($D$3:D20,D20)=1,A19+1,A19)</f>
        <v>1</v>
      </c>
      <c r="B20" s="3">
        <f t="shared" si="7"/>
        <v>42022</v>
      </c>
      <c r="C20" s="2">
        <f t="shared" si="1"/>
        <v>2015</v>
      </c>
      <c r="D20" s="4" t="str">
        <f t="shared" si="3"/>
        <v>Jan</v>
      </c>
      <c r="E20" s="2">
        <f t="shared" si="4"/>
        <v>4</v>
      </c>
      <c r="F20" s="2">
        <f t="shared" si="2"/>
        <v>3</v>
      </c>
      <c r="G20" s="5" t="str">
        <f t="shared" si="5"/>
        <v>Sun</v>
      </c>
      <c r="H20" s="2">
        <f t="shared" si="6"/>
        <v>18</v>
      </c>
      <c r="I20" s="16">
        <v>286</v>
      </c>
      <c r="J20" s="16">
        <v>129</v>
      </c>
      <c r="K20" s="16">
        <v>82</v>
      </c>
      <c r="L20" s="16">
        <v>33</v>
      </c>
      <c r="M20" s="16">
        <v>719</v>
      </c>
      <c r="N20" s="16">
        <v>291</v>
      </c>
      <c r="O20" s="16">
        <v>291</v>
      </c>
      <c r="P20" s="16">
        <v>1900.38</v>
      </c>
      <c r="Q20" s="16">
        <v>1934</v>
      </c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</row>
    <row r="21" spans="1:30" x14ac:dyDescent="0.25">
      <c r="A21" s="10">
        <f>IF(COUNTIF($D$3:D21,D21)=1,A20+1,A20)</f>
        <v>1</v>
      </c>
      <c r="B21" s="3">
        <f t="shared" si="7"/>
        <v>42023</v>
      </c>
      <c r="C21" s="2">
        <f t="shared" si="1"/>
        <v>2015</v>
      </c>
      <c r="D21" s="4" t="str">
        <f t="shared" si="3"/>
        <v>Jan</v>
      </c>
      <c r="E21" s="2">
        <f t="shared" si="4"/>
        <v>4</v>
      </c>
      <c r="F21" s="2">
        <f t="shared" si="2"/>
        <v>3</v>
      </c>
      <c r="G21" s="5" t="str">
        <f t="shared" si="5"/>
        <v>Mon</v>
      </c>
      <c r="H21" s="2">
        <f t="shared" si="6"/>
        <v>19</v>
      </c>
      <c r="I21" s="16">
        <v>372</v>
      </c>
      <c r="J21" s="16">
        <v>145</v>
      </c>
      <c r="K21" s="16">
        <v>92</v>
      </c>
      <c r="L21" s="16">
        <v>47</v>
      </c>
      <c r="M21" s="16">
        <v>1211</v>
      </c>
      <c r="N21" s="16">
        <v>269</v>
      </c>
      <c r="O21" s="16">
        <v>269</v>
      </c>
      <c r="P21" s="16">
        <v>3485.26</v>
      </c>
      <c r="Q21" s="16">
        <v>3023</v>
      </c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</row>
    <row r="22" spans="1:30" x14ac:dyDescent="0.25">
      <c r="A22" s="10">
        <f>IF(COUNTIF($D$3:D22,D22)=1,A21+1,A21)</f>
        <v>1</v>
      </c>
      <c r="B22" s="3">
        <f t="shared" si="7"/>
        <v>42024</v>
      </c>
      <c r="C22" s="2">
        <f t="shared" si="1"/>
        <v>2015</v>
      </c>
      <c r="D22" s="4" t="str">
        <f t="shared" si="3"/>
        <v>Jan</v>
      </c>
      <c r="E22" s="2">
        <f t="shared" si="4"/>
        <v>4</v>
      </c>
      <c r="F22" s="2">
        <f t="shared" si="2"/>
        <v>3</v>
      </c>
      <c r="G22" s="5" t="str">
        <f t="shared" si="5"/>
        <v>Tue</v>
      </c>
      <c r="H22" s="2">
        <f t="shared" si="6"/>
        <v>20</v>
      </c>
      <c r="I22" s="16">
        <v>346</v>
      </c>
      <c r="J22" s="16">
        <v>183</v>
      </c>
      <c r="K22" s="16">
        <v>84</v>
      </c>
      <c r="L22" s="16">
        <v>35</v>
      </c>
      <c r="M22" s="16">
        <v>1025</v>
      </c>
      <c r="N22" s="16">
        <v>249</v>
      </c>
      <c r="O22" s="16">
        <v>249</v>
      </c>
      <c r="P22" s="16">
        <v>3531.68</v>
      </c>
      <c r="Q22" s="16">
        <v>2676</v>
      </c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</row>
    <row r="23" spans="1:30" x14ac:dyDescent="0.25">
      <c r="A23" s="10">
        <f>IF(COUNTIF($D$3:D23,D23)=1,A22+1,A22)</f>
        <v>1</v>
      </c>
      <c r="B23" s="3">
        <f t="shared" si="7"/>
        <v>42025</v>
      </c>
      <c r="C23" s="2">
        <f t="shared" si="1"/>
        <v>2015</v>
      </c>
      <c r="D23" s="4" t="str">
        <f t="shared" si="3"/>
        <v>Jan</v>
      </c>
      <c r="E23" s="2">
        <f t="shared" si="4"/>
        <v>4</v>
      </c>
      <c r="F23" s="2">
        <f t="shared" si="2"/>
        <v>3</v>
      </c>
      <c r="G23" s="5" t="str">
        <f t="shared" si="5"/>
        <v>Wed</v>
      </c>
      <c r="H23" s="2">
        <f t="shared" si="6"/>
        <v>21</v>
      </c>
      <c r="I23" s="16">
        <v>321</v>
      </c>
      <c r="J23" s="16">
        <v>235</v>
      </c>
      <c r="K23" s="16">
        <v>93</v>
      </c>
      <c r="L23" s="16">
        <v>33</v>
      </c>
      <c r="M23" s="16">
        <v>1277</v>
      </c>
      <c r="N23" s="16">
        <v>276</v>
      </c>
      <c r="O23" s="16">
        <v>276</v>
      </c>
      <c r="P23" s="16">
        <v>3488.93</v>
      </c>
      <c r="Q23" s="16">
        <v>2671</v>
      </c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</row>
    <row r="24" spans="1:30" x14ac:dyDescent="0.25">
      <c r="A24" s="10">
        <f>IF(COUNTIF($D$3:D24,D24)=1,A23+1,A23)</f>
        <v>1</v>
      </c>
      <c r="B24" s="3">
        <f t="shared" si="7"/>
        <v>42026</v>
      </c>
      <c r="C24" s="2">
        <f t="shared" si="1"/>
        <v>2015</v>
      </c>
      <c r="D24" s="4" t="str">
        <f t="shared" si="3"/>
        <v>Jan</v>
      </c>
      <c r="E24" s="2">
        <f t="shared" si="4"/>
        <v>4</v>
      </c>
      <c r="F24" s="2">
        <f t="shared" si="2"/>
        <v>4</v>
      </c>
      <c r="G24" s="5" t="str">
        <f t="shared" si="5"/>
        <v>Thu</v>
      </c>
      <c r="H24" s="2">
        <f t="shared" si="6"/>
        <v>22</v>
      </c>
      <c r="I24" s="16">
        <v>307</v>
      </c>
      <c r="J24" s="16">
        <v>156</v>
      </c>
      <c r="K24" s="16">
        <v>114</v>
      </c>
      <c r="L24" s="16">
        <v>29</v>
      </c>
      <c r="M24" s="16">
        <v>1039</v>
      </c>
      <c r="N24" s="16">
        <v>229</v>
      </c>
      <c r="O24" s="16">
        <v>229</v>
      </c>
      <c r="P24" s="16">
        <v>3038.31</v>
      </c>
      <c r="Q24" s="16">
        <v>2694</v>
      </c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</row>
    <row r="25" spans="1:30" x14ac:dyDescent="0.25">
      <c r="A25" s="10">
        <f>IF(COUNTIF($D$3:D25,D25)=1,A24+1,A24)</f>
        <v>1</v>
      </c>
      <c r="B25" s="3">
        <f t="shared" si="7"/>
        <v>42027</v>
      </c>
      <c r="C25" s="2">
        <f t="shared" si="1"/>
        <v>2015</v>
      </c>
      <c r="D25" s="4" t="str">
        <f t="shared" si="3"/>
        <v>Jan</v>
      </c>
      <c r="E25" s="2">
        <f t="shared" si="4"/>
        <v>4</v>
      </c>
      <c r="F25" s="2">
        <f t="shared" si="2"/>
        <v>4</v>
      </c>
      <c r="G25" s="5" t="str">
        <f t="shared" si="5"/>
        <v>Fri</v>
      </c>
      <c r="H25" s="2">
        <f t="shared" si="6"/>
        <v>23</v>
      </c>
      <c r="I25" s="16">
        <v>176</v>
      </c>
      <c r="J25" s="16">
        <v>133</v>
      </c>
      <c r="K25" s="16">
        <v>104</v>
      </c>
      <c r="L25" s="16">
        <v>37</v>
      </c>
      <c r="M25" s="16">
        <v>1025</v>
      </c>
      <c r="N25" s="16">
        <v>223</v>
      </c>
      <c r="O25" s="16">
        <v>223</v>
      </c>
      <c r="P25" s="16">
        <v>3062.58</v>
      </c>
      <c r="Q25" s="16">
        <v>2756</v>
      </c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</row>
    <row r="26" spans="1:30" x14ac:dyDescent="0.25">
      <c r="A26" s="10">
        <f>IF(COUNTIF($D$3:D26,D26)=1,A25+1,A25)</f>
        <v>1</v>
      </c>
      <c r="B26" s="3">
        <f t="shared" si="7"/>
        <v>42028</v>
      </c>
      <c r="C26" s="2">
        <f t="shared" si="1"/>
        <v>2015</v>
      </c>
      <c r="D26" s="4" t="str">
        <f t="shared" si="3"/>
        <v>Jan</v>
      </c>
      <c r="E26" s="2">
        <f t="shared" si="4"/>
        <v>4</v>
      </c>
      <c r="F26" s="2">
        <f t="shared" si="2"/>
        <v>4</v>
      </c>
      <c r="G26" s="5" t="str">
        <f t="shared" si="5"/>
        <v>Sat</v>
      </c>
      <c r="H26" s="2">
        <f t="shared" si="6"/>
        <v>24</v>
      </c>
      <c r="I26" s="16">
        <v>152</v>
      </c>
      <c r="J26" s="16">
        <v>114</v>
      </c>
      <c r="K26" s="16">
        <v>94</v>
      </c>
      <c r="L26" s="16">
        <v>33</v>
      </c>
      <c r="M26" s="16">
        <v>875</v>
      </c>
      <c r="N26" s="16">
        <v>258</v>
      </c>
      <c r="O26" s="16">
        <v>258</v>
      </c>
      <c r="P26" s="16">
        <v>2535.16</v>
      </c>
      <c r="Q26" s="16">
        <v>3057</v>
      </c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</row>
    <row r="27" spans="1:30" x14ac:dyDescent="0.25">
      <c r="A27" s="10">
        <f>IF(COUNTIF($D$3:D27,D27)=1,A26+1,A26)</f>
        <v>1</v>
      </c>
      <c r="B27" s="3">
        <f t="shared" si="7"/>
        <v>42029</v>
      </c>
      <c r="C27" s="2">
        <f t="shared" si="1"/>
        <v>2015</v>
      </c>
      <c r="D27" s="4" t="str">
        <f t="shared" si="3"/>
        <v>Jan</v>
      </c>
      <c r="E27" s="2">
        <f t="shared" si="4"/>
        <v>5</v>
      </c>
      <c r="F27" s="2">
        <f t="shared" si="2"/>
        <v>4</v>
      </c>
      <c r="G27" s="5" t="str">
        <f t="shared" si="5"/>
        <v>Sun</v>
      </c>
      <c r="H27" s="2">
        <f t="shared" si="6"/>
        <v>25</v>
      </c>
      <c r="I27" s="16">
        <v>192</v>
      </c>
      <c r="J27" s="16">
        <v>94</v>
      </c>
      <c r="K27" s="16">
        <v>99</v>
      </c>
      <c r="L27" s="16">
        <v>29</v>
      </c>
      <c r="M27" s="16">
        <v>867</v>
      </c>
      <c r="N27" s="16">
        <v>295</v>
      </c>
      <c r="O27" s="16">
        <v>295</v>
      </c>
      <c r="P27" s="16">
        <v>2105.8599999999997</v>
      </c>
      <c r="Q27" s="16">
        <v>2710</v>
      </c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</row>
    <row r="28" spans="1:30" x14ac:dyDescent="0.25">
      <c r="A28" s="10">
        <f>IF(COUNTIF($D$3:D28,D28)=1,A27+1,A27)</f>
        <v>1</v>
      </c>
      <c r="B28" s="3">
        <f t="shared" si="7"/>
        <v>42030</v>
      </c>
      <c r="C28" s="2">
        <f t="shared" si="1"/>
        <v>2015</v>
      </c>
      <c r="D28" s="4" t="str">
        <f t="shared" si="3"/>
        <v>Jan</v>
      </c>
      <c r="E28" s="2">
        <f t="shared" si="4"/>
        <v>5</v>
      </c>
      <c r="F28" s="2">
        <f t="shared" si="2"/>
        <v>4</v>
      </c>
      <c r="G28" s="5" t="str">
        <f t="shared" si="5"/>
        <v>Mon</v>
      </c>
      <c r="H28" s="2">
        <f t="shared" si="6"/>
        <v>26</v>
      </c>
      <c r="I28" s="16">
        <v>276</v>
      </c>
      <c r="J28" s="16">
        <v>120</v>
      </c>
      <c r="K28" s="16">
        <v>99</v>
      </c>
      <c r="L28" s="16">
        <v>41</v>
      </c>
      <c r="M28" s="16">
        <v>1403</v>
      </c>
      <c r="N28" s="16">
        <v>326</v>
      </c>
      <c r="O28" s="16">
        <v>326</v>
      </c>
      <c r="P28" s="16">
        <v>4076.08</v>
      </c>
      <c r="Q28" s="16">
        <v>3909</v>
      </c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</row>
    <row r="29" spans="1:30" x14ac:dyDescent="0.25">
      <c r="A29" s="10">
        <f>IF(COUNTIF($D$3:D29,D29)=1,A28+1,A28)</f>
        <v>1</v>
      </c>
      <c r="B29" s="3">
        <f t="shared" si="7"/>
        <v>42031</v>
      </c>
      <c r="C29" s="2">
        <f t="shared" si="1"/>
        <v>2015</v>
      </c>
      <c r="D29" s="4" t="str">
        <f t="shared" si="3"/>
        <v>Jan</v>
      </c>
      <c r="E29" s="2">
        <f t="shared" si="4"/>
        <v>5</v>
      </c>
      <c r="F29" s="2">
        <f t="shared" si="2"/>
        <v>4</v>
      </c>
      <c r="G29" s="5" t="str">
        <f t="shared" si="5"/>
        <v>Tue</v>
      </c>
      <c r="H29" s="2">
        <f t="shared" si="6"/>
        <v>27</v>
      </c>
      <c r="I29" s="16">
        <v>382</v>
      </c>
      <c r="J29" s="16">
        <v>147</v>
      </c>
      <c r="K29" s="16">
        <v>142</v>
      </c>
      <c r="L29" s="16">
        <v>37</v>
      </c>
      <c r="M29" s="16">
        <v>1285</v>
      </c>
      <c r="N29" s="16">
        <v>382</v>
      </c>
      <c r="O29" s="16">
        <v>382</v>
      </c>
      <c r="P29" s="16">
        <v>3602.06</v>
      </c>
      <c r="Q29" s="16">
        <v>3619</v>
      </c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</row>
    <row r="30" spans="1:30" x14ac:dyDescent="0.25">
      <c r="A30" s="10">
        <f>IF(COUNTIF($D$3:D30,D30)=1,A29+1,A29)</f>
        <v>1</v>
      </c>
      <c r="B30" s="3">
        <f t="shared" si="7"/>
        <v>42032</v>
      </c>
      <c r="C30" s="2">
        <f t="shared" si="1"/>
        <v>2015</v>
      </c>
      <c r="D30" s="4" t="str">
        <f t="shared" si="3"/>
        <v>Jan</v>
      </c>
      <c r="E30" s="2">
        <f t="shared" si="4"/>
        <v>5</v>
      </c>
      <c r="F30" s="2">
        <f t="shared" si="2"/>
        <v>4</v>
      </c>
      <c r="G30" s="5" t="str">
        <f t="shared" si="5"/>
        <v>Wed</v>
      </c>
      <c r="H30" s="2">
        <f t="shared" si="6"/>
        <v>28</v>
      </c>
      <c r="I30" s="16">
        <v>385</v>
      </c>
      <c r="J30" s="16">
        <v>164</v>
      </c>
      <c r="K30" s="16">
        <v>127</v>
      </c>
      <c r="L30" s="16">
        <v>48</v>
      </c>
      <c r="M30" s="16">
        <v>1284</v>
      </c>
      <c r="N30" s="16">
        <v>350</v>
      </c>
      <c r="O30" s="16">
        <v>350</v>
      </c>
      <c r="P30" s="16">
        <v>3367.55</v>
      </c>
      <c r="Q30" s="16">
        <v>3351</v>
      </c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</row>
    <row r="31" spans="1:30" x14ac:dyDescent="0.25">
      <c r="A31" s="10">
        <f>IF(COUNTIF($D$3:D31,D31)=1,A30+1,A30)</f>
        <v>1</v>
      </c>
      <c r="B31" s="3">
        <f t="shared" si="7"/>
        <v>42033</v>
      </c>
      <c r="C31" s="2">
        <f t="shared" si="1"/>
        <v>2015</v>
      </c>
      <c r="D31" s="4" t="str">
        <f t="shared" si="3"/>
        <v>Jan</v>
      </c>
      <c r="E31" s="2">
        <f t="shared" si="4"/>
        <v>5</v>
      </c>
      <c r="F31" s="2">
        <f t="shared" si="2"/>
        <v>5</v>
      </c>
      <c r="G31" s="5" t="str">
        <f>TEXT(B31,"ddd")</f>
        <v>Thu</v>
      </c>
      <c r="H31" s="2">
        <f t="shared" si="6"/>
        <v>29</v>
      </c>
      <c r="I31" s="16">
        <v>374</v>
      </c>
      <c r="J31" s="16">
        <v>193</v>
      </c>
      <c r="K31" s="16">
        <v>131</v>
      </c>
      <c r="L31" s="16">
        <v>39</v>
      </c>
      <c r="M31" s="16">
        <v>1234</v>
      </c>
      <c r="N31" s="16">
        <v>324</v>
      </c>
      <c r="O31" s="16">
        <v>324</v>
      </c>
      <c r="P31" s="16">
        <v>3352.92</v>
      </c>
      <c r="Q31" s="16">
        <v>3133</v>
      </c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</row>
    <row r="32" spans="1:30" x14ac:dyDescent="0.25">
      <c r="A32" s="10">
        <f>IF(COUNTIF($D$3:D32,D32)=1,A31+1,A31)</f>
        <v>1</v>
      </c>
      <c r="B32" s="3">
        <f t="shared" si="7"/>
        <v>42034</v>
      </c>
      <c r="C32" s="2">
        <f t="shared" si="1"/>
        <v>2015</v>
      </c>
      <c r="D32" s="4" t="str">
        <f t="shared" si="3"/>
        <v>Jan</v>
      </c>
      <c r="E32" s="2">
        <f t="shared" si="4"/>
        <v>5</v>
      </c>
      <c r="F32" s="2">
        <f t="shared" si="2"/>
        <v>5</v>
      </c>
      <c r="G32" s="5" t="str">
        <f>TEXT(B32,"ddd")</f>
        <v>Fri</v>
      </c>
      <c r="H32" s="2">
        <f t="shared" si="6"/>
        <v>30</v>
      </c>
      <c r="I32" s="16">
        <v>284</v>
      </c>
      <c r="J32" s="16">
        <v>163</v>
      </c>
      <c r="K32" s="16">
        <v>106</v>
      </c>
      <c r="L32" s="16">
        <v>34</v>
      </c>
      <c r="M32" s="16">
        <v>1124</v>
      </c>
      <c r="N32" s="16">
        <v>292</v>
      </c>
      <c r="O32" s="16">
        <v>292</v>
      </c>
      <c r="P32" s="16">
        <v>3292.22</v>
      </c>
      <c r="Q32" s="16">
        <v>3088</v>
      </c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</row>
    <row r="33" spans="1:30" x14ac:dyDescent="0.25">
      <c r="A33" s="10">
        <f>IF(COUNTIF($D$3:D33,D33)=1,A32+1,A32)</f>
        <v>1</v>
      </c>
      <c r="B33" s="3">
        <f t="shared" si="7"/>
        <v>42035</v>
      </c>
      <c r="C33" s="2">
        <f t="shared" si="1"/>
        <v>2015</v>
      </c>
      <c r="D33" s="4" t="str">
        <f t="shared" si="3"/>
        <v>Jan</v>
      </c>
      <c r="E33" s="2">
        <f t="shared" si="4"/>
        <v>5</v>
      </c>
      <c r="F33" s="2">
        <f t="shared" si="2"/>
        <v>5</v>
      </c>
      <c r="G33" s="5" t="str">
        <f>TEXT(B33,"ddd")</f>
        <v>Sat</v>
      </c>
      <c r="H33" s="2">
        <f t="shared" si="6"/>
        <v>31</v>
      </c>
      <c r="I33" s="16">
        <v>218</v>
      </c>
      <c r="J33" s="16">
        <v>210</v>
      </c>
      <c r="K33" s="16">
        <v>109</v>
      </c>
      <c r="L33" s="16">
        <v>26</v>
      </c>
      <c r="M33" s="16">
        <v>977</v>
      </c>
      <c r="N33" s="16">
        <v>272</v>
      </c>
      <c r="O33" s="16">
        <v>272</v>
      </c>
      <c r="P33" s="16">
        <v>2497.44</v>
      </c>
      <c r="Q33" s="16">
        <v>2755</v>
      </c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</row>
    <row r="34" spans="1:30" x14ac:dyDescent="0.25">
      <c r="A34" s="10">
        <f>IF(COUNTIF($D$3:D34,D34)=1,A33+1,A33)</f>
        <v>2</v>
      </c>
      <c r="B34" s="3">
        <f t="shared" si="7"/>
        <v>42036</v>
      </c>
      <c r="C34" s="2">
        <f t="shared" si="1"/>
        <v>2015</v>
      </c>
      <c r="D34" s="4" t="str">
        <f t="shared" si="3"/>
        <v>Feb</v>
      </c>
      <c r="E34" s="2">
        <f t="shared" si="4"/>
        <v>6</v>
      </c>
      <c r="F34" s="2">
        <f t="shared" si="2"/>
        <v>1</v>
      </c>
      <c r="G34" s="5" t="str">
        <f>TEXT(B34,"ddd")</f>
        <v>Sun</v>
      </c>
      <c r="H34" s="2">
        <f t="shared" si="6"/>
        <v>1</v>
      </c>
      <c r="I34" s="16">
        <v>337</v>
      </c>
      <c r="J34" s="16">
        <v>130</v>
      </c>
      <c r="K34" s="16">
        <v>124</v>
      </c>
      <c r="L34" s="16">
        <v>52</v>
      </c>
      <c r="M34" s="16">
        <v>749</v>
      </c>
      <c r="N34" s="16">
        <v>298</v>
      </c>
      <c r="O34" s="16">
        <v>298</v>
      </c>
      <c r="P34" s="16">
        <v>1827.71</v>
      </c>
      <c r="Q34" s="16">
        <v>2231</v>
      </c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</row>
    <row r="35" spans="1:30" x14ac:dyDescent="0.25">
      <c r="A35" s="10">
        <f>IF(COUNTIF($D$3:D35,D35)=1,A34+1,A34)</f>
        <v>2</v>
      </c>
      <c r="B35" s="3">
        <f t="shared" si="7"/>
        <v>42037</v>
      </c>
      <c r="C35" s="2">
        <f t="shared" si="1"/>
        <v>2015</v>
      </c>
      <c r="D35" s="4" t="str">
        <f t="shared" si="3"/>
        <v>Feb</v>
      </c>
      <c r="E35" s="2">
        <f t="shared" si="4"/>
        <v>6</v>
      </c>
      <c r="F35" s="2">
        <f t="shared" si="2"/>
        <v>1</v>
      </c>
      <c r="G35" s="5" t="str">
        <f t="shared" ref="G35:G61" si="8">TEXT(B35,"ddd")</f>
        <v>Mon</v>
      </c>
      <c r="H35" s="2">
        <f t="shared" si="6"/>
        <v>2</v>
      </c>
      <c r="I35" s="16">
        <v>317</v>
      </c>
      <c r="J35" s="16">
        <v>186</v>
      </c>
      <c r="K35" s="16">
        <v>120</v>
      </c>
      <c r="L35" s="16">
        <v>36</v>
      </c>
      <c r="M35" s="16">
        <v>1280</v>
      </c>
      <c r="N35" s="16">
        <v>301</v>
      </c>
      <c r="O35" s="16">
        <v>301</v>
      </c>
      <c r="P35" s="16">
        <v>4318.1100000000006</v>
      </c>
      <c r="Q35" s="16">
        <v>3544</v>
      </c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</row>
    <row r="36" spans="1:30" x14ac:dyDescent="0.25">
      <c r="A36" s="10">
        <f>IF(COUNTIF($D$3:D36,D36)=1,A35+1,A35)</f>
        <v>2</v>
      </c>
      <c r="B36" s="3">
        <f t="shared" si="7"/>
        <v>42038</v>
      </c>
      <c r="C36" s="2">
        <f t="shared" si="1"/>
        <v>2015</v>
      </c>
      <c r="D36" s="4" t="str">
        <f t="shared" si="3"/>
        <v>Feb</v>
      </c>
      <c r="E36" s="2">
        <f t="shared" si="4"/>
        <v>6</v>
      </c>
      <c r="F36" s="2">
        <f t="shared" si="2"/>
        <v>1</v>
      </c>
      <c r="G36" s="5" t="str">
        <f t="shared" si="8"/>
        <v>Tue</v>
      </c>
      <c r="H36" s="2">
        <f t="shared" si="6"/>
        <v>3</v>
      </c>
      <c r="I36" s="16">
        <v>290</v>
      </c>
      <c r="J36" s="16">
        <v>169</v>
      </c>
      <c r="K36" s="16">
        <v>135</v>
      </c>
      <c r="L36" s="16">
        <v>34</v>
      </c>
      <c r="M36" s="16">
        <v>1193</v>
      </c>
      <c r="N36" s="16">
        <v>320</v>
      </c>
      <c r="O36" s="16">
        <v>320</v>
      </c>
      <c r="P36" s="16">
        <v>3748.7</v>
      </c>
      <c r="Q36" s="16">
        <v>3323</v>
      </c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</row>
    <row r="37" spans="1:30" x14ac:dyDescent="0.25">
      <c r="A37" s="10">
        <f>IF(COUNTIF($D$3:D37,D37)=1,A36+1,A36)</f>
        <v>2</v>
      </c>
      <c r="B37" s="3">
        <f t="shared" si="7"/>
        <v>42039</v>
      </c>
      <c r="C37" s="2">
        <f t="shared" si="1"/>
        <v>2015</v>
      </c>
      <c r="D37" s="4" t="str">
        <f t="shared" si="3"/>
        <v>Feb</v>
      </c>
      <c r="E37" s="2">
        <f t="shared" si="4"/>
        <v>6</v>
      </c>
      <c r="F37" s="2">
        <f t="shared" si="2"/>
        <v>1</v>
      </c>
      <c r="G37" s="5" t="str">
        <f t="shared" si="8"/>
        <v>Wed</v>
      </c>
      <c r="H37" s="2">
        <f t="shared" si="6"/>
        <v>4</v>
      </c>
      <c r="I37" s="16">
        <v>303</v>
      </c>
      <c r="J37" s="16">
        <v>206</v>
      </c>
      <c r="K37" s="16">
        <v>129</v>
      </c>
      <c r="L37" s="16">
        <v>44</v>
      </c>
      <c r="M37" s="16">
        <v>964</v>
      </c>
      <c r="N37" s="16">
        <v>266</v>
      </c>
      <c r="O37" s="16">
        <v>266</v>
      </c>
      <c r="P37" s="16">
        <v>3256.99</v>
      </c>
      <c r="Q37" s="16">
        <v>3092</v>
      </c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</row>
    <row r="38" spans="1:30" x14ac:dyDescent="0.25">
      <c r="A38" s="10">
        <f>IF(COUNTIF($D$3:D38,D38)=1,A37+1,A37)</f>
        <v>2</v>
      </c>
      <c r="B38" s="3">
        <f t="shared" si="7"/>
        <v>42040</v>
      </c>
      <c r="C38" s="2">
        <f t="shared" si="1"/>
        <v>2015</v>
      </c>
      <c r="D38" s="4" t="str">
        <f t="shared" si="3"/>
        <v>Feb</v>
      </c>
      <c r="E38" s="2">
        <f t="shared" si="4"/>
        <v>6</v>
      </c>
      <c r="F38" s="2">
        <f t="shared" si="2"/>
        <v>1</v>
      </c>
      <c r="G38" s="5" t="str">
        <f t="shared" si="8"/>
        <v>Thu</v>
      </c>
      <c r="H38" s="2">
        <f t="shared" si="6"/>
        <v>5</v>
      </c>
      <c r="I38" s="16">
        <v>303</v>
      </c>
      <c r="J38" s="16">
        <v>175</v>
      </c>
      <c r="K38" s="16">
        <v>117</v>
      </c>
      <c r="L38" s="16">
        <v>28</v>
      </c>
      <c r="M38" s="16">
        <v>1031</v>
      </c>
      <c r="N38" s="16">
        <v>243</v>
      </c>
      <c r="O38" s="16">
        <v>243</v>
      </c>
      <c r="P38" s="16">
        <v>3293.49</v>
      </c>
      <c r="Q38" s="16">
        <v>3148</v>
      </c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</row>
    <row r="39" spans="1:30" x14ac:dyDescent="0.25">
      <c r="A39" s="10">
        <f>IF(COUNTIF($D$3:D39,D39)=1,A38+1,A38)</f>
        <v>2</v>
      </c>
      <c r="B39" s="3">
        <f t="shared" si="7"/>
        <v>42041</v>
      </c>
      <c r="C39" s="2">
        <f t="shared" si="1"/>
        <v>2015</v>
      </c>
      <c r="D39" s="4" t="str">
        <f t="shared" si="3"/>
        <v>Feb</v>
      </c>
      <c r="E39" s="2">
        <f t="shared" si="4"/>
        <v>6</v>
      </c>
      <c r="F39" s="2">
        <f t="shared" si="2"/>
        <v>1</v>
      </c>
      <c r="G39" s="5" t="str">
        <f t="shared" si="8"/>
        <v>Fri</v>
      </c>
      <c r="H39" s="2">
        <f t="shared" si="6"/>
        <v>6</v>
      </c>
      <c r="I39" s="16">
        <v>200</v>
      </c>
      <c r="J39" s="16">
        <v>160</v>
      </c>
      <c r="K39" s="16">
        <v>88</v>
      </c>
      <c r="L39" s="16">
        <v>28</v>
      </c>
      <c r="M39" s="16">
        <v>913</v>
      </c>
      <c r="N39" s="16">
        <v>239</v>
      </c>
      <c r="O39" s="16">
        <v>239</v>
      </c>
      <c r="P39" s="16">
        <v>3044.5</v>
      </c>
      <c r="Q39" s="16">
        <v>3071</v>
      </c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</row>
    <row r="40" spans="1:30" x14ac:dyDescent="0.25">
      <c r="A40" s="10">
        <f>IF(COUNTIF($D$3:D40,D40)=1,A39+1,A39)</f>
        <v>2</v>
      </c>
      <c r="B40" s="3">
        <f t="shared" si="7"/>
        <v>42042</v>
      </c>
      <c r="C40" s="2">
        <f t="shared" si="1"/>
        <v>2015</v>
      </c>
      <c r="D40" s="4" t="str">
        <f t="shared" si="3"/>
        <v>Feb</v>
      </c>
      <c r="E40" s="2">
        <f t="shared" si="4"/>
        <v>6</v>
      </c>
      <c r="F40" s="2">
        <f t="shared" si="2"/>
        <v>1</v>
      </c>
      <c r="G40" s="5" t="str">
        <f t="shared" si="8"/>
        <v>Sat</v>
      </c>
      <c r="H40" s="2">
        <f t="shared" si="6"/>
        <v>7</v>
      </c>
      <c r="I40" s="16">
        <v>171</v>
      </c>
      <c r="J40" s="16">
        <v>132</v>
      </c>
      <c r="K40" s="16">
        <v>126</v>
      </c>
      <c r="L40" s="16">
        <v>33</v>
      </c>
      <c r="M40" s="16">
        <v>809</v>
      </c>
      <c r="N40" s="16">
        <v>277</v>
      </c>
      <c r="O40" s="16">
        <v>277</v>
      </c>
      <c r="P40" s="16">
        <v>2149.9300000000003</v>
      </c>
      <c r="Q40" s="16">
        <v>2724</v>
      </c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</row>
    <row r="41" spans="1:30" x14ac:dyDescent="0.25">
      <c r="A41" s="10">
        <f>IF(COUNTIF($D$3:D41,D41)=1,A40+1,A40)</f>
        <v>2</v>
      </c>
      <c r="B41" s="3">
        <f t="shared" si="7"/>
        <v>42043</v>
      </c>
      <c r="C41" s="2">
        <f t="shared" si="1"/>
        <v>2015</v>
      </c>
      <c r="D41" s="4" t="str">
        <f t="shared" si="3"/>
        <v>Feb</v>
      </c>
      <c r="E41" s="2">
        <f t="shared" si="4"/>
        <v>7</v>
      </c>
      <c r="F41" s="2">
        <f t="shared" si="2"/>
        <v>2</v>
      </c>
      <c r="G41" s="5" t="str">
        <f t="shared" si="8"/>
        <v>Sun</v>
      </c>
      <c r="H41" s="2">
        <f t="shared" si="6"/>
        <v>8</v>
      </c>
      <c r="I41" s="16">
        <v>260</v>
      </c>
      <c r="J41" s="16">
        <v>119</v>
      </c>
      <c r="K41" s="16">
        <v>94</v>
      </c>
      <c r="L41" s="16">
        <v>33</v>
      </c>
      <c r="M41" s="16">
        <v>661</v>
      </c>
      <c r="N41" s="16">
        <v>242</v>
      </c>
      <c r="O41" s="16">
        <v>242</v>
      </c>
      <c r="P41" s="16">
        <v>1861.8</v>
      </c>
      <c r="Q41" s="16">
        <v>2613</v>
      </c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</row>
    <row r="42" spans="1:30" x14ac:dyDescent="0.25">
      <c r="A42" s="10">
        <f>IF(COUNTIF($D$3:D42,D42)=1,A41+1,A41)</f>
        <v>2</v>
      </c>
      <c r="B42" s="3">
        <f t="shared" si="7"/>
        <v>42044</v>
      </c>
      <c r="C42" s="2">
        <f t="shared" si="1"/>
        <v>2015</v>
      </c>
      <c r="D42" s="4" t="str">
        <f t="shared" si="3"/>
        <v>Feb</v>
      </c>
      <c r="E42" s="2">
        <f t="shared" si="4"/>
        <v>7</v>
      </c>
      <c r="F42" s="2">
        <f t="shared" si="2"/>
        <v>2</v>
      </c>
      <c r="G42" s="5" t="str">
        <f t="shared" si="8"/>
        <v>Mon</v>
      </c>
      <c r="H42" s="2">
        <f t="shared" si="6"/>
        <v>9</v>
      </c>
      <c r="I42" s="16">
        <v>339</v>
      </c>
      <c r="J42" s="16">
        <v>195</v>
      </c>
      <c r="K42" s="16">
        <v>110</v>
      </c>
      <c r="L42" s="16">
        <v>36</v>
      </c>
      <c r="M42" s="16">
        <v>1167</v>
      </c>
      <c r="N42" s="16">
        <v>281</v>
      </c>
      <c r="O42" s="16">
        <v>281</v>
      </c>
      <c r="P42" s="16">
        <v>3920.37</v>
      </c>
      <c r="Q42" s="16">
        <v>3584</v>
      </c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</row>
    <row r="43" spans="1:30" x14ac:dyDescent="0.25">
      <c r="A43" s="10">
        <f>IF(COUNTIF($D$3:D43,D43)=1,A42+1,A42)</f>
        <v>2</v>
      </c>
      <c r="B43" s="3">
        <f t="shared" si="7"/>
        <v>42045</v>
      </c>
      <c r="C43" s="2">
        <f t="shared" si="1"/>
        <v>2015</v>
      </c>
      <c r="D43" s="4" t="str">
        <f t="shared" si="3"/>
        <v>Feb</v>
      </c>
      <c r="E43" s="2">
        <f t="shared" si="4"/>
        <v>7</v>
      </c>
      <c r="F43" s="2">
        <f t="shared" si="2"/>
        <v>2</v>
      </c>
      <c r="G43" s="5" t="str">
        <f t="shared" si="8"/>
        <v>Tue</v>
      </c>
      <c r="H43" s="2">
        <f t="shared" si="6"/>
        <v>10</v>
      </c>
      <c r="I43" s="16">
        <v>372</v>
      </c>
      <c r="J43" s="16">
        <v>192</v>
      </c>
      <c r="K43" s="16">
        <v>107</v>
      </c>
      <c r="L43" s="16">
        <v>42</v>
      </c>
      <c r="M43" s="16">
        <v>1043</v>
      </c>
      <c r="N43" s="16">
        <v>264</v>
      </c>
      <c r="O43" s="16">
        <v>264</v>
      </c>
      <c r="P43" s="16">
        <v>3262.26</v>
      </c>
      <c r="Q43" s="16">
        <v>3114</v>
      </c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</row>
    <row r="44" spans="1:30" x14ac:dyDescent="0.25">
      <c r="A44" s="10">
        <f>IF(COUNTIF($D$3:D44,D44)=1,A43+1,A43)</f>
        <v>2</v>
      </c>
      <c r="B44" s="3">
        <f t="shared" si="7"/>
        <v>42046</v>
      </c>
      <c r="C44" s="2">
        <f t="shared" si="1"/>
        <v>2015</v>
      </c>
      <c r="D44" s="4" t="str">
        <f t="shared" si="3"/>
        <v>Feb</v>
      </c>
      <c r="E44" s="2">
        <f t="shared" si="4"/>
        <v>7</v>
      </c>
      <c r="F44" s="2">
        <f t="shared" si="2"/>
        <v>2</v>
      </c>
      <c r="G44" s="5" t="str">
        <f t="shared" si="8"/>
        <v>Wed</v>
      </c>
      <c r="H44" s="2">
        <f t="shared" si="6"/>
        <v>11</v>
      </c>
      <c r="I44" s="16">
        <v>366</v>
      </c>
      <c r="J44" s="16">
        <v>150</v>
      </c>
      <c r="K44" s="16">
        <v>107</v>
      </c>
      <c r="L44" s="16">
        <v>48</v>
      </c>
      <c r="M44" s="16">
        <v>976</v>
      </c>
      <c r="N44" s="16">
        <v>233</v>
      </c>
      <c r="O44" s="16">
        <v>233</v>
      </c>
      <c r="P44" s="16">
        <v>3087.7799999999997</v>
      </c>
      <c r="Q44" s="16">
        <v>3578</v>
      </c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</row>
    <row r="45" spans="1:30" x14ac:dyDescent="0.25">
      <c r="A45" s="10">
        <f>IF(COUNTIF($D$3:D45,D45)=1,A44+1,A44)</f>
        <v>2</v>
      </c>
      <c r="B45" s="3">
        <f t="shared" si="7"/>
        <v>42047</v>
      </c>
      <c r="C45" s="2">
        <f t="shared" si="1"/>
        <v>2015</v>
      </c>
      <c r="D45" s="4" t="str">
        <f t="shared" si="3"/>
        <v>Feb</v>
      </c>
      <c r="E45" s="2">
        <f t="shared" si="4"/>
        <v>7</v>
      </c>
      <c r="F45" s="2">
        <f t="shared" si="2"/>
        <v>2</v>
      </c>
      <c r="G45" s="5" t="str">
        <f t="shared" si="8"/>
        <v>Thu</v>
      </c>
      <c r="H45" s="2">
        <f t="shared" si="6"/>
        <v>12</v>
      </c>
      <c r="I45" s="16">
        <v>365</v>
      </c>
      <c r="J45" s="16">
        <v>192</v>
      </c>
      <c r="K45" s="16">
        <v>104</v>
      </c>
      <c r="L45" s="16">
        <v>26</v>
      </c>
      <c r="M45" s="16">
        <v>1014</v>
      </c>
      <c r="N45" s="16">
        <v>268</v>
      </c>
      <c r="O45" s="16">
        <v>268</v>
      </c>
      <c r="P45" s="16">
        <v>3125.45</v>
      </c>
      <c r="Q45" s="16">
        <v>3597</v>
      </c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</row>
    <row r="46" spans="1:30" x14ac:dyDescent="0.25">
      <c r="A46" s="10">
        <f>IF(COUNTIF($D$3:D46,D46)=1,A45+1,A45)</f>
        <v>2</v>
      </c>
      <c r="B46" s="3">
        <f t="shared" si="7"/>
        <v>42048</v>
      </c>
      <c r="C46" s="2">
        <f t="shared" si="1"/>
        <v>2015</v>
      </c>
      <c r="D46" s="4" t="str">
        <f t="shared" si="3"/>
        <v>Feb</v>
      </c>
      <c r="E46" s="2">
        <f t="shared" si="4"/>
        <v>7</v>
      </c>
      <c r="F46" s="2">
        <f t="shared" si="2"/>
        <v>2</v>
      </c>
      <c r="G46" s="5" t="str">
        <f t="shared" si="8"/>
        <v>Fri</v>
      </c>
      <c r="H46" s="2">
        <f t="shared" si="6"/>
        <v>13</v>
      </c>
      <c r="I46" s="16">
        <v>206</v>
      </c>
      <c r="J46" s="16">
        <v>155</v>
      </c>
      <c r="K46" s="16">
        <v>80</v>
      </c>
      <c r="L46" s="16">
        <v>26</v>
      </c>
      <c r="M46" s="16">
        <v>911</v>
      </c>
      <c r="N46" s="16">
        <v>204</v>
      </c>
      <c r="O46" s="16">
        <v>204</v>
      </c>
      <c r="P46" s="16">
        <v>3033.98</v>
      </c>
      <c r="Q46" s="16">
        <v>3226</v>
      </c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</row>
    <row r="47" spans="1:30" x14ac:dyDescent="0.25">
      <c r="A47" s="10">
        <f>IF(COUNTIF($D$3:D47,D47)=1,A46+1,A46)</f>
        <v>2</v>
      </c>
      <c r="B47" s="3">
        <f t="shared" si="7"/>
        <v>42049</v>
      </c>
      <c r="C47" s="2">
        <f t="shared" si="1"/>
        <v>2015</v>
      </c>
      <c r="D47" s="4" t="str">
        <f t="shared" si="3"/>
        <v>Feb</v>
      </c>
      <c r="E47" s="2">
        <f t="shared" si="4"/>
        <v>7</v>
      </c>
      <c r="F47" s="2">
        <f t="shared" si="2"/>
        <v>2</v>
      </c>
      <c r="G47" s="5" t="str">
        <f t="shared" si="8"/>
        <v>Sat</v>
      </c>
      <c r="H47" s="2">
        <f t="shared" si="6"/>
        <v>14</v>
      </c>
      <c r="I47" s="16">
        <v>177</v>
      </c>
      <c r="J47" s="16">
        <v>125</v>
      </c>
      <c r="K47" s="16">
        <v>96</v>
      </c>
      <c r="L47" s="16">
        <v>28</v>
      </c>
      <c r="M47" s="16">
        <v>713</v>
      </c>
      <c r="N47" s="16">
        <v>237</v>
      </c>
      <c r="O47" s="16">
        <v>237</v>
      </c>
      <c r="P47" s="16">
        <v>2149.91</v>
      </c>
      <c r="Q47" s="16">
        <v>2455</v>
      </c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</row>
    <row r="48" spans="1:30" x14ac:dyDescent="0.25">
      <c r="A48" s="10">
        <f>IF(COUNTIF($D$3:D48,D48)=1,A47+1,A47)</f>
        <v>2</v>
      </c>
      <c r="B48" s="3">
        <f t="shared" si="7"/>
        <v>42050</v>
      </c>
      <c r="C48" s="2">
        <f t="shared" si="1"/>
        <v>2015</v>
      </c>
      <c r="D48" s="4" t="str">
        <f t="shared" si="3"/>
        <v>Feb</v>
      </c>
      <c r="E48" s="2">
        <f t="shared" si="4"/>
        <v>8</v>
      </c>
      <c r="F48" s="2">
        <f t="shared" si="2"/>
        <v>3</v>
      </c>
      <c r="G48" s="5" t="str">
        <f t="shared" si="8"/>
        <v>Sun</v>
      </c>
      <c r="H48" s="2">
        <f t="shared" si="6"/>
        <v>15</v>
      </c>
      <c r="I48" s="16">
        <v>273</v>
      </c>
      <c r="J48" s="16">
        <v>107</v>
      </c>
      <c r="K48" s="16">
        <v>112</v>
      </c>
      <c r="L48" s="16">
        <v>28</v>
      </c>
      <c r="M48" s="16">
        <v>575</v>
      </c>
      <c r="N48" s="16">
        <v>236</v>
      </c>
      <c r="O48" s="16">
        <v>236</v>
      </c>
      <c r="P48" s="16">
        <v>1882.09</v>
      </c>
      <c r="Q48" s="16">
        <v>2155</v>
      </c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</row>
    <row r="49" spans="1:30" x14ac:dyDescent="0.25">
      <c r="A49" s="10">
        <f>IF(COUNTIF($D$3:D49,D49)=1,A48+1,A48)</f>
        <v>2</v>
      </c>
      <c r="B49" s="3">
        <f t="shared" si="7"/>
        <v>42051</v>
      </c>
      <c r="C49" s="2">
        <f t="shared" si="1"/>
        <v>2015</v>
      </c>
      <c r="D49" s="4" t="str">
        <f t="shared" si="3"/>
        <v>Feb</v>
      </c>
      <c r="E49" s="2">
        <f t="shared" si="4"/>
        <v>8</v>
      </c>
      <c r="F49" s="2">
        <f t="shared" si="2"/>
        <v>3</v>
      </c>
      <c r="G49" s="5" t="str">
        <f t="shared" si="8"/>
        <v>Mon</v>
      </c>
      <c r="H49" s="2">
        <f t="shared" si="6"/>
        <v>16</v>
      </c>
      <c r="I49" s="16">
        <v>247</v>
      </c>
      <c r="J49" s="16">
        <v>200</v>
      </c>
      <c r="K49" s="16">
        <v>102</v>
      </c>
      <c r="L49" s="16">
        <v>33</v>
      </c>
      <c r="M49" s="16">
        <v>1183</v>
      </c>
      <c r="N49" s="16">
        <v>266</v>
      </c>
      <c r="O49" s="16">
        <v>266</v>
      </c>
      <c r="P49" s="16">
        <v>3484.01</v>
      </c>
      <c r="Q49" s="16">
        <v>3382</v>
      </c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</row>
    <row r="50" spans="1:30" x14ac:dyDescent="0.25">
      <c r="A50" s="10">
        <f>IF(COUNTIF($D$3:D50,D50)=1,A49+1,A49)</f>
        <v>2</v>
      </c>
      <c r="B50" s="3">
        <f t="shared" si="7"/>
        <v>42052</v>
      </c>
      <c r="C50" s="2">
        <f t="shared" si="1"/>
        <v>2015</v>
      </c>
      <c r="D50" s="4" t="str">
        <f t="shared" si="3"/>
        <v>Feb</v>
      </c>
      <c r="E50" s="2">
        <f t="shared" si="4"/>
        <v>8</v>
      </c>
      <c r="F50" s="2">
        <f t="shared" si="2"/>
        <v>3</v>
      </c>
      <c r="G50" s="5" t="str">
        <f t="shared" si="8"/>
        <v>Tue</v>
      </c>
      <c r="H50" s="2">
        <f t="shared" si="6"/>
        <v>17</v>
      </c>
      <c r="I50" s="16">
        <v>268</v>
      </c>
      <c r="J50" s="16">
        <v>167</v>
      </c>
      <c r="K50" s="16">
        <v>89</v>
      </c>
      <c r="L50" s="16">
        <v>30</v>
      </c>
      <c r="M50" s="16">
        <v>978</v>
      </c>
      <c r="N50" s="16">
        <v>254</v>
      </c>
      <c r="O50" s="16">
        <v>254</v>
      </c>
      <c r="P50" s="16">
        <v>3518.44</v>
      </c>
      <c r="Q50" s="16">
        <v>3143</v>
      </c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</row>
    <row r="51" spans="1:30" x14ac:dyDescent="0.25">
      <c r="A51" s="10">
        <f>IF(COUNTIF($D$3:D51,D51)=1,A50+1,A50)</f>
        <v>2</v>
      </c>
      <c r="B51" s="3">
        <f t="shared" si="7"/>
        <v>42053</v>
      </c>
      <c r="C51" s="2">
        <f t="shared" si="1"/>
        <v>2015</v>
      </c>
      <c r="D51" s="4" t="str">
        <f t="shared" si="3"/>
        <v>Feb</v>
      </c>
      <c r="E51" s="2">
        <f t="shared" si="4"/>
        <v>8</v>
      </c>
      <c r="F51" s="2">
        <f t="shared" si="2"/>
        <v>3</v>
      </c>
      <c r="G51" s="5" t="str">
        <f t="shared" si="8"/>
        <v>Wed</v>
      </c>
      <c r="H51" s="2">
        <f t="shared" si="6"/>
        <v>18</v>
      </c>
      <c r="I51" s="16">
        <v>269</v>
      </c>
      <c r="J51" s="16">
        <v>148</v>
      </c>
      <c r="K51" s="16">
        <v>95</v>
      </c>
      <c r="L51" s="16">
        <v>46</v>
      </c>
      <c r="M51" s="16">
        <v>964</v>
      </c>
      <c r="N51" s="16">
        <v>253</v>
      </c>
      <c r="O51" s="16">
        <v>253</v>
      </c>
      <c r="P51" s="16">
        <v>3376.77</v>
      </c>
      <c r="Q51" s="16">
        <v>2941</v>
      </c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</row>
    <row r="52" spans="1:30" x14ac:dyDescent="0.25">
      <c r="A52" s="10">
        <f>IF(COUNTIF($D$3:D52,D52)=1,A51+1,A51)</f>
        <v>2</v>
      </c>
      <c r="B52" s="3">
        <f t="shared" si="7"/>
        <v>42054</v>
      </c>
      <c r="C52" s="2">
        <f t="shared" si="1"/>
        <v>2015</v>
      </c>
      <c r="D52" s="4" t="str">
        <f t="shared" si="3"/>
        <v>Feb</v>
      </c>
      <c r="E52" s="2">
        <f t="shared" si="4"/>
        <v>8</v>
      </c>
      <c r="F52" s="2">
        <f t="shared" si="2"/>
        <v>3</v>
      </c>
      <c r="G52" s="5" t="str">
        <f t="shared" si="8"/>
        <v>Thu</v>
      </c>
      <c r="H52" s="2">
        <f t="shared" si="6"/>
        <v>19</v>
      </c>
      <c r="I52" s="16">
        <v>249</v>
      </c>
      <c r="J52" s="16">
        <v>178</v>
      </c>
      <c r="K52" s="16">
        <v>104</v>
      </c>
      <c r="L52" s="16">
        <v>27</v>
      </c>
      <c r="M52" s="16">
        <v>1044</v>
      </c>
      <c r="N52" s="16">
        <v>221</v>
      </c>
      <c r="O52" s="16">
        <v>221</v>
      </c>
      <c r="P52" s="16">
        <v>3181.17</v>
      </c>
      <c r="Q52" s="16">
        <v>2912</v>
      </c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</row>
    <row r="53" spans="1:30" x14ac:dyDescent="0.25">
      <c r="A53" s="10">
        <f>IF(COUNTIF($D$3:D53,D53)=1,A52+1,A52)</f>
        <v>2</v>
      </c>
      <c r="B53" s="3">
        <f t="shared" si="7"/>
        <v>42055</v>
      </c>
      <c r="C53" s="2">
        <f t="shared" si="1"/>
        <v>2015</v>
      </c>
      <c r="D53" s="4" t="str">
        <f t="shared" si="3"/>
        <v>Feb</v>
      </c>
      <c r="E53" s="2">
        <f t="shared" si="4"/>
        <v>8</v>
      </c>
      <c r="F53" s="2">
        <f t="shared" si="2"/>
        <v>3</v>
      </c>
      <c r="G53" s="5" t="str">
        <f t="shared" si="8"/>
        <v>Fri</v>
      </c>
      <c r="H53" s="2">
        <f t="shared" si="6"/>
        <v>20</v>
      </c>
      <c r="I53" s="16">
        <v>205</v>
      </c>
      <c r="J53" s="16">
        <v>148</v>
      </c>
      <c r="K53" s="16">
        <v>108</v>
      </c>
      <c r="L53" s="16">
        <v>30</v>
      </c>
      <c r="M53" s="16">
        <v>933</v>
      </c>
      <c r="N53" s="16">
        <v>238</v>
      </c>
      <c r="O53" s="16">
        <v>238</v>
      </c>
      <c r="P53" s="16">
        <v>3106.15</v>
      </c>
      <c r="Q53" s="16">
        <v>2688</v>
      </c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</row>
    <row r="54" spans="1:30" x14ac:dyDescent="0.25">
      <c r="A54" s="10">
        <f>IF(COUNTIF($D$3:D54,D54)=1,A53+1,A53)</f>
        <v>2</v>
      </c>
      <c r="B54" s="3">
        <f t="shared" si="7"/>
        <v>42056</v>
      </c>
      <c r="C54" s="2">
        <f t="shared" si="1"/>
        <v>2015</v>
      </c>
      <c r="D54" s="4" t="str">
        <f t="shared" si="3"/>
        <v>Feb</v>
      </c>
      <c r="E54" s="2">
        <f t="shared" si="4"/>
        <v>8</v>
      </c>
      <c r="F54" s="2">
        <f t="shared" si="2"/>
        <v>3</v>
      </c>
      <c r="G54" s="5" t="str">
        <f t="shared" si="8"/>
        <v>Sat</v>
      </c>
      <c r="H54" s="2">
        <f t="shared" si="6"/>
        <v>21</v>
      </c>
      <c r="I54" s="16">
        <v>206</v>
      </c>
      <c r="J54" s="16">
        <v>125</v>
      </c>
      <c r="K54" s="16">
        <v>102</v>
      </c>
      <c r="L54" s="16">
        <v>24</v>
      </c>
      <c r="M54" s="16">
        <v>749</v>
      </c>
      <c r="N54" s="16">
        <v>213</v>
      </c>
      <c r="O54" s="16">
        <v>213</v>
      </c>
      <c r="P54" s="16">
        <v>2323.98</v>
      </c>
      <c r="Q54" s="16">
        <v>2370</v>
      </c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</row>
    <row r="55" spans="1:30" x14ac:dyDescent="0.25">
      <c r="A55" s="10">
        <f>IF(COUNTIF($D$3:D55,D55)=1,A54+1,A54)</f>
        <v>2</v>
      </c>
      <c r="B55" s="3">
        <f t="shared" si="7"/>
        <v>42057</v>
      </c>
      <c r="C55" s="2">
        <f t="shared" si="1"/>
        <v>2015</v>
      </c>
      <c r="D55" s="4" t="str">
        <f t="shared" si="3"/>
        <v>Feb</v>
      </c>
      <c r="E55" s="2">
        <f t="shared" si="4"/>
        <v>9</v>
      </c>
      <c r="F55" s="2">
        <f t="shared" si="2"/>
        <v>4</v>
      </c>
      <c r="G55" s="5" t="str">
        <f t="shared" si="8"/>
        <v>Sun</v>
      </c>
      <c r="H55" s="2">
        <f t="shared" si="6"/>
        <v>22</v>
      </c>
      <c r="I55" s="16">
        <v>275</v>
      </c>
      <c r="J55" s="16">
        <v>102</v>
      </c>
      <c r="K55" s="16">
        <v>110</v>
      </c>
      <c r="L55" s="16">
        <v>40</v>
      </c>
      <c r="M55" s="16">
        <v>688</v>
      </c>
      <c r="N55" s="16">
        <v>279</v>
      </c>
      <c r="O55" s="16">
        <v>279</v>
      </c>
      <c r="P55" s="16">
        <v>1993.75</v>
      </c>
      <c r="Q55" s="16">
        <v>2139</v>
      </c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</row>
    <row r="56" spans="1:30" x14ac:dyDescent="0.25">
      <c r="A56" s="10">
        <f>IF(COUNTIF($D$3:D56,D56)=1,A55+1,A55)</f>
        <v>2</v>
      </c>
      <c r="B56" s="3">
        <f t="shared" si="7"/>
        <v>42058</v>
      </c>
      <c r="C56" s="2">
        <f t="shared" si="1"/>
        <v>2015</v>
      </c>
      <c r="D56" s="4" t="str">
        <f t="shared" si="3"/>
        <v>Feb</v>
      </c>
      <c r="E56" s="2">
        <f t="shared" si="4"/>
        <v>9</v>
      </c>
      <c r="F56" s="2">
        <f t="shared" si="2"/>
        <v>4</v>
      </c>
      <c r="G56" s="5" t="str">
        <f t="shared" si="8"/>
        <v>Mon</v>
      </c>
      <c r="H56" s="2">
        <f t="shared" si="6"/>
        <v>23</v>
      </c>
      <c r="I56" s="16">
        <v>332</v>
      </c>
      <c r="J56" s="16">
        <v>148</v>
      </c>
      <c r="K56" s="16">
        <v>95</v>
      </c>
      <c r="L56" s="16">
        <v>32</v>
      </c>
      <c r="M56" s="16">
        <v>1191</v>
      </c>
      <c r="N56" s="16">
        <v>275</v>
      </c>
      <c r="O56" s="16">
        <v>275</v>
      </c>
      <c r="P56" s="16">
        <v>3968.56</v>
      </c>
      <c r="Q56" s="16">
        <v>3054</v>
      </c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</row>
    <row r="57" spans="1:30" x14ac:dyDescent="0.25">
      <c r="A57" s="10">
        <f>IF(COUNTIF($D$3:D57,D57)=1,A56+1,A56)</f>
        <v>2</v>
      </c>
      <c r="B57" s="3">
        <f t="shared" si="7"/>
        <v>42059</v>
      </c>
      <c r="C57" s="2">
        <f t="shared" si="1"/>
        <v>2015</v>
      </c>
      <c r="D57" s="4" t="str">
        <f t="shared" si="3"/>
        <v>Feb</v>
      </c>
      <c r="E57" s="2">
        <f t="shared" si="4"/>
        <v>9</v>
      </c>
      <c r="F57" s="2">
        <f t="shared" si="2"/>
        <v>4</v>
      </c>
      <c r="G57" s="5" t="str">
        <f t="shared" si="8"/>
        <v>Tue</v>
      </c>
      <c r="H57" s="2">
        <f t="shared" si="6"/>
        <v>24</v>
      </c>
      <c r="I57" s="16">
        <v>348</v>
      </c>
      <c r="J57" s="16">
        <v>163</v>
      </c>
      <c r="K57" s="16">
        <v>103</v>
      </c>
      <c r="L57" s="16">
        <v>32</v>
      </c>
      <c r="M57" s="16">
        <v>1020</v>
      </c>
      <c r="N57" s="16">
        <v>254</v>
      </c>
      <c r="O57" s="16">
        <v>254</v>
      </c>
      <c r="P57" s="16">
        <v>3551.84</v>
      </c>
      <c r="Q57" s="16">
        <v>2986</v>
      </c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</row>
    <row r="58" spans="1:30" x14ac:dyDescent="0.25">
      <c r="A58" s="10">
        <f>IF(COUNTIF($D$3:D58,D58)=1,A57+1,A57)</f>
        <v>2</v>
      </c>
      <c r="B58" s="3">
        <f t="shared" si="7"/>
        <v>42060</v>
      </c>
      <c r="C58" s="2">
        <f t="shared" si="1"/>
        <v>2015</v>
      </c>
      <c r="D58" s="4" t="str">
        <f t="shared" si="3"/>
        <v>Feb</v>
      </c>
      <c r="E58" s="2">
        <f t="shared" si="4"/>
        <v>9</v>
      </c>
      <c r="F58" s="2">
        <f t="shared" si="2"/>
        <v>4</v>
      </c>
      <c r="G58" s="5" t="str">
        <f t="shared" si="8"/>
        <v>Wed</v>
      </c>
      <c r="H58" s="2">
        <f t="shared" si="6"/>
        <v>25</v>
      </c>
      <c r="I58" s="16">
        <v>279</v>
      </c>
      <c r="J58" s="16">
        <v>190</v>
      </c>
      <c r="K58" s="16">
        <v>102</v>
      </c>
      <c r="L58" s="16">
        <v>36</v>
      </c>
      <c r="M58" s="16">
        <v>955</v>
      </c>
      <c r="N58" s="16">
        <v>238</v>
      </c>
      <c r="O58" s="16">
        <v>238</v>
      </c>
      <c r="P58" s="16">
        <v>3145.0699999999997</v>
      </c>
      <c r="Q58" s="16">
        <v>2792</v>
      </c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</row>
    <row r="59" spans="1:30" x14ac:dyDescent="0.25">
      <c r="A59" s="10">
        <f>IF(COUNTIF($D$3:D59,D59)=1,A58+1,A58)</f>
        <v>2</v>
      </c>
      <c r="B59" s="3">
        <f t="shared" si="7"/>
        <v>42061</v>
      </c>
      <c r="C59" s="2">
        <f t="shared" si="1"/>
        <v>2015</v>
      </c>
      <c r="D59" s="4" t="str">
        <f t="shared" si="3"/>
        <v>Feb</v>
      </c>
      <c r="E59" s="2">
        <f t="shared" si="4"/>
        <v>9</v>
      </c>
      <c r="F59" s="2">
        <f t="shared" si="2"/>
        <v>4</v>
      </c>
      <c r="G59" s="5" t="str">
        <f t="shared" si="8"/>
        <v>Thu</v>
      </c>
      <c r="H59" s="2">
        <f t="shared" si="6"/>
        <v>26</v>
      </c>
      <c r="I59" s="16">
        <v>286</v>
      </c>
      <c r="J59" s="16">
        <v>194</v>
      </c>
      <c r="K59" s="16">
        <v>93</v>
      </c>
      <c r="L59" s="16">
        <v>28</v>
      </c>
      <c r="M59" s="16">
        <v>1010</v>
      </c>
      <c r="N59" s="16">
        <v>224</v>
      </c>
      <c r="O59" s="16">
        <v>224</v>
      </c>
      <c r="P59" s="16">
        <v>3173.88</v>
      </c>
      <c r="Q59" s="16">
        <v>2872</v>
      </c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</row>
    <row r="60" spans="1:30" x14ac:dyDescent="0.25">
      <c r="A60" s="10">
        <f>IF(COUNTIF($D$3:D60,D60)=1,A59+1,A59)</f>
        <v>2</v>
      </c>
      <c r="B60" s="3">
        <f t="shared" si="7"/>
        <v>42062</v>
      </c>
      <c r="C60" s="2">
        <f t="shared" si="1"/>
        <v>2015</v>
      </c>
      <c r="D60" s="4" t="str">
        <f t="shared" si="3"/>
        <v>Feb</v>
      </c>
      <c r="E60" s="2">
        <f t="shared" si="4"/>
        <v>9</v>
      </c>
      <c r="F60" s="2">
        <f t="shared" si="2"/>
        <v>4</v>
      </c>
      <c r="G60" s="5" t="str">
        <f t="shared" si="8"/>
        <v>Fri</v>
      </c>
      <c r="H60" s="2">
        <f t="shared" si="6"/>
        <v>27</v>
      </c>
      <c r="I60" s="16">
        <v>190</v>
      </c>
      <c r="J60" s="16">
        <v>136</v>
      </c>
      <c r="K60" s="16">
        <v>98</v>
      </c>
      <c r="L60" s="16">
        <v>18</v>
      </c>
      <c r="M60" s="16">
        <v>841</v>
      </c>
      <c r="N60" s="16">
        <v>199</v>
      </c>
      <c r="O60" s="16">
        <v>199</v>
      </c>
      <c r="P60" s="16">
        <v>3134.2</v>
      </c>
      <c r="Q60" s="16">
        <v>2744</v>
      </c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</row>
    <row r="61" spans="1:30" x14ac:dyDescent="0.25">
      <c r="A61" s="10">
        <f>IF(COUNTIF($D$3:D61,D61)=1,A60+1,A60)</f>
        <v>2</v>
      </c>
      <c r="B61" s="3">
        <f t="shared" si="7"/>
        <v>42063</v>
      </c>
      <c r="C61" s="2">
        <f t="shared" si="1"/>
        <v>2015</v>
      </c>
      <c r="D61" s="4" t="str">
        <f t="shared" si="3"/>
        <v>Feb</v>
      </c>
      <c r="E61" s="2">
        <f t="shared" si="4"/>
        <v>9</v>
      </c>
      <c r="F61" s="2">
        <f t="shared" si="2"/>
        <v>4</v>
      </c>
      <c r="G61" s="5" t="str">
        <f t="shared" si="8"/>
        <v>Sat</v>
      </c>
      <c r="H61" s="2">
        <f t="shared" si="6"/>
        <v>28</v>
      </c>
      <c r="I61" s="16">
        <v>165</v>
      </c>
      <c r="J61" s="16">
        <v>104</v>
      </c>
      <c r="K61" s="16">
        <v>126</v>
      </c>
      <c r="L61" s="16">
        <v>20</v>
      </c>
      <c r="M61" s="16">
        <v>757</v>
      </c>
      <c r="N61" s="16">
        <v>238</v>
      </c>
      <c r="O61" s="16">
        <v>238</v>
      </c>
      <c r="P61" s="16">
        <v>2433.9499999999998</v>
      </c>
      <c r="Q61" s="16">
        <v>2436</v>
      </c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</row>
    <row r="62" spans="1:30" x14ac:dyDescent="0.25">
      <c r="A62" s="10">
        <f>IF(COUNTIF($D$3:D62,D62)=1,A61+1,A61)</f>
        <v>3</v>
      </c>
      <c r="B62" s="3">
        <f t="shared" si="7"/>
        <v>42064</v>
      </c>
      <c r="C62" s="2">
        <f t="shared" si="1"/>
        <v>2015</v>
      </c>
      <c r="D62" s="4" t="str">
        <f t="shared" si="3"/>
        <v>Mar</v>
      </c>
      <c r="E62" s="2">
        <f t="shared" si="4"/>
        <v>10</v>
      </c>
      <c r="F62" s="2">
        <f t="shared" si="2"/>
        <v>1</v>
      </c>
      <c r="G62" s="5" t="str">
        <f>TEXT(B62,"ddd")</f>
        <v>Sun</v>
      </c>
      <c r="H62" s="2">
        <f t="shared" si="6"/>
        <v>1</v>
      </c>
      <c r="I62" s="16">
        <v>288</v>
      </c>
      <c r="J62" s="16">
        <v>115</v>
      </c>
      <c r="K62" s="16">
        <v>118</v>
      </c>
      <c r="L62" s="16">
        <v>24</v>
      </c>
      <c r="M62" s="16">
        <v>665</v>
      </c>
      <c r="N62" s="16">
        <v>241</v>
      </c>
      <c r="O62" s="16">
        <v>241</v>
      </c>
      <c r="P62" s="16">
        <v>2032.04</v>
      </c>
      <c r="Q62" s="16">
        <v>2235</v>
      </c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</row>
    <row r="63" spans="1:30" x14ac:dyDescent="0.25">
      <c r="A63" s="10">
        <f>IF(COUNTIF($D$3:D63,D63)=1,A62+1,A62)</f>
        <v>3</v>
      </c>
      <c r="B63" s="3">
        <f t="shared" si="7"/>
        <v>42065</v>
      </c>
      <c r="C63" s="2">
        <f t="shared" si="1"/>
        <v>2015</v>
      </c>
      <c r="D63" s="4" t="str">
        <f t="shared" si="3"/>
        <v>Mar</v>
      </c>
      <c r="E63" s="2">
        <f t="shared" si="4"/>
        <v>10</v>
      </c>
      <c r="F63" s="2">
        <f t="shared" si="2"/>
        <v>1</v>
      </c>
      <c r="G63" s="5" t="str">
        <f>TEXT(B63,"ddd")</f>
        <v>Mon</v>
      </c>
      <c r="H63" s="2">
        <f t="shared" si="6"/>
        <v>2</v>
      </c>
      <c r="I63" s="16">
        <v>304</v>
      </c>
      <c r="J63" s="16">
        <v>154</v>
      </c>
      <c r="K63" s="16">
        <v>90</v>
      </c>
      <c r="L63" s="16">
        <v>41</v>
      </c>
      <c r="M63" s="16">
        <v>1179</v>
      </c>
      <c r="N63" s="16">
        <v>258</v>
      </c>
      <c r="O63" s="16">
        <v>258</v>
      </c>
      <c r="P63" s="16">
        <v>4156.32</v>
      </c>
      <c r="Q63" s="16">
        <v>3140</v>
      </c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</row>
    <row r="64" spans="1:30" x14ac:dyDescent="0.25">
      <c r="A64" s="10">
        <f>IF(COUNTIF($D$3:D64,D64)=1,A63+1,A63)</f>
        <v>3</v>
      </c>
      <c r="B64" s="3">
        <f t="shared" si="7"/>
        <v>42066</v>
      </c>
      <c r="C64" s="2">
        <f t="shared" si="1"/>
        <v>2015</v>
      </c>
      <c r="D64" s="4" t="str">
        <f t="shared" si="3"/>
        <v>Mar</v>
      </c>
      <c r="E64" s="2">
        <f t="shared" si="4"/>
        <v>10</v>
      </c>
      <c r="F64" s="2">
        <f t="shared" si="2"/>
        <v>1</v>
      </c>
      <c r="G64" s="5" t="str">
        <f>TEXT(B64,"ddd")</f>
        <v>Tue</v>
      </c>
      <c r="H64" s="2">
        <f t="shared" si="6"/>
        <v>3</v>
      </c>
      <c r="I64" s="16">
        <v>267</v>
      </c>
      <c r="J64" s="16">
        <v>160</v>
      </c>
      <c r="K64" s="16">
        <v>90</v>
      </c>
      <c r="L64" s="16">
        <v>36</v>
      </c>
      <c r="M64" s="16">
        <v>999</v>
      </c>
      <c r="N64" s="16">
        <v>231</v>
      </c>
      <c r="O64" s="16">
        <v>231</v>
      </c>
      <c r="P64" s="16">
        <v>3386.11</v>
      </c>
      <c r="Q64" s="16">
        <v>2879</v>
      </c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</row>
    <row r="65" spans="1:30" x14ac:dyDescent="0.25">
      <c r="A65" s="10">
        <f>IF(COUNTIF($D$3:D65,D65)=1,A64+1,A64)</f>
        <v>3</v>
      </c>
      <c r="B65" s="3">
        <f t="shared" si="7"/>
        <v>42067</v>
      </c>
      <c r="C65" s="2">
        <f t="shared" si="1"/>
        <v>2015</v>
      </c>
      <c r="D65" s="4" t="str">
        <f t="shared" si="3"/>
        <v>Mar</v>
      </c>
      <c r="E65" s="2">
        <f t="shared" si="4"/>
        <v>10</v>
      </c>
      <c r="F65" s="2">
        <f t="shared" si="2"/>
        <v>1</v>
      </c>
      <c r="G65" s="5" t="str">
        <f>TEXT(B65,"ddd")</f>
        <v>Wed</v>
      </c>
      <c r="H65" s="2">
        <f t="shared" si="6"/>
        <v>4</v>
      </c>
      <c r="I65" s="16">
        <v>281</v>
      </c>
      <c r="J65" s="16">
        <v>154</v>
      </c>
      <c r="K65" s="16">
        <v>90</v>
      </c>
      <c r="L65" s="16">
        <v>36</v>
      </c>
      <c r="M65" s="16">
        <v>935</v>
      </c>
      <c r="N65" s="16">
        <v>223</v>
      </c>
      <c r="O65" s="16">
        <v>223</v>
      </c>
      <c r="P65" s="16">
        <v>2974.23</v>
      </c>
      <c r="Q65" s="16">
        <v>2809</v>
      </c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</row>
    <row r="66" spans="1:30" x14ac:dyDescent="0.25">
      <c r="A66" s="10">
        <f>IF(COUNTIF($D$3:D66,D66)=1,A65+1,A65)</f>
        <v>3</v>
      </c>
      <c r="B66" s="3">
        <f t="shared" si="7"/>
        <v>42068</v>
      </c>
      <c r="C66" s="2">
        <f t="shared" si="1"/>
        <v>2015</v>
      </c>
      <c r="D66" s="4" t="str">
        <f t="shared" si="3"/>
        <v>Mar</v>
      </c>
      <c r="E66" s="2">
        <f t="shared" si="4"/>
        <v>10</v>
      </c>
      <c r="F66" s="2">
        <f t="shared" si="2"/>
        <v>1</v>
      </c>
      <c r="G66" s="5" t="str">
        <f t="shared" ref="G66:G92" si="9">TEXT(B66,"ddd")</f>
        <v>Thu</v>
      </c>
      <c r="H66" s="2">
        <f t="shared" si="6"/>
        <v>5</v>
      </c>
      <c r="I66" s="16">
        <v>269</v>
      </c>
      <c r="J66" s="16">
        <v>158</v>
      </c>
      <c r="K66" s="16">
        <v>93</v>
      </c>
      <c r="L66" s="16">
        <v>38</v>
      </c>
      <c r="M66" s="16">
        <v>891</v>
      </c>
      <c r="N66" s="16">
        <v>210</v>
      </c>
      <c r="O66" s="16">
        <v>210</v>
      </c>
      <c r="P66" s="16">
        <v>2943.27</v>
      </c>
      <c r="Q66" s="16">
        <v>3019</v>
      </c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</row>
    <row r="67" spans="1:30" x14ac:dyDescent="0.25">
      <c r="A67" s="10">
        <f>IF(COUNTIF($D$3:D67,D67)=1,A66+1,A66)</f>
        <v>3</v>
      </c>
      <c r="B67" s="3">
        <f t="shared" si="7"/>
        <v>42069</v>
      </c>
      <c r="C67" s="2">
        <f t="shared" ref="C67:C130" si="10">YEAR(B67)</f>
        <v>2015</v>
      </c>
      <c r="D67" s="4" t="str">
        <f t="shared" si="3"/>
        <v>Mar</v>
      </c>
      <c r="E67" s="2">
        <f t="shared" si="4"/>
        <v>10</v>
      </c>
      <c r="F67" s="2">
        <f t="shared" ref="F67:F130" si="11">ROUNDUP(DAY(B67)/7,0)</f>
        <v>1</v>
      </c>
      <c r="G67" s="5" t="str">
        <f t="shared" si="9"/>
        <v>Fri</v>
      </c>
      <c r="H67" s="2">
        <f t="shared" si="6"/>
        <v>6</v>
      </c>
      <c r="I67" s="16">
        <v>214</v>
      </c>
      <c r="J67" s="16">
        <v>108</v>
      </c>
      <c r="K67" s="16">
        <v>77</v>
      </c>
      <c r="L67" s="16">
        <v>20</v>
      </c>
      <c r="M67" s="16">
        <v>773</v>
      </c>
      <c r="N67" s="16">
        <v>196</v>
      </c>
      <c r="O67" s="16">
        <v>196</v>
      </c>
      <c r="P67" s="16">
        <v>2822.62</v>
      </c>
      <c r="Q67" s="16">
        <v>2541</v>
      </c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</row>
    <row r="68" spans="1:30" x14ac:dyDescent="0.25">
      <c r="A68" s="10">
        <f>IF(COUNTIF($D$3:D68,D68)=1,A67+1,A67)</f>
        <v>3</v>
      </c>
      <c r="B68" s="3">
        <f t="shared" si="7"/>
        <v>42070</v>
      </c>
      <c r="C68" s="2">
        <f t="shared" si="10"/>
        <v>2015</v>
      </c>
      <c r="D68" s="4" t="str">
        <f t="shared" ref="D68:D131" si="12">TEXT(B68,"mmm")</f>
        <v>Mar</v>
      </c>
      <c r="E68" s="2">
        <f t="shared" ref="E68:E131" si="13">WEEKNUM(B68)</f>
        <v>10</v>
      </c>
      <c r="F68" s="2">
        <f t="shared" si="11"/>
        <v>1</v>
      </c>
      <c r="G68" s="5" t="str">
        <f t="shared" si="9"/>
        <v>Sat</v>
      </c>
      <c r="H68" s="2">
        <f t="shared" ref="H68:H131" si="14">VALUE(TEXT(B68,"dd"))</f>
        <v>7</v>
      </c>
      <c r="I68" s="16">
        <v>210</v>
      </c>
      <c r="J68" s="16">
        <v>100</v>
      </c>
      <c r="K68" s="16">
        <v>107</v>
      </c>
      <c r="L68" s="16">
        <v>18</v>
      </c>
      <c r="M68" s="16">
        <v>696</v>
      </c>
      <c r="N68" s="16">
        <v>177</v>
      </c>
      <c r="O68" s="16">
        <v>177</v>
      </c>
      <c r="P68" s="16">
        <v>2195.3000000000002</v>
      </c>
      <c r="Q68" s="16">
        <v>2259</v>
      </c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</row>
    <row r="69" spans="1:30" x14ac:dyDescent="0.25">
      <c r="A69" s="10">
        <f>IF(COUNTIF($D$3:D69,D69)=1,A68+1,A68)</f>
        <v>3</v>
      </c>
      <c r="B69" s="3">
        <f t="shared" ref="B69:B132" si="15">B68+1</f>
        <v>42071</v>
      </c>
      <c r="C69" s="2">
        <f t="shared" si="10"/>
        <v>2015</v>
      </c>
      <c r="D69" s="4" t="str">
        <f t="shared" si="12"/>
        <v>Mar</v>
      </c>
      <c r="E69" s="2">
        <f t="shared" si="13"/>
        <v>11</v>
      </c>
      <c r="F69" s="2">
        <f t="shared" si="11"/>
        <v>2</v>
      </c>
      <c r="G69" s="5" t="str">
        <f t="shared" si="9"/>
        <v>Sun</v>
      </c>
      <c r="H69" s="2">
        <f t="shared" si="14"/>
        <v>8</v>
      </c>
      <c r="I69" s="16">
        <v>269</v>
      </c>
      <c r="J69" s="16">
        <v>70</v>
      </c>
      <c r="K69" s="16">
        <v>93</v>
      </c>
      <c r="L69" s="16">
        <v>38</v>
      </c>
      <c r="M69" s="16">
        <v>570</v>
      </c>
      <c r="N69" s="16">
        <v>218</v>
      </c>
      <c r="O69" s="16">
        <v>218</v>
      </c>
      <c r="P69" s="16">
        <v>1750.77</v>
      </c>
      <c r="Q69" s="16">
        <v>1979</v>
      </c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</row>
    <row r="70" spans="1:30" x14ac:dyDescent="0.25">
      <c r="A70" s="10">
        <f>IF(COUNTIF($D$3:D70,D70)=1,A69+1,A69)</f>
        <v>3</v>
      </c>
      <c r="B70" s="3">
        <f t="shared" si="15"/>
        <v>42072</v>
      </c>
      <c r="C70" s="2">
        <f t="shared" si="10"/>
        <v>2015</v>
      </c>
      <c r="D70" s="4" t="str">
        <f t="shared" si="12"/>
        <v>Mar</v>
      </c>
      <c r="E70" s="2">
        <f t="shared" si="13"/>
        <v>11</v>
      </c>
      <c r="F70" s="2">
        <f t="shared" si="11"/>
        <v>2</v>
      </c>
      <c r="G70" s="5" t="str">
        <f t="shared" si="9"/>
        <v>Mon</v>
      </c>
      <c r="H70" s="2">
        <f t="shared" si="14"/>
        <v>9</v>
      </c>
      <c r="I70" s="16">
        <v>274</v>
      </c>
      <c r="J70" s="16">
        <v>134</v>
      </c>
      <c r="K70" s="16">
        <v>103</v>
      </c>
      <c r="L70" s="16">
        <v>28</v>
      </c>
      <c r="M70" s="16">
        <v>1105</v>
      </c>
      <c r="N70" s="16">
        <v>219</v>
      </c>
      <c r="O70" s="16">
        <v>219</v>
      </c>
      <c r="P70" s="16">
        <v>3633.92</v>
      </c>
      <c r="Q70" s="16">
        <v>2839</v>
      </c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</row>
    <row r="71" spans="1:30" x14ac:dyDescent="0.25">
      <c r="A71" s="10">
        <f>IF(COUNTIF($D$3:D71,D71)=1,A70+1,A70)</f>
        <v>3</v>
      </c>
      <c r="B71" s="3">
        <f t="shared" si="15"/>
        <v>42073</v>
      </c>
      <c r="C71" s="2">
        <f t="shared" si="10"/>
        <v>2015</v>
      </c>
      <c r="D71" s="4" t="str">
        <f t="shared" si="12"/>
        <v>Mar</v>
      </c>
      <c r="E71" s="2">
        <f t="shared" si="13"/>
        <v>11</v>
      </c>
      <c r="F71" s="2">
        <f t="shared" si="11"/>
        <v>2</v>
      </c>
      <c r="G71" s="5" t="str">
        <f t="shared" si="9"/>
        <v>Tue</v>
      </c>
      <c r="H71" s="2">
        <f t="shared" si="14"/>
        <v>10</v>
      </c>
      <c r="I71" s="16">
        <v>343</v>
      </c>
      <c r="J71" s="16">
        <v>144</v>
      </c>
      <c r="K71" s="16">
        <v>121</v>
      </c>
      <c r="L71" s="16">
        <v>28</v>
      </c>
      <c r="M71" s="16">
        <v>927</v>
      </c>
      <c r="N71" s="16">
        <v>215</v>
      </c>
      <c r="O71" s="16">
        <v>215</v>
      </c>
      <c r="P71" s="16">
        <v>3151.69</v>
      </c>
      <c r="Q71" s="16">
        <v>2580</v>
      </c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</row>
    <row r="72" spans="1:30" x14ac:dyDescent="0.25">
      <c r="A72" s="10">
        <f>IF(COUNTIF($D$3:D72,D72)=1,A71+1,A71)</f>
        <v>3</v>
      </c>
      <c r="B72" s="3">
        <f t="shared" si="15"/>
        <v>42074</v>
      </c>
      <c r="C72" s="2">
        <f t="shared" si="10"/>
        <v>2015</v>
      </c>
      <c r="D72" s="4" t="str">
        <f t="shared" si="12"/>
        <v>Mar</v>
      </c>
      <c r="E72" s="2">
        <f t="shared" si="13"/>
        <v>11</v>
      </c>
      <c r="F72" s="2">
        <f t="shared" si="11"/>
        <v>2</v>
      </c>
      <c r="G72" s="5" t="str">
        <f t="shared" si="9"/>
        <v>Wed</v>
      </c>
      <c r="H72" s="2">
        <f t="shared" si="14"/>
        <v>11</v>
      </c>
      <c r="I72" s="16">
        <v>278</v>
      </c>
      <c r="J72" s="16">
        <v>125</v>
      </c>
      <c r="K72" s="16">
        <v>96</v>
      </c>
      <c r="L72" s="16">
        <v>44</v>
      </c>
      <c r="M72" s="16">
        <v>962</v>
      </c>
      <c r="N72" s="16">
        <v>205</v>
      </c>
      <c r="O72" s="16">
        <v>205</v>
      </c>
      <c r="P72" s="16">
        <v>3095.24</v>
      </c>
      <c r="Q72" s="16">
        <v>2726</v>
      </c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</row>
    <row r="73" spans="1:30" x14ac:dyDescent="0.25">
      <c r="A73" s="10">
        <f>IF(COUNTIF($D$3:D73,D73)=1,A72+1,A72)</f>
        <v>3</v>
      </c>
      <c r="B73" s="3">
        <f t="shared" si="15"/>
        <v>42075</v>
      </c>
      <c r="C73" s="2">
        <f t="shared" si="10"/>
        <v>2015</v>
      </c>
      <c r="D73" s="4" t="str">
        <f t="shared" si="12"/>
        <v>Mar</v>
      </c>
      <c r="E73" s="2">
        <f t="shared" si="13"/>
        <v>11</v>
      </c>
      <c r="F73" s="2">
        <f t="shared" si="11"/>
        <v>2</v>
      </c>
      <c r="G73" s="5" t="str">
        <f t="shared" si="9"/>
        <v>Thu</v>
      </c>
      <c r="H73" s="2">
        <f t="shared" si="14"/>
        <v>12</v>
      </c>
      <c r="I73" s="16">
        <v>284</v>
      </c>
      <c r="J73" s="16">
        <v>138</v>
      </c>
      <c r="K73" s="16">
        <v>89</v>
      </c>
      <c r="L73" s="16">
        <v>29</v>
      </c>
      <c r="M73" s="16">
        <v>860</v>
      </c>
      <c r="N73" s="16">
        <v>218</v>
      </c>
      <c r="O73" s="16">
        <v>218</v>
      </c>
      <c r="P73" s="16">
        <v>3053.7200000000003</v>
      </c>
      <c r="Q73" s="16">
        <v>2763</v>
      </c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</row>
    <row r="74" spans="1:30" x14ac:dyDescent="0.25">
      <c r="A74" s="10">
        <f>IF(COUNTIF($D$3:D74,D74)=1,A73+1,A73)</f>
        <v>3</v>
      </c>
      <c r="B74" s="3">
        <f t="shared" si="15"/>
        <v>42076</v>
      </c>
      <c r="C74" s="2">
        <f t="shared" si="10"/>
        <v>2015</v>
      </c>
      <c r="D74" s="4" t="str">
        <f t="shared" si="12"/>
        <v>Mar</v>
      </c>
      <c r="E74" s="2">
        <f t="shared" si="13"/>
        <v>11</v>
      </c>
      <c r="F74" s="2">
        <f t="shared" si="11"/>
        <v>2</v>
      </c>
      <c r="G74" s="5" t="str">
        <f t="shared" si="9"/>
        <v>Fri</v>
      </c>
      <c r="H74" s="2">
        <f t="shared" si="14"/>
        <v>13</v>
      </c>
      <c r="I74" s="16">
        <v>248</v>
      </c>
      <c r="J74" s="16">
        <v>145</v>
      </c>
      <c r="K74" s="16">
        <v>73</v>
      </c>
      <c r="L74" s="16">
        <v>26</v>
      </c>
      <c r="M74" s="16">
        <v>854</v>
      </c>
      <c r="N74" s="16">
        <v>217</v>
      </c>
      <c r="O74" s="16">
        <v>217</v>
      </c>
      <c r="P74" s="16">
        <v>2878.84</v>
      </c>
      <c r="Q74" s="16">
        <v>2724</v>
      </c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</row>
    <row r="75" spans="1:30" x14ac:dyDescent="0.25">
      <c r="A75" s="10">
        <f>IF(COUNTIF($D$3:D75,D75)=1,A74+1,A74)</f>
        <v>3</v>
      </c>
      <c r="B75" s="3">
        <f t="shared" si="15"/>
        <v>42077</v>
      </c>
      <c r="C75" s="2">
        <f t="shared" si="10"/>
        <v>2015</v>
      </c>
      <c r="D75" s="4" t="str">
        <f t="shared" si="12"/>
        <v>Mar</v>
      </c>
      <c r="E75" s="2">
        <f t="shared" si="13"/>
        <v>11</v>
      </c>
      <c r="F75" s="2">
        <f t="shared" si="11"/>
        <v>2</v>
      </c>
      <c r="G75" s="5" t="str">
        <f t="shared" si="9"/>
        <v>Sat</v>
      </c>
      <c r="H75" s="2">
        <f t="shared" si="14"/>
        <v>14</v>
      </c>
      <c r="I75" s="16">
        <v>222</v>
      </c>
      <c r="J75" s="16">
        <v>139</v>
      </c>
      <c r="K75" s="16">
        <v>96</v>
      </c>
      <c r="L75" s="16">
        <v>26</v>
      </c>
      <c r="M75" s="16">
        <v>666</v>
      </c>
      <c r="N75" s="16">
        <v>170</v>
      </c>
      <c r="O75" s="16">
        <v>170</v>
      </c>
      <c r="P75" s="16">
        <v>2201.2600000000002</v>
      </c>
      <c r="Q75" s="16">
        <v>2397</v>
      </c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</row>
    <row r="76" spans="1:30" x14ac:dyDescent="0.25">
      <c r="A76" s="10">
        <f>IF(COUNTIF($D$3:D76,D76)=1,A75+1,A75)</f>
        <v>3</v>
      </c>
      <c r="B76" s="3">
        <f t="shared" si="15"/>
        <v>42078</v>
      </c>
      <c r="C76" s="2">
        <f t="shared" si="10"/>
        <v>2015</v>
      </c>
      <c r="D76" s="4" t="str">
        <f t="shared" si="12"/>
        <v>Mar</v>
      </c>
      <c r="E76" s="2">
        <f t="shared" si="13"/>
        <v>12</v>
      </c>
      <c r="F76" s="2">
        <f t="shared" si="11"/>
        <v>3</v>
      </c>
      <c r="G76" s="5" t="str">
        <f t="shared" si="9"/>
        <v>Sun</v>
      </c>
      <c r="H76" s="2">
        <f t="shared" si="14"/>
        <v>15</v>
      </c>
      <c r="I76" s="16">
        <v>297</v>
      </c>
      <c r="J76" s="16">
        <v>105</v>
      </c>
      <c r="K76" s="16">
        <v>116</v>
      </c>
      <c r="L76" s="16">
        <v>45</v>
      </c>
      <c r="M76" s="16">
        <v>527</v>
      </c>
      <c r="N76" s="16">
        <v>212</v>
      </c>
      <c r="O76" s="16">
        <v>212</v>
      </c>
      <c r="P76" s="16">
        <v>1805.01</v>
      </c>
      <c r="Q76" s="16">
        <v>2093</v>
      </c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</row>
    <row r="77" spans="1:30" x14ac:dyDescent="0.25">
      <c r="A77" s="10">
        <f>IF(COUNTIF($D$3:D77,D77)=1,A76+1,A76)</f>
        <v>3</v>
      </c>
      <c r="B77" s="3">
        <f t="shared" si="15"/>
        <v>42079</v>
      </c>
      <c r="C77" s="2">
        <f t="shared" si="10"/>
        <v>2015</v>
      </c>
      <c r="D77" s="4" t="str">
        <f t="shared" si="12"/>
        <v>Mar</v>
      </c>
      <c r="E77" s="2">
        <f t="shared" si="13"/>
        <v>12</v>
      </c>
      <c r="F77" s="2">
        <f t="shared" si="11"/>
        <v>3</v>
      </c>
      <c r="G77" s="5" t="str">
        <f t="shared" si="9"/>
        <v>Mon</v>
      </c>
      <c r="H77" s="2">
        <f t="shared" si="14"/>
        <v>16</v>
      </c>
      <c r="I77" s="16">
        <v>273</v>
      </c>
      <c r="J77" s="16">
        <v>160</v>
      </c>
      <c r="K77" s="16">
        <v>105</v>
      </c>
      <c r="L77" s="16">
        <v>40</v>
      </c>
      <c r="M77" s="16">
        <v>1132</v>
      </c>
      <c r="N77" s="16">
        <v>202</v>
      </c>
      <c r="O77" s="16">
        <v>202</v>
      </c>
      <c r="P77" s="16">
        <v>3788.59</v>
      </c>
      <c r="Q77" s="16">
        <v>2921</v>
      </c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</row>
    <row r="78" spans="1:30" x14ac:dyDescent="0.25">
      <c r="A78" s="10">
        <f>IF(COUNTIF($D$3:D78,D78)=1,A77+1,A77)</f>
        <v>3</v>
      </c>
      <c r="B78" s="3">
        <f t="shared" si="15"/>
        <v>42080</v>
      </c>
      <c r="C78" s="2">
        <f t="shared" si="10"/>
        <v>2015</v>
      </c>
      <c r="D78" s="4" t="str">
        <f t="shared" si="12"/>
        <v>Mar</v>
      </c>
      <c r="E78" s="2">
        <f t="shared" si="13"/>
        <v>12</v>
      </c>
      <c r="F78" s="2">
        <f t="shared" si="11"/>
        <v>3</v>
      </c>
      <c r="G78" s="5" t="str">
        <f t="shared" si="9"/>
        <v>Tue</v>
      </c>
      <c r="H78" s="2">
        <f t="shared" si="14"/>
        <v>17</v>
      </c>
      <c r="I78" s="16">
        <v>295</v>
      </c>
      <c r="J78" s="16">
        <v>178</v>
      </c>
      <c r="K78" s="16">
        <v>99</v>
      </c>
      <c r="L78" s="16">
        <v>50</v>
      </c>
      <c r="M78" s="16">
        <v>976</v>
      </c>
      <c r="N78" s="16">
        <v>206</v>
      </c>
      <c r="O78" s="16">
        <v>206</v>
      </c>
      <c r="P78" s="16">
        <v>3254.85</v>
      </c>
      <c r="Q78" s="16">
        <v>2671</v>
      </c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</row>
    <row r="79" spans="1:30" x14ac:dyDescent="0.25">
      <c r="A79" s="10">
        <f>IF(COUNTIF($D$3:D79,D79)=1,A78+1,A78)</f>
        <v>3</v>
      </c>
      <c r="B79" s="3">
        <f t="shared" si="15"/>
        <v>42081</v>
      </c>
      <c r="C79" s="2">
        <f t="shared" si="10"/>
        <v>2015</v>
      </c>
      <c r="D79" s="4" t="str">
        <f t="shared" si="12"/>
        <v>Mar</v>
      </c>
      <c r="E79" s="2">
        <f t="shared" si="13"/>
        <v>12</v>
      </c>
      <c r="F79" s="2">
        <f t="shared" si="11"/>
        <v>3</v>
      </c>
      <c r="G79" s="5" t="str">
        <f t="shared" si="9"/>
        <v>Wed</v>
      </c>
      <c r="H79" s="2">
        <f t="shared" si="14"/>
        <v>18</v>
      </c>
      <c r="I79" s="16">
        <v>282</v>
      </c>
      <c r="J79" s="16">
        <v>145</v>
      </c>
      <c r="K79" s="16">
        <v>118</v>
      </c>
      <c r="L79" s="16">
        <v>39</v>
      </c>
      <c r="M79" s="16">
        <v>935</v>
      </c>
      <c r="N79" s="16">
        <v>200</v>
      </c>
      <c r="O79" s="16">
        <v>200</v>
      </c>
      <c r="P79" s="16">
        <v>3079.56</v>
      </c>
      <c r="Q79" s="16">
        <v>2675</v>
      </c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</row>
    <row r="80" spans="1:30" x14ac:dyDescent="0.25">
      <c r="A80" s="10">
        <f>IF(COUNTIF($D$3:D80,D80)=1,A79+1,A79)</f>
        <v>3</v>
      </c>
      <c r="B80" s="3">
        <f t="shared" si="15"/>
        <v>42082</v>
      </c>
      <c r="C80" s="2">
        <f t="shared" si="10"/>
        <v>2015</v>
      </c>
      <c r="D80" s="4" t="str">
        <f t="shared" si="12"/>
        <v>Mar</v>
      </c>
      <c r="E80" s="2">
        <f t="shared" si="13"/>
        <v>12</v>
      </c>
      <c r="F80" s="2">
        <f t="shared" si="11"/>
        <v>3</v>
      </c>
      <c r="G80" s="5" t="str">
        <f t="shared" si="9"/>
        <v>Thu</v>
      </c>
      <c r="H80" s="2">
        <f t="shared" si="14"/>
        <v>19</v>
      </c>
      <c r="I80" s="16">
        <v>234</v>
      </c>
      <c r="J80" s="16">
        <v>186</v>
      </c>
      <c r="K80" s="16">
        <v>97</v>
      </c>
      <c r="L80" s="16">
        <v>34</v>
      </c>
      <c r="M80" s="16">
        <v>807</v>
      </c>
      <c r="N80" s="16">
        <v>243</v>
      </c>
      <c r="O80" s="16">
        <v>243</v>
      </c>
      <c r="P80" s="16">
        <v>2860.7200000000003</v>
      </c>
      <c r="Q80" s="16">
        <v>2628</v>
      </c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</row>
    <row r="81" spans="1:30" x14ac:dyDescent="0.25">
      <c r="A81" s="10">
        <f>IF(COUNTIF($D$3:D81,D81)=1,A80+1,A80)</f>
        <v>3</v>
      </c>
      <c r="B81" s="3">
        <f t="shared" si="15"/>
        <v>42083</v>
      </c>
      <c r="C81" s="2">
        <f t="shared" si="10"/>
        <v>2015</v>
      </c>
      <c r="D81" s="4" t="str">
        <f t="shared" si="12"/>
        <v>Mar</v>
      </c>
      <c r="E81" s="2">
        <f t="shared" si="13"/>
        <v>12</v>
      </c>
      <c r="F81" s="2">
        <f t="shared" si="11"/>
        <v>3</v>
      </c>
      <c r="G81" s="5" t="str">
        <f t="shared" si="9"/>
        <v>Fri</v>
      </c>
      <c r="H81" s="2">
        <f t="shared" si="14"/>
        <v>20</v>
      </c>
      <c r="I81" s="16">
        <v>168</v>
      </c>
      <c r="J81" s="16">
        <v>133</v>
      </c>
      <c r="K81" s="16">
        <v>94</v>
      </c>
      <c r="L81" s="16">
        <v>29</v>
      </c>
      <c r="M81" s="16">
        <v>519</v>
      </c>
      <c r="N81" s="16">
        <v>147</v>
      </c>
      <c r="O81" s="16">
        <v>147</v>
      </c>
      <c r="P81" s="16">
        <v>2772.44</v>
      </c>
      <c r="Q81" s="16">
        <v>2452</v>
      </c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</row>
    <row r="82" spans="1:30" x14ac:dyDescent="0.25">
      <c r="A82" s="10">
        <f>IF(COUNTIF($D$3:D82,D82)=1,A81+1,A81)</f>
        <v>3</v>
      </c>
      <c r="B82" s="3">
        <f t="shared" si="15"/>
        <v>42084</v>
      </c>
      <c r="C82" s="2">
        <f t="shared" si="10"/>
        <v>2015</v>
      </c>
      <c r="D82" s="4" t="str">
        <f t="shared" si="12"/>
        <v>Mar</v>
      </c>
      <c r="E82" s="2">
        <f t="shared" si="13"/>
        <v>12</v>
      </c>
      <c r="F82" s="2">
        <f t="shared" si="11"/>
        <v>3</v>
      </c>
      <c r="G82" s="5" t="str">
        <f t="shared" si="9"/>
        <v>Sat</v>
      </c>
      <c r="H82" s="2">
        <f t="shared" si="14"/>
        <v>21</v>
      </c>
      <c r="I82" s="16">
        <v>150</v>
      </c>
      <c r="J82" s="16">
        <v>144</v>
      </c>
      <c r="K82" s="16">
        <v>98</v>
      </c>
      <c r="L82" s="16">
        <v>40</v>
      </c>
      <c r="M82" s="16">
        <v>671</v>
      </c>
      <c r="N82" s="16">
        <v>192</v>
      </c>
      <c r="O82" s="16">
        <v>192</v>
      </c>
      <c r="P82" s="16">
        <v>2027.5</v>
      </c>
      <c r="Q82" s="16">
        <v>2066</v>
      </c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</row>
    <row r="83" spans="1:30" x14ac:dyDescent="0.25">
      <c r="A83" s="10">
        <f>IF(COUNTIF($D$3:D83,D83)=1,A82+1,A82)</f>
        <v>3</v>
      </c>
      <c r="B83" s="3">
        <f t="shared" si="15"/>
        <v>42085</v>
      </c>
      <c r="C83" s="2">
        <f t="shared" si="10"/>
        <v>2015</v>
      </c>
      <c r="D83" s="4" t="str">
        <f t="shared" si="12"/>
        <v>Mar</v>
      </c>
      <c r="E83" s="2">
        <f t="shared" si="13"/>
        <v>13</v>
      </c>
      <c r="F83" s="2">
        <f t="shared" si="11"/>
        <v>4</v>
      </c>
      <c r="G83" s="5" t="str">
        <f t="shared" si="9"/>
        <v>Sun</v>
      </c>
      <c r="H83" s="2">
        <f t="shared" si="14"/>
        <v>22</v>
      </c>
      <c r="I83" s="16">
        <v>266</v>
      </c>
      <c r="J83" s="16">
        <v>95</v>
      </c>
      <c r="K83" s="16">
        <v>117</v>
      </c>
      <c r="L83" s="16">
        <v>43</v>
      </c>
      <c r="M83" s="16">
        <v>534</v>
      </c>
      <c r="N83" s="16">
        <v>181</v>
      </c>
      <c r="O83" s="16">
        <v>181</v>
      </c>
      <c r="P83" s="16">
        <v>1699.78</v>
      </c>
      <c r="Q83" s="16">
        <v>1827</v>
      </c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</row>
    <row r="84" spans="1:30" x14ac:dyDescent="0.25">
      <c r="A84" s="10">
        <f>IF(COUNTIF($D$3:D84,D84)=1,A83+1,A83)</f>
        <v>3</v>
      </c>
      <c r="B84" s="3">
        <f t="shared" si="15"/>
        <v>42086</v>
      </c>
      <c r="C84" s="2">
        <f t="shared" si="10"/>
        <v>2015</v>
      </c>
      <c r="D84" s="4" t="str">
        <f t="shared" si="12"/>
        <v>Mar</v>
      </c>
      <c r="E84" s="2">
        <f t="shared" si="13"/>
        <v>13</v>
      </c>
      <c r="F84" s="2">
        <f t="shared" si="11"/>
        <v>4</v>
      </c>
      <c r="G84" s="5" t="str">
        <f t="shared" si="9"/>
        <v>Mon</v>
      </c>
      <c r="H84" s="2">
        <f t="shared" si="14"/>
        <v>23</v>
      </c>
      <c r="I84" s="16">
        <v>271</v>
      </c>
      <c r="J84" s="16">
        <v>177</v>
      </c>
      <c r="K84" s="16">
        <v>92</v>
      </c>
      <c r="L84" s="16">
        <v>40</v>
      </c>
      <c r="M84" s="16">
        <v>1010</v>
      </c>
      <c r="N84" s="16">
        <v>208</v>
      </c>
      <c r="O84" s="16">
        <v>208</v>
      </c>
      <c r="P84" s="16">
        <v>3699.93</v>
      </c>
      <c r="Q84" s="16">
        <v>2803</v>
      </c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</row>
    <row r="85" spans="1:30" x14ac:dyDescent="0.25">
      <c r="A85" s="10">
        <f>IF(COUNTIF($D$3:D85,D85)=1,A84+1,A84)</f>
        <v>3</v>
      </c>
      <c r="B85" s="3">
        <f t="shared" si="15"/>
        <v>42087</v>
      </c>
      <c r="C85" s="2">
        <f t="shared" si="10"/>
        <v>2015</v>
      </c>
      <c r="D85" s="4" t="str">
        <f t="shared" si="12"/>
        <v>Mar</v>
      </c>
      <c r="E85" s="2">
        <f t="shared" si="13"/>
        <v>13</v>
      </c>
      <c r="F85" s="2">
        <f t="shared" si="11"/>
        <v>4</v>
      </c>
      <c r="G85" s="5" t="str">
        <f t="shared" si="9"/>
        <v>Tue</v>
      </c>
      <c r="H85" s="2">
        <f t="shared" si="14"/>
        <v>24</v>
      </c>
      <c r="I85" s="16">
        <v>299</v>
      </c>
      <c r="J85" s="16">
        <v>152</v>
      </c>
      <c r="K85" s="16">
        <v>85</v>
      </c>
      <c r="L85" s="16">
        <v>27</v>
      </c>
      <c r="M85" s="16">
        <v>950</v>
      </c>
      <c r="N85" s="16">
        <v>232</v>
      </c>
      <c r="O85" s="16">
        <v>232</v>
      </c>
      <c r="P85" s="16">
        <v>3141.67</v>
      </c>
      <c r="Q85" s="16">
        <v>2511</v>
      </c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</row>
    <row r="86" spans="1:30" x14ac:dyDescent="0.25">
      <c r="A86" s="10">
        <f>IF(COUNTIF($D$3:D86,D86)=1,A85+1,A85)</f>
        <v>3</v>
      </c>
      <c r="B86" s="3">
        <f t="shared" si="15"/>
        <v>42088</v>
      </c>
      <c r="C86" s="2">
        <f t="shared" si="10"/>
        <v>2015</v>
      </c>
      <c r="D86" s="4" t="str">
        <f t="shared" si="12"/>
        <v>Mar</v>
      </c>
      <c r="E86" s="2">
        <f t="shared" si="13"/>
        <v>13</v>
      </c>
      <c r="F86" s="2">
        <f t="shared" si="11"/>
        <v>4</v>
      </c>
      <c r="G86" s="5" t="str">
        <f t="shared" si="9"/>
        <v>Wed</v>
      </c>
      <c r="H86" s="2">
        <f t="shared" si="14"/>
        <v>25</v>
      </c>
      <c r="I86" s="16">
        <v>285</v>
      </c>
      <c r="J86" s="16">
        <v>162</v>
      </c>
      <c r="K86" s="16">
        <v>112</v>
      </c>
      <c r="L86" s="16">
        <v>29</v>
      </c>
      <c r="M86" s="16">
        <v>927</v>
      </c>
      <c r="N86" s="16">
        <v>209</v>
      </c>
      <c r="O86" s="16">
        <v>209</v>
      </c>
      <c r="P86" s="16">
        <v>3140.55</v>
      </c>
      <c r="Q86" s="16">
        <v>2488</v>
      </c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</row>
    <row r="87" spans="1:30" x14ac:dyDescent="0.25">
      <c r="A87" s="10">
        <f>IF(COUNTIF($D$3:D87,D87)=1,A86+1,A86)</f>
        <v>3</v>
      </c>
      <c r="B87" s="3">
        <f t="shared" si="15"/>
        <v>42089</v>
      </c>
      <c r="C87" s="2">
        <f t="shared" si="10"/>
        <v>2015</v>
      </c>
      <c r="D87" s="4" t="str">
        <f t="shared" si="12"/>
        <v>Mar</v>
      </c>
      <c r="E87" s="2">
        <f t="shared" si="13"/>
        <v>13</v>
      </c>
      <c r="F87" s="2">
        <f t="shared" si="11"/>
        <v>4</v>
      </c>
      <c r="G87" s="5" t="str">
        <f t="shared" si="9"/>
        <v>Thu</v>
      </c>
      <c r="H87" s="2">
        <f t="shared" si="14"/>
        <v>26</v>
      </c>
      <c r="I87" s="16">
        <v>249</v>
      </c>
      <c r="J87" s="16">
        <v>135</v>
      </c>
      <c r="K87" s="16">
        <v>86</v>
      </c>
      <c r="L87" s="16">
        <v>46</v>
      </c>
      <c r="M87" s="16">
        <v>929</v>
      </c>
      <c r="N87" s="16">
        <v>206</v>
      </c>
      <c r="O87" s="16">
        <v>206</v>
      </c>
      <c r="P87" s="16">
        <v>3001.17</v>
      </c>
      <c r="Q87" s="16">
        <v>2593</v>
      </c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</row>
    <row r="88" spans="1:30" x14ac:dyDescent="0.25">
      <c r="A88" s="10">
        <f>IF(COUNTIF($D$3:D88,D88)=1,A87+1,A87)</f>
        <v>3</v>
      </c>
      <c r="B88" s="3">
        <f t="shared" si="15"/>
        <v>42090</v>
      </c>
      <c r="C88" s="2">
        <f t="shared" si="10"/>
        <v>2015</v>
      </c>
      <c r="D88" s="4" t="str">
        <f t="shared" si="12"/>
        <v>Mar</v>
      </c>
      <c r="E88" s="2">
        <f t="shared" si="13"/>
        <v>13</v>
      </c>
      <c r="F88" s="2">
        <f t="shared" si="11"/>
        <v>4</v>
      </c>
      <c r="G88" s="5" t="str">
        <f t="shared" si="9"/>
        <v>Fri</v>
      </c>
      <c r="H88" s="2">
        <f t="shared" si="14"/>
        <v>27</v>
      </c>
      <c r="I88" s="16">
        <v>191</v>
      </c>
      <c r="J88" s="16">
        <v>163</v>
      </c>
      <c r="K88" s="16">
        <v>85</v>
      </c>
      <c r="L88" s="16">
        <v>34</v>
      </c>
      <c r="M88" s="16">
        <v>800</v>
      </c>
      <c r="N88" s="16">
        <v>169</v>
      </c>
      <c r="O88" s="16">
        <v>169</v>
      </c>
      <c r="P88" s="16">
        <v>2678.5299999999997</v>
      </c>
      <c r="Q88" s="16">
        <v>2391</v>
      </c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</row>
    <row r="89" spans="1:30" x14ac:dyDescent="0.25">
      <c r="A89" s="10">
        <f>IF(COUNTIF($D$3:D89,D89)=1,A88+1,A88)</f>
        <v>3</v>
      </c>
      <c r="B89" s="3">
        <f t="shared" si="15"/>
        <v>42091</v>
      </c>
      <c r="C89" s="2">
        <f t="shared" si="10"/>
        <v>2015</v>
      </c>
      <c r="D89" s="4" t="str">
        <f t="shared" si="12"/>
        <v>Mar</v>
      </c>
      <c r="E89" s="2">
        <f t="shared" si="13"/>
        <v>13</v>
      </c>
      <c r="F89" s="2">
        <f t="shared" si="11"/>
        <v>4</v>
      </c>
      <c r="G89" s="5" t="str">
        <f t="shared" si="9"/>
        <v>Sat</v>
      </c>
      <c r="H89" s="2">
        <f t="shared" si="14"/>
        <v>28</v>
      </c>
      <c r="I89" s="16">
        <v>125</v>
      </c>
      <c r="J89" s="16">
        <v>131</v>
      </c>
      <c r="K89" s="16">
        <v>99</v>
      </c>
      <c r="L89" s="16">
        <v>17</v>
      </c>
      <c r="M89" s="16">
        <v>761</v>
      </c>
      <c r="N89" s="16">
        <v>195</v>
      </c>
      <c r="O89" s="16">
        <v>195</v>
      </c>
      <c r="P89" s="16">
        <v>2007.75</v>
      </c>
      <c r="Q89" s="16">
        <v>2027</v>
      </c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</row>
    <row r="90" spans="1:30" x14ac:dyDescent="0.25">
      <c r="A90" s="10">
        <f>IF(COUNTIF($D$3:D90,D90)=1,A89+1,A89)</f>
        <v>3</v>
      </c>
      <c r="B90" s="3">
        <f t="shared" si="15"/>
        <v>42092</v>
      </c>
      <c r="C90" s="2">
        <f t="shared" si="10"/>
        <v>2015</v>
      </c>
      <c r="D90" s="4" t="str">
        <f t="shared" si="12"/>
        <v>Mar</v>
      </c>
      <c r="E90" s="2">
        <f t="shared" si="13"/>
        <v>14</v>
      </c>
      <c r="F90" s="2">
        <f t="shared" si="11"/>
        <v>5</v>
      </c>
      <c r="G90" s="5" t="str">
        <f t="shared" si="9"/>
        <v>Sun</v>
      </c>
      <c r="H90" s="2">
        <f t="shared" si="14"/>
        <v>29</v>
      </c>
      <c r="I90" s="16">
        <v>192</v>
      </c>
      <c r="J90" s="16">
        <v>88</v>
      </c>
      <c r="K90" s="16">
        <v>109</v>
      </c>
      <c r="L90" s="16">
        <v>31</v>
      </c>
      <c r="M90" s="16">
        <v>701</v>
      </c>
      <c r="N90" s="16">
        <v>231</v>
      </c>
      <c r="O90" s="16">
        <v>231</v>
      </c>
      <c r="P90" s="16">
        <v>2103.3599999999997</v>
      </c>
      <c r="Q90" s="16">
        <v>2103</v>
      </c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</row>
    <row r="91" spans="1:30" x14ac:dyDescent="0.25">
      <c r="A91" s="10">
        <f>IF(COUNTIF($D$3:D91,D91)=1,A90+1,A90)</f>
        <v>3</v>
      </c>
      <c r="B91" s="3">
        <f t="shared" si="15"/>
        <v>42093</v>
      </c>
      <c r="C91" s="2">
        <f t="shared" si="10"/>
        <v>2015</v>
      </c>
      <c r="D91" s="4" t="str">
        <f t="shared" si="12"/>
        <v>Mar</v>
      </c>
      <c r="E91" s="2">
        <f t="shared" si="13"/>
        <v>14</v>
      </c>
      <c r="F91" s="2">
        <f t="shared" si="11"/>
        <v>5</v>
      </c>
      <c r="G91" s="5" t="str">
        <f t="shared" si="9"/>
        <v>Mon</v>
      </c>
      <c r="H91" s="2">
        <f t="shared" si="14"/>
        <v>30</v>
      </c>
      <c r="I91" s="16">
        <v>234</v>
      </c>
      <c r="J91" s="16">
        <v>191</v>
      </c>
      <c r="K91" s="16">
        <v>102</v>
      </c>
      <c r="L91" s="16">
        <v>46</v>
      </c>
      <c r="M91" s="16">
        <v>1109</v>
      </c>
      <c r="N91" s="16">
        <v>252</v>
      </c>
      <c r="O91" s="16">
        <v>252</v>
      </c>
      <c r="P91" s="16">
        <v>2438</v>
      </c>
      <c r="Q91" s="16">
        <v>2732</v>
      </c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</row>
    <row r="92" spans="1:30" x14ac:dyDescent="0.25">
      <c r="A92" s="10">
        <f>IF(COUNTIF($D$3:D92,D92)=1,A91+1,A91)</f>
        <v>3</v>
      </c>
      <c r="B92" s="3">
        <f t="shared" si="15"/>
        <v>42094</v>
      </c>
      <c r="C92" s="2">
        <f t="shared" si="10"/>
        <v>2015</v>
      </c>
      <c r="D92" s="4" t="str">
        <f t="shared" si="12"/>
        <v>Mar</v>
      </c>
      <c r="E92" s="2">
        <f t="shared" si="13"/>
        <v>14</v>
      </c>
      <c r="F92" s="2">
        <f t="shared" si="11"/>
        <v>5</v>
      </c>
      <c r="G92" s="5" t="str">
        <f t="shared" si="9"/>
        <v>Tue</v>
      </c>
      <c r="H92" s="2">
        <f t="shared" si="14"/>
        <v>31</v>
      </c>
      <c r="I92" s="16">
        <v>209</v>
      </c>
      <c r="J92" s="16">
        <v>168</v>
      </c>
      <c r="K92" s="16">
        <v>109</v>
      </c>
      <c r="L92" s="16">
        <v>31</v>
      </c>
      <c r="M92" s="16">
        <v>697</v>
      </c>
      <c r="N92" s="16">
        <v>218</v>
      </c>
      <c r="O92" s="16">
        <v>218</v>
      </c>
      <c r="P92" s="16">
        <v>3554</v>
      </c>
      <c r="Q92" s="16">
        <v>2565</v>
      </c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</row>
    <row r="93" spans="1:30" x14ac:dyDescent="0.25">
      <c r="A93" s="10">
        <f>IF(COUNTIF($D$3:D93,D93)=1,A92+1,A92)</f>
        <v>4</v>
      </c>
      <c r="B93" s="3">
        <f t="shared" si="15"/>
        <v>42095</v>
      </c>
      <c r="C93" s="2">
        <f t="shared" si="10"/>
        <v>2015</v>
      </c>
      <c r="D93" s="4" t="str">
        <f t="shared" si="12"/>
        <v>Apr</v>
      </c>
      <c r="E93" s="2">
        <f t="shared" si="13"/>
        <v>14</v>
      </c>
      <c r="F93" s="2">
        <f t="shared" si="11"/>
        <v>1</v>
      </c>
      <c r="G93" s="5" t="str">
        <f>TEXT(B93,"ddd")</f>
        <v>Wed</v>
      </c>
      <c r="H93" s="2">
        <f t="shared" si="14"/>
        <v>1</v>
      </c>
      <c r="I93" s="16">
        <v>210</v>
      </c>
      <c r="J93" s="16">
        <v>211</v>
      </c>
      <c r="K93" s="16">
        <v>90</v>
      </c>
      <c r="L93" s="16">
        <v>33</v>
      </c>
      <c r="M93" s="16">
        <v>626</v>
      </c>
      <c r="N93" s="16">
        <v>233</v>
      </c>
      <c r="O93" s="16">
        <v>233</v>
      </c>
      <c r="P93" s="16">
        <v>3119</v>
      </c>
      <c r="Q93" s="16">
        <v>2484</v>
      </c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</row>
    <row r="94" spans="1:30" x14ac:dyDescent="0.25">
      <c r="A94" s="10">
        <f>IF(COUNTIF($D$3:D94,D94)=1,A93+1,A93)</f>
        <v>4</v>
      </c>
      <c r="B94" s="3">
        <f t="shared" si="15"/>
        <v>42096</v>
      </c>
      <c r="C94" s="2">
        <f t="shared" si="10"/>
        <v>2015</v>
      </c>
      <c r="D94" s="4" t="str">
        <f t="shared" si="12"/>
        <v>Apr</v>
      </c>
      <c r="E94" s="2">
        <f t="shared" si="13"/>
        <v>14</v>
      </c>
      <c r="F94" s="2">
        <f t="shared" si="11"/>
        <v>1</v>
      </c>
      <c r="G94" s="5" t="str">
        <f>TEXT(B94,"ddd")</f>
        <v>Thu</v>
      </c>
      <c r="H94" s="2">
        <f t="shared" si="14"/>
        <v>2</v>
      </c>
      <c r="I94" s="16">
        <v>147</v>
      </c>
      <c r="J94" s="16">
        <v>162</v>
      </c>
      <c r="K94" s="16">
        <v>92</v>
      </c>
      <c r="L94" s="16">
        <v>42</v>
      </c>
      <c r="M94" s="16">
        <v>623</v>
      </c>
      <c r="N94" s="16">
        <v>186</v>
      </c>
      <c r="O94" s="16">
        <v>186</v>
      </c>
      <c r="P94" s="16">
        <v>3231</v>
      </c>
      <c r="Q94" s="16">
        <v>2366</v>
      </c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</row>
    <row r="95" spans="1:30" x14ac:dyDescent="0.25">
      <c r="A95" s="10">
        <f>IF(COUNTIF($D$3:D95,D95)=1,A94+1,A94)</f>
        <v>4</v>
      </c>
      <c r="B95" s="3">
        <f t="shared" si="15"/>
        <v>42097</v>
      </c>
      <c r="C95" s="2">
        <f t="shared" si="10"/>
        <v>2015</v>
      </c>
      <c r="D95" s="4" t="str">
        <f t="shared" si="12"/>
        <v>Apr</v>
      </c>
      <c r="E95" s="2">
        <f t="shared" si="13"/>
        <v>14</v>
      </c>
      <c r="F95" s="2">
        <f t="shared" si="11"/>
        <v>1</v>
      </c>
      <c r="G95" s="5" t="str">
        <f>TEXT(B95,"ddd")</f>
        <v>Fri</v>
      </c>
      <c r="H95" s="2">
        <f t="shared" si="14"/>
        <v>3</v>
      </c>
      <c r="I95" s="16">
        <v>123</v>
      </c>
      <c r="J95" s="16">
        <v>131</v>
      </c>
      <c r="K95" s="16">
        <v>86</v>
      </c>
      <c r="L95" s="16">
        <v>21</v>
      </c>
      <c r="M95" s="16">
        <v>475</v>
      </c>
      <c r="N95" s="16">
        <v>239</v>
      </c>
      <c r="O95" s="16">
        <v>239</v>
      </c>
      <c r="P95" s="16">
        <v>2765</v>
      </c>
      <c r="Q95" s="16">
        <v>2464</v>
      </c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</row>
    <row r="96" spans="1:30" x14ac:dyDescent="0.25">
      <c r="A96" s="10">
        <f>IF(COUNTIF($D$3:D96,D96)=1,A95+1,A95)</f>
        <v>4</v>
      </c>
      <c r="B96" s="3">
        <f t="shared" si="15"/>
        <v>42098</v>
      </c>
      <c r="C96" s="2">
        <f t="shared" si="10"/>
        <v>2015</v>
      </c>
      <c r="D96" s="4" t="str">
        <f t="shared" si="12"/>
        <v>Apr</v>
      </c>
      <c r="E96" s="2">
        <f t="shared" si="13"/>
        <v>14</v>
      </c>
      <c r="F96" s="2">
        <f t="shared" si="11"/>
        <v>1</v>
      </c>
      <c r="G96" s="5" t="str">
        <f t="shared" ref="G96:G122" si="16">TEXT(B96,"ddd")</f>
        <v>Sat</v>
      </c>
      <c r="H96" s="2">
        <f t="shared" si="14"/>
        <v>4</v>
      </c>
      <c r="I96" s="16">
        <v>110</v>
      </c>
      <c r="J96" s="16">
        <v>164</v>
      </c>
      <c r="K96" s="16">
        <v>113</v>
      </c>
      <c r="L96" s="16">
        <v>31</v>
      </c>
      <c r="M96" s="16">
        <v>420</v>
      </c>
      <c r="N96" s="16">
        <v>182</v>
      </c>
      <c r="O96" s="16">
        <v>182</v>
      </c>
      <c r="P96" s="16">
        <v>1942</v>
      </c>
      <c r="Q96" s="16">
        <v>1990</v>
      </c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</row>
    <row r="97" spans="1:30" x14ac:dyDescent="0.25">
      <c r="A97" s="10">
        <f>IF(COUNTIF($D$3:D97,D97)=1,A96+1,A96)</f>
        <v>4</v>
      </c>
      <c r="B97" s="3">
        <f t="shared" si="15"/>
        <v>42099</v>
      </c>
      <c r="C97" s="2">
        <f t="shared" si="10"/>
        <v>2015</v>
      </c>
      <c r="D97" s="4" t="str">
        <f t="shared" si="12"/>
        <v>Apr</v>
      </c>
      <c r="E97" s="2">
        <f t="shared" si="13"/>
        <v>15</v>
      </c>
      <c r="F97" s="2">
        <f t="shared" si="11"/>
        <v>1</v>
      </c>
      <c r="G97" s="5" t="str">
        <f t="shared" si="16"/>
        <v>Sun</v>
      </c>
      <c r="H97" s="2">
        <f t="shared" si="14"/>
        <v>5</v>
      </c>
      <c r="I97" s="16">
        <v>112</v>
      </c>
      <c r="J97" s="16">
        <v>130</v>
      </c>
      <c r="K97" s="16">
        <v>91</v>
      </c>
      <c r="L97" s="16">
        <v>27</v>
      </c>
      <c r="M97" s="16">
        <v>252</v>
      </c>
      <c r="N97" s="16">
        <v>149</v>
      </c>
      <c r="O97" s="16">
        <v>149</v>
      </c>
      <c r="P97" s="16">
        <v>1140</v>
      </c>
      <c r="Q97" s="16">
        <v>1358</v>
      </c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</row>
    <row r="98" spans="1:30" x14ac:dyDescent="0.25">
      <c r="A98" s="10">
        <f>IF(COUNTIF($D$3:D98,D98)=1,A97+1,A97)</f>
        <v>4</v>
      </c>
      <c r="B98" s="3">
        <f t="shared" si="15"/>
        <v>42100</v>
      </c>
      <c r="C98" s="2">
        <f t="shared" si="10"/>
        <v>2015</v>
      </c>
      <c r="D98" s="4" t="str">
        <f t="shared" si="12"/>
        <v>Apr</v>
      </c>
      <c r="E98" s="2">
        <f t="shared" si="13"/>
        <v>15</v>
      </c>
      <c r="F98" s="2">
        <f t="shared" si="11"/>
        <v>1</v>
      </c>
      <c r="G98" s="5" t="str">
        <f t="shared" si="16"/>
        <v>Mon</v>
      </c>
      <c r="H98" s="2">
        <f t="shared" si="14"/>
        <v>6</v>
      </c>
      <c r="I98" s="16">
        <v>203</v>
      </c>
      <c r="J98" s="16">
        <v>124</v>
      </c>
      <c r="K98" s="16">
        <v>105</v>
      </c>
      <c r="L98" s="16">
        <v>44</v>
      </c>
      <c r="M98" s="16">
        <v>380</v>
      </c>
      <c r="N98" s="16">
        <v>187</v>
      </c>
      <c r="O98" s="16">
        <v>187</v>
      </c>
      <c r="P98" s="16">
        <v>3490</v>
      </c>
      <c r="Q98" s="16">
        <v>2783</v>
      </c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</row>
    <row r="99" spans="1:30" x14ac:dyDescent="0.25">
      <c r="A99" s="10">
        <f>IF(COUNTIF($D$3:D99,D99)=1,A98+1,A98)</f>
        <v>4</v>
      </c>
      <c r="B99" s="3">
        <f t="shared" si="15"/>
        <v>42101</v>
      </c>
      <c r="C99" s="2">
        <f t="shared" si="10"/>
        <v>2015</v>
      </c>
      <c r="D99" s="4" t="str">
        <f t="shared" si="12"/>
        <v>Apr</v>
      </c>
      <c r="E99" s="2">
        <f t="shared" si="13"/>
        <v>15</v>
      </c>
      <c r="F99" s="2">
        <f t="shared" si="11"/>
        <v>1</v>
      </c>
      <c r="G99" s="5" t="str">
        <f t="shared" si="16"/>
        <v>Tue</v>
      </c>
      <c r="H99" s="2">
        <f t="shared" si="14"/>
        <v>7</v>
      </c>
      <c r="I99" s="16">
        <v>236</v>
      </c>
      <c r="J99" s="16">
        <v>153</v>
      </c>
      <c r="K99" s="16">
        <v>112</v>
      </c>
      <c r="L99" s="16">
        <v>29</v>
      </c>
      <c r="M99" s="16">
        <v>727</v>
      </c>
      <c r="N99" s="16">
        <v>209</v>
      </c>
      <c r="O99" s="16">
        <v>209</v>
      </c>
      <c r="P99" s="16">
        <v>3288</v>
      </c>
      <c r="Q99" s="16">
        <v>2634</v>
      </c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</row>
    <row r="100" spans="1:30" x14ac:dyDescent="0.25">
      <c r="A100" s="10">
        <f>IF(COUNTIF($D$3:D100,D100)=1,A99+1,A99)</f>
        <v>4</v>
      </c>
      <c r="B100" s="3">
        <f t="shared" si="15"/>
        <v>42102</v>
      </c>
      <c r="C100" s="2">
        <f t="shared" si="10"/>
        <v>2015</v>
      </c>
      <c r="D100" s="4" t="str">
        <f t="shared" si="12"/>
        <v>Apr</v>
      </c>
      <c r="E100" s="2">
        <f t="shared" si="13"/>
        <v>15</v>
      </c>
      <c r="F100" s="2">
        <f t="shared" si="11"/>
        <v>2</v>
      </c>
      <c r="G100" s="5" t="str">
        <f t="shared" si="16"/>
        <v>Wed</v>
      </c>
      <c r="H100" s="2">
        <f t="shared" si="14"/>
        <v>8</v>
      </c>
      <c r="I100" s="16">
        <v>223</v>
      </c>
      <c r="J100" s="16">
        <v>163</v>
      </c>
      <c r="K100" s="16">
        <v>106</v>
      </c>
      <c r="L100" s="16">
        <v>30</v>
      </c>
      <c r="M100" s="16">
        <v>624</v>
      </c>
      <c r="N100" s="16">
        <v>226</v>
      </c>
      <c r="O100" s="16">
        <v>226</v>
      </c>
      <c r="P100" s="16">
        <v>3069</v>
      </c>
      <c r="Q100" s="16">
        <v>2687</v>
      </c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</row>
    <row r="101" spans="1:30" x14ac:dyDescent="0.25">
      <c r="A101" s="10">
        <f>IF(COUNTIF($D$3:D101,D101)=1,A100+1,A100)</f>
        <v>4</v>
      </c>
      <c r="B101" s="3">
        <f t="shared" si="15"/>
        <v>42103</v>
      </c>
      <c r="C101" s="2">
        <f t="shared" si="10"/>
        <v>2015</v>
      </c>
      <c r="D101" s="4" t="str">
        <f t="shared" si="12"/>
        <v>Apr</v>
      </c>
      <c r="E101" s="2">
        <f t="shared" si="13"/>
        <v>15</v>
      </c>
      <c r="F101" s="2">
        <f t="shared" si="11"/>
        <v>2</v>
      </c>
      <c r="G101" s="5" t="str">
        <f t="shared" si="16"/>
        <v>Thu</v>
      </c>
      <c r="H101" s="2">
        <f t="shared" si="14"/>
        <v>9</v>
      </c>
      <c r="I101" s="16">
        <v>188</v>
      </c>
      <c r="J101" s="16">
        <v>133</v>
      </c>
      <c r="K101" s="16">
        <v>85</v>
      </c>
      <c r="L101" s="16">
        <v>33</v>
      </c>
      <c r="M101" s="16">
        <v>538</v>
      </c>
      <c r="N101" s="16">
        <v>181</v>
      </c>
      <c r="O101" s="16">
        <v>181</v>
      </c>
      <c r="P101" s="16">
        <v>2771</v>
      </c>
      <c r="Q101" s="16">
        <v>2552</v>
      </c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</row>
    <row r="102" spans="1:30" x14ac:dyDescent="0.25">
      <c r="A102" s="10">
        <f>IF(COUNTIF($D$3:D102,D102)=1,A101+1,A101)</f>
        <v>4</v>
      </c>
      <c r="B102" s="3">
        <f t="shared" si="15"/>
        <v>42104</v>
      </c>
      <c r="C102" s="2">
        <f t="shared" si="10"/>
        <v>2015</v>
      </c>
      <c r="D102" s="4" t="str">
        <f t="shared" si="12"/>
        <v>Apr</v>
      </c>
      <c r="E102" s="2">
        <f t="shared" si="13"/>
        <v>15</v>
      </c>
      <c r="F102" s="2">
        <f t="shared" si="11"/>
        <v>2</v>
      </c>
      <c r="G102" s="5" t="str">
        <f t="shared" si="16"/>
        <v>Fri</v>
      </c>
      <c r="H102" s="2">
        <f t="shared" si="14"/>
        <v>10</v>
      </c>
      <c r="I102" s="16">
        <v>151</v>
      </c>
      <c r="J102" s="16">
        <v>153</v>
      </c>
      <c r="K102" s="16">
        <v>108</v>
      </c>
      <c r="L102" s="16">
        <v>31</v>
      </c>
      <c r="M102" s="16">
        <v>531</v>
      </c>
      <c r="N102" s="16">
        <v>214</v>
      </c>
      <c r="O102" s="16">
        <v>214</v>
      </c>
      <c r="P102" s="16">
        <v>2839</v>
      </c>
      <c r="Q102" s="16">
        <v>2473</v>
      </c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</row>
    <row r="103" spans="1:30" x14ac:dyDescent="0.25">
      <c r="A103" s="10">
        <f>IF(COUNTIF($D$3:D103,D103)=1,A102+1,A102)</f>
        <v>4</v>
      </c>
      <c r="B103" s="3">
        <f t="shared" si="15"/>
        <v>42105</v>
      </c>
      <c r="C103" s="2">
        <f t="shared" si="10"/>
        <v>2015</v>
      </c>
      <c r="D103" s="4" t="str">
        <f t="shared" si="12"/>
        <v>Apr</v>
      </c>
      <c r="E103" s="2">
        <f t="shared" si="13"/>
        <v>15</v>
      </c>
      <c r="F103" s="2">
        <f t="shared" si="11"/>
        <v>2</v>
      </c>
      <c r="G103" s="5" t="str">
        <f t="shared" si="16"/>
        <v>Sat</v>
      </c>
      <c r="H103" s="2">
        <f t="shared" si="14"/>
        <v>11</v>
      </c>
      <c r="I103" s="16">
        <v>117</v>
      </c>
      <c r="J103" s="16">
        <v>158</v>
      </c>
      <c r="K103" s="16">
        <v>97</v>
      </c>
      <c r="L103" s="16">
        <v>23</v>
      </c>
      <c r="M103" s="16">
        <v>469</v>
      </c>
      <c r="N103" s="16">
        <v>190</v>
      </c>
      <c r="O103" s="16">
        <v>190</v>
      </c>
      <c r="P103" s="16">
        <v>1902</v>
      </c>
      <c r="Q103" s="16">
        <v>1975</v>
      </c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</row>
    <row r="104" spans="1:30" x14ac:dyDescent="0.25">
      <c r="A104" s="10">
        <f>IF(COUNTIF($D$3:D104,D104)=1,A103+1,A103)</f>
        <v>4</v>
      </c>
      <c r="B104" s="3">
        <f t="shared" si="15"/>
        <v>42106</v>
      </c>
      <c r="C104" s="2">
        <f t="shared" si="10"/>
        <v>2015</v>
      </c>
      <c r="D104" s="4" t="str">
        <f t="shared" si="12"/>
        <v>Apr</v>
      </c>
      <c r="E104" s="2">
        <f t="shared" si="13"/>
        <v>16</v>
      </c>
      <c r="F104" s="2">
        <f t="shared" si="11"/>
        <v>2</v>
      </c>
      <c r="G104" s="5" t="str">
        <f t="shared" si="16"/>
        <v>Sun</v>
      </c>
      <c r="H104" s="2">
        <f t="shared" si="14"/>
        <v>12</v>
      </c>
      <c r="I104" s="16">
        <v>157</v>
      </c>
      <c r="J104" s="16">
        <v>90</v>
      </c>
      <c r="K104" s="16">
        <v>102</v>
      </c>
      <c r="L104" s="16">
        <v>27</v>
      </c>
      <c r="M104" s="16">
        <v>382</v>
      </c>
      <c r="N104" s="16">
        <v>200</v>
      </c>
      <c r="O104" s="16">
        <v>200</v>
      </c>
      <c r="P104" s="16">
        <v>1479</v>
      </c>
      <c r="Q104" s="16">
        <v>1704</v>
      </c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</row>
    <row r="105" spans="1:30" x14ac:dyDescent="0.25">
      <c r="A105" s="10">
        <f>IF(COUNTIF($D$3:D105,D105)=1,A104+1,A104)</f>
        <v>4</v>
      </c>
      <c r="B105" s="3">
        <f t="shared" si="15"/>
        <v>42107</v>
      </c>
      <c r="C105" s="2">
        <f t="shared" si="10"/>
        <v>2015</v>
      </c>
      <c r="D105" s="4" t="str">
        <f t="shared" si="12"/>
        <v>Apr</v>
      </c>
      <c r="E105" s="2">
        <f t="shared" si="13"/>
        <v>16</v>
      </c>
      <c r="F105" s="2">
        <f t="shared" si="11"/>
        <v>2</v>
      </c>
      <c r="G105" s="5" t="str">
        <f t="shared" si="16"/>
        <v>Mon</v>
      </c>
      <c r="H105" s="2">
        <f t="shared" si="14"/>
        <v>13</v>
      </c>
      <c r="I105" s="16">
        <v>179</v>
      </c>
      <c r="J105" s="16">
        <v>163</v>
      </c>
      <c r="K105" s="16">
        <v>95</v>
      </c>
      <c r="L105" s="16">
        <v>32</v>
      </c>
      <c r="M105" s="16">
        <v>669</v>
      </c>
      <c r="N105" s="16">
        <v>215</v>
      </c>
      <c r="O105" s="16">
        <v>215</v>
      </c>
      <c r="P105" s="16">
        <v>3458</v>
      </c>
      <c r="Q105" s="16">
        <v>2665</v>
      </c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</row>
    <row r="106" spans="1:30" x14ac:dyDescent="0.25">
      <c r="A106" s="10">
        <f>IF(COUNTIF($D$3:D106,D106)=1,A105+1,A105)</f>
        <v>4</v>
      </c>
      <c r="B106" s="3">
        <f t="shared" si="15"/>
        <v>42108</v>
      </c>
      <c r="C106" s="2">
        <f t="shared" si="10"/>
        <v>2015</v>
      </c>
      <c r="D106" s="4" t="str">
        <f t="shared" si="12"/>
        <v>Apr</v>
      </c>
      <c r="E106" s="2">
        <f t="shared" si="13"/>
        <v>16</v>
      </c>
      <c r="F106" s="2">
        <f t="shared" si="11"/>
        <v>2</v>
      </c>
      <c r="G106" s="5" t="str">
        <f t="shared" si="16"/>
        <v>Tue</v>
      </c>
      <c r="H106" s="2">
        <f t="shared" si="14"/>
        <v>14</v>
      </c>
      <c r="I106" s="16">
        <v>203</v>
      </c>
      <c r="J106" s="16">
        <v>158</v>
      </c>
      <c r="K106" s="16">
        <v>90</v>
      </c>
      <c r="L106" s="16">
        <v>36</v>
      </c>
      <c r="M106" s="16">
        <v>585</v>
      </c>
      <c r="N106" s="16">
        <v>196</v>
      </c>
      <c r="O106" s="16">
        <v>196</v>
      </c>
      <c r="P106" s="16">
        <v>3219</v>
      </c>
      <c r="Q106" s="16">
        <v>2613</v>
      </c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</row>
    <row r="107" spans="1:30" x14ac:dyDescent="0.25">
      <c r="A107" s="10">
        <f>IF(COUNTIF($D$3:D107,D107)=1,A106+1,A106)</f>
        <v>4</v>
      </c>
      <c r="B107" s="3">
        <f t="shared" si="15"/>
        <v>42109</v>
      </c>
      <c r="C107" s="2">
        <f t="shared" si="10"/>
        <v>2015</v>
      </c>
      <c r="D107" s="4" t="str">
        <f t="shared" si="12"/>
        <v>Apr</v>
      </c>
      <c r="E107" s="2">
        <f t="shared" si="13"/>
        <v>16</v>
      </c>
      <c r="F107" s="2">
        <f t="shared" si="11"/>
        <v>3</v>
      </c>
      <c r="G107" s="5" t="str">
        <f t="shared" si="16"/>
        <v>Wed</v>
      </c>
      <c r="H107" s="2">
        <f t="shared" si="14"/>
        <v>15</v>
      </c>
      <c r="I107" s="16">
        <v>163</v>
      </c>
      <c r="J107" s="16">
        <v>143</v>
      </c>
      <c r="K107" s="16">
        <v>107</v>
      </c>
      <c r="L107" s="16">
        <v>33</v>
      </c>
      <c r="M107" s="16">
        <v>582</v>
      </c>
      <c r="N107" s="16">
        <v>194</v>
      </c>
      <c r="O107" s="16">
        <v>194</v>
      </c>
      <c r="P107" s="16">
        <v>2973</v>
      </c>
      <c r="Q107" s="16">
        <v>2414</v>
      </c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</row>
    <row r="108" spans="1:30" x14ac:dyDescent="0.25">
      <c r="A108" s="10">
        <f>IF(COUNTIF($D$3:D108,D108)=1,A107+1,A107)</f>
        <v>4</v>
      </c>
      <c r="B108" s="3">
        <f t="shared" si="15"/>
        <v>42110</v>
      </c>
      <c r="C108" s="2">
        <f t="shared" si="10"/>
        <v>2015</v>
      </c>
      <c r="D108" s="4" t="str">
        <f t="shared" si="12"/>
        <v>Apr</v>
      </c>
      <c r="E108" s="2">
        <f t="shared" si="13"/>
        <v>16</v>
      </c>
      <c r="F108" s="2">
        <f t="shared" si="11"/>
        <v>3</v>
      </c>
      <c r="G108" s="5" t="str">
        <f t="shared" si="16"/>
        <v>Thu</v>
      </c>
      <c r="H108" s="2">
        <f t="shared" si="14"/>
        <v>16</v>
      </c>
      <c r="I108" s="16">
        <v>198</v>
      </c>
      <c r="J108" s="16">
        <v>149</v>
      </c>
      <c r="K108" s="16">
        <v>100</v>
      </c>
      <c r="L108" s="16">
        <v>31</v>
      </c>
      <c r="M108" s="16">
        <v>608</v>
      </c>
      <c r="N108" s="16">
        <v>176</v>
      </c>
      <c r="O108" s="16">
        <v>176</v>
      </c>
      <c r="P108" s="16">
        <v>3352</v>
      </c>
      <c r="Q108" s="16">
        <v>2490</v>
      </c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</row>
    <row r="109" spans="1:30" x14ac:dyDescent="0.25">
      <c r="A109" s="10">
        <f>IF(COUNTIF($D$3:D109,D109)=1,A108+1,A108)</f>
        <v>4</v>
      </c>
      <c r="B109" s="3">
        <f t="shared" si="15"/>
        <v>42111</v>
      </c>
      <c r="C109" s="2">
        <f t="shared" si="10"/>
        <v>2015</v>
      </c>
      <c r="D109" s="4" t="str">
        <f t="shared" si="12"/>
        <v>Apr</v>
      </c>
      <c r="E109" s="2">
        <f t="shared" si="13"/>
        <v>16</v>
      </c>
      <c r="F109" s="2">
        <f t="shared" si="11"/>
        <v>3</v>
      </c>
      <c r="G109" s="5" t="str">
        <f t="shared" si="16"/>
        <v>Fri</v>
      </c>
      <c r="H109" s="2">
        <f t="shared" si="14"/>
        <v>17</v>
      </c>
      <c r="I109" s="16">
        <v>158</v>
      </c>
      <c r="J109" s="16">
        <v>170</v>
      </c>
      <c r="K109" s="16">
        <v>89</v>
      </c>
      <c r="L109" s="16">
        <v>26</v>
      </c>
      <c r="M109" s="16">
        <v>546</v>
      </c>
      <c r="N109" s="16">
        <v>164</v>
      </c>
      <c r="O109" s="16">
        <v>164</v>
      </c>
      <c r="P109" s="16">
        <v>2956</v>
      </c>
      <c r="Q109" s="16">
        <v>2338</v>
      </c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</row>
    <row r="110" spans="1:30" x14ac:dyDescent="0.25">
      <c r="A110" s="10">
        <f>IF(COUNTIF($D$3:D110,D110)=1,A109+1,A109)</f>
        <v>4</v>
      </c>
      <c r="B110" s="3">
        <f t="shared" si="15"/>
        <v>42112</v>
      </c>
      <c r="C110" s="2">
        <f t="shared" si="10"/>
        <v>2015</v>
      </c>
      <c r="D110" s="4" t="str">
        <f t="shared" si="12"/>
        <v>Apr</v>
      </c>
      <c r="E110" s="2">
        <f t="shared" si="13"/>
        <v>16</v>
      </c>
      <c r="F110" s="2">
        <f t="shared" si="11"/>
        <v>3</v>
      </c>
      <c r="G110" s="5" t="str">
        <f t="shared" si="16"/>
        <v>Sat</v>
      </c>
      <c r="H110" s="2">
        <f t="shared" si="14"/>
        <v>18</v>
      </c>
      <c r="I110" s="16">
        <v>105</v>
      </c>
      <c r="J110" s="16">
        <v>115</v>
      </c>
      <c r="K110" s="16">
        <v>59</v>
      </c>
      <c r="L110" s="16">
        <v>17</v>
      </c>
      <c r="M110" s="16">
        <v>330</v>
      </c>
      <c r="N110" s="16">
        <v>90</v>
      </c>
      <c r="O110" s="16">
        <v>90</v>
      </c>
      <c r="P110" s="16">
        <v>1859</v>
      </c>
      <c r="Q110" s="16">
        <v>1891</v>
      </c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</row>
    <row r="111" spans="1:30" x14ac:dyDescent="0.25">
      <c r="A111" s="10">
        <f>IF(COUNTIF($D$3:D111,D111)=1,A110+1,A110)</f>
        <v>4</v>
      </c>
      <c r="B111" s="3">
        <f t="shared" si="15"/>
        <v>42113</v>
      </c>
      <c r="C111" s="2">
        <f t="shared" si="10"/>
        <v>2015</v>
      </c>
      <c r="D111" s="4" t="str">
        <f t="shared" si="12"/>
        <v>Apr</v>
      </c>
      <c r="E111" s="2">
        <f t="shared" si="13"/>
        <v>17</v>
      </c>
      <c r="F111" s="2">
        <f t="shared" si="11"/>
        <v>3</v>
      </c>
      <c r="G111" s="5" t="str">
        <f t="shared" si="16"/>
        <v>Sun</v>
      </c>
      <c r="H111" s="2">
        <f t="shared" si="14"/>
        <v>19</v>
      </c>
      <c r="I111" s="16">
        <v>170</v>
      </c>
      <c r="J111" s="16">
        <v>140</v>
      </c>
      <c r="K111" s="16">
        <v>97</v>
      </c>
      <c r="L111" s="16">
        <v>33</v>
      </c>
      <c r="M111" s="16">
        <v>322</v>
      </c>
      <c r="N111" s="16">
        <v>157</v>
      </c>
      <c r="O111" s="16">
        <v>157</v>
      </c>
      <c r="P111" s="16">
        <v>1658</v>
      </c>
      <c r="Q111" s="16">
        <v>1736</v>
      </c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</row>
    <row r="112" spans="1:30" x14ac:dyDescent="0.25">
      <c r="A112" s="10">
        <f>IF(COUNTIF($D$3:D112,D112)=1,A111+1,A111)</f>
        <v>4</v>
      </c>
      <c r="B112" s="3">
        <f t="shared" si="15"/>
        <v>42114</v>
      </c>
      <c r="C112" s="2">
        <f t="shared" si="10"/>
        <v>2015</v>
      </c>
      <c r="D112" s="4" t="str">
        <f t="shared" si="12"/>
        <v>Apr</v>
      </c>
      <c r="E112" s="2">
        <f t="shared" si="13"/>
        <v>17</v>
      </c>
      <c r="F112" s="2">
        <f t="shared" si="11"/>
        <v>3</v>
      </c>
      <c r="G112" s="5" t="str">
        <f t="shared" si="16"/>
        <v>Mon</v>
      </c>
      <c r="H112" s="2">
        <f t="shared" si="14"/>
        <v>20</v>
      </c>
      <c r="I112" s="16">
        <v>198</v>
      </c>
      <c r="J112" s="16">
        <v>158</v>
      </c>
      <c r="K112" s="16">
        <v>104</v>
      </c>
      <c r="L112" s="16">
        <v>26</v>
      </c>
      <c r="M112" s="16">
        <v>669</v>
      </c>
      <c r="N112" s="16">
        <v>193</v>
      </c>
      <c r="O112" s="16">
        <v>193</v>
      </c>
      <c r="P112" s="16">
        <v>3608</v>
      </c>
      <c r="Q112" s="16">
        <v>2841</v>
      </c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</row>
    <row r="113" spans="1:30" x14ac:dyDescent="0.25">
      <c r="A113" s="10">
        <f>IF(COUNTIF($D$3:D113,D113)=1,A112+1,A112)</f>
        <v>4</v>
      </c>
      <c r="B113" s="3">
        <f t="shared" si="15"/>
        <v>42115</v>
      </c>
      <c r="C113" s="2">
        <f t="shared" si="10"/>
        <v>2015</v>
      </c>
      <c r="D113" s="4" t="str">
        <f t="shared" si="12"/>
        <v>Apr</v>
      </c>
      <c r="E113" s="2">
        <f t="shared" si="13"/>
        <v>17</v>
      </c>
      <c r="F113" s="2">
        <f t="shared" si="11"/>
        <v>3</v>
      </c>
      <c r="G113" s="5" t="str">
        <f t="shared" si="16"/>
        <v>Tue</v>
      </c>
      <c r="H113" s="2">
        <f t="shared" si="14"/>
        <v>21</v>
      </c>
      <c r="I113" s="16">
        <v>165</v>
      </c>
      <c r="J113" s="16">
        <v>138</v>
      </c>
      <c r="K113" s="16">
        <v>108</v>
      </c>
      <c r="L113" s="16">
        <v>25</v>
      </c>
      <c r="M113" s="16">
        <v>506</v>
      </c>
      <c r="N113" s="16">
        <v>154</v>
      </c>
      <c r="O113" s="16">
        <v>154</v>
      </c>
      <c r="P113" s="16">
        <v>2905</v>
      </c>
      <c r="Q113" s="16">
        <v>2366</v>
      </c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</row>
    <row r="114" spans="1:30" x14ac:dyDescent="0.25">
      <c r="A114" s="10">
        <f>IF(COUNTIF($D$3:D114,D114)=1,A113+1,A113)</f>
        <v>4</v>
      </c>
      <c r="B114" s="3">
        <f t="shared" si="15"/>
        <v>42116</v>
      </c>
      <c r="C114" s="2">
        <f t="shared" si="10"/>
        <v>2015</v>
      </c>
      <c r="D114" s="4" t="str">
        <f t="shared" si="12"/>
        <v>Apr</v>
      </c>
      <c r="E114" s="2">
        <f t="shared" si="13"/>
        <v>17</v>
      </c>
      <c r="F114" s="2">
        <f t="shared" si="11"/>
        <v>4</v>
      </c>
      <c r="G114" s="5" t="str">
        <f t="shared" si="16"/>
        <v>Wed</v>
      </c>
      <c r="H114" s="2">
        <f t="shared" si="14"/>
        <v>22</v>
      </c>
      <c r="I114" s="16">
        <v>175</v>
      </c>
      <c r="J114" s="16">
        <v>143</v>
      </c>
      <c r="K114" s="16">
        <v>71</v>
      </c>
      <c r="L114" s="16">
        <v>34</v>
      </c>
      <c r="M114" s="16">
        <v>630</v>
      </c>
      <c r="N114" s="16">
        <v>151</v>
      </c>
      <c r="O114" s="16">
        <v>151</v>
      </c>
      <c r="P114" s="16">
        <v>2841</v>
      </c>
      <c r="Q114" s="16">
        <v>2437</v>
      </c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</row>
    <row r="115" spans="1:30" x14ac:dyDescent="0.25">
      <c r="A115" s="10">
        <f>IF(COUNTIF($D$3:D115,D115)=1,A114+1,A114)</f>
        <v>4</v>
      </c>
      <c r="B115" s="3">
        <f t="shared" si="15"/>
        <v>42117</v>
      </c>
      <c r="C115" s="2">
        <f t="shared" si="10"/>
        <v>2015</v>
      </c>
      <c r="D115" s="4" t="str">
        <f t="shared" si="12"/>
        <v>Apr</v>
      </c>
      <c r="E115" s="2">
        <f t="shared" si="13"/>
        <v>17</v>
      </c>
      <c r="F115" s="2">
        <f t="shared" si="11"/>
        <v>4</v>
      </c>
      <c r="G115" s="5" t="str">
        <f t="shared" si="16"/>
        <v>Thu</v>
      </c>
      <c r="H115" s="2">
        <f t="shared" si="14"/>
        <v>23</v>
      </c>
      <c r="I115" s="16">
        <v>183</v>
      </c>
      <c r="J115" s="16">
        <v>137</v>
      </c>
      <c r="K115" s="16">
        <v>107</v>
      </c>
      <c r="L115" s="16">
        <v>33</v>
      </c>
      <c r="M115" s="16">
        <v>543</v>
      </c>
      <c r="N115" s="16">
        <v>155</v>
      </c>
      <c r="O115" s="16">
        <v>155</v>
      </c>
      <c r="P115" s="16">
        <v>2743</v>
      </c>
      <c r="Q115" s="16">
        <v>2283</v>
      </c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</row>
    <row r="116" spans="1:30" x14ac:dyDescent="0.25">
      <c r="A116" s="10">
        <f>IF(COUNTIF($D$3:D116,D116)=1,A115+1,A115)</f>
        <v>4</v>
      </c>
      <c r="B116" s="3">
        <f t="shared" si="15"/>
        <v>42118</v>
      </c>
      <c r="C116" s="2">
        <f t="shared" si="10"/>
        <v>2015</v>
      </c>
      <c r="D116" s="4" t="str">
        <f t="shared" si="12"/>
        <v>Apr</v>
      </c>
      <c r="E116" s="2">
        <f t="shared" si="13"/>
        <v>17</v>
      </c>
      <c r="F116" s="2">
        <f t="shared" si="11"/>
        <v>4</v>
      </c>
      <c r="G116" s="5" t="str">
        <f t="shared" si="16"/>
        <v>Fri</v>
      </c>
      <c r="H116" s="2">
        <f t="shared" si="14"/>
        <v>24</v>
      </c>
      <c r="I116" s="16">
        <v>134</v>
      </c>
      <c r="J116" s="16">
        <v>132</v>
      </c>
      <c r="K116" s="16">
        <v>92</v>
      </c>
      <c r="L116" s="16">
        <v>23</v>
      </c>
      <c r="M116" s="16">
        <v>613</v>
      </c>
      <c r="N116" s="16">
        <v>261</v>
      </c>
      <c r="O116" s="16">
        <v>261</v>
      </c>
      <c r="P116" s="16">
        <v>2778</v>
      </c>
      <c r="Q116" s="16">
        <v>2513</v>
      </c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</row>
    <row r="117" spans="1:30" x14ac:dyDescent="0.25">
      <c r="A117" s="10">
        <f>IF(COUNTIF($D$3:D117,D117)=1,A116+1,A116)</f>
        <v>4</v>
      </c>
      <c r="B117" s="3">
        <f t="shared" si="15"/>
        <v>42119</v>
      </c>
      <c r="C117" s="2">
        <f t="shared" si="10"/>
        <v>2015</v>
      </c>
      <c r="D117" s="4" t="str">
        <f t="shared" si="12"/>
        <v>Apr</v>
      </c>
      <c r="E117" s="2">
        <f t="shared" si="13"/>
        <v>17</v>
      </c>
      <c r="F117" s="2">
        <f t="shared" si="11"/>
        <v>4</v>
      </c>
      <c r="G117" s="5" t="str">
        <f t="shared" si="16"/>
        <v>Sat</v>
      </c>
      <c r="H117" s="2">
        <f t="shared" si="14"/>
        <v>25</v>
      </c>
      <c r="I117" s="16">
        <v>120</v>
      </c>
      <c r="J117" s="16">
        <v>76</v>
      </c>
      <c r="K117" s="16">
        <v>84</v>
      </c>
      <c r="L117" s="16">
        <v>30</v>
      </c>
      <c r="M117" s="16">
        <v>459</v>
      </c>
      <c r="N117" s="16">
        <v>168</v>
      </c>
      <c r="O117" s="16">
        <v>168</v>
      </c>
      <c r="P117" s="16">
        <v>1829</v>
      </c>
      <c r="Q117" s="16">
        <v>1919</v>
      </c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</row>
    <row r="118" spans="1:30" x14ac:dyDescent="0.25">
      <c r="A118" s="10">
        <f>IF(COUNTIF($D$3:D118,D118)=1,A117+1,A117)</f>
        <v>4</v>
      </c>
      <c r="B118" s="3">
        <f t="shared" si="15"/>
        <v>42120</v>
      </c>
      <c r="C118" s="2">
        <f t="shared" si="10"/>
        <v>2015</v>
      </c>
      <c r="D118" s="4" t="str">
        <f t="shared" si="12"/>
        <v>Apr</v>
      </c>
      <c r="E118" s="2">
        <f t="shared" si="13"/>
        <v>18</v>
      </c>
      <c r="F118" s="2">
        <f t="shared" si="11"/>
        <v>4</v>
      </c>
      <c r="G118" s="5" t="str">
        <f t="shared" si="16"/>
        <v>Sun</v>
      </c>
      <c r="H118" s="2">
        <f t="shared" si="14"/>
        <v>26</v>
      </c>
      <c r="I118" s="16">
        <v>157</v>
      </c>
      <c r="J118" s="16">
        <v>119</v>
      </c>
      <c r="K118" s="16">
        <v>95</v>
      </c>
      <c r="L118" s="16">
        <v>34</v>
      </c>
      <c r="M118" s="16">
        <v>407</v>
      </c>
      <c r="N118" s="16">
        <v>148</v>
      </c>
      <c r="O118" s="16">
        <v>148</v>
      </c>
      <c r="P118" s="16">
        <v>1606</v>
      </c>
      <c r="Q118" s="16">
        <v>1710</v>
      </c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</row>
    <row r="119" spans="1:30" x14ac:dyDescent="0.25">
      <c r="A119" s="10">
        <f>IF(COUNTIF($D$3:D119,D119)=1,A118+1,A118)</f>
        <v>4</v>
      </c>
      <c r="B119" s="3">
        <f t="shared" si="15"/>
        <v>42121</v>
      </c>
      <c r="C119" s="2">
        <f t="shared" si="10"/>
        <v>2015</v>
      </c>
      <c r="D119" s="4" t="str">
        <f t="shared" si="12"/>
        <v>Apr</v>
      </c>
      <c r="E119" s="2">
        <f t="shared" si="13"/>
        <v>18</v>
      </c>
      <c r="F119" s="2">
        <f t="shared" si="11"/>
        <v>4</v>
      </c>
      <c r="G119" s="5" t="str">
        <f t="shared" si="16"/>
        <v>Mon</v>
      </c>
      <c r="H119" s="2">
        <f t="shared" si="14"/>
        <v>27</v>
      </c>
      <c r="I119" s="16">
        <v>190</v>
      </c>
      <c r="J119" s="16">
        <v>140</v>
      </c>
      <c r="K119" s="16">
        <v>109</v>
      </c>
      <c r="L119" s="16">
        <v>32</v>
      </c>
      <c r="M119" s="16">
        <v>612</v>
      </c>
      <c r="N119" s="16">
        <v>199</v>
      </c>
      <c r="O119" s="16">
        <v>199</v>
      </c>
      <c r="P119" s="16">
        <v>3306</v>
      </c>
      <c r="Q119" s="16">
        <v>2409</v>
      </c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</row>
    <row r="120" spans="1:30" x14ac:dyDescent="0.25">
      <c r="A120" s="10">
        <f>IF(COUNTIF($D$3:D120,D120)=1,A119+1,A119)</f>
        <v>4</v>
      </c>
      <c r="B120" s="3">
        <f t="shared" si="15"/>
        <v>42122</v>
      </c>
      <c r="C120" s="2">
        <f t="shared" si="10"/>
        <v>2015</v>
      </c>
      <c r="D120" s="4" t="str">
        <f t="shared" si="12"/>
        <v>Apr</v>
      </c>
      <c r="E120" s="2">
        <f t="shared" si="13"/>
        <v>18</v>
      </c>
      <c r="F120" s="2">
        <f t="shared" si="11"/>
        <v>4</v>
      </c>
      <c r="G120" s="5" t="str">
        <f t="shared" si="16"/>
        <v>Tue</v>
      </c>
      <c r="H120" s="2">
        <f t="shared" si="14"/>
        <v>28</v>
      </c>
      <c r="I120" s="16">
        <v>156</v>
      </c>
      <c r="J120" s="16">
        <v>134</v>
      </c>
      <c r="K120" s="16">
        <v>105</v>
      </c>
      <c r="L120" s="16">
        <v>31</v>
      </c>
      <c r="M120" s="16">
        <v>602</v>
      </c>
      <c r="N120" s="16">
        <v>199</v>
      </c>
      <c r="O120" s="16">
        <v>199</v>
      </c>
      <c r="P120" s="16">
        <v>2824</v>
      </c>
      <c r="Q120" s="16">
        <v>2263</v>
      </c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</row>
    <row r="121" spans="1:30" x14ac:dyDescent="0.25">
      <c r="A121" s="10">
        <f>IF(COUNTIF($D$3:D121,D121)=1,A120+1,A120)</f>
        <v>4</v>
      </c>
      <c r="B121" s="3">
        <f t="shared" si="15"/>
        <v>42123</v>
      </c>
      <c r="C121" s="2">
        <f t="shared" si="10"/>
        <v>2015</v>
      </c>
      <c r="D121" s="4" t="str">
        <f t="shared" si="12"/>
        <v>Apr</v>
      </c>
      <c r="E121" s="2">
        <f t="shared" si="13"/>
        <v>18</v>
      </c>
      <c r="F121" s="2">
        <f t="shared" si="11"/>
        <v>5</v>
      </c>
      <c r="G121" s="5" t="str">
        <f t="shared" si="16"/>
        <v>Wed</v>
      </c>
      <c r="H121" s="2">
        <f t="shared" si="14"/>
        <v>29</v>
      </c>
      <c r="I121" s="16">
        <v>161</v>
      </c>
      <c r="J121" s="16">
        <v>132</v>
      </c>
      <c r="K121" s="16">
        <v>82</v>
      </c>
      <c r="L121" s="16">
        <v>30</v>
      </c>
      <c r="M121" s="16">
        <v>474</v>
      </c>
      <c r="N121" s="16">
        <v>203</v>
      </c>
      <c r="O121" s="16">
        <v>203</v>
      </c>
      <c r="P121" s="16">
        <v>2500</v>
      </c>
      <c r="Q121" s="16">
        <v>2248</v>
      </c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</row>
    <row r="122" spans="1:30" x14ac:dyDescent="0.25">
      <c r="A122" s="10">
        <f>IF(COUNTIF($D$3:D122,D122)=1,A121+1,A121)</f>
        <v>4</v>
      </c>
      <c r="B122" s="3">
        <f t="shared" si="15"/>
        <v>42124</v>
      </c>
      <c r="C122" s="2">
        <f t="shared" si="10"/>
        <v>2015</v>
      </c>
      <c r="D122" s="4" t="str">
        <f t="shared" si="12"/>
        <v>Apr</v>
      </c>
      <c r="E122" s="2">
        <f t="shared" si="13"/>
        <v>18</v>
      </c>
      <c r="F122" s="2">
        <f t="shared" si="11"/>
        <v>5</v>
      </c>
      <c r="G122" s="5" t="str">
        <f t="shared" si="16"/>
        <v>Thu</v>
      </c>
      <c r="H122" s="2">
        <f t="shared" si="14"/>
        <v>30</v>
      </c>
      <c r="I122" s="16">
        <v>180</v>
      </c>
      <c r="J122" s="16">
        <v>104</v>
      </c>
      <c r="K122" s="16">
        <v>84</v>
      </c>
      <c r="L122" s="16">
        <v>42</v>
      </c>
      <c r="M122" s="16">
        <v>553</v>
      </c>
      <c r="N122" s="16">
        <v>168</v>
      </c>
      <c r="O122" s="16">
        <v>168</v>
      </c>
      <c r="P122" s="16">
        <v>2529</v>
      </c>
      <c r="Q122" s="16">
        <v>2102</v>
      </c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</row>
    <row r="123" spans="1:30" x14ac:dyDescent="0.25">
      <c r="A123" s="10">
        <f>IF(COUNTIF($D$3:D123,D123)=1,A122+1,A122)</f>
        <v>5</v>
      </c>
      <c r="B123" s="3">
        <f t="shared" si="15"/>
        <v>42125</v>
      </c>
      <c r="C123" s="2">
        <f t="shared" si="10"/>
        <v>2015</v>
      </c>
      <c r="D123" s="4" t="str">
        <f t="shared" si="12"/>
        <v>May</v>
      </c>
      <c r="E123" s="2">
        <f t="shared" si="13"/>
        <v>18</v>
      </c>
      <c r="F123" s="2">
        <f t="shared" si="11"/>
        <v>1</v>
      </c>
      <c r="G123" s="5" t="str">
        <f>TEXT(B123,"ddd")</f>
        <v>Fri</v>
      </c>
      <c r="H123" s="2">
        <f t="shared" si="14"/>
        <v>1</v>
      </c>
      <c r="I123" s="16">
        <v>136</v>
      </c>
      <c r="J123" s="16">
        <v>107</v>
      </c>
      <c r="K123" s="16">
        <v>91</v>
      </c>
      <c r="L123" s="16">
        <v>22</v>
      </c>
      <c r="M123" s="16">
        <v>412</v>
      </c>
      <c r="N123" s="16">
        <v>157</v>
      </c>
      <c r="O123" s="16">
        <v>157</v>
      </c>
      <c r="P123" s="16">
        <v>2720</v>
      </c>
      <c r="Q123" s="16">
        <v>2219</v>
      </c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</row>
    <row r="124" spans="1:30" x14ac:dyDescent="0.25">
      <c r="A124" s="10">
        <f>IF(COUNTIF($D$3:D124,D124)=1,A123+1,A123)</f>
        <v>5</v>
      </c>
      <c r="B124" s="3">
        <f t="shared" si="15"/>
        <v>42126</v>
      </c>
      <c r="C124" s="2">
        <f t="shared" si="10"/>
        <v>2015</v>
      </c>
      <c r="D124" s="4" t="str">
        <f t="shared" si="12"/>
        <v>May</v>
      </c>
      <c r="E124" s="2">
        <f t="shared" si="13"/>
        <v>18</v>
      </c>
      <c r="F124" s="2">
        <f t="shared" si="11"/>
        <v>1</v>
      </c>
      <c r="G124" s="5" t="str">
        <f>TEXT(B124,"ddd")</f>
        <v>Sat</v>
      </c>
      <c r="H124" s="2">
        <f t="shared" si="14"/>
        <v>2</v>
      </c>
      <c r="I124" s="16">
        <v>114</v>
      </c>
      <c r="J124" s="16">
        <v>121</v>
      </c>
      <c r="K124" s="16">
        <v>92</v>
      </c>
      <c r="L124" s="16">
        <v>24</v>
      </c>
      <c r="M124" s="16">
        <v>420</v>
      </c>
      <c r="N124" s="16">
        <v>182</v>
      </c>
      <c r="O124" s="16">
        <v>182</v>
      </c>
      <c r="P124" s="16">
        <v>1766</v>
      </c>
      <c r="Q124" s="16">
        <v>1695</v>
      </c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</row>
    <row r="125" spans="1:30" x14ac:dyDescent="0.25">
      <c r="A125" s="10">
        <f>IF(COUNTIF($D$3:D125,D125)=1,A124+1,A124)</f>
        <v>5</v>
      </c>
      <c r="B125" s="3">
        <f t="shared" si="15"/>
        <v>42127</v>
      </c>
      <c r="C125" s="2">
        <f t="shared" si="10"/>
        <v>2015</v>
      </c>
      <c r="D125" s="4" t="str">
        <f t="shared" si="12"/>
        <v>May</v>
      </c>
      <c r="E125" s="2">
        <f t="shared" si="13"/>
        <v>19</v>
      </c>
      <c r="F125" s="2">
        <f t="shared" si="11"/>
        <v>1</v>
      </c>
      <c r="G125" s="5" t="str">
        <f>TEXT(B125,"ddd")</f>
        <v>Sun</v>
      </c>
      <c r="H125" s="2">
        <f t="shared" si="14"/>
        <v>3</v>
      </c>
      <c r="I125" s="16">
        <v>160</v>
      </c>
      <c r="J125" s="16">
        <v>102</v>
      </c>
      <c r="K125" s="16">
        <v>99</v>
      </c>
      <c r="L125" s="16">
        <v>34</v>
      </c>
      <c r="M125" s="16">
        <v>321</v>
      </c>
      <c r="N125" s="16">
        <v>199</v>
      </c>
      <c r="O125" s="16">
        <v>199</v>
      </c>
      <c r="P125" s="16">
        <v>1434</v>
      </c>
      <c r="Q125" s="16">
        <v>1431</v>
      </c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</row>
    <row r="126" spans="1:30" x14ac:dyDescent="0.25">
      <c r="A126" s="10">
        <f>IF(COUNTIF($D$3:D126,D126)=1,A125+1,A125)</f>
        <v>5</v>
      </c>
      <c r="B126" s="3">
        <f t="shared" si="15"/>
        <v>42128</v>
      </c>
      <c r="C126" s="2">
        <f t="shared" si="10"/>
        <v>2015</v>
      </c>
      <c r="D126" s="4" t="str">
        <f t="shared" si="12"/>
        <v>May</v>
      </c>
      <c r="E126" s="2">
        <f t="shared" si="13"/>
        <v>19</v>
      </c>
      <c r="F126" s="2">
        <f t="shared" si="11"/>
        <v>1</v>
      </c>
      <c r="G126" s="5" t="str">
        <f>TEXT(B126,"ddd")</f>
        <v>Mon</v>
      </c>
      <c r="H126" s="2">
        <f t="shared" si="14"/>
        <v>4</v>
      </c>
      <c r="I126" s="16">
        <v>196</v>
      </c>
      <c r="J126" s="16">
        <v>151</v>
      </c>
      <c r="K126" s="16">
        <v>104</v>
      </c>
      <c r="L126" s="16">
        <v>31</v>
      </c>
      <c r="M126" s="16">
        <v>417</v>
      </c>
      <c r="N126" s="16">
        <v>197</v>
      </c>
      <c r="O126" s="16">
        <v>197</v>
      </c>
      <c r="P126" s="16">
        <v>3198</v>
      </c>
      <c r="Q126" s="16">
        <v>2454</v>
      </c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</row>
    <row r="127" spans="1:30" x14ac:dyDescent="0.25">
      <c r="A127" s="10">
        <f>IF(COUNTIF($D$3:D127,D127)=1,A126+1,A126)</f>
        <v>5</v>
      </c>
      <c r="B127" s="3">
        <f t="shared" si="15"/>
        <v>42129</v>
      </c>
      <c r="C127" s="2">
        <f t="shared" si="10"/>
        <v>2015</v>
      </c>
      <c r="D127" s="4" t="str">
        <f t="shared" si="12"/>
        <v>May</v>
      </c>
      <c r="E127" s="2">
        <f t="shared" si="13"/>
        <v>19</v>
      </c>
      <c r="F127" s="2">
        <f t="shared" si="11"/>
        <v>1</v>
      </c>
      <c r="G127" s="5" t="str">
        <f t="shared" ref="G127:G153" si="17">TEXT(B127,"ddd")</f>
        <v>Tue</v>
      </c>
      <c r="H127" s="2">
        <f t="shared" si="14"/>
        <v>5</v>
      </c>
      <c r="I127" s="16">
        <v>168</v>
      </c>
      <c r="J127" s="16">
        <v>108</v>
      </c>
      <c r="K127" s="16">
        <v>99</v>
      </c>
      <c r="L127" s="16">
        <v>40</v>
      </c>
      <c r="M127" s="16">
        <v>694</v>
      </c>
      <c r="N127" s="16">
        <v>176</v>
      </c>
      <c r="O127" s="16">
        <v>176</v>
      </c>
      <c r="P127" s="16">
        <v>2967</v>
      </c>
      <c r="Q127" s="16">
        <v>2254</v>
      </c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</row>
    <row r="128" spans="1:30" x14ac:dyDescent="0.25">
      <c r="A128" s="10">
        <f>IF(COUNTIF($D$3:D128,D128)=1,A127+1,A127)</f>
        <v>5</v>
      </c>
      <c r="B128" s="3">
        <f t="shared" si="15"/>
        <v>42130</v>
      </c>
      <c r="C128" s="2">
        <f t="shared" si="10"/>
        <v>2015</v>
      </c>
      <c r="D128" s="4" t="str">
        <f t="shared" si="12"/>
        <v>May</v>
      </c>
      <c r="E128" s="2">
        <f t="shared" si="13"/>
        <v>19</v>
      </c>
      <c r="F128" s="2">
        <f t="shared" si="11"/>
        <v>1</v>
      </c>
      <c r="G128" s="5" t="str">
        <f t="shared" si="17"/>
        <v>Wed</v>
      </c>
      <c r="H128" s="2">
        <f t="shared" si="14"/>
        <v>6</v>
      </c>
      <c r="I128" s="16">
        <v>147</v>
      </c>
      <c r="J128" s="16">
        <v>151</v>
      </c>
      <c r="K128" s="16">
        <v>75</v>
      </c>
      <c r="L128" s="16">
        <v>38</v>
      </c>
      <c r="M128" s="16">
        <v>596</v>
      </c>
      <c r="N128" s="16">
        <v>160</v>
      </c>
      <c r="O128" s="16">
        <v>160</v>
      </c>
      <c r="P128" s="16">
        <v>2799</v>
      </c>
      <c r="Q128" s="16">
        <v>2164</v>
      </c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</row>
    <row r="129" spans="1:30" x14ac:dyDescent="0.25">
      <c r="A129" s="10">
        <f>IF(COUNTIF($D$3:D129,D129)=1,A128+1,A128)</f>
        <v>5</v>
      </c>
      <c r="B129" s="3">
        <f t="shared" si="15"/>
        <v>42131</v>
      </c>
      <c r="C129" s="2">
        <f t="shared" si="10"/>
        <v>2015</v>
      </c>
      <c r="D129" s="4" t="str">
        <f t="shared" si="12"/>
        <v>May</v>
      </c>
      <c r="E129" s="2">
        <f t="shared" si="13"/>
        <v>19</v>
      </c>
      <c r="F129" s="2">
        <f t="shared" si="11"/>
        <v>1</v>
      </c>
      <c r="G129" s="5" t="str">
        <f t="shared" si="17"/>
        <v>Thu</v>
      </c>
      <c r="H129" s="2">
        <f t="shared" si="14"/>
        <v>7</v>
      </c>
      <c r="I129" s="16">
        <v>192</v>
      </c>
      <c r="J129" s="16">
        <v>136</v>
      </c>
      <c r="K129" s="16">
        <v>96</v>
      </c>
      <c r="L129" s="16">
        <v>40</v>
      </c>
      <c r="M129" s="16">
        <v>408</v>
      </c>
      <c r="N129" s="16">
        <v>158</v>
      </c>
      <c r="O129" s="16">
        <v>158</v>
      </c>
      <c r="P129" s="16">
        <v>2409</v>
      </c>
      <c r="Q129" s="16">
        <v>2031</v>
      </c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</row>
    <row r="130" spans="1:30" x14ac:dyDescent="0.25">
      <c r="A130" s="10">
        <f>IF(COUNTIF($D$3:D130,D130)=1,A129+1,A129)</f>
        <v>5</v>
      </c>
      <c r="B130" s="3">
        <f t="shared" si="15"/>
        <v>42132</v>
      </c>
      <c r="C130" s="2">
        <f t="shared" si="10"/>
        <v>2015</v>
      </c>
      <c r="D130" s="4" t="str">
        <f t="shared" si="12"/>
        <v>May</v>
      </c>
      <c r="E130" s="2">
        <f t="shared" si="13"/>
        <v>19</v>
      </c>
      <c r="F130" s="2">
        <f t="shared" si="11"/>
        <v>2</v>
      </c>
      <c r="G130" s="5" t="str">
        <f t="shared" si="17"/>
        <v>Fri</v>
      </c>
      <c r="H130" s="2">
        <f t="shared" si="14"/>
        <v>8</v>
      </c>
      <c r="I130" s="16">
        <v>142</v>
      </c>
      <c r="J130" s="16">
        <v>131</v>
      </c>
      <c r="K130" s="16">
        <v>81</v>
      </c>
      <c r="L130" s="16">
        <v>29</v>
      </c>
      <c r="M130" s="16">
        <v>499</v>
      </c>
      <c r="N130" s="16">
        <v>147</v>
      </c>
      <c r="O130" s="16">
        <v>147</v>
      </c>
      <c r="P130" s="16">
        <v>2343</v>
      </c>
      <c r="Q130" s="16">
        <v>1966</v>
      </c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</row>
    <row r="131" spans="1:30" x14ac:dyDescent="0.25">
      <c r="A131" s="10">
        <f>IF(COUNTIF($D$3:D131,D131)=1,A130+1,A130)</f>
        <v>5</v>
      </c>
      <c r="B131" s="3">
        <f t="shared" si="15"/>
        <v>42133</v>
      </c>
      <c r="C131" s="2">
        <f t="shared" ref="C131:C194" si="18">YEAR(B131)</f>
        <v>2015</v>
      </c>
      <c r="D131" s="4" t="str">
        <f t="shared" si="12"/>
        <v>May</v>
      </c>
      <c r="E131" s="2">
        <f t="shared" si="13"/>
        <v>19</v>
      </c>
      <c r="F131" s="2">
        <f t="shared" ref="F131:F194" si="19">ROUNDUP(DAY(B131)/7,0)</f>
        <v>2</v>
      </c>
      <c r="G131" s="5" t="str">
        <f t="shared" si="17"/>
        <v>Sat</v>
      </c>
      <c r="H131" s="2">
        <f t="shared" si="14"/>
        <v>9</v>
      </c>
      <c r="I131" s="16">
        <v>108</v>
      </c>
      <c r="J131" s="16">
        <v>90</v>
      </c>
      <c r="K131" s="16">
        <v>93</v>
      </c>
      <c r="L131" s="16">
        <v>22</v>
      </c>
      <c r="M131" s="16">
        <v>432</v>
      </c>
      <c r="N131" s="16">
        <v>116</v>
      </c>
      <c r="O131" s="16">
        <v>116</v>
      </c>
      <c r="P131" s="16">
        <v>1575</v>
      </c>
      <c r="Q131" s="16">
        <v>1476</v>
      </c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</row>
    <row r="132" spans="1:30" x14ac:dyDescent="0.25">
      <c r="A132" s="10">
        <f>IF(COUNTIF($D$3:D132,D132)=1,A131+1,A131)</f>
        <v>5</v>
      </c>
      <c r="B132" s="3">
        <f t="shared" si="15"/>
        <v>42134</v>
      </c>
      <c r="C132" s="2">
        <f t="shared" si="18"/>
        <v>2015</v>
      </c>
      <c r="D132" s="4" t="str">
        <f t="shared" ref="D132:D195" si="20">TEXT(B132,"mmm")</f>
        <v>May</v>
      </c>
      <c r="E132" s="2">
        <f t="shared" ref="E132:E195" si="21">WEEKNUM(B132)</f>
        <v>20</v>
      </c>
      <c r="F132" s="2">
        <f t="shared" si="19"/>
        <v>2</v>
      </c>
      <c r="G132" s="5" t="str">
        <f t="shared" si="17"/>
        <v>Sun</v>
      </c>
      <c r="H132" s="2">
        <f t="shared" ref="H132:H195" si="22">VALUE(TEXT(B132,"dd"))</f>
        <v>10</v>
      </c>
      <c r="I132" s="16">
        <v>138</v>
      </c>
      <c r="J132" s="16">
        <v>69</v>
      </c>
      <c r="K132" s="16">
        <v>89</v>
      </c>
      <c r="L132" s="16">
        <v>35</v>
      </c>
      <c r="M132" s="16">
        <v>368</v>
      </c>
      <c r="N132" s="16">
        <v>123</v>
      </c>
      <c r="O132" s="16">
        <v>123</v>
      </c>
      <c r="P132" s="16">
        <v>1181</v>
      </c>
      <c r="Q132" s="16">
        <v>1223</v>
      </c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</row>
    <row r="133" spans="1:30" x14ac:dyDescent="0.25">
      <c r="A133" s="10">
        <f>IF(COUNTIF($D$3:D133,D133)=1,A132+1,A132)</f>
        <v>5</v>
      </c>
      <c r="B133" s="3">
        <f t="shared" ref="B133:B196" si="23">B132+1</f>
        <v>42135</v>
      </c>
      <c r="C133" s="2">
        <f t="shared" si="18"/>
        <v>2015</v>
      </c>
      <c r="D133" s="4" t="str">
        <f t="shared" si="20"/>
        <v>May</v>
      </c>
      <c r="E133" s="2">
        <f t="shared" si="21"/>
        <v>20</v>
      </c>
      <c r="F133" s="2">
        <f t="shared" si="19"/>
        <v>2</v>
      </c>
      <c r="G133" s="5" t="str">
        <f t="shared" si="17"/>
        <v>Mon</v>
      </c>
      <c r="H133" s="2">
        <f t="shared" si="22"/>
        <v>11</v>
      </c>
      <c r="I133" s="16">
        <v>190</v>
      </c>
      <c r="J133" s="16">
        <v>129</v>
      </c>
      <c r="K133" s="16">
        <v>88</v>
      </c>
      <c r="L133" s="16">
        <v>31</v>
      </c>
      <c r="M133" s="16">
        <v>684</v>
      </c>
      <c r="N133" s="16">
        <v>138</v>
      </c>
      <c r="O133" s="16">
        <v>138</v>
      </c>
      <c r="P133" s="16">
        <v>3186</v>
      </c>
      <c r="Q133" s="16">
        <v>2444</v>
      </c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</row>
    <row r="134" spans="1:30" x14ac:dyDescent="0.25">
      <c r="A134" s="10">
        <f>IF(COUNTIF($D$3:D134,D134)=1,A133+1,A133)</f>
        <v>5</v>
      </c>
      <c r="B134" s="3">
        <f t="shared" si="23"/>
        <v>42136</v>
      </c>
      <c r="C134" s="2">
        <f t="shared" si="18"/>
        <v>2015</v>
      </c>
      <c r="D134" s="4" t="str">
        <f t="shared" si="20"/>
        <v>May</v>
      </c>
      <c r="E134" s="2">
        <f t="shared" si="21"/>
        <v>20</v>
      </c>
      <c r="F134" s="2">
        <f t="shared" si="19"/>
        <v>2</v>
      </c>
      <c r="G134" s="5" t="str">
        <f t="shared" si="17"/>
        <v>Tue</v>
      </c>
      <c r="H134" s="2">
        <f t="shared" si="22"/>
        <v>12</v>
      </c>
      <c r="I134" s="16">
        <v>170</v>
      </c>
      <c r="J134" s="16">
        <v>141</v>
      </c>
      <c r="K134" s="16">
        <v>112</v>
      </c>
      <c r="L134" s="16">
        <v>37</v>
      </c>
      <c r="M134" s="16">
        <v>580</v>
      </c>
      <c r="N134" s="16">
        <v>138</v>
      </c>
      <c r="O134" s="16">
        <v>138</v>
      </c>
      <c r="P134" s="16">
        <v>2736</v>
      </c>
      <c r="Q134" s="16">
        <v>2234</v>
      </c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</row>
    <row r="135" spans="1:30" x14ac:dyDescent="0.25">
      <c r="A135" s="10">
        <f>IF(COUNTIF($D$3:D135,D135)=1,A134+1,A134)</f>
        <v>5</v>
      </c>
      <c r="B135" s="3">
        <f t="shared" si="23"/>
        <v>42137</v>
      </c>
      <c r="C135" s="2">
        <f t="shared" si="18"/>
        <v>2015</v>
      </c>
      <c r="D135" s="4" t="str">
        <f t="shared" si="20"/>
        <v>May</v>
      </c>
      <c r="E135" s="2">
        <f t="shared" si="21"/>
        <v>20</v>
      </c>
      <c r="F135" s="2">
        <f t="shared" si="19"/>
        <v>2</v>
      </c>
      <c r="G135" s="5" t="str">
        <f t="shared" si="17"/>
        <v>Wed</v>
      </c>
      <c r="H135" s="2">
        <f t="shared" si="22"/>
        <v>13</v>
      </c>
      <c r="I135" s="16">
        <v>188</v>
      </c>
      <c r="J135" s="16">
        <v>102</v>
      </c>
      <c r="K135" s="16">
        <v>107</v>
      </c>
      <c r="L135" s="16">
        <v>24</v>
      </c>
      <c r="M135" s="16">
        <v>533</v>
      </c>
      <c r="N135" s="16">
        <v>129</v>
      </c>
      <c r="O135" s="16">
        <v>129</v>
      </c>
      <c r="P135" s="16">
        <v>2490</v>
      </c>
      <c r="Q135" s="16">
        <v>2268</v>
      </c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</row>
    <row r="136" spans="1:30" x14ac:dyDescent="0.25">
      <c r="A136" s="10">
        <f>IF(COUNTIF($D$3:D136,D136)=1,A135+1,A135)</f>
        <v>5</v>
      </c>
      <c r="B136" s="3">
        <f t="shared" si="23"/>
        <v>42138</v>
      </c>
      <c r="C136" s="2">
        <f t="shared" si="18"/>
        <v>2015</v>
      </c>
      <c r="D136" s="4" t="str">
        <f t="shared" si="20"/>
        <v>May</v>
      </c>
      <c r="E136" s="2">
        <f t="shared" si="21"/>
        <v>20</v>
      </c>
      <c r="F136" s="2">
        <f t="shared" si="19"/>
        <v>2</v>
      </c>
      <c r="G136" s="5" t="str">
        <f t="shared" si="17"/>
        <v>Thu</v>
      </c>
      <c r="H136" s="2">
        <f t="shared" si="22"/>
        <v>14</v>
      </c>
      <c r="I136" s="16">
        <v>197</v>
      </c>
      <c r="J136" s="16">
        <v>128</v>
      </c>
      <c r="K136" s="16">
        <v>81</v>
      </c>
      <c r="L136" s="16">
        <v>29</v>
      </c>
      <c r="M136" s="16">
        <v>595</v>
      </c>
      <c r="N136" s="16">
        <v>179</v>
      </c>
      <c r="O136" s="16">
        <v>179</v>
      </c>
      <c r="P136" s="16">
        <v>2471</v>
      </c>
      <c r="Q136" s="16">
        <v>2184</v>
      </c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</row>
    <row r="137" spans="1:30" x14ac:dyDescent="0.25">
      <c r="A137" s="10">
        <f>IF(COUNTIF($D$3:D137,D137)=1,A136+1,A136)</f>
        <v>5</v>
      </c>
      <c r="B137" s="3">
        <f t="shared" si="23"/>
        <v>42139</v>
      </c>
      <c r="C137" s="2">
        <f t="shared" si="18"/>
        <v>2015</v>
      </c>
      <c r="D137" s="4" t="str">
        <f t="shared" si="20"/>
        <v>May</v>
      </c>
      <c r="E137" s="2">
        <f t="shared" si="21"/>
        <v>20</v>
      </c>
      <c r="F137" s="2">
        <f t="shared" si="19"/>
        <v>3</v>
      </c>
      <c r="G137" s="5" t="str">
        <f t="shared" si="17"/>
        <v>Fri</v>
      </c>
      <c r="H137" s="2">
        <f t="shared" si="22"/>
        <v>15</v>
      </c>
      <c r="I137" s="16">
        <v>151</v>
      </c>
      <c r="J137" s="16">
        <v>104</v>
      </c>
      <c r="K137" s="16">
        <v>104</v>
      </c>
      <c r="L137" s="16">
        <v>20</v>
      </c>
      <c r="M137" s="16">
        <v>574</v>
      </c>
      <c r="N137" s="16">
        <v>137</v>
      </c>
      <c r="O137" s="16">
        <v>137</v>
      </c>
      <c r="P137" s="16">
        <v>2644</v>
      </c>
      <c r="Q137" s="16">
        <v>2098</v>
      </c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</row>
    <row r="138" spans="1:30" x14ac:dyDescent="0.25">
      <c r="A138" s="10">
        <f>IF(COUNTIF($D$3:D138,D138)=1,A137+1,A137)</f>
        <v>5</v>
      </c>
      <c r="B138" s="3">
        <f t="shared" si="23"/>
        <v>42140</v>
      </c>
      <c r="C138" s="2">
        <f t="shared" si="18"/>
        <v>2015</v>
      </c>
      <c r="D138" s="4" t="str">
        <f t="shared" si="20"/>
        <v>May</v>
      </c>
      <c r="E138" s="2">
        <f t="shared" si="21"/>
        <v>20</v>
      </c>
      <c r="F138" s="2">
        <f t="shared" si="19"/>
        <v>3</v>
      </c>
      <c r="G138" s="5" t="str">
        <f t="shared" si="17"/>
        <v>Sat</v>
      </c>
      <c r="H138" s="2">
        <f t="shared" si="22"/>
        <v>16</v>
      </c>
      <c r="I138" s="16">
        <v>124</v>
      </c>
      <c r="J138" s="16">
        <v>118</v>
      </c>
      <c r="K138" s="16">
        <v>94</v>
      </c>
      <c r="L138" s="16">
        <v>30</v>
      </c>
      <c r="M138" s="16">
        <v>432</v>
      </c>
      <c r="N138" s="16">
        <v>125</v>
      </c>
      <c r="O138" s="16">
        <v>125</v>
      </c>
      <c r="P138" s="16">
        <v>1750</v>
      </c>
      <c r="Q138" s="16">
        <v>1753</v>
      </c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</row>
    <row r="139" spans="1:30" x14ac:dyDescent="0.25">
      <c r="A139" s="10">
        <f>IF(COUNTIF($D$3:D139,D139)=1,A138+1,A138)</f>
        <v>5</v>
      </c>
      <c r="B139" s="3">
        <f t="shared" si="23"/>
        <v>42141</v>
      </c>
      <c r="C139" s="2">
        <f t="shared" si="18"/>
        <v>2015</v>
      </c>
      <c r="D139" s="4" t="str">
        <f t="shared" si="20"/>
        <v>May</v>
      </c>
      <c r="E139" s="2">
        <f t="shared" si="21"/>
        <v>21</v>
      </c>
      <c r="F139" s="2">
        <f t="shared" si="19"/>
        <v>3</v>
      </c>
      <c r="G139" s="5" t="str">
        <f t="shared" si="17"/>
        <v>Sun</v>
      </c>
      <c r="H139" s="2">
        <f t="shared" si="22"/>
        <v>17</v>
      </c>
      <c r="I139" s="16">
        <v>157</v>
      </c>
      <c r="J139" s="16">
        <v>119</v>
      </c>
      <c r="K139" s="16">
        <v>95</v>
      </c>
      <c r="L139" s="16">
        <v>48</v>
      </c>
      <c r="M139" s="16">
        <v>317</v>
      </c>
      <c r="N139" s="16">
        <v>138</v>
      </c>
      <c r="O139" s="16">
        <v>138</v>
      </c>
      <c r="P139" s="16">
        <v>1480</v>
      </c>
      <c r="Q139" s="16">
        <v>1433</v>
      </c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</row>
    <row r="140" spans="1:30" x14ac:dyDescent="0.25">
      <c r="A140" s="10">
        <f>IF(COUNTIF($D$3:D140,D140)=1,A139+1,A139)</f>
        <v>5</v>
      </c>
      <c r="B140" s="3">
        <f t="shared" si="23"/>
        <v>42142</v>
      </c>
      <c r="C140" s="2">
        <f t="shared" si="18"/>
        <v>2015</v>
      </c>
      <c r="D140" s="4" t="str">
        <f t="shared" si="20"/>
        <v>May</v>
      </c>
      <c r="E140" s="2">
        <f t="shared" si="21"/>
        <v>21</v>
      </c>
      <c r="F140" s="2">
        <f t="shared" si="19"/>
        <v>3</v>
      </c>
      <c r="G140" s="5" t="str">
        <f t="shared" si="17"/>
        <v>Mon</v>
      </c>
      <c r="H140" s="2">
        <f t="shared" si="22"/>
        <v>18</v>
      </c>
      <c r="I140" s="16">
        <v>149</v>
      </c>
      <c r="J140" s="16">
        <v>141</v>
      </c>
      <c r="K140" s="16">
        <v>96</v>
      </c>
      <c r="L140" s="16">
        <v>23</v>
      </c>
      <c r="M140" s="16">
        <v>738</v>
      </c>
      <c r="N140" s="16">
        <v>192</v>
      </c>
      <c r="O140" s="16">
        <v>192</v>
      </c>
      <c r="P140" s="16">
        <v>3066</v>
      </c>
      <c r="Q140" s="16">
        <v>2342</v>
      </c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</row>
    <row r="141" spans="1:30" x14ac:dyDescent="0.25">
      <c r="A141" s="10">
        <f>IF(COUNTIF($D$3:D141,D141)=1,A140+1,A140)</f>
        <v>5</v>
      </c>
      <c r="B141" s="3">
        <f t="shared" si="23"/>
        <v>42143</v>
      </c>
      <c r="C141" s="2">
        <f t="shared" si="18"/>
        <v>2015</v>
      </c>
      <c r="D141" s="4" t="str">
        <f t="shared" si="20"/>
        <v>May</v>
      </c>
      <c r="E141" s="2">
        <f t="shared" si="21"/>
        <v>21</v>
      </c>
      <c r="F141" s="2">
        <f t="shared" si="19"/>
        <v>3</v>
      </c>
      <c r="G141" s="5" t="str">
        <f t="shared" si="17"/>
        <v>Tue</v>
      </c>
      <c r="H141" s="2">
        <f t="shared" si="22"/>
        <v>19</v>
      </c>
      <c r="I141" s="16">
        <v>159</v>
      </c>
      <c r="J141" s="16">
        <v>132</v>
      </c>
      <c r="K141" s="16">
        <v>96</v>
      </c>
      <c r="L141" s="16">
        <v>45</v>
      </c>
      <c r="M141" s="16">
        <v>684</v>
      </c>
      <c r="N141" s="16">
        <v>153</v>
      </c>
      <c r="O141" s="16">
        <v>153</v>
      </c>
      <c r="P141" s="16">
        <v>3049</v>
      </c>
      <c r="Q141" s="16">
        <v>2018</v>
      </c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</row>
    <row r="142" spans="1:30" x14ac:dyDescent="0.25">
      <c r="A142" s="10">
        <f>IF(COUNTIF($D$3:D142,D142)=1,A141+1,A141)</f>
        <v>5</v>
      </c>
      <c r="B142" s="3">
        <f t="shared" si="23"/>
        <v>42144</v>
      </c>
      <c r="C142" s="2">
        <f t="shared" si="18"/>
        <v>2015</v>
      </c>
      <c r="D142" s="4" t="str">
        <f t="shared" si="20"/>
        <v>May</v>
      </c>
      <c r="E142" s="2">
        <f t="shared" si="21"/>
        <v>21</v>
      </c>
      <c r="F142" s="2">
        <f t="shared" si="19"/>
        <v>3</v>
      </c>
      <c r="G142" s="5" t="str">
        <f t="shared" si="17"/>
        <v>Wed</v>
      </c>
      <c r="H142" s="2">
        <f t="shared" si="22"/>
        <v>20</v>
      </c>
      <c r="I142" s="16">
        <v>223</v>
      </c>
      <c r="J142" s="16">
        <v>119</v>
      </c>
      <c r="K142" s="16">
        <v>99</v>
      </c>
      <c r="L142" s="16">
        <v>38</v>
      </c>
      <c r="M142" s="16">
        <v>568</v>
      </c>
      <c r="N142" s="16">
        <v>163</v>
      </c>
      <c r="O142" s="16">
        <v>163</v>
      </c>
      <c r="P142" s="16">
        <v>2592</v>
      </c>
      <c r="Q142" s="16">
        <v>2176</v>
      </c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</row>
    <row r="143" spans="1:30" x14ac:dyDescent="0.25">
      <c r="A143" s="10">
        <f>IF(COUNTIF($D$3:D143,D143)=1,A142+1,A142)</f>
        <v>5</v>
      </c>
      <c r="B143" s="3">
        <f t="shared" si="23"/>
        <v>42145</v>
      </c>
      <c r="C143" s="2">
        <f t="shared" si="18"/>
        <v>2015</v>
      </c>
      <c r="D143" s="4" t="str">
        <f t="shared" si="20"/>
        <v>May</v>
      </c>
      <c r="E143" s="2">
        <f t="shared" si="21"/>
        <v>21</v>
      </c>
      <c r="F143" s="2">
        <f t="shared" si="19"/>
        <v>3</v>
      </c>
      <c r="G143" s="5" t="str">
        <f t="shared" si="17"/>
        <v>Thu</v>
      </c>
      <c r="H143" s="2">
        <f t="shared" si="22"/>
        <v>21</v>
      </c>
      <c r="I143" s="16">
        <v>167</v>
      </c>
      <c r="J143" s="16">
        <v>135</v>
      </c>
      <c r="K143" s="16">
        <v>103</v>
      </c>
      <c r="L143" s="16">
        <v>48</v>
      </c>
      <c r="M143" s="16">
        <v>375</v>
      </c>
      <c r="N143" s="16">
        <v>167</v>
      </c>
      <c r="O143" s="16">
        <v>167</v>
      </c>
      <c r="P143" s="16">
        <v>2671</v>
      </c>
      <c r="Q143" s="16">
        <v>2157</v>
      </c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</row>
    <row r="144" spans="1:30" x14ac:dyDescent="0.25">
      <c r="A144" s="10">
        <f>IF(COUNTIF($D$3:D144,D144)=1,A143+1,A143)</f>
        <v>5</v>
      </c>
      <c r="B144" s="3">
        <f t="shared" si="23"/>
        <v>42146</v>
      </c>
      <c r="C144" s="2">
        <f t="shared" si="18"/>
        <v>2015</v>
      </c>
      <c r="D144" s="4" t="str">
        <f t="shared" si="20"/>
        <v>May</v>
      </c>
      <c r="E144" s="2">
        <f t="shared" si="21"/>
        <v>21</v>
      </c>
      <c r="F144" s="2">
        <f t="shared" si="19"/>
        <v>4</v>
      </c>
      <c r="G144" s="5" t="str">
        <f t="shared" si="17"/>
        <v>Fri</v>
      </c>
      <c r="H144" s="2">
        <f t="shared" si="22"/>
        <v>22</v>
      </c>
      <c r="I144" s="16">
        <v>133</v>
      </c>
      <c r="J144" s="16">
        <v>127</v>
      </c>
      <c r="K144" s="16">
        <v>107</v>
      </c>
      <c r="L144" s="16">
        <v>28</v>
      </c>
      <c r="M144" s="16">
        <v>354</v>
      </c>
      <c r="N144" s="16">
        <v>152</v>
      </c>
      <c r="O144" s="16">
        <v>152</v>
      </c>
      <c r="P144" s="16">
        <v>2395</v>
      </c>
      <c r="Q144" s="16">
        <v>2127</v>
      </c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</row>
    <row r="145" spans="1:30" x14ac:dyDescent="0.25">
      <c r="A145" s="10">
        <f>IF(COUNTIF($D$3:D145,D145)=1,A144+1,A144)</f>
        <v>5</v>
      </c>
      <c r="B145" s="3">
        <f t="shared" si="23"/>
        <v>42147</v>
      </c>
      <c r="C145" s="2">
        <f t="shared" si="18"/>
        <v>2015</v>
      </c>
      <c r="D145" s="4" t="str">
        <f t="shared" si="20"/>
        <v>May</v>
      </c>
      <c r="E145" s="2">
        <f t="shared" si="21"/>
        <v>21</v>
      </c>
      <c r="F145" s="2">
        <f t="shared" si="19"/>
        <v>4</v>
      </c>
      <c r="G145" s="5" t="str">
        <f t="shared" si="17"/>
        <v>Sat</v>
      </c>
      <c r="H145" s="2">
        <f t="shared" si="22"/>
        <v>23</v>
      </c>
      <c r="I145" s="16">
        <v>113</v>
      </c>
      <c r="J145" s="16">
        <v>101</v>
      </c>
      <c r="K145" s="16">
        <v>85</v>
      </c>
      <c r="L145" s="16">
        <v>24</v>
      </c>
      <c r="M145" s="16">
        <v>256</v>
      </c>
      <c r="N145" s="16">
        <v>131</v>
      </c>
      <c r="O145" s="16">
        <v>131</v>
      </c>
      <c r="P145" s="16">
        <v>1571</v>
      </c>
      <c r="Q145" s="16">
        <v>1577</v>
      </c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</row>
    <row r="146" spans="1:30" x14ac:dyDescent="0.25">
      <c r="A146" s="10">
        <f>IF(COUNTIF($D$3:D146,D146)=1,A145+1,A145)</f>
        <v>5</v>
      </c>
      <c r="B146" s="3">
        <f t="shared" si="23"/>
        <v>42148</v>
      </c>
      <c r="C146" s="2">
        <f t="shared" si="18"/>
        <v>2015</v>
      </c>
      <c r="D146" s="4" t="str">
        <f t="shared" si="20"/>
        <v>May</v>
      </c>
      <c r="E146" s="2">
        <f t="shared" si="21"/>
        <v>22</v>
      </c>
      <c r="F146" s="2">
        <f t="shared" si="19"/>
        <v>4</v>
      </c>
      <c r="G146" s="5" t="str">
        <f t="shared" si="17"/>
        <v>Sun</v>
      </c>
      <c r="H146" s="2">
        <f t="shared" si="22"/>
        <v>24</v>
      </c>
      <c r="I146" s="16">
        <v>127</v>
      </c>
      <c r="J146" s="16">
        <v>91</v>
      </c>
      <c r="K146" s="16">
        <v>82</v>
      </c>
      <c r="L146" s="16">
        <v>17</v>
      </c>
      <c r="M146" s="16">
        <v>253</v>
      </c>
      <c r="N146" s="16">
        <v>111</v>
      </c>
      <c r="O146" s="16">
        <v>111</v>
      </c>
      <c r="P146" s="16">
        <v>1173</v>
      </c>
      <c r="Q146" s="16">
        <v>1225</v>
      </c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</row>
    <row r="147" spans="1:30" x14ac:dyDescent="0.25">
      <c r="A147" s="10">
        <f>IF(COUNTIF($D$3:D147,D147)=1,A146+1,A146)</f>
        <v>5</v>
      </c>
      <c r="B147" s="3">
        <f t="shared" si="23"/>
        <v>42149</v>
      </c>
      <c r="C147" s="2">
        <f t="shared" si="18"/>
        <v>2015</v>
      </c>
      <c r="D147" s="4" t="str">
        <f t="shared" si="20"/>
        <v>May</v>
      </c>
      <c r="E147" s="2">
        <f t="shared" si="21"/>
        <v>22</v>
      </c>
      <c r="F147" s="2">
        <f t="shared" si="19"/>
        <v>4</v>
      </c>
      <c r="G147" s="5" t="str">
        <f t="shared" si="17"/>
        <v>Mon</v>
      </c>
      <c r="H147" s="2">
        <f t="shared" si="22"/>
        <v>25</v>
      </c>
      <c r="I147" s="16">
        <v>178</v>
      </c>
      <c r="J147" s="16">
        <v>140</v>
      </c>
      <c r="K147" s="16">
        <v>96</v>
      </c>
      <c r="L147" s="16">
        <v>26</v>
      </c>
      <c r="M147" s="16">
        <v>329</v>
      </c>
      <c r="N147" s="16">
        <v>167</v>
      </c>
      <c r="O147" s="16">
        <v>167</v>
      </c>
      <c r="P147" s="16">
        <v>1684</v>
      </c>
      <c r="Q147" s="16">
        <v>1847</v>
      </c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</row>
    <row r="148" spans="1:30" x14ac:dyDescent="0.25">
      <c r="A148" s="10">
        <f>IF(COUNTIF($D$3:D148,D148)=1,A147+1,A147)</f>
        <v>5</v>
      </c>
      <c r="B148" s="3">
        <f t="shared" si="23"/>
        <v>42150</v>
      </c>
      <c r="C148" s="2">
        <f t="shared" si="18"/>
        <v>2015</v>
      </c>
      <c r="D148" s="4" t="str">
        <f t="shared" si="20"/>
        <v>May</v>
      </c>
      <c r="E148" s="2">
        <f t="shared" si="21"/>
        <v>22</v>
      </c>
      <c r="F148" s="2">
        <f t="shared" si="19"/>
        <v>4</v>
      </c>
      <c r="G148" s="5" t="str">
        <f t="shared" si="17"/>
        <v>Tue</v>
      </c>
      <c r="H148" s="2">
        <f t="shared" si="22"/>
        <v>26</v>
      </c>
      <c r="I148" s="16">
        <v>171</v>
      </c>
      <c r="J148" s="16">
        <v>120</v>
      </c>
      <c r="K148" s="16">
        <v>93</v>
      </c>
      <c r="L148" s="16">
        <v>26</v>
      </c>
      <c r="M148" s="16">
        <v>416</v>
      </c>
      <c r="N148" s="16">
        <v>161</v>
      </c>
      <c r="O148" s="16">
        <v>161</v>
      </c>
      <c r="P148" s="16">
        <v>3671</v>
      </c>
      <c r="Q148" s="16">
        <v>2426</v>
      </c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</row>
    <row r="149" spans="1:30" x14ac:dyDescent="0.25">
      <c r="A149" s="10">
        <f>IF(COUNTIF($D$3:D149,D149)=1,A148+1,A148)</f>
        <v>5</v>
      </c>
      <c r="B149" s="3">
        <f t="shared" si="23"/>
        <v>42151</v>
      </c>
      <c r="C149" s="2">
        <f t="shared" si="18"/>
        <v>2015</v>
      </c>
      <c r="D149" s="4" t="str">
        <f t="shared" si="20"/>
        <v>May</v>
      </c>
      <c r="E149" s="2">
        <f t="shared" si="21"/>
        <v>22</v>
      </c>
      <c r="F149" s="2">
        <f t="shared" si="19"/>
        <v>4</v>
      </c>
      <c r="G149" s="5" t="str">
        <f t="shared" si="17"/>
        <v>Wed</v>
      </c>
      <c r="H149" s="2">
        <f t="shared" si="22"/>
        <v>27</v>
      </c>
      <c r="I149" s="16">
        <v>189</v>
      </c>
      <c r="J149" s="16">
        <v>152</v>
      </c>
      <c r="K149" s="16">
        <v>107</v>
      </c>
      <c r="L149" s="16">
        <v>33</v>
      </c>
      <c r="M149" s="16">
        <v>458</v>
      </c>
      <c r="N149" s="16">
        <v>152</v>
      </c>
      <c r="O149" s="16">
        <v>152</v>
      </c>
      <c r="P149" s="16">
        <v>2943</v>
      </c>
      <c r="Q149" s="16">
        <v>2384</v>
      </c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</row>
    <row r="150" spans="1:30" x14ac:dyDescent="0.25">
      <c r="A150" s="10">
        <f>IF(COUNTIF($D$3:D150,D150)=1,A149+1,A149)</f>
        <v>5</v>
      </c>
      <c r="B150" s="3">
        <f t="shared" si="23"/>
        <v>42152</v>
      </c>
      <c r="C150" s="2">
        <f t="shared" si="18"/>
        <v>2015</v>
      </c>
      <c r="D150" s="4" t="str">
        <f t="shared" si="20"/>
        <v>May</v>
      </c>
      <c r="E150" s="2">
        <f t="shared" si="21"/>
        <v>22</v>
      </c>
      <c r="F150" s="2">
        <f t="shared" si="19"/>
        <v>4</v>
      </c>
      <c r="G150" s="5" t="str">
        <f t="shared" si="17"/>
        <v>Thu</v>
      </c>
      <c r="H150" s="2">
        <f t="shared" si="22"/>
        <v>28</v>
      </c>
      <c r="I150" s="16">
        <v>175</v>
      </c>
      <c r="J150" s="16">
        <v>162</v>
      </c>
      <c r="K150" s="16">
        <v>92</v>
      </c>
      <c r="L150" s="16">
        <v>29</v>
      </c>
      <c r="M150" s="16">
        <v>453</v>
      </c>
      <c r="N150" s="16">
        <v>161</v>
      </c>
      <c r="O150" s="16">
        <v>161</v>
      </c>
      <c r="P150" s="16">
        <v>2781</v>
      </c>
      <c r="Q150" s="16">
        <v>2244</v>
      </c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</row>
    <row r="151" spans="1:30" x14ac:dyDescent="0.25">
      <c r="A151" s="10">
        <f>IF(COUNTIF($D$3:D151,D151)=1,A150+1,A150)</f>
        <v>5</v>
      </c>
      <c r="B151" s="3">
        <f t="shared" si="23"/>
        <v>42153</v>
      </c>
      <c r="C151" s="2">
        <f t="shared" si="18"/>
        <v>2015</v>
      </c>
      <c r="D151" s="4" t="str">
        <f t="shared" si="20"/>
        <v>May</v>
      </c>
      <c r="E151" s="2">
        <f t="shared" si="21"/>
        <v>22</v>
      </c>
      <c r="F151" s="2">
        <f t="shared" si="19"/>
        <v>5</v>
      </c>
      <c r="G151" s="5" t="str">
        <f t="shared" si="17"/>
        <v>Fri</v>
      </c>
      <c r="H151" s="2">
        <f t="shared" si="22"/>
        <v>29</v>
      </c>
      <c r="I151" s="16">
        <v>138</v>
      </c>
      <c r="J151" s="16">
        <v>123</v>
      </c>
      <c r="K151" s="16">
        <v>83</v>
      </c>
      <c r="L151" s="16">
        <v>21</v>
      </c>
      <c r="M151" s="16">
        <v>470</v>
      </c>
      <c r="N151" s="16">
        <v>184</v>
      </c>
      <c r="O151" s="16">
        <v>184</v>
      </c>
      <c r="P151" s="16">
        <v>3114</v>
      </c>
      <c r="Q151" s="16">
        <v>2229</v>
      </c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</row>
    <row r="152" spans="1:30" x14ac:dyDescent="0.25">
      <c r="A152" s="10">
        <f>IF(COUNTIF($D$3:D152,D152)=1,A151+1,A151)</f>
        <v>5</v>
      </c>
      <c r="B152" s="3">
        <f t="shared" si="23"/>
        <v>42154</v>
      </c>
      <c r="C152" s="2">
        <f t="shared" si="18"/>
        <v>2015</v>
      </c>
      <c r="D152" s="4" t="str">
        <f t="shared" si="20"/>
        <v>May</v>
      </c>
      <c r="E152" s="2">
        <f t="shared" si="21"/>
        <v>22</v>
      </c>
      <c r="F152" s="2">
        <f t="shared" si="19"/>
        <v>5</v>
      </c>
      <c r="G152" s="5" t="str">
        <f t="shared" si="17"/>
        <v>Sat</v>
      </c>
      <c r="H152" s="2">
        <f t="shared" si="22"/>
        <v>30</v>
      </c>
      <c r="I152" s="16">
        <v>120</v>
      </c>
      <c r="J152" s="16">
        <v>112</v>
      </c>
      <c r="K152" s="16">
        <v>113</v>
      </c>
      <c r="L152" s="16">
        <v>25</v>
      </c>
      <c r="M152" s="16">
        <v>284</v>
      </c>
      <c r="N152" s="16">
        <v>139</v>
      </c>
      <c r="O152" s="16">
        <v>139</v>
      </c>
      <c r="P152" s="16">
        <v>1864</v>
      </c>
      <c r="Q152" s="16">
        <v>1771</v>
      </c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</row>
    <row r="153" spans="1:30" x14ac:dyDescent="0.25">
      <c r="A153" s="10">
        <f>IF(COUNTIF($D$3:D153,D153)=1,A152+1,A152)</f>
        <v>5</v>
      </c>
      <c r="B153" s="3">
        <f t="shared" si="23"/>
        <v>42155</v>
      </c>
      <c r="C153" s="2">
        <f t="shared" si="18"/>
        <v>2015</v>
      </c>
      <c r="D153" s="4" t="str">
        <f t="shared" si="20"/>
        <v>May</v>
      </c>
      <c r="E153" s="2">
        <f t="shared" si="21"/>
        <v>23</v>
      </c>
      <c r="F153" s="2">
        <f t="shared" si="19"/>
        <v>5</v>
      </c>
      <c r="G153" s="5" t="str">
        <f t="shared" si="17"/>
        <v>Sun</v>
      </c>
      <c r="H153" s="2">
        <f t="shared" si="22"/>
        <v>31</v>
      </c>
      <c r="I153" s="16">
        <v>143</v>
      </c>
      <c r="J153" s="16">
        <v>109</v>
      </c>
      <c r="K153" s="16">
        <v>100</v>
      </c>
      <c r="L153" s="16">
        <v>23</v>
      </c>
      <c r="M153" s="16">
        <v>334</v>
      </c>
      <c r="N153" s="16">
        <v>167</v>
      </c>
      <c r="O153" s="16">
        <v>167</v>
      </c>
      <c r="P153" s="16">
        <v>1732</v>
      </c>
      <c r="Q153" s="16">
        <v>1714</v>
      </c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</row>
    <row r="154" spans="1:30" x14ac:dyDescent="0.25">
      <c r="A154" s="10">
        <f>IF(COUNTIF($D$3:D154,D154)=1,A153+1,A153)</f>
        <v>6</v>
      </c>
      <c r="B154" s="3">
        <f t="shared" si="23"/>
        <v>42156</v>
      </c>
      <c r="C154" s="2">
        <f t="shared" si="18"/>
        <v>2015</v>
      </c>
      <c r="D154" s="4" t="str">
        <f t="shared" si="20"/>
        <v>Jun</v>
      </c>
      <c r="E154" s="2">
        <f t="shared" si="21"/>
        <v>23</v>
      </c>
      <c r="F154" s="2">
        <f t="shared" si="19"/>
        <v>1</v>
      </c>
      <c r="G154" s="5" t="str">
        <f>TEXT(B154,"ddd")</f>
        <v>Mon</v>
      </c>
      <c r="H154" s="2">
        <f t="shared" si="22"/>
        <v>1</v>
      </c>
      <c r="I154" s="16">
        <v>183</v>
      </c>
      <c r="J154" s="16">
        <v>143</v>
      </c>
      <c r="K154" s="16">
        <v>86</v>
      </c>
      <c r="L154" s="16">
        <v>28</v>
      </c>
      <c r="M154" s="16">
        <v>519</v>
      </c>
      <c r="N154" s="16">
        <v>209</v>
      </c>
      <c r="O154" s="16">
        <v>209</v>
      </c>
      <c r="P154" s="16">
        <v>3831</v>
      </c>
      <c r="Q154" s="16">
        <v>2535</v>
      </c>
      <c r="R154" s="16">
        <v>159</v>
      </c>
      <c r="S154" s="16">
        <v>34</v>
      </c>
      <c r="T154" s="16">
        <v>11</v>
      </c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</row>
    <row r="155" spans="1:30" x14ac:dyDescent="0.25">
      <c r="A155" s="10">
        <f>IF(COUNTIF($D$3:D155,D155)=1,A154+1,A154)</f>
        <v>6</v>
      </c>
      <c r="B155" s="3">
        <f t="shared" si="23"/>
        <v>42157</v>
      </c>
      <c r="C155" s="2">
        <f t="shared" si="18"/>
        <v>2015</v>
      </c>
      <c r="D155" s="4" t="str">
        <f t="shared" si="20"/>
        <v>Jun</v>
      </c>
      <c r="E155" s="2">
        <f t="shared" si="21"/>
        <v>23</v>
      </c>
      <c r="F155" s="2">
        <f t="shared" si="19"/>
        <v>1</v>
      </c>
      <c r="G155" s="5" t="str">
        <f>TEXT(B155,"ddd")</f>
        <v>Tue</v>
      </c>
      <c r="H155" s="2">
        <f t="shared" si="22"/>
        <v>2</v>
      </c>
      <c r="I155" s="16">
        <v>220</v>
      </c>
      <c r="J155" s="16">
        <v>146</v>
      </c>
      <c r="K155" s="16">
        <v>86</v>
      </c>
      <c r="L155" s="16">
        <v>29</v>
      </c>
      <c r="M155" s="16">
        <v>524</v>
      </c>
      <c r="N155" s="16">
        <v>185</v>
      </c>
      <c r="O155" s="16">
        <v>185</v>
      </c>
      <c r="P155" s="16">
        <v>3225</v>
      </c>
      <c r="Q155" s="16">
        <v>2331</v>
      </c>
      <c r="R155" s="16">
        <v>129</v>
      </c>
      <c r="S155" s="16">
        <v>51</v>
      </c>
      <c r="T155" s="16">
        <v>18</v>
      </c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</row>
    <row r="156" spans="1:30" x14ac:dyDescent="0.25">
      <c r="A156" s="10">
        <f>IF(COUNTIF($D$3:D156,D156)=1,A155+1,A155)</f>
        <v>6</v>
      </c>
      <c r="B156" s="3">
        <f t="shared" si="23"/>
        <v>42158</v>
      </c>
      <c r="C156" s="2">
        <f t="shared" si="18"/>
        <v>2015</v>
      </c>
      <c r="D156" s="4" t="str">
        <f t="shared" si="20"/>
        <v>Jun</v>
      </c>
      <c r="E156" s="2">
        <f t="shared" si="21"/>
        <v>23</v>
      </c>
      <c r="F156" s="2">
        <f t="shared" si="19"/>
        <v>1</v>
      </c>
      <c r="G156" s="5" t="str">
        <f>TEXT(B156,"ddd")</f>
        <v>Wed</v>
      </c>
      <c r="H156" s="2">
        <f t="shared" si="22"/>
        <v>3</v>
      </c>
      <c r="I156" s="16">
        <v>170</v>
      </c>
      <c r="J156" s="16">
        <v>127</v>
      </c>
      <c r="K156" s="16">
        <v>94</v>
      </c>
      <c r="L156" s="16">
        <v>41</v>
      </c>
      <c r="M156" s="16">
        <v>482</v>
      </c>
      <c r="N156" s="16">
        <v>157</v>
      </c>
      <c r="O156" s="16">
        <v>157</v>
      </c>
      <c r="P156" s="16">
        <v>3031</v>
      </c>
      <c r="Q156" s="16">
        <v>2223</v>
      </c>
      <c r="R156" s="16">
        <v>121</v>
      </c>
      <c r="S156" s="16">
        <v>52</v>
      </c>
      <c r="T156" s="16">
        <v>10</v>
      </c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</row>
    <row r="157" spans="1:30" x14ac:dyDescent="0.25">
      <c r="A157" s="10">
        <f>IF(COUNTIF($D$3:D157,D157)=1,A156+1,A156)</f>
        <v>6</v>
      </c>
      <c r="B157" s="3">
        <f t="shared" si="23"/>
        <v>42159</v>
      </c>
      <c r="C157" s="2">
        <f t="shared" si="18"/>
        <v>2015</v>
      </c>
      <c r="D157" s="4" t="str">
        <f t="shared" si="20"/>
        <v>Jun</v>
      </c>
      <c r="E157" s="2">
        <f t="shared" si="21"/>
        <v>23</v>
      </c>
      <c r="F157" s="2">
        <f t="shared" si="19"/>
        <v>1</v>
      </c>
      <c r="G157" s="5" t="str">
        <f t="shared" ref="G157:G183" si="24">TEXT(B157,"ddd")</f>
        <v>Thu</v>
      </c>
      <c r="H157" s="2">
        <f t="shared" si="22"/>
        <v>4</v>
      </c>
      <c r="I157" s="16">
        <v>194</v>
      </c>
      <c r="J157" s="16">
        <v>106</v>
      </c>
      <c r="K157" s="16">
        <v>109</v>
      </c>
      <c r="L157" s="16">
        <v>33</v>
      </c>
      <c r="M157" s="16">
        <v>389</v>
      </c>
      <c r="N157" s="16">
        <v>130</v>
      </c>
      <c r="O157" s="16">
        <v>130</v>
      </c>
      <c r="P157" s="16">
        <v>2923</v>
      </c>
      <c r="Q157" s="16">
        <v>2172</v>
      </c>
      <c r="R157" s="16">
        <v>86</v>
      </c>
      <c r="S157" s="16">
        <v>46</v>
      </c>
      <c r="T157" s="16">
        <v>11</v>
      </c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</row>
    <row r="158" spans="1:30" x14ac:dyDescent="0.25">
      <c r="A158" s="10">
        <f>IF(COUNTIF($D$3:D158,D158)=1,A157+1,A157)</f>
        <v>6</v>
      </c>
      <c r="B158" s="3">
        <f t="shared" si="23"/>
        <v>42160</v>
      </c>
      <c r="C158" s="2">
        <f t="shared" si="18"/>
        <v>2015</v>
      </c>
      <c r="D158" s="4" t="str">
        <f t="shared" si="20"/>
        <v>Jun</v>
      </c>
      <c r="E158" s="2">
        <f t="shared" si="21"/>
        <v>23</v>
      </c>
      <c r="F158" s="2">
        <f t="shared" si="19"/>
        <v>1</v>
      </c>
      <c r="G158" s="5" t="str">
        <f t="shared" si="24"/>
        <v>Fri</v>
      </c>
      <c r="H158" s="2">
        <f t="shared" si="22"/>
        <v>5</v>
      </c>
      <c r="I158" s="16">
        <v>142</v>
      </c>
      <c r="J158" s="16">
        <v>159</v>
      </c>
      <c r="K158" s="16">
        <v>92</v>
      </c>
      <c r="L158" s="16">
        <v>28</v>
      </c>
      <c r="M158" s="16">
        <v>414</v>
      </c>
      <c r="N158" s="16">
        <v>142</v>
      </c>
      <c r="O158" s="16">
        <v>142</v>
      </c>
      <c r="P158" s="16">
        <v>2700</v>
      </c>
      <c r="Q158" s="16">
        <v>2070</v>
      </c>
      <c r="R158" s="16">
        <v>106</v>
      </c>
      <c r="S158" s="16">
        <v>25</v>
      </c>
      <c r="T158" s="16">
        <v>6</v>
      </c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</row>
    <row r="159" spans="1:30" x14ac:dyDescent="0.25">
      <c r="A159" s="10">
        <f>IF(COUNTIF($D$3:D159,D159)=1,A158+1,A158)</f>
        <v>6</v>
      </c>
      <c r="B159" s="3">
        <f t="shared" si="23"/>
        <v>42161</v>
      </c>
      <c r="C159" s="2">
        <f t="shared" si="18"/>
        <v>2015</v>
      </c>
      <c r="D159" s="4" t="str">
        <f t="shared" si="20"/>
        <v>Jun</v>
      </c>
      <c r="E159" s="2">
        <f t="shared" si="21"/>
        <v>23</v>
      </c>
      <c r="F159" s="2">
        <f t="shared" si="19"/>
        <v>1</v>
      </c>
      <c r="G159" s="5" t="str">
        <f t="shared" si="24"/>
        <v>Sat</v>
      </c>
      <c r="H159" s="2">
        <f t="shared" si="22"/>
        <v>6</v>
      </c>
      <c r="I159" s="16">
        <v>100</v>
      </c>
      <c r="J159" s="16">
        <v>101</v>
      </c>
      <c r="K159" s="16">
        <v>93</v>
      </c>
      <c r="L159" s="16">
        <v>21</v>
      </c>
      <c r="M159" s="16">
        <v>310</v>
      </c>
      <c r="N159" s="16">
        <v>142</v>
      </c>
      <c r="O159" s="16">
        <v>142</v>
      </c>
      <c r="P159" s="16">
        <v>1791</v>
      </c>
      <c r="Q159" s="16">
        <v>1747</v>
      </c>
      <c r="R159" s="16">
        <v>81</v>
      </c>
      <c r="S159" s="16">
        <v>40</v>
      </c>
      <c r="T159" s="16">
        <v>5</v>
      </c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</row>
    <row r="160" spans="1:30" x14ac:dyDescent="0.25">
      <c r="A160" s="10">
        <f>IF(COUNTIF($D$3:D160,D160)=1,A159+1,A159)</f>
        <v>6</v>
      </c>
      <c r="B160" s="3">
        <f t="shared" si="23"/>
        <v>42162</v>
      </c>
      <c r="C160" s="2">
        <f t="shared" si="18"/>
        <v>2015</v>
      </c>
      <c r="D160" s="4" t="str">
        <f t="shared" si="20"/>
        <v>Jun</v>
      </c>
      <c r="E160" s="2">
        <f t="shared" si="21"/>
        <v>24</v>
      </c>
      <c r="F160" s="2">
        <f t="shared" si="19"/>
        <v>1</v>
      </c>
      <c r="G160" s="5" t="str">
        <f t="shared" si="24"/>
        <v>Sun</v>
      </c>
      <c r="H160" s="2">
        <f t="shared" si="22"/>
        <v>7</v>
      </c>
      <c r="I160" s="16">
        <v>136</v>
      </c>
      <c r="J160" s="16">
        <v>83</v>
      </c>
      <c r="K160" s="16">
        <v>88</v>
      </c>
      <c r="L160" s="16">
        <v>26</v>
      </c>
      <c r="M160" s="16">
        <v>244</v>
      </c>
      <c r="N160" s="16">
        <v>126</v>
      </c>
      <c r="O160" s="16">
        <v>126</v>
      </c>
      <c r="P160" s="16">
        <v>1401</v>
      </c>
      <c r="Q160" s="16">
        <v>1522</v>
      </c>
      <c r="R160" s="16">
        <v>69</v>
      </c>
      <c r="S160" s="16">
        <v>31</v>
      </c>
      <c r="T160" s="16">
        <v>9</v>
      </c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</row>
    <row r="161" spans="1:30" x14ac:dyDescent="0.25">
      <c r="A161" s="10">
        <f>IF(COUNTIF($D$3:D161,D161)=1,A160+1,A160)</f>
        <v>6</v>
      </c>
      <c r="B161" s="3">
        <f t="shared" si="23"/>
        <v>42163</v>
      </c>
      <c r="C161" s="2">
        <f t="shared" si="18"/>
        <v>2015</v>
      </c>
      <c r="D161" s="4" t="str">
        <f t="shared" si="20"/>
        <v>Jun</v>
      </c>
      <c r="E161" s="2">
        <f t="shared" si="21"/>
        <v>24</v>
      </c>
      <c r="F161" s="2">
        <f t="shared" si="19"/>
        <v>2</v>
      </c>
      <c r="G161" s="5" t="str">
        <f t="shared" si="24"/>
        <v>Mon</v>
      </c>
      <c r="H161" s="2">
        <f t="shared" si="22"/>
        <v>8</v>
      </c>
      <c r="I161" s="16">
        <v>191</v>
      </c>
      <c r="J161" s="16">
        <v>108</v>
      </c>
      <c r="K161" s="16">
        <v>101</v>
      </c>
      <c r="L161" s="16">
        <v>35</v>
      </c>
      <c r="M161" s="16">
        <v>507</v>
      </c>
      <c r="N161" s="16">
        <v>167</v>
      </c>
      <c r="O161" s="16">
        <v>167</v>
      </c>
      <c r="P161" s="16">
        <v>3359</v>
      </c>
      <c r="Q161" s="16">
        <v>2516</v>
      </c>
      <c r="R161" s="16">
        <v>128</v>
      </c>
      <c r="S161" s="16">
        <v>50</v>
      </c>
      <c r="T161" s="16">
        <v>16</v>
      </c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</row>
    <row r="162" spans="1:30" x14ac:dyDescent="0.25">
      <c r="A162" s="10">
        <f>IF(COUNTIF($D$3:D162,D162)=1,A161+1,A161)</f>
        <v>6</v>
      </c>
      <c r="B162" s="3">
        <f t="shared" si="23"/>
        <v>42164</v>
      </c>
      <c r="C162" s="2">
        <f t="shared" si="18"/>
        <v>2015</v>
      </c>
      <c r="D162" s="4" t="str">
        <f t="shared" si="20"/>
        <v>Jun</v>
      </c>
      <c r="E162" s="2">
        <f t="shared" si="21"/>
        <v>24</v>
      </c>
      <c r="F162" s="2">
        <f t="shared" si="19"/>
        <v>2</v>
      </c>
      <c r="G162" s="5" t="str">
        <f t="shared" si="24"/>
        <v>Tue</v>
      </c>
      <c r="H162" s="2">
        <f t="shared" si="22"/>
        <v>9</v>
      </c>
      <c r="I162" s="16">
        <v>201</v>
      </c>
      <c r="J162" s="16">
        <v>146</v>
      </c>
      <c r="K162" s="16">
        <v>103</v>
      </c>
      <c r="L162" s="16">
        <v>42</v>
      </c>
      <c r="M162" s="16">
        <v>453</v>
      </c>
      <c r="N162" s="16">
        <v>193</v>
      </c>
      <c r="O162" s="16">
        <v>193</v>
      </c>
      <c r="P162" s="16">
        <v>3007</v>
      </c>
      <c r="Q162" s="16">
        <v>2198</v>
      </c>
      <c r="R162" s="16">
        <v>118</v>
      </c>
      <c r="S162" s="16">
        <v>58</v>
      </c>
      <c r="T162" s="16">
        <v>7</v>
      </c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</row>
    <row r="163" spans="1:30" x14ac:dyDescent="0.25">
      <c r="A163" s="10">
        <f>IF(COUNTIF($D$3:D163,D163)=1,A162+1,A162)</f>
        <v>6</v>
      </c>
      <c r="B163" s="3">
        <f t="shared" si="23"/>
        <v>42165</v>
      </c>
      <c r="C163" s="2">
        <f t="shared" si="18"/>
        <v>2015</v>
      </c>
      <c r="D163" s="4" t="str">
        <f t="shared" si="20"/>
        <v>Jun</v>
      </c>
      <c r="E163" s="2">
        <f t="shared" si="21"/>
        <v>24</v>
      </c>
      <c r="F163" s="2">
        <f t="shared" si="19"/>
        <v>2</v>
      </c>
      <c r="G163" s="5" t="str">
        <f t="shared" si="24"/>
        <v>Wed</v>
      </c>
      <c r="H163" s="2">
        <f t="shared" si="22"/>
        <v>10</v>
      </c>
      <c r="I163" s="16">
        <v>187</v>
      </c>
      <c r="J163" s="16">
        <v>102</v>
      </c>
      <c r="K163" s="16">
        <v>103</v>
      </c>
      <c r="L163" s="16">
        <v>28</v>
      </c>
      <c r="M163" s="16">
        <v>473</v>
      </c>
      <c r="N163" s="16">
        <v>151</v>
      </c>
      <c r="O163" s="16">
        <v>151</v>
      </c>
      <c r="P163" s="16">
        <v>2772</v>
      </c>
      <c r="Q163" s="16">
        <v>2251</v>
      </c>
      <c r="R163" s="16">
        <v>131</v>
      </c>
      <c r="S163" s="16">
        <v>46</v>
      </c>
      <c r="T163" s="16">
        <v>12</v>
      </c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</row>
    <row r="164" spans="1:30" x14ac:dyDescent="0.25">
      <c r="A164" s="10">
        <f>IF(COUNTIF($D$3:D164,D164)=1,A163+1,A163)</f>
        <v>6</v>
      </c>
      <c r="B164" s="3">
        <f t="shared" si="23"/>
        <v>42166</v>
      </c>
      <c r="C164" s="2">
        <f t="shared" si="18"/>
        <v>2015</v>
      </c>
      <c r="D164" s="4" t="str">
        <f t="shared" si="20"/>
        <v>Jun</v>
      </c>
      <c r="E164" s="2">
        <f t="shared" si="21"/>
        <v>24</v>
      </c>
      <c r="F164" s="2">
        <f t="shared" si="19"/>
        <v>2</v>
      </c>
      <c r="G164" s="5" t="str">
        <f t="shared" si="24"/>
        <v>Thu</v>
      </c>
      <c r="H164" s="2">
        <f t="shared" si="22"/>
        <v>11</v>
      </c>
      <c r="I164" s="16">
        <v>187</v>
      </c>
      <c r="J164" s="16">
        <v>125</v>
      </c>
      <c r="K164" s="16">
        <v>85</v>
      </c>
      <c r="L164" s="16">
        <v>37</v>
      </c>
      <c r="M164" s="16">
        <v>439</v>
      </c>
      <c r="N164" s="16">
        <v>180</v>
      </c>
      <c r="O164" s="16">
        <v>180</v>
      </c>
      <c r="P164" s="16">
        <v>2612</v>
      </c>
      <c r="Q164" s="16">
        <v>2368</v>
      </c>
      <c r="R164" s="16">
        <v>135</v>
      </c>
      <c r="S164" s="16">
        <v>59</v>
      </c>
      <c r="T164" s="16">
        <v>13</v>
      </c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</row>
    <row r="165" spans="1:30" x14ac:dyDescent="0.25">
      <c r="A165" s="10">
        <f>IF(COUNTIF($D$3:D165,D165)=1,A164+1,A164)</f>
        <v>6</v>
      </c>
      <c r="B165" s="3">
        <f t="shared" si="23"/>
        <v>42167</v>
      </c>
      <c r="C165" s="2">
        <f t="shared" si="18"/>
        <v>2015</v>
      </c>
      <c r="D165" s="4" t="str">
        <f t="shared" si="20"/>
        <v>Jun</v>
      </c>
      <c r="E165" s="2">
        <f t="shared" si="21"/>
        <v>24</v>
      </c>
      <c r="F165" s="2">
        <f t="shared" si="19"/>
        <v>2</v>
      </c>
      <c r="G165" s="5" t="str">
        <f t="shared" si="24"/>
        <v>Fri</v>
      </c>
      <c r="H165" s="2">
        <f t="shared" si="22"/>
        <v>12</v>
      </c>
      <c r="I165" s="16">
        <v>140</v>
      </c>
      <c r="J165" s="16">
        <v>113</v>
      </c>
      <c r="K165" s="16">
        <v>58</v>
      </c>
      <c r="L165" s="16">
        <v>27</v>
      </c>
      <c r="M165" s="16">
        <v>368</v>
      </c>
      <c r="N165" s="16">
        <v>91</v>
      </c>
      <c r="O165" s="16">
        <v>91</v>
      </c>
      <c r="P165" s="16">
        <v>2516</v>
      </c>
      <c r="Q165" s="16">
        <v>2079</v>
      </c>
      <c r="R165" s="16">
        <v>106</v>
      </c>
      <c r="S165" s="16">
        <v>42</v>
      </c>
      <c r="T165" s="16">
        <v>3</v>
      </c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</row>
    <row r="166" spans="1:30" x14ac:dyDescent="0.25">
      <c r="A166" s="10">
        <f>IF(COUNTIF($D$3:D166,D166)=1,A165+1,A165)</f>
        <v>6</v>
      </c>
      <c r="B166" s="3">
        <f t="shared" si="23"/>
        <v>42168</v>
      </c>
      <c r="C166" s="2">
        <f t="shared" si="18"/>
        <v>2015</v>
      </c>
      <c r="D166" s="4" t="str">
        <f t="shared" si="20"/>
        <v>Jun</v>
      </c>
      <c r="E166" s="2">
        <f t="shared" si="21"/>
        <v>24</v>
      </c>
      <c r="F166" s="2">
        <f t="shared" si="19"/>
        <v>2</v>
      </c>
      <c r="G166" s="5" t="str">
        <f t="shared" si="24"/>
        <v>Sat</v>
      </c>
      <c r="H166" s="2">
        <f t="shared" si="22"/>
        <v>13</v>
      </c>
      <c r="I166" s="16">
        <v>84</v>
      </c>
      <c r="J166" s="16">
        <v>79</v>
      </c>
      <c r="K166" s="16">
        <v>100</v>
      </c>
      <c r="L166" s="16">
        <v>25</v>
      </c>
      <c r="M166" s="16">
        <v>399</v>
      </c>
      <c r="N166" s="16">
        <v>180</v>
      </c>
      <c r="O166" s="16">
        <v>180</v>
      </c>
      <c r="P166" s="16">
        <v>1699</v>
      </c>
      <c r="Q166" s="16">
        <v>1691</v>
      </c>
      <c r="R166" s="16">
        <v>132</v>
      </c>
      <c r="S166" s="16">
        <v>37</v>
      </c>
      <c r="T166" s="16">
        <v>7</v>
      </c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</row>
    <row r="167" spans="1:30" x14ac:dyDescent="0.25">
      <c r="A167" s="10">
        <f>IF(COUNTIF($D$3:D167,D167)=1,A166+1,A166)</f>
        <v>6</v>
      </c>
      <c r="B167" s="3">
        <f t="shared" si="23"/>
        <v>42169</v>
      </c>
      <c r="C167" s="2">
        <f t="shared" si="18"/>
        <v>2015</v>
      </c>
      <c r="D167" s="4" t="str">
        <f t="shared" si="20"/>
        <v>Jun</v>
      </c>
      <c r="E167" s="2">
        <f t="shared" si="21"/>
        <v>25</v>
      </c>
      <c r="F167" s="2">
        <f t="shared" si="19"/>
        <v>2</v>
      </c>
      <c r="G167" s="5" t="str">
        <f t="shared" si="24"/>
        <v>Sun</v>
      </c>
      <c r="H167" s="2">
        <f t="shared" si="22"/>
        <v>14</v>
      </c>
      <c r="I167" s="16">
        <v>163</v>
      </c>
      <c r="J167" s="16">
        <v>52</v>
      </c>
      <c r="K167" s="16">
        <v>91</v>
      </c>
      <c r="L167" s="16">
        <v>34</v>
      </c>
      <c r="M167" s="16">
        <v>306</v>
      </c>
      <c r="N167" s="16">
        <v>149</v>
      </c>
      <c r="O167" s="16">
        <v>149</v>
      </c>
      <c r="P167" s="16">
        <v>1466</v>
      </c>
      <c r="Q167" s="16">
        <v>1484</v>
      </c>
      <c r="R167" s="16">
        <v>116</v>
      </c>
      <c r="S167" s="16">
        <v>27</v>
      </c>
      <c r="T167" s="16">
        <v>4</v>
      </c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</row>
    <row r="168" spans="1:30" x14ac:dyDescent="0.25">
      <c r="A168" s="10">
        <f>IF(COUNTIF($D$3:D168,D168)=1,A167+1,A167)</f>
        <v>6</v>
      </c>
      <c r="B168" s="3">
        <f t="shared" si="23"/>
        <v>42170</v>
      </c>
      <c r="C168" s="2">
        <f t="shared" si="18"/>
        <v>2015</v>
      </c>
      <c r="D168" s="4" t="str">
        <f t="shared" si="20"/>
        <v>Jun</v>
      </c>
      <c r="E168" s="2">
        <f t="shared" si="21"/>
        <v>25</v>
      </c>
      <c r="F168" s="2">
        <f t="shared" si="19"/>
        <v>3</v>
      </c>
      <c r="G168" s="5" t="str">
        <f t="shared" si="24"/>
        <v>Mon</v>
      </c>
      <c r="H168" s="2">
        <f t="shared" si="22"/>
        <v>15</v>
      </c>
      <c r="I168" s="16">
        <v>200</v>
      </c>
      <c r="J168" s="16">
        <v>119</v>
      </c>
      <c r="K168" s="16">
        <v>116</v>
      </c>
      <c r="L168" s="16">
        <v>33</v>
      </c>
      <c r="M168" s="16">
        <v>480</v>
      </c>
      <c r="N168" s="16">
        <v>181</v>
      </c>
      <c r="O168" s="16">
        <v>181</v>
      </c>
      <c r="P168" s="16">
        <v>3466</v>
      </c>
      <c r="Q168" s="16">
        <v>2482</v>
      </c>
      <c r="R168" s="16">
        <v>131</v>
      </c>
      <c r="S168" s="16">
        <v>52</v>
      </c>
      <c r="T168" s="16">
        <v>8</v>
      </c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</row>
    <row r="169" spans="1:30" x14ac:dyDescent="0.25">
      <c r="A169" s="10">
        <f>IF(COUNTIF($D$3:D169,D169)=1,A168+1,A168)</f>
        <v>6</v>
      </c>
      <c r="B169" s="3">
        <f t="shared" si="23"/>
        <v>42171</v>
      </c>
      <c r="C169" s="2">
        <f t="shared" si="18"/>
        <v>2015</v>
      </c>
      <c r="D169" s="4" t="str">
        <f t="shared" si="20"/>
        <v>Jun</v>
      </c>
      <c r="E169" s="2">
        <f t="shared" si="21"/>
        <v>25</v>
      </c>
      <c r="F169" s="2">
        <f t="shared" si="19"/>
        <v>3</v>
      </c>
      <c r="G169" s="5" t="str">
        <f t="shared" si="24"/>
        <v>Tue</v>
      </c>
      <c r="H169" s="2">
        <f t="shared" si="22"/>
        <v>16</v>
      </c>
      <c r="I169" s="16">
        <v>220</v>
      </c>
      <c r="J169" s="16">
        <v>150</v>
      </c>
      <c r="K169" s="16">
        <v>101</v>
      </c>
      <c r="L169" s="16">
        <v>35</v>
      </c>
      <c r="M169" s="16">
        <v>371</v>
      </c>
      <c r="N169" s="16">
        <v>189</v>
      </c>
      <c r="O169" s="16">
        <v>189</v>
      </c>
      <c r="P169" s="16">
        <v>2905</v>
      </c>
      <c r="Q169" s="16">
        <v>2297</v>
      </c>
      <c r="R169" s="16">
        <v>115</v>
      </c>
      <c r="S169" s="16">
        <v>50</v>
      </c>
      <c r="T169" s="16">
        <v>10</v>
      </c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</row>
    <row r="170" spans="1:30" x14ac:dyDescent="0.25">
      <c r="A170" s="10">
        <f>IF(COUNTIF($D$3:D170,D170)=1,A169+1,A169)</f>
        <v>6</v>
      </c>
      <c r="B170" s="3">
        <f t="shared" si="23"/>
        <v>42172</v>
      </c>
      <c r="C170" s="2">
        <f t="shared" si="18"/>
        <v>2015</v>
      </c>
      <c r="D170" s="4" t="str">
        <f t="shared" si="20"/>
        <v>Jun</v>
      </c>
      <c r="E170" s="2">
        <f t="shared" si="21"/>
        <v>25</v>
      </c>
      <c r="F170" s="2">
        <f t="shared" si="19"/>
        <v>3</v>
      </c>
      <c r="G170" s="5" t="str">
        <f t="shared" si="24"/>
        <v>Wed</v>
      </c>
      <c r="H170" s="2">
        <f t="shared" si="22"/>
        <v>17</v>
      </c>
      <c r="I170" s="16">
        <v>192</v>
      </c>
      <c r="J170" s="16">
        <v>145</v>
      </c>
      <c r="K170" s="16">
        <v>100</v>
      </c>
      <c r="L170" s="16">
        <v>42</v>
      </c>
      <c r="M170" s="16">
        <v>468</v>
      </c>
      <c r="N170" s="16">
        <v>188</v>
      </c>
      <c r="O170" s="16">
        <v>188</v>
      </c>
      <c r="P170" s="16">
        <v>2763</v>
      </c>
      <c r="Q170" s="16">
        <v>2259</v>
      </c>
      <c r="R170" s="16">
        <v>143</v>
      </c>
      <c r="S170" s="16">
        <v>68</v>
      </c>
      <c r="T170" s="16">
        <v>9</v>
      </c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</row>
    <row r="171" spans="1:30" x14ac:dyDescent="0.25">
      <c r="A171" s="10">
        <f>IF(COUNTIF($D$3:D171,D171)=1,A170+1,A170)</f>
        <v>6</v>
      </c>
      <c r="B171" s="3">
        <f t="shared" si="23"/>
        <v>42173</v>
      </c>
      <c r="C171" s="2">
        <f t="shared" si="18"/>
        <v>2015</v>
      </c>
      <c r="D171" s="4" t="str">
        <f t="shared" si="20"/>
        <v>Jun</v>
      </c>
      <c r="E171" s="2">
        <f t="shared" si="21"/>
        <v>25</v>
      </c>
      <c r="F171" s="2">
        <f t="shared" si="19"/>
        <v>3</v>
      </c>
      <c r="G171" s="5" t="str">
        <f t="shared" si="24"/>
        <v>Thu</v>
      </c>
      <c r="H171" s="2">
        <f t="shared" si="22"/>
        <v>18</v>
      </c>
      <c r="I171" s="16">
        <v>186</v>
      </c>
      <c r="J171" s="16">
        <v>133</v>
      </c>
      <c r="K171" s="16">
        <v>104</v>
      </c>
      <c r="L171" s="16">
        <v>26</v>
      </c>
      <c r="M171" s="16">
        <v>510</v>
      </c>
      <c r="N171" s="16">
        <v>189</v>
      </c>
      <c r="O171" s="16">
        <v>189</v>
      </c>
      <c r="P171" s="16">
        <v>2545</v>
      </c>
      <c r="Q171" s="16">
        <v>2213</v>
      </c>
      <c r="R171" s="16">
        <v>156</v>
      </c>
      <c r="S171" s="16">
        <v>58</v>
      </c>
      <c r="T171" s="16">
        <v>13</v>
      </c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</row>
    <row r="172" spans="1:30" x14ac:dyDescent="0.25">
      <c r="A172" s="10">
        <f>IF(COUNTIF($D$3:D172,D172)=1,A171+1,A171)</f>
        <v>6</v>
      </c>
      <c r="B172" s="3">
        <f t="shared" si="23"/>
        <v>42174</v>
      </c>
      <c r="C172" s="2">
        <f t="shared" si="18"/>
        <v>2015</v>
      </c>
      <c r="D172" s="4" t="str">
        <f t="shared" si="20"/>
        <v>Jun</v>
      </c>
      <c r="E172" s="2">
        <f t="shared" si="21"/>
        <v>25</v>
      </c>
      <c r="F172" s="2">
        <f t="shared" si="19"/>
        <v>3</v>
      </c>
      <c r="G172" s="5" t="str">
        <f t="shared" si="24"/>
        <v>Fri</v>
      </c>
      <c r="H172" s="2">
        <f t="shared" si="22"/>
        <v>19</v>
      </c>
      <c r="I172" s="16">
        <v>145</v>
      </c>
      <c r="J172" s="16">
        <v>140</v>
      </c>
      <c r="K172" s="16">
        <v>87</v>
      </c>
      <c r="L172" s="16">
        <v>22</v>
      </c>
      <c r="M172" s="16">
        <v>409</v>
      </c>
      <c r="N172" s="16">
        <v>165</v>
      </c>
      <c r="O172" s="16">
        <v>165</v>
      </c>
      <c r="P172" s="16">
        <v>2351</v>
      </c>
      <c r="Q172" s="16">
        <v>2119</v>
      </c>
      <c r="R172" s="16">
        <v>134</v>
      </c>
      <c r="S172" s="16">
        <v>51</v>
      </c>
      <c r="T172" s="16">
        <v>9</v>
      </c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</row>
    <row r="173" spans="1:30" x14ac:dyDescent="0.25">
      <c r="A173" s="10">
        <f>IF(COUNTIF($D$3:D173,D173)=1,A172+1,A172)</f>
        <v>6</v>
      </c>
      <c r="B173" s="3">
        <f t="shared" si="23"/>
        <v>42175</v>
      </c>
      <c r="C173" s="2">
        <f t="shared" si="18"/>
        <v>2015</v>
      </c>
      <c r="D173" s="4" t="str">
        <f t="shared" si="20"/>
        <v>Jun</v>
      </c>
      <c r="E173" s="2">
        <f t="shared" si="21"/>
        <v>25</v>
      </c>
      <c r="F173" s="2">
        <f t="shared" si="19"/>
        <v>3</v>
      </c>
      <c r="G173" s="5" t="str">
        <f t="shared" si="24"/>
        <v>Sat</v>
      </c>
      <c r="H173" s="2">
        <f t="shared" si="22"/>
        <v>20</v>
      </c>
      <c r="I173" s="16">
        <v>142</v>
      </c>
      <c r="J173" s="16">
        <v>154</v>
      </c>
      <c r="K173" s="16">
        <v>98</v>
      </c>
      <c r="L173" s="16">
        <v>30</v>
      </c>
      <c r="M173" s="16">
        <v>362</v>
      </c>
      <c r="N173" s="16">
        <v>164</v>
      </c>
      <c r="O173" s="16">
        <v>164</v>
      </c>
      <c r="P173" s="16">
        <v>1666</v>
      </c>
      <c r="Q173" s="16">
        <v>1636</v>
      </c>
      <c r="R173" s="16">
        <v>115</v>
      </c>
      <c r="S173" s="16">
        <v>41</v>
      </c>
      <c r="T173" s="16">
        <v>5</v>
      </c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</row>
    <row r="174" spans="1:30" x14ac:dyDescent="0.25">
      <c r="A174" s="10">
        <f>IF(COUNTIF($D$3:D174,D174)=1,A173+1,A173)</f>
        <v>6</v>
      </c>
      <c r="B174" s="3">
        <f t="shared" si="23"/>
        <v>42176</v>
      </c>
      <c r="C174" s="2">
        <f t="shared" si="18"/>
        <v>2015</v>
      </c>
      <c r="D174" s="4" t="str">
        <f t="shared" si="20"/>
        <v>Jun</v>
      </c>
      <c r="E174" s="2">
        <f t="shared" si="21"/>
        <v>26</v>
      </c>
      <c r="F174" s="2">
        <f t="shared" si="19"/>
        <v>3</v>
      </c>
      <c r="G174" s="5" t="str">
        <f t="shared" si="24"/>
        <v>Sun</v>
      </c>
      <c r="H174" s="2">
        <f t="shared" si="22"/>
        <v>21</v>
      </c>
      <c r="I174" s="16">
        <v>170</v>
      </c>
      <c r="J174" s="16">
        <v>110</v>
      </c>
      <c r="K174" s="16">
        <v>82</v>
      </c>
      <c r="L174" s="16">
        <v>32</v>
      </c>
      <c r="M174" s="16">
        <v>288</v>
      </c>
      <c r="N174" s="16">
        <v>152</v>
      </c>
      <c r="O174" s="16">
        <v>152</v>
      </c>
      <c r="P174" s="16">
        <v>1245</v>
      </c>
      <c r="Q174" s="16">
        <v>1457</v>
      </c>
      <c r="R174" s="16">
        <v>110</v>
      </c>
      <c r="S174" s="16">
        <v>45</v>
      </c>
      <c r="T174" s="16">
        <v>5</v>
      </c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</row>
    <row r="175" spans="1:30" x14ac:dyDescent="0.25">
      <c r="A175" s="10">
        <f>IF(COUNTIF($D$3:D175,D175)=1,A174+1,A174)</f>
        <v>6</v>
      </c>
      <c r="B175" s="3">
        <f t="shared" si="23"/>
        <v>42177</v>
      </c>
      <c r="C175" s="2">
        <f t="shared" si="18"/>
        <v>2015</v>
      </c>
      <c r="D175" s="4" t="str">
        <f t="shared" si="20"/>
        <v>Jun</v>
      </c>
      <c r="E175" s="2">
        <f t="shared" si="21"/>
        <v>26</v>
      </c>
      <c r="F175" s="2">
        <f t="shared" si="19"/>
        <v>4</v>
      </c>
      <c r="G175" s="5" t="str">
        <f t="shared" si="24"/>
        <v>Mon</v>
      </c>
      <c r="H175" s="2">
        <f t="shared" si="22"/>
        <v>22</v>
      </c>
      <c r="I175" s="16">
        <v>157</v>
      </c>
      <c r="J175" s="16">
        <v>184</v>
      </c>
      <c r="K175" s="16">
        <v>109</v>
      </c>
      <c r="L175" s="16">
        <v>27</v>
      </c>
      <c r="M175" s="16">
        <v>494</v>
      </c>
      <c r="N175" s="16">
        <v>229</v>
      </c>
      <c r="O175" s="16">
        <v>229</v>
      </c>
      <c r="P175" s="16">
        <v>3225</v>
      </c>
      <c r="Q175" s="16">
        <v>2453</v>
      </c>
      <c r="R175" s="16">
        <v>174</v>
      </c>
      <c r="S175" s="16">
        <v>51</v>
      </c>
      <c r="T175" s="16">
        <v>11</v>
      </c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</row>
    <row r="176" spans="1:30" x14ac:dyDescent="0.25">
      <c r="A176" s="10">
        <f>IF(COUNTIF($D$3:D176,D176)=1,A175+1,A175)</f>
        <v>6</v>
      </c>
      <c r="B176" s="3">
        <f t="shared" si="23"/>
        <v>42178</v>
      </c>
      <c r="C176" s="2">
        <f t="shared" si="18"/>
        <v>2015</v>
      </c>
      <c r="D176" s="4" t="str">
        <f t="shared" si="20"/>
        <v>Jun</v>
      </c>
      <c r="E176" s="2">
        <f t="shared" si="21"/>
        <v>26</v>
      </c>
      <c r="F176" s="2">
        <f t="shared" si="19"/>
        <v>4</v>
      </c>
      <c r="G176" s="5" t="str">
        <f t="shared" si="24"/>
        <v>Tue</v>
      </c>
      <c r="H176" s="2">
        <f t="shared" si="22"/>
        <v>23</v>
      </c>
      <c r="I176" s="16">
        <v>212</v>
      </c>
      <c r="J176" s="16">
        <v>156</v>
      </c>
      <c r="K176" s="16">
        <v>111</v>
      </c>
      <c r="L176" s="16">
        <v>30</v>
      </c>
      <c r="M176" s="16">
        <v>483</v>
      </c>
      <c r="N176" s="16">
        <v>183</v>
      </c>
      <c r="O176" s="16">
        <v>183</v>
      </c>
      <c r="P176" s="16">
        <v>2785</v>
      </c>
      <c r="Q176" s="16">
        <v>2389</v>
      </c>
      <c r="R176" s="16">
        <v>158</v>
      </c>
      <c r="S176" s="16">
        <v>58</v>
      </c>
      <c r="T176" s="16">
        <v>7</v>
      </c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</row>
    <row r="177" spans="1:30" x14ac:dyDescent="0.25">
      <c r="A177" s="10">
        <f>IF(COUNTIF($D$3:D177,D177)=1,A176+1,A176)</f>
        <v>6</v>
      </c>
      <c r="B177" s="3">
        <f t="shared" si="23"/>
        <v>42179</v>
      </c>
      <c r="C177" s="2">
        <f t="shared" si="18"/>
        <v>2015</v>
      </c>
      <c r="D177" s="4" t="str">
        <f t="shared" si="20"/>
        <v>Jun</v>
      </c>
      <c r="E177" s="2">
        <f t="shared" si="21"/>
        <v>26</v>
      </c>
      <c r="F177" s="2">
        <f t="shared" si="19"/>
        <v>4</v>
      </c>
      <c r="G177" s="5" t="str">
        <f t="shared" si="24"/>
        <v>Wed</v>
      </c>
      <c r="H177" s="2">
        <f t="shared" si="22"/>
        <v>24</v>
      </c>
      <c r="I177" s="16">
        <v>195</v>
      </c>
      <c r="J177" s="16">
        <v>172</v>
      </c>
      <c r="K177" s="16">
        <v>93</v>
      </c>
      <c r="L177" s="16">
        <v>27</v>
      </c>
      <c r="M177" s="16">
        <v>421</v>
      </c>
      <c r="N177" s="16">
        <v>181</v>
      </c>
      <c r="O177" s="16">
        <v>181</v>
      </c>
      <c r="P177" s="16">
        <v>2541</v>
      </c>
      <c r="Q177" s="16">
        <v>2391</v>
      </c>
      <c r="R177" s="16">
        <v>145</v>
      </c>
      <c r="S177" s="16">
        <v>57</v>
      </c>
      <c r="T177" s="16">
        <v>5</v>
      </c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</row>
    <row r="178" spans="1:30" x14ac:dyDescent="0.25">
      <c r="A178" s="10">
        <f>IF(COUNTIF($D$3:D178,D178)=1,A177+1,A177)</f>
        <v>6</v>
      </c>
      <c r="B178" s="3">
        <f t="shared" si="23"/>
        <v>42180</v>
      </c>
      <c r="C178" s="2">
        <f t="shared" si="18"/>
        <v>2015</v>
      </c>
      <c r="D178" s="4" t="str">
        <f t="shared" si="20"/>
        <v>Jun</v>
      </c>
      <c r="E178" s="2">
        <f t="shared" si="21"/>
        <v>26</v>
      </c>
      <c r="F178" s="2">
        <f t="shared" si="19"/>
        <v>4</v>
      </c>
      <c r="G178" s="5" t="str">
        <f t="shared" si="24"/>
        <v>Thu</v>
      </c>
      <c r="H178" s="2">
        <f t="shared" si="22"/>
        <v>25</v>
      </c>
      <c r="I178" s="16">
        <v>203</v>
      </c>
      <c r="J178" s="16">
        <v>177</v>
      </c>
      <c r="K178" s="16">
        <v>119</v>
      </c>
      <c r="L178" s="16">
        <v>24</v>
      </c>
      <c r="M178" s="16">
        <v>375</v>
      </c>
      <c r="N178" s="16">
        <v>174</v>
      </c>
      <c r="O178" s="16">
        <v>174</v>
      </c>
      <c r="P178" s="16">
        <v>2499</v>
      </c>
      <c r="Q178" s="16">
        <v>2259</v>
      </c>
      <c r="R178" s="16">
        <v>145</v>
      </c>
      <c r="S178" s="16">
        <v>68</v>
      </c>
      <c r="T178" s="16">
        <v>8</v>
      </c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</row>
    <row r="179" spans="1:30" x14ac:dyDescent="0.25">
      <c r="A179" s="10">
        <f>IF(COUNTIF($D$3:D179,D179)=1,A178+1,A178)</f>
        <v>6</v>
      </c>
      <c r="B179" s="3">
        <f t="shared" si="23"/>
        <v>42181</v>
      </c>
      <c r="C179" s="2">
        <f t="shared" si="18"/>
        <v>2015</v>
      </c>
      <c r="D179" s="4" t="str">
        <f t="shared" si="20"/>
        <v>Jun</v>
      </c>
      <c r="E179" s="2">
        <f t="shared" si="21"/>
        <v>26</v>
      </c>
      <c r="F179" s="2">
        <f t="shared" si="19"/>
        <v>4</v>
      </c>
      <c r="G179" s="5" t="str">
        <f t="shared" si="24"/>
        <v>Fri</v>
      </c>
      <c r="H179" s="2">
        <f t="shared" si="22"/>
        <v>26</v>
      </c>
      <c r="I179" s="16">
        <v>156</v>
      </c>
      <c r="J179" s="16">
        <v>172</v>
      </c>
      <c r="K179" s="16">
        <v>140</v>
      </c>
      <c r="L179" s="16">
        <v>28</v>
      </c>
      <c r="M179" s="16">
        <v>465</v>
      </c>
      <c r="N179" s="16">
        <v>181</v>
      </c>
      <c r="O179" s="16">
        <v>181</v>
      </c>
      <c r="P179" s="16">
        <v>2521</v>
      </c>
      <c r="Q179" s="16">
        <v>2221</v>
      </c>
      <c r="R179" s="16">
        <v>156</v>
      </c>
      <c r="S179" s="16">
        <v>44</v>
      </c>
      <c r="T179" s="16">
        <v>9</v>
      </c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</row>
    <row r="180" spans="1:30" x14ac:dyDescent="0.25">
      <c r="A180" s="10">
        <f>IF(COUNTIF($D$3:D180,D180)=1,A179+1,A179)</f>
        <v>6</v>
      </c>
      <c r="B180" s="3">
        <f t="shared" si="23"/>
        <v>42182</v>
      </c>
      <c r="C180" s="2">
        <f t="shared" si="18"/>
        <v>2015</v>
      </c>
      <c r="D180" s="4" t="str">
        <f t="shared" si="20"/>
        <v>Jun</v>
      </c>
      <c r="E180" s="2">
        <f t="shared" si="21"/>
        <v>26</v>
      </c>
      <c r="F180" s="2">
        <f t="shared" si="19"/>
        <v>4</v>
      </c>
      <c r="G180" s="5" t="str">
        <f t="shared" si="24"/>
        <v>Sat</v>
      </c>
      <c r="H180" s="2">
        <f t="shared" si="22"/>
        <v>27</v>
      </c>
      <c r="I180" s="16">
        <v>143</v>
      </c>
      <c r="J180" s="16">
        <v>231</v>
      </c>
      <c r="K180" s="16">
        <v>112</v>
      </c>
      <c r="L180" s="16">
        <v>21</v>
      </c>
      <c r="M180" s="16">
        <v>269</v>
      </c>
      <c r="N180" s="16">
        <v>153</v>
      </c>
      <c r="O180" s="16">
        <v>153</v>
      </c>
      <c r="P180" s="16">
        <v>1651</v>
      </c>
      <c r="Q180" s="16">
        <v>1878</v>
      </c>
      <c r="R180" s="16">
        <v>101</v>
      </c>
      <c r="S180" s="16">
        <v>57</v>
      </c>
      <c r="T180" s="16">
        <v>1</v>
      </c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</row>
    <row r="181" spans="1:30" x14ac:dyDescent="0.25">
      <c r="A181" s="10">
        <f>IF(COUNTIF($D$3:D181,D181)=1,A180+1,A180)</f>
        <v>6</v>
      </c>
      <c r="B181" s="3">
        <f t="shared" si="23"/>
        <v>42183</v>
      </c>
      <c r="C181" s="2">
        <f t="shared" si="18"/>
        <v>2015</v>
      </c>
      <c r="D181" s="4" t="str">
        <f t="shared" si="20"/>
        <v>Jun</v>
      </c>
      <c r="E181" s="2">
        <f t="shared" si="21"/>
        <v>27</v>
      </c>
      <c r="F181" s="2">
        <f t="shared" si="19"/>
        <v>4</v>
      </c>
      <c r="G181" s="5" t="str">
        <f t="shared" si="24"/>
        <v>Sun</v>
      </c>
      <c r="H181" s="2">
        <f t="shared" si="22"/>
        <v>28</v>
      </c>
      <c r="I181" s="16">
        <v>168</v>
      </c>
      <c r="J181" s="16">
        <v>140</v>
      </c>
      <c r="K181" s="16">
        <v>100</v>
      </c>
      <c r="L181" s="16">
        <v>33</v>
      </c>
      <c r="M181" s="16">
        <v>312</v>
      </c>
      <c r="N181" s="16">
        <v>167</v>
      </c>
      <c r="O181" s="16">
        <v>167</v>
      </c>
      <c r="P181" s="16">
        <v>1428</v>
      </c>
      <c r="Q181" s="16">
        <v>1582</v>
      </c>
      <c r="R181" s="16">
        <v>149</v>
      </c>
      <c r="S181" s="16">
        <v>51</v>
      </c>
      <c r="T181" s="16">
        <v>3</v>
      </c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</row>
    <row r="182" spans="1:30" x14ac:dyDescent="0.25">
      <c r="A182" s="10">
        <f>IF(COUNTIF($D$3:D182,D182)=1,A181+1,A181)</f>
        <v>6</v>
      </c>
      <c r="B182" s="3">
        <f t="shared" si="23"/>
        <v>42184</v>
      </c>
      <c r="C182" s="2">
        <f t="shared" si="18"/>
        <v>2015</v>
      </c>
      <c r="D182" s="4" t="str">
        <f t="shared" si="20"/>
        <v>Jun</v>
      </c>
      <c r="E182" s="2">
        <f t="shared" si="21"/>
        <v>27</v>
      </c>
      <c r="F182" s="2">
        <f t="shared" si="19"/>
        <v>5</v>
      </c>
      <c r="G182" s="5" t="str">
        <f t="shared" si="24"/>
        <v>Mon</v>
      </c>
      <c r="H182" s="2">
        <f t="shared" si="22"/>
        <v>29</v>
      </c>
      <c r="I182" s="16">
        <v>224</v>
      </c>
      <c r="J182" s="16">
        <v>190</v>
      </c>
      <c r="K182" s="16">
        <v>121</v>
      </c>
      <c r="L182" s="16">
        <v>43</v>
      </c>
      <c r="M182" s="16">
        <v>491</v>
      </c>
      <c r="N182" s="16">
        <v>195</v>
      </c>
      <c r="O182" s="16">
        <v>195</v>
      </c>
      <c r="P182" s="16">
        <v>3062</v>
      </c>
      <c r="Q182" s="16">
        <v>2680</v>
      </c>
      <c r="R182" s="16">
        <v>151</v>
      </c>
      <c r="S182" s="16">
        <v>62</v>
      </c>
      <c r="T182" s="16">
        <v>6</v>
      </c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</row>
    <row r="183" spans="1:30" x14ac:dyDescent="0.25">
      <c r="A183" s="10">
        <f>IF(COUNTIF($D$3:D183,D183)=1,A182+1,A182)</f>
        <v>6</v>
      </c>
      <c r="B183" s="3">
        <f t="shared" si="23"/>
        <v>42185</v>
      </c>
      <c r="C183" s="2">
        <f t="shared" si="18"/>
        <v>2015</v>
      </c>
      <c r="D183" s="4" t="str">
        <f t="shared" si="20"/>
        <v>Jun</v>
      </c>
      <c r="E183" s="2">
        <f t="shared" si="21"/>
        <v>27</v>
      </c>
      <c r="F183" s="2">
        <f t="shared" si="19"/>
        <v>5</v>
      </c>
      <c r="G183" s="5" t="str">
        <f t="shared" si="24"/>
        <v>Tue</v>
      </c>
      <c r="H183" s="2">
        <f t="shared" si="22"/>
        <v>30</v>
      </c>
      <c r="I183" s="16">
        <v>205</v>
      </c>
      <c r="J183" s="16">
        <v>211</v>
      </c>
      <c r="K183" s="16">
        <v>123</v>
      </c>
      <c r="L183" s="16">
        <v>39</v>
      </c>
      <c r="M183" s="16">
        <v>414</v>
      </c>
      <c r="N183" s="16">
        <v>166</v>
      </c>
      <c r="O183" s="16">
        <v>166</v>
      </c>
      <c r="P183" s="16">
        <v>2776</v>
      </c>
      <c r="Q183" s="16">
        <v>2373</v>
      </c>
      <c r="R183" s="16">
        <v>140</v>
      </c>
      <c r="S183" s="16">
        <v>79</v>
      </c>
      <c r="T183" s="16">
        <v>6</v>
      </c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</row>
    <row r="184" spans="1:30" x14ac:dyDescent="0.25">
      <c r="A184" s="10">
        <f>IF(COUNTIF($D$3:D184,D184)=1,A183+1,A183)</f>
        <v>7</v>
      </c>
      <c r="B184" s="3">
        <f t="shared" si="23"/>
        <v>42186</v>
      </c>
      <c r="C184" s="2">
        <f t="shared" si="18"/>
        <v>2015</v>
      </c>
      <c r="D184" s="4" t="str">
        <f t="shared" si="20"/>
        <v>Jul</v>
      </c>
      <c r="E184" s="2">
        <f t="shared" si="21"/>
        <v>27</v>
      </c>
      <c r="F184" s="2">
        <f t="shared" si="19"/>
        <v>1</v>
      </c>
      <c r="G184" s="5" t="str">
        <f>TEXT(B184,"ddd")</f>
        <v>Wed</v>
      </c>
      <c r="H184" s="2">
        <f t="shared" si="22"/>
        <v>1</v>
      </c>
      <c r="I184" s="16">
        <v>257</v>
      </c>
      <c r="J184" s="16">
        <v>199</v>
      </c>
      <c r="K184" s="16">
        <v>122</v>
      </c>
      <c r="L184" s="16">
        <v>39</v>
      </c>
      <c r="M184" s="16">
        <v>380</v>
      </c>
      <c r="N184" s="16">
        <v>202</v>
      </c>
      <c r="O184" s="16">
        <v>202</v>
      </c>
      <c r="P184" s="16">
        <v>2950</v>
      </c>
      <c r="Q184" s="16">
        <v>2587</v>
      </c>
      <c r="R184" s="16">
        <v>137</v>
      </c>
      <c r="S184" s="16">
        <v>80</v>
      </c>
      <c r="T184" s="16">
        <v>2</v>
      </c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</row>
    <row r="185" spans="1:30" x14ac:dyDescent="0.25">
      <c r="A185" s="10">
        <f>IF(COUNTIF($D$3:D185,D185)=1,A184+1,A184)</f>
        <v>7</v>
      </c>
      <c r="B185" s="3">
        <f t="shared" si="23"/>
        <v>42187</v>
      </c>
      <c r="C185" s="2">
        <f t="shared" si="18"/>
        <v>2015</v>
      </c>
      <c r="D185" s="4" t="str">
        <f t="shared" si="20"/>
        <v>Jul</v>
      </c>
      <c r="E185" s="2">
        <f t="shared" si="21"/>
        <v>27</v>
      </c>
      <c r="F185" s="2">
        <f t="shared" si="19"/>
        <v>1</v>
      </c>
      <c r="G185" s="5" t="str">
        <f>TEXT(B185,"ddd")</f>
        <v>Thu</v>
      </c>
      <c r="H185" s="2">
        <f t="shared" si="22"/>
        <v>2</v>
      </c>
      <c r="I185" s="16">
        <v>237</v>
      </c>
      <c r="J185" s="16">
        <v>221</v>
      </c>
      <c r="K185" s="16">
        <v>112</v>
      </c>
      <c r="L185" s="16">
        <v>33</v>
      </c>
      <c r="M185" s="16">
        <v>433</v>
      </c>
      <c r="N185" s="16">
        <v>199</v>
      </c>
      <c r="O185" s="16">
        <v>199</v>
      </c>
      <c r="P185" s="16">
        <v>2768</v>
      </c>
      <c r="Q185" s="16">
        <v>2413</v>
      </c>
      <c r="R185" s="16">
        <v>123</v>
      </c>
      <c r="S185" s="16">
        <v>66</v>
      </c>
      <c r="T185" s="16">
        <v>4</v>
      </c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</row>
    <row r="186" spans="1:30" x14ac:dyDescent="0.25">
      <c r="A186" s="10">
        <f>IF(COUNTIF($D$3:D186,D186)=1,A185+1,A185)</f>
        <v>7</v>
      </c>
      <c r="B186" s="3">
        <f t="shared" si="23"/>
        <v>42188</v>
      </c>
      <c r="C186" s="2">
        <f t="shared" si="18"/>
        <v>2015</v>
      </c>
      <c r="D186" s="4" t="str">
        <f t="shared" si="20"/>
        <v>Jul</v>
      </c>
      <c r="E186" s="2">
        <f t="shared" si="21"/>
        <v>27</v>
      </c>
      <c r="F186" s="2">
        <f t="shared" si="19"/>
        <v>1</v>
      </c>
      <c r="G186" s="5" t="str">
        <f>TEXT(B186,"ddd")</f>
        <v>Fri</v>
      </c>
      <c r="H186" s="2">
        <f t="shared" si="22"/>
        <v>3</v>
      </c>
      <c r="I186" s="16">
        <v>173</v>
      </c>
      <c r="J186" s="16">
        <v>170</v>
      </c>
      <c r="K186" s="16">
        <v>122</v>
      </c>
      <c r="L186" s="16">
        <v>28</v>
      </c>
      <c r="M186" s="16">
        <v>388</v>
      </c>
      <c r="N186" s="16">
        <v>154</v>
      </c>
      <c r="O186" s="16">
        <v>154</v>
      </c>
      <c r="P186" s="16">
        <v>2372</v>
      </c>
      <c r="Q186" s="16">
        <v>2229</v>
      </c>
      <c r="R186" s="16">
        <v>131</v>
      </c>
      <c r="S186" s="16">
        <v>66</v>
      </c>
      <c r="T186" s="16">
        <v>7</v>
      </c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</row>
    <row r="187" spans="1:30" x14ac:dyDescent="0.25">
      <c r="A187" s="10">
        <f>IF(COUNTIF($D$3:D187,D187)=1,A186+1,A186)</f>
        <v>7</v>
      </c>
      <c r="B187" s="3">
        <f t="shared" si="23"/>
        <v>42189</v>
      </c>
      <c r="C187" s="2">
        <f t="shared" si="18"/>
        <v>2015</v>
      </c>
      <c r="D187" s="4" t="str">
        <f t="shared" si="20"/>
        <v>Jul</v>
      </c>
      <c r="E187" s="2">
        <f t="shared" si="21"/>
        <v>27</v>
      </c>
      <c r="F187" s="2">
        <f t="shared" si="19"/>
        <v>1</v>
      </c>
      <c r="G187" s="5" t="str">
        <f t="shared" ref="G187:G250" si="25">TEXT(B187,"ddd")</f>
        <v>Sat</v>
      </c>
      <c r="H187" s="2">
        <f t="shared" si="22"/>
        <v>4</v>
      </c>
      <c r="I187" s="16">
        <v>127</v>
      </c>
      <c r="J187" s="16">
        <v>180</v>
      </c>
      <c r="K187" s="16">
        <v>125</v>
      </c>
      <c r="L187" s="16">
        <v>29</v>
      </c>
      <c r="M187" s="16">
        <v>290</v>
      </c>
      <c r="N187" s="16">
        <v>138</v>
      </c>
      <c r="O187" s="16">
        <v>138</v>
      </c>
      <c r="P187" s="16">
        <v>1190</v>
      </c>
      <c r="Q187" s="16">
        <v>1308</v>
      </c>
      <c r="R187" s="16">
        <v>98</v>
      </c>
      <c r="S187" s="16">
        <v>43</v>
      </c>
      <c r="T187" s="16">
        <v>0</v>
      </c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</row>
    <row r="188" spans="1:30" x14ac:dyDescent="0.25">
      <c r="A188" s="10">
        <f>IF(COUNTIF($D$3:D188,D188)=1,A187+1,A187)</f>
        <v>7</v>
      </c>
      <c r="B188" s="3">
        <f t="shared" si="23"/>
        <v>42190</v>
      </c>
      <c r="C188" s="2">
        <f t="shared" si="18"/>
        <v>2015</v>
      </c>
      <c r="D188" s="4" t="str">
        <f t="shared" si="20"/>
        <v>Jul</v>
      </c>
      <c r="E188" s="2">
        <f t="shared" si="21"/>
        <v>28</v>
      </c>
      <c r="F188" s="2">
        <f t="shared" si="19"/>
        <v>1</v>
      </c>
      <c r="G188" s="5" t="str">
        <f t="shared" si="25"/>
        <v>Sun</v>
      </c>
      <c r="H188" s="2">
        <f t="shared" si="22"/>
        <v>5</v>
      </c>
      <c r="I188" s="16">
        <v>209</v>
      </c>
      <c r="J188" s="16">
        <v>125</v>
      </c>
      <c r="K188" s="16">
        <v>116</v>
      </c>
      <c r="L188" s="16">
        <v>38</v>
      </c>
      <c r="M188" s="16">
        <v>234</v>
      </c>
      <c r="N188" s="16">
        <v>145</v>
      </c>
      <c r="O188" s="16">
        <v>145</v>
      </c>
      <c r="P188" s="16">
        <v>1346</v>
      </c>
      <c r="Q188" s="16">
        <v>1565</v>
      </c>
      <c r="R188" s="16">
        <v>44</v>
      </c>
      <c r="S188" s="16">
        <v>17</v>
      </c>
      <c r="T188" s="16">
        <v>3</v>
      </c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</row>
    <row r="189" spans="1:30" x14ac:dyDescent="0.25">
      <c r="A189" s="10">
        <f>IF(COUNTIF($D$3:D189,D189)=1,A188+1,A188)</f>
        <v>7</v>
      </c>
      <c r="B189" s="3">
        <f t="shared" si="23"/>
        <v>42191</v>
      </c>
      <c r="C189" s="2">
        <f t="shared" si="18"/>
        <v>2015</v>
      </c>
      <c r="D189" s="4" t="str">
        <f t="shared" si="20"/>
        <v>Jul</v>
      </c>
      <c r="E189" s="2">
        <f t="shared" si="21"/>
        <v>28</v>
      </c>
      <c r="F189" s="2">
        <f t="shared" si="19"/>
        <v>1</v>
      </c>
      <c r="G189" s="5" t="str">
        <f t="shared" si="25"/>
        <v>Mon</v>
      </c>
      <c r="H189" s="2">
        <f t="shared" si="22"/>
        <v>6</v>
      </c>
      <c r="I189" s="16">
        <v>217</v>
      </c>
      <c r="J189" s="16">
        <v>146</v>
      </c>
      <c r="K189" s="16">
        <v>137</v>
      </c>
      <c r="L189" s="16">
        <v>28</v>
      </c>
      <c r="M189" s="16">
        <v>548</v>
      </c>
      <c r="N189" s="16">
        <v>246</v>
      </c>
      <c r="O189" s="16">
        <v>246</v>
      </c>
      <c r="P189" s="16">
        <v>3599</v>
      </c>
      <c r="Q189" s="16">
        <v>2779</v>
      </c>
      <c r="R189" s="16">
        <v>156</v>
      </c>
      <c r="S189" s="16">
        <v>56</v>
      </c>
      <c r="T189" s="16">
        <v>5</v>
      </c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</row>
    <row r="190" spans="1:30" x14ac:dyDescent="0.25">
      <c r="A190" s="10">
        <f>IF(COUNTIF($D$3:D190,D190)=1,A189+1,A189)</f>
        <v>7</v>
      </c>
      <c r="B190" s="3">
        <f t="shared" si="23"/>
        <v>42192</v>
      </c>
      <c r="C190" s="2">
        <f t="shared" si="18"/>
        <v>2015</v>
      </c>
      <c r="D190" s="4" t="str">
        <f t="shared" si="20"/>
        <v>Jul</v>
      </c>
      <c r="E190" s="2">
        <f t="shared" si="21"/>
        <v>28</v>
      </c>
      <c r="F190" s="2">
        <f t="shared" si="19"/>
        <v>1</v>
      </c>
      <c r="G190" s="5" t="str">
        <f t="shared" si="25"/>
        <v>Tue</v>
      </c>
      <c r="H190" s="2">
        <f t="shared" si="22"/>
        <v>7</v>
      </c>
      <c r="I190" s="16">
        <v>198</v>
      </c>
      <c r="J190" s="16">
        <v>161</v>
      </c>
      <c r="K190" s="16">
        <v>134</v>
      </c>
      <c r="L190" s="16">
        <v>30</v>
      </c>
      <c r="M190" s="16">
        <v>502</v>
      </c>
      <c r="N190" s="16">
        <v>215</v>
      </c>
      <c r="O190" s="16">
        <v>215</v>
      </c>
      <c r="P190" s="16">
        <v>3060</v>
      </c>
      <c r="Q190" s="16">
        <v>2578</v>
      </c>
      <c r="R190" s="16">
        <v>143</v>
      </c>
      <c r="S190" s="16">
        <v>70</v>
      </c>
      <c r="T190" s="16">
        <v>4</v>
      </c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</row>
    <row r="191" spans="1:30" x14ac:dyDescent="0.25">
      <c r="A191" s="10">
        <f>IF(COUNTIF($D$3:D191,D191)=1,A190+1,A190)</f>
        <v>7</v>
      </c>
      <c r="B191" s="3">
        <f t="shared" si="23"/>
        <v>42193</v>
      </c>
      <c r="C191" s="2">
        <f t="shared" si="18"/>
        <v>2015</v>
      </c>
      <c r="D191" s="4" t="str">
        <f t="shared" si="20"/>
        <v>Jul</v>
      </c>
      <c r="E191" s="2">
        <f t="shared" si="21"/>
        <v>28</v>
      </c>
      <c r="F191" s="2">
        <f t="shared" si="19"/>
        <v>2</v>
      </c>
      <c r="G191" s="5" t="str">
        <f t="shared" si="25"/>
        <v>Wed</v>
      </c>
      <c r="H191" s="2">
        <f t="shared" si="22"/>
        <v>8</v>
      </c>
      <c r="I191" s="16">
        <v>197</v>
      </c>
      <c r="J191" s="16">
        <v>177</v>
      </c>
      <c r="K191" s="16">
        <v>130</v>
      </c>
      <c r="L191" s="16">
        <v>33</v>
      </c>
      <c r="M191" s="16">
        <v>537</v>
      </c>
      <c r="N191" s="16">
        <v>197</v>
      </c>
      <c r="O191" s="16">
        <v>197</v>
      </c>
      <c r="P191" s="16">
        <v>2878</v>
      </c>
      <c r="Q191" s="16">
        <v>2641</v>
      </c>
      <c r="R191" s="16">
        <v>152</v>
      </c>
      <c r="S191" s="16">
        <v>45</v>
      </c>
      <c r="T191" s="16">
        <v>6</v>
      </c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</row>
    <row r="192" spans="1:30" x14ac:dyDescent="0.25">
      <c r="A192" s="10">
        <f>IF(COUNTIF($D$3:D192,D192)=1,A191+1,A191)</f>
        <v>7</v>
      </c>
      <c r="B192" s="3">
        <f t="shared" si="23"/>
        <v>42194</v>
      </c>
      <c r="C192" s="2">
        <f t="shared" si="18"/>
        <v>2015</v>
      </c>
      <c r="D192" s="4" t="str">
        <f t="shared" si="20"/>
        <v>Jul</v>
      </c>
      <c r="E192" s="2">
        <f t="shared" si="21"/>
        <v>28</v>
      </c>
      <c r="F192" s="2">
        <f t="shared" si="19"/>
        <v>2</v>
      </c>
      <c r="G192" s="5" t="str">
        <f t="shared" si="25"/>
        <v>Thu</v>
      </c>
      <c r="H192" s="2">
        <f t="shared" si="22"/>
        <v>9</v>
      </c>
      <c r="I192" s="16">
        <v>234</v>
      </c>
      <c r="J192" s="16">
        <v>199</v>
      </c>
      <c r="K192" s="16">
        <v>130</v>
      </c>
      <c r="L192" s="16">
        <v>32</v>
      </c>
      <c r="M192" s="16">
        <v>532</v>
      </c>
      <c r="N192" s="16">
        <v>185</v>
      </c>
      <c r="O192" s="16">
        <v>185</v>
      </c>
      <c r="P192" s="16">
        <v>2747</v>
      </c>
      <c r="Q192" s="16">
        <v>2604</v>
      </c>
      <c r="R192" s="16">
        <v>141</v>
      </c>
      <c r="S192" s="16">
        <v>56</v>
      </c>
      <c r="T192" s="16">
        <v>4</v>
      </c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</row>
    <row r="193" spans="1:30" x14ac:dyDescent="0.25">
      <c r="A193" s="10">
        <f>IF(COUNTIF($D$3:D193,D193)=1,A192+1,A192)</f>
        <v>7</v>
      </c>
      <c r="B193" s="3">
        <f t="shared" si="23"/>
        <v>42195</v>
      </c>
      <c r="C193" s="2">
        <f t="shared" si="18"/>
        <v>2015</v>
      </c>
      <c r="D193" s="4" t="str">
        <f t="shared" si="20"/>
        <v>Jul</v>
      </c>
      <c r="E193" s="2">
        <f t="shared" si="21"/>
        <v>28</v>
      </c>
      <c r="F193" s="2">
        <f t="shared" si="19"/>
        <v>2</v>
      </c>
      <c r="G193" s="5" t="str">
        <f t="shared" si="25"/>
        <v>Fri</v>
      </c>
      <c r="H193" s="2">
        <f t="shared" si="22"/>
        <v>10</v>
      </c>
      <c r="I193" s="16">
        <v>161</v>
      </c>
      <c r="J193" s="16">
        <v>175</v>
      </c>
      <c r="K193" s="16">
        <v>103</v>
      </c>
      <c r="L193" s="16">
        <v>18</v>
      </c>
      <c r="M193" s="16">
        <v>507</v>
      </c>
      <c r="N193" s="16">
        <v>183</v>
      </c>
      <c r="O193" s="16">
        <v>183</v>
      </c>
      <c r="P193" s="16">
        <v>2621</v>
      </c>
      <c r="Q193" s="16">
        <v>2643</v>
      </c>
      <c r="R193" s="16">
        <v>122</v>
      </c>
      <c r="S193" s="16">
        <v>52</v>
      </c>
      <c r="T193" s="16">
        <v>3</v>
      </c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</row>
    <row r="194" spans="1:30" x14ac:dyDescent="0.25">
      <c r="A194" s="10">
        <f>IF(COUNTIF($D$3:D194,D194)=1,A193+1,A193)</f>
        <v>7</v>
      </c>
      <c r="B194" s="3">
        <f t="shared" si="23"/>
        <v>42196</v>
      </c>
      <c r="C194" s="2">
        <f t="shared" si="18"/>
        <v>2015</v>
      </c>
      <c r="D194" s="4" t="str">
        <f t="shared" si="20"/>
        <v>Jul</v>
      </c>
      <c r="E194" s="2">
        <f t="shared" si="21"/>
        <v>28</v>
      </c>
      <c r="F194" s="2">
        <f t="shared" si="19"/>
        <v>2</v>
      </c>
      <c r="G194" s="5" t="str">
        <f t="shared" si="25"/>
        <v>Sat</v>
      </c>
      <c r="H194" s="2">
        <f t="shared" si="22"/>
        <v>11</v>
      </c>
      <c r="I194" s="16">
        <v>160</v>
      </c>
      <c r="J194" s="16">
        <v>185</v>
      </c>
      <c r="K194" s="16">
        <v>125</v>
      </c>
      <c r="L194" s="16">
        <v>19</v>
      </c>
      <c r="M194" s="16">
        <v>394</v>
      </c>
      <c r="N194" s="16">
        <v>143</v>
      </c>
      <c r="O194" s="16">
        <v>143</v>
      </c>
      <c r="P194" s="16">
        <v>1711</v>
      </c>
      <c r="Q194" s="16">
        <v>2041</v>
      </c>
      <c r="R194" s="16">
        <v>99</v>
      </c>
      <c r="S194" s="16">
        <v>50</v>
      </c>
      <c r="T194" s="16">
        <v>1</v>
      </c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</row>
    <row r="195" spans="1:30" x14ac:dyDescent="0.25">
      <c r="A195" s="10">
        <f>IF(COUNTIF($D$3:D195,D195)=1,A194+1,A194)</f>
        <v>7</v>
      </c>
      <c r="B195" s="3">
        <f t="shared" si="23"/>
        <v>42197</v>
      </c>
      <c r="C195" s="2">
        <f t="shared" ref="C195:C258" si="26">YEAR(B195)</f>
        <v>2015</v>
      </c>
      <c r="D195" s="4" t="str">
        <f t="shared" si="20"/>
        <v>Jul</v>
      </c>
      <c r="E195" s="2">
        <f t="shared" si="21"/>
        <v>29</v>
      </c>
      <c r="F195" s="2">
        <f t="shared" ref="F195:F258" si="27">ROUNDUP(DAY(B195)/7,0)</f>
        <v>2</v>
      </c>
      <c r="G195" s="5" t="str">
        <f t="shared" si="25"/>
        <v>Sun</v>
      </c>
      <c r="H195" s="2">
        <f t="shared" si="22"/>
        <v>12</v>
      </c>
      <c r="I195" s="16">
        <v>225</v>
      </c>
      <c r="J195" s="16">
        <v>134</v>
      </c>
      <c r="K195" s="16">
        <v>96</v>
      </c>
      <c r="L195" s="16">
        <v>35</v>
      </c>
      <c r="M195" s="16">
        <v>377</v>
      </c>
      <c r="N195" s="16">
        <v>166</v>
      </c>
      <c r="O195" s="16">
        <v>166</v>
      </c>
      <c r="P195" s="16">
        <v>1517</v>
      </c>
      <c r="Q195" s="16">
        <v>1814</v>
      </c>
      <c r="R195" s="16">
        <v>116</v>
      </c>
      <c r="S195" s="16">
        <v>39</v>
      </c>
      <c r="T195" s="16">
        <v>4</v>
      </c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</row>
    <row r="196" spans="1:30" x14ac:dyDescent="0.25">
      <c r="A196" s="10">
        <f>IF(COUNTIF($D$3:D196,D196)=1,A195+1,A195)</f>
        <v>7</v>
      </c>
      <c r="B196" s="3">
        <f t="shared" si="23"/>
        <v>42198</v>
      </c>
      <c r="C196" s="2">
        <f t="shared" si="26"/>
        <v>2015</v>
      </c>
      <c r="D196" s="4" t="str">
        <f t="shared" ref="D196:D259" si="28">TEXT(B196,"mmm")</f>
        <v>Jul</v>
      </c>
      <c r="E196" s="2">
        <f t="shared" ref="E196:E259" si="29">WEEKNUM(B196)</f>
        <v>29</v>
      </c>
      <c r="F196" s="2">
        <f t="shared" si="27"/>
        <v>2</v>
      </c>
      <c r="G196" s="5" t="str">
        <f t="shared" si="25"/>
        <v>Mon</v>
      </c>
      <c r="H196" s="2">
        <f t="shared" ref="H196:H259" si="30">VALUE(TEXT(B196,"dd"))</f>
        <v>13</v>
      </c>
      <c r="I196" s="16">
        <v>247</v>
      </c>
      <c r="J196" s="16">
        <v>188</v>
      </c>
      <c r="K196" s="16">
        <v>113</v>
      </c>
      <c r="L196" s="16">
        <v>36</v>
      </c>
      <c r="M196" s="16">
        <v>773</v>
      </c>
      <c r="N196" s="16">
        <v>275</v>
      </c>
      <c r="O196" s="16">
        <v>275</v>
      </c>
      <c r="P196" s="16">
        <v>3599</v>
      </c>
      <c r="Q196" s="16">
        <v>3004</v>
      </c>
      <c r="R196" s="16">
        <v>212</v>
      </c>
      <c r="S196" s="16">
        <v>61</v>
      </c>
      <c r="T196" s="16">
        <v>7</v>
      </c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</row>
    <row r="197" spans="1:30" x14ac:dyDescent="0.25">
      <c r="A197" s="10">
        <f>IF(COUNTIF($D$3:D197,D197)=1,A196+1,A196)</f>
        <v>7</v>
      </c>
      <c r="B197" s="3">
        <f t="shared" ref="B197:B260" si="31">B196+1</f>
        <v>42199</v>
      </c>
      <c r="C197" s="2">
        <f t="shared" si="26"/>
        <v>2015</v>
      </c>
      <c r="D197" s="4" t="str">
        <f t="shared" si="28"/>
        <v>Jul</v>
      </c>
      <c r="E197" s="2">
        <f t="shared" si="29"/>
        <v>29</v>
      </c>
      <c r="F197" s="2">
        <f t="shared" si="27"/>
        <v>2</v>
      </c>
      <c r="G197" s="5" t="str">
        <f t="shared" si="25"/>
        <v>Tue</v>
      </c>
      <c r="H197" s="2">
        <f t="shared" si="30"/>
        <v>14</v>
      </c>
      <c r="I197" s="16">
        <v>221</v>
      </c>
      <c r="J197" s="16">
        <v>206</v>
      </c>
      <c r="K197" s="16">
        <v>121</v>
      </c>
      <c r="L197" s="16">
        <v>36</v>
      </c>
      <c r="M197" s="16">
        <v>709</v>
      </c>
      <c r="N197" s="16">
        <v>219</v>
      </c>
      <c r="O197" s="16">
        <v>219</v>
      </c>
      <c r="P197" s="16">
        <v>3084</v>
      </c>
      <c r="Q197" s="16">
        <v>2656</v>
      </c>
      <c r="R197" s="16">
        <v>205</v>
      </c>
      <c r="S197" s="16">
        <v>63</v>
      </c>
      <c r="T197" s="16">
        <v>12</v>
      </c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</row>
    <row r="198" spans="1:30" x14ac:dyDescent="0.25">
      <c r="A198" s="10">
        <f>IF(COUNTIF($D$3:D198,D198)=1,A197+1,A197)</f>
        <v>7</v>
      </c>
      <c r="B198" s="3">
        <f t="shared" si="31"/>
        <v>42200</v>
      </c>
      <c r="C198" s="2">
        <f t="shared" si="26"/>
        <v>2015</v>
      </c>
      <c r="D198" s="4" t="str">
        <f t="shared" si="28"/>
        <v>Jul</v>
      </c>
      <c r="E198" s="2">
        <f t="shared" si="29"/>
        <v>29</v>
      </c>
      <c r="F198" s="2">
        <f t="shared" si="27"/>
        <v>3</v>
      </c>
      <c r="G198" s="5" t="str">
        <f t="shared" si="25"/>
        <v>Wed</v>
      </c>
      <c r="H198" s="2">
        <f t="shared" si="30"/>
        <v>15</v>
      </c>
      <c r="I198" s="16">
        <v>194</v>
      </c>
      <c r="J198" s="16">
        <v>213</v>
      </c>
      <c r="K198" s="16">
        <v>97</v>
      </c>
      <c r="L198" s="16">
        <v>34</v>
      </c>
      <c r="M198" s="16">
        <v>598</v>
      </c>
      <c r="N198" s="16">
        <v>205</v>
      </c>
      <c r="O198" s="16">
        <v>205</v>
      </c>
      <c r="P198" s="16">
        <v>2702</v>
      </c>
      <c r="Q198" s="16">
        <v>2808</v>
      </c>
      <c r="R198" s="16">
        <v>166</v>
      </c>
      <c r="S198" s="16">
        <v>56</v>
      </c>
      <c r="T198" s="16">
        <v>13</v>
      </c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</row>
    <row r="199" spans="1:30" x14ac:dyDescent="0.25">
      <c r="A199" s="10">
        <f>IF(COUNTIF($D$3:D199,D199)=1,A198+1,A198)</f>
        <v>7</v>
      </c>
      <c r="B199" s="3">
        <f t="shared" si="31"/>
        <v>42201</v>
      </c>
      <c r="C199" s="2">
        <f t="shared" si="26"/>
        <v>2015</v>
      </c>
      <c r="D199" s="4" t="str">
        <f t="shared" si="28"/>
        <v>Jul</v>
      </c>
      <c r="E199" s="2">
        <f t="shared" si="29"/>
        <v>29</v>
      </c>
      <c r="F199" s="2">
        <f t="shared" si="27"/>
        <v>3</v>
      </c>
      <c r="G199" s="5" t="str">
        <f t="shared" si="25"/>
        <v>Thu</v>
      </c>
      <c r="H199" s="2">
        <f t="shared" si="30"/>
        <v>16</v>
      </c>
      <c r="I199" s="16">
        <v>274</v>
      </c>
      <c r="J199" s="16">
        <v>183</v>
      </c>
      <c r="K199" s="16">
        <v>110</v>
      </c>
      <c r="L199" s="16">
        <v>26</v>
      </c>
      <c r="M199" s="16">
        <v>617</v>
      </c>
      <c r="N199" s="16">
        <v>217</v>
      </c>
      <c r="O199" s="16">
        <v>217</v>
      </c>
      <c r="P199" s="16">
        <v>2977</v>
      </c>
      <c r="Q199" s="16">
        <v>2625</v>
      </c>
      <c r="R199" s="16">
        <v>156</v>
      </c>
      <c r="S199" s="16">
        <v>57</v>
      </c>
      <c r="T199" s="16">
        <v>15</v>
      </c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</row>
    <row r="200" spans="1:30" x14ac:dyDescent="0.25">
      <c r="A200" s="10">
        <f>IF(COUNTIF($D$3:D200,D200)=1,A199+1,A199)</f>
        <v>7</v>
      </c>
      <c r="B200" s="3">
        <f t="shared" si="31"/>
        <v>42202</v>
      </c>
      <c r="C200" s="2">
        <f t="shared" si="26"/>
        <v>2015</v>
      </c>
      <c r="D200" s="4" t="str">
        <f t="shared" si="28"/>
        <v>Jul</v>
      </c>
      <c r="E200" s="2">
        <f t="shared" si="29"/>
        <v>29</v>
      </c>
      <c r="F200" s="2">
        <f t="shared" si="27"/>
        <v>3</v>
      </c>
      <c r="G200" s="5" t="str">
        <f t="shared" si="25"/>
        <v>Fri</v>
      </c>
      <c r="H200" s="2">
        <f t="shared" si="30"/>
        <v>17</v>
      </c>
      <c r="I200" s="16">
        <v>174</v>
      </c>
      <c r="J200" s="16">
        <v>224</v>
      </c>
      <c r="K200" s="16">
        <v>112</v>
      </c>
      <c r="L200" s="16">
        <v>22</v>
      </c>
      <c r="M200" s="16">
        <v>594</v>
      </c>
      <c r="N200" s="16">
        <v>186</v>
      </c>
      <c r="O200" s="16">
        <v>186</v>
      </c>
      <c r="P200" s="16">
        <v>2742</v>
      </c>
      <c r="Q200" s="16">
        <v>2651</v>
      </c>
      <c r="R200" s="16">
        <v>168</v>
      </c>
      <c r="S200" s="16">
        <v>54</v>
      </c>
      <c r="T200" s="16">
        <v>16</v>
      </c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</row>
    <row r="201" spans="1:30" x14ac:dyDescent="0.25">
      <c r="A201" s="10">
        <f>IF(COUNTIF($D$3:D201,D201)=1,A200+1,A200)</f>
        <v>7</v>
      </c>
      <c r="B201" s="3">
        <f t="shared" si="31"/>
        <v>42203</v>
      </c>
      <c r="C201" s="2">
        <f t="shared" si="26"/>
        <v>2015</v>
      </c>
      <c r="D201" s="4" t="str">
        <f t="shared" si="28"/>
        <v>Jul</v>
      </c>
      <c r="E201" s="2">
        <f t="shared" si="29"/>
        <v>29</v>
      </c>
      <c r="F201" s="2">
        <f t="shared" si="27"/>
        <v>3</v>
      </c>
      <c r="G201" s="5" t="str">
        <f t="shared" si="25"/>
        <v>Sat</v>
      </c>
      <c r="H201" s="2">
        <f t="shared" si="30"/>
        <v>18</v>
      </c>
      <c r="I201" s="16">
        <v>140</v>
      </c>
      <c r="J201" s="16">
        <v>167</v>
      </c>
      <c r="K201" s="16">
        <v>125</v>
      </c>
      <c r="L201" s="16">
        <v>28</v>
      </c>
      <c r="M201" s="16">
        <v>345</v>
      </c>
      <c r="N201" s="16">
        <v>164</v>
      </c>
      <c r="O201" s="16">
        <v>164</v>
      </c>
      <c r="P201" s="16">
        <v>1869</v>
      </c>
      <c r="Q201" s="16">
        <v>1939</v>
      </c>
      <c r="R201" s="16">
        <v>116</v>
      </c>
      <c r="S201" s="16">
        <v>38</v>
      </c>
      <c r="T201" s="16">
        <v>9</v>
      </c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</row>
    <row r="202" spans="1:30" x14ac:dyDescent="0.25">
      <c r="A202" s="10">
        <f>IF(COUNTIF($D$3:D202,D202)=1,A201+1,A201)</f>
        <v>7</v>
      </c>
      <c r="B202" s="3">
        <f t="shared" si="31"/>
        <v>42204</v>
      </c>
      <c r="C202" s="2">
        <f t="shared" si="26"/>
        <v>2015</v>
      </c>
      <c r="D202" s="4" t="str">
        <f t="shared" si="28"/>
        <v>Jul</v>
      </c>
      <c r="E202" s="2">
        <f t="shared" si="29"/>
        <v>30</v>
      </c>
      <c r="F202" s="2">
        <f t="shared" si="27"/>
        <v>3</v>
      </c>
      <c r="G202" s="5" t="str">
        <f t="shared" si="25"/>
        <v>Sun</v>
      </c>
      <c r="H202" s="2">
        <f t="shared" si="30"/>
        <v>19</v>
      </c>
      <c r="I202" s="16">
        <v>153</v>
      </c>
      <c r="J202" s="16">
        <v>125</v>
      </c>
      <c r="K202" s="16">
        <v>128</v>
      </c>
      <c r="L202" s="16">
        <v>22</v>
      </c>
      <c r="M202" s="16">
        <v>348</v>
      </c>
      <c r="N202" s="16">
        <v>170</v>
      </c>
      <c r="O202" s="16">
        <v>170</v>
      </c>
      <c r="P202" s="16">
        <v>1588</v>
      </c>
      <c r="Q202" s="16">
        <v>1709</v>
      </c>
      <c r="R202" s="16">
        <v>108</v>
      </c>
      <c r="S202" s="16">
        <v>30</v>
      </c>
      <c r="T202" s="16">
        <v>9</v>
      </c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</row>
    <row r="203" spans="1:30" x14ac:dyDescent="0.25">
      <c r="A203" s="10">
        <f>IF(COUNTIF($D$3:D203,D203)=1,A202+1,A202)</f>
        <v>7</v>
      </c>
      <c r="B203" s="3">
        <f t="shared" si="31"/>
        <v>42205</v>
      </c>
      <c r="C203" s="2">
        <f t="shared" si="26"/>
        <v>2015</v>
      </c>
      <c r="D203" s="4" t="str">
        <f t="shared" si="28"/>
        <v>Jul</v>
      </c>
      <c r="E203" s="2">
        <f t="shared" si="29"/>
        <v>30</v>
      </c>
      <c r="F203" s="2">
        <f t="shared" si="27"/>
        <v>3</v>
      </c>
      <c r="G203" s="5" t="str">
        <f t="shared" si="25"/>
        <v>Mon</v>
      </c>
      <c r="H203" s="2">
        <f t="shared" si="30"/>
        <v>20</v>
      </c>
      <c r="I203" s="16">
        <v>218</v>
      </c>
      <c r="J203" s="16">
        <v>231</v>
      </c>
      <c r="K203" s="16">
        <v>126</v>
      </c>
      <c r="L203" s="16">
        <v>31</v>
      </c>
      <c r="M203" s="16">
        <v>764</v>
      </c>
      <c r="N203" s="16">
        <v>237</v>
      </c>
      <c r="O203" s="16">
        <v>237</v>
      </c>
      <c r="P203" s="16">
        <v>3613</v>
      </c>
      <c r="Q203" s="16">
        <v>2719</v>
      </c>
      <c r="R203" s="16">
        <v>223</v>
      </c>
      <c r="S203" s="16">
        <v>73</v>
      </c>
      <c r="T203" s="16">
        <v>14</v>
      </c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</row>
    <row r="204" spans="1:30" x14ac:dyDescent="0.25">
      <c r="A204" s="10">
        <f>IF(COUNTIF($D$3:D204,D204)=1,A203+1,A203)</f>
        <v>7</v>
      </c>
      <c r="B204" s="3">
        <f t="shared" si="31"/>
        <v>42206</v>
      </c>
      <c r="C204" s="2">
        <f t="shared" si="26"/>
        <v>2015</v>
      </c>
      <c r="D204" s="4" t="str">
        <f t="shared" si="28"/>
        <v>Jul</v>
      </c>
      <c r="E204" s="2">
        <f t="shared" si="29"/>
        <v>30</v>
      </c>
      <c r="F204" s="2">
        <f t="shared" si="27"/>
        <v>3</v>
      </c>
      <c r="G204" s="5" t="str">
        <f t="shared" si="25"/>
        <v>Tue</v>
      </c>
      <c r="H204" s="2">
        <f t="shared" si="30"/>
        <v>21</v>
      </c>
      <c r="I204" s="16">
        <v>231</v>
      </c>
      <c r="J204" s="16">
        <v>237</v>
      </c>
      <c r="K204" s="16">
        <v>120</v>
      </c>
      <c r="L204" s="16">
        <v>29</v>
      </c>
      <c r="M204" s="16">
        <v>681</v>
      </c>
      <c r="N204" s="16">
        <v>260</v>
      </c>
      <c r="O204" s="16">
        <v>260</v>
      </c>
      <c r="P204" s="16">
        <v>3237</v>
      </c>
      <c r="Q204" s="16">
        <v>2760</v>
      </c>
      <c r="R204" s="16">
        <v>171</v>
      </c>
      <c r="S204" s="16">
        <v>56</v>
      </c>
      <c r="T204" s="16">
        <v>13</v>
      </c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</row>
    <row r="205" spans="1:30" x14ac:dyDescent="0.25">
      <c r="A205" s="10">
        <f>IF(COUNTIF($D$3:D205,D205)=1,A204+1,A204)</f>
        <v>7</v>
      </c>
      <c r="B205" s="3">
        <f t="shared" si="31"/>
        <v>42207</v>
      </c>
      <c r="C205" s="2">
        <f t="shared" si="26"/>
        <v>2015</v>
      </c>
      <c r="D205" s="4" t="str">
        <f t="shared" si="28"/>
        <v>Jul</v>
      </c>
      <c r="E205" s="2">
        <f t="shared" si="29"/>
        <v>30</v>
      </c>
      <c r="F205" s="2">
        <f t="shared" si="27"/>
        <v>4</v>
      </c>
      <c r="G205" s="5" t="str">
        <f t="shared" si="25"/>
        <v>Wed</v>
      </c>
      <c r="H205" s="2">
        <f t="shared" si="30"/>
        <v>22</v>
      </c>
      <c r="I205" s="16">
        <v>242</v>
      </c>
      <c r="J205" s="16">
        <v>222</v>
      </c>
      <c r="K205" s="16">
        <v>122</v>
      </c>
      <c r="L205" s="16">
        <v>26</v>
      </c>
      <c r="M205" s="16">
        <v>657</v>
      </c>
      <c r="N205" s="16">
        <v>242</v>
      </c>
      <c r="O205" s="16">
        <v>242</v>
      </c>
      <c r="P205" s="16">
        <v>2994</v>
      </c>
      <c r="Q205" s="16">
        <v>2737</v>
      </c>
      <c r="R205" s="16">
        <v>184</v>
      </c>
      <c r="S205" s="16">
        <v>54</v>
      </c>
      <c r="T205" s="16">
        <v>18</v>
      </c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</row>
    <row r="206" spans="1:30" x14ac:dyDescent="0.25">
      <c r="A206" s="10">
        <f>IF(COUNTIF($D$3:D206,D206)=1,A205+1,A205)</f>
        <v>7</v>
      </c>
      <c r="B206" s="3">
        <f t="shared" si="31"/>
        <v>42208</v>
      </c>
      <c r="C206" s="2">
        <f t="shared" si="26"/>
        <v>2015</v>
      </c>
      <c r="D206" s="4" t="str">
        <f t="shared" si="28"/>
        <v>Jul</v>
      </c>
      <c r="E206" s="2">
        <f t="shared" si="29"/>
        <v>30</v>
      </c>
      <c r="F206" s="2">
        <f t="shared" si="27"/>
        <v>4</v>
      </c>
      <c r="G206" s="5" t="str">
        <f t="shared" si="25"/>
        <v>Thu</v>
      </c>
      <c r="H206" s="2">
        <f t="shared" si="30"/>
        <v>23</v>
      </c>
      <c r="I206" s="16">
        <v>223</v>
      </c>
      <c r="J206" s="16">
        <v>229</v>
      </c>
      <c r="K206" s="16">
        <v>107</v>
      </c>
      <c r="L206" s="16">
        <v>33</v>
      </c>
      <c r="M206" s="16">
        <v>586</v>
      </c>
      <c r="N206" s="16">
        <v>164</v>
      </c>
      <c r="O206" s="16">
        <v>164</v>
      </c>
      <c r="P206" s="16">
        <v>2929</v>
      </c>
      <c r="Q206" s="16">
        <v>2396</v>
      </c>
      <c r="R206" s="16">
        <v>135</v>
      </c>
      <c r="S206" s="16">
        <v>66</v>
      </c>
      <c r="T206" s="16">
        <v>18</v>
      </c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</row>
    <row r="207" spans="1:30" x14ac:dyDescent="0.25">
      <c r="A207" s="10">
        <f>IF(COUNTIF($D$3:D207,D207)=1,A206+1,A206)</f>
        <v>7</v>
      </c>
      <c r="B207" s="3">
        <f t="shared" si="31"/>
        <v>42209</v>
      </c>
      <c r="C207" s="2">
        <f t="shared" si="26"/>
        <v>2015</v>
      </c>
      <c r="D207" s="4" t="str">
        <f t="shared" si="28"/>
        <v>Jul</v>
      </c>
      <c r="E207" s="2">
        <f t="shared" si="29"/>
        <v>30</v>
      </c>
      <c r="F207" s="2">
        <f t="shared" si="27"/>
        <v>4</v>
      </c>
      <c r="G207" s="5" t="str">
        <f t="shared" si="25"/>
        <v>Fri</v>
      </c>
      <c r="H207" s="2">
        <f t="shared" si="30"/>
        <v>24</v>
      </c>
      <c r="I207" s="16">
        <v>168</v>
      </c>
      <c r="J207" s="16">
        <v>219</v>
      </c>
      <c r="K207" s="16">
        <v>101</v>
      </c>
      <c r="L207" s="16">
        <v>38</v>
      </c>
      <c r="M207" s="16">
        <v>572</v>
      </c>
      <c r="N207" s="16">
        <v>199</v>
      </c>
      <c r="O207" s="16">
        <v>199</v>
      </c>
      <c r="P207" s="16">
        <v>2659</v>
      </c>
      <c r="Q207" s="16">
        <v>2303</v>
      </c>
      <c r="R207" s="16">
        <v>162</v>
      </c>
      <c r="S207" s="16">
        <v>50</v>
      </c>
      <c r="T207" s="16">
        <v>8</v>
      </c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</row>
    <row r="208" spans="1:30" x14ac:dyDescent="0.25">
      <c r="A208" s="10">
        <f>IF(COUNTIF($D$3:D208,D208)=1,A207+1,A207)</f>
        <v>7</v>
      </c>
      <c r="B208" s="3">
        <f t="shared" si="31"/>
        <v>42210</v>
      </c>
      <c r="C208" s="2">
        <f t="shared" si="26"/>
        <v>2015</v>
      </c>
      <c r="D208" s="4" t="str">
        <f t="shared" si="28"/>
        <v>Jul</v>
      </c>
      <c r="E208" s="2">
        <f t="shared" si="29"/>
        <v>30</v>
      </c>
      <c r="F208" s="2">
        <f t="shared" si="27"/>
        <v>4</v>
      </c>
      <c r="G208" s="5" t="str">
        <f t="shared" si="25"/>
        <v>Sat</v>
      </c>
      <c r="H208" s="2">
        <f t="shared" si="30"/>
        <v>25</v>
      </c>
      <c r="I208" s="16">
        <v>149</v>
      </c>
      <c r="J208" s="16">
        <v>201</v>
      </c>
      <c r="K208" s="16">
        <v>127</v>
      </c>
      <c r="L208" s="16">
        <v>23</v>
      </c>
      <c r="M208" s="16">
        <v>402</v>
      </c>
      <c r="N208" s="16">
        <v>175</v>
      </c>
      <c r="O208" s="16">
        <v>175</v>
      </c>
      <c r="P208" s="16">
        <v>1821</v>
      </c>
      <c r="Q208" s="16">
        <v>1869</v>
      </c>
      <c r="R208" s="16">
        <v>116</v>
      </c>
      <c r="S208" s="16">
        <v>42</v>
      </c>
      <c r="T208" s="16">
        <v>5</v>
      </c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</row>
    <row r="209" spans="1:30" x14ac:dyDescent="0.25">
      <c r="A209" s="10">
        <f>IF(COUNTIF($D$3:D209,D209)=1,A208+1,A208)</f>
        <v>7</v>
      </c>
      <c r="B209" s="3">
        <f t="shared" si="31"/>
        <v>42211</v>
      </c>
      <c r="C209" s="2">
        <f t="shared" si="26"/>
        <v>2015</v>
      </c>
      <c r="D209" s="4" t="str">
        <f t="shared" si="28"/>
        <v>Jul</v>
      </c>
      <c r="E209" s="2">
        <f t="shared" si="29"/>
        <v>31</v>
      </c>
      <c r="F209" s="2">
        <f t="shared" si="27"/>
        <v>4</v>
      </c>
      <c r="G209" s="5" t="str">
        <f t="shared" si="25"/>
        <v>Sun</v>
      </c>
      <c r="H209" s="2">
        <f t="shared" si="30"/>
        <v>26</v>
      </c>
      <c r="I209" s="16">
        <v>160</v>
      </c>
      <c r="J209" s="16">
        <v>161</v>
      </c>
      <c r="K209" s="16">
        <v>109</v>
      </c>
      <c r="L209" s="16">
        <v>42</v>
      </c>
      <c r="M209" s="16">
        <v>377</v>
      </c>
      <c r="N209" s="16">
        <v>192</v>
      </c>
      <c r="O209" s="16">
        <v>192</v>
      </c>
      <c r="P209" s="16">
        <v>1620</v>
      </c>
      <c r="Q209" s="16">
        <v>1738</v>
      </c>
      <c r="R209" s="16">
        <v>126</v>
      </c>
      <c r="S209" s="16">
        <v>31</v>
      </c>
      <c r="T209" s="16">
        <v>14</v>
      </c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</row>
    <row r="210" spans="1:30" x14ac:dyDescent="0.25">
      <c r="A210" s="10">
        <f>IF(COUNTIF($D$3:D210,D210)=1,A209+1,A209)</f>
        <v>7</v>
      </c>
      <c r="B210" s="3">
        <f t="shared" si="31"/>
        <v>42212</v>
      </c>
      <c r="C210" s="2">
        <f t="shared" si="26"/>
        <v>2015</v>
      </c>
      <c r="D210" s="4" t="str">
        <f t="shared" si="28"/>
        <v>Jul</v>
      </c>
      <c r="E210" s="2">
        <f t="shared" si="29"/>
        <v>31</v>
      </c>
      <c r="F210" s="2">
        <f t="shared" si="27"/>
        <v>4</v>
      </c>
      <c r="G210" s="5" t="str">
        <f t="shared" si="25"/>
        <v>Mon</v>
      </c>
      <c r="H210" s="2">
        <f t="shared" si="30"/>
        <v>27</v>
      </c>
      <c r="I210" s="16">
        <v>251</v>
      </c>
      <c r="J210" s="16">
        <v>239</v>
      </c>
      <c r="K210" s="16">
        <v>128</v>
      </c>
      <c r="L210" s="16">
        <v>36</v>
      </c>
      <c r="M210" s="16">
        <v>702</v>
      </c>
      <c r="N210" s="16">
        <v>219</v>
      </c>
      <c r="O210" s="16">
        <v>219</v>
      </c>
      <c r="P210" s="16">
        <v>3906</v>
      </c>
      <c r="Q210" s="16">
        <v>2897</v>
      </c>
      <c r="R210" s="16">
        <v>137</v>
      </c>
      <c r="S210" s="16">
        <v>42</v>
      </c>
      <c r="T210" s="16">
        <v>24</v>
      </c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</row>
    <row r="211" spans="1:30" x14ac:dyDescent="0.25">
      <c r="A211" s="10">
        <f>IF(COUNTIF($D$3:D211,D211)=1,A210+1,A210)</f>
        <v>7</v>
      </c>
      <c r="B211" s="3">
        <f t="shared" si="31"/>
        <v>42213</v>
      </c>
      <c r="C211" s="2">
        <f t="shared" si="26"/>
        <v>2015</v>
      </c>
      <c r="D211" s="4" t="str">
        <f t="shared" si="28"/>
        <v>Jul</v>
      </c>
      <c r="E211" s="2">
        <f t="shared" si="29"/>
        <v>31</v>
      </c>
      <c r="F211" s="2">
        <f t="shared" si="27"/>
        <v>4</v>
      </c>
      <c r="G211" s="5" t="str">
        <f t="shared" si="25"/>
        <v>Tue</v>
      </c>
      <c r="H211" s="2">
        <f t="shared" si="30"/>
        <v>28</v>
      </c>
      <c r="I211" s="16">
        <v>229</v>
      </c>
      <c r="J211" s="16">
        <v>250</v>
      </c>
      <c r="K211" s="16">
        <v>94</v>
      </c>
      <c r="L211" s="16">
        <v>46</v>
      </c>
      <c r="M211" s="16">
        <v>586</v>
      </c>
      <c r="N211" s="16">
        <v>241</v>
      </c>
      <c r="O211" s="16">
        <v>241</v>
      </c>
      <c r="P211" s="16">
        <v>3282</v>
      </c>
      <c r="Q211" s="16">
        <v>2446</v>
      </c>
      <c r="R211" s="16">
        <v>126</v>
      </c>
      <c r="S211" s="16">
        <v>46</v>
      </c>
      <c r="T211" s="16">
        <v>18</v>
      </c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</row>
    <row r="212" spans="1:30" x14ac:dyDescent="0.25">
      <c r="A212" s="10">
        <f>IF(COUNTIF($D$3:D212,D212)=1,A211+1,A211)</f>
        <v>7</v>
      </c>
      <c r="B212" s="3">
        <f t="shared" si="31"/>
        <v>42214</v>
      </c>
      <c r="C212" s="2">
        <f t="shared" si="26"/>
        <v>2015</v>
      </c>
      <c r="D212" s="4" t="str">
        <f t="shared" si="28"/>
        <v>Jul</v>
      </c>
      <c r="E212" s="2">
        <f t="shared" si="29"/>
        <v>31</v>
      </c>
      <c r="F212" s="2">
        <f t="shared" si="27"/>
        <v>5</v>
      </c>
      <c r="G212" s="5" t="str">
        <f t="shared" si="25"/>
        <v>Wed</v>
      </c>
      <c r="H212" s="2">
        <f t="shared" si="30"/>
        <v>29</v>
      </c>
      <c r="I212" s="16">
        <v>222</v>
      </c>
      <c r="J212" s="16">
        <v>212</v>
      </c>
      <c r="K212" s="16">
        <v>121</v>
      </c>
      <c r="L212" s="16">
        <v>33</v>
      </c>
      <c r="M212" s="16">
        <v>640</v>
      </c>
      <c r="N212" s="16">
        <v>239</v>
      </c>
      <c r="O212" s="16">
        <v>239</v>
      </c>
      <c r="P212" s="16">
        <v>2934</v>
      </c>
      <c r="Q212" s="16">
        <v>2612</v>
      </c>
      <c r="R212" s="16">
        <v>143</v>
      </c>
      <c r="S212" s="16">
        <v>51</v>
      </c>
      <c r="T212" s="16">
        <v>17</v>
      </c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</row>
    <row r="213" spans="1:30" x14ac:dyDescent="0.25">
      <c r="A213" s="10">
        <f>IF(COUNTIF($D$3:D213,D213)=1,A212+1,A212)</f>
        <v>7</v>
      </c>
      <c r="B213" s="3">
        <f t="shared" si="31"/>
        <v>42215</v>
      </c>
      <c r="C213" s="2">
        <f t="shared" si="26"/>
        <v>2015</v>
      </c>
      <c r="D213" s="4" t="str">
        <f t="shared" si="28"/>
        <v>Jul</v>
      </c>
      <c r="E213" s="2">
        <f t="shared" si="29"/>
        <v>31</v>
      </c>
      <c r="F213" s="2">
        <f t="shared" si="27"/>
        <v>5</v>
      </c>
      <c r="G213" s="5" t="str">
        <f t="shared" si="25"/>
        <v>Thu</v>
      </c>
      <c r="H213" s="2">
        <f t="shared" si="30"/>
        <v>30</v>
      </c>
      <c r="I213" s="16">
        <v>236</v>
      </c>
      <c r="J213" s="16">
        <v>248</v>
      </c>
      <c r="K213" s="16">
        <v>123</v>
      </c>
      <c r="L213" s="16">
        <v>48</v>
      </c>
      <c r="M213" s="16">
        <v>646</v>
      </c>
      <c r="N213" s="16">
        <v>231</v>
      </c>
      <c r="O213" s="16">
        <v>231</v>
      </c>
      <c r="P213" s="16">
        <v>2925</v>
      </c>
      <c r="Q213" s="16">
        <v>2590</v>
      </c>
      <c r="R213" s="16">
        <v>184</v>
      </c>
      <c r="S213" s="16">
        <v>63</v>
      </c>
      <c r="T213" s="16">
        <v>11</v>
      </c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</row>
    <row r="214" spans="1:30" x14ac:dyDescent="0.25">
      <c r="A214" s="10">
        <f>IF(COUNTIF($D$3:D214,D214)=1,A213+1,A213)</f>
        <v>7</v>
      </c>
      <c r="B214" s="3">
        <f t="shared" si="31"/>
        <v>42216</v>
      </c>
      <c r="C214" s="2">
        <f t="shared" si="26"/>
        <v>2015</v>
      </c>
      <c r="D214" s="4" t="str">
        <f t="shared" si="28"/>
        <v>Jul</v>
      </c>
      <c r="E214" s="2">
        <f t="shared" si="29"/>
        <v>31</v>
      </c>
      <c r="F214" s="2">
        <f t="shared" si="27"/>
        <v>5</v>
      </c>
      <c r="G214" s="5" t="str">
        <f t="shared" si="25"/>
        <v>Fri</v>
      </c>
      <c r="H214" s="2">
        <f t="shared" si="30"/>
        <v>31</v>
      </c>
      <c r="I214" s="16">
        <v>212</v>
      </c>
      <c r="J214" s="16">
        <v>255</v>
      </c>
      <c r="K214" s="16">
        <v>139</v>
      </c>
      <c r="L214" s="16">
        <v>32</v>
      </c>
      <c r="M214" s="16">
        <v>595</v>
      </c>
      <c r="N214" s="16">
        <v>218</v>
      </c>
      <c r="O214" s="16">
        <v>218</v>
      </c>
      <c r="P214" s="16">
        <v>3097</v>
      </c>
      <c r="Q214" s="16">
        <v>2482</v>
      </c>
      <c r="R214" s="16">
        <v>148</v>
      </c>
      <c r="S214" s="16">
        <v>62</v>
      </c>
      <c r="T214" s="16">
        <v>10</v>
      </c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</row>
    <row r="215" spans="1:30" x14ac:dyDescent="0.25">
      <c r="A215" s="10">
        <f>IF(COUNTIF($D$3:D215,D215)=1,A214+1,A214)</f>
        <v>8</v>
      </c>
      <c r="B215" s="3">
        <f t="shared" si="31"/>
        <v>42217</v>
      </c>
      <c r="C215" s="2">
        <f t="shared" si="26"/>
        <v>2015</v>
      </c>
      <c r="D215" s="4" t="str">
        <f t="shared" si="28"/>
        <v>Aug</v>
      </c>
      <c r="E215" s="2">
        <f t="shared" si="29"/>
        <v>31</v>
      </c>
      <c r="F215" s="2">
        <f t="shared" si="27"/>
        <v>1</v>
      </c>
      <c r="G215" s="5" t="str">
        <f t="shared" si="25"/>
        <v>Sat</v>
      </c>
      <c r="H215" s="2">
        <f t="shared" si="30"/>
        <v>1</v>
      </c>
      <c r="I215" s="16">
        <v>166</v>
      </c>
      <c r="J215" s="16">
        <v>232</v>
      </c>
      <c r="K215" s="16">
        <v>128</v>
      </c>
      <c r="L215" s="16">
        <v>34</v>
      </c>
      <c r="M215" s="16">
        <v>451</v>
      </c>
      <c r="N215" s="16">
        <v>200</v>
      </c>
      <c r="O215" s="16">
        <v>200</v>
      </c>
      <c r="P215" s="16">
        <v>2223</v>
      </c>
      <c r="Q215" s="16">
        <v>2072</v>
      </c>
      <c r="R215" s="16">
        <v>135</v>
      </c>
      <c r="S215" s="16">
        <v>57</v>
      </c>
      <c r="T215" s="16">
        <v>4</v>
      </c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</row>
    <row r="216" spans="1:30" x14ac:dyDescent="0.25">
      <c r="A216" s="10">
        <f>IF(COUNTIF($D$3:D216,D216)=1,A215+1,A215)</f>
        <v>8</v>
      </c>
      <c r="B216" s="3">
        <f t="shared" si="31"/>
        <v>42218</v>
      </c>
      <c r="C216" s="2">
        <f t="shared" si="26"/>
        <v>2015</v>
      </c>
      <c r="D216" s="4" t="str">
        <f t="shared" si="28"/>
        <v>Aug</v>
      </c>
      <c r="E216" s="2">
        <f t="shared" si="29"/>
        <v>32</v>
      </c>
      <c r="F216" s="2">
        <f t="shared" si="27"/>
        <v>1</v>
      </c>
      <c r="G216" s="5" t="str">
        <f t="shared" si="25"/>
        <v>Sun</v>
      </c>
      <c r="H216" s="2">
        <f t="shared" si="30"/>
        <v>2</v>
      </c>
      <c r="I216" s="16">
        <v>232</v>
      </c>
      <c r="J216" s="16">
        <v>189</v>
      </c>
      <c r="K216" s="16">
        <v>120</v>
      </c>
      <c r="L216" s="16">
        <v>41</v>
      </c>
      <c r="M216" s="16">
        <v>360</v>
      </c>
      <c r="N216" s="16">
        <v>187</v>
      </c>
      <c r="O216" s="16">
        <v>187</v>
      </c>
      <c r="P216" s="16">
        <v>1775</v>
      </c>
      <c r="Q216" s="16">
        <v>1926</v>
      </c>
      <c r="R216" s="16">
        <v>145</v>
      </c>
      <c r="S216" s="16">
        <v>59</v>
      </c>
      <c r="T216" s="16">
        <v>6</v>
      </c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</row>
    <row r="217" spans="1:30" x14ac:dyDescent="0.25">
      <c r="A217" s="10">
        <f>IF(COUNTIF($D$3:D217,D217)=1,A216+1,A216)</f>
        <v>8</v>
      </c>
      <c r="B217" s="3">
        <f t="shared" si="31"/>
        <v>42219</v>
      </c>
      <c r="C217" s="2">
        <f t="shared" si="26"/>
        <v>2015</v>
      </c>
      <c r="D217" s="4" t="str">
        <f t="shared" si="28"/>
        <v>Aug</v>
      </c>
      <c r="E217" s="2">
        <f t="shared" si="29"/>
        <v>32</v>
      </c>
      <c r="F217" s="2">
        <f t="shared" si="27"/>
        <v>1</v>
      </c>
      <c r="G217" s="5" t="str">
        <f t="shared" si="25"/>
        <v>Mon</v>
      </c>
      <c r="H217" s="2">
        <f t="shared" si="30"/>
        <v>3</v>
      </c>
      <c r="I217" s="16">
        <v>240</v>
      </c>
      <c r="J217" s="16">
        <v>219</v>
      </c>
      <c r="K217" s="16">
        <v>123</v>
      </c>
      <c r="L217" s="16">
        <v>26</v>
      </c>
      <c r="M217" s="16">
        <v>736</v>
      </c>
      <c r="N217" s="16">
        <v>268</v>
      </c>
      <c r="O217" s="16">
        <v>268</v>
      </c>
      <c r="P217" s="16">
        <v>3900</v>
      </c>
      <c r="Q217" s="16">
        <v>2996</v>
      </c>
      <c r="R217" s="16">
        <v>176</v>
      </c>
      <c r="S217" s="16">
        <v>69</v>
      </c>
      <c r="T217" s="16">
        <v>11</v>
      </c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</row>
    <row r="218" spans="1:30" x14ac:dyDescent="0.25">
      <c r="A218" s="10">
        <f>IF(COUNTIF($D$3:D218,D218)=1,A217+1,A217)</f>
        <v>8</v>
      </c>
      <c r="B218" s="3">
        <f t="shared" si="31"/>
        <v>42220</v>
      </c>
      <c r="C218" s="2">
        <f t="shared" si="26"/>
        <v>2015</v>
      </c>
      <c r="D218" s="4" t="str">
        <f t="shared" si="28"/>
        <v>Aug</v>
      </c>
      <c r="E218" s="2">
        <f t="shared" si="29"/>
        <v>32</v>
      </c>
      <c r="F218" s="2">
        <f t="shared" si="27"/>
        <v>1</v>
      </c>
      <c r="G218" s="5" t="str">
        <f t="shared" si="25"/>
        <v>Tue</v>
      </c>
      <c r="H218" s="2">
        <f t="shared" si="30"/>
        <v>4</v>
      </c>
      <c r="I218" s="16">
        <v>266</v>
      </c>
      <c r="J218" s="16">
        <v>187</v>
      </c>
      <c r="K218" s="16">
        <v>120</v>
      </c>
      <c r="L218" s="16">
        <v>34</v>
      </c>
      <c r="M218" s="16">
        <v>621</v>
      </c>
      <c r="N218" s="16">
        <v>260</v>
      </c>
      <c r="O218" s="16">
        <v>260</v>
      </c>
      <c r="P218" s="16">
        <v>3392</v>
      </c>
      <c r="Q218" s="16">
        <v>2728</v>
      </c>
      <c r="R218" s="16">
        <v>173</v>
      </c>
      <c r="S218" s="16">
        <v>62</v>
      </c>
      <c r="T218" s="16">
        <v>17</v>
      </c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</row>
    <row r="219" spans="1:30" x14ac:dyDescent="0.25">
      <c r="A219" s="10">
        <f>IF(COUNTIF($D$3:D219,D219)=1,A218+1,A218)</f>
        <v>8</v>
      </c>
      <c r="B219" s="3">
        <f t="shared" si="31"/>
        <v>42221</v>
      </c>
      <c r="C219" s="2">
        <f t="shared" si="26"/>
        <v>2015</v>
      </c>
      <c r="D219" s="4" t="str">
        <f t="shared" si="28"/>
        <v>Aug</v>
      </c>
      <c r="E219" s="2">
        <f t="shared" si="29"/>
        <v>32</v>
      </c>
      <c r="F219" s="2">
        <f t="shared" si="27"/>
        <v>1</v>
      </c>
      <c r="G219" s="5" t="str">
        <f t="shared" si="25"/>
        <v>Wed</v>
      </c>
      <c r="H219" s="2">
        <f t="shared" si="30"/>
        <v>5</v>
      </c>
      <c r="I219" s="16">
        <v>213</v>
      </c>
      <c r="J219" s="16">
        <v>241</v>
      </c>
      <c r="K219" s="16">
        <v>107</v>
      </c>
      <c r="L219" s="16">
        <v>36</v>
      </c>
      <c r="M219" s="16">
        <v>654</v>
      </c>
      <c r="N219" s="16">
        <v>274</v>
      </c>
      <c r="O219" s="16">
        <v>274</v>
      </c>
      <c r="P219" s="16">
        <v>3315</v>
      </c>
      <c r="Q219" s="16">
        <v>2869</v>
      </c>
      <c r="R219" s="16">
        <v>195</v>
      </c>
      <c r="S219" s="16">
        <v>69</v>
      </c>
      <c r="T219" s="16">
        <v>14</v>
      </c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</row>
    <row r="220" spans="1:30" x14ac:dyDescent="0.25">
      <c r="A220" s="10">
        <f>IF(COUNTIF($D$3:D220,D220)=1,A219+1,A219)</f>
        <v>8</v>
      </c>
      <c r="B220" s="3">
        <f t="shared" si="31"/>
        <v>42222</v>
      </c>
      <c r="C220" s="2">
        <f t="shared" si="26"/>
        <v>2015</v>
      </c>
      <c r="D220" s="4" t="str">
        <f t="shared" si="28"/>
        <v>Aug</v>
      </c>
      <c r="E220" s="2">
        <f t="shared" si="29"/>
        <v>32</v>
      </c>
      <c r="F220" s="2">
        <f t="shared" si="27"/>
        <v>1</v>
      </c>
      <c r="G220" s="5" t="str">
        <f t="shared" si="25"/>
        <v>Thu</v>
      </c>
      <c r="H220" s="2">
        <f t="shared" si="30"/>
        <v>6</v>
      </c>
      <c r="I220" s="16">
        <v>232</v>
      </c>
      <c r="J220" s="16">
        <v>244</v>
      </c>
      <c r="K220" s="16">
        <v>154</v>
      </c>
      <c r="L220" s="16">
        <v>39</v>
      </c>
      <c r="M220" s="16">
        <v>593</v>
      </c>
      <c r="N220" s="16">
        <v>235</v>
      </c>
      <c r="O220" s="16">
        <v>235</v>
      </c>
      <c r="P220" s="16">
        <v>2981</v>
      </c>
      <c r="Q220" s="16">
        <v>2515</v>
      </c>
      <c r="R220" s="16">
        <v>169</v>
      </c>
      <c r="S220" s="16">
        <v>54</v>
      </c>
      <c r="T220" s="16">
        <v>10</v>
      </c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</row>
    <row r="221" spans="1:30" x14ac:dyDescent="0.25">
      <c r="A221" s="10">
        <f>IF(COUNTIF($D$3:D221,D221)=1,A220+1,A220)</f>
        <v>8</v>
      </c>
      <c r="B221" s="3">
        <f t="shared" si="31"/>
        <v>42223</v>
      </c>
      <c r="C221" s="2">
        <f t="shared" si="26"/>
        <v>2015</v>
      </c>
      <c r="D221" s="4" t="str">
        <f t="shared" si="28"/>
        <v>Aug</v>
      </c>
      <c r="E221" s="2">
        <f t="shared" si="29"/>
        <v>32</v>
      </c>
      <c r="F221" s="2">
        <f t="shared" si="27"/>
        <v>1</v>
      </c>
      <c r="G221" s="5" t="str">
        <f t="shared" si="25"/>
        <v>Fri</v>
      </c>
      <c r="H221" s="2">
        <f t="shared" si="30"/>
        <v>7</v>
      </c>
      <c r="I221" s="16">
        <v>225</v>
      </c>
      <c r="J221" s="16">
        <v>262</v>
      </c>
      <c r="K221" s="16">
        <v>130</v>
      </c>
      <c r="L221" s="16">
        <v>25</v>
      </c>
      <c r="M221" s="16">
        <v>570</v>
      </c>
      <c r="N221" s="16">
        <v>190</v>
      </c>
      <c r="O221" s="16">
        <v>190</v>
      </c>
      <c r="P221" s="16">
        <v>2842</v>
      </c>
      <c r="Q221" s="16">
        <v>2546</v>
      </c>
      <c r="R221" s="16">
        <v>153</v>
      </c>
      <c r="S221" s="16">
        <v>71</v>
      </c>
      <c r="T221" s="16">
        <v>2</v>
      </c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</row>
    <row r="222" spans="1:30" x14ac:dyDescent="0.25">
      <c r="A222" s="10">
        <f>IF(COUNTIF($D$3:D222,D222)=1,A221+1,A221)</f>
        <v>8</v>
      </c>
      <c r="B222" s="3">
        <f t="shared" si="31"/>
        <v>42224</v>
      </c>
      <c r="C222" s="2">
        <f t="shared" si="26"/>
        <v>2015</v>
      </c>
      <c r="D222" s="4" t="str">
        <f t="shared" si="28"/>
        <v>Aug</v>
      </c>
      <c r="E222" s="2">
        <f t="shared" si="29"/>
        <v>32</v>
      </c>
      <c r="F222" s="2">
        <f t="shared" si="27"/>
        <v>2</v>
      </c>
      <c r="G222" s="5" t="str">
        <f t="shared" si="25"/>
        <v>Sat</v>
      </c>
      <c r="H222" s="2">
        <f t="shared" si="30"/>
        <v>8</v>
      </c>
      <c r="I222" s="16">
        <v>173</v>
      </c>
      <c r="J222" s="16">
        <v>274</v>
      </c>
      <c r="K222" s="16">
        <v>141</v>
      </c>
      <c r="L222" s="16">
        <v>28</v>
      </c>
      <c r="M222" s="16">
        <v>385</v>
      </c>
      <c r="N222" s="16">
        <v>192</v>
      </c>
      <c r="O222" s="16">
        <v>192</v>
      </c>
      <c r="P222" s="16">
        <v>2108</v>
      </c>
      <c r="Q222" s="16">
        <v>2146</v>
      </c>
      <c r="R222" s="16">
        <v>111</v>
      </c>
      <c r="S222" s="16">
        <v>55</v>
      </c>
      <c r="T222" s="16">
        <v>6</v>
      </c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</row>
    <row r="223" spans="1:30" x14ac:dyDescent="0.25">
      <c r="A223" s="10">
        <f>IF(COUNTIF($D$3:D223,D223)=1,A222+1,A222)</f>
        <v>8</v>
      </c>
      <c r="B223" s="3">
        <f t="shared" si="31"/>
        <v>42225</v>
      </c>
      <c r="C223" s="2">
        <f t="shared" si="26"/>
        <v>2015</v>
      </c>
      <c r="D223" s="4" t="str">
        <f t="shared" si="28"/>
        <v>Aug</v>
      </c>
      <c r="E223" s="2">
        <f t="shared" si="29"/>
        <v>33</v>
      </c>
      <c r="F223" s="2">
        <f t="shared" si="27"/>
        <v>2</v>
      </c>
      <c r="G223" s="5" t="str">
        <f t="shared" si="25"/>
        <v>Sun</v>
      </c>
      <c r="H223" s="2">
        <f t="shared" si="30"/>
        <v>9</v>
      </c>
      <c r="I223" s="16">
        <v>229</v>
      </c>
      <c r="J223" s="16">
        <v>198</v>
      </c>
      <c r="K223" s="16">
        <v>146</v>
      </c>
      <c r="L223" s="16">
        <v>25</v>
      </c>
      <c r="M223" s="16">
        <v>388</v>
      </c>
      <c r="N223" s="16">
        <v>196</v>
      </c>
      <c r="O223" s="16">
        <v>196</v>
      </c>
      <c r="P223" s="16">
        <v>1736</v>
      </c>
      <c r="Q223" s="16">
        <v>1976</v>
      </c>
      <c r="R223" s="16">
        <v>114</v>
      </c>
      <c r="S223" s="16">
        <v>58</v>
      </c>
      <c r="T223" s="16">
        <v>7</v>
      </c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</row>
    <row r="224" spans="1:30" x14ac:dyDescent="0.25">
      <c r="A224" s="10">
        <f>IF(COUNTIF($D$3:D224,D224)=1,A223+1,A223)</f>
        <v>8</v>
      </c>
      <c r="B224" s="3">
        <f t="shared" si="31"/>
        <v>42226</v>
      </c>
      <c r="C224" s="2">
        <f t="shared" si="26"/>
        <v>2015</v>
      </c>
      <c r="D224" s="4" t="str">
        <f t="shared" si="28"/>
        <v>Aug</v>
      </c>
      <c r="E224" s="2">
        <f t="shared" si="29"/>
        <v>33</v>
      </c>
      <c r="F224" s="2">
        <f t="shared" si="27"/>
        <v>2</v>
      </c>
      <c r="G224" s="5" t="str">
        <f t="shared" si="25"/>
        <v>Mon</v>
      </c>
      <c r="H224" s="2">
        <f t="shared" si="30"/>
        <v>10</v>
      </c>
      <c r="I224" s="16">
        <v>305</v>
      </c>
      <c r="J224" s="16">
        <v>219</v>
      </c>
      <c r="K224" s="16">
        <v>112</v>
      </c>
      <c r="L224" s="16">
        <v>37</v>
      </c>
      <c r="M224" s="16">
        <v>776</v>
      </c>
      <c r="N224" s="16">
        <v>236</v>
      </c>
      <c r="O224" s="16">
        <v>236</v>
      </c>
      <c r="P224" s="16">
        <v>4029</v>
      </c>
      <c r="Q224" s="16">
        <v>3125</v>
      </c>
      <c r="R224" s="16">
        <v>203</v>
      </c>
      <c r="S224" s="16">
        <v>95</v>
      </c>
      <c r="T224" s="16">
        <v>6</v>
      </c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</row>
    <row r="225" spans="1:30" x14ac:dyDescent="0.25">
      <c r="A225" s="10">
        <f>IF(COUNTIF($D$3:D225,D225)=1,A224+1,A224)</f>
        <v>8</v>
      </c>
      <c r="B225" s="3">
        <f t="shared" si="31"/>
        <v>42227</v>
      </c>
      <c r="C225" s="2">
        <f t="shared" si="26"/>
        <v>2015</v>
      </c>
      <c r="D225" s="4" t="str">
        <f t="shared" si="28"/>
        <v>Aug</v>
      </c>
      <c r="E225" s="2">
        <f t="shared" si="29"/>
        <v>33</v>
      </c>
      <c r="F225" s="2">
        <f t="shared" si="27"/>
        <v>2</v>
      </c>
      <c r="G225" s="5" t="str">
        <f t="shared" si="25"/>
        <v>Tue</v>
      </c>
      <c r="H225" s="2">
        <f t="shared" si="30"/>
        <v>11</v>
      </c>
      <c r="I225" s="16">
        <v>296</v>
      </c>
      <c r="J225" s="16">
        <v>234</v>
      </c>
      <c r="K225" s="16">
        <v>129</v>
      </c>
      <c r="L225" s="16">
        <v>45</v>
      </c>
      <c r="M225" s="16">
        <v>657</v>
      </c>
      <c r="N225" s="16">
        <v>226</v>
      </c>
      <c r="O225" s="16">
        <v>226</v>
      </c>
      <c r="P225" s="16">
        <v>3609</v>
      </c>
      <c r="Q225" s="16">
        <v>2891</v>
      </c>
      <c r="R225" s="16">
        <v>205</v>
      </c>
      <c r="S225" s="16">
        <v>98</v>
      </c>
      <c r="T225" s="16">
        <v>8</v>
      </c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</row>
    <row r="226" spans="1:30" x14ac:dyDescent="0.25">
      <c r="A226" s="10">
        <f>IF(COUNTIF($D$3:D226,D226)=1,A225+1,A225)</f>
        <v>8</v>
      </c>
      <c r="B226" s="3">
        <f t="shared" si="31"/>
        <v>42228</v>
      </c>
      <c r="C226" s="2">
        <f t="shared" si="26"/>
        <v>2015</v>
      </c>
      <c r="D226" s="4" t="str">
        <f t="shared" si="28"/>
        <v>Aug</v>
      </c>
      <c r="E226" s="2">
        <f t="shared" si="29"/>
        <v>33</v>
      </c>
      <c r="F226" s="2">
        <f t="shared" si="27"/>
        <v>2</v>
      </c>
      <c r="G226" s="5" t="str">
        <f t="shared" si="25"/>
        <v>Wed</v>
      </c>
      <c r="H226" s="2">
        <f t="shared" si="30"/>
        <v>12</v>
      </c>
      <c r="I226" s="16">
        <v>261</v>
      </c>
      <c r="J226" s="16">
        <v>230</v>
      </c>
      <c r="K226" s="16">
        <v>129</v>
      </c>
      <c r="L226" s="16">
        <v>40</v>
      </c>
      <c r="M226" s="16">
        <v>524</v>
      </c>
      <c r="N226" s="16">
        <v>211</v>
      </c>
      <c r="O226" s="16">
        <v>211</v>
      </c>
      <c r="P226" s="16">
        <v>3219</v>
      </c>
      <c r="Q226" s="16">
        <v>2786</v>
      </c>
      <c r="R226" s="16">
        <v>174</v>
      </c>
      <c r="S226" s="16">
        <v>98</v>
      </c>
      <c r="T226" s="16">
        <v>4</v>
      </c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</row>
    <row r="227" spans="1:30" x14ac:dyDescent="0.25">
      <c r="A227" s="10">
        <f>IF(COUNTIF($D$3:D227,D227)=1,A226+1,A226)</f>
        <v>8</v>
      </c>
      <c r="B227" s="3">
        <f t="shared" si="31"/>
        <v>42229</v>
      </c>
      <c r="C227" s="2">
        <f t="shared" si="26"/>
        <v>2015</v>
      </c>
      <c r="D227" s="4" t="str">
        <f t="shared" si="28"/>
        <v>Aug</v>
      </c>
      <c r="E227" s="2">
        <f t="shared" si="29"/>
        <v>33</v>
      </c>
      <c r="F227" s="2">
        <f t="shared" si="27"/>
        <v>2</v>
      </c>
      <c r="G227" s="5" t="str">
        <f t="shared" si="25"/>
        <v>Thu</v>
      </c>
      <c r="H227" s="2">
        <f t="shared" si="30"/>
        <v>13</v>
      </c>
      <c r="I227" s="16">
        <v>251</v>
      </c>
      <c r="J227" s="16">
        <v>238</v>
      </c>
      <c r="K227" s="16">
        <v>125</v>
      </c>
      <c r="L227" s="16">
        <v>41</v>
      </c>
      <c r="M227" s="16">
        <v>542</v>
      </c>
      <c r="N227" s="16">
        <v>269</v>
      </c>
      <c r="O227" s="16">
        <v>269</v>
      </c>
      <c r="P227" s="16">
        <v>3254</v>
      </c>
      <c r="Q227" s="16">
        <v>2863</v>
      </c>
      <c r="R227" s="16">
        <v>188</v>
      </c>
      <c r="S227" s="16">
        <v>61</v>
      </c>
      <c r="T227" s="16">
        <v>8</v>
      </c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</row>
    <row r="228" spans="1:30" x14ac:dyDescent="0.25">
      <c r="A228" s="10">
        <f>IF(COUNTIF($D$3:D228,D228)=1,A227+1,A227)</f>
        <v>8</v>
      </c>
      <c r="B228" s="3">
        <f t="shared" si="31"/>
        <v>42230</v>
      </c>
      <c r="C228" s="2">
        <f t="shared" si="26"/>
        <v>2015</v>
      </c>
      <c r="D228" s="4" t="str">
        <f t="shared" si="28"/>
        <v>Aug</v>
      </c>
      <c r="E228" s="2">
        <f t="shared" si="29"/>
        <v>33</v>
      </c>
      <c r="F228" s="2">
        <f t="shared" si="27"/>
        <v>2</v>
      </c>
      <c r="G228" s="5" t="str">
        <f t="shared" si="25"/>
        <v>Fri</v>
      </c>
      <c r="H228" s="2">
        <f t="shared" si="30"/>
        <v>14</v>
      </c>
      <c r="I228" s="16">
        <v>180</v>
      </c>
      <c r="J228" s="16">
        <v>202</v>
      </c>
      <c r="K228" s="16">
        <v>109</v>
      </c>
      <c r="L228" s="16">
        <v>25</v>
      </c>
      <c r="M228" s="16">
        <v>590</v>
      </c>
      <c r="N228" s="16">
        <v>249</v>
      </c>
      <c r="O228" s="16">
        <v>249</v>
      </c>
      <c r="P228" s="16">
        <v>3166</v>
      </c>
      <c r="Q228" s="16">
        <v>2793</v>
      </c>
      <c r="R228" s="16">
        <v>182</v>
      </c>
      <c r="S228" s="16">
        <v>73</v>
      </c>
      <c r="T228" s="16">
        <v>7</v>
      </c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</row>
    <row r="229" spans="1:30" x14ac:dyDescent="0.25">
      <c r="A229" s="10">
        <f>IF(COUNTIF($D$3:D229,D229)=1,A228+1,A228)</f>
        <v>8</v>
      </c>
      <c r="B229" s="3">
        <f t="shared" si="31"/>
        <v>42231</v>
      </c>
      <c r="C229" s="2">
        <f t="shared" si="26"/>
        <v>2015</v>
      </c>
      <c r="D229" s="4" t="str">
        <f t="shared" si="28"/>
        <v>Aug</v>
      </c>
      <c r="E229" s="2">
        <f t="shared" si="29"/>
        <v>33</v>
      </c>
      <c r="F229" s="2">
        <f t="shared" si="27"/>
        <v>3</v>
      </c>
      <c r="G229" s="5" t="str">
        <f t="shared" si="25"/>
        <v>Sat</v>
      </c>
      <c r="H229" s="2">
        <f t="shared" si="30"/>
        <v>15</v>
      </c>
      <c r="I229" s="16">
        <v>177</v>
      </c>
      <c r="J229" s="16">
        <v>170</v>
      </c>
      <c r="K229" s="16">
        <v>134</v>
      </c>
      <c r="L229" s="16">
        <v>24</v>
      </c>
      <c r="M229" s="16">
        <v>373</v>
      </c>
      <c r="N229" s="16">
        <v>207</v>
      </c>
      <c r="O229" s="16">
        <v>207</v>
      </c>
      <c r="P229" s="16">
        <v>2272</v>
      </c>
      <c r="Q229" s="16">
        <v>2206</v>
      </c>
      <c r="R229" s="16">
        <v>145</v>
      </c>
      <c r="S229" s="16">
        <v>56</v>
      </c>
      <c r="T229" s="16">
        <v>1</v>
      </c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</row>
    <row r="230" spans="1:30" x14ac:dyDescent="0.25">
      <c r="A230" s="10">
        <f>IF(COUNTIF($D$3:D230,D230)=1,A229+1,A229)</f>
        <v>8</v>
      </c>
      <c r="B230" s="3">
        <f t="shared" si="31"/>
        <v>42232</v>
      </c>
      <c r="C230" s="2">
        <f t="shared" si="26"/>
        <v>2015</v>
      </c>
      <c r="D230" s="4" t="str">
        <f t="shared" si="28"/>
        <v>Aug</v>
      </c>
      <c r="E230" s="2">
        <f t="shared" si="29"/>
        <v>34</v>
      </c>
      <c r="F230" s="2">
        <f t="shared" si="27"/>
        <v>3</v>
      </c>
      <c r="G230" s="5" t="str">
        <f t="shared" si="25"/>
        <v>Sun</v>
      </c>
      <c r="H230" s="2">
        <f t="shared" si="30"/>
        <v>16</v>
      </c>
      <c r="I230" s="16">
        <v>228</v>
      </c>
      <c r="J230" s="16">
        <v>160</v>
      </c>
      <c r="K230" s="16">
        <v>124</v>
      </c>
      <c r="L230" s="16">
        <v>43</v>
      </c>
      <c r="M230" s="16">
        <v>357</v>
      </c>
      <c r="N230" s="16">
        <v>178</v>
      </c>
      <c r="O230" s="16">
        <v>178</v>
      </c>
      <c r="P230" s="16">
        <v>1852</v>
      </c>
      <c r="Q230" s="16">
        <v>1914</v>
      </c>
      <c r="R230" s="16">
        <v>153</v>
      </c>
      <c r="S230" s="16">
        <v>62</v>
      </c>
      <c r="T230" s="16">
        <v>5</v>
      </c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</row>
    <row r="231" spans="1:30" x14ac:dyDescent="0.25">
      <c r="A231" s="10">
        <f>IF(COUNTIF($D$3:D231,D231)=1,A230+1,A230)</f>
        <v>8</v>
      </c>
      <c r="B231" s="3">
        <f t="shared" si="31"/>
        <v>42233</v>
      </c>
      <c r="C231" s="2">
        <f t="shared" si="26"/>
        <v>2015</v>
      </c>
      <c r="D231" s="4" t="str">
        <f t="shared" si="28"/>
        <v>Aug</v>
      </c>
      <c r="E231" s="2">
        <f t="shared" si="29"/>
        <v>34</v>
      </c>
      <c r="F231" s="2">
        <f t="shared" si="27"/>
        <v>3</v>
      </c>
      <c r="G231" s="5" t="str">
        <f t="shared" si="25"/>
        <v>Mon</v>
      </c>
      <c r="H231" s="2">
        <f t="shared" si="30"/>
        <v>17</v>
      </c>
      <c r="I231" s="16">
        <v>270</v>
      </c>
      <c r="J231" s="16">
        <v>232</v>
      </c>
      <c r="K231" s="16">
        <v>134</v>
      </c>
      <c r="L231" s="16">
        <v>40</v>
      </c>
      <c r="M231" s="16">
        <v>630</v>
      </c>
      <c r="N231" s="16">
        <v>228</v>
      </c>
      <c r="O231" s="16">
        <v>228</v>
      </c>
      <c r="P231" s="16">
        <v>4101</v>
      </c>
      <c r="Q231" s="16">
        <v>3158</v>
      </c>
      <c r="R231" s="16">
        <v>225</v>
      </c>
      <c r="S231" s="16">
        <v>88</v>
      </c>
      <c r="T231" s="16">
        <v>10</v>
      </c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</row>
    <row r="232" spans="1:30" x14ac:dyDescent="0.25">
      <c r="A232" s="10">
        <f>IF(COUNTIF($D$3:D232,D232)=1,A231+1,A231)</f>
        <v>8</v>
      </c>
      <c r="B232" s="3">
        <f t="shared" si="31"/>
        <v>42234</v>
      </c>
      <c r="C232" s="2">
        <f t="shared" si="26"/>
        <v>2015</v>
      </c>
      <c r="D232" s="4" t="str">
        <f t="shared" si="28"/>
        <v>Aug</v>
      </c>
      <c r="E232" s="2">
        <f t="shared" si="29"/>
        <v>34</v>
      </c>
      <c r="F232" s="2">
        <f t="shared" si="27"/>
        <v>3</v>
      </c>
      <c r="G232" s="5" t="str">
        <f t="shared" si="25"/>
        <v>Tue</v>
      </c>
      <c r="H232" s="2">
        <f t="shared" si="30"/>
        <v>18</v>
      </c>
      <c r="I232" s="16">
        <v>248</v>
      </c>
      <c r="J232" s="16">
        <v>255</v>
      </c>
      <c r="K232" s="16">
        <v>113</v>
      </c>
      <c r="L232" s="16">
        <v>41</v>
      </c>
      <c r="M232" s="16">
        <v>587</v>
      </c>
      <c r="N232" s="16">
        <v>206</v>
      </c>
      <c r="O232" s="16">
        <v>206</v>
      </c>
      <c r="P232" s="16">
        <v>3577</v>
      </c>
      <c r="Q232" s="16">
        <v>2878</v>
      </c>
      <c r="R232" s="16">
        <v>206</v>
      </c>
      <c r="S232" s="16">
        <v>86</v>
      </c>
      <c r="T232" s="16">
        <v>11</v>
      </c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</row>
    <row r="233" spans="1:30" x14ac:dyDescent="0.25">
      <c r="A233" s="10">
        <f>IF(COUNTIF($D$3:D233,D233)=1,A232+1,A232)</f>
        <v>8</v>
      </c>
      <c r="B233" s="3">
        <f t="shared" si="31"/>
        <v>42235</v>
      </c>
      <c r="C233" s="2">
        <f t="shared" si="26"/>
        <v>2015</v>
      </c>
      <c r="D233" s="4" t="str">
        <f t="shared" si="28"/>
        <v>Aug</v>
      </c>
      <c r="E233" s="2">
        <f t="shared" si="29"/>
        <v>34</v>
      </c>
      <c r="F233" s="2">
        <f t="shared" si="27"/>
        <v>3</v>
      </c>
      <c r="G233" s="5" t="str">
        <f t="shared" si="25"/>
        <v>Wed</v>
      </c>
      <c r="H233" s="2">
        <f t="shared" si="30"/>
        <v>19</v>
      </c>
      <c r="I233" s="16">
        <v>240</v>
      </c>
      <c r="J233" s="16">
        <v>247</v>
      </c>
      <c r="K233" s="16">
        <v>129</v>
      </c>
      <c r="L233" s="16">
        <v>41</v>
      </c>
      <c r="M233" s="16">
        <v>541</v>
      </c>
      <c r="N233" s="16">
        <v>205</v>
      </c>
      <c r="O233" s="16">
        <v>205</v>
      </c>
      <c r="P233" s="16">
        <v>3332</v>
      </c>
      <c r="Q233" s="16">
        <v>2865</v>
      </c>
      <c r="R233" s="16">
        <v>185</v>
      </c>
      <c r="S233" s="16">
        <v>80</v>
      </c>
      <c r="T233" s="16">
        <v>12</v>
      </c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</row>
    <row r="234" spans="1:30" x14ac:dyDescent="0.25">
      <c r="A234" s="10">
        <f>IF(COUNTIF($D$3:D234,D234)=1,A233+1,A233)</f>
        <v>8</v>
      </c>
      <c r="B234" s="3">
        <f t="shared" si="31"/>
        <v>42236</v>
      </c>
      <c r="C234" s="2">
        <f t="shared" si="26"/>
        <v>2015</v>
      </c>
      <c r="D234" s="4" t="str">
        <f t="shared" si="28"/>
        <v>Aug</v>
      </c>
      <c r="E234" s="2">
        <f t="shared" si="29"/>
        <v>34</v>
      </c>
      <c r="F234" s="2">
        <f t="shared" si="27"/>
        <v>3</v>
      </c>
      <c r="G234" s="5" t="str">
        <f t="shared" si="25"/>
        <v>Thu</v>
      </c>
      <c r="H234" s="2">
        <f t="shared" si="30"/>
        <v>20</v>
      </c>
      <c r="I234" s="16">
        <v>245</v>
      </c>
      <c r="J234" s="16">
        <v>221</v>
      </c>
      <c r="K234" s="16">
        <v>118</v>
      </c>
      <c r="L234" s="16">
        <v>28</v>
      </c>
      <c r="M234" s="16">
        <v>505</v>
      </c>
      <c r="N234" s="16">
        <v>205</v>
      </c>
      <c r="O234" s="16">
        <v>205</v>
      </c>
      <c r="P234" s="16">
        <v>3167</v>
      </c>
      <c r="Q234" s="16">
        <v>2662</v>
      </c>
      <c r="R234" s="16">
        <v>154</v>
      </c>
      <c r="S234" s="16">
        <v>79</v>
      </c>
      <c r="T234" s="16">
        <v>19</v>
      </c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</row>
    <row r="235" spans="1:30" x14ac:dyDescent="0.25">
      <c r="A235" s="10">
        <f>IF(COUNTIF($D$3:D235,D235)=1,A234+1,A234)</f>
        <v>8</v>
      </c>
      <c r="B235" s="3">
        <f t="shared" si="31"/>
        <v>42237</v>
      </c>
      <c r="C235" s="2">
        <f t="shared" si="26"/>
        <v>2015</v>
      </c>
      <c r="D235" s="4" t="str">
        <f t="shared" si="28"/>
        <v>Aug</v>
      </c>
      <c r="E235" s="2">
        <f t="shared" si="29"/>
        <v>34</v>
      </c>
      <c r="F235" s="2">
        <f t="shared" si="27"/>
        <v>3</v>
      </c>
      <c r="G235" s="5" t="str">
        <f t="shared" si="25"/>
        <v>Fri</v>
      </c>
      <c r="H235" s="2">
        <f t="shared" si="30"/>
        <v>21</v>
      </c>
      <c r="I235" s="16">
        <v>171</v>
      </c>
      <c r="J235" s="16">
        <v>236</v>
      </c>
      <c r="K235" s="16">
        <v>122</v>
      </c>
      <c r="L235" s="16">
        <v>28</v>
      </c>
      <c r="M235" s="16">
        <v>506</v>
      </c>
      <c r="N235" s="16">
        <v>202</v>
      </c>
      <c r="O235" s="16">
        <v>202</v>
      </c>
      <c r="P235" s="16">
        <v>2980</v>
      </c>
      <c r="Q235" s="16">
        <v>2651</v>
      </c>
      <c r="R235" s="16">
        <v>159</v>
      </c>
      <c r="S235" s="16">
        <v>52</v>
      </c>
      <c r="T235" s="16">
        <v>11</v>
      </c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</row>
    <row r="236" spans="1:30" x14ac:dyDescent="0.25">
      <c r="A236" s="10">
        <f>IF(COUNTIF($D$3:D236,D236)=1,A235+1,A235)</f>
        <v>8</v>
      </c>
      <c r="B236" s="3">
        <f t="shared" si="31"/>
        <v>42238</v>
      </c>
      <c r="C236" s="2">
        <f t="shared" si="26"/>
        <v>2015</v>
      </c>
      <c r="D236" s="4" t="str">
        <f t="shared" si="28"/>
        <v>Aug</v>
      </c>
      <c r="E236" s="2">
        <f t="shared" si="29"/>
        <v>34</v>
      </c>
      <c r="F236" s="2">
        <f t="shared" si="27"/>
        <v>4</v>
      </c>
      <c r="G236" s="5" t="str">
        <f t="shared" si="25"/>
        <v>Sat</v>
      </c>
      <c r="H236" s="2">
        <f t="shared" si="30"/>
        <v>22</v>
      </c>
      <c r="I236" s="16">
        <v>164</v>
      </c>
      <c r="J236" s="16">
        <v>272</v>
      </c>
      <c r="K236" s="16">
        <v>127</v>
      </c>
      <c r="L236" s="16">
        <v>37</v>
      </c>
      <c r="M236" s="16">
        <v>326</v>
      </c>
      <c r="N236" s="16">
        <v>124</v>
      </c>
      <c r="O236" s="16">
        <v>124</v>
      </c>
      <c r="P236" s="16">
        <v>2142</v>
      </c>
      <c r="Q236" s="16">
        <v>2150</v>
      </c>
      <c r="R236" s="16">
        <v>123</v>
      </c>
      <c r="S236" s="16">
        <v>61</v>
      </c>
      <c r="T236" s="16">
        <v>3</v>
      </c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</row>
    <row r="237" spans="1:30" x14ac:dyDescent="0.25">
      <c r="A237" s="10">
        <f>IF(COUNTIF($D$3:D237,D237)=1,A236+1,A236)</f>
        <v>8</v>
      </c>
      <c r="B237" s="3">
        <f t="shared" si="31"/>
        <v>42239</v>
      </c>
      <c r="C237" s="2">
        <f t="shared" si="26"/>
        <v>2015</v>
      </c>
      <c r="D237" s="4" t="str">
        <f t="shared" si="28"/>
        <v>Aug</v>
      </c>
      <c r="E237" s="2">
        <f t="shared" si="29"/>
        <v>35</v>
      </c>
      <c r="F237" s="2">
        <f t="shared" si="27"/>
        <v>4</v>
      </c>
      <c r="G237" s="5" t="str">
        <f t="shared" si="25"/>
        <v>Sun</v>
      </c>
      <c r="H237" s="2">
        <f t="shared" si="30"/>
        <v>23</v>
      </c>
      <c r="I237" s="16">
        <v>243</v>
      </c>
      <c r="J237" s="16">
        <v>217</v>
      </c>
      <c r="K237" s="16">
        <v>124</v>
      </c>
      <c r="L237" s="16">
        <v>35</v>
      </c>
      <c r="M237" s="16">
        <v>356</v>
      </c>
      <c r="N237" s="16">
        <v>181</v>
      </c>
      <c r="O237" s="16">
        <v>181</v>
      </c>
      <c r="P237" s="16">
        <v>1765</v>
      </c>
      <c r="Q237" s="16">
        <v>1875</v>
      </c>
      <c r="R237" s="16">
        <v>125</v>
      </c>
      <c r="S237" s="16">
        <v>69</v>
      </c>
      <c r="T237" s="16">
        <v>5</v>
      </c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</row>
    <row r="238" spans="1:30" x14ac:dyDescent="0.25">
      <c r="A238" s="10">
        <f>IF(COUNTIF($D$3:D238,D238)=1,A237+1,A237)</f>
        <v>8</v>
      </c>
      <c r="B238" s="3">
        <f t="shared" si="31"/>
        <v>42240</v>
      </c>
      <c r="C238" s="2">
        <f t="shared" si="26"/>
        <v>2015</v>
      </c>
      <c r="D238" s="4" t="str">
        <f t="shared" si="28"/>
        <v>Aug</v>
      </c>
      <c r="E238" s="2">
        <f t="shared" si="29"/>
        <v>35</v>
      </c>
      <c r="F238" s="2">
        <f t="shared" si="27"/>
        <v>4</v>
      </c>
      <c r="G238" s="5" t="str">
        <f t="shared" si="25"/>
        <v>Mon</v>
      </c>
      <c r="H238" s="2">
        <f t="shared" si="30"/>
        <v>24</v>
      </c>
      <c r="I238" s="16">
        <v>286</v>
      </c>
      <c r="J238" s="16">
        <v>307</v>
      </c>
      <c r="K238" s="16">
        <v>131</v>
      </c>
      <c r="L238" s="16">
        <v>41</v>
      </c>
      <c r="M238" s="16">
        <v>645</v>
      </c>
      <c r="N238" s="16">
        <v>209</v>
      </c>
      <c r="O238" s="16">
        <v>209</v>
      </c>
      <c r="P238" s="16">
        <v>4148</v>
      </c>
      <c r="Q238" s="16">
        <v>3029</v>
      </c>
      <c r="R238" s="16">
        <v>226</v>
      </c>
      <c r="S238" s="16">
        <v>75</v>
      </c>
      <c r="T238" s="16">
        <v>14</v>
      </c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</row>
    <row r="239" spans="1:30" x14ac:dyDescent="0.25">
      <c r="A239" s="10">
        <f>IF(COUNTIF($D$3:D239,D239)=1,A238+1,A238)</f>
        <v>8</v>
      </c>
      <c r="B239" s="3">
        <f t="shared" si="31"/>
        <v>42241</v>
      </c>
      <c r="C239" s="2">
        <f t="shared" si="26"/>
        <v>2015</v>
      </c>
      <c r="D239" s="4" t="str">
        <f t="shared" si="28"/>
        <v>Aug</v>
      </c>
      <c r="E239" s="2">
        <f t="shared" si="29"/>
        <v>35</v>
      </c>
      <c r="F239" s="2">
        <f t="shared" si="27"/>
        <v>4</v>
      </c>
      <c r="G239" s="5" t="str">
        <f t="shared" si="25"/>
        <v>Tue</v>
      </c>
      <c r="H239" s="2">
        <f t="shared" si="30"/>
        <v>25</v>
      </c>
      <c r="I239" s="16">
        <v>271</v>
      </c>
      <c r="J239" s="16">
        <v>281</v>
      </c>
      <c r="K239" s="16">
        <v>116</v>
      </c>
      <c r="L239" s="16">
        <v>43</v>
      </c>
      <c r="M239" s="16">
        <v>578</v>
      </c>
      <c r="N239" s="16">
        <v>193</v>
      </c>
      <c r="O239" s="16">
        <v>193</v>
      </c>
      <c r="P239" s="16">
        <v>3464</v>
      </c>
      <c r="Q239" s="16">
        <v>2813</v>
      </c>
      <c r="R239" s="16">
        <v>208</v>
      </c>
      <c r="S239" s="16">
        <v>91</v>
      </c>
      <c r="T239" s="16">
        <v>14</v>
      </c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</row>
    <row r="240" spans="1:30" x14ac:dyDescent="0.25">
      <c r="A240" s="10">
        <f>IF(COUNTIF($D$3:D240,D240)=1,A239+1,A239)</f>
        <v>8</v>
      </c>
      <c r="B240" s="3">
        <f t="shared" si="31"/>
        <v>42242</v>
      </c>
      <c r="C240" s="2">
        <f t="shared" si="26"/>
        <v>2015</v>
      </c>
      <c r="D240" s="4" t="str">
        <f t="shared" si="28"/>
        <v>Aug</v>
      </c>
      <c r="E240" s="2">
        <f t="shared" si="29"/>
        <v>35</v>
      </c>
      <c r="F240" s="2">
        <f t="shared" si="27"/>
        <v>4</v>
      </c>
      <c r="G240" s="5" t="str">
        <f t="shared" si="25"/>
        <v>Wed</v>
      </c>
      <c r="H240" s="2">
        <f t="shared" si="30"/>
        <v>26</v>
      </c>
      <c r="I240" s="16">
        <v>232</v>
      </c>
      <c r="J240" s="16">
        <v>205</v>
      </c>
      <c r="K240" s="16">
        <v>128</v>
      </c>
      <c r="L240" s="16">
        <v>38</v>
      </c>
      <c r="M240" s="16">
        <v>653</v>
      </c>
      <c r="N240" s="16">
        <v>220</v>
      </c>
      <c r="O240" s="16">
        <v>220</v>
      </c>
      <c r="P240" s="16">
        <v>3327</v>
      </c>
      <c r="Q240" s="16">
        <v>2627</v>
      </c>
      <c r="R240" s="16">
        <v>224</v>
      </c>
      <c r="S240" s="16">
        <v>69</v>
      </c>
      <c r="T240" s="16">
        <v>20</v>
      </c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</row>
    <row r="241" spans="1:30" x14ac:dyDescent="0.25">
      <c r="A241" s="10">
        <f>IF(COUNTIF($D$3:D241,D241)=1,A240+1,A240)</f>
        <v>8</v>
      </c>
      <c r="B241" s="3">
        <f t="shared" si="31"/>
        <v>42243</v>
      </c>
      <c r="C241" s="2">
        <f t="shared" si="26"/>
        <v>2015</v>
      </c>
      <c r="D241" s="4" t="str">
        <f t="shared" si="28"/>
        <v>Aug</v>
      </c>
      <c r="E241" s="2">
        <f t="shared" si="29"/>
        <v>35</v>
      </c>
      <c r="F241" s="2">
        <f t="shared" si="27"/>
        <v>4</v>
      </c>
      <c r="G241" s="5" t="str">
        <f t="shared" si="25"/>
        <v>Thu</v>
      </c>
      <c r="H241" s="2">
        <f t="shared" si="30"/>
        <v>27</v>
      </c>
      <c r="I241" s="16">
        <v>263</v>
      </c>
      <c r="J241" s="16">
        <v>279</v>
      </c>
      <c r="K241" s="16">
        <v>124</v>
      </c>
      <c r="L241" s="16">
        <v>27</v>
      </c>
      <c r="M241" s="16">
        <v>618</v>
      </c>
      <c r="N241" s="16">
        <v>238</v>
      </c>
      <c r="O241" s="16">
        <v>238</v>
      </c>
      <c r="P241" s="16">
        <v>3318</v>
      </c>
      <c r="Q241" s="16">
        <v>3000</v>
      </c>
      <c r="R241" s="16">
        <v>197</v>
      </c>
      <c r="S241" s="16">
        <v>71</v>
      </c>
      <c r="T241" s="16">
        <v>13</v>
      </c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</row>
    <row r="242" spans="1:30" x14ac:dyDescent="0.25">
      <c r="A242" s="10">
        <f>IF(COUNTIF($D$3:D242,D242)=1,A241+1,A241)</f>
        <v>8</v>
      </c>
      <c r="B242" s="3">
        <f t="shared" si="31"/>
        <v>42244</v>
      </c>
      <c r="C242" s="2">
        <f t="shared" si="26"/>
        <v>2015</v>
      </c>
      <c r="D242" s="4" t="str">
        <f t="shared" si="28"/>
        <v>Aug</v>
      </c>
      <c r="E242" s="2">
        <f t="shared" si="29"/>
        <v>35</v>
      </c>
      <c r="F242" s="2">
        <f t="shared" si="27"/>
        <v>4</v>
      </c>
      <c r="G242" s="5" t="str">
        <f t="shared" si="25"/>
        <v>Fri</v>
      </c>
      <c r="H242" s="2">
        <f t="shared" si="30"/>
        <v>28</v>
      </c>
      <c r="I242" s="16">
        <v>172</v>
      </c>
      <c r="J242" s="16">
        <v>242</v>
      </c>
      <c r="K242" s="16">
        <v>115</v>
      </c>
      <c r="L242" s="16">
        <v>19</v>
      </c>
      <c r="M242" s="16">
        <v>548</v>
      </c>
      <c r="N242" s="16">
        <v>233</v>
      </c>
      <c r="O242" s="16">
        <v>233</v>
      </c>
      <c r="P242" s="16">
        <v>3360</v>
      </c>
      <c r="Q242" s="16">
        <v>2662</v>
      </c>
      <c r="R242" s="16">
        <v>207</v>
      </c>
      <c r="S242" s="16">
        <v>74</v>
      </c>
      <c r="T242" s="16">
        <v>11</v>
      </c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</row>
    <row r="243" spans="1:30" x14ac:dyDescent="0.25">
      <c r="A243" s="10">
        <f>IF(COUNTIF($D$3:D243,D243)=1,A242+1,A242)</f>
        <v>8</v>
      </c>
      <c r="B243" s="3">
        <f t="shared" si="31"/>
        <v>42245</v>
      </c>
      <c r="C243" s="2">
        <f t="shared" si="26"/>
        <v>2015</v>
      </c>
      <c r="D243" s="4" t="str">
        <f t="shared" si="28"/>
        <v>Aug</v>
      </c>
      <c r="E243" s="2">
        <f t="shared" si="29"/>
        <v>35</v>
      </c>
      <c r="F243" s="2">
        <f t="shared" si="27"/>
        <v>5</v>
      </c>
      <c r="G243" s="5" t="str">
        <f t="shared" si="25"/>
        <v>Sat</v>
      </c>
      <c r="H243" s="2">
        <f t="shared" si="30"/>
        <v>29</v>
      </c>
      <c r="I243" s="16">
        <v>151</v>
      </c>
      <c r="J243" s="16">
        <v>203</v>
      </c>
      <c r="K243" s="16">
        <v>113</v>
      </c>
      <c r="L243" s="16">
        <v>21</v>
      </c>
      <c r="M243" s="16">
        <v>366</v>
      </c>
      <c r="N243" s="16">
        <v>157</v>
      </c>
      <c r="O243" s="16">
        <v>157</v>
      </c>
      <c r="P243" s="16">
        <v>2166</v>
      </c>
      <c r="Q243" s="16">
        <v>2163</v>
      </c>
      <c r="R243" s="16">
        <v>152</v>
      </c>
      <c r="S243" s="16">
        <v>64</v>
      </c>
      <c r="T243" s="16">
        <v>2</v>
      </c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</row>
    <row r="244" spans="1:30" x14ac:dyDescent="0.25">
      <c r="A244" s="10">
        <f>IF(COUNTIF($D$3:D244,D244)=1,A243+1,A243)</f>
        <v>8</v>
      </c>
      <c r="B244" s="3">
        <f t="shared" si="31"/>
        <v>42246</v>
      </c>
      <c r="C244" s="2">
        <f t="shared" si="26"/>
        <v>2015</v>
      </c>
      <c r="D244" s="4" t="str">
        <f t="shared" si="28"/>
        <v>Aug</v>
      </c>
      <c r="E244" s="2">
        <f t="shared" si="29"/>
        <v>36</v>
      </c>
      <c r="F244" s="2">
        <f t="shared" si="27"/>
        <v>5</v>
      </c>
      <c r="G244" s="5" t="str">
        <f t="shared" si="25"/>
        <v>Sun</v>
      </c>
      <c r="H244" s="2">
        <f t="shared" si="30"/>
        <v>30</v>
      </c>
      <c r="I244" s="16">
        <v>202</v>
      </c>
      <c r="J244" s="16">
        <v>159</v>
      </c>
      <c r="K244" s="16">
        <v>131</v>
      </c>
      <c r="L244" s="16">
        <v>39</v>
      </c>
      <c r="M244" s="16">
        <v>303</v>
      </c>
      <c r="N244" s="16">
        <v>178</v>
      </c>
      <c r="O244" s="16">
        <v>178</v>
      </c>
      <c r="P244" s="16">
        <v>1904</v>
      </c>
      <c r="Q244" s="16">
        <v>1999</v>
      </c>
      <c r="R244" s="16">
        <v>107</v>
      </c>
      <c r="S244" s="16">
        <v>58</v>
      </c>
      <c r="T244" s="16">
        <v>6</v>
      </c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</row>
    <row r="245" spans="1:30" x14ac:dyDescent="0.25">
      <c r="A245" s="10">
        <f>IF(COUNTIF($D$3:D245,D245)=1,A244+1,A244)</f>
        <v>8</v>
      </c>
      <c r="B245" s="3">
        <f t="shared" si="31"/>
        <v>42247</v>
      </c>
      <c r="C245" s="2">
        <f t="shared" si="26"/>
        <v>2015</v>
      </c>
      <c r="D245" s="4" t="str">
        <f t="shared" si="28"/>
        <v>Aug</v>
      </c>
      <c r="E245" s="2">
        <f t="shared" si="29"/>
        <v>36</v>
      </c>
      <c r="F245" s="2">
        <f t="shared" si="27"/>
        <v>5</v>
      </c>
      <c r="G245" s="5" t="str">
        <f t="shared" si="25"/>
        <v>Mon</v>
      </c>
      <c r="H245" s="2">
        <f t="shared" si="30"/>
        <v>31</v>
      </c>
      <c r="I245" s="16">
        <v>275</v>
      </c>
      <c r="J245" s="16">
        <v>189</v>
      </c>
      <c r="K245" s="16">
        <v>118</v>
      </c>
      <c r="L245" s="16">
        <v>45</v>
      </c>
      <c r="M245" s="16">
        <v>562</v>
      </c>
      <c r="N245" s="16">
        <v>277</v>
      </c>
      <c r="O245" s="16">
        <v>277</v>
      </c>
      <c r="P245" s="16">
        <v>4122</v>
      </c>
      <c r="Q245" s="16">
        <v>3079</v>
      </c>
      <c r="R245" s="16">
        <v>201</v>
      </c>
      <c r="S245" s="16">
        <v>63</v>
      </c>
      <c r="T245" s="16">
        <v>18</v>
      </c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</row>
    <row r="246" spans="1:30" x14ac:dyDescent="0.25">
      <c r="A246" s="10">
        <f>IF(COUNTIF($D$3:D246,D246)=1,A245+1,A245)</f>
        <v>9</v>
      </c>
      <c r="B246" s="3">
        <f t="shared" si="31"/>
        <v>42248</v>
      </c>
      <c r="C246" s="2">
        <f t="shared" si="26"/>
        <v>2015</v>
      </c>
      <c r="D246" s="4" t="str">
        <f t="shared" si="28"/>
        <v>Sep</v>
      </c>
      <c r="E246" s="2">
        <f t="shared" si="29"/>
        <v>36</v>
      </c>
      <c r="F246" s="2">
        <f t="shared" si="27"/>
        <v>1</v>
      </c>
      <c r="G246" s="5" t="str">
        <f t="shared" si="25"/>
        <v>Tue</v>
      </c>
      <c r="H246" s="2">
        <f t="shared" si="30"/>
        <v>1</v>
      </c>
      <c r="I246" s="16">
        <v>239</v>
      </c>
      <c r="J246" s="16">
        <v>244</v>
      </c>
      <c r="K246" s="16">
        <v>119</v>
      </c>
      <c r="L246" s="16">
        <v>36</v>
      </c>
      <c r="M246" s="16">
        <v>667</v>
      </c>
      <c r="N246" s="16">
        <v>249</v>
      </c>
      <c r="O246" s="16">
        <v>249</v>
      </c>
      <c r="P246" s="16">
        <v>3927</v>
      </c>
      <c r="Q246" s="16">
        <v>2922</v>
      </c>
      <c r="R246" s="16">
        <v>222</v>
      </c>
      <c r="S246" s="16">
        <v>65</v>
      </c>
      <c r="T246" s="16">
        <v>11</v>
      </c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</row>
    <row r="247" spans="1:30" x14ac:dyDescent="0.25">
      <c r="A247" s="10">
        <f>IF(COUNTIF($D$3:D247,D247)=1,A246+1,A246)</f>
        <v>9</v>
      </c>
      <c r="B247" s="3">
        <f t="shared" si="31"/>
        <v>42249</v>
      </c>
      <c r="C247" s="2">
        <f t="shared" si="26"/>
        <v>2015</v>
      </c>
      <c r="D247" s="4" t="str">
        <f t="shared" si="28"/>
        <v>Sep</v>
      </c>
      <c r="E247" s="2">
        <f t="shared" si="29"/>
        <v>36</v>
      </c>
      <c r="F247" s="2">
        <f t="shared" si="27"/>
        <v>1</v>
      </c>
      <c r="G247" s="5" t="str">
        <f t="shared" si="25"/>
        <v>Wed</v>
      </c>
      <c r="H247" s="2">
        <f t="shared" si="30"/>
        <v>2</v>
      </c>
      <c r="I247" s="16">
        <v>255</v>
      </c>
      <c r="J247" s="16">
        <v>262</v>
      </c>
      <c r="K247" s="16">
        <v>152</v>
      </c>
      <c r="L247" s="16">
        <v>37</v>
      </c>
      <c r="M247" s="16">
        <v>653</v>
      </c>
      <c r="N247" s="16">
        <v>229</v>
      </c>
      <c r="O247" s="16">
        <v>229</v>
      </c>
      <c r="P247" s="16">
        <v>3681</v>
      </c>
      <c r="Q247" s="16">
        <v>2849</v>
      </c>
      <c r="R247" s="16">
        <v>206</v>
      </c>
      <c r="S247" s="16">
        <v>89</v>
      </c>
      <c r="T247" s="16">
        <v>11</v>
      </c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</row>
    <row r="248" spans="1:30" x14ac:dyDescent="0.25">
      <c r="A248" s="10">
        <f>IF(COUNTIF($D$3:D248,D248)=1,A247+1,A247)</f>
        <v>9</v>
      </c>
      <c r="B248" s="3">
        <f t="shared" si="31"/>
        <v>42250</v>
      </c>
      <c r="C248" s="2">
        <f t="shared" si="26"/>
        <v>2015</v>
      </c>
      <c r="D248" s="4" t="str">
        <f t="shared" si="28"/>
        <v>Sep</v>
      </c>
      <c r="E248" s="2">
        <f t="shared" si="29"/>
        <v>36</v>
      </c>
      <c r="F248" s="2">
        <f t="shared" si="27"/>
        <v>1</v>
      </c>
      <c r="G248" s="5" t="str">
        <f t="shared" si="25"/>
        <v>Thu</v>
      </c>
      <c r="H248" s="2">
        <f t="shared" si="30"/>
        <v>3</v>
      </c>
      <c r="I248" s="16">
        <v>243</v>
      </c>
      <c r="J248" s="16">
        <v>226</v>
      </c>
      <c r="K248" s="16">
        <v>144</v>
      </c>
      <c r="L248" s="16">
        <v>49</v>
      </c>
      <c r="M248" s="16">
        <v>593</v>
      </c>
      <c r="N248" s="16">
        <v>277</v>
      </c>
      <c r="O248" s="16">
        <v>277</v>
      </c>
      <c r="P248" s="16">
        <v>3427</v>
      </c>
      <c r="Q248" s="16">
        <v>2995</v>
      </c>
      <c r="R248" s="16">
        <v>195</v>
      </c>
      <c r="S248" s="16">
        <v>86</v>
      </c>
      <c r="T248" s="16">
        <v>13</v>
      </c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</row>
    <row r="249" spans="1:30" x14ac:dyDescent="0.25">
      <c r="A249" s="10">
        <f>IF(COUNTIF($D$3:D249,D249)=1,A248+1,A248)</f>
        <v>9</v>
      </c>
      <c r="B249" s="3">
        <f t="shared" si="31"/>
        <v>42251</v>
      </c>
      <c r="C249" s="2">
        <f t="shared" si="26"/>
        <v>2015</v>
      </c>
      <c r="D249" s="4" t="str">
        <f t="shared" si="28"/>
        <v>Sep</v>
      </c>
      <c r="E249" s="2">
        <f t="shared" si="29"/>
        <v>36</v>
      </c>
      <c r="F249" s="2">
        <f t="shared" si="27"/>
        <v>1</v>
      </c>
      <c r="G249" s="5" t="str">
        <f t="shared" si="25"/>
        <v>Fri</v>
      </c>
      <c r="H249" s="2">
        <f t="shared" si="30"/>
        <v>4</v>
      </c>
      <c r="I249" s="16">
        <v>216</v>
      </c>
      <c r="J249" s="16">
        <v>237</v>
      </c>
      <c r="K249" s="16">
        <v>110</v>
      </c>
      <c r="L249" s="16">
        <v>28</v>
      </c>
      <c r="M249" s="16">
        <v>586</v>
      </c>
      <c r="N249" s="16">
        <v>228</v>
      </c>
      <c r="O249" s="16">
        <v>228</v>
      </c>
      <c r="P249" s="16">
        <v>3216</v>
      </c>
      <c r="Q249" s="16">
        <v>2755</v>
      </c>
      <c r="R249" s="16">
        <v>187</v>
      </c>
      <c r="S249" s="16">
        <v>68</v>
      </c>
      <c r="T249" s="16">
        <v>8</v>
      </c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</row>
    <row r="250" spans="1:30" x14ac:dyDescent="0.25">
      <c r="A250" s="10">
        <f>IF(COUNTIF($D$3:D250,D250)=1,A249+1,A249)</f>
        <v>9</v>
      </c>
      <c r="B250" s="3">
        <f t="shared" si="31"/>
        <v>42252</v>
      </c>
      <c r="C250" s="2">
        <f t="shared" si="26"/>
        <v>2015</v>
      </c>
      <c r="D250" s="4" t="str">
        <f t="shared" si="28"/>
        <v>Sep</v>
      </c>
      <c r="E250" s="2">
        <f t="shared" si="29"/>
        <v>36</v>
      </c>
      <c r="F250" s="2">
        <f t="shared" si="27"/>
        <v>1</v>
      </c>
      <c r="G250" s="5" t="str">
        <f t="shared" si="25"/>
        <v>Sat</v>
      </c>
      <c r="H250" s="2">
        <f t="shared" si="30"/>
        <v>5</v>
      </c>
      <c r="I250" s="16">
        <v>170</v>
      </c>
      <c r="J250" s="16">
        <v>204</v>
      </c>
      <c r="K250" s="16">
        <v>100</v>
      </c>
      <c r="L250" s="16">
        <v>22</v>
      </c>
      <c r="M250" s="16">
        <v>436</v>
      </c>
      <c r="N250" s="16">
        <v>183</v>
      </c>
      <c r="O250" s="16">
        <v>183</v>
      </c>
      <c r="P250" s="16">
        <v>1966</v>
      </c>
      <c r="Q250" s="16">
        <v>2104</v>
      </c>
      <c r="R250" s="16">
        <v>172</v>
      </c>
      <c r="S250" s="16">
        <v>52</v>
      </c>
      <c r="T250" s="16">
        <v>2</v>
      </c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</row>
    <row r="251" spans="1:30" x14ac:dyDescent="0.25">
      <c r="A251" s="10">
        <f>IF(COUNTIF($D$3:D251,D251)=1,A250+1,A250)</f>
        <v>9</v>
      </c>
      <c r="B251" s="3">
        <f t="shared" si="31"/>
        <v>42253</v>
      </c>
      <c r="C251" s="2">
        <f t="shared" si="26"/>
        <v>2015</v>
      </c>
      <c r="D251" s="4" t="str">
        <f t="shared" si="28"/>
        <v>Sep</v>
      </c>
      <c r="E251" s="2">
        <f t="shared" si="29"/>
        <v>37</v>
      </c>
      <c r="F251" s="2">
        <f t="shared" si="27"/>
        <v>1</v>
      </c>
      <c r="G251" s="5" t="str">
        <f t="shared" ref="G251:G314" si="32">TEXT(B251,"ddd")</f>
        <v>Sun</v>
      </c>
      <c r="H251" s="2">
        <f t="shared" si="30"/>
        <v>6</v>
      </c>
      <c r="I251" s="16">
        <v>208</v>
      </c>
      <c r="J251" s="16">
        <v>174</v>
      </c>
      <c r="K251" s="16">
        <v>73</v>
      </c>
      <c r="L251" s="16">
        <v>30</v>
      </c>
      <c r="M251" s="16">
        <v>392</v>
      </c>
      <c r="N251" s="16">
        <v>46</v>
      </c>
      <c r="O251" s="16">
        <v>46</v>
      </c>
      <c r="P251" s="16">
        <v>1560</v>
      </c>
      <c r="Q251" s="16">
        <v>1835</v>
      </c>
      <c r="R251" s="16">
        <v>35</v>
      </c>
      <c r="S251" s="16">
        <v>11</v>
      </c>
      <c r="T251" s="16">
        <v>1</v>
      </c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</row>
    <row r="252" spans="1:30" x14ac:dyDescent="0.25">
      <c r="A252" s="10">
        <f>IF(COUNTIF($D$3:D252,D252)=1,A251+1,A251)</f>
        <v>9</v>
      </c>
      <c r="B252" s="3">
        <f t="shared" si="31"/>
        <v>42254</v>
      </c>
      <c r="C252" s="2">
        <f t="shared" si="26"/>
        <v>2015</v>
      </c>
      <c r="D252" s="4" t="str">
        <f t="shared" si="28"/>
        <v>Sep</v>
      </c>
      <c r="E252" s="2">
        <f t="shared" si="29"/>
        <v>37</v>
      </c>
      <c r="F252" s="2">
        <f t="shared" si="27"/>
        <v>1</v>
      </c>
      <c r="G252" s="5" t="str">
        <f t="shared" si="32"/>
        <v>Mon</v>
      </c>
      <c r="H252" s="2">
        <f t="shared" si="30"/>
        <v>7</v>
      </c>
      <c r="I252" s="16">
        <v>305</v>
      </c>
      <c r="J252" s="16">
        <v>294</v>
      </c>
      <c r="K252" s="16">
        <v>146</v>
      </c>
      <c r="L252" s="16">
        <v>37</v>
      </c>
      <c r="M252" s="16">
        <v>610</v>
      </c>
      <c r="N252" s="16">
        <v>248</v>
      </c>
      <c r="O252" s="16">
        <v>248</v>
      </c>
      <c r="P252" s="16">
        <v>2350</v>
      </c>
      <c r="Q252" s="16">
        <v>2571</v>
      </c>
      <c r="R252" s="16">
        <v>236</v>
      </c>
      <c r="S252" s="16">
        <v>106</v>
      </c>
      <c r="T252" s="16">
        <v>23</v>
      </c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</row>
    <row r="253" spans="1:30" x14ac:dyDescent="0.25">
      <c r="A253" s="10">
        <f>IF(COUNTIF($D$3:D253,D253)=1,A252+1,A252)</f>
        <v>9</v>
      </c>
      <c r="B253" s="3">
        <f t="shared" si="31"/>
        <v>42255</v>
      </c>
      <c r="C253" s="2">
        <f t="shared" si="26"/>
        <v>2015</v>
      </c>
      <c r="D253" s="4" t="str">
        <f t="shared" si="28"/>
        <v>Sep</v>
      </c>
      <c r="E253" s="2">
        <f t="shared" si="29"/>
        <v>37</v>
      </c>
      <c r="F253" s="2">
        <f t="shared" si="27"/>
        <v>2</v>
      </c>
      <c r="G253" s="5" t="str">
        <f t="shared" si="32"/>
        <v>Tue</v>
      </c>
      <c r="H253" s="2">
        <f t="shared" si="30"/>
        <v>8</v>
      </c>
      <c r="I253" s="16">
        <v>293</v>
      </c>
      <c r="J253" s="16">
        <v>250</v>
      </c>
      <c r="K253" s="16">
        <v>115</v>
      </c>
      <c r="L253" s="16">
        <v>34</v>
      </c>
      <c r="M253" s="16">
        <v>599</v>
      </c>
      <c r="N253" s="16">
        <v>260</v>
      </c>
      <c r="O253" s="16">
        <v>260</v>
      </c>
      <c r="P253" s="16">
        <v>3736</v>
      </c>
      <c r="Q253" s="16">
        <v>3179</v>
      </c>
      <c r="R253" s="16">
        <v>199</v>
      </c>
      <c r="S253" s="16">
        <v>85</v>
      </c>
      <c r="T253" s="16">
        <v>9</v>
      </c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</row>
    <row r="254" spans="1:30" x14ac:dyDescent="0.25">
      <c r="A254" s="10">
        <f>IF(COUNTIF($D$3:D254,D254)=1,A253+1,A253)</f>
        <v>9</v>
      </c>
      <c r="B254" s="3">
        <f t="shared" si="31"/>
        <v>42256</v>
      </c>
      <c r="C254" s="2">
        <f t="shared" si="26"/>
        <v>2015</v>
      </c>
      <c r="D254" s="4" t="str">
        <f t="shared" si="28"/>
        <v>Sep</v>
      </c>
      <c r="E254" s="2">
        <f t="shared" si="29"/>
        <v>37</v>
      </c>
      <c r="F254" s="2">
        <f t="shared" si="27"/>
        <v>2</v>
      </c>
      <c r="G254" s="5" t="str">
        <f t="shared" si="32"/>
        <v>Wed</v>
      </c>
      <c r="H254" s="2">
        <f t="shared" si="30"/>
        <v>9</v>
      </c>
      <c r="I254" s="16">
        <v>244</v>
      </c>
      <c r="J254" s="16">
        <v>216</v>
      </c>
      <c r="K254" s="16">
        <v>95</v>
      </c>
      <c r="L254" s="16">
        <v>32</v>
      </c>
      <c r="M254" s="16">
        <v>564</v>
      </c>
      <c r="N254" s="16">
        <v>243</v>
      </c>
      <c r="O254" s="16">
        <v>243</v>
      </c>
      <c r="P254" s="16">
        <v>3437</v>
      </c>
      <c r="Q254" s="16">
        <v>2874</v>
      </c>
      <c r="R254" s="16">
        <v>183</v>
      </c>
      <c r="S254" s="16">
        <v>69</v>
      </c>
      <c r="T254" s="16">
        <v>11</v>
      </c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</row>
    <row r="255" spans="1:30" x14ac:dyDescent="0.25">
      <c r="A255" s="10">
        <f>IF(COUNTIF($D$3:D255,D255)=1,A254+1,A254)</f>
        <v>9</v>
      </c>
      <c r="B255" s="3">
        <f t="shared" si="31"/>
        <v>42257</v>
      </c>
      <c r="C255" s="2">
        <f t="shared" si="26"/>
        <v>2015</v>
      </c>
      <c r="D255" s="4" t="str">
        <f t="shared" si="28"/>
        <v>Sep</v>
      </c>
      <c r="E255" s="2">
        <f t="shared" si="29"/>
        <v>37</v>
      </c>
      <c r="F255" s="2">
        <f t="shared" si="27"/>
        <v>2</v>
      </c>
      <c r="G255" s="5" t="str">
        <f t="shared" si="32"/>
        <v>Thu</v>
      </c>
      <c r="H255" s="2">
        <f t="shared" si="30"/>
        <v>10</v>
      </c>
      <c r="I255" s="16">
        <v>250</v>
      </c>
      <c r="J255" s="16">
        <v>233</v>
      </c>
      <c r="K255" s="16">
        <v>98</v>
      </c>
      <c r="L255" s="16">
        <v>34</v>
      </c>
      <c r="M255" s="16">
        <v>524</v>
      </c>
      <c r="N255" s="16">
        <v>207</v>
      </c>
      <c r="O255" s="16">
        <v>207</v>
      </c>
      <c r="P255" s="16">
        <v>3106</v>
      </c>
      <c r="Q255" s="16">
        <v>2901</v>
      </c>
      <c r="R255" s="16">
        <v>184</v>
      </c>
      <c r="S255" s="16">
        <v>62</v>
      </c>
      <c r="T255" s="16">
        <v>6</v>
      </c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</row>
    <row r="256" spans="1:30" x14ac:dyDescent="0.25">
      <c r="A256" s="10">
        <f>IF(COUNTIF($D$3:D256,D256)=1,A255+1,A255)</f>
        <v>9</v>
      </c>
      <c r="B256" s="3">
        <f t="shared" si="31"/>
        <v>42258</v>
      </c>
      <c r="C256" s="2">
        <f t="shared" si="26"/>
        <v>2015</v>
      </c>
      <c r="D256" s="4" t="str">
        <f t="shared" si="28"/>
        <v>Sep</v>
      </c>
      <c r="E256" s="2">
        <f t="shared" si="29"/>
        <v>37</v>
      </c>
      <c r="F256" s="2">
        <f t="shared" si="27"/>
        <v>2</v>
      </c>
      <c r="G256" s="5" t="str">
        <f t="shared" si="32"/>
        <v>Fri</v>
      </c>
      <c r="H256" s="2">
        <f t="shared" si="30"/>
        <v>11</v>
      </c>
      <c r="I256" s="16">
        <v>173</v>
      </c>
      <c r="J256" s="16">
        <v>195</v>
      </c>
      <c r="K256" s="16">
        <v>105</v>
      </c>
      <c r="L256" s="16">
        <v>32</v>
      </c>
      <c r="M256" s="16">
        <v>460</v>
      </c>
      <c r="N256" s="16">
        <v>199</v>
      </c>
      <c r="O256" s="16">
        <v>199</v>
      </c>
      <c r="P256" s="16">
        <v>2917</v>
      </c>
      <c r="Q256" s="16">
        <v>2621</v>
      </c>
      <c r="R256" s="16">
        <v>168</v>
      </c>
      <c r="S256" s="16">
        <v>87</v>
      </c>
      <c r="T256" s="16">
        <v>9</v>
      </c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</row>
    <row r="257" spans="1:30" x14ac:dyDescent="0.25">
      <c r="A257" s="10">
        <f>IF(COUNTIF($D$3:D257,D257)=1,A256+1,A256)</f>
        <v>9</v>
      </c>
      <c r="B257" s="3">
        <f t="shared" si="31"/>
        <v>42259</v>
      </c>
      <c r="C257" s="2">
        <f t="shared" si="26"/>
        <v>2015</v>
      </c>
      <c r="D257" s="4" t="str">
        <f t="shared" si="28"/>
        <v>Sep</v>
      </c>
      <c r="E257" s="2">
        <f t="shared" si="29"/>
        <v>37</v>
      </c>
      <c r="F257" s="2">
        <f t="shared" si="27"/>
        <v>2</v>
      </c>
      <c r="G257" s="5" t="str">
        <f t="shared" si="32"/>
        <v>Sat</v>
      </c>
      <c r="H257" s="2">
        <f t="shared" si="30"/>
        <v>12</v>
      </c>
      <c r="I257" s="16">
        <v>137</v>
      </c>
      <c r="J257" s="16">
        <v>233</v>
      </c>
      <c r="K257" s="16">
        <v>101</v>
      </c>
      <c r="L257" s="16">
        <v>28</v>
      </c>
      <c r="M257" s="16">
        <v>406</v>
      </c>
      <c r="N257" s="16">
        <v>182</v>
      </c>
      <c r="O257" s="16">
        <v>182</v>
      </c>
      <c r="P257" s="16">
        <v>1973</v>
      </c>
      <c r="Q257" s="16">
        <v>2147</v>
      </c>
      <c r="R257" s="16">
        <v>150</v>
      </c>
      <c r="S257" s="16">
        <v>52</v>
      </c>
      <c r="T257" s="16">
        <v>1</v>
      </c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</row>
    <row r="258" spans="1:30" x14ac:dyDescent="0.25">
      <c r="A258" s="10">
        <f>IF(COUNTIF($D$3:D258,D258)=1,A257+1,A257)</f>
        <v>9</v>
      </c>
      <c r="B258" s="3">
        <f t="shared" si="31"/>
        <v>42260</v>
      </c>
      <c r="C258" s="2">
        <f t="shared" si="26"/>
        <v>2015</v>
      </c>
      <c r="D258" s="4" t="str">
        <f t="shared" si="28"/>
        <v>Sep</v>
      </c>
      <c r="E258" s="2">
        <f t="shared" si="29"/>
        <v>38</v>
      </c>
      <c r="F258" s="2">
        <f t="shared" si="27"/>
        <v>2</v>
      </c>
      <c r="G258" s="5" t="str">
        <f t="shared" si="32"/>
        <v>Sun</v>
      </c>
      <c r="H258" s="2">
        <f t="shared" si="30"/>
        <v>13</v>
      </c>
      <c r="I258" s="16">
        <v>197</v>
      </c>
      <c r="J258" s="16">
        <v>167</v>
      </c>
      <c r="K258" s="16">
        <v>118</v>
      </c>
      <c r="L258" s="16">
        <v>40</v>
      </c>
      <c r="M258" s="16">
        <v>343</v>
      </c>
      <c r="N258" s="16">
        <v>187</v>
      </c>
      <c r="O258" s="16">
        <v>187</v>
      </c>
      <c r="P258" s="16">
        <v>1668</v>
      </c>
      <c r="Q258" s="16">
        <v>1892</v>
      </c>
      <c r="R258" s="16">
        <v>134</v>
      </c>
      <c r="S258" s="16">
        <v>37</v>
      </c>
      <c r="T258" s="16">
        <v>11</v>
      </c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</row>
    <row r="259" spans="1:30" x14ac:dyDescent="0.25">
      <c r="A259" s="10">
        <f>IF(COUNTIF($D$3:D259,D259)=1,A258+1,A258)</f>
        <v>9</v>
      </c>
      <c r="B259" s="3">
        <f t="shared" si="31"/>
        <v>42261</v>
      </c>
      <c r="C259" s="2">
        <f t="shared" ref="C259:C322" si="33">YEAR(B259)</f>
        <v>2015</v>
      </c>
      <c r="D259" s="4" t="str">
        <f t="shared" si="28"/>
        <v>Sep</v>
      </c>
      <c r="E259" s="2">
        <f t="shared" si="29"/>
        <v>38</v>
      </c>
      <c r="F259" s="2">
        <f t="shared" ref="F259:F322" si="34">ROUNDUP(DAY(B259)/7,0)</f>
        <v>2</v>
      </c>
      <c r="G259" s="5" t="str">
        <f t="shared" si="32"/>
        <v>Mon</v>
      </c>
      <c r="H259" s="2">
        <f t="shared" si="30"/>
        <v>14</v>
      </c>
      <c r="I259" s="16">
        <v>249</v>
      </c>
      <c r="J259" s="16">
        <v>194</v>
      </c>
      <c r="K259" s="16">
        <v>98</v>
      </c>
      <c r="L259" s="16">
        <v>37</v>
      </c>
      <c r="M259" s="16">
        <v>641</v>
      </c>
      <c r="N259" s="16">
        <v>212</v>
      </c>
      <c r="O259" s="16">
        <v>212</v>
      </c>
      <c r="P259" s="16">
        <v>3646</v>
      </c>
      <c r="Q259" s="16">
        <v>2924</v>
      </c>
      <c r="R259" s="16">
        <v>231</v>
      </c>
      <c r="S259" s="16">
        <v>64</v>
      </c>
      <c r="T259" s="16">
        <v>18</v>
      </c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</row>
    <row r="260" spans="1:30" x14ac:dyDescent="0.25">
      <c r="A260" s="10">
        <f>IF(COUNTIF($D$3:D260,D260)=1,A259+1,A259)</f>
        <v>9</v>
      </c>
      <c r="B260" s="3">
        <f t="shared" si="31"/>
        <v>42262</v>
      </c>
      <c r="C260" s="2">
        <f t="shared" si="33"/>
        <v>2015</v>
      </c>
      <c r="D260" s="4" t="str">
        <f t="shared" ref="D260:D323" si="35">TEXT(B260,"mmm")</f>
        <v>Sep</v>
      </c>
      <c r="E260" s="2">
        <f t="shared" ref="E260:E323" si="36">WEEKNUM(B260)</f>
        <v>38</v>
      </c>
      <c r="F260" s="2">
        <f t="shared" si="34"/>
        <v>3</v>
      </c>
      <c r="G260" s="5" t="str">
        <f t="shared" si="32"/>
        <v>Tue</v>
      </c>
      <c r="H260" s="2">
        <f t="shared" ref="H260:H323" si="37">VALUE(TEXT(B260,"dd"))</f>
        <v>15</v>
      </c>
      <c r="I260" s="16">
        <v>212</v>
      </c>
      <c r="J260" s="16">
        <v>228</v>
      </c>
      <c r="K260" s="16">
        <v>101</v>
      </c>
      <c r="L260" s="16">
        <v>36</v>
      </c>
      <c r="M260" s="16">
        <v>542</v>
      </c>
      <c r="N260" s="16">
        <v>191</v>
      </c>
      <c r="O260" s="16">
        <v>191</v>
      </c>
      <c r="P260" s="16">
        <v>3231</v>
      </c>
      <c r="Q260" s="16">
        <v>2522</v>
      </c>
      <c r="R260" s="16">
        <v>185</v>
      </c>
      <c r="S260" s="16">
        <v>62</v>
      </c>
      <c r="T260" s="16">
        <v>13</v>
      </c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</row>
    <row r="261" spans="1:30" x14ac:dyDescent="0.25">
      <c r="A261" s="10">
        <f>IF(COUNTIF($D$3:D261,D261)=1,A260+1,A260)</f>
        <v>9</v>
      </c>
      <c r="B261" s="3">
        <f t="shared" ref="B261:B324" si="38">B260+1</f>
        <v>42263</v>
      </c>
      <c r="C261" s="2">
        <f t="shared" si="33"/>
        <v>2015</v>
      </c>
      <c r="D261" s="4" t="str">
        <f t="shared" si="35"/>
        <v>Sep</v>
      </c>
      <c r="E261" s="2">
        <f t="shared" si="36"/>
        <v>38</v>
      </c>
      <c r="F261" s="2">
        <f t="shared" si="34"/>
        <v>3</v>
      </c>
      <c r="G261" s="5" t="str">
        <f t="shared" si="32"/>
        <v>Wed</v>
      </c>
      <c r="H261" s="2">
        <f t="shared" si="37"/>
        <v>16</v>
      </c>
      <c r="I261" s="16">
        <v>244</v>
      </c>
      <c r="J261" s="16">
        <v>199</v>
      </c>
      <c r="K261" s="16">
        <v>107</v>
      </c>
      <c r="L261" s="16">
        <v>35</v>
      </c>
      <c r="M261" s="16">
        <v>521</v>
      </c>
      <c r="N261" s="16">
        <v>196</v>
      </c>
      <c r="O261" s="16">
        <v>196</v>
      </c>
      <c r="P261" s="16">
        <v>3006</v>
      </c>
      <c r="Q261" s="16">
        <v>2553</v>
      </c>
      <c r="R261" s="16">
        <v>195</v>
      </c>
      <c r="S261" s="16">
        <v>80</v>
      </c>
      <c r="T261" s="16">
        <v>15</v>
      </c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</row>
    <row r="262" spans="1:30" x14ac:dyDescent="0.25">
      <c r="A262" s="10">
        <f>IF(COUNTIF($D$3:D262,D262)=1,A261+1,A261)</f>
        <v>9</v>
      </c>
      <c r="B262" s="3">
        <f t="shared" si="38"/>
        <v>42264</v>
      </c>
      <c r="C262" s="2">
        <f t="shared" si="33"/>
        <v>2015</v>
      </c>
      <c r="D262" s="4" t="str">
        <f t="shared" si="35"/>
        <v>Sep</v>
      </c>
      <c r="E262" s="2">
        <f t="shared" si="36"/>
        <v>38</v>
      </c>
      <c r="F262" s="2">
        <f t="shared" si="34"/>
        <v>3</v>
      </c>
      <c r="G262" s="5" t="str">
        <f t="shared" si="32"/>
        <v>Thu</v>
      </c>
      <c r="H262" s="2">
        <f t="shared" si="37"/>
        <v>17</v>
      </c>
      <c r="I262" s="16">
        <v>224</v>
      </c>
      <c r="J262" s="16">
        <v>227</v>
      </c>
      <c r="K262" s="16">
        <v>129</v>
      </c>
      <c r="L262" s="16">
        <v>40</v>
      </c>
      <c r="M262" s="16">
        <v>527</v>
      </c>
      <c r="N262" s="16">
        <v>165</v>
      </c>
      <c r="O262" s="16">
        <v>165</v>
      </c>
      <c r="P262" s="16">
        <v>2886</v>
      </c>
      <c r="Q262" s="16">
        <v>2452</v>
      </c>
      <c r="R262" s="16">
        <v>197</v>
      </c>
      <c r="S262" s="16">
        <v>78</v>
      </c>
      <c r="T262" s="16">
        <v>19</v>
      </c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</row>
    <row r="263" spans="1:30" x14ac:dyDescent="0.25">
      <c r="A263" s="10">
        <f>IF(COUNTIF($D$3:D263,D263)=1,A262+1,A262)</f>
        <v>9</v>
      </c>
      <c r="B263" s="3">
        <f t="shared" si="38"/>
        <v>42265</v>
      </c>
      <c r="C263" s="2">
        <f t="shared" si="33"/>
        <v>2015</v>
      </c>
      <c r="D263" s="4" t="str">
        <f t="shared" si="35"/>
        <v>Sep</v>
      </c>
      <c r="E263" s="2">
        <f t="shared" si="36"/>
        <v>38</v>
      </c>
      <c r="F263" s="2">
        <f t="shared" si="34"/>
        <v>3</v>
      </c>
      <c r="G263" s="5" t="str">
        <f t="shared" si="32"/>
        <v>Fri</v>
      </c>
      <c r="H263" s="2">
        <f t="shared" si="37"/>
        <v>18</v>
      </c>
      <c r="I263" s="16">
        <v>183</v>
      </c>
      <c r="J263" s="16">
        <v>209</v>
      </c>
      <c r="K263" s="16">
        <v>99</v>
      </c>
      <c r="L263" s="16">
        <v>37</v>
      </c>
      <c r="M263" s="16">
        <v>465</v>
      </c>
      <c r="N263" s="16">
        <v>199</v>
      </c>
      <c r="O263" s="16">
        <v>199</v>
      </c>
      <c r="P263" s="16">
        <v>2816</v>
      </c>
      <c r="Q263" s="16">
        <v>2595</v>
      </c>
      <c r="R263" s="16">
        <v>193</v>
      </c>
      <c r="S263" s="16">
        <v>57</v>
      </c>
      <c r="T263" s="16">
        <v>17</v>
      </c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</row>
    <row r="264" spans="1:30" x14ac:dyDescent="0.25">
      <c r="A264" s="10">
        <f>IF(COUNTIF($D$3:D264,D264)=1,A263+1,A263)</f>
        <v>9</v>
      </c>
      <c r="B264" s="3">
        <f t="shared" si="38"/>
        <v>42266</v>
      </c>
      <c r="C264" s="2">
        <f t="shared" si="33"/>
        <v>2015</v>
      </c>
      <c r="D264" s="4" t="str">
        <f t="shared" si="35"/>
        <v>Sep</v>
      </c>
      <c r="E264" s="2">
        <f t="shared" si="36"/>
        <v>38</v>
      </c>
      <c r="F264" s="2">
        <f t="shared" si="34"/>
        <v>3</v>
      </c>
      <c r="G264" s="5" t="str">
        <f t="shared" si="32"/>
        <v>Sat</v>
      </c>
      <c r="H264" s="2">
        <f t="shared" si="37"/>
        <v>19</v>
      </c>
      <c r="I264" s="16">
        <v>146</v>
      </c>
      <c r="J264" s="16">
        <v>160</v>
      </c>
      <c r="K264" s="16">
        <v>131</v>
      </c>
      <c r="L264" s="16">
        <v>28</v>
      </c>
      <c r="M264" s="16">
        <v>358</v>
      </c>
      <c r="N264" s="16">
        <v>158</v>
      </c>
      <c r="O264" s="16">
        <v>158</v>
      </c>
      <c r="P264" s="16">
        <v>1941</v>
      </c>
      <c r="Q264" s="16">
        <v>2117</v>
      </c>
      <c r="R264" s="16">
        <v>147</v>
      </c>
      <c r="S264" s="16">
        <v>61</v>
      </c>
      <c r="T264" s="16">
        <v>8</v>
      </c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</row>
    <row r="265" spans="1:30" x14ac:dyDescent="0.25">
      <c r="A265" s="10">
        <f>IF(COUNTIF($D$3:D265,D265)=1,A264+1,A264)</f>
        <v>9</v>
      </c>
      <c r="B265" s="3">
        <f t="shared" si="38"/>
        <v>42267</v>
      </c>
      <c r="C265" s="2">
        <f t="shared" si="33"/>
        <v>2015</v>
      </c>
      <c r="D265" s="4" t="str">
        <f t="shared" si="35"/>
        <v>Sep</v>
      </c>
      <c r="E265" s="2">
        <f t="shared" si="36"/>
        <v>39</v>
      </c>
      <c r="F265" s="2">
        <f t="shared" si="34"/>
        <v>3</v>
      </c>
      <c r="G265" s="5" t="str">
        <f t="shared" si="32"/>
        <v>Sun</v>
      </c>
      <c r="H265" s="2">
        <f t="shared" si="37"/>
        <v>20</v>
      </c>
      <c r="I265" s="16">
        <v>190</v>
      </c>
      <c r="J265" s="16">
        <v>137</v>
      </c>
      <c r="K265" s="16">
        <v>90</v>
      </c>
      <c r="L265" s="16">
        <v>27</v>
      </c>
      <c r="M265" s="16">
        <v>339</v>
      </c>
      <c r="N265" s="16">
        <v>121</v>
      </c>
      <c r="O265" s="16">
        <v>121</v>
      </c>
      <c r="P265" s="16">
        <v>1676</v>
      </c>
      <c r="Q265" s="16">
        <v>1990</v>
      </c>
      <c r="R265" s="16">
        <v>119</v>
      </c>
      <c r="S265" s="16">
        <v>43</v>
      </c>
      <c r="T265" s="16">
        <v>7</v>
      </c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</row>
    <row r="266" spans="1:30" x14ac:dyDescent="0.25">
      <c r="A266" s="10">
        <f>IF(COUNTIF($D$3:D266,D266)=1,A265+1,A265)</f>
        <v>9</v>
      </c>
      <c r="B266" s="3">
        <f t="shared" si="38"/>
        <v>42268</v>
      </c>
      <c r="C266" s="2">
        <f t="shared" si="33"/>
        <v>2015</v>
      </c>
      <c r="D266" s="4" t="str">
        <f t="shared" si="35"/>
        <v>Sep</v>
      </c>
      <c r="E266" s="2">
        <f t="shared" si="36"/>
        <v>39</v>
      </c>
      <c r="F266" s="2">
        <f t="shared" si="34"/>
        <v>3</v>
      </c>
      <c r="G266" s="5" t="str">
        <f t="shared" si="32"/>
        <v>Mon</v>
      </c>
      <c r="H266" s="2">
        <f t="shared" si="37"/>
        <v>21</v>
      </c>
      <c r="I266" s="16">
        <v>234</v>
      </c>
      <c r="J266" s="16">
        <v>226</v>
      </c>
      <c r="K266" s="16">
        <v>117</v>
      </c>
      <c r="L266" s="16">
        <v>33</v>
      </c>
      <c r="M266" s="16">
        <v>661</v>
      </c>
      <c r="N266" s="16">
        <v>194</v>
      </c>
      <c r="O266" s="16">
        <v>194</v>
      </c>
      <c r="P266" s="16">
        <v>3871</v>
      </c>
      <c r="Q266" s="16">
        <v>3010</v>
      </c>
      <c r="R266" s="16">
        <v>248</v>
      </c>
      <c r="S266" s="16">
        <v>83</v>
      </c>
      <c r="T266" s="16">
        <v>13</v>
      </c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</row>
    <row r="267" spans="1:30" x14ac:dyDescent="0.25">
      <c r="A267" s="10">
        <f>IF(COUNTIF($D$3:D267,D267)=1,A266+1,A266)</f>
        <v>9</v>
      </c>
      <c r="B267" s="3">
        <f t="shared" si="38"/>
        <v>42269</v>
      </c>
      <c r="C267" s="2">
        <f t="shared" si="33"/>
        <v>2015</v>
      </c>
      <c r="D267" s="4" t="str">
        <f t="shared" si="35"/>
        <v>Sep</v>
      </c>
      <c r="E267" s="2">
        <f t="shared" si="36"/>
        <v>39</v>
      </c>
      <c r="F267" s="2">
        <f t="shared" si="34"/>
        <v>4</v>
      </c>
      <c r="G267" s="5" t="str">
        <f t="shared" si="32"/>
        <v>Tue</v>
      </c>
      <c r="H267" s="2">
        <f t="shared" si="37"/>
        <v>22</v>
      </c>
      <c r="I267" s="16">
        <v>210</v>
      </c>
      <c r="J267" s="16">
        <v>179</v>
      </c>
      <c r="K267" s="16">
        <v>84</v>
      </c>
      <c r="L267" s="16">
        <v>37</v>
      </c>
      <c r="M267" s="16">
        <v>580</v>
      </c>
      <c r="N267" s="16">
        <v>174</v>
      </c>
      <c r="O267" s="16">
        <v>174</v>
      </c>
      <c r="P267" s="16">
        <v>3183</v>
      </c>
      <c r="Q267" s="16">
        <v>2373</v>
      </c>
      <c r="R267" s="16">
        <v>211</v>
      </c>
      <c r="S267" s="16">
        <v>83</v>
      </c>
      <c r="T267" s="16">
        <v>12</v>
      </c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</row>
    <row r="268" spans="1:30" x14ac:dyDescent="0.25">
      <c r="A268" s="10">
        <f>IF(COUNTIF($D$3:D268,D268)=1,A267+1,A267)</f>
        <v>9</v>
      </c>
      <c r="B268" s="3">
        <f t="shared" si="38"/>
        <v>42270</v>
      </c>
      <c r="C268" s="2">
        <f t="shared" si="33"/>
        <v>2015</v>
      </c>
      <c r="D268" s="4" t="str">
        <f t="shared" si="35"/>
        <v>Sep</v>
      </c>
      <c r="E268" s="2">
        <f t="shared" si="36"/>
        <v>39</v>
      </c>
      <c r="F268" s="2">
        <f t="shared" si="34"/>
        <v>4</v>
      </c>
      <c r="G268" s="5" t="str">
        <f t="shared" si="32"/>
        <v>Wed</v>
      </c>
      <c r="H268" s="2">
        <f t="shared" si="37"/>
        <v>23</v>
      </c>
      <c r="I268" s="16">
        <v>225</v>
      </c>
      <c r="J268" s="16">
        <v>222</v>
      </c>
      <c r="K268" s="16">
        <v>96</v>
      </c>
      <c r="L268" s="16">
        <v>30</v>
      </c>
      <c r="M268" s="16">
        <v>541</v>
      </c>
      <c r="N268" s="16">
        <v>170</v>
      </c>
      <c r="O268" s="16">
        <v>170</v>
      </c>
      <c r="P268" s="16">
        <v>2788</v>
      </c>
      <c r="Q268" s="16">
        <v>2466</v>
      </c>
      <c r="R268" s="16">
        <v>213</v>
      </c>
      <c r="S268" s="16">
        <v>78</v>
      </c>
      <c r="T268" s="16">
        <v>14</v>
      </c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</row>
    <row r="269" spans="1:30" x14ac:dyDescent="0.25">
      <c r="A269" s="10">
        <f>IF(COUNTIF($D$3:D269,D269)=1,A268+1,A268)</f>
        <v>9</v>
      </c>
      <c r="B269" s="3">
        <f t="shared" si="38"/>
        <v>42271</v>
      </c>
      <c r="C269" s="2">
        <f t="shared" si="33"/>
        <v>2015</v>
      </c>
      <c r="D269" s="4" t="str">
        <f t="shared" si="35"/>
        <v>Sep</v>
      </c>
      <c r="E269" s="2">
        <f t="shared" si="36"/>
        <v>39</v>
      </c>
      <c r="F269" s="2">
        <f t="shared" si="34"/>
        <v>4</v>
      </c>
      <c r="G269" s="5" t="str">
        <f t="shared" si="32"/>
        <v>Thu</v>
      </c>
      <c r="H269" s="2">
        <f t="shared" si="37"/>
        <v>24</v>
      </c>
      <c r="I269" s="16">
        <v>215</v>
      </c>
      <c r="J269" s="16">
        <v>217</v>
      </c>
      <c r="K269" s="16">
        <v>78</v>
      </c>
      <c r="L269" s="16">
        <v>20</v>
      </c>
      <c r="M269" s="16">
        <v>485</v>
      </c>
      <c r="N269" s="16">
        <v>162</v>
      </c>
      <c r="O269" s="16">
        <v>162</v>
      </c>
      <c r="P269" s="16">
        <v>2944</v>
      </c>
      <c r="Q269" s="16">
        <v>2540</v>
      </c>
      <c r="R269" s="16">
        <v>191</v>
      </c>
      <c r="S269" s="16">
        <v>74</v>
      </c>
      <c r="T269" s="16">
        <v>14</v>
      </c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</row>
    <row r="270" spans="1:30" x14ac:dyDescent="0.25">
      <c r="A270" s="10">
        <f>IF(COUNTIF($D$3:D270,D270)=1,A269+1,A269)</f>
        <v>9</v>
      </c>
      <c r="B270" s="3">
        <f t="shared" si="38"/>
        <v>42272</v>
      </c>
      <c r="C270" s="2">
        <f t="shared" si="33"/>
        <v>2015</v>
      </c>
      <c r="D270" s="4" t="str">
        <f t="shared" si="35"/>
        <v>Sep</v>
      </c>
      <c r="E270" s="2">
        <f t="shared" si="36"/>
        <v>39</v>
      </c>
      <c r="F270" s="2">
        <f t="shared" si="34"/>
        <v>4</v>
      </c>
      <c r="G270" s="5" t="str">
        <f t="shared" si="32"/>
        <v>Fri</v>
      </c>
      <c r="H270" s="2">
        <f t="shared" si="37"/>
        <v>25</v>
      </c>
      <c r="I270" s="16">
        <v>213</v>
      </c>
      <c r="J270" s="16">
        <v>256</v>
      </c>
      <c r="K270" s="16">
        <v>102</v>
      </c>
      <c r="L270" s="16">
        <v>26</v>
      </c>
      <c r="M270" s="16">
        <v>486</v>
      </c>
      <c r="N270" s="16">
        <v>155</v>
      </c>
      <c r="O270" s="16">
        <v>155</v>
      </c>
      <c r="P270" s="16">
        <v>2738</v>
      </c>
      <c r="Q270" s="16">
        <v>2371</v>
      </c>
      <c r="R270" s="16">
        <v>188</v>
      </c>
      <c r="S270" s="16">
        <v>98</v>
      </c>
      <c r="T270" s="16">
        <v>11</v>
      </c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</row>
    <row r="271" spans="1:30" x14ac:dyDescent="0.25">
      <c r="A271" s="10">
        <f>IF(COUNTIF($D$3:D271,D271)=1,A270+1,A270)</f>
        <v>9</v>
      </c>
      <c r="B271" s="3">
        <f t="shared" si="38"/>
        <v>42273</v>
      </c>
      <c r="C271" s="2">
        <f t="shared" si="33"/>
        <v>2015</v>
      </c>
      <c r="D271" s="4" t="str">
        <f t="shared" si="35"/>
        <v>Sep</v>
      </c>
      <c r="E271" s="2">
        <f t="shared" si="36"/>
        <v>39</v>
      </c>
      <c r="F271" s="2">
        <f t="shared" si="34"/>
        <v>4</v>
      </c>
      <c r="G271" s="5" t="str">
        <f t="shared" si="32"/>
        <v>Sat</v>
      </c>
      <c r="H271" s="2">
        <f t="shared" si="37"/>
        <v>26</v>
      </c>
      <c r="I271" s="16">
        <v>170</v>
      </c>
      <c r="J271" s="16">
        <v>214</v>
      </c>
      <c r="K271" s="16">
        <v>99</v>
      </c>
      <c r="L271" s="16">
        <v>19</v>
      </c>
      <c r="M271" s="16">
        <v>418</v>
      </c>
      <c r="N271" s="16">
        <v>171</v>
      </c>
      <c r="O271" s="16">
        <v>171</v>
      </c>
      <c r="P271" s="16">
        <v>1822</v>
      </c>
      <c r="Q271" s="16">
        <v>2052</v>
      </c>
      <c r="R271" s="16">
        <v>173</v>
      </c>
      <c r="S271" s="16">
        <v>66</v>
      </c>
      <c r="T271" s="16">
        <v>4</v>
      </c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</row>
    <row r="272" spans="1:30" x14ac:dyDescent="0.25">
      <c r="A272" s="10">
        <f>IF(COUNTIF($D$3:D272,D272)=1,A271+1,A271)</f>
        <v>9</v>
      </c>
      <c r="B272" s="3">
        <f t="shared" si="38"/>
        <v>42274</v>
      </c>
      <c r="C272" s="2">
        <f t="shared" si="33"/>
        <v>2015</v>
      </c>
      <c r="D272" s="4" t="str">
        <f t="shared" si="35"/>
        <v>Sep</v>
      </c>
      <c r="E272" s="2">
        <f t="shared" si="36"/>
        <v>40</v>
      </c>
      <c r="F272" s="2">
        <f t="shared" si="34"/>
        <v>4</v>
      </c>
      <c r="G272" s="5" t="str">
        <f t="shared" si="32"/>
        <v>Sun</v>
      </c>
      <c r="H272" s="2">
        <f t="shared" si="37"/>
        <v>27</v>
      </c>
      <c r="I272" s="16">
        <v>194</v>
      </c>
      <c r="J272" s="16">
        <v>171</v>
      </c>
      <c r="K272" s="16">
        <v>123</v>
      </c>
      <c r="L272" s="16">
        <v>29</v>
      </c>
      <c r="M272" s="16">
        <v>296</v>
      </c>
      <c r="N272" s="16">
        <v>180</v>
      </c>
      <c r="O272" s="16">
        <v>180</v>
      </c>
      <c r="P272" s="16">
        <v>1658</v>
      </c>
      <c r="Q272" s="16">
        <v>1782</v>
      </c>
      <c r="R272" s="16">
        <v>117</v>
      </c>
      <c r="S272" s="16">
        <v>46</v>
      </c>
      <c r="T272" s="16">
        <v>9</v>
      </c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</row>
    <row r="273" spans="1:30" x14ac:dyDescent="0.25">
      <c r="A273" s="10">
        <f>IF(COUNTIF($D$3:D273,D273)=1,A272+1,A272)</f>
        <v>9</v>
      </c>
      <c r="B273" s="3">
        <f t="shared" si="38"/>
        <v>42275</v>
      </c>
      <c r="C273" s="2">
        <f t="shared" si="33"/>
        <v>2015</v>
      </c>
      <c r="D273" s="4" t="str">
        <f t="shared" si="35"/>
        <v>Sep</v>
      </c>
      <c r="E273" s="2">
        <f t="shared" si="36"/>
        <v>40</v>
      </c>
      <c r="F273" s="2">
        <f t="shared" si="34"/>
        <v>4</v>
      </c>
      <c r="G273" s="5" t="str">
        <f t="shared" si="32"/>
        <v>Mon</v>
      </c>
      <c r="H273" s="2">
        <f t="shared" si="37"/>
        <v>28</v>
      </c>
      <c r="I273" s="16">
        <v>241</v>
      </c>
      <c r="J273" s="16">
        <v>216</v>
      </c>
      <c r="K273" s="16">
        <v>88</v>
      </c>
      <c r="L273" s="16">
        <v>31</v>
      </c>
      <c r="M273" s="16">
        <v>582</v>
      </c>
      <c r="N273" s="16">
        <v>205</v>
      </c>
      <c r="O273" s="16">
        <v>205</v>
      </c>
      <c r="P273" s="16">
        <v>3671</v>
      </c>
      <c r="Q273" s="16">
        <v>2796</v>
      </c>
      <c r="R273" s="16">
        <v>219</v>
      </c>
      <c r="S273" s="16">
        <v>101</v>
      </c>
      <c r="T273" s="16">
        <v>14</v>
      </c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</row>
    <row r="274" spans="1:30" x14ac:dyDescent="0.25">
      <c r="A274" s="10">
        <f>IF(COUNTIF($D$3:D274,D274)=1,A273+1,A273)</f>
        <v>9</v>
      </c>
      <c r="B274" s="3">
        <f t="shared" si="38"/>
        <v>42276</v>
      </c>
      <c r="C274" s="2">
        <f t="shared" si="33"/>
        <v>2015</v>
      </c>
      <c r="D274" s="4" t="str">
        <f t="shared" si="35"/>
        <v>Sep</v>
      </c>
      <c r="E274" s="2">
        <f t="shared" si="36"/>
        <v>40</v>
      </c>
      <c r="F274" s="2">
        <f t="shared" si="34"/>
        <v>5</v>
      </c>
      <c r="G274" s="5" t="str">
        <f t="shared" si="32"/>
        <v>Tue</v>
      </c>
      <c r="H274" s="2">
        <f t="shared" si="37"/>
        <v>29</v>
      </c>
      <c r="I274" s="16">
        <v>219</v>
      </c>
      <c r="J274" s="16">
        <v>250</v>
      </c>
      <c r="K274" s="16">
        <v>86</v>
      </c>
      <c r="L274" s="16">
        <v>19</v>
      </c>
      <c r="M274" s="16">
        <v>531</v>
      </c>
      <c r="N274" s="16">
        <v>217</v>
      </c>
      <c r="O274" s="16">
        <v>217</v>
      </c>
      <c r="P274" s="16">
        <v>3136</v>
      </c>
      <c r="Q274" s="16">
        <v>2656</v>
      </c>
      <c r="R274" s="16">
        <v>173</v>
      </c>
      <c r="S274" s="16">
        <v>79</v>
      </c>
      <c r="T274" s="16">
        <v>10</v>
      </c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</row>
    <row r="275" spans="1:30" x14ac:dyDescent="0.25">
      <c r="A275" s="10">
        <f>IF(COUNTIF($D$3:D275,D275)=1,A274+1,A274)</f>
        <v>9</v>
      </c>
      <c r="B275" s="3">
        <f t="shared" si="38"/>
        <v>42277</v>
      </c>
      <c r="C275" s="2">
        <f t="shared" si="33"/>
        <v>2015</v>
      </c>
      <c r="D275" s="4" t="str">
        <f t="shared" si="35"/>
        <v>Sep</v>
      </c>
      <c r="E275" s="2">
        <f t="shared" si="36"/>
        <v>40</v>
      </c>
      <c r="F275" s="2">
        <f t="shared" si="34"/>
        <v>5</v>
      </c>
      <c r="G275" s="5" t="str">
        <f t="shared" si="32"/>
        <v>Wed</v>
      </c>
      <c r="H275" s="2">
        <f t="shared" si="37"/>
        <v>30</v>
      </c>
      <c r="I275" s="16">
        <v>229</v>
      </c>
      <c r="J275" s="16">
        <v>274</v>
      </c>
      <c r="K275" s="16">
        <v>115</v>
      </c>
      <c r="L275" s="16">
        <v>30</v>
      </c>
      <c r="M275" s="16">
        <v>591</v>
      </c>
      <c r="N275" s="16">
        <v>190</v>
      </c>
      <c r="O275" s="16">
        <v>190</v>
      </c>
      <c r="P275" s="16">
        <v>3035</v>
      </c>
      <c r="Q275" s="16">
        <v>2579</v>
      </c>
      <c r="R275" s="16">
        <v>226</v>
      </c>
      <c r="S275" s="16">
        <v>66</v>
      </c>
      <c r="T275" s="16">
        <v>11</v>
      </c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</row>
    <row r="276" spans="1:30" x14ac:dyDescent="0.25">
      <c r="A276" s="10">
        <f>IF(COUNTIF($D$3:D276,D276)=1,A275+1,A275)</f>
        <v>10</v>
      </c>
      <c r="B276" s="3">
        <f t="shared" si="38"/>
        <v>42278</v>
      </c>
      <c r="C276" s="2">
        <f t="shared" si="33"/>
        <v>2015</v>
      </c>
      <c r="D276" s="4" t="str">
        <f t="shared" si="35"/>
        <v>Oct</v>
      </c>
      <c r="E276" s="2">
        <f t="shared" si="36"/>
        <v>40</v>
      </c>
      <c r="F276" s="2">
        <f t="shared" si="34"/>
        <v>1</v>
      </c>
      <c r="G276" s="5" t="str">
        <f t="shared" si="32"/>
        <v>Thu</v>
      </c>
      <c r="H276" s="2">
        <f t="shared" si="37"/>
        <v>1</v>
      </c>
      <c r="I276" s="16">
        <v>266</v>
      </c>
      <c r="J276" s="16">
        <v>253</v>
      </c>
      <c r="K276" s="16">
        <v>113</v>
      </c>
      <c r="L276" s="16">
        <v>32</v>
      </c>
      <c r="M276" s="16">
        <v>654</v>
      </c>
      <c r="N276" s="16">
        <v>229</v>
      </c>
      <c r="O276" s="16">
        <v>229</v>
      </c>
      <c r="P276" s="16">
        <v>2946</v>
      </c>
      <c r="Q276" s="16">
        <v>2499</v>
      </c>
      <c r="R276" s="16">
        <v>233</v>
      </c>
      <c r="S276" s="16">
        <v>86</v>
      </c>
      <c r="T276" s="16">
        <v>15</v>
      </c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</row>
    <row r="277" spans="1:30" x14ac:dyDescent="0.25">
      <c r="A277" s="10">
        <f>IF(COUNTIF($D$3:D277,D277)=1,A276+1,A276)</f>
        <v>10</v>
      </c>
      <c r="B277" s="3">
        <f t="shared" si="38"/>
        <v>42279</v>
      </c>
      <c r="C277" s="2">
        <f t="shared" si="33"/>
        <v>2015</v>
      </c>
      <c r="D277" s="4" t="str">
        <f t="shared" si="35"/>
        <v>Oct</v>
      </c>
      <c r="E277" s="2">
        <f t="shared" si="36"/>
        <v>40</v>
      </c>
      <c r="F277" s="2">
        <f t="shared" si="34"/>
        <v>1</v>
      </c>
      <c r="G277" s="5" t="str">
        <f t="shared" si="32"/>
        <v>Fri</v>
      </c>
      <c r="H277" s="2">
        <f t="shared" si="37"/>
        <v>2</v>
      </c>
      <c r="I277" s="16">
        <v>225</v>
      </c>
      <c r="J277" s="16">
        <v>216</v>
      </c>
      <c r="K277" s="16">
        <v>99</v>
      </c>
      <c r="L277" s="16">
        <v>19</v>
      </c>
      <c r="M277" s="16">
        <v>551</v>
      </c>
      <c r="N277" s="16">
        <v>202</v>
      </c>
      <c r="O277" s="16">
        <v>202</v>
      </c>
      <c r="P277" s="16">
        <v>2748</v>
      </c>
      <c r="Q277" s="16">
        <v>2546</v>
      </c>
      <c r="R277" s="16">
        <v>221</v>
      </c>
      <c r="S277" s="16">
        <v>106</v>
      </c>
      <c r="T277" s="16">
        <v>8</v>
      </c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</row>
    <row r="278" spans="1:30" x14ac:dyDescent="0.25">
      <c r="A278" s="10">
        <f>IF(COUNTIF($D$3:D278,D278)=1,A277+1,A277)</f>
        <v>10</v>
      </c>
      <c r="B278" s="3">
        <f t="shared" si="38"/>
        <v>42280</v>
      </c>
      <c r="C278" s="2">
        <f t="shared" si="33"/>
        <v>2015</v>
      </c>
      <c r="D278" s="4" t="str">
        <f t="shared" si="35"/>
        <v>Oct</v>
      </c>
      <c r="E278" s="2">
        <f t="shared" si="36"/>
        <v>40</v>
      </c>
      <c r="F278" s="2">
        <f t="shared" si="34"/>
        <v>1</v>
      </c>
      <c r="G278" s="5" t="str">
        <f t="shared" si="32"/>
        <v>Sat</v>
      </c>
      <c r="H278" s="2">
        <f t="shared" si="37"/>
        <v>3</v>
      </c>
      <c r="I278" s="16">
        <v>145</v>
      </c>
      <c r="J278" s="16">
        <v>213</v>
      </c>
      <c r="K278" s="16">
        <v>91</v>
      </c>
      <c r="L278" s="16">
        <v>22</v>
      </c>
      <c r="M278" s="16">
        <v>511</v>
      </c>
      <c r="N278" s="16">
        <v>175</v>
      </c>
      <c r="O278" s="16">
        <v>175</v>
      </c>
      <c r="P278" s="16">
        <v>2191</v>
      </c>
      <c r="Q278" s="16">
        <v>2220</v>
      </c>
      <c r="R278" s="16">
        <v>172</v>
      </c>
      <c r="S278" s="16">
        <v>63</v>
      </c>
      <c r="T278" s="16">
        <v>0</v>
      </c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</row>
    <row r="279" spans="1:30" x14ac:dyDescent="0.25">
      <c r="A279" s="10">
        <f>IF(COUNTIF($D$3:D279,D279)=1,A278+1,A278)</f>
        <v>10</v>
      </c>
      <c r="B279" s="3">
        <f t="shared" si="38"/>
        <v>42281</v>
      </c>
      <c r="C279" s="2">
        <f t="shared" si="33"/>
        <v>2015</v>
      </c>
      <c r="D279" s="4" t="str">
        <f t="shared" si="35"/>
        <v>Oct</v>
      </c>
      <c r="E279" s="2">
        <f t="shared" si="36"/>
        <v>41</v>
      </c>
      <c r="F279" s="2">
        <f t="shared" si="34"/>
        <v>1</v>
      </c>
      <c r="G279" s="5" t="str">
        <f t="shared" si="32"/>
        <v>Sun</v>
      </c>
      <c r="H279" s="2">
        <f t="shared" si="37"/>
        <v>4</v>
      </c>
      <c r="I279" s="16">
        <v>182</v>
      </c>
      <c r="J279" s="16">
        <v>158</v>
      </c>
      <c r="K279" s="16">
        <v>76</v>
      </c>
      <c r="L279" s="16">
        <v>18</v>
      </c>
      <c r="M279" s="16">
        <v>414</v>
      </c>
      <c r="N279" s="16">
        <v>152</v>
      </c>
      <c r="O279" s="16">
        <v>152</v>
      </c>
      <c r="P279" s="16">
        <v>1663</v>
      </c>
      <c r="Q279" s="16">
        <v>1915</v>
      </c>
      <c r="R279" s="16">
        <v>149</v>
      </c>
      <c r="S279" s="16">
        <v>41</v>
      </c>
      <c r="T279" s="16">
        <v>1</v>
      </c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</row>
    <row r="280" spans="1:30" x14ac:dyDescent="0.25">
      <c r="A280" s="10">
        <f>IF(COUNTIF($D$3:D280,D280)=1,A279+1,A279)</f>
        <v>10</v>
      </c>
      <c r="B280" s="3">
        <f t="shared" si="38"/>
        <v>42282</v>
      </c>
      <c r="C280" s="2">
        <f t="shared" si="33"/>
        <v>2015</v>
      </c>
      <c r="D280" s="4" t="str">
        <f t="shared" si="35"/>
        <v>Oct</v>
      </c>
      <c r="E280" s="2">
        <f t="shared" si="36"/>
        <v>41</v>
      </c>
      <c r="F280" s="2">
        <f t="shared" si="34"/>
        <v>1</v>
      </c>
      <c r="G280" s="5" t="str">
        <f t="shared" si="32"/>
        <v>Mon</v>
      </c>
      <c r="H280" s="2">
        <f t="shared" si="37"/>
        <v>5</v>
      </c>
      <c r="I280" s="16">
        <v>290</v>
      </c>
      <c r="J280" s="16">
        <v>229</v>
      </c>
      <c r="K280" s="16">
        <v>71</v>
      </c>
      <c r="L280" s="16">
        <v>34</v>
      </c>
      <c r="M280" s="16">
        <v>754</v>
      </c>
      <c r="N280" s="16">
        <v>120</v>
      </c>
      <c r="O280" s="16">
        <v>120</v>
      </c>
      <c r="P280" s="16">
        <v>3889</v>
      </c>
      <c r="Q280" s="16">
        <v>3152</v>
      </c>
      <c r="R280" s="16">
        <v>290</v>
      </c>
      <c r="S280" s="16">
        <v>90</v>
      </c>
      <c r="T280" s="16">
        <v>8</v>
      </c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</row>
    <row r="281" spans="1:30" x14ac:dyDescent="0.25">
      <c r="A281" s="10">
        <f>IF(COUNTIF($D$3:D281,D281)=1,A280+1,A280)</f>
        <v>10</v>
      </c>
      <c r="B281" s="3">
        <f t="shared" si="38"/>
        <v>42283</v>
      </c>
      <c r="C281" s="2">
        <f t="shared" si="33"/>
        <v>2015</v>
      </c>
      <c r="D281" s="4" t="str">
        <f t="shared" si="35"/>
        <v>Oct</v>
      </c>
      <c r="E281" s="2">
        <f t="shared" si="36"/>
        <v>41</v>
      </c>
      <c r="F281" s="2">
        <f t="shared" si="34"/>
        <v>1</v>
      </c>
      <c r="G281" s="5" t="str">
        <f t="shared" si="32"/>
        <v>Tue</v>
      </c>
      <c r="H281" s="2">
        <f t="shared" si="37"/>
        <v>6</v>
      </c>
      <c r="I281" s="16">
        <v>317</v>
      </c>
      <c r="J281" s="16">
        <v>231</v>
      </c>
      <c r="K281" s="16">
        <v>91</v>
      </c>
      <c r="L281" s="16">
        <v>25</v>
      </c>
      <c r="M281" s="16">
        <v>768</v>
      </c>
      <c r="N281" s="16">
        <v>98</v>
      </c>
      <c r="O281" s="16">
        <v>98</v>
      </c>
      <c r="P281" s="16">
        <v>3147</v>
      </c>
      <c r="Q281" s="16">
        <v>2742</v>
      </c>
      <c r="R281" s="16">
        <v>290</v>
      </c>
      <c r="S281" s="16">
        <v>97</v>
      </c>
      <c r="T281" s="16">
        <v>16</v>
      </c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</row>
    <row r="282" spans="1:30" x14ac:dyDescent="0.25">
      <c r="A282" s="10">
        <f>IF(COUNTIF($D$3:D282,D282)=1,A281+1,A281)</f>
        <v>10</v>
      </c>
      <c r="B282" s="3">
        <f t="shared" si="38"/>
        <v>42284</v>
      </c>
      <c r="C282" s="2">
        <f t="shared" si="33"/>
        <v>2015</v>
      </c>
      <c r="D282" s="4" t="str">
        <f t="shared" si="35"/>
        <v>Oct</v>
      </c>
      <c r="E282" s="2">
        <f t="shared" si="36"/>
        <v>41</v>
      </c>
      <c r="F282" s="2">
        <f t="shared" si="34"/>
        <v>1</v>
      </c>
      <c r="G282" s="5" t="str">
        <f t="shared" si="32"/>
        <v>Wed</v>
      </c>
      <c r="H282" s="2">
        <f t="shared" si="37"/>
        <v>7</v>
      </c>
      <c r="I282" s="16">
        <v>254</v>
      </c>
      <c r="J282" s="16">
        <v>245</v>
      </c>
      <c r="K282" s="16">
        <v>100</v>
      </c>
      <c r="L282" s="16">
        <v>28</v>
      </c>
      <c r="M282" s="16">
        <v>685</v>
      </c>
      <c r="N282" s="16">
        <v>260</v>
      </c>
      <c r="O282" s="16">
        <v>260</v>
      </c>
      <c r="P282" s="16">
        <v>2883</v>
      </c>
      <c r="Q282" s="16">
        <v>2688</v>
      </c>
      <c r="R282" s="16">
        <v>251</v>
      </c>
      <c r="S282" s="16">
        <v>88</v>
      </c>
      <c r="T282" s="16">
        <v>12</v>
      </c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</row>
    <row r="283" spans="1:30" x14ac:dyDescent="0.25">
      <c r="A283" s="10">
        <f>IF(COUNTIF($D$3:D283,D283)=1,A282+1,A282)</f>
        <v>10</v>
      </c>
      <c r="B283" s="3">
        <f t="shared" si="38"/>
        <v>42285</v>
      </c>
      <c r="C283" s="2">
        <f t="shared" si="33"/>
        <v>2015</v>
      </c>
      <c r="D283" s="4" t="str">
        <f t="shared" si="35"/>
        <v>Oct</v>
      </c>
      <c r="E283" s="2">
        <f t="shared" si="36"/>
        <v>41</v>
      </c>
      <c r="F283" s="2">
        <f t="shared" si="34"/>
        <v>2</v>
      </c>
      <c r="G283" s="5" t="str">
        <f t="shared" si="32"/>
        <v>Thu</v>
      </c>
      <c r="H283" s="2">
        <f t="shared" si="37"/>
        <v>8</v>
      </c>
      <c r="I283" s="16">
        <v>226</v>
      </c>
      <c r="J283" s="16">
        <v>205</v>
      </c>
      <c r="K283" s="16">
        <v>108</v>
      </c>
      <c r="L283" s="16">
        <v>28</v>
      </c>
      <c r="M283" s="16">
        <v>585</v>
      </c>
      <c r="N283" s="16">
        <v>262</v>
      </c>
      <c r="O283" s="16">
        <v>262</v>
      </c>
      <c r="P283" s="16">
        <v>2711</v>
      </c>
      <c r="Q283" s="16">
        <v>2563</v>
      </c>
      <c r="R283" s="16">
        <v>214</v>
      </c>
      <c r="S283" s="16">
        <v>67</v>
      </c>
      <c r="T283" s="16">
        <v>9</v>
      </c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</row>
    <row r="284" spans="1:30" x14ac:dyDescent="0.25">
      <c r="A284" s="10">
        <f>IF(COUNTIF($D$3:D284,D284)=1,A283+1,A283)</f>
        <v>10</v>
      </c>
      <c r="B284" s="3">
        <f t="shared" si="38"/>
        <v>42286</v>
      </c>
      <c r="C284" s="2">
        <f t="shared" si="33"/>
        <v>2015</v>
      </c>
      <c r="D284" s="4" t="str">
        <f t="shared" si="35"/>
        <v>Oct</v>
      </c>
      <c r="E284" s="2">
        <f t="shared" si="36"/>
        <v>41</v>
      </c>
      <c r="F284" s="2">
        <f t="shared" si="34"/>
        <v>2</v>
      </c>
      <c r="G284" s="5" t="str">
        <f t="shared" si="32"/>
        <v>Fri</v>
      </c>
      <c r="H284" s="2">
        <f t="shared" si="37"/>
        <v>9</v>
      </c>
      <c r="I284" s="16">
        <v>211</v>
      </c>
      <c r="J284" s="16">
        <v>229</v>
      </c>
      <c r="K284" s="16">
        <v>130</v>
      </c>
      <c r="L284" s="16">
        <v>26</v>
      </c>
      <c r="M284" s="16">
        <v>551</v>
      </c>
      <c r="N284" s="16">
        <v>159</v>
      </c>
      <c r="O284" s="16">
        <v>159</v>
      </c>
      <c r="P284" s="16">
        <v>2541</v>
      </c>
      <c r="Q284" s="16">
        <v>2475</v>
      </c>
      <c r="R284" s="16">
        <v>257</v>
      </c>
      <c r="S284" s="16">
        <v>84</v>
      </c>
      <c r="T284" s="16">
        <v>6</v>
      </c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</row>
    <row r="285" spans="1:30" x14ac:dyDescent="0.25">
      <c r="A285" s="10">
        <f>IF(COUNTIF($D$3:D285,D285)=1,A284+1,A284)</f>
        <v>10</v>
      </c>
      <c r="B285" s="3">
        <f t="shared" si="38"/>
        <v>42287</v>
      </c>
      <c r="C285" s="2">
        <f t="shared" si="33"/>
        <v>2015</v>
      </c>
      <c r="D285" s="4" t="str">
        <f t="shared" si="35"/>
        <v>Oct</v>
      </c>
      <c r="E285" s="2">
        <f t="shared" si="36"/>
        <v>41</v>
      </c>
      <c r="F285" s="2">
        <f t="shared" si="34"/>
        <v>2</v>
      </c>
      <c r="G285" s="5" t="str">
        <f t="shared" si="32"/>
        <v>Sat</v>
      </c>
      <c r="H285" s="2">
        <f t="shared" si="37"/>
        <v>10</v>
      </c>
      <c r="I285" s="16">
        <v>125</v>
      </c>
      <c r="J285" s="16">
        <v>128</v>
      </c>
      <c r="K285" s="16">
        <v>116</v>
      </c>
      <c r="L285" s="16">
        <v>21</v>
      </c>
      <c r="M285" s="16">
        <v>452</v>
      </c>
      <c r="N285" s="16">
        <v>190</v>
      </c>
      <c r="O285" s="16">
        <v>190</v>
      </c>
      <c r="P285" s="16">
        <v>1725</v>
      </c>
      <c r="Q285" s="16">
        <v>1992</v>
      </c>
      <c r="R285" s="16">
        <v>193</v>
      </c>
      <c r="S285" s="16">
        <v>63</v>
      </c>
      <c r="T285" s="16">
        <v>9</v>
      </c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</row>
    <row r="286" spans="1:30" x14ac:dyDescent="0.25">
      <c r="A286" s="10">
        <f>IF(COUNTIF($D$3:D286,D286)=1,A285+1,A285)</f>
        <v>10</v>
      </c>
      <c r="B286" s="3">
        <f t="shared" si="38"/>
        <v>42288</v>
      </c>
      <c r="C286" s="2">
        <f t="shared" si="33"/>
        <v>2015</v>
      </c>
      <c r="D286" s="4" t="str">
        <f t="shared" si="35"/>
        <v>Oct</v>
      </c>
      <c r="E286" s="2">
        <f t="shared" si="36"/>
        <v>42</v>
      </c>
      <c r="F286" s="2">
        <f t="shared" si="34"/>
        <v>2</v>
      </c>
      <c r="G286" s="5" t="str">
        <f t="shared" si="32"/>
        <v>Sun</v>
      </c>
      <c r="H286" s="2">
        <f t="shared" si="37"/>
        <v>11</v>
      </c>
      <c r="I286" s="16">
        <v>177</v>
      </c>
      <c r="J286" s="16">
        <v>139</v>
      </c>
      <c r="K286" s="16">
        <v>110</v>
      </c>
      <c r="L286" s="16">
        <v>27</v>
      </c>
      <c r="M286" s="16">
        <v>420</v>
      </c>
      <c r="N286" s="16">
        <v>193</v>
      </c>
      <c r="O286" s="16">
        <v>193</v>
      </c>
      <c r="P286" s="16">
        <v>1646</v>
      </c>
      <c r="Q286" s="16">
        <v>1776</v>
      </c>
      <c r="R286" s="16">
        <v>187</v>
      </c>
      <c r="S286" s="16">
        <v>52</v>
      </c>
      <c r="T286" s="16">
        <v>10</v>
      </c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</row>
    <row r="287" spans="1:30" x14ac:dyDescent="0.25">
      <c r="A287" s="10">
        <f>IF(COUNTIF($D$3:D287,D287)=1,A286+1,A286)</f>
        <v>10</v>
      </c>
      <c r="B287" s="3">
        <f t="shared" si="38"/>
        <v>42289</v>
      </c>
      <c r="C287" s="2">
        <f t="shared" si="33"/>
        <v>2015</v>
      </c>
      <c r="D287" s="4" t="str">
        <f t="shared" si="35"/>
        <v>Oct</v>
      </c>
      <c r="E287" s="2">
        <f t="shared" si="36"/>
        <v>42</v>
      </c>
      <c r="F287" s="2">
        <f t="shared" si="34"/>
        <v>2</v>
      </c>
      <c r="G287" s="5" t="str">
        <f t="shared" si="32"/>
        <v>Mon</v>
      </c>
      <c r="H287" s="2">
        <f t="shared" si="37"/>
        <v>12</v>
      </c>
      <c r="I287" s="16">
        <v>220</v>
      </c>
      <c r="J287" s="16">
        <v>220</v>
      </c>
      <c r="K287" s="16">
        <v>125</v>
      </c>
      <c r="L287" s="16">
        <v>31</v>
      </c>
      <c r="M287" s="16">
        <v>712</v>
      </c>
      <c r="N287" s="16">
        <v>215</v>
      </c>
      <c r="O287" s="16">
        <v>215</v>
      </c>
      <c r="P287" s="16">
        <v>3162</v>
      </c>
      <c r="Q287" s="16">
        <v>2953</v>
      </c>
      <c r="R287" s="16">
        <v>252</v>
      </c>
      <c r="S287" s="16">
        <v>82</v>
      </c>
      <c r="T287" s="16">
        <v>8</v>
      </c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</row>
    <row r="288" spans="1:30" x14ac:dyDescent="0.25">
      <c r="A288" s="10">
        <f>IF(COUNTIF($D$3:D288,D288)=1,A287+1,A287)</f>
        <v>10</v>
      </c>
      <c r="B288" s="3">
        <f t="shared" si="38"/>
        <v>42290</v>
      </c>
      <c r="C288" s="2">
        <f t="shared" si="33"/>
        <v>2015</v>
      </c>
      <c r="D288" s="4" t="str">
        <f t="shared" si="35"/>
        <v>Oct</v>
      </c>
      <c r="E288" s="2">
        <f t="shared" si="36"/>
        <v>42</v>
      </c>
      <c r="F288" s="2">
        <f t="shared" si="34"/>
        <v>2</v>
      </c>
      <c r="G288" s="5" t="str">
        <f t="shared" si="32"/>
        <v>Tue</v>
      </c>
      <c r="H288" s="2">
        <f t="shared" si="37"/>
        <v>13</v>
      </c>
      <c r="I288" s="16">
        <v>238</v>
      </c>
      <c r="J288" s="16">
        <v>225</v>
      </c>
      <c r="K288" s="16">
        <v>108</v>
      </c>
      <c r="L288" s="16">
        <v>33</v>
      </c>
      <c r="M288" s="16">
        <v>649</v>
      </c>
      <c r="N288" s="16">
        <v>222</v>
      </c>
      <c r="O288" s="16">
        <v>222</v>
      </c>
      <c r="P288" s="16">
        <v>3100</v>
      </c>
      <c r="Q288" s="16">
        <v>3092</v>
      </c>
      <c r="R288" s="16">
        <v>254</v>
      </c>
      <c r="S288" s="16">
        <v>73</v>
      </c>
      <c r="T288" s="16">
        <v>12</v>
      </c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</row>
    <row r="289" spans="1:30" x14ac:dyDescent="0.25">
      <c r="A289" s="10">
        <f>IF(COUNTIF($D$3:D289,D289)=1,A288+1,A288)</f>
        <v>10</v>
      </c>
      <c r="B289" s="3">
        <f t="shared" si="38"/>
        <v>42291</v>
      </c>
      <c r="C289" s="2">
        <f t="shared" si="33"/>
        <v>2015</v>
      </c>
      <c r="D289" s="4" t="str">
        <f t="shared" si="35"/>
        <v>Oct</v>
      </c>
      <c r="E289" s="2">
        <f t="shared" si="36"/>
        <v>42</v>
      </c>
      <c r="F289" s="2">
        <f t="shared" si="34"/>
        <v>2</v>
      </c>
      <c r="G289" s="5" t="str">
        <f t="shared" si="32"/>
        <v>Wed</v>
      </c>
      <c r="H289" s="2">
        <f t="shared" si="37"/>
        <v>14</v>
      </c>
      <c r="I289" s="16">
        <v>223</v>
      </c>
      <c r="J289" s="16">
        <v>236</v>
      </c>
      <c r="K289" s="16">
        <v>121</v>
      </c>
      <c r="L289" s="16">
        <v>36</v>
      </c>
      <c r="M289" s="16">
        <v>719</v>
      </c>
      <c r="N289" s="16">
        <v>227</v>
      </c>
      <c r="O289" s="16">
        <v>227</v>
      </c>
      <c r="P289" s="16">
        <v>3093</v>
      </c>
      <c r="Q289" s="16">
        <v>3230</v>
      </c>
      <c r="R289" s="16">
        <v>278</v>
      </c>
      <c r="S289" s="16">
        <v>86</v>
      </c>
      <c r="T289" s="16">
        <v>10</v>
      </c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</row>
    <row r="290" spans="1:30" x14ac:dyDescent="0.25">
      <c r="A290" s="10">
        <f>IF(COUNTIF($D$3:D290,D290)=1,A289+1,A289)</f>
        <v>10</v>
      </c>
      <c r="B290" s="3">
        <f t="shared" si="38"/>
        <v>42292</v>
      </c>
      <c r="C290" s="2">
        <f t="shared" si="33"/>
        <v>2015</v>
      </c>
      <c r="D290" s="4" t="str">
        <f t="shared" si="35"/>
        <v>Oct</v>
      </c>
      <c r="E290" s="2">
        <f t="shared" si="36"/>
        <v>42</v>
      </c>
      <c r="F290" s="2">
        <f t="shared" si="34"/>
        <v>3</v>
      </c>
      <c r="G290" s="5" t="str">
        <f t="shared" si="32"/>
        <v>Thu</v>
      </c>
      <c r="H290" s="2">
        <f t="shared" si="37"/>
        <v>15</v>
      </c>
      <c r="I290" s="16">
        <v>200</v>
      </c>
      <c r="J290" s="16">
        <v>192</v>
      </c>
      <c r="K290" s="16">
        <v>105</v>
      </c>
      <c r="L290" s="16">
        <v>30</v>
      </c>
      <c r="M290" s="16">
        <v>608</v>
      </c>
      <c r="N290" s="16">
        <v>219</v>
      </c>
      <c r="O290" s="16">
        <v>219</v>
      </c>
      <c r="P290" s="16">
        <v>2985</v>
      </c>
      <c r="Q290" s="16">
        <v>2712</v>
      </c>
      <c r="R290" s="16">
        <v>215</v>
      </c>
      <c r="S290" s="16">
        <v>73</v>
      </c>
      <c r="T290" s="16">
        <v>11</v>
      </c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</row>
    <row r="291" spans="1:30" x14ac:dyDescent="0.25">
      <c r="A291" s="10">
        <f>IF(COUNTIF($D$3:D291,D291)=1,A290+1,A290)</f>
        <v>10</v>
      </c>
      <c r="B291" s="3">
        <f t="shared" si="38"/>
        <v>42293</v>
      </c>
      <c r="C291" s="2">
        <f t="shared" si="33"/>
        <v>2015</v>
      </c>
      <c r="D291" s="4" t="str">
        <f t="shared" si="35"/>
        <v>Oct</v>
      </c>
      <c r="E291" s="2">
        <f t="shared" si="36"/>
        <v>42</v>
      </c>
      <c r="F291" s="2">
        <f t="shared" si="34"/>
        <v>3</v>
      </c>
      <c r="G291" s="5" t="str">
        <f t="shared" si="32"/>
        <v>Fri</v>
      </c>
      <c r="H291" s="2">
        <f t="shared" si="37"/>
        <v>16</v>
      </c>
      <c r="I291" s="16">
        <v>156</v>
      </c>
      <c r="J291" s="16">
        <v>218</v>
      </c>
      <c r="K291" s="16">
        <v>103</v>
      </c>
      <c r="L291" s="16">
        <v>31</v>
      </c>
      <c r="M291" s="16">
        <v>674</v>
      </c>
      <c r="N291" s="16">
        <v>194</v>
      </c>
      <c r="O291" s="16">
        <v>194</v>
      </c>
      <c r="P291" s="16">
        <v>2832</v>
      </c>
      <c r="Q291" s="16">
        <v>2587</v>
      </c>
      <c r="R291" s="16">
        <v>214</v>
      </c>
      <c r="S291" s="16">
        <v>68</v>
      </c>
      <c r="T291" s="16">
        <v>9</v>
      </c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</row>
    <row r="292" spans="1:30" x14ac:dyDescent="0.25">
      <c r="A292" s="10">
        <f>IF(COUNTIF($D$3:D292,D292)=1,A291+1,A291)</f>
        <v>10</v>
      </c>
      <c r="B292" s="3">
        <f t="shared" si="38"/>
        <v>42294</v>
      </c>
      <c r="C292" s="2">
        <f t="shared" si="33"/>
        <v>2015</v>
      </c>
      <c r="D292" s="4" t="str">
        <f t="shared" si="35"/>
        <v>Oct</v>
      </c>
      <c r="E292" s="2">
        <f t="shared" si="36"/>
        <v>42</v>
      </c>
      <c r="F292" s="2">
        <f t="shared" si="34"/>
        <v>3</v>
      </c>
      <c r="G292" s="5" t="str">
        <f t="shared" si="32"/>
        <v>Sat</v>
      </c>
      <c r="H292" s="2">
        <f t="shared" si="37"/>
        <v>17</v>
      </c>
      <c r="I292" s="16">
        <v>119</v>
      </c>
      <c r="J292" s="16">
        <v>210</v>
      </c>
      <c r="K292" s="16">
        <v>124</v>
      </c>
      <c r="L292" s="16">
        <v>23</v>
      </c>
      <c r="M292" s="16">
        <v>452</v>
      </c>
      <c r="N292" s="16">
        <v>175</v>
      </c>
      <c r="O292" s="16">
        <v>175</v>
      </c>
      <c r="P292" s="16">
        <v>2034</v>
      </c>
      <c r="Q292" s="16">
        <v>1966</v>
      </c>
      <c r="R292" s="16">
        <v>166</v>
      </c>
      <c r="S292" s="16">
        <v>35</v>
      </c>
      <c r="T292" s="16">
        <v>3</v>
      </c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</row>
    <row r="293" spans="1:30" x14ac:dyDescent="0.25">
      <c r="A293" s="10">
        <f>IF(COUNTIF($D$3:D293,D293)=1,A292+1,A292)</f>
        <v>10</v>
      </c>
      <c r="B293" s="3">
        <f t="shared" si="38"/>
        <v>42295</v>
      </c>
      <c r="C293" s="2">
        <f t="shared" si="33"/>
        <v>2015</v>
      </c>
      <c r="D293" s="4" t="str">
        <f t="shared" si="35"/>
        <v>Oct</v>
      </c>
      <c r="E293" s="2">
        <f t="shared" si="36"/>
        <v>43</v>
      </c>
      <c r="F293" s="2">
        <f t="shared" si="34"/>
        <v>3</v>
      </c>
      <c r="G293" s="5" t="str">
        <f t="shared" si="32"/>
        <v>Sun</v>
      </c>
      <c r="H293" s="2">
        <f t="shared" si="37"/>
        <v>18</v>
      </c>
      <c r="I293" s="16">
        <v>183</v>
      </c>
      <c r="J293" s="16">
        <v>125</v>
      </c>
      <c r="K293" s="16">
        <v>85</v>
      </c>
      <c r="L293" s="16">
        <v>24</v>
      </c>
      <c r="M293" s="16">
        <v>371</v>
      </c>
      <c r="N293" s="16">
        <v>219</v>
      </c>
      <c r="O293" s="16">
        <v>219</v>
      </c>
      <c r="P293" s="16">
        <v>1592</v>
      </c>
      <c r="Q293" s="16">
        <v>1777</v>
      </c>
      <c r="R293" s="16">
        <v>166</v>
      </c>
      <c r="S293" s="16">
        <v>46</v>
      </c>
      <c r="T293" s="16">
        <v>9</v>
      </c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</row>
    <row r="294" spans="1:30" x14ac:dyDescent="0.25">
      <c r="A294" s="10">
        <f>IF(COUNTIF($D$3:D294,D294)=1,A293+1,A293)</f>
        <v>10</v>
      </c>
      <c r="B294" s="3">
        <f t="shared" si="38"/>
        <v>42296</v>
      </c>
      <c r="C294" s="2">
        <f t="shared" si="33"/>
        <v>2015</v>
      </c>
      <c r="D294" s="4" t="str">
        <f t="shared" si="35"/>
        <v>Oct</v>
      </c>
      <c r="E294" s="2">
        <f t="shared" si="36"/>
        <v>43</v>
      </c>
      <c r="F294" s="2">
        <f t="shared" si="34"/>
        <v>3</v>
      </c>
      <c r="G294" s="5" t="str">
        <f t="shared" si="32"/>
        <v>Mon</v>
      </c>
      <c r="H294" s="2">
        <f t="shared" si="37"/>
        <v>19</v>
      </c>
      <c r="I294" s="16">
        <v>210</v>
      </c>
      <c r="J294" s="16">
        <v>210</v>
      </c>
      <c r="K294" s="16">
        <v>100</v>
      </c>
      <c r="L294" s="16">
        <v>28</v>
      </c>
      <c r="M294" s="16">
        <v>627</v>
      </c>
      <c r="N294" s="16">
        <v>200</v>
      </c>
      <c r="O294" s="16">
        <v>200</v>
      </c>
      <c r="P294" s="16">
        <v>3581</v>
      </c>
      <c r="Q294" s="16">
        <v>2885</v>
      </c>
      <c r="R294" s="16">
        <v>249</v>
      </c>
      <c r="S294" s="16">
        <v>78</v>
      </c>
      <c r="T294" s="16">
        <v>24</v>
      </c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</row>
    <row r="295" spans="1:30" x14ac:dyDescent="0.25">
      <c r="A295" s="10">
        <f>IF(COUNTIF($D$3:D295,D295)=1,A294+1,A294)</f>
        <v>10</v>
      </c>
      <c r="B295" s="3">
        <f t="shared" si="38"/>
        <v>42297</v>
      </c>
      <c r="C295" s="2">
        <f t="shared" si="33"/>
        <v>2015</v>
      </c>
      <c r="D295" s="4" t="str">
        <f t="shared" si="35"/>
        <v>Oct</v>
      </c>
      <c r="E295" s="2">
        <f t="shared" si="36"/>
        <v>43</v>
      </c>
      <c r="F295" s="2">
        <f t="shared" si="34"/>
        <v>3</v>
      </c>
      <c r="G295" s="5" t="str">
        <f t="shared" si="32"/>
        <v>Tue</v>
      </c>
      <c r="H295" s="2">
        <f t="shared" si="37"/>
        <v>20</v>
      </c>
      <c r="I295" s="16">
        <v>228</v>
      </c>
      <c r="J295" s="16">
        <v>186</v>
      </c>
      <c r="K295" s="16">
        <v>119</v>
      </c>
      <c r="L295" s="16">
        <v>30</v>
      </c>
      <c r="M295" s="16">
        <v>582</v>
      </c>
      <c r="N295" s="16">
        <v>207</v>
      </c>
      <c r="O295" s="16">
        <v>207</v>
      </c>
      <c r="P295" s="16">
        <v>3083</v>
      </c>
      <c r="Q295" s="16">
        <v>2441</v>
      </c>
      <c r="R295" s="16">
        <v>223</v>
      </c>
      <c r="S295" s="16">
        <v>80</v>
      </c>
      <c r="T295" s="16">
        <v>11</v>
      </c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</row>
    <row r="296" spans="1:30" x14ac:dyDescent="0.25">
      <c r="A296" s="10">
        <f>IF(COUNTIF($D$3:D296,D296)=1,A295+1,A295)</f>
        <v>10</v>
      </c>
      <c r="B296" s="3">
        <f t="shared" si="38"/>
        <v>42298</v>
      </c>
      <c r="C296" s="2">
        <f t="shared" si="33"/>
        <v>2015</v>
      </c>
      <c r="D296" s="4" t="str">
        <f t="shared" si="35"/>
        <v>Oct</v>
      </c>
      <c r="E296" s="2">
        <f t="shared" si="36"/>
        <v>43</v>
      </c>
      <c r="F296" s="2">
        <f t="shared" si="34"/>
        <v>3</v>
      </c>
      <c r="G296" s="5" t="str">
        <f t="shared" si="32"/>
        <v>Wed</v>
      </c>
      <c r="H296" s="2">
        <f t="shared" si="37"/>
        <v>21</v>
      </c>
      <c r="I296" s="16">
        <v>229</v>
      </c>
      <c r="J296" s="16">
        <v>201</v>
      </c>
      <c r="K296" s="16">
        <v>93</v>
      </c>
      <c r="L296" s="16">
        <v>37</v>
      </c>
      <c r="M296" s="16">
        <v>710</v>
      </c>
      <c r="N296" s="16">
        <v>223</v>
      </c>
      <c r="O296" s="16">
        <v>223</v>
      </c>
      <c r="P296" s="16">
        <v>2994</v>
      </c>
      <c r="Q296" s="16">
        <v>2473</v>
      </c>
      <c r="R296" s="16">
        <v>234</v>
      </c>
      <c r="S296" s="16">
        <v>69</v>
      </c>
      <c r="T296" s="16">
        <v>16</v>
      </c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</row>
    <row r="297" spans="1:30" x14ac:dyDescent="0.25">
      <c r="A297" s="10">
        <f>IF(COUNTIF($D$3:D297,D297)=1,A296+1,A296)</f>
        <v>10</v>
      </c>
      <c r="B297" s="3">
        <f t="shared" si="38"/>
        <v>42299</v>
      </c>
      <c r="C297" s="2">
        <f t="shared" si="33"/>
        <v>2015</v>
      </c>
      <c r="D297" s="4" t="str">
        <f t="shared" si="35"/>
        <v>Oct</v>
      </c>
      <c r="E297" s="2">
        <f t="shared" si="36"/>
        <v>43</v>
      </c>
      <c r="F297" s="2">
        <f t="shared" si="34"/>
        <v>4</v>
      </c>
      <c r="G297" s="5" t="str">
        <f t="shared" si="32"/>
        <v>Thu</v>
      </c>
      <c r="H297" s="2">
        <f t="shared" si="37"/>
        <v>22</v>
      </c>
      <c r="I297" s="16">
        <v>195</v>
      </c>
      <c r="J297" s="16">
        <v>151</v>
      </c>
      <c r="K297" s="16">
        <v>109</v>
      </c>
      <c r="L297" s="16">
        <v>37</v>
      </c>
      <c r="M297" s="16">
        <v>613</v>
      </c>
      <c r="N297" s="16">
        <v>206</v>
      </c>
      <c r="O297" s="16">
        <v>206</v>
      </c>
      <c r="P297" s="16">
        <v>2769</v>
      </c>
      <c r="Q297" s="16">
        <v>2468</v>
      </c>
      <c r="R297" s="16">
        <v>242</v>
      </c>
      <c r="S297" s="16">
        <v>68</v>
      </c>
      <c r="T297" s="16">
        <v>24</v>
      </c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</row>
    <row r="298" spans="1:30" x14ac:dyDescent="0.25">
      <c r="A298" s="10">
        <f>IF(COUNTIF($D$3:D298,D298)=1,A297+1,A297)</f>
        <v>10</v>
      </c>
      <c r="B298" s="3">
        <f t="shared" si="38"/>
        <v>42300</v>
      </c>
      <c r="C298" s="2">
        <f t="shared" si="33"/>
        <v>2015</v>
      </c>
      <c r="D298" s="4" t="str">
        <f t="shared" si="35"/>
        <v>Oct</v>
      </c>
      <c r="E298" s="2">
        <f t="shared" si="36"/>
        <v>43</v>
      </c>
      <c r="F298" s="2">
        <f t="shared" si="34"/>
        <v>4</v>
      </c>
      <c r="G298" s="5" t="str">
        <f t="shared" si="32"/>
        <v>Fri</v>
      </c>
      <c r="H298" s="2">
        <f t="shared" si="37"/>
        <v>23</v>
      </c>
      <c r="I298" s="16">
        <v>204</v>
      </c>
      <c r="J298" s="16">
        <v>266</v>
      </c>
      <c r="K298" s="16">
        <v>119</v>
      </c>
      <c r="L298" s="16">
        <v>26</v>
      </c>
      <c r="M298" s="16">
        <v>542</v>
      </c>
      <c r="N298" s="16">
        <v>186</v>
      </c>
      <c r="O298" s="16">
        <v>186</v>
      </c>
      <c r="P298" s="16">
        <v>2671</v>
      </c>
      <c r="Q298" s="16">
        <v>2340</v>
      </c>
      <c r="R298" s="16">
        <v>204</v>
      </c>
      <c r="S298" s="16">
        <v>69</v>
      </c>
      <c r="T298" s="16">
        <v>20</v>
      </c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</row>
    <row r="299" spans="1:30" x14ac:dyDescent="0.25">
      <c r="A299" s="10">
        <f>IF(COUNTIF($D$3:D299,D299)=1,A298+1,A298)</f>
        <v>10</v>
      </c>
      <c r="B299" s="3">
        <f t="shared" si="38"/>
        <v>42301</v>
      </c>
      <c r="C299" s="2">
        <f t="shared" si="33"/>
        <v>2015</v>
      </c>
      <c r="D299" s="4" t="str">
        <f t="shared" si="35"/>
        <v>Oct</v>
      </c>
      <c r="E299" s="2">
        <f t="shared" si="36"/>
        <v>43</v>
      </c>
      <c r="F299" s="2">
        <f t="shared" si="34"/>
        <v>4</v>
      </c>
      <c r="G299" s="5" t="str">
        <f t="shared" si="32"/>
        <v>Sat</v>
      </c>
      <c r="H299" s="2">
        <f t="shared" si="37"/>
        <v>24</v>
      </c>
      <c r="I299" s="16">
        <v>183</v>
      </c>
      <c r="J299" s="16">
        <v>239</v>
      </c>
      <c r="K299" s="16">
        <v>126</v>
      </c>
      <c r="L299" s="16">
        <v>33</v>
      </c>
      <c r="M299" s="16">
        <v>452</v>
      </c>
      <c r="N299" s="16">
        <v>202</v>
      </c>
      <c r="O299" s="16">
        <v>202</v>
      </c>
      <c r="P299" s="16">
        <v>1870</v>
      </c>
      <c r="Q299" s="16">
        <v>2038</v>
      </c>
      <c r="R299" s="16">
        <v>149</v>
      </c>
      <c r="S299" s="16">
        <v>62</v>
      </c>
      <c r="T299" s="16">
        <v>11</v>
      </c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</row>
    <row r="300" spans="1:30" x14ac:dyDescent="0.25">
      <c r="A300" s="10">
        <f>IF(COUNTIF($D$3:D300,D300)=1,A299+1,A299)</f>
        <v>10</v>
      </c>
      <c r="B300" s="3">
        <f t="shared" si="38"/>
        <v>42302</v>
      </c>
      <c r="C300" s="2">
        <f t="shared" si="33"/>
        <v>2015</v>
      </c>
      <c r="D300" s="4" t="str">
        <f t="shared" si="35"/>
        <v>Oct</v>
      </c>
      <c r="E300" s="2">
        <f t="shared" si="36"/>
        <v>44</v>
      </c>
      <c r="F300" s="2">
        <f t="shared" si="34"/>
        <v>4</v>
      </c>
      <c r="G300" s="5" t="str">
        <f t="shared" si="32"/>
        <v>Sun</v>
      </c>
      <c r="H300" s="2">
        <f t="shared" si="37"/>
        <v>25</v>
      </c>
      <c r="I300" s="16">
        <v>175</v>
      </c>
      <c r="J300" s="16">
        <v>141</v>
      </c>
      <c r="K300" s="16">
        <v>106</v>
      </c>
      <c r="L300" s="16">
        <v>40</v>
      </c>
      <c r="M300" s="16">
        <v>370</v>
      </c>
      <c r="N300" s="16">
        <v>198</v>
      </c>
      <c r="O300" s="16">
        <v>198</v>
      </c>
      <c r="P300" s="16">
        <v>1615</v>
      </c>
      <c r="Q300" s="16">
        <v>1864</v>
      </c>
      <c r="R300" s="16">
        <v>128</v>
      </c>
      <c r="S300" s="16">
        <v>69</v>
      </c>
      <c r="T300" s="16">
        <v>10</v>
      </c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</row>
    <row r="301" spans="1:30" x14ac:dyDescent="0.25">
      <c r="A301" s="10">
        <f>IF(COUNTIF($D$3:D301,D301)=1,A300+1,A300)</f>
        <v>10</v>
      </c>
      <c r="B301" s="3">
        <f t="shared" si="38"/>
        <v>42303</v>
      </c>
      <c r="C301" s="2">
        <f t="shared" si="33"/>
        <v>2015</v>
      </c>
      <c r="D301" s="4" t="str">
        <f t="shared" si="35"/>
        <v>Oct</v>
      </c>
      <c r="E301" s="2">
        <f t="shared" si="36"/>
        <v>44</v>
      </c>
      <c r="F301" s="2">
        <f t="shared" si="34"/>
        <v>4</v>
      </c>
      <c r="G301" s="5" t="str">
        <f t="shared" si="32"/>
        <v>Mon</v>
      </c>
      <c r="H301" s="2">
        <f t="shared" si="37"/>
        <v>26</v>
      </c>
      <c r="I301" s="16">
        <v>275</v>
      </c>
      <c r="J301" s="16">
        <v>251</v>
      </c>
      <c r="K301" s="16">
        <v>97</v>
      </c>
      <c r="L301" s="16">
        <v>33</v>
      </c>
      <c r="M301" s="16">
        <v>584</v>
      </c>
      <c r="N301" s="16">
        <v>211</v>
      </c>
      <c r="O301" s="16">
        <v>211</v>
      </c>
      <c r="P301" s="16">
        <v>3434</v>
      </c>
      <c r="Q301" s="16">
        <v>2872</v>
      </c>
      <c r="R301" s="16">
        <v>209</v>
      </c>
      <c r="S301" s="16">
        <v>93</v>
      </c>
      <c r="T301" s="16">
        <v>14</v>
      </c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</row>
    <row r="302" spans="1:30" x14ac:dyDescent="0.25">
      <c r="A302" s="10">
        <f>IF(COUNTIF($D$3:D302,D302)=1,A301+1,A301)</f>
        <v>10</v>
      </c>
      <c r="B302" s="3">
        <f t="shared" si="38"/>
        <v>42304</v>
      </c>
      <c r="C302" s="2">
        <f t="shared" si="33"/>
        <v>2015</v>
      </c>
      <c r="D302" s="4" t="str">
        <f t="shared" si="35"/>
        <v>Oct</v>
      </c>
      <c r="E302" s="2">
        <f t="shared" si="36"/>
        <v>44</v>
      </c>
      <c r="F302" s="2">
        <f t="shared" si="34"/>
        <v>4</v>
      </c>
      <c r="G302" s="5" t="str">
        <f t="shared" si="32"/>
        <v>Tue</v>
      </c>
      <c r="H302" s="2">
        <f t="shared" si="37"/>
        <v>27</v>
      </c>
      <c r="I302" s="16">
        <v>291</v>
      </c>
      <c r="J302" s="16">
        <v>269</v>
      </c>
      <c r="K302" s="16">
        <v>112</v>
      </c>
      <c r="L302" s="16">
        <v>26</v>
      </c>
      <c r="M302" s="16">
        <v>636</v>
      </c>
      <c r="N302" s="16">
        <v>193</v>
      </c>
      <c r="O302" s="16">
        <v>193</v>
      </c>
      <c r="P302" s="16">
        <v>3034</v>
      </c>
      <c r="Q302" s="16">
        <v>2754</v>
      </c>
      <c r="R302" s="16">
        <v>214</v>
      </c>
      <c r="S302" s="16">
        <v>89</v>
      </c>
      <c r="T302" s="16">
        <v>16</v>
      </c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</row>
    <row r="303" spans="1:30" x14ac:dyDescent="0.25">
      <c r="A303" s="10">
        <f>IF(COUNTIF($D$3:D303,D303)=1,A302+1,A302)</f>
        <v>10</v>
      </c>
      <c r="B303" s="3">
        <f t="shared" si="38"/>
        <v>42305</v>
      </c>
      <c r="C303" s="2">
        <f t="shared" si="33"/>
        <v>2015</v>
      </c>
      <c r="D303" s="4" t="str">
        <f t="shared" si="35"/>
        <v>Oct</v>
      </c>
      <c r="E303" s="2">
        <f t="shared" si="36"/>
        <v>44</v>
      </c>
      <c r="F303" s="2">
        <f t="shared" si="34"/>
        <v>4</v>
      </c>
      <c r="G303" s="5" t="str">
        <f t="shared" si="32"/>
        <v>Wed</v>
      </c>
      <c r="H303" s="2">
        <f t="shared" si="37"/>
        <v>28</v>
      </c>
      <c r="I303" s="16">
        <v>261</v>
      </c>
      <c r="J303" s="16">
        <v>233</v>
      </c>
      <c r="K303" s="16">
        <v>128</v>
      </c>
      <c r="L303" s="16">
        <v>22</v>
      </c>
      <c r="M303" s="16">
        <v>574</v>
      </c>
      <c r="N303" s="16">
        <v>225</v>
      </c>
      <c r="O303" s="16">
        <v>225</v>
      </c>
      <c r="P303" s="16">
        <v>2988</v>
      </c>
      <c r="Q303" s="16">
        <v>2696</v>
      </c>
      <c r="R303" s="16">
        <v>214</v>
      </c>
      <c r="S303" s="16">
        <v>74</v>
      </c>
      <c r="T303" s="16">
        <v>22</v>
      </c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</row>
    <row r="304" spans="1:30" x14ac:dyDescent="0.25">
      <c r="A304" s="10">
        <f>IF(COUNTIF($D$3:D304,D304)=1,A303+1,A303)</f>
        <v>10</v>
      </c>
      <c r="B304" s="3">
        <f t="shared" si="38"/>
        <v>42306</v>
      </c>
      <c r="C304" s="2">
        <f t="shared" si="33"/>
        <v>2015</v>
      </c>
      <c r="D304" s="4" t="str">
        <f t="shared" si="35"/>
        <v>Oct</v>
      </c>
      <c r="E304" s="2">
        <f t="shared" si="36"/>
        <v>44</v>
      </c>
      <c r="F304" s="2">
        <f t="shared" si="34"/>
        <v>5</v>
      </c>
      <c r="G304" s="5" t="str">
        <f t="shared" si="32"/>
        <v>Thu</v>
      </c>
      <c r="H304" s="2">
        <f t="shared" si="37"/>
        <v>29</v>
      </c>
      <c r="I304" s="16">
        <v>254</v>
      </c>
      <c r="J304" s="16">
        <v>243</v>
      </c>
      <c r="K304" s="16">
        <v>113</v>
      </c>
      <c r="L304" s="16">
        <v>31</v>
      </c>
      <c r="M304" s="16">
        <v>653</v>
      </c>
      <c r="N304" s="16">
        <v>233</v>
      </c>
      <c r="O304" s="16">
        <v>233</v>
      </c>
      <c r="P304" s="16">
        <v>2946</v>
      </c>
      <c r="Q304" s="16">
        <v>2670</v>
      </c>
      <c r="R304" s="16">
        <v>210</v>
      </c>
      <c r="S304" s="16">
        <v>89</v>
      </c>
      <c r="T304" s="16">
        <v>14</v>
      </c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</row>
    <row r="305" spans="1:30" x14ac:dyDescent="0.25">
      <c r="A305" s="10">
        <f>IF(COUNTIF($D$3:D305,D305)=1,A304+1,A304)</f>
        <v>10</v>
      </c>
      <c r="B305" s="3">
        <f t="shared" si="38"/>
        <v>42307</v>
      </c>
      <c r="C305" s="2">
        <f t="shared" si="33"/>
        <v>2015</v>
      </c>
      <c r="D305" s="4" t="str">
        <f t="shared" si="35"/>
        <v>Oct</v>
      </c>
      <c r="E305" s="2">
        <f t="shared" si="36"/>
        <v>44</v>
      </c>
      <c r="F305" s="2">
        <f t="shared" si="34"/>
        <v>5</v>
      </c>
      <c r="G305" s="5" t="str">
        <f t="shared" si="32"/>
        <v>Fri</v>
      </c>
      <c r="H305" s="2">
        <f t="shared" si="37"/>
        <v>30</v>
      </c>
      <c r="I305" s="16">
        <v>192</v>
      </c>
      <c r="J305" s="16">
        <v>213</v>
      </c>
      <c r="K305" s="16">
        <v>116</v>
      </c>
      <c r="L305" s="16">
        <v>26</v>
      </c>
      <c r="M305" s="16">
        <v>659</v>
      </c>
      <c r="N305" s="16">
        <v>194</v>
      </c>
      <c r="O305" s="16">
        <v>194</v>
      </c>
      <c r="P305" s="16">
        <v>2936</v>
      </c>
      <c r="Q305" s="16">
        <v>2482</v>
      </c>
      <c r="R305" s="16">
        <v>194</v>
      </c>
      <c r="S305" s="16">
        <v>67</v>
      </c>
      <c r="T305" s="16">
        <v>20</v>
      </c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</row>
    <row r="306" spans="1:30" x14ac:dyDescent="0.25">
      <c r="A306" s="10">
        <f>IF(COUNTIF($D$3:D306,D306)=1,A305+1,A305)</f>
        <v>10</v>
      </c>
      <c r="B306" s="3">
        <f t="shared" si="38"/>
        <v>42308</v>
      </c>
      <c r="C306" s="2">
        <f t="shared" si="33"/>
        <v>2015</v>
      </c>
      <c r="D306" s="4" t="str">
        <f t="shared" si="35"/>
        <v>Oct</v>
      </c>
      <c r="E306" s="2">
        <f t="shared" si="36"/>
        <v>44</v>
      </c>
      <c r="F306" s="2">
        <f t="shared" si="34"/>
        <v>5</v>
      </c>
      <c r="G306" s="5" t="str">
        <f t="shared" si="32"/>
        <v>Sat</v>
      </c>
      <c r="H306" s="2">
        <f t="shared" si="37"/>
        <v>31</v>
      </c>
      <c r="I306" s="16">
        <v>197</v>
      </c>
      <c r="J306" s="16">
        <v>238</v>
      </c>
      <c r="K306" s="16">
        <v>138</v>
      </c>
      <c r="L306" s="16">
        <v>22</v>
      </c>
      <c r="M306" s="16">
        <v>402</v>
      </c>
      <c r="N306" s="16">
        <v>165</v>
      </c>
      <c r="O306" s="16">
        <v>165</v>
      </c>
      <c r="P306" s="16">
        <v>2078</v>
      </c>
      <c r="Q306" s="16">
        <v>2045</v>
      </c>
      <c r="R306" s="16">
        <v>132</v>
      </c>
      <c r="S306" s="16">
        <v>57</v>
      </c>
      <c r="T306" s="16">
        <v>9</v>
      </c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</row>
    <row r="307" spans="1:30" x14ac:dyDescent="0.25">
      <c r="A307" s="10">
        <f>IF(COUNTIF($D$3:D307,D307)=1,A306+1,A306)</f>
        <v>11</v>
      </c>
      <c r="B307" s="3">
        <f t="shared" si="38"/>
        <v>42309</v>
      </c>
      <c r="C307" s="2">
        <f t="shared" si="33"/>
        <v>2015</v>
      </c>
      <c r="D307" s="4" t="str">
        <f t="shared" si="35"/>
        <v>Nov</v>
      </c>
      <c r="E307" s="2">
        <f t="shared" si="36"/>
        <v>45</v>
      </c>
      <c r="F307" s="2">
        <f t="shared" si="34"/>
        <v>1</v>
      </c>
      <c r="G307" s="5" t="str">
        <f t="shared" si="32"/>
        <v>Sun</v>
      </c>
      <c r="H307" s="2">
        <f t="shared" si="37"/>
        <v>1</v>
      </c>
      <c r="I307" s="16">
        <v>267</v>
      </c>
      <c r="J307" s="16">
        <v>248</v>
      </c>
      <c r="K307" s="16">
        <v>114</v>
      </c>
      <c r="L307" s="16">
        <v>40</v>
      </c>
      <c r="M307" s="16">
        <v>428</v>
      </c>
      <c r="N307" s="16">
        <v>176</v>
      </c>
      <c r="O307" s="16">
        <v>176</v>
      </c>
      <c r="P307" s="16">
        <v>1972</v>
      </c>
      <c r="Q307" s="16">
        <v>1894</v>
      </c>
      <c r="R307" s="16">
        <v>168</v>
      </c>
      <c r="S307" s="16">
        <v>42</v>
      </c>
      <c r="T307" s="16">
        <v>2</v>
      </c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</row>
    <row r="308" spans="1:30" x14ac:dyDescent="0.25">
      <c r="A308" s="10">
        <f>IF(COUNTIF($D$3:D308,D308)=1,A307+1,A307)</f>
        <v>11</v>
      </c>
      <c r="B308" s="3">
        <f t="shared" si="38"/>
        <v>42310</v>
      </c>
      <c r="C308" s="2">
        <f t="shared" si="33"/>
        <v>2015</v>
      </c>
      <c r="D308" s="4" t="str">
        <f t="shared" si="35"/>
        <v>Nov</v>
      </c>
      <c r="E308" s="2">
        <f t="shared" si="36"/>
        <v>45</v>
      </c>
      <c r="F308" s="2">
        <f t="shared" si="34"/>
        <v>1</v>
      </c>
      <c r="G308" s="5" t="str">
        <f t="shared" si="32"/>
        <v>Mon</v>
      </c>
      <c r="H308" s="2">
        <f t="shared" si="37"/>
        <v>2</v>
      </c>
      <c r="I308" s="16">
        <v>287</v>
      </c>
      <c r="J308" s="16">
        <v>211</v>
      </c>
      <c r="K308" s="16">
        <v>100</v>
      </c>
      <c r="L308" s="16">
        <v>35</v>
      </c>
      <c r="M308" s="16">
        <v>735</v>
      </c>
      <c r="N308" s="16">
        <v>235</v>
      </c>
      <c r="O308" s="16">
        <v>235</v>
      </c>
      <c r="P308" s="16">
        <v>3945</v>
      </c>
      <c r="Q308" s="16">
        <v>2753</v>
      </c>
      <c r="R308" s="16">
        <v>255</v>
      </c>
      <c r="S308" s="16">
        <v>85</v>
      </c>
      <c r="T308" s="16">
        <v>15</v>
      </c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</row>
    <row r="309" spans="1:30" x14ac:dyDescent="0.25">
      <c r="A309" s="10">
        <f>IF(COUNTIF($D$3:D309,D309)=1,A308+1,A308)</f>
        <v>11</v>
      </c>
      <c r="B309" s="3">
        <f t="shared" si="38"/>
        <v>42311</v>
      </c>
      <c r="C309" s="2">
        <f t="shared" si="33"/>
        <v>2015</v>
      </c>
      <c r="D309" s="4" t="str">
        <f t="shared" si="35"/>
        <v>Nov</v>
      </c>
      <c r="E309" s="2">
        <f t="shared" si="36"/>
        <v>45</v>
      </c>
      <c r="F309" s="2">
        <f t="shared" si="34"/>
        <v>1</v>
      </c>
      <c r="G309" s="5" t="str">
        <f t="shared" si="32"/>
        <v>Tue</v>
      </c>
      <c r="H309" s="2">
        <f t="shared" si="37"/>
        <v>3</v>
      </c>
      <c r="I309" s="16">
        <v>240</v>
      </c>
      <c r="J309" s="16">
        <v>218</v>
      </c>
      <c r="K309" s="16">
        <v>98</v>
      </c>
      <c r="L309" s="16">
        <v>32</v>
      </c>
      <c r="M309" s="16">
        <v>623</v>
      </c>
      <c r="N309" s="16">
        <v>190</v>
      </c>
      <c r="O309" s="16">
        <v>190</v>
      </c>
      <c r="P309" s="16">
        <v>3447</v>
      </c>
      <c r="Q309" s="16">
        <v>2577</v>
      </c>
      <c r="R309" s="16">
        <v>236</v>
      </c>
      <c r="S309" s="16">
        <v>89</v>
      </c>
      <c r="T309" s="16">
        <v>11</v>
      </c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</row>
    <row r="310" spans="1:30" x14ac:dyDescent="0.25">
      <c r="A310" s="10">
        <f>IF(COUNTIF($D$3:D310,D310)=1,A309+1,A309)</f>
        <v>11</v>
      </c>
      <c r="B310" s="3">
        <f t="shared" si="38"/>
        <v>42312</v>
      </c>
      <c r="C310" s="2">
        <f t="shared" si="33"/>
        <v>2015</v>
      </c>
      <c r="D310" s="4" t="str">
        <f t="shared" si="35"/>
        <v>Nov</v>
      </c>
      <c r="E310" s="2">
        <f t="shared" si="36"/>
        <v>45</v>
      </c>
      <c r="F310" s="2">
        <f t="shared" si="34"/>
        <v>1</v>
      </c>
      <c r="G310" s="5" t="str">
        <f t="shared" si="32"/>
        <v>Wed</v>
      </c>
      <c r="H310" s="2">
        <f t="shared" si="37"/>
        <v>4</v>
      </c>
      <c r="I310" s="16">
        <v>230</v>
      </c>
      <c r="J310" s="16">
        <v>207</v>
      </c>
      <c r="K310" s="16">
        <v>113</v>
      </c>
      <c r="L310" s="16">
        <v>46</v>
      </c>
      <c r="M310" s="16">
        <v>637</v>
      </c>
      <c r="N310" s="16">
        <v>208</v>
      </c>
      <c r="O310" s="16">
        <v>208</v>
      </c>
      <c r="P310" s="16">
        <v>3041</v>
      </c>
      <c r="Q310" s="16">
        <v>2462</v>
      </c>
      <c r="R310" s="16">
        <v>220</v>
      </c>
      <c r="S310" s="16">
        <v>59</v>
      </c>
      <c r="T310" s="16">
        <v>11</v>
      </c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</row>
    <row r="311" spans="1:30" x14ac:dyDescent="0.25">
      <c r="A311" s="10">
        <f>IF(COUNTIF($D$3:D311,D311)=1,A310+1,A310)</f>
        <v>11</v>
      </c>
      <c r="B311" s="3">
        <f t="shared" si="38"/>
        <v>42313</v>
      </c>
      <c r="C311" s="2">
        <f t="shared" si="33"/>
        <v>2015</v>
      </c>
      <c r="D311" s="4" t="str">
        <f t="shared" si="35"/>
        <v>Nov</v>
      </c>
      <c r="E311" s="2">
        <f t="shared" si="36"/>
        <v>45</v>
      </c>
      <c r="F311" s="2">
        <f t="shared" si="34"/>
        <v>1</v>
      </c>
      <c r="G311" s="5" t="str">
        <f t="shared" si="32"/>
        <v>Thu</v>
      </c>
      <c r="H311" s="2">
        <f t="shared" si="37"/>
        <v>5</v>
      </c>
      <c r="I311" s="16">
        <v>225</v>
      </c>
      <c r="J311" s="16">
        <v>246</v>
      </c>
      <c r="K311" s="16">
        <v>107</v>
      </c>
      <c r="L311" s="16">
        <v>56</v>
      </c>
      <c r="M311" s="16">
        <v>635</v>
      </c>
      <c r="N311" s="16">
        <v>228</v>
      </c>
      <c r="O311" s="16">
        <v>228</v>
      </c>
      <c r="P311" s="16">
        <v>2916</v>
      </c>
      <c r="Q311" s="16">
        <v>2584</v>
      </c>
      <c r="R311" s="16">
        <v>182</v>
      </c>
      <c r="S311" s="16">
        <v>56</v>
      </c>
      <c r="T311" s="16">
        <v>17</v>
      </c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</row>
    <row r="312" spans="1:30" x14ac:dyDescent="0.25">
      <c r="A312" s="10">
        <f>IF(COUNTIF($D$3:D312,D312)=1,A311+1,A311)</f>
        <v>11</v>
      </c>
      <c r="B312" s="3">
        <f t="shared" si="38"/>
        <v>42314</v>
      </c>
      <c r="C312" s="2">
        <f t="shared" si="33"/>
        <v>2015</v>
      </c>
      <c r="D312" s="4" t="str">
        <f t="shared" si="35"/>
        <v>Nov</v>
      </c>
      <c r="E312" s="2">
        <f t="shared" si="36"/>
        <v>45</v>
      </c>
      <c r="F312" s="2">
        <f t="shared" si="34"/>
        <v>1</v>
      </c>
      <c r="G312" s="5" t="str">
        <f t="shared" si="32"/>
        <v>Fri</v>
      </c>
      <c r="H312" s="2">
        <f t="shared" si="37"/>
        <v>6</v>
      </c>
      <c r="I312" s="16">
        <v>148</v>
      </c>
      <c r="J312" s="16">
        <v>201</v>
      </c>
      <c r="K312" s="16">
        <v>104</v>
      </c>
      <c r="L312" s="16">
        <v>23</v>
      </c>
      <c r="M312" s="16">
        <v>614</v>
      </c>
      <c r="N312" s="16">
        <v>217</v>
      </c>
      <c r="O312" s="16">
        <v>217</v>
      </c>
      <c r="P312" s="16">
        <v>2739</v>
      </c>
      <c r="Q312" s="16">
        <v>2407</v>
      </c>
      <c r="R312" s="16">
        <v>227</v>
      </c>
      <c r="S312" s="16">
        <v>61</v>
      </c>
      <c r="T312" s="16">
        <v>8</v>
      </c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</row>
    <row r="313" spans="1:30" x14ac:dyDescent="0.25">
      <c r="A313" s="10">
        <f>IF(COUNTIF($D$3:D313,D313)=1,A312+1,A312)</f>
        <v>11</v>
      </c>
      <c r="B313" s="3">
        <f t="shared" si="38"/>
        <v>42315</v>
      </c>
      <c r="C313" s="2">
        <f t="shared" si="33"/>
        <v>2015</v>
      </c>
      <c r="D313" s="4" t="str">
        <f t="shared" si="35"/>
        <v>Nov</v>
      </c>
      <c r="E313" s="2">
        <f t="shared" si="36"/>
        <v>45</v>
      </c>
      <c r="F313" s="2">
        <f t="shared" si="34"/>
        <v>1</v>
      </c>
      <c r="G313" s="5" t="str">
        <f t="shared" si="32"/>
        <v>Sat</v>
      </c>
      <c r="H313" s="2">
        <f t="shared" si="37"/>
        <v>7</v>
      </c>
      <c r="I313" s="16">
        <v>123</v>
      </c>
      <c r="J313" s="16">
        <v>157</v>
      </c>
      <c r="K313" s="16">
        <v>91</v>
      </c>
      <c r="L313" s="16">
        <v>35</v>
      </c>
      <c r="M313" s="16">
        <v>424</v>
      </c>
      <c r="N313" s="16">
        <v>158</v>
      </c>
      <c r="O313" s="16">
        <v>158</v>
      </c>
      <c r="P313" s="16">
        <v>1954</v>
      </c>
      <c r="Q313" s="16">
        <v>1943</v>
      </c>
      <c r="R313" s="16">
        <v>163</v>
      </c>
      <c r="S313" s="16">
        <v>40</v>
      </c>
      <c r="T313" s="16">
        <v>5</v>
      </c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</row>
    <row r="314" spans="1:30" x14ac:dyDescent="0.25">
      <c r="A314" s="10">
        <f>IF(COUNTIF($D$3:D314,D314)=1,A313+1,A313)</f>
        <v>11</v>
      </c>
      <c r="B314" s="3">
        <f t="shared" si="38"/>
        <v>42316</v>
      </c>
      <c r="C314" s="2">
        <f t="shared" si="33"/>
        <v>2015</v>
      </c>
      <c r="D314" s="4" t="str">
        <f t="shared" si="35"/>
        <v>Nov</v>
      </c>
      <c r="E314" s="2">
        <f t="shared" si="36"/>
        <v>46</v>
      </c>
      <c r="F314" s="2">
        <f t="shared" si="34"/>
        <v>2</v>
      </c>
      <c r="G314" s="5" t="str">
        <f t="shared" si="32"/>
        <v>Sun</v>
      </c>
      <c r="H314" s="2">
        <f t="shared" si="37"/>
        <v>8</v>
      </c>
      <c r="I314" s="16">
        <v>196</v>
      </c>
      <c r="J314" s="16">
        <v>141</v>
      </c>
      <c r="K314" s="16">
        <v>84</v>
      </c>
      <c r="L314" s="16">
        <v>46</v>
      </c>
      <c r="M314" s="16">
        <v>381</v>
      </c>
      <c r="N314" s="16">
        <v>199</v>
      </c>
      <c r="O314" s="16">
        <v>199</v>
      </c>
      <c r="P314" s="16">
        <v>1670</v>
      </c>
      <c r="Q314" s="16">
        <v>1856</v>
      </c>
      <c r="R314" s="16">
        <v>148</v>
      </c>
      <c r="S314" s="16">
        <v>55</v>
      </c>
      <c r="T314" s="16">
        <v>12</v>
      </c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</row>
    <row r="315" spans="1:30" x14ac:dyDescent="0.25">
      <c r="A315" s="10">
        <f>IF(COUNTIF($D$3:D315,D315)=1,A314+1,A314)</f>
        <v>11</v>
      </c>
      <c r="B315" s="3">
        <f t="shared" si="38"/>
        <v>42317</v>
      </c>
      <c r="C315" s="2">
        <f t="shared" si="33"/>
        <v>2015</v>
      </c>
      <c r="D315" s="4" t="str">
        <f t="shared" si="35"/>
        <v>Nov</v>
      </c>
      <c r="E315" s="2">
        <f t="shared" si="36"/>
        <v>46</v>
      </c>
      <c r="F315" s="2">
        <f t="shared" si="34"/>
        <v>2</v>
      </c>
      <c r="G315" s="5" t="str">
        <f t="shared" ref="G315:G378" si="39">TEXT(B315,"ddd")</f>
        <v>Mon</v>
      </c>
      <c r="H315" s="2">
        <f t="shared" si="37"/>
        <v>9</v>
      </c>
      <c r="I315" s="16">
        <v>214</v>
      </c>
      <c r="J315" s="16">
        <v>179</v>
      </c>
      <c r="K315" s="16">
        <v>119</v>
      </c>
      <c r="L315" s="16">
        <v>40</v>
      </c>
      <c r="M315" s="16">
        <v>680</v>
      </c>
      <c r="N315" s="16">
        <v>245</v>
      </c>
      <c r="O315" s="16">
        <v>245</v>
      </c>
      <c r="P315" s="16">
        <v>3816</v>
      </c>
      <c r="Q315" s="16">
        <v>3109</v>
      </c>
      <c r="R315" s="16">
        <v>223</v>
      </c>
      <c r="S315" s="16">
        <v>91</v>
      </c>
      <c r="T315" s="16">
        <v>13</v>
      </c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</row>
    <row r="316" spans="1:30" x14ac:dyDescent="0.25">
      <c r="A316" s="10">
        <f>IF(COUNTIF($D$3:D316,D316)=1,A315+1,A315)</f>
        <v>11</v>
      </c>
      <c r="B316" s="3">
        <f t="shared" si="38"/>
        <v>42318</v>
      </c>
      <c r="C316" s="2">
        <f t="shared" si="33"/>
        <v>2015</v>
      </c>
      <c r="D316" s="4" t="str">
        <f t="shared" si="35"/>
        <v>Nov</v>
      </c>
      <c r="E316" s="2">
        <f t="shared" si="36"/>
        <v>46</v>
      </c>
      <c r="F316" s="2">
        <f t="shared" si="34"/>
        <v>2</v>
      </c>
      <c r="G316" s="5" t="str">
        <f t="shared" si="39"/>
        <v>Tue</v>
      </c>
      <c r="H316" s="2">
        <f t="shared" si="37"/>
        <v>10</v>
      </c>
      <c r="I316" s="16">
        <v>248</v>
      </c>
      <c r="J316" s="16">
        <v>182</v>
      </c>
      <c r="K316" s="16">
        <v>83</v>
      </c>
      <c r="L316" s="16">
        <v>56</v>
      </c>
      <c r="M316" s="16">
        <v>715</v>
      </c>
      <c r="N316" s="16">
        <v>188</v>
      </c>
      <c r="O316" s="16">
        <v>188</v>
      </c>
      <c r="P316" s="16">
        <v>3430</v>
      </c>
      <c r="Q316" s="16">
        <v>2664</v>
      </c>
      <c r="R316" s="16">
        <v>276</v>
      </c>
      <c r="S316" s="16">
        <v>64</v>
      </c>
      <c r="T316" s="16">
        <v>18</v>
      </c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</row>
    <row r="317" spans="1:30" x14ac:dyDescent="0.25">
      <c r="A317" s="10">
        <f>IF(COUNTIF($D$3:D317,D317)=1,A316+1,A316)</f>
        <v>11</v>
      </c>
      <c r="B317" s="3">
        <f t="shared" si="38"/>
        <v>42319</v>
      </c>
      <c r="C317" s="2">
        <f t="shared" si="33"/>
        <v>2015</v>
      </c>
      <c r="D317" s="4" t="str">
        <f t="shared" si="35"/>
        <v>Nov</v>
      </c>
      <c r="E317" s="2">
        <f t="shared" si="36"/>
        <v>46</v>
      </c>
      <c r="F317" s="2">
        <f t="shared" si="34"/>
        <v>2</v>
      </c>
      <c r="G317" s="5" t="str">
        <f t="shared" si="39"/>
        <v>Wed</v>
      </c>
      <c r="H317" s="2">
        <f t="shared" si="37"/>
        <v>11</v>
      </c>
      <c r="I317" s="16">
        <v>208</v>
      </c>
      <c r="J317" s="16">
        <v>122</v>
      </c>
      <c r="K317" s="16">
        <v>123</v>
      </c>
      <c r="L317" s="16">
        <v>46</v>
      </c>
      <c r="M317" s="16">
        <v>709</v>
      </c>
      <c r="N317" s="16">
        <v>215</v>
      </c>
      <c r="O317" s="16">
        <v>215</v>
      </c>
      <c r="P317" s="16">
        <v>2852</v>
      </c>
      <c r="Q317" s="16">
        <v>2770</v>
      </c>
      <c r="R317" s="16">
        <v>210</v>
      </c>
      <c r="S317" s="16">
        <v>64</v>
      </c>
      <c r="T317" s="16">
        <v>10</v>
      </c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</row>
    <row r="318" spans="1:30" x14ac:dyDescent="0.25">
      <c r="A318" s="10">
        <f>IF(COUNTIF($D$3:D318,D318)=1,A317+1,A317)</f>
        <v>11</v>
      </c>
      <c r="B318" s="3">
        <f t="shared" si="38"/>
        <v>42320</v>
      </c>
      <c r="C318" s="2">
        <f t="shared" si="33"/>
        <v>2015</v>
      </c>
      <c r="D318" s="4" t="str">
        <f t="shared" si="35"/>
        <v>Nov</v>
      </c>
      <c r="E318" s="2">
        <f t="shared" si="36"/>
        <v>46</v>
      </c>
      <c r="F318" s="2">
        <f t="shared" si="34"/>
        <v>2</v>
      </c>
      <c r="G318" s="5" t="str">
        <f t="shared" si="39"/>
        <v>Thu</v>
      </c>
      <c r="H318" s="2">
        <f t="shared" si="37"/>
        <v>12</v>
      </c>
      <c r="I318" s="16">
        <v>219</v>
      </c>
      <c r="J318" s="16">
        <v>173</v>
      </c>
      <c r="K318" s="16">
        <v>139</v>
      </c>
      <c r="L318" s="16">
        <v>46</v>
      </c>
      <c r="M318" s="16">
        <v>637</v>
      </c>
      <c r="N318" s="16">
        <v>199</v>
      </c>
      <c r="O318" s="16">
        <v>199</v>
      </c>
      <c r="P318" s="16">
        <v>3012</v>
      </c>
      <c r="Q318" s="16">
        <v>2667</v>
      </c>
      <c r="R318" s="16">
        <v>198</v>
      </c>
      <c r="S318" s="16">
        <v>66</v>
      </c>
      <c r="T318" s="16">
        <v>13</v>
      </c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</row>
    <row r="319" spans="1:30" x14ac:dyDescent="0.25">
      <c r="A319" s="10">
        <f>IF(COUNTIF($D$3:D319,D319)=1,A318+1,A318)</f>
        <v>11</v>
      </c>
      <c r="B319" s="3">
        <f t="shared" si="38"/>
        <v>42321</v>
      </c>
      <c r="C319" s="2">
        <f t="shared" si="33"/>
        <v>2015</v>
      </c>
      <c r="D319" s="4" t="str">
        <f t="shared" si="35"/>
        <v>Nov</v>
      </c>
      <c r="E319" s="2">
        <f t="shared" si="36"/>
        <v>46</v>
      </c>
      <c r="F319" s="2">
        <f t="shared" si="34"/>
        <v>2</v>
      </c>
      <c r="G319" s="5" t="str">
        <f t="shared" si="39"/>
        <v>Fri</v>
      </c>
      <c r="H319" s="2">
        <f t="shared" si="37"/>
        <v>13</v>
      </c>
      <c r="I319" s="16">
        <v>175</v>
      </c>
      <c r="J319" s="16">
        <v>153</v>
      </c>
      <c r="K319" s="16">
        <v>130</v>
      </c>
      <c r="L319" s="16">
        <v>34</v>
      </c>
      <c r="M319" s="16">
        <v>623</v>
      </c>
      <c r="N319" s="16">
        <v>163</v>
      </c>
      <c r="O319" s="16">
        <v>163</v>
      </c>
      <c r="P319" s="16">
        <v>2801</v>
      </c>
      <c r="Q319" s="16">
        <v>2552</v>
      </c>
      <c r="R319" s="16">
        <v>187</v>
      </c>
      <c r="S319" s="16">
        <v>68</v>
      </c>
      <c r="T319" s="16">
        <v>19</v>
      </c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</row>
    <row r="320" spans="1:30" x14ac:dyDescent="0.25">
      <c r="A320" s="10">
        <f>IF(COUNTIF($D$3:D320,D320)=1,A319+1,A319)</f>
        <v>11</v>
      </c>
      <c r="B320" s="3">
        <f t="shared" si="38"/>
        <v>42322</v>
      </c>
      <c r="C320" s="2">
        <f t="shared" si="33"/>
        <v>2015</v>
      </c>
      <c r="D320" s="4" t="str">
        <f t="shared" si="35"/>
        <v>Nov</v>
      </c>
      <c r="E320" s="2">
        <f t="shared" si="36"/>
        <v>46</v>
      </c>
      <c r="F320" s="2">
        <f t="shared" si="34"/>
        <v>2</v>
      </c>
      <c r="G320" s="5" t="str">
        <f t="shared" si="39"/>
        <v>Sat</v>
      </c>
      <c r="H320" s="2">
        <f t="shared" si="37"/>
        <v>14</v>
      </c>
      <c r="I320" s="16">
        <v>148</v>
      </c>
      <c r="J320" s="16">
        <v>194</v>
      </c>
      <c r="K320" s="16">
        <v>130</v>
      </c>
      <c r="L320" s="16">
        <v>32</v>
      </c>
      <c r="M320" s="16">
        <v>514</v>
      </c>
      <c r="N320" s="16">
        <v>232</v>
      </c>
      <c r="O320" s="16">
        <v>232</v>
      </c>
      <c r="P320" s="16">
        <v>1951</v>
      </c>
      <c r="Q320" s="16">
        <v>2148</v>
      </c>
      <c r="R320" s="16">
        <v>187</v>
      </c>
      <c r="S320" s="16">
        <v>54</v>
      </c>
      <c r="T320" s="16">
        <v>10</v>
      </c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</row>
    <row r="321" spans="1:30" x14ac:dyDescent="0.25">
      <c r="A321" s="10">
        <f>IF(COUNTIF($D$3:D321,D321)=1,A320+1,A320)</f>
        <v>11</v>
      </c>
      <c r="B321" s="3">
        <f t="shared" si="38"/>
        <v>42323</v>
      </c>
      <c r="C321" s="2">
        <f t="shared" si="33"/>
        <v>2015</v>
      </c>
      <c r="D321" s="4" t="str">
        <f t="shared" si="35"/>
        <v>Nov</v>
      </c>
      <c r="E321" s="2">
        <f t="shared" si="36"/>
        <v>47</v>
      </c>
      <c r="F321" s="2">
        <f t="shared" si="34"/>
        <v>3</v>
      </c>
      <c r="G321" s="5" t="str">
        <f t="shared" si="39"/>
        <v>Sun</v>
      </c>
      <c r="H321" s="2">
        <f t="shared" si="37"/>
        <v>15</v>
      </c>
      <c r="I321" s="16">
        <v>197</v>
      </c>
      <c r="J321" s="16">
        <v>186</v>
      </c>
      <c r="K321" s="16">
        <v>104</v>
      </c>
      <c r="L321" s="16">
        <v>25</v>
      </c>
      <c r="M321" s="16">
        <v>380</v>
      </c>
      <c r="N321" s="16">
        <v>173</v>
      </c>
      <c r="O321" s="16">
        <v>173</v>
      </c>
      <c r="P321" s="16">
        <v>1571</v>
      </c>
      <c r="Q321" s="16">
        <v>1752</v>
      </c>
      <c r="R321" s="16">
        <v>171</v>
      </c>
      <c r="S321" s="16">
        <v>42</v>
      </c>
      <c r="T321" s="16">
        <v>9</v>
      </c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</row>
    <row r="322" spans="1:30" x14ac:dyDescent="0.25">
      <c r="A322" s="10">
        <f>IF(COUNTIF($D$3:D322,D322)=1,A321+1,A321)</f>
        <v>11</v>
      </c>
      <c r="B322" s="3">
        <f t="shared" si="38"/>
        <v>42324</v>
      </c>
      <c r="C322" s="2">
        <f t="shared" si="33"/>
        <v>2015</v>
      </c>
      <c r="D322" s="4" t="str">
        <f t="shared" si="35"/>
        <v>Nov</v>
      </c>
      <c r="E322" s="2">
        <f t="shared" si="36"/>
        <v>47</v>
      </c>
      <c r="F322" s="2">
        <f t="shared" si="34"/>
        <v>3</v>
      </c>
      <c r="G322" s="5" t="str">
        <f t="shared" si="39"/>
        <v>Mon</v>
      </c>
      <c r="H322" s="2">
        <f t="shared" si="37"/>
        <v>16</v>
      </c>
      <c r="I322" s="16">
        <v>238</v>
      </c>
      <c r="J322" s="16">
        <v>196</v>
      </c>
      <c r="K322" s="16">
        <v>101</v>
      </c>
      <c r="L322" s="16">
        <v>39</v>
      </c>
      <c r="M322" s="16">
        <v>588</v>
      </c>
      <c r="N322" s="16">
        <v>1724</v>
      </c>
      <c r="O322" s="16">
        <v>1724</v>
      </c>
      <c r="P322" s="16">
        <v>3854</v>
      </c>
      <c r="Q322" s="16">
        <v>2673</v>
      </c>
      <c r="R322" s="16">
        <v>206</v>
      </c>
      <c r="S322" s="16">
        <v>74</v>
      </c>
      <c r="T322" s="16">
        <v>17</v>
      </c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</row>
    <row r="323" spans="1:30" x14ac:dyDescent="0.25">
      <c r="A323" s="10">
        <f>IF(COUNTIF($D$3:D323,D323)=1,A322+1,A322)</f>
        <v>11</v>
      </c>
      <c r="B323" s="3">
        <f t="shared" si="38"/>
        <v>42325</v>
      </c>
      <c r="C323" s="2">
        <f t="shared" ref="C323:C386" si="40">YEAR(B323)</f>
        <v>2015</v>
      </c>
      <c r="D323" s="4" t="str">
        <f t="shared" si="35"/>
        <v>Nov</v>
      </c>
      <c r="E323" s="2">
        <f t="shared" si="36"/>
        <v>47</v>
      </c>
      <c r="F323" s="2">
        <f t="shared" ref="F323:F386" si="41">ROUNDUP(DAY(B323)/7,0)</f>
        <v>3</v>
      </c>
      <c r="G323" s="5" t="str">
        <f t="shared" si="39"/>
        <v>Tue</v>
      </c>
      <c r="H323" s="2">
        <f t="shared" si="37"/>
        <v>17</v>
      </c>
      <c r="I323" s="16">
        <v>263</v>
      </c>
      <c r="J323" s="16">
        <v>206</v>
      </c>
      <c r="K323" s="16">
        <v>137</v>
      </c>
      <c r="L323" s="16">
        <v>47</v>
      </c>
      <c r="M323" s="16">
        <v>570</v>
      </c>
      <c r="N323" s="16">
        <v>237</v>
      </c>
      <c r="O323" s="16">
        <v>237</v>
      </c>
      <c r="P323" s="16">
        <v>3289</v>
      </c>
      <c r="Q323" s="16">
        <v>2559</v>
      </c>
      <c r="R323" s="16">
        <v>190</v>
      </c>
      <c r="S323" s="16">
        <v>68</v>
      </c>
      <c r="T323" s="16">
        <v>11</v>
      </c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</row>
    <row r="324" spans="1:30" x14ac:dyDescent="0.25">
      <c r="A324" s="10">
        <f>IF(COUNTIF($D$3:D324,D324)=1,A323+1,A323)</f>
        <v>11</v>
      </c>
      <c r="B324" s="3">
        <f t="shared" si="38"/>
        <v>42326</v>
      </c>
      <c r="C324" s="2">
        <f t="shared" si="40"/>
        <v>2015</v>
      </c>
      <c r="D324" s="4" t="str">
        <f t="shared" ref="D324:D387" si="42">TEXT(B324,"mmm")</f>
        <v>Nov</v>
      </c>
      <c r="E324" s="2">
        <f t="shared" ref="E324:E387" si="43">WEEKNUM(B324)</f>
        <v>47</v>
      </c>
      <c r="F324" s="2">
        <f t="shared" si="41"/>
        <v>3</v>
      </c>
      <c r="G324" s="5" t="str">
        <f t="shared" si="39"/>
        <v>Wed</v>
      </c>
      <c r="H324" s="2">
        <f t="shared" ref="H324:H387" si="44">VALUE(TEXT(B324,"dd"))</f>
        <v>18</v>
      </c>
      <c r="I324" s="16">
        <v>208</v>
      </c>
      <c r="J324" s="16">
        <v>212</v>
      </c>
      <c r="K324" s="16">
        <v>130</v>
      </c>
      <c r="L324" s="16">
        <v>64</v>
      </c>
      <c r="M324" s="16">
        <v>537</v>
      </c>
      <c r="N324" s="16">
        <v>245</v>
      </c>
      <c r="O324" s="16">
        <v>245</v>
      </c>
      <c r="P324" s="16">
        <v>2878</v>
      </c>
      <c r="Q324" s="16">
        <v>2478</v>
      </c>
      <c r="R324" s="16">
        <v>192</v>
      </c>
      <c r="S324" s="16">
        <v>71</v>
      </c>
      <c r="T324" s="16">
        <v>10</v>
      </c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</row>
    <row r="325" spans="1:30" x14ac:dyDescent="0.25">
      <c r="A325" s="10">
        <f>IF(COUNTIF($D$3:D325,D325)=1,A324+1,A324)</f>
        <v>11</v>
      </c>
      <c r="B325" s="3">
        <f t="shared" ref="B325:B388" si="45">B324+1</f>
        <v>42327</v>
      </c>
      <c r="C325" s="2">
        <f t="shared" si="40"/>
        <v>2015</v>
      </c>
      <c r="D325" s="4" t="str">
        <f t="shared" si="42"/>
        <v>Nov</v>
      </c>
      <c r="E325" s="2">
        <f t="shared" si="43"/>
        <v>47</v>
      </c>
      <c r="F325" s="2">
        <f t="shared" si="41"/>
        <v>3</v>
      </c>
      <c r="G325" s="5" t="str">
        <f t="shared" si="39"/>
        <v>Thu</v>
      </c>
      <c r="H325" s="2">
        <f t="shared" si="44"/>
        <v>19</v>
      </c>
      <c r="I325" s="16">
        <v>189</v>
      </c>
      <c r="J325" s="16">
        <v>187</v>
      </c>
      <c r="K325" s="16">
        <v>120</v>
      </c>
      <c r="L325" s="16">
        <v>50</v>
      </c>
      <c r="M325" s="16">
        <v>574</v>
      </c>
      <c r="N325" s="16">
        <v>228</v>
      </c>
      <c r="O325" s="16">
        <v>228</v>
      </c>
      <c r="P325" s="16">
        <v>2776</v>
      </c>
      <c r="Q325" s="16">
        <v>2603</v>
      </c>
      <c r="R325" s="16">
        <v>214</v>
      </c>
      <c r="S325" s="16">
        <v>63</v>
      </c>
      <c r="T325" s="16">
        <v>10</v>
      </c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</row>
    <row r="326" spans="1:30" x14ac:dyDescent="0.25">
      <c r="A326" s="10">
        <f>IF(COUNTIF($D$3:D326,D326)=1,A325+1,A325)</f>
        <v>11</v>
      </c>
      <c r="B326" s="3">
        <f t="shared" si="45"/>
        <v>42328</v>
      </c>
      <c r="C326" s="2">
        <f t="shared" si="40"/>
        <v>2015</v>
      </c>
      <c r="D326" s="4" t="str">
        <f t="shared" si="42"/>
        <v>Nov</v>
      </c>
      <c r="E326" s="2">
        <f t="shared" si="43"/>
        <v>47</v>
      </c>
      <c r="F326" s="2">
        <f t="shared" si="41"/>
        <v>3</v>
      </c>
      <c r="G326" s="5" t="str">
        <f t="shared" si="39"/>
        <v>Fri</v>
      </c>
      <c r="H326" s="2">
        <f t="shared" si="44"/>
        <v>20</v>
      </c>
      <c r="I326" s="16">
        <v>139</v>
      </c>
      <c r="J326" s="16">
        <v>198</v>
      </c>
      <c r="K326" s="16">
        <v>119</v>
      </c>
      <c r="L326" s="16">
        <v>43</v>
      </c>
      <c r="M326" s="16">
        <v>548</v>
      </c>
      <c r="N326" s="16">
        <v>242</v>
      </c>
      <c r="O326" s="16">
        <v>242</v>
      </c>
      <c r="P326" s="16">
        <v>2918</v>
      </c>
      <c r="Q326" s="16">
        <v>2654</v>
      </c>
      <c r="R326" s="16">
        <v>191</v>
      </c>
      <c r="S326" s="16">
        <v>66</v>
      </c>
      <c r="T326" s="16">
        <v>10</v>
      </c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</row>
    <row r="327" spans="1:30" x14ac:dyDescent="0.25">
      <c r="A327" s="10">
        <f>IF(COUNTIF($D$3:D327,D327)=1,A326+1,A326)</f>
        <v>11</v>
      </c>
      <c r="B327" s="3">
        <f t="shared" si="45"/>
        <v>42329</v>
      </c>
      <c r="C327" s="2">
        <f t="shared" si="40"/>
        <v>2015</v>
      </c>
      <c r="D327" s="4" t="str">
        <f t="shared" si="42"/>
        <v>Nov</v>
      </c>
      <c r="E327" s="2">
        <f t="shared" si="43"/>
        <v>47</v>
      </c>
      <c r="F327" s="2">
        <f t="shared" si="41"/>
        <v>3</v>
      </c>
      <c r="G327" s="5" t="str">
        <f t="shared" si="39"/>
        <v>Sat</v>
      </c>
      <c r="H327" s="2">
        <f t="shared" si="44"/>
        <v>21</v>
      </c>
      <c r="I327" s="16">
        <v>154</v>
      </c>
      <c r="J327" s="16">
        <v>169</v>
      </c>
      <c r="K327" s="16">
        <v>165</v>
      </c>
      <c r="L327" s="16">
        <v>31</v>
      </c>
      <c r="M327" s="16">
        <v>440</v>
      </c>
      <c r="N327" s="16">
        <v>292</v>
      </c>
      <c r="O327" s="16">
        <v>292</v>
      </c>
      <c r="P327" s="16">
        <v>1977</v>
      </c>
      <c r="Q327" s="16">
        <v>2048</v>
      </c>
      <c r="R327" s="16">
        <v>177</v>
      </c>
      <c r="S327" s="16">
        <v>46</v>
      </c>
      <c r="T327" s="16">
        <v>7</v>
      </c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</row>
    <row r="328" spans="1:30" x14ac:dyDescent="0.25">
      <c r="A328" s="10">
        <f>IF(COUNTIF($D$3:D328,D328)=1,A327+1,A327)</f>
        <v>11</v>
      </c>
      <c r="B328" s="3">
        <f t="shared" si="45"/>
        <v>42330</v>
      </c>
      <c r="C328" s="2">
        <f t="shared" si="40"/>
        <v>2015</v>
      </c>
      <c r="D328" s="4" t="str">
        <f t="shared" si="42"/>
        <v>Nov</v>
      </c>
      <c r="E328" s="2">
        <f t="shared" si="43"/>
        <v>48</v>
      </c>
      <c r="F328" s="2">
        <f t="shared" si="41"/>
        <v>4</v>
      </c>
      <c r="G328" s="5" t="str">
        <f t="shared" si="39"/>
        <v>Sun</v>
      </c>
      <c r="H328" s="2">
        <f t="shared" si="44"/>
        <v>22</v>
      </c>
      <c r="I328" s="16">
        <v>156</v>
      </c>
      <c r="J328" s="16">
        <v>143</v>
      </c>
      <c r="K328" s="16">
        <v>146</v>
      </c>
      <c r="L328" s="16">
        <v>44</v>
      </c>
      <c r="M328" s="16">
        <v>372</v>
      </c>
      <c r="N328" s="16">
        <v>302</v>
      </c>
      <c r="O328" s="16">
        <v>302</v>
      </c>
      <c r="P328" s="16">
        <v>1548</v>
      </c>
      <c r="Q328" s="16">
        <v>1837</v>
      </c>
      <c r="R328" s="16">
        <v>185</v>
      </c>
      <c r="S328" s="16">
        <v>42</v>
      </c>
      <c r="T328" s="16">
        <v>6</v>
      </c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</row>
    <row r="329" spans="1:30" x14ac:dyDescent="0.25">
      <c r="A329" s="10">
        <f>IF(COUNTIF($D$3:D329,D329)=1,A328+1,A328)</f>
        <v>11</v>
      </c>
      <c r="B329" s="3">
        <f t="shared" si="45"/>
        <v>42331</v>
      </c>
      <c r="C329" s="2">
        <f t="shared" si="40"/>
        <v>2015</v>
      </c>
      <c r="D329" s="4" t="str">
        <f t="shared" si="42"/>
        <v>Nov</v>
      </c>
      <c r="E329" s="2">
        <f t="shared" si="43"/>
        <v>48</v>
      </c>
      <c r="F329" s="2">
        <f t="shared" si="41"/>
        <v>4</v>
      </c>
      <c r="G329" s="5" t="str">
        <f t="shared" si="39"/>
        <v>Mon</v>
      </c>
      <c r="H329" s="2">
        <f t="shared" si="44"/>
        <v>23</v>
      </c>
      <c r="I329" s="16">
        <v>188</v>
      </c>
      <c r="J329" s="16">
        <v>185</v>
      </c>
      <c r="K329" s="16">
        <v>133</v>
      </c>
      <c r="L329" s="16">
        <v>42</v>
      </c>
      <c r="M329" s="16">
        <v>606</v>
      </c>
      <c r="N329" s="16">
        <v>299</v>
      </c>
      <c r="O329" s="16">
        <v>299</v>
      </c>
      <c r="P329" s="16">
        <v>3479</v>
      </c>
      <c r="Q329" s="16">
        <v>2675</v>
      </c>
      <c r="R329" s="16">
        <v>257</v>
      </c>
      <c r="S329" s="16">
        <v>68</v>
      </c>
      <c r="T329" s="16">
        <v>8</v>
      </c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</row>
    <row r="330" spans="1:30" x14ac:dyDescent="0.25">
      <c r="A330" s="10">
        <f>IF(COUNTIF($D$3:D330,D330)=1,A329+1,A329)</f>
        <v>11</v>
      </c>
      <c r="B330" s="3">
        <f t="shared" si="45"/>
        <v>42332</v>
      </c>
      <c r="C330" s="2">
        <f t="shared" si="40"/>
        <v>2015</v>
      </c>
      <c r="D330" s="4" t="str">
        <f t="shared" si="42"/>
        <v>Nov</v>
      </c>
      <c r="E330" s="2">
        <f t="shared" si="43"/>
        <v>48</v>
      </c>
      <c r="F330" s="2">
        <f t="shared" si="41"/>
        <v>4</v>
      </c>
      <c r="G330" s="5" t="str">
        <f t="shared" si="39"/>
        <v>Tue</v>
      </c>
      <c r="H330" s="2">
        <f t="shared" si="44"/>
        <v>24</v>
      </c>
      <c r="I330" s="16">
        <v>200</v>
      </c>
      <c r="J330" s="16">
        <v>194</v>
      </c>
      <c r="K330" s="16">
        <v>141</v>
      </c>
      <c r="L330" s="16">
        <v>46</v>
      </c>
      <c r="M330" s="16">
        <v>610</v>
      </c>
      <c r="N330" s="16">
        <v>339</v>
      </c>
      <c r="O330" s="16">
        <v>339</v>
      </c>
      <c r="P330" s="16">
        <v>2984</v>
      </c>
      <c r="Q330" s="16">
        <v>2375</v>
      </c>
      <c r="R330" s="16">
        <v>261</v>
      </c>
      <c r="S330" s="16">
        <v>82</v>
      </c>
      <c r="T330" s="16">
        <v>5</v>
      </c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</row>
    <row r="331" spans="1:30" x14ac:dyDescent="0.25">
      <c r="A331" s="10">
        <f>IF(COUNTIF($D$3:D331,D331)=1,A330+1,A330)</f>
        <v>11</v>
      </c>
      <c r="B331" s="3">
        <f t="shared" si="45"/>
        <v>42333</v>
      </c>
      <c r="C331" s="2">
        <f t="shared" si="40"/>
        <v>2015</v>
      </c>
      <c r="D331" s="4" t="str">
        <f t="shared" si="42"/>
        <v>Nov</v>
      </c>
      <c r="E331" s="2">
        <f t="shared" si="43"/>
        <v>48</v>
      </c>
      <c r="F331" s="2">
        <f t="shared" si="41"/>
        <v>4</v>
      </c>
      <c r="G331" s="5" t="str">
        <f t="shared" si="39"/>
        <v>Wed</v>
      </c>
      <c r="H331" s="2">
        <f t="shared" si="44"/>
        <v>25</v>
      </c>
      <c r="I331" s="16">
        <v>248</v>
      </c>
      <c r="J331" s="16">
        <v>179</v>
      </c>
      <c r="K331" s="16">
        <v>168</v>
      </c>
      <c r="L331" s="16">
        <v>42</v>
      </c>
      <c r="M331" s="16">
        <v>678</v>
      </c>
      <c r="N331" s="16">
        <v>440</v>
      </c>
      <c r="O331" s="16">
        <v>440</v>
      </c>
      <c r="P331" s="16">
        <v>2737</v>
      </c>
      <c r="Q331" s="16">
        <v>2428</v>
      </c>
      <c r="R331" s="16">
        <v>270</v>
      </c>
      <c r="S331" s="16">
        <v>69</v>
      </c>
      <c r="T331" s="16">
        <v>11</v>
      </c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</row>
    <row r="332" spans="1:30" x14ac:dyDescent="0.25">
      <c r="A332" s="10">
        <f>IF(COUNTIF($D$3:D332,D332)=1,A331+1,A331)</f>
        <v>11</v>
      </c>
      <c r="B332" s="3">
        <f t="shared" si="45"/>
        <v>42334</v>
      </c>
      <c r="C332" s="2">
        <f t="shared" si="40"/>
        <v>2015</v>
      </c>
      <c r="D332" s="4" t="str">
        <f t="shared" si="42"/>
        <v>Nov</v>
      </c>
      <c r="E332" s="2">
        <f t="shared" si="43"/>
        <v>48</v>
      </c>
      <c r="F332" s="2">
        <f t="shared" si="41"/>
        <v>4</v>
      </c>
      <c r="G332" s="5" t="str">
        <f t="shared" si="39"/>
        <v>Thu</v>
      </c>
      <c r="H332" s="2">
        <f t="shared" si="44"/>
        <v>26</v>
      </c>
      <c r="I332" s="16">
        <v>210</v>
      </c>
      <c r="J332" s="16">
        <v>186</v>
      </c>
      <c r="K332" s="16">
        <v>142</v>
      </c>
      <c r="L332" s="16">
        <v>44</v>
      </c>
      <c r="M332" s="16">
        <v>557</v>
      </c>
      <c r="N332" s="16">
        <v>394</v>
      </c>
      <c r="O332" s="16">
        <v>394</v>
      </c>
      <c r="P332" s="16">
        <v>1367</v>
      </c>
      <c r="Q332" s="16">
        <v>1217</v>
      </c>
      <c r="R332" s="16">
        <v>242</v>
      </c>
      <c r="S332" s="16">
        <v>80</v>
      </c>
      <c r="T332" s="16">
        <v>24</v>
      </c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</row>
    <row r="333" spans="1:30" x14ac:dyDescent="0.25">
      <c r="A333" s="10">
        <f>IF(COUNTIF($D$3:D333,D333)=1,A332+1,A332)</f>
        <v>11</v>
      </c>
      <c r="B333" s="3">
        <f t="shared" si="45"/>
        <v>42335</v>
      </c>
      <c r="C333" s="2">
        <f t="shared" si="40"/>
        <v>2015</v>
      </c>
      <c r="D333" s="4" t="str">
        <f t="shared" si="42"/>
        <v>Nov</v>
      </c>
      <c r="E333" s="2">
        <f t="shared" si="43"/>
        <v>48</v>
      </c>
      <c r="F333" s="2">
        <f t="shared" si="41"/>
        <v>4</v>
      </c>
      <c r="G333" s="5" t="str">
        <f t="shared" si="39"/>
        <v>Fri</v>
      </c>
      <c r="H333" s="2">
        <f t="shared" si="44"/>
        <v>27</v>
      </c>
      <c r="I333" s="16">
        <v>169</v>
      </c>
      <c r="J333" s="16">
        <v>178</v>
      </c>
      <c r="K333" s="16">
        <v>133</v>
      </c>
      <c r="L333" s="16">
        <v>31</v>
      </c>
      <c r="M333" s="16">
        <v>583</v>
      </c>
      <c r="N333" s="16">
        <v>379</v>
      </c>
      <c r="O333" s="16">
        <v>379</v>
      </c>
      <c r="P333" s="16">
        <v>2974</v>
      </c>
      <c r="Q333" s="16">
        <v>3416</v>
      </c>
      <c r="R333" s="16">
        <v>229</v>
      </c>
      <c r="S333" s="16">
        <v>70</v>
      </c>
      <c r="T333" s="16">
        <v>12</v>
      </c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</row>
    <row r="334" spans="1:30" x14ac:dyDescent="0.25">
      <c r="A334" s="10">
        <f>IF(COUNTIF($D$3:D334,D334)=1,A333+1,A333)</f>
        <v>11</v>
      </c>
      <c r="B334" s="3">
        <f t="shared" si="45"/>
        <v>42336</v>
      </c>
      <c r="C334" s="2">
        <f t="shared" si="40"/>
        <v>2015</v>
      </c>
      <c r="D334" s="4" t="str">
        <f t="shared" si="42"/>
        <v>Nov</v>
      </c>
      <c r="E334" s="2">
        <f t="shared" si="43"/>
        <v>48</v>
      </c>
      <c r="F334" s="2">
        <f t="shared" si="41"/>
        <v>4</v>
      </c>
      <c r="G334" s="5" t="str">
        <f t="shared" si="39"/>
        <v>Sat</v>
      </c>
      <c r="H334" s="2">
        <f t="shared" si="44"/>
        <v>28</v>
      </c>
      <c r="I334" s="16">
        <v>119</v>
      </c>
      <c r="J334" s="16">
        <v>136</v>
      </c>
      <c r="K334" s="16">
        <v>158</v>
      </c>
      <c r="L334" s="16">
        <v>38</v>
      </c>
      <c r="M334" s="16">
        <v>506</v>
      </c>
      <c r="N334" s="16">
        <v>462</v>
      </c>
      <c r="O334" s="16">
        <v>462</v>
      </c>
      <c r="P334" s="16">
        <v>2390</v>
      </c>
      <c r="Q334" s="16">
        <v>2962</v>
      </c>
      <c r="R334" s="16">
        <v>201</v>
      </c>
      <c r="S334" s="16">
        <v>59</v>
      </c>
      <c r="T334" s="16">
        <v>8</v>
      </c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</row>
    <row r="335" spans="1:30" x14ac:dyDescent="0.25">
      <c r="A335" s="10">
        <f>IF(COUNTIF($D$3:D335,D335)=1,A334+1,A334)</f>
        <v>11</v>
      </c>
      <c r="B335" s="3">
        <f t="shared" si="45"/>
        <v>42337</v>
      </c>
      <c r="C335" s="2">
        <f t="shared" si="40"/>
        <v>2015</v>
      </c>
      <c r="D335" s="4" t="str">
        <f t="shared" si="42"/>
        <v>Nov</v>
      </c>
      <c r="E335" s="2">
        <f t="shared" si="43"/>
        <v>49</v>
      </c>
      <c r="F335" s="2">
        <f t="shared" si="41"/>
        <v>5</v>
      </c>
      <c r="G335" s="5" t="str">
        <f t="shared" si="39"/>
        <v>Sun</v>
      </c>
      <c r="H335" s="2">
        <f t="shared" si="44"/>
        <v>29</v>
      </c>
      <c r="I335" s="16">
        <v>174</v>
      </c>
      <c r="J335" s="16">
        <v>138</v>
      </c>
      <c r="K335" s="16">
        <v>175</v>
      </c>
      <c r="L335" s="16">
        <v>42</v>
      </c>
      <c r="M335" s="16">
        <v>539</v>
      </c>
      <c r="N335" s="16">
        <v>557</v>
      </c>
      <c r="O335" s="16">
        <v>557</v>
      </c>
      <c r="P335" s="16">
        <v>2149</v>
      </c>
      <c r="Q335" s="16">
        <v>2685</v>
      </c>
      <c r="R335" s="16">
        <v>244</v>
      </c>
      <c r="S335" s="16">
        <v>44</v>
      </c>
      <c r="T335" s="16">
        <v>3</v>
      </c>
      <c r="U335" s="166"/>
      <c r="V335" s="166"/>
      <c r="W335" s="166"/>
      <c r="X335" s="166"/>
      <c r="Y335" s="166"/>
      <c r="Z335" s="166"/>
      <c r="AA335" s="166"/>
      <c r="AB335" s="166"/>
      <c r="AC335" s="166"/>
      <c r="AD335" s="166"/>
    </row>
    <row r="336" spans="1:30" x14ac:dyDescent="0.25">
      <c r="A336" s="10">
        <f>IF(COUNTIF($D$3:D336,D336)=1,A335+1,A335)</f>
        <v>11</v>
      </c>
      <c r="B336" s="3">
        <f t="shared" si="45"/>
        <v>42338</v>
      </c>
      <c r="C336" s="2">
        <f t="shared" si="40"/>
        <v>2015</v>
      </c>
      <c r="D336" s="4" t="str">
        <f t="shared" si="42"/>
        <v>Nov</v>
      </c>
      <c r="E336" s="2">
        <f t="shared" si="43"/>
        <v>49</v>
      </c>
      <c r="F336" s="2">
        <f t="shared" si="41"/>
        <v>5</v>
      </c>
      <c r="G336" s="5" t="str">
        <f t="shared" si="39"/>
        <v>Mon</v>
      </c>
      <c r="H336" s="2">
        <f t="shared" si="44"/>
        <v>30</v>
      </c>
      <c r="I336" s="16">
        <v>236</v>
      </c>
      <c r="J336" s="16">
        <v>184</v>
      </c>
      <c r="K336" s="16">
        <v>191</v>
      </c>
      <c r="L336" s="16">
        <v>50</v>
      </c>
      <c r="M336" s="16">
        <v>816</v>
      </c>
      <c r="N336" s="16">
        <v>625</v>
      </c>
      <c r="O336" s="16">
        <v>625</v>
      </c>
      <c r="P336" s="16">
        <v>5002</v>
      </c>
      <c r="Q336" s="16">
        <v>3950</v>
      </c>
      <c r="R336" s="16">
        <v>333</v>
      </c>
      <c r="S336" s="16">
        <v>75</v>
      </c>
      <c r="T336" s="16">
        <v>18</v>
      </c>
      <c r="U336" s="166"/>
      <c r="V336" s="166"/>
      <c r="W336" s="166"/>
      <c r="X336" s="166"/>
      <c r="Y336" s="166"/>
      <c r="Z336" s="166"/>
      <c r="AA336" s="166"/>
      <c r="AB336" s="166"/>
      <c r="AC336" s="166"/>
      <c r="AD336" s="166"/>
    </row>
    <row r="337" spans="1:30" x14ac:dyDescent="0.25">
      <c r="A337" s="10">
        <f>IF(COUNTIF($D$3:D337,D337)=1,A336+1,A336)</f>
        <v>12</v>
      </c>
      <c r="B337" s="3">
        <f t="shared" si="45"/>
        <v>42339</v>
      </c>
      <c r="C337" s="2">
        <f t="shared" si="40"/>
        <v>2015</v>
      </c>
      <c r="D337" s="4" t="str">
        <f t="shared" si="42"/>
        <v>Dec</v>
      </c>
      <c r="E337" s="2">
        <f t="shared" si="43"/>
        <v>49</v>
      </c>
      <c r="F337" s="2">
        <f t="shared" si="41"/>
        <v>1</v>
      </c>
      <c r="G337" s="5" t="str">
        <f t="shared" si="39"/>
        <v>Tue</v>
      </c>
      <c r="H337" s="2">
        <f t="shared" si="44"/>
        <v>1</v>
      </c>
      <c r="I337" s="16">
        <v>191</v>
      </c>
      <c r="J337" s="16">
        <v>189</v>
      </c>
      <c r="K337" s="16">
        <v>202</v>
      </c>
      <c r="L337" s="16">
        <v>55</v>
      </c>
      <c r="M337" s="16">
        <v>697</v>
      </c>
      <c r="N337" s="16">
        <v>466</v>
      </c>
      <c r="O337" s="16">
        <v>466</v>
      </c>
      <c r="P337" s="16">
        <v>4316</v>
      </c>
      <c r="Q337" s="16">
        <v>3374</v>
      </c>
      <c r="R337" s="16">
        <v>261</v>
      </c>
      <c r="S337" s="16">
        <v>57</v>
      </c>
      <c r="T337" s="16">
        <v>10</v>
      </c>
      <c r="U337" s="166"/>
      <c r="V337" s="166"/>
      <c r="W337" s="166"/>
      <c r="X337" s="166"/>
      <c r="Y337" s="166"/>
      <c r="Z337" s="166"/>
      <c r="AA337" s="166"/>
      <c r="AB337" s="166"/>
      <c r="AC337" s="166"/>
      <c r="AD337" s="166"/>
    </row>
    <row r="338" spans="1:30" x14ac:dyDescent="0.25">
      <c r="A338" s="10">
        <f>IF(COUNTIF($D$3:D338,D338)=1,A337+1,A337)</f>
        <v>12</v>
      </c>
      <c r="B338" s="3">
        <f t="shared" si="45"/>
        <v>42340</v>
      </c>
      <c r="C338" s="2">
        <f t="shared" si="40"/>
        <v>2015</v>
      </c>
      <c r="D338" s="4" t="str">
        <f t="shared" si="42"/>
        <v>Dec</v>
      </c>
      <c r="E338" s="2">
        <f t="shared" si="43"/>
        <v>49</v>
      </c>
      <c r="F338" s="2">
        <f t="shared" si="41"/>
        <v>1</v>
      </c>
      <c r="G338" s="5" t="str">
        <f t="shared" si="39"/>
        <v>Wed</v>
      </c>
      <c r="H338" s="2">
        <f t="shared" si="44"/>
        <v>2</v>
      </c>
      <c r="I338" s="16">
        <v>194</v>
      </c>
      <c r="J338" s="16">
        <v>227</v>
      </c>
      <c r="K338" s="16">
        <v>137</v>
      </c>
      <c r="L338" s="16">
        <v>58</v>
      </c>
      <c r="M338" s="16">
        <v>660</v>
      </c>
      <c r="N338" s="16">
        <v>388</v>
      </c>
      <c r="O338" s="16">
        <v>388</v>
      </c>
      <c r="P338" s="16">
        <v>3729</v>
      </c>
      <c r="Q338" s="16">
        <v>3309</v>
      </c>
      <c r="R338" s="16">
        <v>231</v>
      </c>
      <c r="S338" s="16">
        <v>67</v>
      </c>
      <c r="T338" s="16">
        <v>11</v>
      </c>
      <c r="U338" s="166"/>
      <c r="V338" s="166"/>
      <c r="W338" s="166"/>
      <c r="X338" s="166"/>
      <c r="Y338" s="166"/>
      <c r="Z338" s="166"/>
      <c r="AA338" s="166"/>
      <c r="AB338" s="166"/>
      <c r="AC338" s="166"/>
      <c r="AD338" s="166"/>
    </row>
    <row r="339" spans="1:30" x14ac:dyDescent="0.25">
      <c r="A339" s="10">
        <f>IF(COUNTIF($D$3:D339,D339)=1,A338+1,A338)</f>
        <v>12</v>
      </c>
      <c r="B339" s="3">
        <f t="shared" si="45"/>
        <v>42341</v>
      </c>
      <c r="C339" s="2">
        <f t="shared" si="40"/>
        <v>2015</v>
      </c>
      <c r="D339" s="4" t="str">
        <f t="shared" si="42"/>
        <v>Dec</v>
      </c>
      <c r="E339" s="2">
        <f t="shared" si="43"/>
        <v>49</v>
      </c>
      <c r="F339" s="2">
        <f t="shared" si="41"/>
        <v>1</v>
      </c>
      <c r="G339" s="5" t="str">
        <f t="shared" si="39"/>
        <v>Thu</v>
      </c>
      <c r="H339" s="2">
        <f t="shared" si="44"/>
        <v>3</v>
      </c>
      <c r="I339" s="16">
        <v>178</v>
      </c>
      <c r="J339" s="16">
        <v>198</v>
      </c>
      <c r="K339" s="16">
        <v>126</v>
      </c>
      <c r="L339" s="16">
        <v>43</v>
      </c>
      <c r="M339" s="16">
        <v>665</v>
      </c>
      <c r="N339" s="16">
        <v>397</v>
      </c>
      <c r="O339" s="16">
        <v>397</v>
      </c>
      <c r="P339" s="16">
        <v>3590</v>
      </c>
      <c r="Q339" s="16">
        <v>2911</v>
      </c>
      <c r="R339" s="16">
        <v>263</v>
      </c>
      <c r="S339" s="16">
        <v>60</v>
      </c>
      <c r="T339" s="16">
        <v>14</v>
      </c>
      <c r="U339" s="166"/>
      <c r="V339" s="166"/>
      <c r="W339" s="166"/>
      <c r="X339" s="166"/>
      <c r="Y339" s="166"/>
      <c r="Z339" s="166"/>
      <c r="AA339" s="166"/>
      <c r="AB339" s="166"/>
      <c r="AC339" s="166"/>
      <c r="AD339" s="166"/>
    </row>
    <row r="340" spans="1:30" x14ac:dyDescent="0.25">
      <c r="A340" s="10">
        <f>IF(COUNTIF($D$3:D340,D340)=1,A339+1,A339)</f>
        <v>12</v>
      </c>
      <c r="B340" s="3">
        <f t="shared" si="45"/>
        <v>42342</v>
      </c>
      <c r="C340" s="2">
        <f t="shared" si="40"/>
        <v>2015</v>
      </c>
      <c r="D340" s="4" t="str">
        <f t="shared" si="42"/>
        <v>Dec</v>
      </c>
      <c r="E340" s="2">
        <f t="shared" si="43"/>
        <v>49</v>
      </c>
      <c r="F340" s="2">
        <f t="shared" si="41"/>
        <v>1</v>
      </c>
      <c r="G340" s="5" t="str">
        <f t="shared" si="39"/>
        <v>Fri</v>
      </c>
      <c r="H340" s="2">
        <f t="shared" si="44"/>
        <v>4</v>
      </c>
      <c r="I340" s="16">
        <v>139</v>
      </c>
      <c r="J340" s="16">
        <v>163</v>
      </c>
      <c r="K340" s="16">
        <v>118</v>
      </c>
      <c r="L340" s="16">
        <v>30</v>
      </c>
      <c r="M340" s="16">
        <v>557</v>
      </c>
      <c r="N340" s="16">
        <v>306</v>
      </c>
      <c r="O340" s="16">
        <v>306</v>
      </c>
      <c r="P340" s="16">
        <v>3238</v>
      </c>
      <c r="Q340" s="16">
        <v>2897</v>
      </c>
      <c r="R340" s="16">
        <v>213</v>
      </c>
      <c r="S340" s="16">
        <v>59</v>
      </c>
      <c r="T340" s="16">
        <v>8</v>
      </c>
      <c r="U340" s="166"/>
      <c r="V340" s="166"/>
      <c r="W340" s="166"/>
      <c r="X340" s="166"/>
      <c r="Y340" s="166"/>
      <c r="Z340" s="166"/>
      <c r="AA340" s="166"/>
      <c r="AB340" s="166"/>
      <c r="AC340" s="166"/>
      <c r="AD340" s="166"/>
    </row>
    <row r="341" spans="1:30" x14ac:dyDescent="0.25">
      <c r="A341" s="10">
        <f>IF(COUNTIF($D$3:D341,D341)=1,A340+1,A340)</f>
        <v>12</v>
      </c>
      <c r="B341" s="3">
        <f t="shared" si="45"/>
        <v>42343</v>
      </c>
      <c r="C341" s="2">
        <f t="shared" si="40"/>
        <v>2015</v>
      </c>
      <c r="D341" s="4" t="str">
        <f t="shared" si="42"/>
        <v>Dec</v>
      </c>
      <c r="E341" s="2">
        <f t="shared" si="43"/>
        <v>49</v>
      </c>
      <c r="F341" s="2">
        <f t="shared" si="41"/>
        <v>1</v>
      </c>
      <c r="G341" s="5" t="str">
        <f t="shared" si="39"/>
        <v>Sat</v>
      </c>
      <c r="H341" s="2">
        <f t="shared" si="44"/>
        <v>5</v>
      </c>
      <c r="I341" s="16">
        <v>85</v>
      </c>
      <c r="J341" s="16">
        <v>143</v>
      </c>
      <c r="K341" s="16">
        <v>111</v>
      </c>
      <c r="L341" s="16">
        <v>29</v>
      </c>
      <c r="M341" s="16">
        <v>420</v>
      </c>
      <c r="N341" s="16">
        <v>369</v>
      </c>
      <c r="O341" s="16">
        <v>369</v>
      </c>
      <c r="P341" s="16">
        <v>2208</v>
      </c>
      <c r="Q341" s="16">
        <v>2429</v>
      </c>
      <c r="R341" s="16">
        <v>191</v>
      </c>
      <c r="S341" s="16">
        <v>43</v>
      </c>
      <c r="T341" s="16">
        <v>2</v>
      </c>
      <c r="U341" s="166"/>
      <c r="V341" s="166"/>
      <c r="W341" s="166"/>
      <c r="X341" s="166"/>
      <c r="Y341" s="166"/>
      <c r="Z341" s="166"/>
      <c r="AA341" s="166"/>
      <c r="AB341" s="166"/>
      <c r="AC341" s="166"/>
      <c r="AD341" s="166"/>
    </row>
    <row r="342" spans="1:30" x14ac:dyDescent="0.25">
      <c r="A342" s="10">
        <f>IF(COUNTIF($D$3:D342,D342)=1,A341+1,A341)</f>
        <v>12</v>
      </c>
      <c r="B342" s="3">
        <f t="shared" si="45"/>
        <v>42344</v>
      </c>
      <c r="C342" s="2">
        <f t="shared" si="40"/>
        <v>2015</v>
      </c>
      <c r="D342" s="4" t="str">
        <f t="shared" si="42"/>
        <v>Dec</v>
      </c>
      <c r="E342" s="2">
        <f t="shared" si="43"/>
        <v>50</v>
      </c>
      <c r="F342" s="2">
        <f t="shared" si="41"/>
        <v>1</v>
      </c>
      <c r="G342" s="5" t="str">
        <f t="shared" si="39"/>
        <v>Sun</v>
      </c>
      <c r="H342" s="2">
        <f t="shared" si="44"/>
        <v>6</v>
      </c>
      <c r="I342" s="16">
        <v>155</v>
      </c>
      <c r="J342" s="16">
        <v>141</v>
      </c>
      <c r="K342" s="16">
        <v>164</v>
      </c>
      <c r="L342" s="16">
        <v>45</v>
      </c>
      <c r="M342" s="16">
        <v>453</v>
      </c>
      <c r="N342" s="16">
        <v>522</v>
      </c>
      <c r="O342" s="16">
        <v>522</v>
      </c>
      <c r="P342" s="16">
        <v>1799</v>
      </c>
      <c r="Q342" s="16">
        <v>2133</v>
      </c>
      <c r="R342" s="16">
        <v>176</v>
      </c>
      <c r="S342" s="16">
        <v>31</v>
      </c>
      <c r="T342" s="16">
        <v>0</v>
      </c>
      <c r="U342" s="166"/>
      <c r="V342" s="166"/>
      <c r="W342" s="166"/>
      <c r="X342" s="166"/>
      <c r="Y342" s="166"/>
      <c r="Z342" s="166"/>
      <c r="AA342" s="166"/>
      <c r="AB342" s="166"/>
      <c r="AC342" s="166"/>
      <c r="AD342" s="166"/>
    </row>
    <row r="343" spans="1:30" x14ac:dyDescent="0.25">
      <c r="A343" s="10">
        <f>IF(COUNTIF($D$3:D343,D343)=1,A342+1,A342)</f>
        <v>12</v>
      </c>
      <c r="B343" s="3">
        <f t="shared" si="45"/>
        <v>42345</v>
      </c>
      <c r="C343" s="2">
        <f t="shared" si="40"/>
        <v>2015</v>
      </c>
      <c r="D343" s="4" t="str">
        <f t="shared" si="42"/>
        <v>Dec</v>
      </c>
      <c r="E343" s="2">
        <f t="shared" si="43"/>
        <v>50</v>
      </c>
      <c r="F343" s="2">
        <f t="shared" si="41"/>
        <v>1</v>
      </c>
      <c r="G343" s="5" t="str">
        <f t="shared" si="39"/>
        <v>Mon</v>
      </c>
      <c r="H343" s="2">
        <f t="shared" si="44"/>
        <v>7</v>
      </c>
      <c r="I343" s="16">
        <v>223</v>
      </c>
      <c r="J343" s="16">
        <v>224</v>
      </c>
      <c r="K343" s="16">
        <v>156</v>
      </c>
      <c r="L343" s="16">
        <v>39</v>
      </c>
      <c r="M343" s="16">
        <v>660</v>
      </c>
      <c r="N343" s="16">
        <v>452</v>
      </c>
      <c r="O343" s="16">
        <v>452</v>
      </c>
      <c r="P343" s="16">
        <v>3972</v>
      </c>
      <c r="Q343" s="16">
        <v>3118</v>
      </c>
      <c r="R343" s="16">
        <v>261</v>
      </c>
      <c r="S343" s="16">
        <v>63</v>
      </c>
      <c r="T343" s="16">
        <v>33</v>
      </c>
      <c r="U343" s="166"/>
      <c r="V343" s="166"/>
      <c r="W343" s="166"/>
      <c r="X343" s="166"/>
      <c r="Y343" s="166"/>
      <c r="Z343" s="166"/>
      <c r="AA343" s="166"/>
      <c r="AB343" s="166"/>
      <c r="AC343" s="166"/>
      <c r="AD343" s="166"/>
    </row>
    <row r="344" spans="1:30" x14ac:dyDescent="0.25">
      <c r="A344" s="10">
        <f>IF(COUNTIF($D$3:D344,D344)=1,A343+1,A343)</f>
        <v>12</v>
      </c>
      <c r="B344" s="3">
        <f t="shared" si="45"/>
        <v>42346</v>
      </c>
      <c r="C344" s="2">
        <f t="shared" si="40"/>
        <v>2015</v>
      </c>
      <c r="D344" s="4" t="str">
        <f t="shared" si="42"/>
        <v>Dec</v>
      </c>
      <c r="E344" s="2">
        <f t="shared" si="43"/>
        <v>50</v>
      </c>
      <c r="F344" s="2">
        <f t="shared" si="41"/>
        <v>2</v>
      </c>
      <c r="G344" s="5" t="str">
        <f t="shared" si="39"/>
        <v>Tue</v>
      </c>
      <c r="H344" s="2">
        <f t="shared" si="44"/>
        <v>8</v>
      </c>
      <c r="I344" s="16">
        <v>171</v>
      </c>
      <c r="J344" s="16">
        <v>156</v>
      </c>
      <c r="K344" s="16">
        <v>132</v>
      </c>
      <c r="L344" s="16">
        <v>42</v>
      </c>
      <c r="M344" s="16">
        <v>671</v>
      </c>
      <c r="N344" s="16">
        <v>341</v>
      </c>
      <c r="O344" s="16">
        <v>341</v>
      </c>
      <c r="P344" s="16">
        <v>3469</v>
      </c>
      <c r="Q344" s="16">
        <v>2856</v>
      </c>
      <c r="R344" s="16">
        <v>240</v>
      </c>
      <c r="S344" s="16">
        <v>87</v>
      </c>
      <c r="T344" s="16">
        <v>31</v>
      </c>
      <c r="U344" s="166"/>
      <c r="V344" s="166"/>
      <c r="W344" s="166"/>
      <c r="X344" s="166"/>
      <c r="Y344" s="166"/>
      <c r="Z344" s="166"/>
      <c r="AA344" s="166"/>
      <c r="AB344" s="166"/>
      <c r="AC344" s="166"/>
      <c r="AD344" s="166"/>
    </row>
    <row r="345" spans="1:30" x14ac:dyDescent="0.25">
      <c r="A345" s="10">
        <f>IF(COUNTIF($D$3:D345,D345)=1,A344+1,A344)</f>
        <v>12</v>
      </c>
      <c r="B345" s="3">
        <f t="shared" si="45"/>
        <v>42347</v>
      </c>
      <c r="C345" s="2">
        <f t="shared" si="40"/>
        <v>2015</v>
      </c>
      <c r="D345" s="4" t="str">
        <f t="shared" si="42"/>
        <v>Dec</v>
      </c>
      <c r="E345" s="2">
        <f t="shared" si="43"/>
        <v>50</v>
      </c>
      <c r="F345" s="2">
        <f t="shared" si="41"/>
        <v>2</v>
      </c>
      <c r="G345" s="5" t="str">
        <f t="shared" si="39"/>
        <v>Wed</v>
      </c>
      <c r="H345" s="2">
        <f t="shared" si="44"/>
        <v>9</v>
      </c>
      <c r="I345" s="16">
        <v>165</v>
      </c>
      <c r="J345" s="16">
        <v>172</v>
      </c>
      <c r="K345" s="16">
        <v>140</v>
      </c>
      <c r="L345" s="16">
        <v>42</v>
      </c>
      <c r="M345" s="16">
        <v>543</v>
      </c>
      <c r="N345" s="16">
        <v>328</v>
      </c>
      <c r="O345" s="16">
        <v>328</v>
      </c>
      <c r="P345" s="16">
        <v>3309</v>
      </c>
      <c r="Q345" s="16">
        <v>2864</v>
      </c>
      <c r="R345" s="16">
        <v>221</v>
      </c>
      <c r="S345" s="16">
        <v>64</v>
      </c>
      <c r="T345" s="16">
        <v>44</v>
      </c>
      <c r="U345" s="166"/>
      <c r="V345" s="166"/>
      <c r="W345" s="166"/>
      <c r="X345" s="166"/>
      <c r="Y345" s="166"/>
      <c r="Z345" s="166"/>
      <c r="AA345" s="166"/>
      <c r="AB345" s="166"/>
      <c r="AC345" s="166"/>
      <c r="AD345" s="166"/>
    </row>
    <row r="346" spans="1:30" x14ac:dyDescent="0.25">
      <c r="A346" s="10">
        <f>IF(COUNTIF($D$3:D346,D346)=1,A345+1,A345)</f>
        <v>12</v>
      </c>
      <c r="B346" s="3">
        <f t="shared" si="45"/>
        <v>42348</v>
      </c>
      <c r="C346" s="2">
        <f t="shared" si="40"/>
        <v>2015</v>
      </c>
      <c r="D346" s="4" t="str">
        <f t="shared" si="42"/>
        <v>Dec</v>
      </c>
      <c r="E346" s="2">
        <f t="shared" si="43"/>
        <v>50</v>
      </c>
      <c r="F346" s="2">
        <f t="shared" si="41"/>
        <v>2</v>
      </c>
      <c r="G346" s="5" t="str">
        <f t="shared" si="39"/>
        <v>Thu</v>
      </c>
      <c r="H346" s="2">
        <f t="shared" si="44"/>
        <v>10</v>
      </c>
      <c r="I346" s="16">
        <v>221</v>
      </c>
      <c r="J346" s="16">
        <v>204</v>
      </c>
      <c r="K346" s="16">
        <v>111</v>
      </c>
      <c r="L346" s="16">
        <v>45</v>
      </c>
      <c r="M346" s="16">
        <v>570</v>
      </c>
      <c r="N346" s="16">
        <v>371</v>
      </c>
      <c r="O346" s="16">
        <v>371</v>
      </c>
      <c r="P346" s="16">
        <v>3214</v>
      </c>
      <c r="Q346" s="16">
        <v>2785</v>
      </c>
      <c r="R346" s="16">
        <v>230</v>
      </c>
      <c r="S346" s="16">
        <v>75</v>
      </c>
      <c r="T346" s="16">
        <v>38</v>
      </c>
      <c r="U346" s="166"/>
      <c r="V346" s="166"/>
      <c r="W346" s="166"/>
      <c r="X346" s="166"/>
      <c r="Y346" s="166"/>
      <c r="Z346" s="166"/>
      <c r="AA346" s="166"/>
      <c r="AB346" s="166"/>
      <c r="AC346" s="166"/>
      <c r="AD346" s="166"/>
    </row>
    <row r="347" spans="1:30" x14ac:dyDescent="0.25">
      <c r="A347" s="10">
        <f>IF(COUNTIF($D$3:D347,D347)=1,A346+1,A346)</f>
        <v>12</v>
      </c>
      <c r="B347" s="3">
        <f t="shared" si="45"/>
        <v>42349</v>
      </c>
      <c r="C347" s="2">
        <f t="shared" si="40"/>
        <v>2015</v>
      </c>
      <c r="D347" s="4" t="str">
        <f t="shared" si="42"/>
        <v>Dec</v>
      </c>
      <c r="E347" s="2">
        <f t="shared" si="43"/>
        <v>50</v>
      </c>
      <c r="F347" s="2">
        <f t="shared" si="41"/>
        <v>2</v>
      </c>
      <c r="G347" s="5" t="str">
        <f t="shared" si="39"/>
        <v>Fri</v>
      </c>
      <c r="H347" s="2">
        <f t="shared" si="44"/>
        <v>11</v>
      </c>
      <c r="I347" s="16">
        <v>130</v>
      </c>
      <c r="J347" s="16">
        <v>205</v>
      </c>
      <c r="K347" s="16">
        <v>117</v>
      </c>
      <c r="L347" s="16">
        <v>28</v>
      </c>
      <c r="M347" s="16">
        <v>531</v>
      </c>
      <c r="N347" s="16">
        <v>277</v>
      </c>
      <c r="O347" s="16">
        <v>277</v>
      </c>
      <c r="P347" s="16">
        <v>3025</v>
      </c>
      <c r="Q347" s="16">
        <v>2753</v>
      </c>
      <c r="R347" s="16">
        <v>249</v>
      </c>
      <c r="S347" s="16">
        <v>89</v>
      </c>
      <c r="T347" s="16">
        <v>36</v>
      </c>
      <c r="U347" s="166"/>
      <c r="V347" s="166"/>
      <c r="W347" s="166"/>
      <c r="X347" s="166"/>
      <c r="Y347" s="166"/>
      <c r="Z347" s="166"/>
      <c r="AA347" s="166"/>
      <c r="AB347" s="166"/>
      <c r="AC347" s="166"/>
      <c r="AD347" s="166"/>
    </row>
    <row r="348" spans="1:30" x14ac:dyDescent="0.25">
      <c r="A348" s="10">
        <f>IF(COUNTIF($D$3:D348,D348)=1,A347+1,A347)</f>
        <v>12</v>
      </c>
      <c r="B348" s="3">
        <f t="shared" si="45"/>
        <v>42350</v>
      </c>
      <c r="C348" s="2">
        <f t="shared" si="40"/>
        <v>2015</v>
      </c>
      <c r="D348" s="4" t="str">
        <f t="shared" si="42"/>
        <v>Dec</v>
      </c>
      <c r="E348" s="2">
        <f t="shared" si="43"/>
        <v>50</v>
      </c>
      <c r="F348" s="2">
        <f t="shared" si="41"/>
        <v>2</v>
      </c>
      <c r="G348" s="5" t="str">
        <f t="shared" si="39"/>
        <v>Sat</v>
      </c>
      <c r="H348" s="2">
        <f t="shared" si="44"/>
        <v>12</v>
      </c>
      <c r="I348" s="16">
        <v>154</v>
      </c>
      <c r="J348" s="16">
        <v>161</v>
      </c>
      <c r="K348" s="16">
        <v>171</v>
      </c>
      <c r="L348" s="16">
        <v>25</v>
      </c>
      <c r="M348" s="16">
        <v>498</v>
      </c>
      <c r="N348" s="16">
        <v>426</v>
      </c>
      <c r="O348" s="16">
        <v>426</v>
      </c>
      <c r="P348" s="16">
        <v>2209</v>
      </c>
      <c r="Q348" s="16">
        <v>2268</v>
      </c>
      <c r="R348" s="16">
        <v>239</v>
      </c>
      <c r="S348" s="16">
        <v>46</v>
      </c>
      <c r="T348" s="16">
        <v>1</v>
      </c>
      <c r="U348" s="166"/>
      <c r="V348" s="166"/>
      <c r="W348" s="166"/>
      <c r="X348" s="166"/>
      <c r="Y348" s="166"/>
      <c r="Z348" s="166"/>
      <c r="AA348" s="166"/>
      <c r="AB348" s="166"/>
      <c r="AC348" s="166"/>
      <c r="AD348" s="166"/>
    </row>
    <row r="349" spans="1:30" x14ac:dyDescent="0.25">
      <c r="A349" s="10">
        <f>IF(COUNTIF($D$3:D349,D349)=1,A348+1,A348)</f>
        <v>12</v>
      </c>
      <c r="B349" s="3">
        <f t="shared" si="45"/>
        <v>42351</v>
      </c>
      <c r="C349" s="2">
        <f t="shared" si="40"/>
        <v>2015</v>
      </c>
      <c r="D349" s="4" t="str">
        <f t="shared" si="42"/>
        <v>Dec</v>
      </c>
      <c r="E349" s="2">
        <f t="shared" si="43"/>
        <v>51</v>
      </c>
      <c r="F349" s="2">
        <f t="shared" si="41"/>
        <v>2</v>
      </c>
      <c r="G349" s="5" t="str">
        <f t="shared" si="39"/>
        <v>Sun</v>
      </c>
      <c r="H349" s="2">
        <f t="shared" si="44"/>
        <v>13</v>
      </c>
      <c r="I349" s="16">
        <v>168</v>
      </c>
      <c r="J349" s="16">
        <v>126</v>
      </c>
      <c r="K349" s="16">
        <v>137</v>
      </c>
      <c r="L349" s="16">
        <v>46</v>
      </c>
      <c r="M349" s="16">
        <v>434</v>
      </c>
      <c r="N349" s="16">
        <v>382</v>
      </c>
      <c r="O349" s="16">
        <v>382</v>
      </c>
      <c r="P349" s="16">
        <v>1968</v>
      </c>
      <c r="Q349" s="16">
        <v>1989</v>
      </c>
      <c r="R349" s="16">
        <v>195</v>
      </c>
      <c r="S349" s="16">
        <v>77</v>
      </c>
      <c r="T349" s="16">
        <v>8</v>
      </c>
      <c r="U349" s="166"/>
      <c r="V349" s="166"/>
      <c r="W349" s="166"/>
      <c r="X349" s="166"/>
      <c r="Y349" s="166"/>
      <c r="Z349" s="166"/>
      <c r="AA349" s="166"/>
      <c r="AB349" s="166"/>
      <c r="AC349" s="166"/>
      <c r="AD349" s="166"/>
    </row>
    <row r="350" spans="1:30" x14ac:dyDescent="0.25">
      <c r="A350" s="10">
        <f>IF(COUNTIF($D$3:D350,D350)=1,A349+1,A349)</f>
        <v>12</v>
      </c>
      <c r="B350" s="3">
        <f t="shared" si="45"/>
        <v>42352</v>
      </c>
      <c r="C350" s="2">
        <f t="shared" si="40"/>
        <v>2015</v>
      </c>
      <c r="D350" s="4" t="str">
        <f t="shared" si="42"/>
        <v>Dec</v>
      </c>
      <c r="E350" s="2">
        <f t="shared" si="43"/>
        <v>51</v>
      </c>
      <c r="F350" s="2">
        <f t="shared" si="41"/>
        <v>2</v>
      </c>
      <c r="G350" s="5" t="str">
        <f t="shared" si="39"/>
        <v>Mon</v>
      </c>
      <c r="H350" s="2">
        <f t="shared" si="44"/>
        <v>14</v>
      </c>
      <c r="I350" s="16">
        <v>178</v>
      </c>
      <c r="J350" s="16">
        <v>185</v>
      </c>
      <c r="K350" s="16">
        <v>162</v>
      </c>
      <c r="L350" s="16">
        <v>44</v>
      </c>
      <c r="M350" s="16">
        <v>626</v>
      </c>
      <c r="N350" s="16">
        <v>438</v>
      </c>
      <c r="O350" s="16">
        <v>438</v>
      </c>
      <c r="P350" s="16">
        <v>4081</v>
      </c>
      <c r="Q350" s="16">
        <v>3148</v>
      </c>
      <c r="R350" s="16">
        <v>312</v>
      </c>
      <c r="S350" s="16">
        <v>64</v>
      </c>
      <c r="T350" s="16">
        <v>24</v>
      </c>
      <c r="U350" s="166"/>
      <c r="V350" s="166"/>
      <c r="W350" s="166"/>
      <c r="X350" s="166"/>
      <c r="Y350" s="166"/>
      <c r="Z350" s="166"/>
      <c r="AA350" s="166"/>
      <c r="AB350" s="166"/>
      <c r="AC350" s="166"/>
      <c r="AD350" s="166"/>
    </row>
    <row r="351" spans="1:30" x14ac:dyDescent="0.25">
      <c r="A351" s="10">
        <f>IF(COUNTIF($D$3:D351,D351)=1,A350+1,A350)</f>
        <v>12</v>
      </c>
      <c r="B351" s="3">
        <f t="shared" si="45"/>
        <v>42353</v>
      </c>
      <c r="C351" s="2">
        <f t="shared" si="40"/>
        <v>2015</v>
      </c>
      <c r="D351" s="4" t="str">
        <f t="shared" si="42"/>
        <v>Dec</v>
      </c>
      <c r="E351" s="2">
        <f t="shared" si="43"/>
        <v>51</v>
      </c>
      <c r="F351" s="2">
        <f t="shared" si="41"/>
        <v>3</v>
      </c>
      <c r="G351" s="5" t="str">
        <f t="shared" si="39"/>
        <v>Tue</v>
      </c>
      <c r="H351" s="2">
        <f t="shared" si="44"/>
        <v>15</v>
      </c>
      <c r="I351" s="16">
        <v>212</v>
      </c>
      <c r="J351" s="16">
        <v>187</v>
      </c>
      <c r="K351" s="16">
        <v>225</v>
      </c>
      <c r="L351" s="16">
        <v>45</v>
      </c>
      <c r="M351" s="16">
        <v>581</v>
      </c>
      <c r="N351" s="16">
        <v>474</v>
      </c>
      <c r="O351" s="16">
        <v>474</v>
      </c>
      <c r="P351" s="16">
        <v>3697</v>
      </c>
      <c r="Q351" s="16">
        <v>2938</v>
      </c>
      <c r="R351" s="16">
        <v>279</v>
      </c>
      <c r="S351" s="16">
        <v>101</v>
      </c>
      <c r="T351" s="16">
        <v>36</v>
      </c>
      <c r="U351" s="166"/>
      <c r="V351" s="166"/>
      <c r="W351" s="166"/>
      <c r="X351" s="166"/>
      <c r="Y351" s="166"/>
      <c r="Z351" s="166"/>
      <c r="AA351" s="166"/>
      <c r="AB351" s="166"/>
      <c r="AC351" s="166"/>
      <c r="AD351" s="166"/>
    </row>
    <row r="352" spans="1:30" x14ac:dyDescent="0.25">
      <c r="A352" s="10">
        <f>IF(COUNTIF($D$3:D352,D352)=1,A351+1,A351)</f>
        <v>12</v>
      </c>
      <c r="B352" s="3">
        <f t="shared" si="45"/>
        <v>42354</v>
      </c>
      <c r="C352" s="2">
        <f t="shared" si="40"/>
        <v>2015</v>
      </c>
      <c r="D352" s="4" t="str">
        <f t="shared" si="42"/>
        <v>Dec</v>
      </c>
      <c r="E352" s="2">
        <f t="shared" si="43"/>
        <v>51</v>
      </c>
      <c r="F352" s="2">
        <f t="shared" si="41"/>
        <v>3</v>
      </c>
      <c r="G352" s="5" t="str">
        <f t="shared" si="39"/>
        <v>Wed</v>
      </c>
      <c r="H352" s="2">
        <f t="shared" si="44"/>
        <v>16</v>
      </c>
      <c r="I352" s="16">
        <v>188</v>
      </c>
      <c r="J352" s="16">
        <v>200</v>
      </c>
      <c r="K352" s="16">
        <v>175</v>
      </c>
      <c r="L352" s="16">
        <v>35</v>
      </c>
      <c r="M352" s="16">
        <v>682</v>
      </c>
      <c r="N352" s="16">
        <v>547</v>
      </c>
      <c r="O352" s="16">
        <v>547</v>
      </c>
      <c r="P352" s="16">
        <v>3389</v>
      </c>
      <c r="Q352" s="16">
        <v>2746</v>
      </c>
      <c r="R352" s="16">
        <v>308</v>
      </c>
      <c r="S352" s="16">
        <v>74</v>
      </c>
      <c r="T352" s="16">
        <v>46</v>
      </c>
      <c r="U352" s="166"/>
      <c r="V352" s="166"/>
      <c r="W352" s="166"/>
      <c r="X352" s="166"/>
      <c r="Y352" s="166"/>
      <c r="Z352" s="166"/>
      <c r="AA352" s="166"/>
      <c r="AB352" s="166"/>
      <c r="AC352" s="166"/>
      <c r="AD352" s="166"/>
    </row>
    <row r="353" spans="1:30" x14ac:dyDescent="0.25">
      <c r="A353" s="10">
        <f>IF(COUNTIF($D$3:D353,D353)=1,A352+1,A352)</f>
        <v>12</v>
      </c>
      <c r="B353" s="3">
        <f t="shared" si="45"/>
        <v>42355</v>
      </c>
      <c r="C353" s="2">
        <f t="shared" si="40"/>
        <v>2015</v>
      </c>
      <c r="D353" s="4" t="str">
        <f t="shared" si="42"/>
        <v>Dec</v>
      </c>
      <c r="E353" s="2">
        <f t="shared" si="43"/>
        <v>51</v>
      </c>
      <c r="F353" s="2">
        <f t="shared" si="41"/>
        <v>3</v>
      </c>
      <c r="G353" s="5" t="str">
        <f t="shared" si="39"/>
        <v>Thu</v>
      </c>
      <c r="H353" s="2">
        <f t="shared" si="44"/>
        <v>17</v>
      </c>
      <c r="I353" s="16">
        <v>196</v>
      </c>
      <c r="J353" s="16">
        <v>233</v>
      </c>
      <c r="K353" s="16">
        <v>160</v>
      </c>
      <c r="L353" s="16">
        <v>35</v>
      </c>
      <c r="M353" s="16">
        <v>620</v>
      </c>
      <c r="N353" s="16">
        <v>456</v>
      </c>
      <c r="O353" s="16">
        <v>456</v>
      </c>
      <c r="P353" s="16">
        <v>3290</v>
      </c>
      <c r="Q353" s="16">
        <v>2610</v>
      </c>
      <c r="R353" s="16">
        <v>221</v>
      </c>
      <c r="S353" s="16">
        <v>64</v>
      </c>
      <c r="T353" s="16">
        <v>40</v>
      </c>
      <c r="U353" s="166"/>
      <c r="V353" s="166"/>
      <c r="W353" s="166"/>
      <c r="X353" s="166"/>
      <c r="Y353" s="166"/>
      <c r="Z353" s="166"/>
      <c r="AA353" s="166"/>
      <c r="AB353" s="166"/>
      <c r="AC353" s="166"/>
      <c r="AD353" s="166"/>
    </row>
    <row r="354" spans="1:30" x14ac:dyDescent="0.25">
      <c r="A354" s="10">
        <f>IF(COUNTIF($D$3:D354,D354)=1,A353+1,A353)</f>
        <v>12</v>
      </c>
      <c r="B354" s="3">
        <f t="shared" si="45"/>
        <v>42356</v>
      </c>
      <c r="C354" s="2">
        <f t="shared" si="40"/>
        <v>2015</v>
      </c>
      <c r="D354" s="4" t="str">
        <f t="shared" si="42"/>
        <v>Dec</v>
      </c>
      <c r="E354" s="2">
        <f t="shared" si="43"/>
        <v>51</v>
      </c>
      <c r="F354" s="2">
        <f t="shared" si="41"/>
        <v>3</v>
      </c>
      <c r="G354" s="5" t="str">
        <f t="shared" si="39"/>
        <v>Fri</v>
      </c>
      <c r="H354" s="2">
        <f t="shared" si="44"/>
        <v>18</v>
      </c>
      <c r="I354" s="16">
        <v>140</v>
      </c>
      <c r="J354" s="16">
        <v>230</v>
      </c>
      <c r="K354" s="16">
        <v>152</v>
      </c>
      <c r="L354" s="16">
        <v>31</v>
      </c>
      <c r="M354" s="16">
        <v>502</v>
      </c>
      <c r="N354" s="16">
        <v>321</v>
      </c>
      <c r="O354" s="16">
        <v>321</v>
      </c>
      <c r="P354" s="16">
        <v>3205</v>
      </c>
      <c r="Q354" s="16">
        <v>2606</v>
      </c>
      <c r="R354" s="16">
        <v>218</v>
      </c>
      <c r="S354" s="16">
        <v>56</v>
      </c>
      <c r="T354" s="16">
        <v>36</v>
      </c>
      <c r="U354" s="166"/>
      <c r="V354" s="166"/>
      <c r="W354" s="166"/>
      <c r="X354" s="166"/>
      <c r="Y354" s="166"/>
      <c r="Z354" s="166"/>
      <c r="AA354" s="166"/>
      <c r="AB354" s="166"/>
      <c r="AC354" s="166"/>
      <c r="AD354" s="166"/>
    </row>
    <row r="355" spans="1:30" x14ac:dyDescent="0.25">
      <c r="A355" s="10">
        <f>IF(COUNTIF($D$3:D355,D355)=1,A354+1,A354)</f>
        <v>12</v>
      </c>
      <c r="B355" s="3">
        <f t="shared" si="45"/>
        <v>42357</v>
      </c>
      <c r="C355" s="2">
        <f t="shared" si="40"/>
        <v>2015</v>
      </c>
      <c r="D355" s="4" t="str">
        <f t="shared" si="42"/>
        <v>Dec</v>
      </c>
      <c r="E355" s="2">
        <f t="shared" si="43"/>
        <v>51</v>
      </c>
      <c r="F355" s="2">
        <f t="shared" si="41"/>
        <v>3</v>
      </c>
      <c r="G355" s="5" t="str">
        <f t="shared" si="39"/>
        <v>Sat</v>
      </c>
      <c r="H355" s="2">
        <f t="shared" si="44"/>
        <v>19</v>
      </c>
      <c r="I355" s="16">
        <v>108</v>
      </c>
      <c r="J355" s="16">
        <v>127</v>
      </c>
      <c r="K355" s="16">
        <v>163</v>
      </c>
      <c r="L355" s="16">
        <v>27</v>
      </c>
      <c r="M355" s="16">
        <v>417</v>
      </c>
      <c r="N355" s="16">
        <v>376</v>
      </c>
      <c r="O355" s="16">
        <v>376</v>
      </c>
      <c r="P355" s="16">
        <v>2268</v>
      </c>
      <c r="Q355" s="16">
        <v>2250</v>
      </c>
      <c r="R355" s="16">
        <v>218</v>
      </c>
      <c r="S355" s="16">
        <v>54</v>
      </c>
      <c r="T355" s="16">
        <v>2</v>
      </c>
      <c r="U355" s="166"/>
      <c r="V355" s="166"/>
      <c r="W355" s="166"/>
      <c r="X355" s="166"/>
      <c r="Y355" s="166"/>
      <c r="Z355" s="166"/>
      <c r="AA355" s="166"/>
      <c r="AB355" s="166"/>
      <c r="AC355" s="166"/>
      <c r="AD355" s="166"/>
    </row>
    <row r="356" spans="1:30" x14ac:dyDescent="0.25">
      <c r="A356" s="10">
        <f>IF(COUNTIF($D$3:D356,D356)=1,A355+1,A355)</f>
        <v>12</v>
      </c>
      <c r="B356" s="3">
        <f t="shared" si="45"/>
        <v>42358</v>
      </c>
      <c r="C356" s="2">
        <f t="shared" si="40"/>
        <v>2015</v>
      </c>
      <c r="D356" s="4" t="str">
        <f t="shared" si="42"/>
        <v>Dec</v>
      </c>
      <c r="E356" s="2">
        <f t="shared" si="43"/>
        <v>52</v>
      </c>
      <c r="F356" s="2">
        <f t="shared" si="41"/>
        <v>3</v>
      </c>
      <c r="G356" s="5" t="str">
        <f t="shared" si="39"/>
        <v>Sun</v>
      </c>
      <c r="H356" s="2">
        <f t="shared" si="44"/>
        <v>20</v>
      </c>
      <c r="I356" s="16">
        <v>186</v>
      </c>
      <c r="J356" s="16">
        <v>131</v>
      </c>
      <c r="K356" s="16">
        <v>139</v>
      </c>
      <c r="L356" s="16">
        <v>34</v>
      </c>
      <c r="M356" s="16">
        <v>319</v>
      </c>
      <c r="N356" s="16">
        <v>337</v>
      </c>
      <c r="O356" s="16">
        <v>337</v>
      </c>
      <c r="P356" s="16">
        <v>1853</v>
      </c>
      <c r="Q356" s="16">
        <v>1761</v>
      </c>
      <c r="R356" s="16">
        <v>156</v>
      </c>
      <c r="S356" s="16">
        <v>51</v>
      </c>
      <c r="T356" s="16">
        <v>11</v>
      </c>
      <c r="U356" s="166"/>
      <c r="V356" s="166"/>
      <c r="W356" s="166"/>
      <c r="X356" s="166"/>
      <c r="Y356" s="166"/>
      <c r="Z356" s="166"/>
      <c r="AA356" s="166"/>
      <c r="AB356" s="166"/>
      <c r="AC356" s="166"/>
      <c r="AD356" s="166"/>
    </row>
    <row r="357" spans="1:30" x14ac:dyDescent="0.25">
      <c r="A357" s="10">
        <f>IF(COUNTIF($D$3:D357,D357)=1,A356+1,A356)</f>
        <v>12</v>
      </c>
      <c r="B357" s="3">
        <f t="shared" si="45"/>
        <v>42359</v>
      </c>
      <c r="C357" s="2">
        <f t="shared" si="40"/>
        <v>2015</v>
      </c>
      <c r="D357" s="4" t="str">
        <f t="shared" si="42"/>
        <v>Dec</v>
      </c>
      <c r="E357" s="2">
        <f t="shared" si="43"/>
        <v>52</v>
      </c>
      <c r="F357" s="2">
        <f t="shared" si="41"/>
        <v>3</v>
      </c>
      <c r="G357" s="5" t="str">
        <f t="shared" si="39"/>
        <v>Mon</v>
      </c>
      <c r="H357" s="2">
        <f t="shared" si="44"/>
        <v>21</v>
      </c>
      <c r="I357" s="16">
        <v>174</v>
      </c>
      <c r="J357" s="16">
        <v>200</v>
      </c>
      <c r="K357" s="16">
        <v>170</v>
      </c>
      <c r="L357" s="16">
        <v>46</v>
      </c>
      <c r="M357" s="16">
        <v>55</v>
      </c>
      <c r="N357" s="16">
        <v>363</v>
      </c>
      <c r="O357" s="16">
        <v>363</v>
      </c>
      <c r="P357" s="16">
        <v>3908</v>
      </c>
      <c r="Q357" s="16">
        <v>2777</v>
      </c>
      <c r="R357" s="16">
        <v>275</v>
      </c>
      <c r="S357" s="16">
        <v>78</v>
      </c>
      <c r="T357" s="16">
        <v>35</v>
      </c>
      <c r="U357" s="166"/>
      <c r="V357" s="166"/>
      <c r="W357" s="166"/>
      <c r="X357" s="166"/>
      <c r="Y357" s="166"/>
      <c r="Z357" s="166"/>
      <c r="AA357" s="166"/>
      <c r="AB357" s="166"/>
      <c r="AC357" s="166"/>
      <c r="AD357" s="166"/>
    </row>
    <row r="358" spans="1:30" x14ac:dyDescent="0.25">
      <c r="A358" s="10">
        <f>IF(COUNTIF($D$3:D358,D358)=1,A357+1,A357)</f>
        <v>12</v>
      </c>
      <c r="B358" s="3">
        <f t="shared" si="45"/>
        <v>42360</v>
      </c>
      <c r="C358" s="2">
        <f t="shared" si="40"/>
        <v>2015</v>
      </c>
      <c r="D358" s="4" t="str">
        <f t="shared" si="42"/>
        <v>Dec</v>
      </c>
      <c r="E358" s="2">
        <f t="shared" si="43"/>
        <v>52</v>
      </c>
      <c r="F358" s="2">
        <f t="shared" si="41"/>
        <v>4</v>
      </c>
      <c r="G358" s="5" t="str">
        <f t="shared" si="39"/>
        <v>Tue</v>
      </c>
      <c r="H358" s="2">
        <f t="shared" si="44"/>
        <v>22</v>
      </c>
      <c r="I358" s="16">
        <v>177</v>
      </c>
      <c r="J358" s="16">
        <v>185</v>
      </c>
      <c r="K358" s="16">
        <v>160</v>
      </c>
      <c r="L358" s="16">
        <v>36</v>
      </c>
      <c r="M358" s="16">
        <v>501</v>
      </c>
      <c r="N358" s="16">
        <v>339</v>
      </c>
      <c r="O358" s="16">
        <v>339</v>
      </c>
      <c r="P358" s="16">
        <v>3375</v>
      </c>
      <c r="Q358" s="16">
        <v>2618</v>
      </c>
      <c r="R358" s="16">
        <v>225</v>
      </c>
      <c r="S358" s="16">
        <v>82</v>
      </c>
      <c r="T358" s="16">
        <v>43</v>
      </c>
      <c r="U358" s="166"/>
      <c r="V358" s="166"/>
      <c r="W358" s="166"/>
      <c r="X358" s="166"/>
      <c r="Y358" s="166"/>
      <c r="Z358" s="166"/>
      <c r="AA358" s="166"/>
      <c r="AB358" s="166"/>
      <c r="AC358" s="166"/>
      <c r="AD358" s="166"/>
    </row>
    <row r="359" spans="1:30" x14ac:dyDescent="0.25">
      <c r="A359" s="10">
        <f>IF(COUNTIF($D$3:D359,D359)=1,A358+1,A358)</f>
        <v>12</v>
      </c>
      <c r="B359" s="3">
        <f t="shared" si="45"/>
        <v>42361</v>
      </c>
      <c r="C359" s="2">
        <f t="shared" si="40"/>
        <v>2015</v>
      </c>
      <c r="D359" s="4" t="str">
        <f t="shared" si="42"/>
        <v>Dec</v>
      </c>
      <c r="E359" s="2">
        <f t="shared" si="43"/>
        <v>52</v>
      </c>
      <c r="F359" s="2">
        <f t="shared" si="41"/>
        <v>4</v>
      </c>
      <c r="G359" s="5" t="str">
        <f t="shared" si="39"/>
        <v>Wed</v>
      </c>
      <c r="H359" s="2">
        <f t="shared" si="44"/>
        <v>23</v>
      </c>
      <c r="I359" s="16">
        <v>143</v>
      </c>
      <c r="J359" s="16">
        <v>229</v>
      </c>
      <c r="K359" s="16">
        <v>147</v>
      </c>
      <c r="L359" s="16">
        <v>47</v>
      </c>
      <c r="M359" s="16">
        <v>471</v>
      </c>
      <c r="N359" s="16">
        <v>330</v>
      </c>
      <c r="O359" s="16">
        <v>330</v>
      </c>
      <c r="P359" s="16">
        <v>2972</v>
      </c>
      <c r="Q359" s="16">
        <v>2399</v>
      </c>
      <c r="R359" s="16">
        <v>218</v>
      </c>
      <c r="S359" s="16">
        <v>89</v>
      </c>
      <c r="T359" s="16">
        <v>35</v>
      </c>
      <c r="U359" s="166"/>
      <c r="V359" s="166"/>
      <c r="W359" s="166"/>
      <c r="X359" s="166"/>
      <c r="Y359" s="166"/>
      <c r="Z359" s="166"/>
      <c r="AA359" s="166"/>
      <c r="AB359" s="166"/>
      <c r="AC359" s="166"/>
      <c r="AD359" s="166"/>
    </row>
    <row r="360" spans="1:30" x14ac:dyDescent="0.25">
      <c r="A360" s="10">
        <f>IF(COUNTIF($D$3:D360,D360)=1,A359+1,A359)</f>
        <v>12</v>
      </c>
      <c r="B360" s="3">
        <f t="shared" si="45"/>
        <v>42362</v>
      </c>
      <c r="C360" s="2">
        <f t="shared" si="40"/>
        <v>2015</v>
      </c>
      <c r="D360" s="4" t="str">
        <f t="shared" si="42"/>
        <v>Dec</v>
      </c>
      <c r="E360" s="2">
        <f t="shared" si="43"/>
        <v>52</v>
      </c>
      <c r="F360" s="2">
        <f t="shared" si="41"/>
        <v>4</v>
      </c>
      <c r="G360" s="5" t="str">
        <f t="shared" si="39"/>
        <v>Thu</v>
      </c>
      <c r="H360" s="2">
        <f t="shared" si="44"/>
        <v>24</v>
      </c>
      <c r="I360" s="16">
        <v>131</v>
      </c>
      <c r="J360" s="16">
        <v>205</v>
      </c>
      <c r="K360" s="16">
        <v>110</v>
      </c>
      <c r="L360" s="16">
        <v>38</v>
      </c>
      <c r="M360" s="16">
        <v>355</v>
      </c>
      <c r="N360" s="16">
        <v>247</v>
      </c>
      <c r="O360" s="16">
        <v>247</v>
      </c>
      <c r="P360" s="16">
        <v>1994</v>
      </c>
      <c r="Q360" s="16">
        <v>1681</v>
      </c>
      <c r="R360" s="16">
        <v>162</v>
      </c>
      <c r="S360" s="16">
        <v>74</v>
      </c>
      <c r="T360" s="16">
        <v>27</v>
      </c>
      <c r="U360" s="166"/>
      <c r="V360" s="166"/>
      <c r="W360" s="166"/>
      <c r="X360" s="166"/>
      <c r="Y360" s="166"/>
      <c r="Z360" s="166"/>
      <c r="AA360" s="166"/>
      <c r="AB360" s="166"/>
      <c r="AC360" s="166"/>
      <c r="AD360" s="166"/>
    </row>
    <row r="361" spans="1:30" x14ac:dyDescent="0.25">
      <c r="A361" s="10">
        <f>IF(COUNTIF($D$3:D361,D361)=1,A360+1,A360)</f>
        <v>12</v>
      </c>
      <c r="B361" s="3">
        <f t="shared" si="45"/>
        <v>42363</v>
      </c>
      <c r="C361" s="2">
        <f t="shared" si="40"/>
        <v>2015</v>
      </c>
      <c r="D361" s="4" t="str">
        <f t="shared" si="42"/>
        <v>Dec</v>
      </c>
      <c r="E361" s="2">
        <f t="shared" si="43"/>
        <v>52</v>
      </c>
      <c r="F361" s="2">
        <f t="shared" si="41"/>
        <v>4</v>
      </c>
      <c r="G361" s="5" t="str">
        <f t="shared" si="39"/>
        <v>Fri</v>
      </c>
      <c r="H361" s="2">
        <f t="shared" si="44"/>
        <v>25</v>
      </c>
      <c r="I361" s="16">
        <v>127</v>
      </c>
      <c r="J361" s="16">
        <v>173</v>
      </c>
      <c r="K361" s="16">
        <v>109</v>
      </c>
      <c r="L361" s="16">
        <v>34</v>
      </c>
      <c r="M361" s="16">
        <v>169</v>
      </c>
      <c r="N361" s="16">
        <v>375</v>
      </c>
      <c r="O361" s="16">
        <v>375</v>
      </c>
      <c r="P361" s="16">
        <v>934</v>
      </c>
      <c r="Q361" s="16">
        <v>1180</v>
      </c>
      <c r="R361" s="16">
        <v>74</v>
      </c>
      <c r="S361" s="16">
        <v>46</v>
      </c>
      <c r="T361" s="16">
        <v>18</v>
      </c>
      <c r="U361" s="166"/>
      <c r="V361" s="166"/>
      <c r="W361" s="166"/>
      <c r="X361" s="166"/>
      <c r="Y361" s="166"/>
      <c r="Z361" s="166"/>
      <c r="AA361" s="166"/>
      <c r="AB361" s="166"/>
      <c r="AC361" s="166"/>
      <c r="AD361" s="166"/>
    </row>
    <row r="362" spans="1:30" x14ac:dyDescent="0.25">
      <c r="A362" s="10">
        <f>IF(COUNTIF($D$3:D362,D362)=1,A361+1,A361)</f>
        <v>12</v>
      </c>
      <c r="B362" s="3">
        <f t="shared" si="45"/>
        <v>42364</v>
      </c>
      <c r="C362" s="2">
        <f t="shared" si="40"/>
        <v>2015</v>
      </c>
      <c r="D362" s="4" t="str">
        <f t="shared" si="42"/>
        <v>Dec</v>
      </c>
      <c r="E362" s="2">
        <f t="shared" si="43"/>
        <v>52</v>
      </c>
      <c r="F362" s="2">
        <f t="shared" si="41"/>
        <v>4</v>
      </c>
      <c r="G362" s="5" t="str">
        <f t="shared" si="39"/>
        <v>Sat</v>
      </c>
      <c r="H362" s="2">
        <f t="shared" si="44"/>
        <v>26</v>
      </c>
      <c r="I362" s="16">
        <v>119</v>
      </c>
      <c r="J362" s="16">
        <v>154</v>
      </c>
      <c r="K362" s="16">
        <v>167</v>
      </c>
      <c r="L362" s="16">
        <v>40</v>
      </c>
      <c r="M362" s="16">
        <v>496</v>
      </c>
      <c r="N362" s="16">
        <v>506</v>
      </c>
      <c r="O362" s="16">
        <v>506</v>
      </c>
      <c r="P362" s="16">
        <v>2665</v>
      </c>
      <c r="Q362" s="16">
        <v>2473</v>
      </c>
      <c r="R362" s="16">
        <v>235</v>
      </c>
      <c r="S362" s="16">
        <v>66</v>
      </c>
      <c r="T362" s="16">
        <v>3</v>
      </c>
      <c r="U362" s="166"/>
      <c r="V362" s="166"/>
      <c r="W362" s="166"/>
      <c r="X362" s="166"/>
      <c r="Y362" s="166"/>
      <c r="Z362" s="166"/>
      <c r="AA362" s="166"/>
      <c r="AB362" s="166"/>
      <c r="AC362" s="166"/>
      <c r="AD362" s="166"/>
    </row>
    <row r="363" spans="1:30" x14ac:dyDescent="0.25">
      <c r="A363" s="10">
        <f>IF(COUNTIF($D$3:D363,D363)=1,A362+1,A362)</f>
        <v>12</v>
      </c>
      <c r="B363" s="3">
        <f t="shared" si="45"/>
        <v>42365</v>
      </c>
      <c r="C363" s="2">
        <f t="shared" si="40"/>
        <v>2015</v>
      </c>
      <c r="D363" s="4" t="str">
        <f t="shared" si="42"/>
        <v>Dec</v>
      </c>
      <c r="E363" s="2">
        <f t="shared" si="43"/>
        <v>53</v>
      </c>
      <c r="F363" s="2">
        <f t="shared" si="41"/>
        <v>4</v>
      </c>
      <c r="G363" s="5" t="str">
        <f t="shared" si="39"/>
        <v>Sun</v>
      </c>
      <c r="H363" s="2">
        <f t="shared" si="44"/>
        <v>27</v>
      </c>
      <c r="I363" s="16">
        <v>185</v>
      </c>
      <c r="J363" s="16">
        <v>115</v>
      </c>
      <c r="K363" s="16">
        <v>160</v>
      </c>
      <c r="L363" s="16">
        <v>57</v>
      </c>
      <c r="M363" s="16">
        <v>458</v>
      </c>
      <c r="N363" s="16">
        <v>463</v>
      </c>
      <c r="O363" s="16">
        <v>463</v>
      </c>
      <c r="P363" s="16">
        <v>2077</v>
      </c>
      <c r="Q363" s="16">
        <v>2245</v>
      </c>
      <c r="R363" s="16">
        <v>192</v>
      </c>
      <c r="S363" s="16">
        <v>46</v>
      </c>
      <c r="T363" s="16">
        <v>14</v>
      </c>
      <c r="U363" s="166"/>
      <c r="V363" s="166"/>
      <c r="W363" s="166"/>
      <c r="X363" s="166"/>
      <c r="Y363" s="166"/>
      <c r="Z363" s="166"/>
      <c r="AA363" s="166"/>
      <c r="AB363" s="166"/>
      <c r="AC363" s="166"/>
      <c r="AD363" s="166"/>
    </row>
    <row r="364" spans="1:30" x14ac:dyDescent="0.25">
      <c r="A364" s="10">
        <f>IF(COUNTIF($D$3:D364,D364)=1,A363+1,A363)</f>
        <v>12</v>
      </c>
      <c r="B364" s="3">
        <f t="shared" si="45"/>
        <v>42366</v>
      </c>
      <c r="C364" s="2">
        <f t="shared" si="40"/>
        <v>2015</v>
      </c>
      <c r="D364" s="4" t="str">
        <f t="shared" si="42"/>
        <v>Dec</v>
      </c>
      <c r="E364" s="2">
        <f t="shared" si="43"/>
        <v>53</v>
      </c>
      <c r="F364" s="2">
        <f t="shared" si="41"/>
        <v>4</v>
      </c>
      <c r="G364" s="5" t="str">
        <f t="shared" si="39"/>
        <v>Mon</v>
      </c>
      <c r="H364" s="2">
        <f t="shared" si="44"/>
        <v>28</v>
      </c>
      <c r="I364" s="16">
        <v>211</v>
      </c>
      <c r="J364" s="16">
        <v>184</v>
      </c>
      <c r="K364" s="16">
        <v>165</v>
      </c>
      <c r="L364" s="16">
        <v>51</v>
      </c>
      <c r="M364" s="16">
        <v>679</v>
      </c>
      <c r="N364" s="16">
        <v>562</v>
      </c>
      <c r="O364" s="16">
        <v>562</v>
      </c>
      <c r="P364" s="16">
        <v>5150</v>
      </c>
      <c r="Q364" s="16">
        <v>3603</v>
      </c>
      <c r="R364" s="16">
        <v>313</v>
      </c>
      <c r="S364" s="16">
        <v>103</v>
      </c>
      <c r="T364" s="16">
        <v>29</v>
      </c>
      <c r="U364" s="166"/>
      <c r="V364" s="166"/>
      <c r="W364" s="166"/>
      <c r="X364" s="166"/>
      <c r="Y364" s="166"/>
      <c r="Z364" s="166"/>
      <c r="AA364" s="166"/>
      <c r="AB364" s="166"/>
      <c r="AC364" s="166"/>
      <c r="AD364" s="166"/>
    </row>
    <row r="365" spans="1:30" x14ac:dyDescent="0.25">
      <c r="A365" s="10">
        <f>IF(COUNTIF($D$3:D365,D365)=1,A364+1,A364)</f>
        <v>12</v>
      </c>
      <c r="B365" s="3">
        <f t="shared" si="45"/>
        <v>42367</v>
      </c>
      <c r="C365" s="2">
        <f t="shared" si="40"/>
        <v>2015</v>
      </c>
      <c r="D365" s="4" t="str">
        <f t="shared" si="42"/>
        <v>Dec</v>
      </c>
      <c r="E365" s="2">
        <f t="shared" si="43"/>
        <v>53</v>
      </c>
      <c r="F365" s="2">
        <f t="shared" si="41"/>
        <v>5</v>
      </c>
      <c r="G365" s="5" t="str">
        <f t="shared" si="39"/>
        <v>Tue</v>
      </c>
      <c r="H365" s="2">
        <f t="shared" si="44"/>
        <v>29</v>
      </c>
      <c r="I365" s="16">
        <v>217</v>
      </c>
      <c r="J365" s="16">
        <v>182</v>
      </c>
      <c r="K365" s="16">
        <v>186</v>
      </c>
      <c r="L365" s="16">
        <v>44</v>
      </c>
      <c r="M365" s="16">
        <v>850</v>
      </c>
      <c r="N365" s="16">
        <v>638</v>
      </c>
      <c r="O365" s="16">
        <v>638</v>
      </c>
      <c r="P365" s="16">
        <v>4964</v>
      </c>
      <c r="Q365" s="16">
        <v>3290</v>
      </c>
      <c r="R365" s="16">
        <v>308</v>
      </c>
      <c r="S365" s="16">
        <v>92</v>
      </c>
      <c r="T365" s="16">
        <v>50</v>
      </c>
      <c r="U365" s="166"/>
      <c r="V365" s="166"/>
      <c r="W365" s="166"/>
      <c r="X365" s="166"/>
      <c r="Y365" s="166"/>
      <c r="Z365" s="166"/>
      <c r="AA365" s="166"/>
      <c r="AB365" s="166"/>
      <c r="AC365" s="166"/>
      <c r="AD365" s="166"/>
    </row>
    <row r="366" spans="1:30" x14ac:dyDescent="0.25">
      <c r="A366" s="10">
        <f>IF(COUNTIF($D$3:D366,D366)=1,A365+1,A365)</f>
        <v>12</v>
      </c>
      <c r="B366" s="3">
        <f t="shared" si="45"/>
        <v>42368</v>
      </c>
      <c r="C366" s="2">
        <f t="shared" si="40"/>
        <v>2015</v>
      </c>
      <c r="D366" s="4" t="str">
        <f t="shared" si="42"/>
        <v>Dec</v>
      </c>
      <c r="E366" s="2">
        <f t="shared" si="43"/>
        <v>53</v>
      </c>
      <c r="F366" s="2">
        <f t="shared" si="41"/>
        <v>5</v>
      </c>
      <c r="G366" s="5" t="str">
        <f t="shared" si="39"/>
        <v>Wed</v>
      </c>
      <c r="H366" s="2">
        <f t="shared" si="44"/>
        <v>30</v>
      </c>
      <c r="I366" s="16">
        <v>194</v>
      </c>
      <c r="J366" s="16">
        <v>181</v>
      </c>
      <c r="K366" s="16">
        <v>160</v>
      </c>
      <c r="L366" s="16">
        <v>51</v>
      </c>
      <c r="M366" s="16">
        <v>857</v>
      </c>
      <c r="N366" s="16">
        <v>581</v>
      </c>
      <c r="O366" s="16">
        <v>581</v>
      </c>
      <c r="P366" s="16">
        <v>4917</v>
      </c>
      <c r="Q366" s="16">
        <v>3179</v>
      </c>
      <c r="R366" s="16">
        <v>353</v>
      </c>
      <c r="S366" s="16">
        <v>91</v>
      </c>
      <c r="T366" s="16">
        <v>31</v>
      </c>
      <c r="U366" s="166"/>
      <c r="V366" s="166"/>
      <c r="W366" s="166"/>
      <c r="X366" s="166"/>
      <c r="Y366" s="166"/>
      <c r="Z366" s="166"/>
      <c r="AA366" s="166"/>
      <c r="AB366" s="166"/>
      <c r="AC366" s="166"/>
      <c r="AD366" s="166"/>
    </row>
    <row r="367" spans="1:30" x14ac:dyDescent="0.25">
      <c r="A367" s="253">
        <f>IF(COUNTIF($D$3:D367,D367)=1,A366+1,A366)</f>
        <v>12</v>
      </c>
      <c r="B367" s="3">
        <f t="shared" si="45"/>
        <v>42369</v>
      </c>
      <c r="C367" s="2">
        <f t="shared" si="40"/>
        <v>2015</v>
      </c>
      <c r="D367" s="4" t="str">
        <f t="shared" si="42"/>
        <v>Dec</v>
      </c>
      <c r="E367" s="2">
        <f t="shared" si="43"/>
        <v>53</v>
      </c>
      <c r="F367" s="2">
        <f t="shared" si="41"/>
        <v>5</v>
      </c>
      <c r="G367" s="5" t="str">
        <f t="shared" si="39"/>
        <v>Thu</v>
      </c>
      <c r="H367" s="2">
        <f t="shared" si="44"/>
        <v>31</v>
      </c>
      <c r="I367" s="16">
        <v>139</v>
      </c>
      <c r="J367" s="16">
        <v>190</v>
      </c>
      <c r="K367" s="16">
        <v>103</v>
      </c>
      <c r="L367" s="16">
        <v>28</v>
      </c>
      <c r="M367" s="16">
        <v>639</v>
      </c>
      <c r="N367" s="16">
        <v>362</v>
      </c>
      <c r="O367" s="16">
        <v>362</v>
      </c>
      <c r="P367" s="16">
        <v>4242</v>
      </c>
      <c r="Q367" s="16">
        <v>2386</v>
      </c>
      <c r="R367" s="16">
        <v>271</v>
      </c>
      <c r="S367" s="16">
        <v>66</v>
      </c>
      <c r="T367" s="16">
        <v>15</v>
      </c>
      <c r="U367" s="166"/>
      <c r="V367" s="166"/>
      <c r="W367" s="166"/>
      <c r="X367" s="166"/>
      <c r="Y367" s="166"/>
      <c r="Z367" s="166"/>
      <c r="AA367" s="166"/>
      <c r="AB367" s="166"/>
      <c r="AC367" s="166"/>
      <c r="AD367" s="166"/>
    </row>
    <row r="368" spans="1:30" x14ac:dyDescent="0.25">
      <c r="B368" s="3">
        <f t="shared" si="45"/>
        <v>42370</v>
      </c>
      <c r="C368" s="2">
        <f t="shared" si="40"/>
        <v>2016</v>
      </c>
      <c r="D368" s="4" t="str">
        <f t="shared" si="42"/>
        <v>Jan</v>
      </c>
      <c r="E368" s="2">
        <f t="shared" si="43"/>
        <v>1</v>
      </c>
      <c r="F368" s="2">
        <f t="shared" si="41"/>
        <v>1</v>
      </c>
      <c r="G368" s="5" t="str">
        <f t="shared" si="39"/>
        <v>Fri</v>
      </c>
      <c r="H368" s="2">
        <f t="shared" si="44"/>
        <v>1</v>
      </c>
      <c r="I368" s="16">
        <v>130</v>
      </c>
      <c r="J368" s="16">
        <v>127</v>
      </c>
      <c r="K368" s="16">
        <v>167</v>
      </c>
      <c r="L368" s="16">
        <v>26</v>
      </c>
      <c r="M368" s="16">
        <v>386</v>
      </c>
      <c r="N368" s="16">
        <v>349</v>
      </c>
      <c r="O368" s="16">
        <v>349</v>
      </c>
      <c r="P368" s="16">
        <v>2236</v>
      </c>
      <c r="Q368" s="16">
        <v>2086</v>
      </c>
      <c r="R368" s="16">
        <v>197</v>
      </c>
      <c r="S368" s="16">
        <v>67</v>
      </c>
      <c r="T368" s="16">
        <v>24</v>
      </c>
      <c r="U368" s="16">
        <v>2</v>
      </c>
      <c r="V368" s="16">
        <v>30</v>
      </c>
      <c r="W368" s="16">
        <v>85</v>
      </c>
      <c r="X368" s="16">
        <v>0</v>
      </c>
      <c r="Y368" s="16"/>
      <c r="Z368" s="16"/>
      <c r="AA368" s="16"/>
      <c r="AB368" s="16"/>
      <c r="AC368" s="16"/>
      <c r="AD368" s="16"/>
    </row>
    <row r="369" spans="2:30" x14ac:dyDescent="0.25">
      <c r="B369" s="3">
        <f t="shared" si="45"/>
        <v>42371</v>
      </c>
      <c r="C369" s="2">
        <f t="shared" si="40"/>
        <v>2016</v>
      </c>
      <c r="D369" s="4" t="str">
        <f t="shared" si="42"/>
        <v>Jan</v>
      </c>
      <c r="E369" s="2">
        <f t="shared" si="43"/>
        <v>1</v>
      </c>
      <c r="F369" s="2">
        <f t="shared" si="41"/>
        <v>1</v>
      </c>
      <c r="G369" s="5" t="str">
        <f t="shared" si="39"/>
        <v>Sat</v>
      </c>
      <c r="H369" s="2">
        <f t="shared" si="44"/>
        <v>2</v>
      </c>
      <c r="I369" s="16">
        <v>126</v>
      </c>
      <c r="J369" s="16">
        <v>164</v>
      </c>
      <c r="K369" s="16">
        <v>154</v>
      </c>
      <c r="L369" s="16">
        <v>38</v>
      </c>
      <c r="M369" s="16">
        <v>681</v>
      </c>
      <c r="N369" s="16">
        <v>555</v>
      </c>
      <c r="O369" s="16">
        <v>555</v>
      </c>
      <c r="P369" s="16">
        <v>3706</v>
      </c>
      <c r="Q369" s="16">
        <v>2515</v>
      </c>
      <c r="R369" s="16">
        <v>285</v>
      </c>
      <c r="S369" s="16">
        <v>58</v>
      </c>
      <c r="T369" s="16">
        <v>8</v>
      </c>
      <c r="U369" s="16">
        <v>0</v>
      </c>
      <c r="V369" s="16">
        <v>0</v>
      </c>
      <c r="W369" s="16">
        <v>105</v>
      </c>
      <c r="X369" s="16">
        <v>0</v>
      </c>
      <c r="Y369" s="16"/>
      <c r="Z369" s="16"/>
      <c r="AA369" s="16"/>
      <c r="AB369" s="16"/>
      <c r="AC369" s="16"/>
      <c r="AD369" s="16"/>
    </row>
    <row r="370" spans="2:30" x14ac:dyDescent="0.25">
      <c r="B370" s="3">
        <f t="shared" si="45"/>
        <v>42372</v>
      </c>
      <c r="C370" s="2">
        <f t="shared" si="40"/>
        <v>2016</v>
      </c>
      <c r="D370" s="4" t="str">
        <f t="shared" si="42"/>
        <v>Jan</v>
      </c>
      <c r="E370" s="2">
        <f t="shared" si="43"/>
        <v>2</v>
      </c>
      <c r="F370" s="2">
        <f t="shared" si="41"/>
        <v>1</v>
      </c>
      <c r="G370" s="5" t="str">
        <f t="shared" si="39"/>
        <v>Sun</v>
      </c>
      <c r="H370" s="2">
        <f t="shared" si="44"/>
        <v>3</v>
      </c>
      <c r="I370" s="16">
        <v>179</v>
      </c>
      <c r="J370" s="16">
        <v>107</v>
      </c>
      <c r="K370" s="16">
        <v>232</v>
      </c>
      <c r="L370" s="16">
        <v>38</v>
      </c>
      <c r="M370" s="16">
        <v>528</v>
      </c>
      <c r="N370" s="16">
        <v>536</v>
      </c>
      <c r="O370" s="16">
        <v>536</v>
      </c>
      <c r="P370" s="16">
        <v>2679</v>
      </c>
      <c r="Q370" s="16">
        <v>2384</v>
      </c>
      <c r="R370" s="16">
        <v>214</v>
      </c>
      <c r="S370" s="16">
        <v>38</v>
      </c>
      <c r="T370" s="16">
        <v>4</v>
      </c>
      <c r="U370" s="16">
        <v>0</v>
      </c>
      <c r="V370" s="16">
        <v>0</v>
      </c>
      <c r="W370" s="16">
        <v>113</v>
      </c>
      <c r="X370" s="16">
        <v>31</v>
      </c>
      <c r="Y370" s="16"/>
      <c r="Z370" s="16"/>
      <c r="AA370" s="16"/>
      <c r="AB370" s="16"/>
      <c r="AC370" s="16"/>
      <c r="AD370" s="16"/>
    </row>
    <row r="371" spans="2:30" x14ac:dyDescent="0.25">
      <c r="B371" s="3">
        <f t="shared" si="45"/>
        <v>42373</v>
      </c>
      <c r="C371" s="2">
        <f t="shared" si="40"/>
        <v>2016</v>
      </c>
      <c r="D371" s="4" t="str">
        <f t="shared" si="42"/>
        <v>Jan</v>
      </c>
      <c r="E371" s="2">
        <f t="shared" si="43"/>
        <v>2</v>
      </c>
      <c r="F371" s="2">
        <f t="shared" si="41"/>
        <v>1</v>
      </c>
      <c r="G371" s="5" t="str">
        <f t="shared" si="39"/>
        <v>Mon</v>
      </c>
      <c r="H371" s="2">
        <f t="shared" si="44"/>
        <v>4</v>
      </c>
      <c r="I371" s="16">
        <v>237</v>
      </c>
      <c r="J371" s="16">
        <v>183</v>
      </c>
      <c r="K371" s="16">
        <v>187</v>
      </c>
      <c r="L371" s="16">
        <v>71</v>
      </c>
      <c r="M371" s="16">
        <v>994</v>
      </c>
      <c r="N371" s="16">
        <v>627</v>
      </c>
      <c r="O371" s="16">
        <v>627</v>
      </c>
      <c r="P371" s="16">
        <v>6995</v>
      </c>
      <c r="Q371" s="16">
        <v>3612</v>
      </c>
      <c r="R371" s="16">
        <v>355</v>
      </c>
      <c r="S371" s="16">
        <v>98</v>
      </c>
      <c r="T371" s="16">
        <v>20</v>
      </c>
      <c r="U371" s="16">
        <v>30</v>
      </c>
      <c r="V371" s="16">
        <v>109</v>
      </c>
      <c r="W371" s="16">
        <v>497</v>
      </c>
      <c r="X371" s="16">
        <v>120</v>
      </c>
      <c r="Y371" s="16"/>
      <c r="Z371" s="16"/>
      <c r="AA371" s="16"/>
      <c r="AB371" s="16"/>
      <c r="AC371" s="16"/>
      <c r="AD371" s="16"/>
    </row>
    <row r="372" spans="2:30" x14ac:dyDescent="0.25">
      <c r="B372" s="3">
        <f t="shared" si="45"/>
        <v>42374</v>
      </c>
      <c r="C372" s="2">
        <f t="shared" si="40"/>
        <v>2016</v>
      </c>
      <c r="D372" s="4" t="str">
        <f t="shared" si="42"/>
        <v>Jan</v>
      </c>
      <c r="E372" s="2">
        <f t="shared" si="43"/>
        <v>2</v>
      </c>
      <c r="F372" s="2">
        <f t="shared" si="41"/>
        <v>1</v>
      </c>
      <c r="G372" s="5" t="str">
        <f t="shared" si="39"/>
        <v>Tue</v>
      </c>
      <c r="H372" s="2">
        <f t="shared" si="44"/>
        <v>5</v>
      </c>
      <c r="I372" s="16">
        <v>261</v>
      </c>
      <c r="J372" s="16">
        <v>204</v>
      </c>
      <c r="K372" s="16">
        <v>158</v>
      </c>
      <c r="L372" s="16">
        <v>52</v>
      </c>
      <c r="M372" s="16">
        <v>857</v>
      </c>
      <c r="N372" s="16">
        <v>311</v>
      </c>
      <c r="O372" s="16">
        <v>311</v>
      </c>
      <c r="P372" s="16">
        <v>6018</v>
      </c>
      <c r="Q372" s="16">
        <v>3194</v>
      </c>
      <c r="R372" s="16">
        <v>271</v>
      </c>
      <c r="S372" s="16">
        <v>123</v>
      </c>
      <c r="T372" s="16">
        <v>24</v>
      </c>
      <c r="U372" s="16">
        <v>32</v>
      </c>
      <c r="V372" s="16">
        <v>124</v>
      </c>
      <c r="W372" s="16">
        <v>592</v>
      </c>
      <c r="X372" s="16">
        <v>146</v>
      </c>
      <c r="Y372" s="16"/>
      <c r="Z372" s="16"/>
      <c r="AA372" s="16"/>
      <c r="AB372" s="16"/>
      <c r="AC372" s="16"/>
      <c r="AD372" s="16"/>
    </row>
    <row r="373" spans="2:30" x14ac:dyDescent="0.25">
      <c r="B373" s="3">
        <f t="shared" si="45"/>
        <v>42375</v>
      </c>
      <c r="C373" s="2">
        <f t="shared" si="40"/>
        <v>2016</v>
      </c>
      <c r="D373" s="4" t="str">
        <f t="shared" si="42"/>
        <v>Jan</v>
      </c>
      <c r="E373" s="2">
        <f t="shared" si="43"/>
        <v>2</v>
      </c>
      <c r="F373" s="2">
        <f t="shared" si="41"/>
        <v>1</v>
      </c>
      <c r="G373" s="5" t="str">
        <f t="shared" si="39"/>
        <v>Wed</v>
      </c>
      <c r="H373" s="2">
        <f t="shared" si="44"/>
        <v>6</v>
      </c>
      <c r="I373" s="16">
        <v>205</v>
      </c>
      <c r="J373" s="16">
        <v>206</v>
      </c>
      <c r="K373" s="16">
        <v>153</v>
      </c>
      <c r="L373" s="16">
        <v>41</v>
      </c>
      <c r="M373" s="16">
        <v>786</v>
      </c>
      <c r="N373" s="16">
        <v>190</v>
      </c>
      <c r="O373" s="16">
        <v>190</v>
      </c>
      <c r="P373" s="16">
        <v>4927</v>
      </c>
      <c r="Q373" s="16">
        <v>2912</v>
      </c>
      <c r="R373" s="16">
        <v>340</v>
      </c>
      <c r="S373" s="16">
        <v>100</v>
      </c>
      <c r="T373" s="16">
        <v>17</v>
      </c>
      <c r="U373" s="16">
        <v>40</v>
      </c>
      <c r="V373" s="16">
        <v>88</v>
      </c>
      <c r="W373" s="16">
        <v>554</v>
      </c>
      <c r="X373" s="16">
        <v>157</v>
      </c>
      <c r="Y373" s="16"/>
      <c r="Z373" s="16"/>
      <c r="AA373" s="16"/>
      <c r="AB373" s="16"/>
      <c r="AC373" s="16"/>
      <c r="AD373" s="16"/>
    </row>
    <row r="374" spans="2:30" x14ac:dyDescent="0.25">
      <c r="B374" s="3">
        <f t="shared" si="45"/>
        <v>42376</v>
      </c>
      <c r="C374" s="2">
        <f t="shared" si="40"/>
        <v>2016</v>
      </c>
      <c r="D374" s="4" t="str">
        <f t="shared" si="42"/>
        <v>Jan</v>
      </c>
      <c r="E374" s="2">
        <f t="shared" si="43"/>
        <v>2</v>
      </c>
      <c r="F374" s="2">
        <f t="shared" si="41"/>
        <v>1</v>
      </c>
      <c r="G374" s="5" t="str">
        <f t="shared" si="39"/>
        <v>Thu</v>
      </c>
      <c r="H374" s="2">
        <f t="shared" si="44"/>
        <v>7</v>
      </c>
      <c r="I374" s="16">
        <v>208</v>
      </c>
      <c r="J374" s="16">
        <v>200</v>
      </c>
      <c r="K374" s="16">
        <v>146</v>
      </c>
      <c r="L374" s="16">
        <v>57</v>
      </c>
      <c r="M374" s="16">
        <v>749</v>
      </c>
      <c r="N374" s="16">
        <v>161</v>
      </c>
      <c r="O374" s="16">
        <v>161</v>
      </c>
      <c r="P374" s="16">
        <v>3866</v>
      </c>
      <c r="Q374" s="16">
        <v>2878</v>
      </c>
      <c r="R374" s="16">
        <v>327</v>
      </c>
      <c r="S374" s="16">
        <v>78</v>
      </c>
      <c r="T374" s="16">
        <v>25</v>
      </c>
      <c r="U374" s="16">
        <v>31</v>
      </c>
      <c r="V374" s="16">
        <v>80</v>
      </c>
      <c r="W374" s="16">
        <v>575</v>
      </c>
      <c r="X374" s="16">
        <v>163</v>
      </c>
      <c r="Y374" s="16"/>
      <c r="Z374" s="16"/>
      <c r="AA374" s="16"/>
      <c r="AB374" s="16"/>
      <c r="AC374" s="16"/>
      <c r="AD374" s="16"/>
    </row>
    <row r="375" spans="2:30" x14ac:dyDescent="0.25">
      <c r="B375" s="3">
        <f t="shared" si="45"/>
        <v>42377</v>
      </c>
      <c r="C375" s="2">
        <f t="shared" si="40"/>
        <v>2016</v>
      </c>
      <c r="D375" s="4" t="str">
        <f t="shared" si="42"/>
        <v>Jan</v>
      </c>
      <c r="E375" s="2">
        <f t="shared" si="43"/>
        <v>2</v>
      </c>
      <c r="F375" s="2">
        <f t="shared" si="41"/>
        <v>2</v>
      </c>
      <c r="G375" s="5" t="str">
        <f t="shared" si="39"/>
        <v>Fri</v>
      </c>
      <c r="H375" s="2">
        <f t="shared" si="44"/>
        <v>8</v>
      </c>
      <c r="I375" s="16">
        <v>167</v>
      </c>
      <c r="J375" s="16">
        <v>188</v>
      </c>
      <c r="K375" s="16">
        <v>165</v>
      </c>
      <c r="L375" s="16">
        <v>46</v>
      </c>
      <c r="M375" s="16">
        <v>644</v>
      </c>
      <c r="N375" s="16">
        <v>144</v>
      </c>
      <c r="O375" s="16">
        <v>144</v>
      </c>
      <c r="P375" s="16">
        <v>3977</v>
      </c>
      <c r="Q375" s="16">
        <v>2693</v>
      </c>
      <c r="R375" s="16">
        <v>252</v>
      </c>
      <c r="S375" s="16">
        <v>77</v>
      </c>
      <c r="T375" s="16">
        <v>15</v>
      </c>
      <c r="U375" s="16">
        <v>27</v>
      </c>
      <c r="V375" s="16">
        <v>82</v>
      </c>
      <c r="W375" s="16">
        <v>460</v>
      </c>
      <c r="X375" s="16">
        <v>125</v>
      </c>
      <c r="Y375" s="16"/>
      <c r="Z375" s="16"/>
      <c r="AA375" s="16"/>
      <c r="AB375" s="16"/>
      <c r="AC375" s="16"/>
      <c r="AD375" s="16"/>
    </row>
    <row r="376" spans="2:30" x14ac:dyDescent="0.25">
      <c r="B376" s="3">
        <f t="shared" si="45"/>
        <v>42378</v>
      </c>
      <c r="C376" s="2">
        <f t="shared" si="40"/>
        <v>2016</v>
      </c>
      <c r="D376" s="4" t="str">
        <f t="shared" si="42"/>
        <v>Jan</v>
      </c>
      <c r="E376" s="2">
        <f t="shared" si="43"/>
        <v>2</v>
      </c>
      <c r="F376" s="2">
        <f t="shared" si="41"/>
        <v>2</v>
      </c>
      <c r="G376" s="5" t="str">
        <f t="shared" si="39"/>
        <v>Sat</v>
      </c>
      <c r="H376" s="2">
        <f t="shared" si="44"/>
        <v>9</v>
      </c>
      <c r="I376" s="16">
        <v>138</v>
      </c>
      <c r="J376" s="16">
        <v>174</v>
      </c>
      <c r="K376" s="16">
        <v>156</v>
      </c>
      <c r="L376" s="16">
        <v>32</v>
      </c>
      <c r="M376" s="16">
        <v>541</v>
      </c>
      <c r="N376" s="16">
        <v>111</v>
      </c>
      <c r="O376" s="16">
        <v>111</v>
      </c>
      <c r="P376" s="16">
        <v>2797</v>
      </c>
      <c r="Q376" s="16">
        <v>2301</v>
      </c>
      <c r="R376" s="16">
        <v>204</v>
      </c>
      <c r="S376" s="16">
        <v>61</v>
      </c>
      <c r="T376" s="16">
        <v>11</v>
      </c>
      <c r="U376" s="16">
        <v>0</v>
      </c>
      <c r="V376" s="16">
        <v>0</v>
      </c>
      <c r="W376" s="16">
        <v>129</v>
      </c>
      <c r="X376" s="16">
        <v>87</v>
      </c>
      <c r="Y376" s="16"/>
      <c r="Z376" s="16"/>
      <c r="AA376" s="16"/>
      <c r="AB376" s="16"/>
      <c r="AC376" s="16"/>
      <c r="AD376" s="16"/>
    </row>
    <row r="377" spans="2:30" x14ac:dyDescent="0.25">
      <c r="B377" s="3">
        <f t="shared" si="45"/>
        <v>42379</v>
      </c>
      <c r="C377" s="2">
        <f t="shared" si="40"/>
        <v>2016</v>
      </c>
      <c r="D377" s="4" t="str">
        <f t="shared" si="42"/>
        <v>Jan</v>
      </c>
      <c r="E377" s="2">
        <f t="shared" si="43"/>
        <v>3</v>
      </c>
      <c r="F377" s="2">
        <f t="shared" si="41"/>
        <v>2</v>
      </c>
      <c r="G377" s="5" t="str">
        <f t="shared" si="39"/>
        <v>Sun</v>
      </c>
      <c r="H377" s="2">
        <f t="shared" si="44"/>
        <v>10</v>
      </c>
      <c r="I377" s="16">
        <v>112</v>
      </c>
      <c r="J377" s="16">
        <v>108</v>
      </c>
      <c r="K377" s="16">
        <v>121</v>
      </c>
      <c r="L377" s="16">
        <v>44</v>
      </c>
      <c r="M377" s="16">
        <v>470</v>
      </c>
      <c r="N377" s="16">
        <v>111</v>
      </c>
      <c r="O377" s="16">
        <v>111</v>
      </c>
      <c r="P377" s="16">
        <v>2287</v>
      </c>
      <c r="Q377" s="16">
        <v>2016</v>
      </c>
      <c r="R377" s="16">
        <v>233</v>
      </c>
      <c r="S377" s="16">
        <v>47</v>
      </c>
      <c r="T377" s="16">
        <v>12</v>
      </c>
      <c r="U377" s="16">
        <v>0</v>
      </c>
      <c r="V377" s="16">
        <v>0</v>
      </c>
      <c r="W377" s="16">
        <v>152</v>
      </c>
      <c r="X377" s="16">
        <v>90</v>
      </c>
      <c r="Y377" s="16"/>
      <c r="Z377" s="16"/>
      <c r="AA377" s="16"/>
      <c r="AB377" s="16"/>
      <c r="AC377" s="16"/>
      <c r="AD377" s="16"/>
    </row>
    <row r="378" spans="2:30" x14ac:dyDescent="0.25">
      <c r="B378" s="3">
        <f t="shared" si="45"/>
        <v>42380</v>
      </c>
      <c r="C378" s="2">
        <f t="shared" si="40"/>
        <v>2016</v>
      </c>
      <c r="D378" s="4" t="str">
        <f t="shared" si="42"/>
        <v>Jan</v>
      </c>
      <c r="E378" s="2">
        <f t="shared" si="43"/>
        <v>3</v>
      </c>
      <c r="F378" s="2">
        <f t="shared" si="41"/>
        <v>2</v>
      </c>
      <c r="G378" s="5" t="str">
        <f t="shared" si="39"/>
        <v>Mon</v>
      </c>
      <c r="H378" s="2">
        <f t="shared" si="44"/>
        <v>11</v>
      </c>
      <c r="I378" s="16">
        <v>180</v>
      </c>
      <c r="J378" s="16">
        <v>151</v>
      </c>
      <c r="K378" s="16">
        <v>144</v>
      </c>
      <c r="L378" s="16">
        <v>52</v>
      </c>
      <c r="M378" s="16">
        <v>803</v>
      </c>
      <c r="N378" s="16">
        <v>153</v>
      </c>
      <c r="O378" s="16">
        <v>153</v>
      </c>
      <c r="P378" s="16">
        <v>4616</v>
      </c>
      <c r="Q378" s="16">
        <v>3174</v>
      </c>
      <c r="R378" s="16">
        <v>311</v>
      </c>
      <c r="S378" s="16">
        <v>68</v>
      </c>
      <c r="T378" s="16">
        <v>26</v>
      </c>
      <c r="U378" s="16">
        <v>22</v>
      </c>
      <c r="V378" s="16">
        <v>97</v>
      </c>
      <c r="W378" s="16">
        <v>618</v>
      </c>
      <c r="X378" s="16">
        <v>113</v>
      </c>
      <c r="Y378" s="16"/>
      <c r="Z378" s="16"/>
      <c r="AA378" s="16"/>
      <c r="AB378" s="16"/>
      <c r="AC378" s="16"/>
      <c r="AD378" s="16"/>
    </row>
    <row r="379" spans="2:30" x14ac:dyDescent="0.25">
      <c r="B379" s="3">
        <f t="shared" si="45"/>
        <v>42381</v>
      </c>
      <c r="C379" s="2">
        <f t="shared" si="40"/>
        <v>2016</v>
      </c>
      <c r="D379" s="4" t="str">
        <f t="shared" si="42"/>
        <v>Jan</v>
      </c>
      <c r="E379" s="2">
        <f t="shared" si="43"/>
        <v>3</v>
      </c>
      <c r="F379" s="2">
        <f t="shared" si="41"/>
        <v>2</v>
      </c>
      <c r="G379" s="5" t="str">
        <f t="shared" ref="G379:G442" si="46">TEXT(B379,"ddd")</f>
        <v>Tue</v>
      </c>
      <c r="H379" s="2">
        <f t="shared" si="44"/>
        <v>12</v>
      </c>
      <c r="I379" s="16">
        <v>156</v>
      </c>
      <c r="J379" s="16">
        <v>154</v>
      </c>
      <c r="K379" s="16">
        <v>130</v>
      </c>
      <c r="L379" s="16">
        <v>47</v>
      </c>
      <c r="M379" s="16">
        <v>684</v>
      </c>
      <c r="N379" s="16">
        <v>135</v>
      </c>
      <c r="O379" s="16">
        <v>135</v>
      </c>
      <c r="P379" s="16">
        <v>3801</v>
      </c>
      <c r="Q379" s="16">
        <v>2598</v>
      </c>
      <c r="R379" s="16">
        <v>268</v>
      </c>
      <c r="S379" s="16">
        <v>70</v>
      </c>
      <c r="T379" s="16">
        <v>19</v>
      </c>
      <c r="U379" s="16">
        <v>35</v>
      </c>
      <c r="V379" s="16">
        <v>68</v>
      </c>
      <c r="W379" s="16">
        <v>813</v>
      </c>
      <c r="X379" s="16">
        <v>130</v>
      </c>
      <c r="Y379" s="16"/>
      <c r="Z379" s="16"/>
      <c r="AA379" s="16"/>
      <c r="AB379" s="16"/>
      <c r="AC379" s="16"/>
      <c r="AD379" s="16"/>
    </row>
    <row r="380" spans="2:30" x14ac:dyDescent="0.25">
      <c r="B380" s="3">
        <f t="shared" si="45"/>
        <v>42382</v>
      </c>
      <c r="C380" s="2">
        <f t="shared" si="40"/>
        <v>2016</v>
      </c>
      <c r="D380" s="4" t="str">
        <f t="shared" si="42"/>
        <v>Jan</v>
      </c>
      <c r="E380" s="2">
        <f t="shared" si="43"/>
        <v>3</v>
      </c>
      <c r="F380" s="2">
        <f t="shared" si="41"/>
        <v>2</v>
      </c>
      <c r="G380" s="5" t="str">
        <f t="shared" si="46"/>
        <v>Wed</v>
      </c>
      <c r="H380" s="2">
        <f t="shared" si="44"/>
        <v>13</v>
      </c>
      <c r="I380" s="16">
        <v>134</v>
      </c>
      <c r="J380" s="16">
        <v>154</v>
      </c>
      <c r="K380" s="16">
        <v>125</v>
      </c>
      <c r="L380" s="16">
        <v>41</v>
      </c>
      <c r="M380" s="16">
        <v>565</v>
      </c>
      <c r="N380" s="16">
        <v>98</v>
      </c>
      <c r="O380" s="16">
        <v>98</v>
      </c>
      <c r="P380" s="16">
        <v>3566</v>
      </c>
      <c r="Q380" s="16">
        <v>2778</v>
      </c>
      <c r="R380" s="16">
        <v>216</v>
      </c>
      <c r="S380" s="16">
        <v>66</v>
      </c>
      <c r="T380" s="16">
        <v>19</v>
      </c>
      <c r="U380" s="16">
        <v>32</v>
      </c>
      <c r="V380" s="16">
        <v>80</v>
      </c>
      <c r="W380" s="16">
        <v>802</v>
      </c>
      <c r="X380" s="16">
        <v>109</v>
      </c>
      <c r="Y380" s="16"/>
      <c r="Z380" s="16"/>
      <c r="AA380" s="16"/>
      <c r="AB380" s="16"/>
      <c r="AC380" s="16"/>
      <c r="AD380" s="16"/>
    </row>
    <row r="381" spans="2:30" x14ac:dyDescent="0.25">
      <c r="B381" s="3">
        <f t="shared" si="45"/>
        <v>42383</v>
      </c>
      <c r="C381" s="2">
        <f t="shared" si="40"/>
        <v>2016</v>
      </c>
      <c r="D381" s="4" t="str">
        <f t="shared" si="42"/>
        <v>Jan</v>
      </c>
      <c r="E381" s="2">
        <f t="shared" si="43"/>
        <v>3</v>
      </c>
      <c r="F381" s="2">
        <f t="shared" si="41"/>
        <v>2</v>
      </c>
      <c r="G381" s="5" t="str">
        <f t="shared" si="46"/>
        <v>Thu</v>
      </c>
      <c r="H381" s="2">
        <f t="shared" si="44"/>
        <v>14</v>
      </c>
      <c r="I381" s="16">
        <v>158</v>
      </c>
      <c r="J381" s="16">
        <v>143</v>
      </c>
      <c r="K381" s="16">
        <v>134</v>
      </c>
      <c r="L381" s="16">
        <v>33</v>
      </c>
      <c r="M381" s="16">
        <v>531</v>
      </c>
      <c r="N381" s="16">
        <v>110</v>
      </c>
      <c r="O381" s="16">
        <v>110</v>
      </c>
      <c r="P381" s="16">
        <v>3567</v>
      </c>
      <c r="Q381" s="16">
        <v>2452</v>
      </c>
      <c r="R381" s="16">
        <v>188</v>
      </c>
      <c r="S381" s="16">
        <v>45</v>
      </c>
      <c r="T381" s="16">
        <v>17</v>
      </c>
      <c r="U381" s="16">
        <v>21</v>
      </c>
      <c r="V381" s="16">
        <v>78</v>
      </c>
      <c r="W381" s="16">
        <v>679</v>
      </c>
      <c r="X381" s="16">
        <v>94</v>
      </c>
      <c r="Y381" s="16"/>
      <c r="Z381" s="16"/>
      <c r="AA381" s="16"/>
      <c r="AB381" s="16"/>
      <c r="AC381" s="16"/>
      <c r="AD381" s="16"/>
    </row>
    <row r="382" spans="2:30" x14ac:dyDescent="0.25">
      <c r="B382" s="3">
        <f t="shared" si="45"/>
        <v>42384</v>
      </c>
      <c r="C382" s="2">
        <f t="shared" si="40"/>
        <v>2016</v>
      </c>
      <c r="D382" s="4" t="str">
        <f t="shared" si="42"/>
        <v>Jan</v>
      </c>
      <c r="E382" s="2">
        <f t="shared" si="43"/>
        <v>3</v>
      </c>
      <c r="F382" s="2">
        <f t="shared" si="41"/>
        <v>3</v>
      </c>
      <c r="G382" s="5" t="str">
        <f t="shared" si="46"/>
        <v>Fri</v>
      </c>
      <c r="H382" s="2">
        <f t="shared" si="44"/>
        <v>15</v>
      </c>
      <c r="I382" s="16">
        <v>132</v>
      </c>
      <c r="J382" s="16">
        <v>138</v>
      </c>
      <c r="K382" s="16">
        <v>124</v>
      </c>
      <c r="L382" s="16">
        <v>36</v>
      </c>
      <c r="M382" s="16">
        <v>514</v>
      </c>
      <c r="N382" s="16">
        <v>112</v>
      </c>
      <c r="O382" s="16">
        <v>112</v>
      </c>
      <c r="P382" s="16">
        <v>3517</v>
      </c>
      <c r="Q382" s="16">
        <v>2624</v>
      </c>
      <c r="R382" s="16">
        <v>156</v>
      </c>
      <c r="S382" s="16">
        <v>67</v>
      </c>
      <c r="T382" s="16">
        <v>15</v>
      </c>
      <c r="U382" s="16">
        <v>26</v>
      </c>
      <c r="V382" s="16">
        <v>89</v>
      </c>
      <c r="W382" s="16">
        <v>577</v>
      </c>
      <c r="X382" s="16">
        <v>100</v>
      </c>
      <c r="Y382" s="16"/>
      <c r="Z382" s="16"/>
      <c r="AA382" s="16"/>
      <c r="AB382" s="16"/>
      <c r="AC382" s="16"/>
      <c r="AD382" s="16"/>
    </row>
    <row r="383" spans="2:30" x14ac:dyDescent="0.25">
      <c r="B383" s="3">
        <f t="shared" si="45"/>
        <v>42385</v>
      </c>
      <c r="C383" s="2">
        <f t="shared" si="40"/>
        <v>2016</v>
      </c>
      <c r="D383" s="4" t="str">
        <f t="shared" si="42"/>
        <v>Jan</v>
      </c>
      <c r="E383" s="2">
        <f t="shared" si="43"/>
        <v>3</v>
      </c>
      <c r="F383" s="2">
        <f t="shared" si="41"/>
        <v>3</v>
      </c>
      <c r="G383" s="5" t="str">
        <f t="shared" si="46"/>
        <v>Sat</v>
      </c>
      <c r="H383" s="2">
        <f t="shared" si="44"/>
        <v>16</v>
      </c>
      <c r="I383" s="16">
        <v>122</v>
      </c>
      <c r="J383" s="16">
        <v>135</v>
      </c>
      <c r="K383" s="16">
        <v>145</v>
      </c>
      <c r="L383" s="16">
        <v>35</v>
      </c>
      <c r="M383" s="16">
        <v>417</v>
      </c>
      <c r="N383" s="16">
        <v>123</v>
      </c>
      <c r="O383" s="16">
        <v>123</v>
      </c>
      <c r="P383" s="16">
        <v>2650</v>
      </c>
      <c r="Q383" s="16">
        <v>2202</v>
      </c>
      <c r="R383" s="16">
        <v>140</v>
      </c>
      <c r="S383" s="16">
        <v>36</v>
      </c>
      <c r="T383" s="16">
        <v>6</v>
      </c>
      <c r="U383" s="16">
        <v>0</v>
      </c>
      <c r="V383" s="16">
        <v>0</v>
      </c>
      <c r="W383" s="16">
        <v>156</v>
      </c>
      <c r="X383" s="16">
        <v>82</v>
      </c>
      <c r="Y383" s="16"/>
      <c r="Z383" s="16"/>
      <c r="AA383" s="16"/>
      <c r="AB383" s="16"/>
      <c r="AC383" s="16"/>
      <c r="AD383" s="16"/>
    </row>
    <row r="384" spans="2:30" x14ac:dyDescent="0.25">
      <c r="B384" s="3">
        <f t="shared" si="45"/>
        <v>42386</v>
      </c>
      <c r="C384" s="2">
        <f t="shared" si="40"/>
        <v>2016</v>
      </c>
      <c r="D384" s="4" t="str">
        <f t="shared" si="42"/>
        <v>Jan</v>
      </c>
      <c r="E384" s="2">
        <f t="shared" si="43"/>
        <v>4</v>
      </c>
      <c r="F384" s="2">
        <f t="shared" si="41"/>
        <v>3</v>
      </c>
      <c r="G384" s="5" t="str">
        <f t="shared" si="46"/>
        <v>Sun</v>
      </c>
      <c r="H384" s="2">
        <f t="shared" si="44"/>
        <v>17</v>
      </c>
      <c r="I384" s="16">
        <v>114</v>
      </c>
      <c r="J384" s="16">
        <v>98</v>
      </c>
      <c r="K384" s="16">
        <v>118</v>
      </c>
      <c r="L384" s="16">
        <v>42</v>
      </c>
      <c r="M384" s="16">
        <v>434</v>
      </c>
      <c r="N384" s="16">
        <v>113</v>
      </c>
      <c r="O384" s="16">
        <v>113</v>
      </c>
      <c r="P384" s="16">
        <v>2105</v>
      </c>
      <c r="Q384" s="16">
        <v>1945</v>
      </c>
      <c r="R384" s="16">
        <v>142</v>
      </c>
      <c r="S384" s="16">
        <v>32</v>
      </c>
      <c r="T384" s="16">
        <v>0</v>
      </c>
      <c r="U384" s="16">
        <v>0</v>
      </c>
      <c r="V384" s="16">
        <v>0</v>
      </c>
      <c r="W384" s="16">
        <v>139</v>
      </c>
      <c r="X384" s="16">
        <v>66</v>
      </c>
      <c r="Y384" s="16"/>
      <c r="Z384" s="16"/>
      <c r="AA384" s="16"/>
      <c r="AB384" s="16"/>
      <c r="AC384" s="16"/>
      <c r="AD384" s="16"/>
    </row>
    <row r="385" spans="2:30" x14ac:dyDescent="0.25">
      <c r="B385" s="3">
        <f t="shared" si="45"/>
        <v>42387</v>
      </c>
      <c r="C385" s="2">
        <f t="shared" si="40"/>
        <v>2016</v>
      </c>
      <c r="D385" s="4" t="str">
        <f t="shared" si="42"/>
        <v>Jan</v>
      </c>
      <c r="E385" s="2">
        <f t="shared" si="43"/>
        <v>4</v>
      </c>
      <c r="F385" s="2">
        <f t="shared" si="41"/>
        <v>3</v>
      </c>
      <c r="G385" s="5" t="str">
        <f t="shared" si="46"/>
        <v>Mon</v>
      </c>
      <c r="H385" s="2">
        <f t="shared" si="44"/>
        <v>18</v>
      </c>
      <c r="I385" s="16">
        <v>185</v>
      </c>
      <c r="J385" s="16">
        <v>177</v>
      </c>
      <c r="K385" s="16">
        <v>124</v>
      </c>
      <c r="L385" s="16">
        <v>65</v>
      </c>
      <c r="M385" s="16">
        <v>704</v>
      </c>
      <c r="N385" s="16">
        <v>110</v>
      </c>
      <c r="O385" s="16">
        <v>110</v>
      </c>
      <c r="P385" s="16">
        <v>4008</v>
      </c>
      <c r="Q385" s="16">
        <v>2992</v>
      </c>
      <c r="R385" s="16">
        <v>270</v>
      </c>
      <c r="S385" s="16">
        <v>72</v>
      </c>
      <c r="T385" s="16">
        <v>25</v>
      </c>
      <c r="U385" s="16">
        <v>35</v>
      </c>
      <c r="V385" s="16">
        <v>67</v>
      </c>
      <c r="W385" s="16">
        <v>561</v>
      </c>
      <c r="X385" s="16">
        <v>137</v>
      </c>
      <c r="Y385" s="16"/>
      <c r="Z385" s="16"/>
      <c r="AA385" s="16"/>
      <c r="AB385" s="16"/>
      <c r="AC385" s="16"/>
      <c r="AD385" s="16"/>
    </row>
    <row r="386" spans="2:30" x14ac:dyDescent="0.25">
      <c r="B386" s="3">
        <f t="shared" si="45"/>
        <v>42388</v>
      </c>
      <c r="C386" s="2">
        <f t="shared" si="40"/>
        <v>2016</v>
      </c>
      <c r="D386" s="4" t="str">
        <f t="shared" si="42"/>
        <v>Jan</v>
      </c>
      <c r="E386" s="2">
        <f t="shared" si="43"/>
        <v>4</v>
      </c>
      <c r="F386" s="2">
        <f t="shared" si="41"/>
        <v>3</v>
      </c>
      <c r="G386" s="5" t="str">
        <f t="shared" si="46"/>
        <v>Tue</v>
      </c>
      <c r="H386" s="2">
        <f t="shared" si="44"/>
        <v>19</v>
      </c>
      <c r="I386" s="16">
        <v>135</v>
      </c>
      <c r="J386" s="16">
        <v>160</v>
      </c>
      <c r="K386" s="16">
        <v>112</v>
      </c>
      <c r="L386" s="16">
        <v>53</v>
      </c>
      <c r="M386" s="16">
        <v>597</v>
      </c>
      <c r="N386" s="16">
        <v>93</v>
      </c>
      <c r="O386" s="16">
        <v>93</v>
      </c>
      <c r="P386" s="16">
        <v>4127</v>
      </c>
      <c r="Q386" s="16">
        <v>2604</v>
      </c>
      <c r="R386" s="16">
        <v>237</v>
      </c>
      <c r="S386" s="16">
        <v>72</v>
      </c>
      <c r="T386" s="16">
        <v>19</v>
      </c>
      <c r="U386" s="16">
        <v>38</v>
      </c>
      <c r="V386" s="16">
        <v>94</v>
      </c>
      <c r="W386" s="16">
        <v>644</v>
      </c>
      <c r="X386" s="16">
        <v>136</v>
      </c>
      <c r="Y386" s="16"/>
      <c r="Z386" s="16"/>
      <c r="AA386" s="16"/>
      <c r="AB386" s="16"/>
      <c r="AC386" s="16"/>
      <c r="AD386" s="16"/>
    </row>
    <row r="387" spans="2:30" x14ac:dyDescent="0.25">
      <c r="B387" s="3">
        <f t="shared" si="45"/>
        <v>42389</v>
      </c>
      <c r="C387" s="2">
        <f t="shared" ref="C387:C450" si="47">YEAR(B387)</f>
        <v>2016</v>
      </c>
      <c r="D387" s="4" t="str">
        <f t="shared" si="42"/>
        <v>Jan</v>
      </c>
      <c r="E387" s="2">
        <f t="shared" si="43"/>
        <v>4</v>
      </c>
      <c r="F387" s="2">
        <f t="shared" ref="F387:F450" si="48">ROUNDUP(DAY(B387)/7,0)</f>
        <v>3</v>
      </c>
      <c r="G387" s="5" t="str">
        <f t="shared" si="46"/>
        <v>Wed</v>
      </c>
      <c r="H387" s="2">
        <f t="shared" si="44"/>
        <v>20</v>
      </c>
      <c r="I387" s="16">
        <v>167</v>
      </c>
      <c r="J387" s="16">
        <v>176</v>
      </c>
      <c r="K387" s="16">
        <v>111</v>
      </c>
      <c r="L387" s="16">
        <v>53</v>
      </c>
      <c r="M387" s="16">
        <v>588</v>
      </c>
      <c r="N387" s="16">
        <v>134</v>
      </c>
      <c r="O387" s="16">
        <v>134</v>
      </c>
      <c r="P387" s="16">
        <v>3720</v>
      </c>
      <c r="Q387" s="16">
        <v>2564</v>
      </c>
      <c r="R387" s="16">
        <v>211</v>
      </c>
      <c r="S387" s="16">
        <v>48</v>
      </c>
      <c r="T387" s="16">
        <v>30</v>
      </c>
      <c r="U387" s="16">
        <v>34</v>
      </c>
      <c r="V387" s="16">
        <v>74</v>
      </c>
      <c r="W387" s="16">
        <v>767</v>
      </c>
      <c r="X387" s="16">
        <v>133</v>
      </c>
      <c r="Y387" s="16"/>
      <c r="Z387" s="16"/>
      <c r="AA387" s="16"/>
      <c r="AB387" s="16"/>
      <c r="AC387" s="16"/>
      <c r="AD387" s="16"/>
    </row>
    <row r="388" spans="2:30" x14ac:dyDescent="0.25">
      <c r="B388" s="3">
        <f t="shared" si="45"/>
        <v>42390</v>
      </c>
      <c r="C388" s="2">
        <f t="shared" si="47"/>
        <v>2016</v>
      </c>
      <c r="D388" s="4" t="str">
        <f t="shared" ref="D388:D451" si="49">TEXT(B388,"mmm")</f>
        <v>Jan</v>
      </c>
      <c r="E388" s="2">
        <f t="shared" ref="E388:E451" si="50">WEEKNUM(B388)</f>
        <v>4</v>
      </c>
      <c r="F388" s="2">
        <f t="shared" si="48"/>
        <v>3</v>
      </c>
      <c r="G388" s="5" t="str">
        <f t="shared" si="46"/>
        <v>Thu</v>
      </c>
      <c r="H388" s="2">
        <f t="shared" ref="H388:H451" si="51">VALUE(TEXT(B388,"dd"))</f>
        <v>21</v>
      </c>
      <c r="I388" s="16">
        <v>168</v>
      </c>
      <c r="J388" s="16">
        <v>142</v>
      </c>
      <c r="K388" s="16">
        <v>124</v>
      </c>
      <c r="L388" s="16">
        <v>31</v>
      </c>
      <c r="M388" s="16">
        <v>528</v>
      </c>
      <c r="N388" s="16">
        <v>129</v>
      </c>
      <c r="O388" s="16">
        <v>129</v>
      </c>
      <c r="P388" s="16">
        <v>3551</v>
      </c>
      <c r="Q388" s="16">
        <v>2508</v>
      </c>
      <c r="R388" s="16">
        <v>233</v>
      </c>
      <c r="S388" s="16">
        <v>63</v>
      </c>
      <c r="T388" s="16">
        <v>31</v>
      </c>
      <c r="U388" s="16">
        <v>23</v>
      </c>
      <c r="V388" s="16">
        <v>99</v>
      </c>
      <c r="W388" s="16">
        <v>788</v>
      </c>
      <c r="X388" s="16">
        <v>134</v>
      </c>
      <c r="Y388" s="16"/>
      <c r="Z388" s="16"/>
      <c r="AA388" s="16"/>
      <c r="AB388" s="16"/>
      <c r="AC388" s="16"/>
      <c r="AD388" s="16"/>
    </row>
    <row r="389" spans="2:30" x14ac:dyDescent="0.25">
      <c r="B389" s="3">
        <f t="shared" ref="B389:B452" si="52">B388+1</f>
        <v>42391</v>
      </c>
      <c r="C389" s="2">
        <f t="shared" si="47"/>
        <v>2016</v>
      </c>
      <c r="D389" s="4" t="str">
        <f t="shared" si="49"/>
        <v>Jan</v>
      </c>
      <c r="E389" s="2">
        <f t="shared" si="50"/>
        <v>4</v>
      </c>
      <c r="F389" s="2">
        <f t="shared" si="48"/>
        <v>4</v>
      </c>
      <c r="G389" s="5" t="str">
        <f t="shared" si="46"/>
        <v>Fri</v>
      </c>
      <c r="H389" s="2">
        <f t="shared" si="51"/>
        <v>22</v>
      </c>
      <c r="I389" s="16">
        <v>134</v>
      </c>
      <c r="J389" s="16">
        <v>174</v>
      </c>
      <c r="K389" s="16">
        <v>115</v>
      </c>
      <c r="L389" s="16">
        <v>32</v>
      </c>
      <c r="M389" s="16">
        <v>571</v>
      </c>
      <c r="N389" s="16">
        <v>113</v>
      </c>
      <c r="O389" s="16">
        <v>113</v>
      </c>
      <c r="P389" s="16">
        <v>3399</v>
      </c>
      <c r="Q389" s="16">
        <v>2561</v>
      </c>
      <c r="R389" s="16">
        <v>202</v>
      </c>
      <c r="S389" s="16">
        <v>69</v>
      </c>
      <c r="T389" s="16">
        <v>20</v>
      </c>
      <c r="U389" s="16">
        <v>22</v>
      </c>
      <c r="V389" s="16">
        <v>75</v>
      </c>
      <c r="W389" s="16">
        <v>634</v>
      </c>
      <c r="X389" s="16">
        <v>111</v>
      </c>
      <c r="Y389" s="16"/>
      <c r="Z389" s="16"/>
      <c r="AA389" s="16"/>
      <c r="AB389" s="16"/>
      <c r="AC389" s="16"/>
      <c r="AD389" s="16"/>
    </row>
    <row r="390" spans="2:30" x14ac:dyDescent="0.25">
      <c r="B390" s="3">
        <f t="shared" si="52"/>
        <v>42392</v>
      </c>
      <c r="C390" s="2">
        <f t="shared" si="47"/>
        <v>2016</v>
      </c>
      <c r="D390" s="4" t="str">
        <f t="shared" si="49"/>
        <v>Jan</v>
      </c>
      <c r="E390" s="2">
        <f t="shared" si="50"/>
        <v>4</v>
      </c>
      <c r="F390" s="2">
        <f t="shared" si="48"/>
        <v>4</v>
      </c>
      <c r="G390" s="5" t="str">
        <f t="shared" si="46"/>
        <v>Sat</v>
      </c>
      <c r="H390" s="2">
        <f t="shared" si="51"/>
        <v>23</v>
      </c>
      <c r="I390" s="16">
        <v>130</v>
      </c>
      <c r="J390" s="16">
        <v>129</v>
      </c>
      <c r="K390" s="16">
        <v>108</v>
      </c>
      <c r="L390" s="16">
        <v>29</v>
      </c>
      <c r="M390" s="16">
        <v>457</v>
      </c>
      <c r="N390" s="16">
        <v>102</v>
      </c>
      <c r="O390" s="16">
        <v>102</v>
      </c>
      <c r="P390" s="16">
        <v>2575</v>
      </c>
      <c r="Q390" s="16">
        <v>2283</v>
      </c>
      <c r="R390" s="16">
        <v>153</v>
      </c>
      <c r="S390" s="16">
        <v>34</v>
      </c>
      <c r="T390" s="16">
        <v>13</v>
      </c>
      <c r="U390" s="16">
        <v>0</v>
      </c>
      <c r="V390" s="16">
        <v>0</v>
      </c>
      <c r="W390" s="16">
        <v>164</v>
      </c>
      <c r="X390" s="16">
        <v>72</v>
      </c>
      <c r="Y390" s="16"/>
      <c r="Z390" s="16"/>
      <c r="AA390" s="16"/>
      <c r="AB390" s="16"/>
      <c r="AC390" s="16"/>
      <c r="AD390" s="16"/>
    </row>
    <row r="391" spans="2:30" x14ac:dyDescent="0.25">
      <c r="B391" s="3">
        <f t="shared" si="52"/>
        <v>42393</v>
      </c>
      <c r="C391" s="2">
        <f t="shared" si="47"/>
        <v>2016</v>
      </c>
      <c r="D391" s="4" t="str">
        <f t="shared" si="49"/>
        <v>Jan</v>
      </c>
      <c r="E391" s="2">
        <f t="shared" si="50"/>
        <v>5</v>
      </c>
      <c r="F391" s="2">
        <f t="shared" si="48"/>
        <v>4</v>
      </c>
      <c r="G391" s="5" t="str">
        <f t="shared" si="46"/>
        <v>Sun</v>
      </c>
      <c r="H391" s="2">
        <f t="shared" si="51"/>
        <v>24</v>
      </c>
      <c r="I391" s="16">
        <v>149</v>
      </c>
      <c r="J391" s="16">
        <v>139</v>
      </c>
      <c r="K391" s="16">
        <v>113</v>
      </c>
      <c r="L391" s="16">
        <v>46</v>
      </c>
      <c r="M391" s="16">
        <v>438</v>
      </c>
      <c r="N391" s="16">
        <v>132</v>
      </c>
      <c r="O391" s="16">
        <v>132</v>
      </c>
      <c r="P391" s="16">
        <v>2155</v>
      </c>
      <c r="Q391" s="16">
        <v>1938</v>
      </c>
      <c r="R391" s="16">
        <v>178</v>
      </c>
      <c r="S391" s="16">
        <v>41</v>
      </c>
      <c r="T391" s="16">
        <v>11</v>
      </c>
      <c r="U391" s="16">
        <v>0</v>
      </c>
      <c r="V391" s="16">
        <v>0</v>
      </c>
      <c r="W391" s="16">
        <v>150</v>
      </c>
      <c r="X391" s="16">
        <v>60</v>
      </c>
      <c r="Y391" s="16"/>
      <c r="Z391" s="16"/>
      <c r="AA391" s="16"/>
      <c r="AB391" s="16"/>
      <c r="AC391" s="16"/>
      <c r="AD391" s="16"/>
    </row>
    <row r="392" spans="2:30" x14ac:dyDescent="0.25">
      <c r="B392" s="3">
        <f t="shared" si="52"/>
        <v>42394</v>
      </c>
      <c r="C392" s="2">
        <f t="shared" si="47"/>
        <v>2016</v>
      </c>
      <c r="D392" s="4" t="str">
        <f t="shared" si="49"/>
        <v>Jan</v>
      </c>
      <c r="E392" s="2">
        <f t="shared" si="50"/>
        <v>5</v>
      </c>
      <c r="F392" s="2">
        <f t="shared" si="48"/>
        <v>4</v>
      </c>
      <c r="G392" s="5" t="str">
        <f t="shared" si="46"/>
        <v>Mon</v>
      </c>
      <c r="H392" s="2">
        <f t="shared" si="51"/>
        <v>25</v>
      </c>
      <c r="I392" s="16">
        <v>132</v>
      </c>
      <c r="J392" s="16">
        <v>146</v>
      </c>
      <c r="K392" s="16">
        <v>145</v>
      </c>
      <c r="L392" s="16">
        <v>40</v>
      </c>
      <c r="M392" s="16">
        <v>694</v>
      </c>
      <c r="N392" s="16">
        <v>168</v>
      </c>
      <c r="O392" s="16">
        <v>168</v>
      </c>
      <c r="P392" s="16">
        <v>4581</v>
      </c>
      <c r="Q392" s="16">
        <v>2855</v>
      </c>
      <c r="R392" s="16">
        <v>233</v>
      </c>
      <c r="S392" s="16">
        <v>56</v>
      </c>
      <c r="T392" s="16">
        <v>23</v>
      </c>
      <c r="U392" s="16">
        <v>33</v>
      </c>
      <c r="V392" s="16">
        <v>106</v>
      </c>
      <c r="W392" s="16">
        <v>662</v>
      </c>
      <c r="X392" s="16">
        <v>90</v>
      </c>
      <c r="Y392" s="16"/>
      <c r="Z392" s="16"/>
      <c r="AA392" s="16"/>
      <c r="AB392" s="16"/>
      <c r="AC392" s="16"/>
      <c r="AD392" s="16"/>
    </row>
    <row r="393" spans="2:30" x14ac:dyDescent="0.25">
      <c r="B393" s="3">
        <f t="shared" si="52"/>
        <v>42395</v>
      </c>
      <c r="C393" s="2">
        <f t="shared" si="47"/>
        <v>2016</v>
      </c>
      <c r="D393" s="4" t="str">
        <f t="shared" si="49"/>
        <v>Jan</v>
      </c>
      <c r="E393" s="2">
        <f t="shared" si="50"/>
        <v>5</v>
      </c>
      <c r="F393" s="2">
        <f t="shared" si="48"/>
        <v>4</v>
      </c>
      <c r="G393" s="5" t="str">
        <f t="shared" si="46"/>
        <v>Tue</v>
      </c>
      <c r="H393" s="2">
        <f t="shared" si="51"/>
        <v>26</v>
      </c>
      <c r="I393" s="16">
        <v>176</v>
      </c>
      <c r="J393" s="16">
        <v>134</v>
      </c>
      <c r="K393" s="16">
        <v>147</v>
      </c>
      <c r="L393" s="16">
        <v>42</v>
      </c>
      <c r="M393" s="16">
        <v>649</v>
      </c>
      <c r="N393" s="16">
        <v>153</v>
      </c>
      <c r="O393" s="16">
        <v>153</v>
      </c>
      <c r="P393" s="16">
        <v>3889</v>
      </c>
      <c r="Q393" s="16">
        <v>2674</v>
      </c>
      <c r="R393" s="16">
        <v>223</v>
      </c>
      <c r="S393" s="16">
        <v>56</v>
      </c>
      <c r="T393" s="16">
        <v>24</v>
      </c>
      <c r="U393" s="16">
        <v>38</v>
      </c>
      <c r="V393" s="16">
        <v>77</v>
      </c>
      <c r="W393" s="16">
        <v>667</v>
      </c>
      <c r="X393" s="16">
        <v>80</v>
      </c>
      <c r="Y393" s="16"/>
      <c r="Z393" s="16"/>
      <c r="AA393" s="16"/>
      <c r="AB393" s="16"/>
      <c r="AC393" s="16"/>
      <c r="AD393" s="16"/>
    </row>
    <row r="394" spans="2:30" x14ac:dyDescent="0.25">
      <c r="B394" s="3">
        <f t="shared" si="52"/>
        <v>42396</v>
      </c>
      <c r="C394" s="2">
        <f t="shared" si="47"/>
        <v>2016</v>
      </c>
      <c r="D394" s="4" t="str">
        <f t="shared" si="49"/>
        <v>Jan</v>
      </c>
      <c r="E394" s="2">
        <f t="shared" si="50"/>
        <v>5</v>
      </c>
      <c r="F394" s="2">
        <f t="shared" si="48"/>
        <v>4</v>
      </c>
      <c r="G394" s="5" t="str">
        <f t="shared" si="46"/>
        <v>Wed</v>
      </c>
      <c r="H394" s="2">
        <f t="shared" si="51"/>
        <v>27</v>
      </c>
      <c r="I394" s="16">
        <v>198</v>
      </c>
      <c r="J394" s="16">
        <v>188</v>
      </c>
      <c r="K394" s="16">
        <v>155</v>
      </c>
      <c r="L394" s="16">
        <v>52</v>
      </c>
      <c r="M394" s="16">
        <v>684</v>
      </c>
      <c r="N394" s="16">
        <v>174</v>
      </c>
      <c r="O394" s="16">
        <v>174</v>
      </c>
      <c r="P394" s="16">
        <v>3780</v>
      </c>
      <c r="Q394" s="16">
        <v>2815</v>
      </c>
      <c r="R394" s="16">
        <v>218</v>
      </c>
      <c r="S394" s="16">
        <v>70</v>
      </c>
      <c r="T394" s="16">
        <v>29</v>
      </c>
      <c r="U394" s="16">
        <v>33</v>
      </c>
      <c r="V394" s="16">
        <v>100</v>
      </c>
      <c r="W394" s="16">
        <v>801</v>
      </c>
      <c r="X394" s="16">
        <v>120</v>
      </c>
      <c r="Y394" s="16"/>
      <c r="Z394" s="16"/>
      <c r="AA394" s="16"/>
      <c r="AB394" s="16"/>
      <c r="AC394" s="16"/>
      <c r="AD394" s="16"/>
    </row>
    <row r="395" spans="2:30" x14ac:dyDescent="0.25">
      <c r="B395" s="3">
        <f t="shared" si="52"/>
        <v>42397</v>
      </c>
      <c r="C395" s="2">
        <f t="shared" si="47"/>
        <v>2016</v>
      </c>
      <c r="D395" s="4" t="str">
        <f t="shared" si="49"/>
        <v>Jan</v>
      </c>
      <c r="E395" s="2">
        <f t="shared" si="50"/>
        <v>5</v>
      </c>
      <c r="F395" s="2">
        <f t="shared" si="48"/>
        <v>4</v>
      </c>
      <c r="G395" s="5" t="str">
        <f t="shared" si="46"/>
        <v>Thu</v>
      </c>
      <c r="H395" s="2">
        <f t="shared" si="51"/>
        <v>28</v>
      </c>
      <c r="I395" s="16">
        <v>175</v>
      </c>
      <c r="J395" s="16">
        <v>182</v>
      </c>
      <c r="K395" s="16">
        <v>162</v>
      </c>
      <c r="L395" s="16">
        <v>45</v>
      </c>
      <c r="M395" s="16">
        <v>723</v>
      </c>
      <c r="N395" s="16">
        <v>202</v>
      </c>
      <c r="O395" s="16">
        <v>202</v>
      </c>
      <c r="P395" s="16">
        <v>3835</v>
      </c>
      <c r="Q395" s="16">
        <v>2745</v>
      </c>
      <c r="R395" s="16">
        <v>241</v>
      </c>
      <c r="S395" s="16">
        <v>61</v>
      </c>
      <c r="T395" s="16">
        <v>27</v>
      </c>
      <c r="U395" s="16">
        <v>23</v>
      </c>
      <c r="V395" s="16">
        <v>90</v>
      </c>
      <c r="W395" s="16">
        <v>759</v>
      </c>
      <c r="X395" s="16">
        <v>136</v>
      </c>
      <c r="Y395" s="16"/>
      <c r="Z395" s="16"/>
      <c r="AA395" s="16"/>
      <c r="AB395" s="16"/>
      <c r="AC395" s="16"/>
      <c r="AD395" s="16"/>
    </row>
    <row r="396" spans="2:30" x14ac:dyDescent="0.25">
      <c r="B396" s="3">
        <f t="shared" si="52"/>
        <v>42398</v>
      </c>
      <c r="C396" s="2">
        <f t="shared" si="47"/>
        <v>2016</v>
      </c>
      <c r="D396" s="4" t="str">
        <f t="shared" si="49"/>
        <v>Jan</v>
      </c>
      <c r="E396" s="2">
        <f t="shared" si="50"/>
        <v>5</v>
      </c>
      <c r="F396" s="2">
        <f t="shared" si="48"/>
        <v>5</v>
      </c>
      <c r="G396" s="5" t="str">
        <f t="shared" si="46"/>
        <v>Fri</v>
      </c>
      <c r="H396" s="2">
        <f t="shared" si="51"/>
        <v>29</v>
      </c>
      <c r="I396" s="16">
        <v>168</v>
      </c>
      <c r="J396" s="16">
        <v>212</v>
      </c>
      <c r="K396" s="16">
        <v>130</v>
      </c>
      <c r="L396" s="16">
        <v>34</v>
      </c>
      <c r="M396" s="16">
        <v>655</v>
      </c>
      <c r="N396" s="16">
        <v>188</v>
      </c>
      <c r="O396" s="16">
        <v>188</v>
      </c>
      <c r="P396" s="16">
        <v>3752</v>
      </c>
      <c r="Q396" s="16">
        <v>2790</v>
      </c>
      <c r="R396" s="16">
        <v>208</v>
      </c>
      <c r="S396" s="16">
        <v>57</v>
      </c>
      <c r="T396" s="16">
        <v>19</v>
      </c>
      <c r="U396" s="16">
        <v>44</v>
      </c>
      <c r="V396" s="16">
        <v>75</v>
      </c>
      <c r="W396" s="16">
        <v>658</v>
      </c>
      <c r="X396" s="16">
        <v>122</v>
      </c>
      <c r="Y396" s="16"/>
      <c r="Z396" s="16"/>
      <c r="AA396" s="16"/>
      <c r="AB396" s="16"/>
      <c r="AC396" s="16"/>
      <c r="AD396" s="16"/>
    </row>
    <row r="397" spans="2:30" x14ac:dyDescent="0.25">
      <c r="B397" s="3">
        <f t="shared" si="52"/>
        <v>42399</v>
      </c>
      <c r="C397" s="2">
        <f t="shared" si="47"/>
        <v>2016</v>
      </c>
      <c r="D397" s="4" t="str">
        <f t="shared" si="49"/>
        <v>Jan</v>
      </c>
      <c r="E397" s="2">
        <f t="shared" si="50"/>
        <v>5</v>
      </c>
      <c r="F397" s="2">
        <f t="shared" si="48"/>
        <v>5</v>
      </c>
      <c r="G397" s="5" t="str">
        <f t="shared" si="46"/>
        <v>Sat</v>
      </c>
      <c r="H397" s="2">
        <f t="shared" si="51"/>
        <v>30</v>
      </c>
      <c r="I397" s="16">
        <v>117</v>
      </c>
      <c r="J397" s="16">
        <v>161</v>
      </c>
      <c r="K397" s="16">
        <v>139</v>
      </c>
      <c r="L397" s="16">
        <v>27</v>
      </c>
      <c r="M397" s="16">
        <v>558</v>
      </c>
      <c r="N397" s="16">
        <v>135</v>
      </c>
      <c r="O397" s="16">
        <v>135</v>
      </c>
      <c r="P397" s="16">
        <v>2249</v>
      </c>
      <c r="Q397" s="16">
        <v>2275</v>
      </c>
      <c r="R397" s="16">
        <v>185</v>
      </c>
      <c r="S397" s="16">
        <v>37</v>
      </c>
      <c r="T397" s="16">
        <v>18</v>
      </c>
      <c r="U397" s="16">
        <v>0</v>
      </c>
      <c r="V397" s="16">
        <v>0</v>
      </c>
      <c r="W397" s="16">
        <v>190</v>
      </c>
      <c r="X397" s="16">
        <v>100</v>
      </c>
      <c r="Y397" s="16"/>
      <c r="Z397" s="16"/>
      <c r="AA397" s="16"/>
      <c r="AB397" s="16"/>
      <c r="AC397" s="16"/>
      <c r="AD397" s="16"/>
    </row>
    <row r="398" spans="2:30" x14ac:dyDescent="0.25">
      <c r="B398" s="3">
        <f t="shared" si="52"/>
        <v>42400</v>
      </c>
      <c r="C398" s="2">
        <f t="shared" si="47"/>
        <v>2016</v>
      </c>
      <c r="D398" s="4" t="str">
        <f t="shared" si="49"/>
        <v>Jan</v>
      </c>
      <c r="E398" s="2">
        <f t="shared" si="50"/>
        <v>6</v>
      </c>
      <c r="F398" s="2">
        <f t="shared" si="48"/>
        <v>5</v>
      </c>
      <c r="G398" s="5" t="str">
        <f t="shared" si="46"/>
        <v>Sun</v>
      </c>
      <c r="H398" s="2">
        <f t="shared" si="51"/>
        <v>31</v>
      </c>
      <c r="I398" s="16">
        <v>167</v>
      </c>
      <c r="J398" s="16">
        <v>126</v>
      </c>
      <c r="K398" s="16">
        <v>127</v>
      </c>
      <c r="L398" s="16">
        <v>39</v>
      </c>
      <c r="M398" s="16">
        <v>511</v>
      </c>
      <c r="N398" s="16">
        <v>170</v>
      </c>
      <c r="O398" s="16">
        <v>170</v>
      </c>
      <c r="P398" s="16">
        <v>2324</v>
      </c>
      <c r="Q398" s="16">
        <v>2082</v>
      </c>
      <c r="R398" s="16">
        <v>188</v>
      </c>
      <c r="S398" s="16">
        <v>34</v>
      </c>
      <c r="T398" s="16">
        <v>10</v>
      </c>
      <c r="U398" s="16">
        <v>0</v>
      </c>
      <c r="V398" s="16">
        <v>0</v>
      </c>
      <c r="W398" s="16">
        <v>164</v>
      </c>
      <c r="X398" s="16">
        <v>71</v>
      </c>
      <c r="Y398" s="16"/>
      <c r="Z398" s="16"/>
      <c r="AA398" s="16"/>
      <c r="AB398" s="16"/>
      <c r="AC398" s="16"/>
      <c r="AD398" s="16"/>
    </row>
    <row r="399" spans="2:30" x14ac:dyDescent="0.25">
      <c r="B399" s="3">
        <f t="shared" si="52"/>
        <v>42401</v>
      </c>
      <c r="C399" s="2">
        <f t="shared" si="47"/>
        <v>2016</v>
      </c>
      <c r="D399" s="4" t="str">
        <f t="shared" si="49"/>
        <v>Feb</v>
      </c>
      <c r="E399" s="2">
        <f t="shared" si="50"/>
        <v>6</v>
      </c>
      <c r="F399" s="2">
        <f t="shared" si="48"/>
        <v>1</v>
      </c>
      <c r="G399" s="5" t="str">
        <f t="shared" si="46"/>
        <v>Mon</v>
      </c>
      <c r="H399" s="2">
        <f t="shared" si="51"/>
        <v>1</v>
      </c>
      <c r="I399" s="16">
        <v>165</v>
      </c>
      <c r="J399" s="16">
        <v>111</v>
      </c>
      <c r="K399" s="16">
        <v>135</v>
      </c>
      <c r="L399" s="16">
        <v>49</v>
      </c>
      <c r="M399" s="16">
        <v>744</v>
      </c>
      <c r="N399" s="16">
        <v>182</v>
      </c>
      <c r="O399" s="16">
        <v>182</v>
      </c>
      <c r="P399" s="16">
        <v>4554</v>
      </c>
      <c r="Q399" s="16">
        <v>2830</v>
      </c>
      <c r="R399" s="16">
        <v>252</v>
      </c>
      <c r="S399" s="16">
        <v>72</v>
      </c>
      <c r="T399" s="16">
        <v>15</v>
      </c>
      <c r="U399" s="16">
        <v>46</v>
      </c>
      <c r="V399" s="16">
        <v>136</v>
      </c>
      <c r="W399" s="16">
        <v>847</v>
      </c>
      <c r="X399" s="16">
        <v>144</v>
      </c>
      <c r="Y399" s="16"/>
      <c r="Z399" s="16"/>
      <c r="AA399" s="16"/>
      <c r="AB399" s="16"/>
      <c r="AC399" s="16"/>
      <c r="AD399" s="16"/>
    </row>
    <row r="400" spans="2:30" x14ac:dyDescent="0.25">
      <c r="B400" s="3">
        <f t="shared" si="52"/>
        <v>42402</v>
      </c>
      <c r="C400" s="2">
        <f t="shared" si="47"/>
        <v>2016</v>
      </c>
      <c r="D400" s="4" t="str">
        <f t="shared" si="49"/>
        <v>Feb</v>
      </c>
      <c r="E400" s="2">
        <f t="shared" si="50"/>
        <v>6</v>
      </c>
      <c r="F400" s="2">
        <f t="shared" si="48"/>
        <v>1</v>
      </c>
      <c r="G400" s="5" t="str">
        <f t="shared" si="46"/>
        <v>Tue</v>
      </c>
      <c r="H400" s="2">
        <f t="shared" si="51"/>
        <v>2</v>
      </c>
      <c r="I400" s="16">
        <v>191</v>
      </c>
      <c r="J400" s="16">
        <v>169</v>
      </c>
      <c r="K400" s="16">
        <v>151</v>
      </c>
      <c r="L400" s="16">
        <v>41</v>
      </c>
      <c r="M400" s="16">
        <v>691</v>
      </c>
      <c r="N400" s="16">
        <v>256</v>
      </c>
      <c r="O400" s="16">
        <v>256</v>
      </c>
      <c r="P400" s="16">
        <v>3882</v>
      </c>
      <c r="Q400" s="16">
        <v>2848</v>
      </c>
      <c r="R400" s="16">
        <v>212</v>
      </c>
      <c r="S400" s="16">
        <v>61</v>
      </c>
      <c r="T400" s="16">
        <v>23</v>
      </c>
      <c r="U400" s="16">
        <v>47</v>
      </c>
      <c r="V400" s="16">
        <v>119</v>
      </c>
      <c r="W400" s="16">
        <v>796</v>
      </c>
      <c r="X400" s="16">
        <v>123</v>
      </c>
      <c r="Y400" s="16"/>
      <c r="Z400" s="16"/>
      <c r="AA400" s="16"/>
      <c r="AB400" s="16"/>
      <c r="AC400" s="16"/>
      <c r="AD400" s="16"/>
    </row>
    <row r="401" spans="2:30" x14ac:dyDescent="0.25">
      <c r="B401" s="3">
        <f t="shared" si="52"/>
        <v>42403</v>
      </c>
      <c r="C401" s="2">
        <f t="shared" si="47"/>
        <v>2016</v>
      </c>
      <c r="D401" s="4" t="str">
        <f t="shared" si="49"/>
        <v>Feb</v>
      </c>
      <c r="E401" s="2">
        <f t="shared" si="50"/>
        <v>6</v>
      </c>
      <c r="F401" s="2">
        <f t="shared" si="48"/>
        <v>1</v>
      </c>
      <c r="G401" s="5" t="str">
        <f t="shared" si="46"/>
        <v>Wed</v>
      </c>
      <c r="H401" s="2">
        <f t="shared" si="51"/>
        <v>3</v>
      </c>
      <c r="I401" s="16">
        <v>156</v>
      </c>
      <c r="J401" s="16">
        <v>209</v>
      </c>
      <c r="K401" s="16">
        <v>146</v>
      </c>
      <c r="L401" s="16">
        <v>52</v>
      </c>
      <c r="M401" s="16">
        <v>626</v>
      </c>
      <c r="N401" s="16">
        <v>153</v>
      </c>
      <c r="O401" s="16">
        <v>153</v>
      </c>
      <c r="P401" s="16">
        <v>3691</v>
      </c>
      <c r="Q401" s="16">
        <v>2673</v>
      </c>
      <c r="R401" s="16">
        <v>216</v>
      </c>
      <c r="S401" s="16">
        <v>59</v>
      </c>
      <c r="T401" s="16">
        <v>17</v>
      </c>
      <c r="U401" s="16">
        <v>33</v>
      </c>
      <c r="V401" s="16">
        <v>111</v>
      </c>
      <c r="W401" s="16">
        <v>776</v>
      </c>
      <c r="X401" s="16">
        <v>120</v>
      </c>
      <c r="Y401" s="16"/>
      <c r="Z401" s="16"/>
      <c r="AA401" s="16"/>
      <c r="AB401" s="16"/>
      <c r="AC401" s="16"/>
      <c r="AD401" s="16"/>
    </row>
    <row r="402" spans="2:30" x14ac:dyDescent="0.25">
      <c r="B402" s="3">
        <f t="shared" si="52"/>
        <v>42404</v>
      </c>
      <c r="C402" s="2">
        <f t="shared" si="47"/>
        <v>2016</v>
      </c>
      <c r="D402" s="4" t="str">
        <f t="shared" si="49"/>
        <v>Feb</v>
      </c>
      <c r="E402" s="2">
        <f t="shared" si="50"/>
        <v>6</v>
      </c>
      <c r="F402" s="2">
        <f t="shared" si="48"/>
        <v>1</v>
      </c>
      <c r="G402" s="5" t="str">
        <f t="shared" si="46"/>
        <v>Thu</v>
      </c>
      <c r="H402" s="2">
        <f t="shared" si="51"/>
        <v>4</v>
      </c>
      <c r="I402" s="16">
        <v>167</v>
      </c>
      <c r="J402" s="16">
        <v>175</v>
      </c>
      <c r="K402" s="16">
        <v>127</v>
      </c>
      <c r="L402" s="16">
        <v>42</v>
      </c>
      <c r="M402" s="16">
        <v>541</v>
      </c>
      <c r="N402" s="16">
        <v>160</v>
      </c>
      <c r="O402" s="16">
        <v>160</v>
      </c>
      <c r="P402" s="16">
        <v>3483</v>
      </c>
      <c r="Q402" s="16">
        <v>2484</v>
      </c>
      <c r="R402" s="16">
        <v>215</v>
      </c>
      <c r="S402" s="16">
        <v>51</v>
      </c>
      <c r="T402" s="16">
        <v>16</v>
      </c>
      <c r="U402" s="16">
        <v>39</v>
      </c>
      <c r="V402" s="16">
        <v>98</v>
      </c>
      <c r="W402" s="16">
        <v>852</v>
      </c>
      <c r="X402" s="16">
        <v>94</v>
      </c>
      <c r="Y402" s="16"/>
      <c r="Z402" s="16"/>
      <c r="AA402" s="16"/>
      <c r="AB402" s="16"/>
      <c r="AC402" s="16"/>
      <c r="AD402" s="16"/>
    </row>
    <row r="403" spans="2:30" x14ac:dyDescent="0.25">
      <c r="B403" s="3">
        <f t="shared" si="52"/>
        <v>42405</v>
      </c>
      <c r="C403" s="2">
        <f t="shared" si="47"/>
        <v>2016</v>
      </c>
      <c r="D403" s="4" t="str">
        <f t="shared" si="49"/>
        <v>Feb</v>
      </c>
      <c r="E403" s="2">
        <f t="shared" si="50"/>
        <v>6</v>
      </c>
      <c r="F403" s="2">
        <f t="shared" si="48"/>
        <v>1</v>
      </c>
      <c r="G403" s="5" t="str">
        <f t="shared" si="46"/>
        <v>Fri</v>
      </c>
      <c r="H403" s="2">
        <f t="shared" si="51"/>
        <v>5</v>
      </c>
      <c r="I403" s="16">
        <v>130</v>
      </c>
      <c r="J403" s="16">
        <v>171</v>
      </c>
      <c r="K403" s="16">
        <v>116</v>
      </c>
      <c r="L403" s="16">
        <v>40</v>
      </c>
      <c r="M403" s="16">
        <v>633</v>
      </c>
      <c r="N403" s="16">
        <v>137</v>
      </c>
      <c r="O403" s="16">
        <v>137</v>
      </c>
      <c r="P403" s="16">
        <v>3308</v>
      </c>
      <c r="Q403" s="16">
        <v>2717</v>
      </c>
      <c r="R403" s="16">
        <v>242</v>
      </c>
      <c r="S403" s="16">
        <v>46</v>
      </c>
      <c r="T403" s="16">
        <v>2</v>
      </c>
      <c r="U403" s="16">
        <v>35</v>
      </c>
      <c r="V403" s="16">
        <v>86</v>
      </c>
      <c r="W403" s="16">
        <v>685</v>
      </c>
      <c r="X403" s="16">
        <v>118</v>
      </c>
      <c r="Y403" s="16"/>
      <c r="Z403" s="16"/>
      <c r="AA403" s="16"/>
      <c r="AB403" s="16"/>
      <c r="AC403" s="16"/>
      <c r="AD403" s="16"/>
    </row>
    <row r="404" spans="2:30" x14ac:dyDescent="0.25">
      <c r="B404" s="3">
        <f t="shared" si="52"/>
        <v>42406</v>
      </c>
      <c r="C404" s="2">
        <f t="shared" si="47"/>
        <v>2016</v>
      </c>
      <c r="D404" s="4" t="str">
        <f t="shared" si="49"/>
        <v>Feb</v>
      </c>
      <c r="E404" s="2">
        <f t="shared" si="50"/>
        <v>6</v>
      </c>
      <c r="F404" s="2">
        <f t="shared" si="48"/>
        <v>1</v>
      </c>
      <c r="G404" s="5" t="str">
        <f t="shared" si="46"/>
        <v>Sat</v>
      </c>
      <c r="H404" s="2">
        <f t="shared" si="51"/>
        <v>6</v>
      </c>
      <c r="I404" s="16">
        <v>112</v>
      </c>
      <c r="J404" s="16">
        <v>166</v>
      </c>
      <c r="K404" s="16">
        <v>142</v>
      </c>
      <c r="L404" s="16">
        <v>37</v>
      </c>
      <c r="M404" s="16">
        <v>485</v>
      </c>
      <c r="N404" s="16">
        <v>141</v>
      </c>
      <c r="O404" s="16">
        <v>141</v>
      </c>
      <c r="P404" s="16">
        <v>2404</v>
      </c>
      <c r="Q404" s="16">
        <v>2334</v>
      </c>
      <c r="R404" s="16">
        <v>192</v>
      </c>
      <c r="S404" s="16">
        <v>47</v>
      </c>
      <c r="T404" s="16">
        <v>7</v>
      </c>
      <c r="U404" s="16">
        <v>0</v>
      </c>
      <c r="V404" s="16">
        <v>0</v>
      </c>
      <c r="W404" s="16">
        <v>164</v>
      </c>
      <c r="X404" s="16">
        <v>101</v>
      </c>
      <c r="Y404" s="16"/>
      <c r="Z404" s="16"/>
      <c r="AA404" s="16"/>
      <c r="AB404" s="16"/>
      <c r="AC404" s="16"/>
      <c r="AD404" s="16"/>
    </row>
    <row r="405" spans="2:30" x14ac:dyDescent="0.25">
      <c r="B405" s="3">
        <f t="shared" si="52"/>
        <v>42407</v>
      </c>
      <c r="C405" s="2">
        <f t="shared" si="47"/>
        <v>2016</v>
      </c>
      <c r="D405" s="4" t="str">
        <f t="shared" si="49"/>
        <v>Feb</v>
      </c>
      <c r="E405" s="2">
        <f t="shared" si="50"/>
        <v>7</v>
      </c>
      <c r="F405" s="2">
        <f t="shared" si="48"/>
        <v>1</v>
      </c>
      <c r="G405" s="5" t="str">
        <f t="shared" si="46"/>
        <v>Sun</v>
      </c>
      <c r="H405" s="2">
        <f t="shared" si="51"/>
        <v>7</v>
      </c>
      <c r="I405" s="16">
        <v>165</v>
      </c>
      <c r="J405" s="16">
        <v>134</v>
      </c>
      <c r="K405" s="16">
        <v>107</v>
      </c>
      <c r="L405" s="16">
        <v>32</v>
      </c>
      <c r="M405" s="16">
        <v>390</v>
      </c>
      <c r="N405" s="16">
        <v>143</v>
      </c>
      <c r="O405" s="16">
        <v>143</v>
      </c>
      <c r="P405" s="16">
        <v>1890</v>
      </c>
      <c r="Q405" s="16">
        <v>1685</v>
      </c>
      <c r="R405" s="16">
        <v>142</v>
      </c>
      <c r="S405" s="16">
        <v>43</v>
      </c>
      <c r="T405" s="16">
        <v>11</v>
      </c>
      <c r="U405" s="16">
        <v>0</v>
      </c>
      <c r="V405" s="16">
        <v>0</v>
      </c>
      <c r="W405" s="16">
        <v>184</v>
      </c>
      <c r="X405" s="16">
        <v>61</v>
      </c>
      <c r="Y405" s="16"/>
      <c r="Z405" s="16"/>
      <c r="AA405" s="16"/>
      <c r="AB405" s="16"/>
      <c r="AC405" s="16"/>
      <c r="AD405" s="16"/>
    </row>
    <row r="406" spans="2:30" x14ac:dyDescent="0.25">
      <c r="B406" s="3">
        <f t="shared" si="52"/>
        <v>42408</v>
      </c>
      <c r="C406" s="2">
        <f t="shared" si="47"/>
        <v>2016</v>
      </c>
      <c r="D406" s="4" t="str">
        <f t="shared" si="49"/>
        <v>Feb</v>
      </c>
      <c r="E406" s="2">
        <f t="shared" si="50"/>
        <v>7</v>
      </c>
      <c r="F406" s="2">
        <f t="shared" si="48"/>
        <v>2</v>
      </c>
      <c r="G406" s="5" t="str">
        <f t="shared" si="46"/>
        <v>Mon</v>
      </c>
      <c r="H406" s="2">
        <f t="shared" si="51"/>
        <v>8</v>
      </c>
      <c r="I406" s="16">
        <v>169</v>
      </c>
      <c r="J406" s="16">
        <v>144</v>
      </c>
      <c r="K406" s="16">
        <v>108</v>
      </c>
      <c r="L406" s="16">
        <v>54</v>
      </c>
      <c r="M406" s="16">
        <v>789</v>
      </c>
      <c r="N406" s="16">
        <v>188</v>
      </c>
      <c r="O406" s="16">
        <v>188</v>
      </c>
      <c r="P406" s="16">
        <v>4257</v>
      </c>
      <c r="Q406" s="16">
        <v>3080</v>
      </c>
      <c r="R406" s="16">
        <v>256</v>
      </c>
      <c r="S406" s="16">
        <v>54</v>
      </c>
      <c r="T406" s="16">
        <v>25</v>
      </c>
      <c r="U406" s="16">
        <v>40</v>
      </c>
      <c r="V406" s="16">
        <v>96</v>
      </c>
      <c r="W406" s="16">
        <v>965</v>
      </c>
      <c r="X406" s="16">
        <v>122</v>
      </c>
      <c r="Y406" s="16"/>
      <c r="Z406" s="16"/>
      <c r="AA406" s="16"/>
      <c r="AB406" s="16"/>
      <c r="AC406" s="16"/>
      <c r="AD406" s="16"/>
    </row>
    <row r="407" spans="2:30" x14ac:dyDescent="0.25">
      <c r="B407" s="3">
        <f t="shared" si="52"/>
        <v>42409</v>
      </c>
      <c r="C407" s="2">
        <f t="shared" si="47"/>
        <v>2016</v>
      </c>
      <c r="D407" s="4" t="str">
        <f t="shared" si="49"/>
        <v>Feb</v>
      </c>
      <c r="E407" s="2">
        <f t="shared" si="50"/>
        <v>7</v>
      </c>
      <c r="F407" s="2">
        <f t="shared" si="48"/>
        <v>2</v>
      </c>
      <c r="G407" s="5" t="str">
        <f t="shared" si="46"/>
        <v>Tue</v>
      </c>
      <c r="H407" s="2">
        <f t="shared" si="51"/>
        <v>9</v>
      </c>
      <c r="I407" s="16">
        <v>159</v>
      </c>
      <c r="J407" s="16">
        <v>169</v>
      </c>
      <c r="K407" s="16">
        <v>146</v>
      </c>
      <c r="L407" s="16">
        <v>50</v>
      </c>
      <c r="M407" s="16">
        <v>612</v>
      </c>
      <c r="N407" s="16">
        <v>150</v>
      </c>
      <c r="O407" s="16">
        <v>150</v>
      </c>
      <c r="P407" s="16">
        <v>3640</v>
      </c>
      <c r="Q407" s="16">
        <v>2726</v>
      </c>
      <c r="R407" s="16">
        <v>211</v>
      </c>
      <c r="S407" s="16">
        <v>59</v>
      </c>
      <c r="T407" s="16">
        <v>14</v>
      </c>
      <c r="U407" s="16">
        <v>34</v>
      </c>
      <c r="V407" s="16">
        <v>77</v>
      </c>
      <c r="W407" s="16">
        <v>769</v>
      </c>
      <c r="X407" s="16">
        <v>117</v>
      </c>
      <c r="Y407" s="16"/>
      <c r="Z407" s="16"/>
      <c r="AA407" s="16"/>
      <c r="AB407" s="16"/>
      <c r="AC407" s="16"/>
      <c r="AD407" s="16"/>
    </row>
    <row r="408" spans="2:30" x14ac:dyDescent="0.25">
      <c r="B408" s="3">
        <f t="shared" si="52"/>
        <v>42410</v>
      </c>
      <c r="C408" s="2">
        <f t="shared" si="47"/>
        <v>2016</v>
      </c>
      <c r="D408" s="4" t="str">
        <f t="shared" si="49"/>
        <v>Feb</v>
      </c>
      <c r="E408" s="2">
        <f t="shared" si="50"/>
        <v>7</v>
      </c>
      <c r="F408" s="2">
        <f t="shared" si="48"/>
        <v>2</v>
      </c>
      <c r="G408" s="5" t="str">
        <f t="shared" si="46"/>
        <v>Wed</v>
      </c>
      <c r="H408" s="2">
        <f t="shared" si="51"/>
        <v>10</v>
      </c>
      <c r="I408" s="16">
        <v>182</v>
      </c>
      <c r="J408" s="16">
        <v>174</v>
      </c>
      <c r="K408" s="16">
        <v>144</v>
      </c>
      <c r="L408" s="16">
        <v>63</v>
      </c>
      <c r="M408" s="16">
        <v>596</v>
      </c>
      <c r="N408" s="16">
        <v>153</v>
      </c>
      <c r="O408" s="16">
        <v>153</v>
      </c>
      <c r="P408" s="16">
        <v>3500</v>
      </c>
      <c r="Q408" s="16">
        <v>2910</v>
      </c>
      <c r="R408" s="16">
        <v>221</v>
      </c>
      <c r="S408" s="16">
        <v>50</v>
      </c>
      <c r="T408" s="16">
        <v>2</v>
      </c>
      <c r="U408" s="16">
        <v>29</v>
      </c>
      <c r="V408" s="16">
        <v>76</v>
      </c>
      <c r="W408" s="16">
        <v>752</v>
      </c>
      <c r="X408" s="16">
        <v>110</v>
      </c>
      <c r="Y408" s="16"/>
      <c r="Z408" s="16"/>
      <c r="AA408" s="16"/>
      <c r="AB408" s="16"/>
      <c r="AC408" s="16"/>
      <c r="AD408" s="16"/>
    </row>
    <row r="409" spans="2:30" x14ac:dyDescent="0.25">
      <c r="B409" s="3">
        <f t="shared" si="52"/>
        <v>42411</v>
      </c>
      <c r="C409" s="2">
        <f t="shared" si="47"/>
        <v>2016</v>
      </c>
      <c r="D409" s="4" t="str">
        <f t="shared" si="49"/>
        <v>Feb</v>
      </c>
      <c r="E409" s="2">
        <f t="shared" si="50"/>
        <v>7</v>
      </c>
      <c r="F409" s="2">
        <f t="shared" si="48"/>
        <v>2</v>
      </c>
      <c r="G409" s="5" t="str">
        <f t="shared" si="46"/>
        <v>Thu</v>
      </c>
      <c r="H409" s="2">
        <f t="shared" si="51"/>
        <v>11</v>
      </c>
      <c r="I409" s="16">
        <v>193</v>
      </c>
      <c r="J409" s="16">
        <v>156</v>
      </c>
      <c r="K409" s="16">
        <v>103</v>
      </c>
      <c r="L409" s="16">
        <v>47</v>
      </c>
      <c r="M409" s="16">
        <v>527</v>
      </c>
      <c r="N409" s="16">
        <v>129</v>
      </c>
      <c r="O409" s="16">
        <v>129</v>
      </c>
      <c r="P409" s="16">
        <v>3383</v>
      </c>
      <c r="Q409" s="16">
        <v>2700</v>
      </c>
      <c r="R409" s="16">
        <v>191</v>
      </c>
      <c r="S409" s="16">
        <v>73</v>
      </c>
      <c r="T409" s="16">
        <v>10</v>
      </c>
      <c r="U409" s="16">
        <v>20</v>
      </c>
      <c r="V409" s="16">
        <v>94</v>
      </c>
      <c r="W409" s="16">
        <v>742</v>
      </c>
      <c r="X409" s="16">
        <v>141</v>
      </c>
      <c r="Y409" s="16"/>
      <c r="Z409" s="16"/>
      <c r="AA409" s="16"/>
      <c r="AB409" s="16"/>
      <c r="AC409" s="16"/>
      <c r="AD409" s="16"/>
    </row>
    <row r="410" spans="2:30" x14ac:dyDescent="0.25">
      <c r="B410" s="3">
        <f t="shared" si="52"/>
        <v>42412</v>
      </c>
      <c r="C410" s="2">
        <f t="shared" si="47"/>
        <v>2016</v>
      </c>
      <c r="D410" s="4" t="str">
        <f t="shared" si="49"/>
        <v>Feb</v>
      </c>
      <c r="E410" s="2">
        <f t="shared" si="50"/>
        <v>7</v>
      </c>
      <c r="F410" s="2">
        <f t="shared" si="48"/>
        <v>2</v>
      </c>
      <c r="G410" s="5" t="str">
        <f t="shared" si="46"/>
        <v>Fri</v>
      </c>
      <c r="H410" s="2">
        <f t="shared" si="51"/>
        <v>12</v>
      </c>
      <c r="I410" s="16">
        <v>133</v>
      </c>
      <c r="J410" s="16">
        <v>110</v>
      </c>
      <c r="K410" s="16">
        <v>100</v>
      </c>
      <c r="L410" s="16">
        <v>39</v>
      </c>
      <c r="M410" s="16">
        <v>594</v>
      </c>
      <c r="N410" s="16">
        <v>130</v>
      </c>
      <c r="O410" s="16">
        <v>130</v>
      </c>
      <c r="P410" s="16">
        <v>3490</v>
      </c>
      <c r="Q410" s="16">
        <v>2717</v>
      </c>
      <c r="R410" s="16">
        <v>206</v>
      </c>
      <c r="S410" s="16">
        <v>58</v>
      </c>
      <c r="T410" s="16">
        <v>7</v>
      </c>
      <c r="U410" s="16">
        <v>27</v>
      </c>
      <c r="V410" s="16">
        <v>93</v>
      </c>
      <c r="W410" s="16">
        <v>704</v>
      </c>
      <c r="X410" s="16">
        <v>115</v>
      </c>
      <c r="Y410" s="16"/>
      <c r="Z410" s="16"/>
      <c r="AA410" s="16"/>
      <c r="AB410" s="16"/>
      <c r="AC410" s="16"/>
      <c r="AD410" s="16"/>
    </row>
    <row r="411" spans="2:30" x14ac:dyDescent="0.25">
      <c r="B411" s="3">
        <f t="shared" si="52"/>
        <v>42413</v>
      </c>
      <c r="C411" s="2">
        <f t="shared" si="47"/>
        <v>2016</v>
      </c>
      <c r="D411" s="4" t="str">
        <f t="shared" si="49"/>
        <v>Feb</v>
      </c>
      <c r="E411" s="2">
        <f t="shared" si="50"/>
        <v>7</v>
      </c>
      <c r="F411" s="2">
        <f t="shared" si="48"/>
        <v>2</v>
      </c>
      <c r="G411" s="5" t="str">
        <f t="shared" si="46"/>
        <v>Sat</v>
      </c>
      <c r="H411" s="2">
        <f t="shared" si="51"/>
        <v>13</v>
      </c>
      <c r="I411" s="16">
        <v>127</v>
      </c>
      <c r="J411" s="16">
        <v>119</v>
      </c>
      <c r="K411" s="16">
        <v>108</v>
      </c>
      <c r="L411" s="16">
        <v>32</v>
      </c>
      <c r="M411" s="16">
        <v>477</v>
      </c>
      <c r="N411" s="16">
        <v>109</v>
      </c>
      <c r="O411" s="16">
        <v>109</v>
      </c>
      <c r="P411" s="16">
        <v>2559</v>
      </c>
      <c r="Q411" s="16">
        <v>2336</v>
      </c>
      <c r="R411" s="16">
        <v>183</v>
      </c>
      <c r="S411" s="16">
        <v>58</v>
      </c>
      <c r="T411" s="16">
        <v>7</v>
      </c>
      <c r="U411" s="16">
        <v>0</v>
      </c>
      <c r="V411" s="16">
        <v>0</v>
      </c>
      <c r="W411" s="16">
        <v>144</v>
      </c>
      <c r="X411" s="16">
        <v>65</v>
      </c>
      <c r="Y411" s="16"/>
      <c r="Z411" s="16"/>
      <c r="AA411" s="16"/>
      <c r="AB411" s="16"/>
      <c r="AC411" s="16"/>
      <c r="AD411" s="16"/>
    </row>
    <row r="412" spans="2:30" x14ac:dyDescent="0.25">
      <c r="B412" s="3">
        <f t="shared" si="52"/>
        <v>42414</v>
      </c>
      <c r="C412" s="2">
        <f t="shared" si="47"/>
        <v>2016</v>
      </c>
      <c r="D412" s="4" t="str">
        <f t="shared" si="49"/>
        <v>Feb</v>
      </c>
      <c r="E412" s="2">
        <f t="shared" si="50"/>
        <v>8</v>
      </c>
      <c r="F412" s="2">
        <f t="shared" si="48"/>
        <v>2</v>
      </c>
      <c r="G412" s="5" t="str">
        <f t="shared" si="46"/>
        <v>Sun</v>
      </c>
      <c r="H412" s="2">
        <f t="shared" si="51"/>
        <v>14</v>
      </c>
      <c r="I412" s="16">
        <v>131</v>
      </c>
      <c r="J412" s="16">
        <v>125</v>
      </c>
      <c r="K412" s="16">
        <v>100</v>
      </c>
      <c r="L412" s="16">
        <v>57</v>
      </c>
      <c r="M412" s="16">
        <v>418</v>
      </c>
      <c r="N412" s="16">
        <v>129</v>
      </c>
      <c r="O412" s="16">
        <v>129</v>
      </c>
      <c r="P412" s="16">
        <v>2036</v>
      </c>
      <c r="Q412" s="16">
        <v>2038</v>
      </c>
      <c r="R412" s="16">
        <v>151</v>
      </c>
      <c r="S412" s="16">
        <v>33</v>
      </c>
      <c r="T412" s="16">
        <v>5</v>
      </c>
      <c r="U412" s="16">
        <v>0</v>
      </c>
      <c r="V412" s="16">
        <v>0</v>
      </c>
      <c r="W412" s="16">
        <v>141</v>
      </c>
      <c r="X412" s="16">
        <v>65</v>
      </c>
      <c r="Y412" s="16"/>
      <c r="Z412" s="16"/>
      <c r="AA412" s="16"/>
      <c r="AB412" s="16"/>
      <c r="AC412" s="16"/>
      <c r="AD412" s="16"/>
    </row>
    <row r="413" spans="2:30" x14ac:dyDescent="0.25">
      <c r="B413" s="3">
        <f t="shared" si="52"/>
        <v>42415</v>
      </c>
      <c r="C413" s="2">
        <f t="shared" si="47"/>
        <v>2016</v>
      </c>
      <c r="D413" s="4" t="str">
        <f t="shared" si="49"/>
        <v>Feb</v>
      </c>
      <c r="E413" s="2">
        <f t="shared" si="50"/>
        <v>8</v>
      </c>
      <c r="F413" s="2">
        <f t="shared" si="48"/>
        <v>3</v>
      </c>
      <c r="G413" s="5" t="str">
        <f t="shared" si="46"/>
        <v>Mon</v>
      </c>
      <c r="H413" s="2">
        <f t="shared" si="51"/>
        <v>15</v>
      </c>
      <c r="I413" s="16">
        <v>136</v>
      </c>
      <c r="J413" s="16">
        <v>120</v>
      </c>
      <c r="K413" s="16">
        <v>102</v>
      </c>
      <c r="L413" s="16">
        <v>64</v>
      </c>
      <c r="M413" s="16">
        <v>680</v>
      </c>
      <c r="N413" s="16">
        <v>135</v>
      </c>
      <c r="O413" s="16">
        <v>135</v>
      </c>
      <c r="P413" s="16">
        <v>4017</v>
      </c>
      <c r="Q413" s="16">
        <v>3192</v>
      </c>
      <c r="R413" s="16">
        <v>230</v>
      </c>
      <c r="S413" s="16">
        <v>51</v>
      </c>
      <c r="T413" s="16">
        <v>17</v>
      </c>
      <c r="U413" s="16">
        <v>25</v>
      </c>
      <c r="V413" s="16">
        <v>75</v>
      </c>
      <c r="W413" s="16">
        <v>594</v>
      </c>
      <c r="X413" s="16">
        <v>102</v>
      </c>
      <c r="Y413" s="16"/>
      <c r="Z413" s="16"/>
      <c r="AA413" s="16"/>
      <c r="AB413" s="16"/>
      <c r="AC413" s="16"/>
      <c r="AD413" s="16"/>
    </row>
    <row r="414" spans="2:30" x14ac:dyDescent="0.25">
      <c r="B414" s="3">
        <f t="shared" si="52"/>
        <v>42416</v>
      </c>
      <c r="C414" s="2">
        <f t="shared" si="47"/>
        <v>2016</v>
      </c>
      <c r="D414" s="4" t="str">
        <f t="shared" si="49"/>
        <v>Feb</v>
      </c>
      <c r="E414" s="2">
        <f t="shared" si="50"/>
        <v>8</v>
      </c>
      <c r="F414" s="2">
        <f t="shared" si="48"/>
        <v>3</v>
      </c>
      <c r="G414" s="5" t="str">
        <f t="shared" si="46"/>
        <v>Tue</v>
      </c>
      <c r="H414" s="2">
        <f t="shared" si="51"/>
        <v>16</v>
      </c>
      <c r="I414" s="16">
        <v>163</v>
      </c>
      <c r="J414" s="16">
        <v>121</v>
      </c>
      <c r="K414" s="16">
        <v>124</v>
      </c>
      <c r="L414" s="16">
        <v>72</v>
      </c>
      <c r="M414" s="16">
        <v>666</v>
      </c>
      <c r="N414" s="16">
        <v>142</v>
      </c>
      <c r="O414" s="16">
        <v>142</v>
      </c>
      <c r="P414" s="16">
        <v>4020</v>
      </c>
      <c r="Q414" s="16">
        <v>3067</v>
      </c>
      <c r="R414" s="16">
        <v>240</v>
      </c>
      <c r="S414" s="16">
        <v>60</v>
      </c>
      <c r="T414" s="16">
        <v>4</v>
      </c>
      <c r="U414" s="16">
        <v>27</v>
      </c>
      <c r="V414" s="16">
        <v>85</v>
      </c>
      <c r="W414" s="16">
        <v>768</v>
      </c>
      <c r="X414" s="16">
        <v>109</v>
      </c>
      <c r="Y414" s="16"/>
      <c r="Z414" s="16"/>
      <c r="AA414" s="16"/>
      <c r="AB414" s="16"/>
      <c r="AC414" s="16"/>
      <c r="AD414" s="16"/>
    </row>
    <row r="415" spans="2:30" x14ac:dyDescent="0.25">
      <c r="B415" s="3">
        <f t="shared" si="52"/>
        <v>42417</v>
      </c>
      <c r="C415" s="2">
        <f t="shared" si="47"/>
        <v>2016</v>
      </c>
      <c r="D415" s="4" t="str">
        <f t="shared" si="49"/>
        <v>Feb</v>
      </c>
      <c r="E415" s="2">
        <f t="shared" si="50"/>
        <v>8</v>
      </c>
      <c r="F415" s="2">
        <f t="shared" si="48"/>
        <v>3</v>
      </c>
      <c r="G415" s="5" t="str">
        <f t="shared" si="46"/>
        <v>Wed</v>
      </c>
      <c r="H415" s="2">
        <f t="shared" si="51"/>
        <v>17</v>
      </c>
      <c r="I415" s="16">
        <v>161</v>
      </c>
      <c r="J415" s="16">
        <v>112</v>
      </c>
      <c r="K415" s="16">
        <v>103</v>
      </c>
      <c r="L415" s="16">
        <v>60</v>
      </c>
      <c r="M415" s="16">
        <v>681</v>
      </c>
      <c r="N415" s="16">
        <v>152</v>
      </c>
      <c r="O415" s="16">
        <v>152</v>
      </c>
      <c r="P415" s="16">
        <v>3914</v>
      </c>
      <c r="Q415" s="16">
        <v>2856</v>
      </c>
      <c r="R415" s="16">
        <v>245</v>
      </c>
      <c r="S415" s="16">
        <v>63</v>
      </c>
      <c r="T415" s="16">
        <v>17</v>
      </c>
      <c r="U415" s="16">
        <v>30</v>
      </c>
      <c r="V415" s="16">
        <v>103</v>
      </c>
      <c r="W415" s="16">
        <v>936</v>
      </c>
      <c r="X415" s="16">
        <v>161</v>
      </c>
      <c r="Y415" s="16"/>
      <c r="Z415" s="16"/>
      <c r="AA415" s="16"/>
      <c r="AB415" s="16"/>
      <c r="AC415" s="16"/>
      <c r="AD415" s="16"/>
    </row>
    <row r="416" spans="2:30" x14ac:dyDescent="0.25">
      <c r="B416" s="3">
        <f t="shared" si="52"/>
        <v>42418</v>
      </c>
      <c r="C416" s="2">
        <f t="shared" si="47"/>
        <v>2016</v>
      </c>
      <c r="D416" s="4" t="str">
        <f t="shared" si="49"/>
        <v>Feb</v>
      </c>
      <c r="E416" s="2">
        <f t="shared" si="50"/>
        <v>8</v>
      </c>
      <c r="F416" s="2">
        <f t="shared" si="48"/>
        <v>3</v>
      </c>
      <c r="G416" s="5" t="str">
        <f t="shared" si="46"/>
        <v>Thu</v>
      </c>
      <c r="H416" s="2">
        <f t="shared" si="51"/>
        <v>18</v>
      </c>
      <c r="I416" s="16">
        <v>164</v>
      </c>
      <c r="J416" s="16">
        <v>127</v>
      </c>
      <c r="K416" s="16">
        <v>124</v>
      </c>
      <c r="L416" s="16">
        <v>52</v>
      </c>
      <c r="M416" s="16">
        <v>549</v>
      </c>
      <c r="N416" s="16">
        <v>86</v>
      </c>
      <c r="O416" s="16">
        <v>86</v>
      </c>
      <c r="P416" s="16">
        <v>3774</v>
      </c>
      <c r="Q416" s="16">
        <v>2871</v>
      </c>
      <c r="R416" s="16">
        <v>202</v>
      </c>
      <c r="S416" s="16">
        <v>59</v>
      </c>
      <c r="T416" s="16">
        <v>24</v>
      </c>
      <c r="U416" s="16">
        <v>35</v>
      </c>
      <c r="V416" s="16">
        <v>83</v>
      </c>
      <c r="W416" s="16">
        <v>959</v>
      </c>
      <c r="X416" s="16">
        <v>154</v>
      </c>
      <c r="Y416" s="16"/>
      <c r="Z416" s="16"/>
      <c r="AA416" s="16"/>
      <c r="AB416" s="16"/>
      <c r="AC416" s="16"/>
      <c r="AD416" s="16"/>
    </row>
    <row r="417" spans="2:30" x14ac:dyDescent="0.25">
      <c r="B417" s="3">
        <f t="shared" si="52"/>
        <v>42419</v>
      </c>
      <c r="C417" s="2">
        <f t="shared" si="47"/>
        <v>2016</v>
      </c>
      <c r="D417" s="4" t="str">
        <f t="shared" si="49"/>
        <v>Feb</v>
      </c>
      <c r="E417" s="2">
        <f t="shared" si="50"/>
        <v>8</v>
      </c>
      <c r="F417" s="2">
        <f t="shared" si="48"/>
        <v>3</v>
      </c>
      <c r="G417" s="5" t="str">
        <f t="shared" si="46"/>
        <v>Fri</v>
      </c>
      <c r="H417" s="2">
        <f t="shared" si="51"/>
        <v>19</v>
      </c>
      <c r="I417" s="16">
        <v>125</v>
      </c>
      <c r="J417" s="16">
        <v>147</v>
      </c>
      <c r="K417" s="16">
        <v>129</v>
      </c>
      <c r="L417" s="16">
        <v>55</v>
      </c>
      <c r="M417" s="16">
        <v>557</v>
      </c>
      <c r="N417" s="16">
        <v>165</v>
      </c>
      <c r="O417" s="16">
        <v>165</v>
      </c>
      <c r="P417" s="16">
        <v>3361</v>
      </c>
      <c r="Q417" s="16">
        <v>2905</v>
      </c>
      <c r="R417" s="16">
        <v>193</v>
      </c>
      <c r="S417" s="16">
        <v>42</v>
      </c>
      <c r="T417" s="16">
        <v>18</v>
      </c>
      <c r="U417" s="16">
        <v>26</v>
      </c>
      <c r="V417" s="16">
        <v>77</v>
      </c>
      <c r="W417" s="16">
        <v>755</v>
      </c>
      <c r="X417" s="16">
        <v>138</v>
      </c>
      <c r="Y417" s="16"/>
      <c r="Z417" s="16"/>
      <c r="AA417" s="16"/>
      <c r="AB417" s="16"/>
      <c r="AC417" s="16"/>
      <c r="AD417" s="16"/>
    </row>
    <row r="418" spans="2:30" x14ac:dyDescent="0.25">
      <c r="B418" s="3">
        <f t="shared" si="52"/>
        <v>42420</v>
      </c>
      <c r="C418" s="2">
        <f t="shared" si="47"/>
        <v>2016</v>
      </c>
      <c r="D418" s="4" t="str">
        <f t="shared" si="49"/>
        <v>Feb</v>
      </c>
      <c r="E418" s="2">
        <f t="shared" si="50"/>
        <v>8</v>
      </c>
      <c r="F418" s="2">
        <f t="shared" si="48"/>
        <v>3</v>
      </c>
      <c r="G418" s="5" t="str">
        <f t="shared" si="46"/>
        <v>Sat</v>
      </c>
      <c r="H418" s="2">
        <f t="shared" si="51"/>
        <v>20</v>
      </c>
      <c r="I418" s="16">
        <v>137</v>
      </c>
      <c r="J418" s="16">
        <v>139</v>
      </c>
      <c r="K418" s="16">
        <v>131</v>
      </c>
      <c r="L418" s="16">
        <v>36</v>
      </c>
      <c r="M418" s="16">
        <v>490</v>
      </c>
      <c r="N418" s="16">
        <v>109</v>
      </c>
      <c r="O418" s="16">
        <v>109</v>
      </c>
      <c r="P418" s="16">
        <v>2404</v>
      </c>
      <c r="Q418" s="16">
        <v>2352</v>
      </c>
      <c r="R418" s="16">
        <v>174</v>
      </c>
      <c r="S418" s="16">
        <v>62</v>
      </c>
      <c r="T418" s="16">
        <v>17</v>
      </c>
      <c r="U418" s="16">
        <v>0</v>
      </c>
      <c r="V418" s="16">
        <v>0</v>
      </c>
      <c r="W418" s="16">
        <v>211</v>
      </c>
      <c r="X418" s="16">
        <v>116</v>
      </c>
      <c r="Y418" s="16"/>
      <c r="Z418" s="16"/>
      <c r="AA418" s="16"/>
      <c r="AB418" s="16"/>
      <c r="AC418" s="16"/>
      <c r="AD418" s="16"/>
    </row>
    <row r="419" spans="2:30" x14ac:dyDescent="0.25">
      <c r="B419" s="3">
        <f t="shared" si="52"/>
        <v>42421</v>
      </c>
      <c r="C419" s="2">
        <f t="shared" si="47"/>
        <v>2016</v>
      </c>
      <c r="D419" s="4" t="str">
        <f t="shared" si="49"/>
        <v>Feb</v>
      </c>
      <c r="E419" s="2">
        <f t="shared" si="50"/>
        <v>9</v>
      </c>
      <c r="F419" s="2">
        <f t="shared" si="48"/>
        <v>3</v>
      </c>
      <c r="G419" s="5" t="str">
        <f t="shared" si="46"/>
        <v>Sun</v>
      </c>
      <c r="H419" s="2">
        <f t="shared" si="51"/>
        <v>21</v>
      </c>
      <c r="I419" s="16">
        <v>169</v>
      </c>
      <c r="J419" s="16">
        <v>104</v>
      </c>
      <c r="K419" s="16">
        <v>109</v>
      </c>
      <c r="L419" s="16">
        <v>30</v>
      </c>
      <c r="M419" s="16">
        <v>449</v>
      </c>
      <c r="N419" s="16">
        <v>136</v>
      </c>
      <c r="O419" s="16">
        <v>136</v>
      </c>
      <c r="P419" s="16">
        <v>2081</v>
      </c>
      <c r="Q419" s="16">
        <v>2081</v>
      </c>
      <c r="R419" s="16">
        <v>164</v>
      </c>
      <c r="S419" s="16">
        <v>39</v>
      </c>
      <c r="T419" s="16">
        <v>16</v>
      </c>
      <c r="U419" s="16">
        <v>0</v>
      </c>
      <c r="V419" s="16">
        <v>0</v>
      </c>
      <c r="W419" s="16">
        <v>167</v>
      </c>
      <c r="X419" s="16">
        <v>62</v>
      </c>
      <c r="Y419" s="16"/>
      <c r="Z419" s="16"/>
      <c r="AA419" s="16"/>
      <c r="AB419" s="16"/>
      <c r="AC419" s="16"/>
      <c r="AD419" s="16"/>
    </row>
    <row r="420" spans="2:30" x14ac:dyDescent="0.25">
      <c r="B420" s="3">
        <f t="shared" si="52"/>
        <v>42422</v>
      </c>
      <c r="C420" s="2">
        <f t="shared" si="47"/>
        <v>2016</v>
      </c>
      <c r="D420" s="4" t="str">
        <f t="shared" si="49"/>
        <v>Feb</v>
      </c>
      <c r="E420" s="2">
        <f t="shared" si="50"/>
        <v>9</v>
      </c>
      <c r="F420" s="2">
        <f t="shared" si="48"/>
        <v>4</v>
      </c>
      <c r="G420" s="5" t="str">
        <f t="shared" si="46"/>
        <v>Mon</v>
      </c>
      <c r="H420" s="2">
        <f t="shared" si="51"/>
        <v>22</v>
      </c>
      <c r="I420" s="16">
        <v>183</v>
      </c>
      <c r="J420" s="16">
        <v>139</v>
      </c>
      <c r="K420" s="16">
        <v>133</v>
      </c>
      <c r="L420" s="16">
        <v>63</v>
      </c>
      <c r="M420" s="16">
        <v>617</v>
      </c>
      <c r="N420" s="16">
        <v>155</v>
      </c>
      <c r="O420" s="16">
        <v>155</v>
      </c>
      <c r="P420" s="16">
        <v>4241</v>
      </c>
      <c r="Q420" s="16">
        <v>2997</v>
      </c>
      <c r="R420" s="16">
        <v>201</v>
      </c>
      <c r="S420" s="16">
        <v>61</v>
      </c>
      <c r="T420" s="16">
        <v>21</v>
      </c>
      <c r="U420" s="16">
        <v>32</v>
      </c>
      <c r="V420" s="16">
        <v>90</v>
      </c>
      <c r="W420" s="16">
        <v>787</v>
      </c>
      <c r="X420" s="16">
        <v>132</v>
      </c>
      <c r="Y420" s="16"/>
      <c r="Z420" s="16"/>
      <c r="AA420" s="16"/>
      <c r="AB420" s="16"/>
      <c r="AC420" s="16"/>
      <c r="AD420" s="16"/>
    </row>
    <row r="421" spans="2:30" x14ac:dyDescent="0.25">
      <c r="B421" s="3">
        <f t="shared" si="52"/>
        <v>42423</v>
      </c>
      <c r="C421" s="2">
        <f t="shared" si="47"/>
        <v>2016</v>
      </c>
      <c r="D421" s="4" t="str">
        <f t="shared" si="49"/>
        <v>Feb</v>
      </c>
      <c r="E421" s="2">
        <f t="shared" si="50"/>
        <v>9</v>
      </c>
      <c r="F421" s="2">
        <f t="shared" si="48"/>
        <v>4</v>
      </c>
      <c r="G421" s="5" t="str">
        <f t="shared" si="46"/>
        <v>Tue</v>
      </c>
      <c r="H421" s="2">
        <f t="shared" si="51"/>
        <v>23</v>
      </c>
      <c r="I421" s="16">
        <v>156</v>
      </c>
      <c r="J421" s="16">
        <v>144</v>
      </c>
      <c r="K421" s="16">
        <v>144</v>
      </c>
      <c r="L421" s="16">
        <v>54</v>
      </c>
      <c r="M421" s="16">
        <v>575</v>
      </c>
      <c r="N421" s="16">
        <v>158</v>
      </c>
      <c r="O421" s="16">
        <v>158</v>
      </c>
      <c r="P421" s="16">
        <v>3746</v>
      </c>
      <c r="Q421" s="16">
        <v>2666</v>
      </c>
      <c r="R421" s="16">
        <v>196</v>
      </c>
      <c r="S421" s="16">
        <v>58</v>
      </c>
      <c r="T421" s="16">
        <v>15</v>
      </c>
      <c r="U421" s="16">
        <v>32</v>
      </c>
      <c r="V421" s="16">
        <v>100</v>
      </c>
      <c r="W421" s="16">
        <v>812</v>
      </c>
      <c r="X421" s="16">
        <v>138</v>
      </c>
      <c r="Y421" s="16"/>
      <c r="Z421" s="16"/>
      <c r="AA421" s="16"/>
      <c r="AB421" s="16"/>
      <c r="AC421" s="16"/>
      <c r="AD421" s="16"/>
    </row>
    <row r="422" spans="2:30" x14ac:dyDescent="0.25">
      <c r="B422" s="3">
        <f t="shared" si="52"/>
        <v>42424</v>
      </c>
      <c r="C422" s="2">
        <f t="shared" si="47"/>
        <v>2016</v>
      </c>
      <c r="D422" s="4" t="str">
        <f t="shared" si="49"/>
        <v>Feb</v>
      </c>
      <c r="E422" s="2">
        <f t="shared" si="50"/>
        <v>9</v>
      </c>
      <c r="F422" s="2">
        <f t="shared" si="48"/>
        <v>4</v>
      </c>
      <c r="G422" s="5" t="str">
        <f t="shared" si="46"/>
        <v>Wed</v>
      </c>
      <c r="H422" s="2">
        <f t="shared" si="51"/>
        <v>24</v>
      </c>
      <c r="I422" s="16">
        <v>186</v>
      </c>
      <c r="J422" s="16">
        <v>110</v>
      </c>
      <c r="K422" s="16">
        <v>105</v>
      </c>
      <c r="L422" s="16">
        <v>58</v>
      </c>
      <c r="M422" s="16">
        <v>562</v>
      </c>
      <c r="N422" s="16">
        <v>135</v>
      </c>
      <c r="O422" s="16">
        <v>135</v>
      </c>
      <c r="P422" s="16">
        <v>3458</v>
      </c>
      <c r="Q422" s="16">
        <v>2880</v>
      </c>
      <c r="R422" s="16">
        <v>208</v>
      </c>
      <c r="S422" s="16">
        <v>77</v>
      </c>
      <c r="T422" s="16">
        <v>5</v>
      </c>
      <c r="U422" s="16">
        <v>45</v>
      </c>
      <c r="V422" s="16">
        <v>101</v>
      </c>
      <c r="W422" s="16">
        <v>841</v>
      </c>
      <c r="X422" s="16">
        <v>125</v>
      </c>
      <c r="Y422" s="16"/>
      <c r="Z422" s="16"/>
      <c r="AA422" s="16"/>
      <c r="AB422" s="16"/>
      <c r="AC422" s="16"/>
      <c r="AD422" s="16"/>
    </row>
    <row r="423" spans="2:30" x14ac:dyDescent="0.25">
      <c r="B423" s="3">
        <f t="shared" si="52"/>
        <v>42425</v>
      </c>
      <c r="C423" s="2">
        <f t="shared" si="47"/>
        <v>2016</v>
      </c>
      <c r="D423" s="4" t="str">
        <f t="shared" si="49"/>
        <v>Feb</v>
      </c>
      <c r="E423" s="2">
        <f t="shared" si="50"/>
        <v>9</v>
      </c>
      <c r="F423" s="2">
        <f t="shared" si="48"/>
        <v>4</v>
      </c>
      <c r="G423" s="5" t="str">
        <f t="shared" si="46"/>
        <v>Thu</v>
      </c>
      <c r="H423" s="2">
        <f t="shared" si="51"/>
        <v>25</v>
      </c>
      <c r="I423" s="16">
        <v>189</v>
      </c>
      <c r="J423" s="16">
        <v>117</v>
      </c>
      <c r="K423" s="16">
        <v>124</v>
      </c>
      <c r="L423" s="16">
        <v>38</v>
      </c>
      <c r="M423" s="16">
        <v>487</v>
      </c>
      <c r="N423" s="16">
        <v>169</v>
      </c>
      <c r="O423" s="16">
        <v>169</v>
      </c>
      <c r="P423" s="16">
        <v>3430</v>
      </c>
      <c r="Q423" s="16">
        <v>2649</v>
      </c>
      <c r="R423" s="16">
        <v>165</v>
      </c>
      <c r="S423" s="16">
        <v>71</v>
      </c>
      <c r="T423" s="16">
        <v>19</v>
      </c>
      <c r="U423" s="16">
        <v>48</v>
      </c>
      <c r="V423" s="16">
        <v>89</v>
      </c>
      <c r="W423" s="16">
        <v>919</v>
      </c>
      <c r="X423" s="16">
        <v>140</v>
      </c>
      <c r="Y423" s="16"/>
      <c r="Z423" s="16"/>
      <c r="AA423" s="16"/>
      <c r="AB423" s="16"/>
      <c r="AC423" s="16"/>
      <c r="AD423" s="16"/>
    </row>
    <row r="424" spans="2:30" x14ac:dyDescent="0.25">
      <c r="B424" s="3">
        <f t="shared" si="52"/>
        <v>42426</v>
      </c>
      <c r="C424" s="2">
        <f t="shared" si="47"/>
        <v>2016</v>
      </c>
      <c r="D424" s="4" t="str">
        <f t="shared" si="49"/>
        <v>Feb</v>
      </c>
      <c r="E424" s="2">
        <f t="shared" si="50"/>
        <v>9</v>
      </c>
      <c r="F424" s="2">
        <f t="shared" si="48"/>
        <v>4</v>
      </c>
      <c r="G424" s="5" t="str">
        <f t="shared" si="46"/>
        <v>Fri</v>
      </c>
      <c r="H424" s="2">
        <f t="shared" si="51"/>
        <v>26</v>
      </c>
      <c r="I424" s="16">
        <v>154</v>
      </c>
      <c r="J424" s="16">
        <v>179</v>
      </c>
      <c r="K424" s="16">
        <v>102</v>
      </c>
      <c r="L424" s="16">
        <v>51</v>
      </c>
      <c r="M424" s="16">
        <v>548</v>
      </c>
      <c r="N424" s="16">
        <v>147</v>
      </c>
      <c r="O424" s="16">
        <v>147</v>
      </c>
      <c r="P424" s="16">
        <v>3178</v>
      </c>
      <c r="Q424" s="16">
        <v>2533</v>
      </c>
      <c r="R424" s="16">
        <v>194</v>
      </c>
      <c r="S424" s="16">
        <v>57</v>
      </c>
      <c r="T424" s="16">
        <v>28</v>
      </c>
      <c r="U424" s="16">
        <v>24</v>
      </c>
      <c r="V424" s="16">
        <v>101</v>
      </c>
      <c r="W424" s="16">
        <v>755</v>
      </c>
      <c r="X424" s="16">
        <v>142</v>
      </c>
      <c r="Y424" s="16"/>
      <c r="Z424" s="16"/>
      <c r="AA424" s="16"/>
      <c r="AB424" s="16"/>
      <c r="AC424" s="16"/>
      <c r="AD424" s="16"/>
    </row>
    <row r="425" spans="2:30" x14ac:dyDescent="0.25">
      <c r="B425" s="3">
        <f t="shared" si="52"/>
        <v>42427</v>
      </c>
      <c r="C425" s="2">
        <f t="shared" si="47"/>
        <v>2016</v>
      </c>
      <c r="D425" s="4" t="str">
        <f t="shared" si="49"/>
        <v>Feb</v>
      </c>
      <c r="E425" s="2">
        <f t="shared" si="50"/>
        <v>9</v>
      </c>
      <c r="F425" s="2">
        <f t="shared" si="48"/>
        <v>4</v>
      </c>
      <c r="G425" s="5" t="str">
        <f t="shared" si="46"/>
        <v>Sat</v>
      </c>
      <c r="H425" s="2">
        <f t="shared" si="51"/>
        <v>27</v>
      </c>
      <c r="I425" s="16">
        <v>142</v>
      </c>
      <c r="J425" s="16">
        <v>151</v>
      </c>
      <c r="K425" s="16">
        <v>127</v>
      </c>
      <c r="L425" s="16">
        <v>49</v>
      </c>
      <c r="M425" s="16">
        <v>353</v>
      </c>
      <c r="N425" s="16">
        <v>96</v>
      </c>
      <c r="O425" s="16">
        <v>96</v>
      </c>
      <c r="P425" s="16">
        <v>2380</v>
      </c>
      <c r="Q425" s="16">
        <v>2351</v>
      </c>
      <c r="R425" s="16">
        <v>124</v>
      </c>
      <c r="S425" s="16">
        <v>65</v>
      </c>
      <c r="T425" s="16">
        <v>18</v>
      </c>
      <c r="U425" s="16">
        <v>0</v>
      </c>
      <c r="V425" s="16">
        <v>0</v>
      </c>
      <c r="W425" s="16">
        <v>146</v>
      </c>
      <c r="X425" s="16">
        <v>73</v>
      </c>
      <c r="Y425" s="16"/>
      <c r="Z425" s="16"/>
      <c r="AA425" s="16"/>
      <c r="AB425" s="16"/>
      <c r="AC425" s="16"/>
      <c r="AD425" s="16"/>
    </row>
    <row r="426" spans="2:30" x14ac:dyDescent="0.25">
      <c r="B426" s="3">
        <f t="shared" si="52"/>
        <v>42428</v>
      </c>
      <c r="C426" s="2">
        <f t="shared" si="47"/>
        <v>2016</v>
      </c>
      <c r="D426" s="4" t="str">
        <f t="shared" si="49"/>
        <v>Feb</v>
      </c>
      <c r="E426" s="2">
        <f t="shared" si="50"/>
        <v>10</v>
      </c>
      <c r="F426" s="2">
        <f t="shared" si="48"/>
        <v>4</v>
      </c>
      <c r="G426" s="5" t="str">
        <f t="shared" si="46"/>
        <v>Sun</v>
      </c>
      <c r="H426" s="2">
        <f t="shared" si="51"/>
        <v>28</v>
      </c>
      <c r="I426" s="16">
        <v>139</v>
      </c>
      <c r="J426" s="16">
        <v>112</v>
      </c>
      <c r="K426" s="16">
        <v>113</v>
      </c>
      <c r="L426" s="16">
        <v>51</v>
      </c>
      <c r="M426" s="16">
        <v>398</v>
      </c>
      <c r="N426" s="16">
        <v>119</v>
      </c>
      <c r="O426" s="16">
        <v>119</v>
      </c>
      <c r="P426" s="16">
        <v>1869</v>
      </c>
      <c r="Q426" s="16">
        <v>2107</v>
      </c>
      <c r="R426" s="16">
        <v>164</v>
      </c>
      <c r="S426" s="16">
        <v>44</v>
      </c>
      <c r="T426" s="16">
        <v>8</v>
      </c>
      <c r="U426" s="16">
        <v>0</v>
      </c>
      <c r="V426" s="16">
        <v>0</v>
      </c>
      <c r="W426" s="16">
        <v>176</v>
      </c>
      <c r="X426" s="16">
        <v>69</v>
      </c>
      <c r="Y426" s="16"/>
      <c r="Z426" s="16"/>
      <c r="AA426" s="16"/>
      <c r="AB426" s="16"/>
      <c r="AC426" s="16"/>
      <c r="AD426" s="16"/>
    </row>
    <row r="427" spans="2:30" ht="16.5" customHeight="1" x14ac:dyDescent="0.25">
      <c r="B427" s="3">
        <f t="shared" si="52"/>
        <v>42429</v>
      </c>
      <c r="C427" s="2">
        <f t="shared" si="47"/>
        <v>2016</v>
      </c>
      <c r="D427" s="4" t="str">
        <f t="shared" si="49"/>
        <v>Feb</v>
      </c>
      <c r="E427" s="2">
        <f t="shared" si="50"/>
        <v>10</v>
      </c>
      <c r="F427" s="2">
        <f t="shared" si="48"/>
        <v>5</v>
      </c>
      <c r="G427" s="5" t="str">
        <f t="shared" si="46"/>
        <v>Mon</v>
      </c>
      <c r="H427" s="2">
        <f t="shared" si="51"/>
        <v>29</v>
      </c>
      <c r="I427" s="16">
        <v>214</v>
      </c>
      <c r="J427" s="16">
        <v>179</v>
      </c>
      <c r="K427" s="16">
        <v>156</v>
      </c>
      <c r="L427" s="16">
        <v>51</v>
      </c>
      <c r="M427" s="16">
        <v>629</v>
      </c>
      <c r="N427" s="16">
        <v>214</v>
      </c>
      <c r="O427" s="16">
        <v>214</v>
      </c>
      <c r="P427" s="16">
        <v>4301</v>
      </c>
      <c r="Q427" s="16">
        <v>3441</v>
      </c>
      <c r="R427" s="16">
        <v>212</v>
      </c>
      <c r="S427" s="16">
        <v>56</v>
      </c>
      <c r="T427" s="16">
        <v>14</v>
      </c>
      <c r="U427" s="16">
        <v>42</v>
      </c>
      <c r="V427" s="16">
        <v>113</v>
      </c>
      <c r="W427" s="16">
        <v>903</v>
      </c>
      <c r="X427" s="16">
        <v>124</v>
      </c>
      <c r="Y427" s="16"/>
      <c r="Z427" s="16"/>
      <c r="AA427" s="16"/>
      <c r="AB427" s="16"/>
      <c r="AC427" s="16"/>
      <c r="AD427" s="16"/>
    </row>
    <row r="428" spans="2:30" x14ac:dyDescent="0.25">
      <c r="B428" s="3">
        <f t="shared" si="52"/>
        <v>42430</v>
      </c>
      <c r="C428" s="2">
        <f t="shared" si="47"/>
        <v>2016</v>
      </c>
      <c r="D428" s="4" t="str">
        <f t="shared" si="49"/>
        <v>Mar</v>
      </c>
      <c r="E428" s="2">
        <f t="shared" si="50"/>
        <v>10</v>
      </c>
      <c r="F428" s="2">
        <f t="shared" si="48"/>
        <v>1</v>
      </c>
      <c r="G428" s="5" t="str">
        <f t="shared" si="46"/>
        <v>Tue</v>
      </c>
      <c r="H428" s="2">
        <f t="shared" si="51"/>
        <v>1</v>
      </c>
      <c r="I428" s="16">
        <v>195</v>
      </c>
      <c r="J428" s="16">
        <v>174</v>
      </c>
      <c r="K428" s="16">
        <v>161</v>
      </c>
      <c r="L428" s="16">
        <v>51</v>
      </c>
      <c r="M428" s="16">
        <v>729</v>
      </c>
      <c r="N428" s="16">
        <v>250</v>
      </c>
      <c r="O428" s="16">
        <v>250</v>
      </c>
      <c r="P428" s="16">
        <v>3826</v>
      </c>
      <c r="Q428" s="16">
        <v>3066</v>
      </c>
      <c r="R428" s="16">
        <v>296</v>
      </c>
      <c r="S428" s="16">
        <v>70</v>
      </c>
      <c r="T428" s="16">
        <v>18</v>
      </c>
      <c r="U428" s="16">
        <v>35</v>
      </c>
      <c r="V428" s="16">
        <v>99</v>
      </c>
      <c r="W428" s="16">
        <v>827</v>
      </c>
      <c r="X428" s="16">
        <v>117</v>
      </c>
      <c r="Y428" s="16"/>
      <c r="Z428" s="16"/>
      <c r="AA428" s="16"/>
      <c r="AB428" s="16"/>
      <c r="AC428" s="16"/>
      <c r="AD428" s="16"/>
    </row>
    <row r="429" spans="2:30" x14ac:dyDescent="0.25">
      <c r="B429" s="3">
        <f t="shared" si="52"/>
        <v>42431</v>
      </c>
      <c r="C429" s="2">
        <f t="shared" si="47"/>
        <v>2016</v>
      </c>
      <c r="D429" s="4" t="str">
        <f t="shared" si="49"/>
        <v>Mar</v>
      </c>
      <c r="E429" s="2">
        <f t="shared" si="50"/>
        <v>10</v>
      </c>
      <c r="F429" s="2">
        <f t="shared" si="48"/>
        <v>1</v>
      </c>
      <c r="G429" s="5" t="str">
        <f t="shared" si="46"/>
        <v>Wed</v>
      </c>
      <c r="H429" s="2">
        <f t="shared" si="51"/>
        <v>2</v>
      </c>
      <c r="I429" s="16">
        <v>165</v>
      </c>
      <c r="J429" s="16">
        <v>163</v>
      </c>
      <c r="K429" s="16">
        <v>138</v>
      </c>
      <c r="L429" s="16">
        <v>53</v>
      </c>
      <c r="M429" s="16">
        <v>690</v>
      </c>
      <c r="N429" s="16">
        <v>162</v>
      </c>
      <c r="O429" s="16">
        <v>162</v>
      </c>
      <c r="P429" s="16">
        <v>3819</v>
      </c>
      <c r="Q429" s="16">
        <v>3053</v>
      </c>
      <c r="R429" s="16">
        <v>211</v>
      </c>
      <c r="S429" s="16">
        <v>44</v>
      </c>
      <c r="T429" s="16">
        <v>17</v>
      </c>
      <c r="U429" s="16">
        <v>33</v>
      </c>
      <c r="V429" s="16">
        <v>105</v>
      </c>
      <c r="W429" s="16">
        <v>880</v>
      </c>
      <c r="X429" s="16">
        <v>153</v>
      </c>
      <c r="Y429" s="16"/>
      <c r="Z429" s="16"/>
      <c r="AA429" s="16"/>
      <c r="AB429" s="16"/>
      <c r="AC429" s="16"/>
      <c r="AD429" s="16"/>
    </row>
    <row r="430" spans="2:30" x14ac:dyDescent="0.25">
      <c r="B430" s="3">
        <f t="shared" si="52"/>
        <v>42432</v>
      </c>
      <c r="C430" s="2">
        <f t="shared" si="47"/>
        <v>2016</v>
      </c>
      <c r="D430" s="4" t="str">
        <f t="shared" si="49"/>
        <v>Mar</v>
      </c>
      <c r="E430" s="2">
        <f t="shared" si="50"/>
        <v>10</v>
      </c>
      <c r="F430" s="2">
        <f t="shared" si="48"/>
        <v>1</v>
      </c>
      <c r="G430" s="5" t="str">
        <f t="shared" si="46"/>
        <v>Thu</v>
      </c>
      <c r="H430" s="2">
        <f t="shared" si="51"/>
        <v>3</v>
      </c>
      <c r="I430" s="16">
        <v>163</v>
      </c>
      <c r="J430" s="16">
        <v>181</v>
      </c>
      <c r="K430" s="16">
        <v>142</v>
      </c>
      <c r="L430" s="16">
        <v>51</v>
      </c>
      <c r="M430" s="16">
        <v>516</v>
      </c>
      <c r="N430" s="16">
        <v>136</v>
      </c>
      <c r="O430" s="16">
        <v>136</v>
      </c>
      <c r="P430" s="16">
        <v>3553</v>
      </c>
      <c r="Q430" s="16">
        <v>2938</v>
      </c>
      <c r="R430" s="16">
        <v>168</v>
      </c>
      <c r="S430" s="16">
        <v>66</v>
      </c>
      <c r="T430" s="16">
        <v>16</v>
      </c>
      <c r="U430" s="16">
        <v>33</v>
      </c>
      <c r="V430" s="16">
        <v>103</v>
      </c>
      <c r="W430" s="16">
        <v>891</v>
      </c>
      <c r="X430" s="16">
        <v>132</v>
      </c>
      <c r="Y430" s="16"/>
      <c r="Z430" s="16"/>
      <c r="AA430" s="16"/>
      <c r="AB430" s="16"/>
      <c r="AC430" s="16"/>
      <c r="AD430" s="16"/>
    </row>
    <row r="431" spans="2:30" x14ac:dyDescent="0.25">
      <c r="B431" s="3">
        <f t="shared" si="52"/>
        <v>42433</v>
      </c>
      <c r="C431" s="2">
        <f t="shared" si="47"/>
        <v>2016</v>
      </c>
      <c r="D431" s="4" t="str">
        <f t="shared" si="49"/>
        <v>Mar</v>
      </c>
      <c r="E431" s="2">
        <f t="shared" si="50"/>
        <v>10</v>
      </c>
      <c r="F431" s="2">
        <f t="shared" si="48"/>
        <v>1</v>
      </c>
      <c r="G431" s="5" t="str">
        <f t="shared" si="46"/>
        <v>Fri</v>
      </c>
      <c r="H431" s="2">
        <f t="shared" si="51"/>
        <v>4</v>
      </c>
      <c r="I431" s="16">
        <v>151</v>
      </c>
      <c r="J431" s="16">
        <v>158</v>
      </c>
      <c r="K431" s="16">
        <v>119</v>
      </c>
      <c r="L431" s="16">
        <v>34</v>
      </c>
      <c r="M431" s="16">
        <v>531</v>
      </c>
      <c r="N431" s="16">
        <v>123</v>
      </c>
      <c r="O431" s="16">
        <v>123</v>
      </c>
      <c r="P431" s="16">
        <v>3295</v>
      </c>
      <c r="Q431" s="16">
        <v>3043</v>
      </c>
      <c r="R431" s="16">
        <v>164</v>
      </c>
      <c r="S431" s="16">
        <v>49</v>
      </c>
      <c r="T431" s="16">
        <v>16</v>
      </c>
      <c r="U431" s="16">
        <v>34</v>
      </c>
      <c r="V431" s="16">
        <v>107</v>
      </c>
      <c r="W431" s="16">
        <v>719</v>
      </c>
      <c r="X431" s="16">
        <v>97</v>
      </c>
      <c r="Y431" s="16"/>
      <c r="Z431" s="16"/>
      <c r="AA431" s="16"/>
      <c r="AB431" s="16"/>
      <c r="AC431" s="16"/>
      <c r="AD431" s="16"/>
    </row>
    <row r="432" spans="2:30" x14ac:dyDescent="0.25">
      <c r="B432" s="3">
        <f t="shared" si="52"/>
        <v>42434</v>
      </c>
      <c r="C432" s="2">
        <f t="shared" si="47"/>
        <v>2016</v>
      </c>
      <c r="D432" s="4" t="str">
        <f t="shared" si="49"/>
        <v>Mar</v>
      </c>
      <c r="E432" s="2">
        <f t="shared" si="50"/>
        <v>10</v>
      </c>
      <c r="F432" s="2">
        <f t="shared" si="48"/>
        <v>1</v>
      </c>
      <c r="G432" s="5" t="str">
        <f t="shared" si="46"/>
        <v>Sat</v>
      </c>
      <c r="H432" s="2">
        <f t="shared" si="51"/>
        <v>5</v>
      </c>
      <c r="I432" s="16">
        <v>108</v>
      </c>
      <c r="J432" s="16">
        <v>141</v>
      </c>
      <c r="K432" s="16">
        <v>117</v>
      </c>
      <c r="L432" s="16">
        <v>23</v>
      </c>
      <c r="M432" s="16">
        <v>476</v>
      </c>
      <c r="N432" s="16">
        <v>119</v>
      </c>
      <c r="O432" s="16">
        <v>119</v>
      </c>
      <c r="P432" s="16">
        <v>2429</v>
      </c>
      <c r="Q432" s="16">
        <v>2675</v>
      </c>
      <c r="R432" s="16">
        <v>161</v>
      </c>
      <c r="S432" s="16">
        <v>50</v>
      </c>
      <c r="T432" s="16">
        <v>6</v>
      </c>
      <c r="U432" s="16">
        <v>0</v>
      </c>
      <c r="V432" s="16">
        <v>0</v>
      </c>
      <c r="W432" s="16">
        <v>160</v>
      </c>
      <c r="X432" s="16">
        <v>97</v>
      </c>
      <c r="Y432" s="16"/>
      <c r="Z432" s="16"/>
      <c r="AA432" s="16"/>
      <c r="AB432" s="16"/>
      <c r="AC432" s="16"/>
      <c r="AD432" s="16"/>
    </row>
    <row r="433" spans="2:30" ht="16.5" customHeight="1" x14ac:dyDescent="0.25">
      <c r="B433" s="3">
        <f t="shared" si="52"/>
        <v>42435</v>
      </c>
      <c r="C433" s="2">
        <f t="shared" si="47"/>
        <v>2016</v>
      </c>
      <c r="D433" s="4" t="str">
        <f t="shared" si="49"/>
        <v>Mar</v>
      </c>
      <c r="E433" s="2">
        <f t="shared" si="50"/>
        <v>11</v>
      </c>
      <c r="F433" s="2">
        <f t="shared" si="48"/>
        <v>1</v>
      </c>
      <c r="G433" s="5" t="str">
        <f t="shared" si="46"/>
        <v>Sun</v>
      </c>
      <c r="H433" s="2">
        <f t="shared" si="51"/>
        <v>6</v>
      </c>
      <c r="I433" s="16">
        <v>151</v>
      </c>
      <c r="J433" s="16">
        <v>118</v>
      </c>
      <c r="K433" s="16">
        <v>104</v>
      </c>
      <c r="L433" s="16">
        <v>42</v>
      </c>
      <c r="M433" s="16">
        <v>338</v>
      </c>
      <c r="N433" s="16">
        <v>107</v>
      </c>
      <c r="O433" s="16">
        <v>107</v>
      </c>
      <c r="P433" s="16">
        <v>1972</v>
      </c>
      <c r="Q433" s="16">
        <v>2312</v>
      </c>
      <c r="R433" s="16">
        <v>120</v>
      </c>
      <c r="S433" s="16">
        <v>42</v>
      </c>
      <c r="T433" s="16">
        <v>13</v>
      </c>
      <c r="U433" s="16">
        <v>0</v>
      </c>
      <c r="V433" s="16">
        <v>0</v>
      </c>
      <c r="W433" s="16">
        <v>183</v>
      </c>
      <c r="X433" s="16">
        <v>70</v>
      </c>
      <c r="Y433" s="16"/>
      <c r="Z433" s="16"/>
      <c r="AA433" s="16"/>
      <c r="AB433" s="16"/>
      <c r="AC433" s="16"/>
      <c r="AD433" s="16"/>
    </row>
    <row r="434" spans="2:30" x14ac:dyDescent="0.25">
      <c r="B434" s="3">
        <f t="shared" si="52"/>
        <v>42436</v>
      </c>
      <c r="C434" s="2">
        <f t="shared" si="47"/>
        <v>2016</v>
      </c>
      <c r="D434" s="4" t="str">
        <f t="shared" si="49"/>
        <v>Mar</v>
      </c>
      <c r="E434" s="2">
        <f t="shared" si="50"/>
        <v>11</v>
      </c>
      <c r="F434" s="2">
        <f t="shared" si="48"/>
        <v>1</v>
      </c>
      <c r="G434" s="5" t="str">
        <f t="shared" si="46"/>
        <v>Mon</v>
      </c>
      <c r="H434" s="2">
        <f t="shared" si="51"/>
        <v>7</v>
      </c>
      <c r="I434" s="16">
        <v>175</v>
      </c>
      <c r="J434" s="16">
        <v>165</v>
      </c>
      <c r="K434" s="16">
        <v>135</v>
      </c>
      <c r="L434" s="16">
        <v>47</v>
      </c>
      <c r="M434" s="16">
        <v>598</v>
      </c>
      <c r="N434" s="16">
        <v>174</v>
      </c>
      <c r="O434" s="16">
        <v>174</v>
      </c>
      <c r="P434" s="16">
        <v>4069</v>
      </c>
      <c r="Q434" s="16">
        <v>3097</v>
      </c>
      <c r="R434" s="16">
        <v>170</v>
      </c>
      <c r="S434" s="16">
        <v>69</v>
      </c>
      <c r="T434" s="16">
        <v>11</v>
      </c>
      <c r="U434" s="16">
        <v>33</v>
      </c>
      <c r="V434" s="16">
        <v>103</v>
      </c>
      <c r="W434" s="16">
        <v>741</v>
      </c>
      <c r="X434" s="16">
        <v>124</v>
      </c>
      <c r="Y434" s="16"/>
      <c r="Z434" s="16"/>
      <c r="AA434" s="16"/>
      <c r="AB434" s="16"/>
      <c r="AC434" s="16"/>
      <c r="AD434" s="16"/>
    </row>
    <row r="435" spans="2:30" x14ac:dyDescent="0.25">
      <c r="B435" s="3">
        <f t="shared" si="52"/>
        <v>42437</v>
      </c>
      <c r="C435" s="2">
        <f t="shared" si="47"/>
        <v>2016</v>
      </c>
      <c r="D435" s="4" t="str">
        <f t="shared" si="49"/>
        <v>Mar</v>
      </c>
      <c r="E435" s="2">
        <f t="shared" si="50"/>
        <v>11</v>
      </c>
      <c r="F435" s="2">
        <f t="shared" si="48"/>
        <v>2</v>
      </c>
      <c r="G435" s="5" t="str">
        <f t="shared" si="46"/>
        <v>Tue</v>
      </c>
      <c r="H435" s="2">
        <f t="shared" si="51"/>
        <v>8</v>
      </c>
      <c r="I435" s="16">
        <v>160</v>
      </c>
      <c r="J435" s="16">
        <v>190</v>
      </c>
      <c r="K435" s="16">
        <v>116</v>
      </c>
      <c r="L435" s="16">
        <v>72</v>
      </c>
      <c r="M435" s="16">
        <v>595</v>
      </c>
      <c r="N435" s="16">
        <v>123</v>
      </c>
      <c r="O435" s="16">
        <v>123</v>
      </c>
      <c r="P435" s="16">
        <v>3620</v>
      </c>
      <c r="Q435" s="16">
        <v>2794</v>
      </c>
      <c r="R435" s="16">
        <v>187</v>
      </c>
      <c r="S435" s="16">
        <v>57</v>
      </c>
      <c r="T435" s="16">
        <v>6</v>
      </c>
      <c r="U435" s="16">
        <v>31</v>
      </c>
      <c r="V435" s="16">
        <v>98</v>
      </c>
      <c r="W435" s="16">
        <v>964</v>
      </c>
      <c r="X435" s="16">
        <v>151</v>
      </c>
      <c r="Y435" s="16"/>
      <c r="Z435" s="16"/>
      <c r="AA435" s="16"/>
      <c r="AB435" s="16"/>
      <c r="AC435" s="16"/>
      <c r="AD435" s="16"/>
    </row>
    <row r="436" spans="2:30" x14ac:dyDescent="0.25">
      <c r="B436" s="3">
        <f t="shared" si="52"/>
        <v>42438</v>
      </c>
      <c r="C436" s="2">
        <f t="shared" si="47"/>
        <v>2016</v>
      </c>
      <c r="D436" s="4" t="str">
        <f t="shared" si="49"/>
        <v>Mar</v>
      </c>
      <c r="E436" s="2">
        <f t="shared" si="50"/>
        <v>11</v>
      </c>
      <c r="F436" s="2">
        <f t="shared" si="48"/>
        <v>2</v>
      </c>
      <c r="G436" s="5" t="str">
        <f t="shared" si="46"/>
        <v>Wed</v>
      </c>
      <c r="H436" s="2">
        <f t="shared" si="51"/>
        <v>9</v>
      </c>
      <c r="I436" s="16">
        <v>167</v>
      </c>
      <c r="J436" s="16">
        <v>163</v>
      </c>
      <c r="K436" s="16">
        <v>101</v>
      </c>
      <c r="L436" s="16">
        <v>47</v>
      </c>
      <c r="M436" s="16">
        <v>637</v>
      </c>
      <c r="N436" s="16">
        <v>136</v>
      </c>
      <c r="O436" s="16">
        <v>136</v>
      </c>
      <c r="P436" s="16">
        <v>3249</v>
      </c>
      <c r="Q436" s="16">
        <v>2631</v>
      </c>
      <c r="R436" s="16">
        <v>212</v>
      </c>
      <c r="S436" s="16">
        <v>55</v>
      </c>
      <c r="T436" s="16">
        <v>17</v>
      </c>
      <c r="U436" s="16">
        <v>30</v>
      </c>
      <c r="V436" s="16">
        <v>84</v>
      </c>
      <c r="W436" s="16">
        <v>799</v>
      </c>
      <c r="X436" s="16">
        <v>118</v>
      </c>
      <c r="Y436" s="16"/>
      <c r="Z436" s="16"/>
      <c r="AA436" s="16"/>
      <c r="AB436" s="16"/>
      <c r="AC436" s="16"/>
      <c r="AD436" s="16"/>
    </row>
    <row r="437" spans="2:30" x14ac:dyDescent="0.25">
      <c r="B437" s="3">
        <f t="shared" si="52"/>
        <v>42439</v>
      </c>
      <c r="C437" s="2">
        <f t="shared" si="47"/>
        <v>2016</v>
      </c>
      <c r="D437" s="4" t="str">
        <f t="shared" si="49"/>
        <v>Mar</v>
      </c>
      <c r="E437" s="2">
        <f t="shared" si="50"/>
        <v>11</v>
      </c>
      <c r="F437" s="2">
        <f t="shared" si="48"/>
        <v>2</v>
      </c>
      <c r="G437" s="5" t="str">
        <f t="shared" si="46"/>
        <v>Thu</v>
      </c>
      <c r="H437" s="2">
        <f t="shared" si="51"/>
        <v>10</v>
      </c>
      <c r="I437" s="16">
        <v>145</v>
      </c>
      <c r="J437" s="16">
        <v>154</v>
      </c>
      <c r="K437" s="16">
        <v>134</v>
      </c>
      <c r="L437" s="16">
        <v>64</v>
      </c>
      <c r="M437" s="16">
        <v>548</v>
      </c>
      <c r="N437" s="16">
        <v>159</v>
      </c>
      <c r="O437" s="16">
        <v>159</v>
      </c>
      <c r="P437" s="16">
        <v>3365</v>
      </c>
      <c r="Q437" s="16">
        <v>2773</v>
      </c>
      <c r="R437" s="16">
        <v>151</v>
      </c>
      <c r="S437" s="16">
        <v>56</v>
      </c>
      <c r="T437" s="16">
        <v>12</v>
      </c>
      <c r="U437" s="16">
        <v>46</v>
      </c>
      <c r="V437" s="16">
        <v>93</v>
      </c>
      <c r="W437" s="16">
        <v>864</v>
      </c>
      <c r="X437" s="16">
        <v>147</v>
      </c>
      <c r="Y437" s="16"/>
      <c r="Z437" s="16"/>
      <c r="AA437" s="16"/>
      <c r="AB437" s="16"/>
      <c r="AC437" s="16"/>
      <c r="AD437" s="16"/>
    </row>
    <row r="438" spans="2:30" x14ac:dyDescent="0.25">
      <c r="B438" s="3">
        <f t="shared" si="52"/>
        <v>42440</v>
      </c>
      <c r="C438" s="2">
        <f t="shared" si="47"/>
        <v>2016</v>
      </c>
      <c r="D438" s="4" t="str">
        <f t="shared" si="49"/>
        <v>Mar</v>
      </c>
      <c r="E438" s="2">
        <f t="shared" si="50"/>
        <v>11</v>
      </c>
      <c r="F438" s="2">
        <f t="shared" si="48"/>
        <v>2</v>
      </c>
      <c r="G438" s="5" t="str">
        <f t="shared" si="46"/>
        <v>Fri</v>
      </c>
      <c r="H438" s="2">
        <f t="shared" si="51"/>
        <v>11</v>
      </c>
      <c r="I438" s="16">
        <v>149</v>
      </c>
      <c r="J438" s="16">
        <v>168</v>
      </c>
      <c r="K438" s="16">
        <v>84</v>
      </c>
      <c r="L438" s="16">
        <v>40</v>
      </c>
      <c r="M438" s="16">
        <v>500</v>
      </c>
      <c r="N438" s="16">
        <v>139</v>
      </c>
      <c r="O438" s="16">
        <v>139</v>
      </c>
      <c r="P438" s="16">
        <v>3162</v>
      </c>
      <c r="Q438" s="16">
        <v>2677</v>
      </c>
      <c r="R438" s="16">
        <v>189</v>
      </c>
      <c r="S438" s="16">
        <v>43</v>
      </c>
      <c r="T438" s="16">
        <v>22</v>
      </c>
      <c r="U438" s="16">
        <v>31</v>
      </c>
      <c r="V438" s="16">
        <v>86</v>
      </c>
      <c r="W438" s="16">
        <v>650</v>
      </c>
      <c r="X438" s="16">
        <v>98</v>
      </c>
      <c r="Y438" s="16"/>
      <c r="Z438" s="16"/>
      <c r="AA438" s="16"/>
      <c r="AB438" s="16"/>
      <c r="AC438" s="16"/>
      <c r="AD438" s="16"/>
    </row>
    <row r="439" spans="2:30" ht="16.5" customHeight="1" x14ac:dyDescent="0.25">
      <c r="B439" s="3">
        <f t="shared" si="52"/>
        <v>42441</v>
      </c>
      <c r="C439" s="2">
        <f t="shared" si="47"/>
        <v>2016</v>
      </c>
      <c r="D439" s="4" t="str">
        <f t="shared" si="49"/>
        <v>Mar</v>
      </c>
      <c r="E439" s="2">
        <f t="shared" si="50"/>
        <v>11</v>
      </c>
      <c r="F439" s="2">
        <f t="shared" si="48"/>
        <v>2</v>
      </c>
      <c r="G439" s="5" t="str">
        <f t="shared" si="46"/>
        <v>Sat</v>
      </c>
      <c r="H439" s="2">
        <f t="shared" si="51"/>
        <v>12</v>
      </c>
      <c r="I439" s="16">
        <v>136</v>
      </c>
      <c r="J439" s="16">
        <v>176</v>
      </c>
      <c r="K439" s="16">
        <v>111</v>
      </c>
      <c r="L439" s="16">
        <v>27</v>
      </c>
      <c r="M439" s="16">
        <v>381</v>
      </c>
      <c r="N439" s="16">
        <v>94</v>
      </c>
      <c r="O439" s="16">
        <v>94</v>
      </c>
      <c r="P439" s="16">
        <v>2222</v>
      </c>
      <c r="Q439" s="16">
        <v>2186</v>
      </c>
      <c r="R439" s="16">
        <v>118</v>
      </c>
      <c r="S439" s="16">
        <v>44</v>
      </c>
      <c r="T439" s="16">
        <v>8</v>
      </c>
      <c r="U439" s="16">
        <v>0</v>
      </c>
      <c r="V439" s="16">
        <v>0</v>
      </c>
      <c r="W439" s="16">
        <v>162</v>
      </c>
      <c r="X439" s="16">
        <v>66</v>
      </c>
      <c r="Y439" s="16"/>
      <c r="Z439" s="16"/>
      <c r="AA439" s="16"/>
      <c r="AB439" s="16"/>
      <c r="AC439" s="16"/>
      <c r="AD439" s="16"/>
    </row>
    <row r="440" spans="2:30" x14ac:dyDescent="0.25">
      <c r="B440" s="3">
        <f t="shared" si="52"/>
        <v>42442</v>
      </c>
      <c r="C440" s="2">
        <f t="shared" si="47"/>
        <v>2016</v>
      </c>
      <c r="D440" s="4" t="str">
        <f t="shared" si="49"/>
        <v>Mar</v>
      </c>
      <c r="E440" s="2">
        <f t="shared" si="50"/>
        <v>12</v>
      </c>
      <c r="F440" s="2">
        <f t="shared" si="48"/>
        <v>2</v>
      </c>
      <c r="G440" s="5" t="str">
        <f t="shared" si="46"/>
        <v>Sun</v>
      </c>
      <c r="H440" s="2">
        <f t="shared" si="51"/>
        <v>13</v>
      </c>
      <c r="I440" s="16">
        <v>148</v>
      </c>
      <c r="J440" s="16">
        <v>90</v>
      </c>
      <c r="K440" s="16">
        <v>105</v>
      </c>
      <c r="L440" s="16">
        <v>36</v>
      </c>
      <c r="M440" s="16">
        <v>335</v>
      </c>
      <c r="N440" s="16">
        <v>88</v>
      </c>
      <c r="O440" s="16">
        <v>88</v>
      </c>
      <c r="P440" s="16">
        <v>1793</v>
      </c>
      <c r="Q440" s="16">
        <v>1900</v>
      </c>
      <c r="R440" s="16">
        <v>135</v>
      </c>
      <c r="S440" s="16">
        <v>44</v>
      </c>
      <c r="T440" s="16">
        <v>7</v>
      </c>
      <c r="U440" s="16">
        <v>0</v>
      </c>
      <c r="V440" s="16">
        <v>0</v>
      </c>
      <c r="W440" s="16">
        <v>195</v>
      </c>
      <c r="X440" s="16">
        <v>65</v>
      </c>
      <c r="Y440" s="16"/>
      <c r="Z440" s="16"/>
      <c r="AA440" s="16"/>
      <c r="AB440" s="16"/>
      <c r="AC440" s="16"/>
      <c r="AD440" s="16"/>
    </row>
    <row r="441" spans="2:30" x14ac:dyDescent="0.25">
      <c r="B441" s="3">
        <f t="shared" si="52"/>
        <v>42443</v>
      </c>
      <c r="C441" s="2">
        <f t="shared" si="47"/>
        <v>2016</v>
      </c>
      <c r="D441" s="4" t="str">
        <f t="shared" si="49"/>
        <v>Mar</v>
      </c>
      <c r="E441" s="2">
        <f t="shared" si="50"/>
        <v>12</v>
      </c>
      <c r="F441" s="2">
        <f t="shared" si="48"/>
        <v>2</v>
      </c>
      <c r="G441" s="5" t="str">
        <f t="shared" si="46"/>
        <v>Mon</v>
      </c>
      <c r="H441" s="2">
        <f t="shared" si="51"/>
        <v>14</v>
      </c>
      <c r="I441" s="16">
        <v>189</v>
      </c>
      <c r="J441" s="16">
        <v>137</v>
      </c>
      <c r="K441" s="16">
        <v>122</v>
      </c>
      <c r="L441" s="16">
        <v>56</v>
      </c>
      <c r="M441" s="16">
        <v>573</v>
      </c>
      <c r="N441" s="16">
        <v>136</v>
      </c>
      <c r="O441" s="16">
        <v>136</v>
      </c>
      <c r="P441" s="16">
        <v>4186</v>
      </c>
      <c r="Q441" s="16">
        <v>2983</v>
      </c>
      <c r="R441" s="16">
        <v>179</v>
      </c>
      <c r="S441" s="16">
        <v>68</v>
      </c>
      <c r="T441" s="16">
        <v>17</v>
      </c>
      <c r="U441" s="16">
        <v>37</v>
      </c>
      <c r="V441" s="16">
        <v>107</v>
      </c>
      <c r="W441" s="16">
        <v>809</v>
      </c>
      <c r="X441" s="16">
        <v>138</v>
      </c>
      <c r="Y441" s="16"/>
      <c r="Z441" s="16"/>
      <c r="AA441" s="16"/>
      <c r="AB441" s="16"/>
      <c r="AC441" s="16"/>
      <c r="AD441" s="16"/>
    </row>
    <row r="442" spans="2:30" x14ac:dyDescent="0.25">
      <c r="B442" s="3">
        <f t="shared" si="52"/>
        <v>42444</v>
      </c>
      <c r="C442" s="2">
        <f t="shared" si="47"/>
        <v>2016</v>
      </c>
      <c r="D442" s="4" t="str">
        <f t="shared" si="49"/>
        <v>Mar</v>
      </c>
      <c r="E442" s="2">
        <f t="shared" si="50"/>
        <v>12</v>
      </c>
      <c r="F442" s="2">
        <f t="shared" si="48"/>
        <v>3</v>
      </c>
      <c r="G442" s="5" t="str">
        <f t="shared" si="46"/>
        <v>Tue</v>
      </c>
      <c r="H442" s="2">
        <f t="shared" si="51"/>
        <v>15</v>
      </c>
      <c r="I442" s="16">
        <v>180</v>
      </c>
      <c r="J442" s="16">
        <v>149</v>
      </c>
      <c r="K442" s="16">
        <v>110</v>
      </c>
      <c r="L442" s="16">
        <v>48</v>
      </c>
      <c r="M442" s="16">
        <v>560</v>
      </c>
      <c r="N442" s="16">
        <v>150</v>
      </c>
      <c r="O442" s="16">
        <v>150</v>
      </c>
      <c r="P442" s="16">
        <v>3626</v>
      </c>
      <c r="Q442" s="16">
        <v>3019</v>
      </c>
      <c r="R442" s="16">
        <v>175</v>
      </c>
      <c r="S442" s="16">
        <v>58</v>
      </c>
      <c r="T442" s="16">
        <v>10</v>
      </c>
      <c r="U442" s="16">
        <v>33</v>
      </c>
      <c r="V442" s="16">
        <v>90</v>
      </c>
      <c r="W442" s="16">
        <v>738</v>
      </c>
      <c r="X442" s="16">
        <v>130</v>
      </c>
      <c r="Y442" s="16"/>
      <c r="Z442" s="16"/>
      <c r="AA442" s="16"/>
      <c r="AB442" s="16"/>
      <c r="AC442" s="16"/>
      <c r="AD442" s="16"/>
    </row>
    <row r="443" spans="2:30" x14ac:dyDescent="0.25">
      <c r="B443" s="3">
        <f t="shared" si="52"/>
        <v>42445</v>
      </c>
      <c r="C443" s="2">
        <f t="shared" si="47"/>
        <v>2016</v>
      </c>
      <c r="D443" s="4" t="str">
        <f t="shared" si="49"/>
        <v>Mar</v>
      </c>
      <c r="E443" s="2">
        <f t="shared" si="50"/>
        <v>12</v>
      </c>
      <c r="F443" s="2">
        <f t="shared" si="48"/>
        <v>3</v>
      </c>
      <c r="G443" s="5" t="str">
        <f t="shared" ref="G443:G506" si="53">TEXT(B443,"ddd")</f>
        <v>Wed</v>
      </c>
      <c r="H443" s="2">
        <f t="shared" si="51"/>
        <v>16</v>
      </c>
      <c r="I443" s="16">
        <v>166</v>
      </c>
      <c r="J443" s="16">
        <v>155</v>
      </c>
      <c r="K443" s="16">
        <v>113</v>
      </c>
      <c r="L443" s="16">
        <v>50</v>
      </c>
      <c r="M443" s="16">
        <v>525</v>
      </c>
      <c r="N443" s="16">
        <v>100</v>
      </c>
      <c r="O443" s="16">
        <v>100</v>
      </c>
      <c r="P443" s="16">
        <v>3275</v>
      </c>
      <c r="Q443" s="16">
        <v>2801</v>
      </c>
      <c r="R443" s="16">
        <v>169</v>
      </c>
      <c r="S443" s="16">
        <v>60</v>
      </c>
      <c r="T443" s="16">
        <v>16</v>
      </c>
      <c r="U443" s="16">
        <v>25</v>
      </c>
      <c r="V443" s="16">
        <v>112</v>
      </c>
      <c r="W443" s="16">
        <v>810</v>
      </c>
      <c r="X443" s="16">
        <v>149</v>
      </c>
      <c r="Y443" s="16"/>
      <c r="Z443" s="16"/>
      <c r="AA443" s="16"/>
      <c r="AB443" s="16"/>
      <c r="AC443" s="16"/>
      <c r="AD443" s="16"/>
    </row>
    <row r="444" spans="2:30" x14ac:dyDescent="0.25">
      <c r="B444" s="3">
        <f t="shared" si="52"/>
        <v>42446</v>
      </c>
      <c r="C444" s="2">
        <f t="shared" si="47"/>
        <v>2016</v>
      </c>
      <c r="D444" s="4" t="str">
        <f t="shared" si="49"/>
        <v>Mar</v>
      </c>
      <c r="E444" s="2">
        <f t="shared" si="50"/>
        <v>12</v>
      </c>
      <c r="F444" s="2">
        <f t="shared" si="48"/>
        <v>3</v>
      </c>
      <c r="G444" s="5" t="str">
        <f t="shared" si="53"/>
        <v>Thu</v>
      </c>
      <c r="H444" s="2">
        <f t="shared" si="51"/>
        <v>17</v>
      </c>
      <c r="I444" s="16">
        <v>194</v>
      </c>
      <c r="J444" s="16">
        <v>164</v>
      </c>
      <c r="K444" s="16">
        <v>122</v>
      </c>
      <c r="L444" s="16">
        <v>46</v>
      </c>
      <c r="M444" s="16">
        <v>448</v>
      </c>
      <c r="N444" s="16">
        <v>114</v>
      </c>
      <c r="O444" s="16">
        <v>114</v>
      </c>
      <c r="P444" s="16">
        <v>3374</v>
      </c>
      <c r="Q444" s="16">
        <v>2776</v>
      </c>
      <c r="R444" s="16">
        <v>136</v>
      </c>
      <c r="S444" s="16">
        <v>53</v>
      </c>
      <c r="T444" s="16">
        <v>13</v>
      </c>
      <c r="U444" s="16">
        <v>33</v>
      </c>
      <c r="V444" s="16">
        <v>92</v>
      </c>
      <c r="W444" s="16">
        <v>798</v>
      </c>
      <c r="X444" s="16">
        <v>147</v>
      </c>
      <c r="Y444" s="16"/>
      <c r="Z444" s="16"/>
      <c r="AA444" s="16"/>
      <c r="AB444" s="16"/>
      <c r="AC444" s="16"/>
      <c r="AD444" s="16"/>
    </row>
    <row r="445" spans="2:30" ht="16.5" customHeight="1" x14ac:dyDescent="0.25">
      <c r="B445" s="3">
        <f t="shared" si="52"/>
        <v>42447</v>
      </c>
      <c r="C445" s="2">
        <f t="shared" si="47"/>
        <v>2016</v>
      </c>
      <c r="D445" s="4" t="str">
        <f t="shared" si="49"/>
        <v>Mar</v>
      </c>
      <c r="E445" s="2">
        <f t="shared" si="50"/>
        <v>12</v>
      </c>
      <c r="F445" s="2">
        <f t="shared" si="48"/>
        <v>3</v>
      </c>
      <c r="G445" s="5" t="str">
        <f t="shared" si="53"/>
        <v>Fri</v>
      </c>
      <c r="H445" s="2">
        <f t="shared" si="51"/>
        <v>18</v>
      </c>
      <c r="I445" s="16">
        <v>151</v>
      </c>
      <c r="J445" s="16">
        <v>165</v>
      </c>
      <c r="K445" s="16">
        <v>86</v>
      </c>
      <c r="L445" s="16">
        <v>37</v>
      </c>
      <c r="M445" s="16">
        <v>532</v>
      </c>
      <c r="N445" s="16">
        <v>110</v>
      </c>
      <c r="O445" s="16">
        <v>110</v>
      </c>
      <c r="P445" s="16">
        <v>3240</v>
      </c>
      <c r="Q445" s="16">
        <v>2791</v>
      </c>
      <c r="R445" s="16">
        <v>169</v>
      </c>
      <c r="S445" s="16">
        <v>53</v>
      </c>
      <c r="T445" s="16">
        <v>16</v>
      </c>
      <c r="U445" s="16">
        <v>29</v>
      </c>
      <c r="V445" s="16">
        <v>93</v>
      </c>
      <c r="W445" s="16">
        <v>694</v>
      </c>
      <c r="X445" s="16">
        <v>112</v>
      </c>
      <c r="Y445" s="16"/>
      <c r="Z445" s="16"/>
      <c r="AA445" s="16"/>
      <c r="AB445" s="16"/>
      <c r="AC445" s="16"/>
      <c r="AD445" s="16"/>
    </row>
    <row r="446" spans="2:30" x14ac:dyDescent="0.25">
      <c r="B446" s="3">
        <f t="shared" si="52"/>
        <v>42448</v>
      </c>
      <c r="C446" s="2">
        <f t="shared" si="47"/>
        <v>2016</v>
      </c>
      <c r="D446" s="4" t="str">
        <f t="shared" si="49"/>
        <v>Mar</v>
      </c>
      <c r="E446" s="2">
        <f t="shared" si="50"/>
        <v>12</v>
      </c>
      <c r="F446" s="2">
        <f t="shared" si="48"/>
        <v>3</v>
      </c>
      <c r="G446" s="5" t="str">
        <f t="shared" si="53"/>
        <v>Sat</v>
      </c>
      <c r="H446" s="2">
        <f t="shared" si="51"/>
        <v>19</v>
      </c>
      <c r="I446" s="16">
        <v>103</v>
      </c>
      <c r="J446" s="16">
        <v>113</v>
      </c>
      <c r="K446" s="16">
        <v>87</v>
      </c>
      <c r="L446" s="16">
        <v>30</v>
      </c>
      <c r="M446" s="16">
        <v>441</v>
      </c>
      <c r="N446" s="16">
        <v>106</v>
      </c>
      <c r="O446" s="16">
        <v>106</v>
      </c>
      <c r="P446" s="16">
        <v>2334</v>
      </c>
      <c r="Q446" s="16">
        <v>2353</v>
      </c>
      <c r="R446" s="16">
        <v>148</v>
      </c>
      <c r="S446" s="16">
        <v>34</v>
      </c>
      <c r="T446" s="16">
        <v>4</v>
      </c>
      <c r="U446" s="16">
        <v>0</v>
      </c>
      <c r="V446" s="16">
        <v>0</v>
      </c>
      <c r="W446" s="16">
        <v>197</v>
      </c>
      <c r="X446" s="16">
        <v>71</v>
      </c>
      <c r="Y446" s="16"/>
      <c r="Z446" s="16"/>
      <c r="AA446" s="16"/>
      <c r="AB446" s="16"/>
      <c r="AC446" s="16"/>
      <c r="AD446" s="16"/>
    </row>
    <row r="447" spans="2:30" x14ac:dyDescent="0.25">
      <c r="B447" s="3">
        <f t="shared" si="52"/>
        <v>42449</v>
      </c>
      <c r="C447" s="2">
        <f t="shared" si="47"/>
        <v>2016</v>
      </c>
      <c r="D447" s="4" t="str">
        <f t="shared" si="49"/>
        <v>Mar</v>
      </c>
      <c r="E447" s="2">
        <f t="shared" si="50"/>
        <v>13</v>
      </c>
      <c r="F447" s="2">
        <f t="shared" si="48"/>
        <v>3</v>
      </c>
      <c r="G447" s="5" t="str">
        <f t="shared" si="53"/>
        <v>Sun</v>
      </c>
      <c r="H447" s="2">
        <f t="shared" si="51"/>
        <v>20</v>
      </c>
      <c r="I447" s="16">
        <v>143</v>
      </c>
      <c r="J447" s="16">
        <v>108</v>
      </c>
      <c r="K447" s="16">
        <v>93</v>
      </c>
      <c r="L447" s="16">
        <v>59</v>
      </c>
      <c r="M447" s="16">
        <v>363</v>
      </c>
      <c r="N447" s="16">
        <v>84</v>
      </c>
      <c r="O447" s="16">
        <v>84</v>
      </c>
      <c r="P447" s="16">
        <v>1976</v>
      </c>
      <c r="Q447" s="16">
        <v>1991</v>
      </c>
      <c r="R447" s="16">
        <v>142</v>
      </c>
      <c r="S447" s="16">
        <v>41</v>
      </c>
      <c r="T447" s="16">
        <v>9</v>
      </c>
      <c r="U447" s="16">
        <v>0</v>
      </c>
      <c r="V447" s="16">
        <v>0</v>
      </c>
      <c r="W447" s="16">
        <v>188</v>
      </c>
      <c r="X447" s="16">
        <v>56</v>
      </c>
      <c r="Y447" s="16"/>
      <c r="Z447" s="16"/>
      <c r="AA447" s="16"/>
      <c r="AB447" s="16"/>
      <c r="AC447" s="16"/>
      <c r="AD447" s="16"/>
    </row>
    <row r="448" spans="2:30" x14ac:dyDescent="0.25">
      <c r="B448" s="3">
        <f t="shared" si="52"/>
        <v>42450</v>
      </c>
      <c r="C448" s="2">
        <f t="shared" si="47"/>
        <v>2016</v>
      </c>
      <c r="D448" s="4" t="str">
        <f t="shared" si="49"/>
        <v>Mar</v>
      </c>
      <c r="E448" s="2">
        <f t="shared" si="50"/>
        <v>13</v>
      </c>
      <c r="F448" s="2">
        <f t="shared" si="48"/>
        <v>3</v>
      </c>
      <c r="G448" s="5" t="str">
        <f t="shared" si="53"/>
        <v>Mon</v>
      </c>
      <c r="H448" s="2">
        <f t="shared" si="51"/>
        <v>21</v>
      </c>
      <c r="I448" s="16">
        <v>213</v>
      </c>
      <c r="J448" s="16">
        <v>170</v>
      </c>
      <c r="K448" s="16">
        <v>87</v>
      </c>
      <c r="L448" s="16">
        <v>75</v>
      </c>
      <c r="M448" s="16">
        <v>584</v>
      </c>
      <c r="N448" s="16">
        <v>162</v>
      </c>
      <c r="O448" s="16">
        <v>162</v>
      </c>
      <c r="P448" s="16">
        <v>4122</v>
      </c>
      <c r="Q448" s="16">
        <v>3030</v>
      </c>
      <c r="R448" s="16">
        <v>191</v>
      </c>
      <c r="S448" s="16">
        <v>67</v>
      </c>
      <c r="T448" s="16">
        <v>9</v>
      </c>
      <c r="U448" s="16">
        <v>33</v>
      </c>
      <c r="V448" s="16">
        <v>99</v>
      </c>
      <c r="W448" s="16">
        <v>725</v>
      </c>
      <c r="X448" s="16">
        <v>118</v>
      </c>
      <c r="Y448" s="16"/>
      <c r="Z448" s="16"/>
      <c r="AA448" s="16"/>
      <c r="AB448" s="16"/>
      <c r="AC448" s="16"/>
      <c r="AD448" s="16"/>
    </row>
    <row r="449" spans="2:30" x14ac:dyDescent="0.25">
      <c r="B449" s="3">
        <f t="shared" si="52"/>
        <v>42451</v>
      </c>
      <c r="C449" s="2">
        <f t="shared" si="47"/>
        <v>2016</v>
      </c>
      <c r="D449" s="4" t="str">
        <f t="shared" si="49"/>
        <v>Mar</v>
      </c>
      <c r="E449" s="2">
        <f t="shared" si="50"/>
        <v>13</v>
      </c>
      <c r="F449" s="2">
        <f t="shared" si="48"/>
        <v>4</v>
      </c>
      <c r="G449" s="5" t="str">
        <f t="shared" si="53"/>
        <v>Tue</v>
      </c>
      <c r="H449" s="2">
        <f t="shared" si="51"/>
        <v>22</v>
      </c>
      <c r="I449" s="16">
        <v>158</v>
      </c>
      <c r="J449" s="16">
        <v>143</v>
      </c>
      <c r="K449" s="16">
        <v>99</v>
      </c>
      <c r="L449" s="16">
        <v>66</v>
      </c>
      <c r="M449" s="16">
        <v>518</v>
      </c>
      <c r="N449" s="16">
        <v>111</v>
      </c>
      <c r="O449" s="16">
        <v>111</v>
      </c>
      <c r="P449" s="16">
        <v>3365</v>
      </c>
      <c r="Q449" s="16">
        <v>2559</v>
      </c>
      <c r="R449" s="16">
        <v>149</v>
      </c>
      <c r="S449" s="16">
        <v>63</v>
      </c>
      <c r="T449" s="16">
        <v>16</v>
      </c>
      <c r="U449" s="16">
        <v>32</v>
      </c>
      <c r="V449" s="16">
        <v>78</v>
      </c>
      <c r="W449" s="16">
        <v>807</v>
      </c>
      <c r="X449" s="16">
        <v>131</v>
      </c>
      <c r="Y449" s="16"/>
      <c r="Z449" s="16"/>
      <c r="AA449" s="16"/>
      <c r="AB449" s="16"/>
      <c r="AC449" s="16"/>
      <c r="AD449" s="16"/>
    </row>
    <row r="450" spans="2:30" x14ac:dyDescent="0.25">
      <c r="B450" s="3">
        <f t="shared" si="52"/>
        <v>42452</v>
      </c>
      <c r="C450" s="2">
        <f t="shared" si="47"/>
        <v>2016</v>
      </c>
      <c r="D450" s="4" t="str">
        <f t="shared" si="49"/>
        <v>Mar</v>
      </c>
      <c r="E450" s="2">
        <f t="shared" si="50"/>
        <v>13</v>
      </c>
      <c r="F450" s="2">
        <f t="shared" si="48"/>
        <v>4</v>
      </c>
      <c r="G450" s="5" t="str">
        <f t="shared" si="53"/>
        <v>Wed</v>
      </c>
      <c r="H450" s="2">
        <f t="shared" si="51"/>
        <v>23</v>
      </c>
      <c r="I450" s="16">
        <v>130</v>
      </c>
      <c r="J450" s="16">
        <v>129</v>
      </c>
      <c r="K450" s="16">
        <v>91</v>
      </c>
      <c r="L450" s="16">
        <v>36</v>
      </c>
      <c r="M450" s="16">
        <v>449</v>
      </c>
      <c r="N450" s="16">
        <v>147</v>
      </c>
      <c r="O450" s="16">
        <v>147</v>
      </c>
      <c r="P450" s="16">
        <v>3211</v>
      </c>
      <c r="Q450" s="16">
        <v>2547</v>
      </c>
      <c r="R450" s="16">
        <v>125</v>
      </c>
      <c r="S450" s="16">
        <v>39</v>
      </c>
      <c r="T450" s="16">
        <v>10</v>
      </c>
      <c r="U450" s="16">
        <v>23</v>
      </c>
      <c r="V450" s="16">
        <v>82</v>
      </c>
      <c r="W450" s="16">
        <v>815</v>
      </c>
      <c r="X450" s="16">
        <v>117</v>
      </c>
      <c r="Y450" s="16"/>
      <c r="Z450" s="16"/>
      <c r="AA450" s="16"/>
      <c r="AB450" s="16"/>
      <c r="AC450" s="16"/>
      <c r="AD450" s="16"/>
    </row>
    <row r="451" spans="2:30" x14ac:dyDescent="0.25">
      <c r="B451" s="3">
        <f t="shared" si="52"/>
        <v>42453</v>
      </c>
      <c r="C451" s="2">
        <f t="shared" ref="C451:C514" si="54">YEAR(B451)</f>
        <v>2016</v>
      </c>
      <c r="D451" s="4" t="str">
        <f t="shared" si="49"/>
        <v>Mar</v>
      </c>
      <c r="E451" s="2">
        <f t="shared" si="50"/>
        <v>13</v>
      </c>
      <c r="F451" s="2">
        <f t="shared" ref="F451:F514" si="55">ROUNDUP(DAY(B451)/7,0)</f>
        <v>4</v>
      </c>
      <c r="G451" s="5" t="str">
        <f t="shared" si="53"/>
        <v>Thu</v>
      </c>
      <c r="H451" s="2">
        <f t="shared" si="51"/>
        <v>24</v>
      </c>
      <c r="I451" s="16">
        <v>122</v>
      </c>
      <c r="J451" s="16">
        <v>85</v>
      </c>
      <c r="K451" s="16">
        <v>106</v>
      </c>
      <c r="L451" s="16">
        <v>33</v>
      </c>
      <c r="M451" s="16">
        <v>548</v>
      </c>
      <c r="N451" s="16">
        <v>121</v>
      </c>
      <c r="O451" s="16">
        <v>121</v>
      </c>
      <c r="P451" s="16">
        <v>3026</v>
      </c>
      <c r="Q451" s="16">
        <v>2475</v>
      </c>
      <c r="R451" s="16">
        <v>150</v>
      </c>
      <c r="S451" s="16">
        <v>45</v>
      </c>
      <c r="T451" s="16">
        <v>22</v>
      </c>
      <c r="U451" s="16">
        <v>23</v>
      </c>
      <c r="V451" s="16">
        <v>99</v>
      </c>
      <c r="W451" s="16">
        <v>614</v>
      </c>
      <c r="X451" s="16">
        <v>81</v>
      </c>
      <c r="Y451" s="16"/>
      <c r="Z451" s="16"/>
      <c r="AA451" s="16"/>
      <c r="AB451" s="16"/>
      <c r="AC451" s="16"/>
      <c r="AD451" s="16"/>
    </row>
    <row r="452" spans="2:30" x14ac:dyDescent="0.25">
      <c r="B452" s="3">
        <f t="shared" si="52"/>
        <v>42454</v>
      </c>
      <c r="C452" s="2">
        <f t="shared" si="54"/>
        <v>2016</v>
      </c>
      <c r="D452" s="4" t="str">
        <f t="shared" ref="D452:D515" si="56">TEXT(B452,"mmm")</f>
        <v>Mar</v>
      </c>
      <c r="E452" s="2">
        <f t="shared" ref="E452:E515" si="57">WEEKNUM(B452)</f>
        <v>13</v>
      </c>
      <c r="F452" s="2">
        <f t="shared" si="55"/>
        <v>4</v>
      </c>
      <c r="G452" s="5" t="str">
        <f t="shared" si="53"/>
        <v>Fri</v>
      </c>
      <c r="H452" s="2">
        <f t="shared" ref="H452:H515" si="58">VALUE(TEXT(B452,"dd"))</f>
        <v>25</v>
      </c>
      <c r="I452" s="16">
        <v>130</v>
      </c>
      <c r="J452" s="16">
        <v>152</v>
      </c>
      <c r="K452" s="16">
        <v>104</v>
      </c>
      <c r="L452" s="16">
        <v>36</v>
      </c>
      <c r="M452" s="16">
        <v>376</v>
      </c>
      <c r="N452" s="16">
        <v>133</v>
      </c>
      <c r="O452" s="16">
        <v>133</v>
      </c>
      <c r="P452" s="16">
        <v>2640</v>
      </c>
      <c r="Q452" s="16">
        <v>2606</v>
      </c>
      <c r="R452" s="16">
        <v>122</v>
      </c>
      <c r="S452" s="16">
        <v>41</v>
      </c>
      <c r="T452" s="16">
        <v>17</v>
      </c>
      <c r="U452" s="16">
        <v>22</v>
      </c>
      <c r="V452" s="16">
        <v>68</v>
      </c>
      <c r="W452" s="16">
        <v>447</v>
      </c>
      <c r="X452" s="16">
        <v>86</v>
      </c>
      <c r="Y452" s="16"/>
      <c r="Z452" s="16"/>
      <c r="AA452" s="16"/>
      <c r="AB452" s="16"/>
      <c r="AC452" s="16"/>
      <c r="AD452" s="16"/>
    </row>
    <row r="453" spans="2:30" x14ac:dyDescent="0.25">
      <c r="B453" s="3">
        <f t="shared" ref="B453:B516" si="59">B452+1</f>
        <v>42455</v>
      </c>
      <c r="C453" s="2">
        <f t="shared" si="54"/>
        <v>2016</v>
      </c>
      <c r="D453" s="4" t="str">
        <f t="shared" si="56"/>
        <v>Mar</v>
      </c>
      <c r="E453" s="2">
        <f t="shared" si="57"/>
        <v>13</v>
      </c>
      <c r="F453" s="2">
        <f t="shared" si="55"/>
        <v>4</v>
      </c>
      <c r="G453" s="5" t="str">
        <f t="shared" si="53"/>
        <v>Sat</v>
      </c>
      <c r="H453" s="2">
        <f t="shared" si="58"/>
        <v>26</v>
      </c>
      <c r="I453" s="16">
        <v>98</v>
      </c>
      <c r="J453" s="16">
        <v>152</v>
      </c>
      <c r="K453" s="16">
        <v>88</v>
      </c>
      <c r="L453" s="16">
        <v>38</v>
      </c>
      <c r="M453" s="16">
        <v>392</v>
      </c>
      <c r="N453" s="16">
        <v>103</v>
      </c>
      <c r="O453" s="16">
        <v>103</v>
      </c>
      <c r="P453" s="16">
        <v>1933</v>
      </c>
      <c r="Q453" s="16">
        <v>1978</v>
      </c>
      <c r="R453" s="16">
        <v>125</v>
      </c>
      <c r="S453" s="16">
        <v>32</v>
      </c>
      <c r="T453" s="16">
        <v>11</v>
      </c>
      <c r="U453" s="16">
        <v>0</v>
      </c>
      <c r="V453" s="16">
        <v>0</v>
      </c>
      <c r="W453" s="16">
        <v>153</v>
      </c>
      <c r="X453" s="16">
        <v>79</v>
      </c>
      <c r="Y453" s="16"/>
      <c r="Z453" s="16"/>
      <c r="AA453" s="16"/>
      <c r="AB453" s="16"/>
      <c r="AC453" s="16"/>
      <c r="AD453" s="16"/>
    </row>
    <row r="454" spans="2:30" x14ac:dyDescent="0.25">
      <c r="B454" s="3">
        <f t="shared" si="59"/>
        <v>42456</v>
      </c>
      <c r="C454" s="2">
        <f t="shared" si="54"/>
        <v>2016</v>
      </c>
      <c r="D454" s="4" t="str">
        <f t="shared" si="56"/>
        <v>Mar</v>
      </c>
      <c r="E454" s="2">
        <f t="shared" si="57"/>
        <v>14</v>
      </c>
      <c r="F454" s="2">
        <f t="shared" si="55"/>
        <v>4</v>
      </c>
      <c r="G454" s="5" t="str">
        <f t="shared" si="53"/>
        <v>Sun</v>
      </c>
      <c r="H454" s="2">
        <f t="shared" si="58"/>
        <v>27</v>
      </c>
      <c r="I454" s="16">
        <v>102</v>
      </c>
      <c r="J454" s="16">
        <v>99</v>
      </c>
      <c r="K454" s="16">
        <v>76</v>
      </c>
      <c r="L454" s="16">
        <v>24</v>
      </c>
      <c r="M454" s="16">
        <v>243</v>
      </c>
      <c r="N454" s="16">
        <v>94</v>
      </c>
      <c r="O454" s="16">
        <v>94</v>
      </c>
      <c r="P454" s="16">
        <v>1261</v>
      </c>
      <c r="Q454" s="16">
        <v>1361</v>
      </c>
      <c r="R454" s="16">
        <v>85</v>
      </c>
      <c r="S454" s="16">
        <v>34</v>
      </c>
      <c r="T454" s="16">
        <v>10</v>
      </c>
      <c r="U454" s="16">
        <v>0</v>
      </c>
      <c r="V454" s="16">
        <v>0</v>
      </c>
      <c r="W454" s="16">
        <v>148</v>
      </c>
      <c r="X454" s="16">
        <v>58</v>
      </c>
      <c r="Y454" s="16"/>
      <c r="Z454" s="16"/>
      <c r="AA454" s="16"/>
      <c r="AB454" s="16"/>
      <c r="AC454" s="16"/>
      <c r="AD454" s="16"/>
    </row>
    <row r="455" spans="2:30" ht="16.5" customHeight="1" x14ac:dyDescent="0.25">
      <c r="B455" s="3">
        <f t="shared" si="59"/>
        <v>42457</v>
      </c>
      <c r="C455" s="2">
        <f t="shared" si="54"/>
        <v>2016</v>
      </c>
      <c r="D455" s="4" t="str">
        <f t="shared" si="56"/>
        <v>Mar</v>
      </c>
      <c r="E455" s="2">
        <f t="shared" si="57"/>
        <v>14</v>
      </c>
      <c r="F455" s="2">
        <f t="shared" si="55"/>
        <v>4</v>
      </c>
      <c r="G455" s="5" t="str">
        <f t="shared" si="53"/>
        <v>Mon</v>
      </c>
      <c r="H455" s="2">
        <f t="shared" si="58"/>
        <v>28</v>
      </c>
      <c r="I455" s="16">
        <v>174</v>
      </c>
      <c r="J455" s="16">
        <v>146</v>
      </c>
      <c r="K455" s="16">
        <v>87</v>
      </c>
      <c r="L455" s="16">
        <v>51</v>
      </c>
      <c r="M455" s="16">
        <v>436</v>
      </c>
      <c r="N455" s="16">
        <v>152</v>
      </c>
      <c r="O455" s="16">
        <v>152</v>
      </c>
      <c r="P455" s="16">
        <v>3806</v>
      </c>
      <c r="Q455" s="16">
        <v>2980</v>
      </c>
      <c r="R455" s="16">
        <v>156</v>
      </c>
      <c r="S455" s="16">
        <v>49</v>
      </c>
      <c r="T455" s="16">
        <v>20</v>
      </c>
      <c r="U455" s="16">
        <v>38</v>
      </c>
      <c r="V455" s="16">
        <v>106</v>
      </c>
      <c r="W455" s="16">
        <v>716</v>
      </c>
      <c r="X455" s="16">
        <v>101</v>
      </c>
      <c r="Y455" s="16"/>
      <c r="Z455" s="16"/>
      <c r="AA455" s="16"/>
      <c r="AB455" s="16"/>
      <c r="AC455" s="16"/>
      <c r="AD455" s="16"/>
    </row>
    <row r="456" spans="2:30" ht="16.5" customHeight="1" x14ac:dyDescent="0.25">
      <c r="B456" s="3">
        <f t="shared" si="59"/>
        <v>42458</v>
      </c>
      <c r="C456" s="2">
        <f t="shared" si="54"/>
        <v>2016</v>
      </c>
      <c r="D456" s="4" t="str">
        <f t="shared" si="56"/>
        <v>Mar</v>
      </c>
      <c r="E456" s="2">
        <f t="shared" si="57"/>
        <v>14</v>
      </c>
      <c r="F456" s="2">
        <f t="shared" si="55"/>
        <v>5</v>
      </c>
      <c r="G456" s="5" t="str">
        <f t="shared" si="53"/>
        <v>Tue</v>
      </c>
      <c r="H456" s="2">
        <f t="shared" si="58"/>
        <v>29</v>
      </c>
      <c r="I456" s="16">
        <v>181</v>
      </c>
      <c r="J456" s="16">
        <v>187</v>
      </c>
      <c r="K456" s="16">
        <v>95</v>
      </c>
      <c r="L456" s="16">
        <v>45</v>
      </c>
      <c r="M456" s="16">
        <v>558</v>
      </c>
      <c r="N456" s="16">
        <v>145</v>
      </c>
      <c r="O456" s="16">
        <v>145</v>
      </c>
      <c r="P456" s="16">
        <v>3632</v>
      </c>
      <c r="Q456" s="16">
        <v>2714</v>
      </c>
      <c r="R456" s="16">
        <v>173</v>
      </c>
      <c r="S456" s="16">
        <v>45</v>
      </c>
      <c r="T456" s="16">
        <v>4</v>
      </c>
      <c r="U456" s="16">
        <v>39</v>
      </c>
      <c r="V456" s="16">
        <v>95</v>
      </c>
      <c r="W456" s="16">
        <v>757</v>
      </c>
      <c r="X456" s="16">
        <v>114</v>
      </c>
      <c r="Y456" s="16"/>
      <c r="Z456" s="16"/>
      <c r="AA456" s="16"/>
      <c r="AB456" s="16"/>
      <c r="AC456" s="16"/>
      <c r="AD456" s="16"/>
    </row>
    <row r="457" spans="2:30" ht="16.5" customHeight="1" x14ac:dyDescent="0.25">
      <c r="B457" s="3">
        <f t="shared" si="59"/>
        <v>42459</v>
      </c>
      <c r="C457" s="2">
        <f t="shared" si="54"/>
        <v>2016</v>
      </c>
      <c r="D457" s="4" t="str">
        <f t="shared" si="56"/>
        <v>Mar</v>
      </c>
      <c r="E457" s="2">
        <f t="shared" si="57"/>
        <v>14</v>
      </c>
      <c r="F457" s="2">
        <f t="shared" si="55"/>
        <v>5</v>
      </c>
      <c r="G457" s="5" t="str">
        <f t="shared" si="53"/>
        <v>Wed</v>
      </c>
      <c r="H457" s="2">
        <f t="shared" si="58"/>
        <v>30</v>
      </c>
      <c r="I457" s="16">
        <v>171</v>
      </c>
      <c r="J457" s="16">
        <v>178</v>
      </c>
      <c r="K457" s="16">
        <v>97</v>
      </c>
      <c r="L457" s="16">
        <v>50</v>
      </c>
      <c r="M457" s="16">
        <v>568</v>
      </c>
      <c r="N457" s="16">
        <v>121</v>
      </c>
      <c r="O457" s="16">
        <v>121</v>
      </c>
      <c r="P457" s="16">
        <v>3270</v>
      </c>
      <c r="Q457" s="16">
        <v>2496</v>
      </c>
      <c r="R457" s="16">
        <v>156</v>
      </c>
      <c r="S457" s="16">
        <v>62</v>
      </c>
      <c r="T457" s="16">
        <v>8</v>
      </c>
      <c r="U457" s="16">
        <v>28</v>
      </c>
      <c r="V457" s="16">
        <v>102</v>
      </c>
      <c r="W457" s="16">
        <v>819</v>
      </c>
      <c r="X457" s="16">
        <v>138</v>
      </c>
      <c r="Y457" s="16"/>
      <c r="Z457" s="16"/>
      <c r="AA457" s="16"/>
      <c r="AB457" s="16"/>
      <c r="AC457" s="16"/>
      <c r="AD457" s="16"/>
    </row>
    <row r="458" spans="2:30" ht="16.5" customHeight="1" x14ac:dyDescent="0.25">
      <c r="B458" s="3">
        <f t="shared" si="59"/>
        <v>42460</v>
      </c>
      <c r="C458" s="2">
        <f t="shared" si="54"/>
        <v>2016</v>
      </c>
      <c r="D458" s="4" t="str">
        <f t="shared" si="56"/>
        <v>Mar</v>
      </c>
      <c r="E458" s="2">
        <f t="shared" si="57"/>
        <v>14</v>
      </c>
      <c r="F458" s="2">
        <f t="shared" si="55"/>
        <v>5</v>
      </c>
      <c r="G458" s="5" t="str">
        <f t="shared" si="53"/>
        <v>Thu</v>
      </c>
      <c r="H458" s="2">
        <f t="shared" si="58"/>
        <v>31</v>
      </c>
      <c r="I458" s="16">
        <v>145</v>
      </c>
      <c r="J458" s="16">
        <v>135</v>
      </c>
      <c r="K458" s="16">
        <v>99</v>
      </c>
      <c r="L458" s="16">
        <v>41</v>
      </c>
      <c r="M458" s="16">
        <v>547</v>
      </c>
      <c r="N458" s="16">
        <v>116</v>
      </c>
      <c r="O458" s="16">
        <v>116</v>
      </c>
      <c r="P458" s="16">
        <v>3367</v>
      </c>
      <c r="Q458" s="16">
        <v>2612</v>
      </c>
      <c r="R458" s="16">
        <v>166</v>
      </c>
      <c r="S458" s="16">
        <v>50</v>
      </c>
      <c r="T458" s="16">
        <v>5</v>
      </c>
      <c r="U458" s="16">
        <v>38</v>
      </c>
      <c r="V458" s="16">
        <v>91</v>
      </c>
      <c r="W458" s="16">
        <v>749</v>
      </c>
      <c r="X458" s="16">
        <v>89</v>
      </c>
      <c r="Y458" s="16"/>
      <c r="Z458" s="16"/>
      <c r="AA458" s="16"/>
      <c r="AB458" s="16"/>
      <c r="AC458" s="16"/>
      <c r="AD458" s="16"/>
    </row>
    <row r="459" spans="2:30" ht="16.5" customHeight="1" x14ac:dyDescent="0.25">
      <c r="B459" s="3">
        <f t="shared" si="59"/>
        <v>42461</v>
      </c>
      <c r="C459" s="2">
        <f t="shared" si="54"/>
        <v>2016</v>
      </c>
      <c r="D459" s="4" t="str">
        <f t="shared" si="56"/>
        <v>Apr</v>
      </c>
      <c r="E459" s="2">
        <f t="shared" si="57"/>
        <v>14</v>
      </c>
      <c r="F459" s="2">
        <f t="shared" si="55"/>
        <v>1</v>
      </c>
      <c r="G459" s="5" t="str">
        <f t="shared" si="53"/>
        <v>Fri</v>
      </c>
      <c r="H459" s="2">
        <f t="shared" si="58"/>
        <v>1</v>
      </c>
      <c r="I459" s="16">
        <v>138</v>
      </c>
      <c r="J459" s="16">
        <v>141</v>
      </c>
      <c r="K459" s="16">
        <v>82</v>
      </c>
      <c r="L459" s="16">
        <v>35</v>
      </c>
      <c r="M459" s="16">
        <v>525</v>
      </c>
      <c r="N459" s="16">
        <v>77</v>
      </c>
      <c r="O459" s="16">
        <v>77</v>
      </c>
      <c r="P459" s="16">
        <v>3278</v>
      </c>
      <c r="Q459" s="16">
        <v>2694</v>
      </c>
      <c r="R459" s="16">
        <v>181</v>
      </c>
      <c r="S459" s="16">
        <v>31</v>
      </c>
      <c r="T459" s="16">
        <v>13</v>
      </c>
      <c r="U459" s="16">
        <v>12</v>
      </c>
      <c r="V459" s="16">
        <v>95</v>
      </c>
      <c r="W459" s="16">
        <v>630</v>
      </c>
      <c r="X459" s="16">
        <v>115</v>
      </c>
      <c r="Y459" s="16"/>
      <c r="Z459" s="16"/>
      <c r="AA459" s="16"/>
      <c r="AB459" s="16"/>
      <c r="AC459" s="16"/>
      <c r="AD459" s="16"/>
    </row>
    <row r="460" spans="2:30" ht="16.5" customHeight="1" x14ac:dyDescent="0.25">
      <c r="B460" s="3">
        <f t="shared" si="59"/>
        <v>42462</v>
      </c>
      <c r="C460" s="2">
        <f t="shared" si="54"/>
        <v>2016</v>
      </c>
      <c r="D460" s="4" t="str">
        <f t="shared" si="56"/>
        <v>Apr</v>
      </c>
      <c r="E460" s="2">
        <f t="shared" si="57"/>
        <v>14</v>
      </c>
      <c r="F460" s="2">
        <f t="shared" si="55"/>
        <v>1</v>
      </c>
      <c r="G460" s="5" t="str">
        <f t="shared" si="53"/>
        <v>Sat</v>
      </c>
      <c r="H460" s="2">
        <f t="shared" si="58"/>
        <v>2</v>
      </c>
      <c r="I460" s="16">
        <v>154</v>
      </c>
      <c r="J460" s="16">
        <v>164</v>
      </c>
      <c r="K460" s="16">
        <v>96</v>
      </c>
      <c r="L460" s="16">
        <v>26</v>
      </c>
      <c r="M460" s="16">
        <v>388</v>
      </c>
      <c r="N460" s="16">
        <v>88</v>
      </c>
      <c r="O460" s="16">
        <v>88</v>
      </c>
      <c r="P460" s="16">
        <v>2290</v>
      </c>
      <c r="Q460" s="16">
        <v>2222</v>
      </c>
      <c r="R460" s="16">
        <v>176</v>
      </c>
      <c r="S460" s="16">
        <v>11</v>
      </c>
      <c r="T460" s="16">
        <v>17</v>
      </c>
      <c r="U460" s="16">
        <v>0</v>
      </c>
      <c r="V460" s="16">
        <v>0</v>
      </c>
      <c r="W460" s="16">
        <v>189</v>
      </c>
      <c r="X460" s="16">
        <v>82</v>
      </c>
      <c r="Y460" s="16"/>
      <c r="Z460" s="16"/>
      <c r="AA460" s="16"/>
      <c r="AB460" s="16"/>
      <c r="AC460" s="16"/>
      <c r="AD460" s="16"/>
    </row>
    <row r="461" spans="2:30" x14ac:dyDescent="0.25">
      <c r="B461" s="3">
        <f t="shared" si="59"/>
        <v>42463</v>
      </c>
      <c r="C461" s="2">
        <f t="shared" si="54"/>
        <v>2016</v>
      </c>
      <c r="D461" s="4" t="str">
        <f t="shared" si="56"/>
        <v>Apr</v>
      </c>
      <c r="E461" s="2">
        <f t="shared" si="57"/>
        <v>15</v>
      </c>
      <c r="F461" s="2">
        <f t="shared" si="55"/>
        <v>1</v>
      </c>
      <c r="G461" s="5" t="str">
        <f t="shared" si="53"/>
        <v>Sun</v>
      </c>
      <c r="H461" s="2">
        <f t="shared" si="58"/>
        <v>3</v>
      </c>
      <c r="I461" s="16">
        <v>134</v>
      </c>
      <c r="J461" s="16">
        <v>85</v>
      </c>
      <c r="K461" s="16">
        <v>114</v>
      </c>
      <c r="L461" s="16">
        <v>37</v>
      </c>
      <c r="M461" s="16">
        <v>326</v>
      </c>
      <c r="N461" s="16">
        <v>85</v>
      </c>
      <c r="O461" s="16">
        <v>85</v>
      </c>
      <c r="P461" s="16">
        <v>1826</v>
      </c>
      <c r="Q461" s="16">
        <v>1959</v>
      </c>
      <c r="R461" s="16">
        <v>114</v>
      </c>
      <c r="S461" s="16">
        <v>24</v>
      </c>
      <c r="T461" s="16">
        <v>4</v>
      </c>
      <c r="U461" s="16">
        <v>0</v>
      </c>
      <c r="V461" s="16">
        <v>0</v>
      </c>
      <c r="W461" s="16">
        <v>193</v>
      </c>
      <c r="X461" s="16">
        <v>67</v>
      </c>
      <c r="Y461" s="16"/>
      <c r="Z461" s="16"/>
      <c r="AA461" s="16"/>
      <c r="AB461" s="16"/>
      <c r="AC461" s="16"/>
      <c r="AD461" s="16"/>
    </row>
    <row r="462" spans="2:30" x14ac:dyDescent="0.25">
      <c r="B462" s="3">
        <f t="shared" si="59"/>
        <v>42464</v>
      </c>
      <c r="C462" s="2">
        <f t="shared" si="54"/>
        <v>2016</v>
      </c>
      <c r="D462" s="4" t="str">
        <f t="shared" si="56"/>
        <v>Apr</v>
      </c>
      <c r="E462" s="2">
        <f t="shared" si="57"/>
        <v>15</v>
      </c>
      <c r="F462" s="2">
        <f t="shared" si="55"/>
        <v>1</v>
      </c>
      <c r="G462" s="5" t="str">
        <f t="shared" si="53"/>
        <v>Mon</v>
      </c>
      <c r="H462" s="2">
        <f t="shared" si="58"/>
        <v>4</v>
      </c>
      <c r="I462" s="16">
        <v>162</v>
      </c>
      <c r="J462" s="16">
        <v>161</v>
      </c>
      <c r="K462" s="16">
        <v>88</v>
      </c>
      <c r="L462" s="16">
        <v>65</v>
      </c>
      <c r="M462" s="16">
        <v>668</v>
      </c>
      <c r="N462" s="16">
        <v>104</v>
      </c>
      <c r="O462" s="16">
        <v>104</v>
      </c>
      <c r="P462" s="16">
        <v>4048</v>
      </c>
      <c r="Q462" s="16">
        <v>2992</v>
      </c>
      <c r="R462" s="16">
        <v>229</v>
      </c>
      <c r="S462" s="16">
        <v>54</v>
      </c>
      <c r="T462" s="16">
        <v>6</v>
      </c>
      <c r="U462" s="16">
        <v>20</v>
      </c>
      <c r="V462" s="16">
        <v>96</v>
      </c>
      <c r="W462" s="16">
        <v>685</v>
      </c>
      <c r="X462" s="16">
        <v>135</v>
      </c>
      <c r="Y462" s="16"/>
      <c r="Z462" s="16"/>
      <c r="AA462" s="16"/>
      <c r="AB462" s="16"/>
      <c r="AC462" s="16"/>
      <c r="AD462" s="16"/>
    </row>
    <row r="463" spans="2:30" x14ac:dyDescent="0.25">
      <c r="B463" s="3">
        <f t="shared" si="59"/>
        <v>42465</v>
      </c>
      <c r="C463" s="2">
        <f t="shared" si="54"/>
        <v>2016</v>
      </c>
      <c r="D463" s="4" t="str">
        <f t="shared" si="56"/>
        <v>Apr</v>
      </c>
      <c r="E463" s="2">
        <f t="shared" si="57"/>
        <v>15</v>
      </c>
      <c r="F463" s="2">
        <f t="shared" si="55"/>
        <v>1</v>
      </c>
      <c r="G463" s="5" t="str">
        <f t="shared" si="53"/>
        <v>Tue</v>
      </c>
      <c r="H463" s="2">
        <f t="shared" si="58"/>
        <v>5</v>
      </c>
      <c r="I463" s="16">
        <v>179</v>
      </c>
      <c r="J463" s="16">
        <v>129</v>
      </c>
      <c r="K463" s="16">
        <v>88</v>
      </c>
      <c r="L463" s="16">
        <v>60</v>
      </c>
      <c r="M463" s="16">
        <v>547</v>
      </c>
      <c r="N463" s="16">
        <v>110</v>
      </c>
      <c r="O463" s="16">
        <v>110</v>
      </c>
      <c r="P463" s="16">
        <v>3551</v>
      </c>
      <c r="Q463" s="16">
        <v>2556</v>
      </c>
      <c r="R463" s="16">
        <v>160</v>
      </c>
      <c r="S463" s="16">
        <v>50</v>
      </c>
      <c r="T463" s="16">
        <v>7</v>
      </c>
      <c r="U463" s="16">
        <v>29</v>
      </c>
      <c r="V463" s="16">
        <v>95</v>
      </c>
      <c r="W463" s="16">
        <v>733</v>
      </c>
      <c r="X463" s="16">
        <v>129</v>
      </c>
      <c r="Y463" s="16"/>
      <c r="Z463" s="16"/>
      <c r="AA463" s="16"/>
      <c r="AB463" s="16"/>
      <c r="AC463" s="16"/>
      <c r="AD463" s="16"/>
    </row>
    <row r="464" spans="2:30" x14ac:dyDescent="0.25">
      <c r="B464" s="3">
        <f t="shared" si="59"/>
        <v>42466</v>
      </c>
      <c r="C464" s="2">
        <f t="shared" si="54"/>
        <v>2016</v>
      </c>
      <c r="D464" s="4" t="str">
        <f t="shared" si="56"/>
        <v>Apr</v>
      </c>
      <c r="E464" s="2">
        <f t="shared" si="57"/>
        <v>15</v>
      </c>
      <c r="F464" s="2">
        <f t="shared" si="55"/>
        <v>1</v>
      </c>
      <c r="G464" s="5" t="str">
        <f t="shared" si="53"/>
        <v>Wed</v>
      </c>
      <c r="H464" s="2">
        <f t="shared" si="58"/>
        <v>6</v>
      </c>
      <c r="I464" s="16">
        <v>176</v>
      </c>
      <c r="J464" s="16">
        <v>157</v>
      </c>
      <c r="K464" s="16">
        <v>112</v>
      </c>
      <c r="L464" s="16">
        <v>69</v>
      </c>
      <c r="M464" s="16">
        <v>534</v>
      </c>
      <c r="N464" s="16">
        <v>123</v>
      </c>
      <c r="O464" s="16">
        <v>123</v>
      </c>
      <c r="P464" s="16">
        <v>3275</v>
      </c>
      <c r="Q464" s="16">
        <v>2662</v>
      </c>
      <c r="R464" s="16">
        <v>153</v>
      </c>
      <c r="S464" s="16">
        <v>59</v>
      </c>
      <c r="T464" s="16">
        <v>8</v>
      </c>
      <c r="U464" s="16">
        <v>29</v>
      </c>
      <c r="V464" s="16">
        <v>74</v>
      </c>
      <c r="W464" s="16">
        <v>751</v>
      </c>
      <c r="X464" s="16">
        <v>118</v>
      </c>
      <c r="Y464" s="16"/>
      <c r="Z464" s="16"/>
      <c r="AA464" s="16"/>
      <c r="AB464" s="16"/>
      <c r="AC464" s="16"/>
      <c r="AD464" s="16"/>
    </row>
    <row r="465" spans="2:30" ht="16.5" customHeight="1" x14ac:dyDescent="0.25">
      <c r="B465" s="3">
        <f t="shared" si="59"/>
        <v>42467</v>
      </c>
      <c r="C465" s="2">
        <f t="shared" si="54"/>
        <v>2016</v>
      </c>
      <c r="D465" s="4" t="str">
        <f t="shared" si="56"/>
        <v>Apr</v>
      </c>
      <c r="E465" s="2">
        <f t="shared" si="57"/>
        <v>15</v>
      </c>
      <c r="F465" s="2">
        <f t="shared" si="55"/>
        <v>1</v>
      </c>
      <c r="G465" s="5" t="str">
        <f t="shared" si="53"/>
        <v>Thu</v>
      </c>
      <c r="H465" s="2">
        <f t="shared" si="58"/>
        <v>7</v>
      </c>
      <c r="I465" s="16">
        <v>168</v>
      </c>
      <c r="J465" s="16">
        <v>135</v>
      </c>
      <c r="K465" s="16">
        <v>71</v>
      </c>
      <c r="L465" s="16">
        <v>34</v>
      </c>
      <c r="M465" s="16">
        <v>488</v>
      </c>
      <c r="N465" s="16">
        <v>106</v>
      </c>
      <c r="O465" s="16">
        <v>106</v>
      </c>
      <c r="P465" s="16">
        <v>3047</v>
      </c>
      <c r="Q465" s="16">
        <v>2487</v>
      </c>
      <c r="R465" s="16">
        <v>145</v>
      </c>
      <c r="S465" s="16">
        <v>48</v>
      </c>
      <c r="T465" s="16">
        <v>15</v>
      </c>
      <c r="U465" s="16">
        <v>26</v>
      </c>
      <c r="V465" s="16">
        <v>95</v>
      </c>
      <c r="W465" s="16">
        <v>732</v>
      </c>
      <c r="X465" s="16">
        <v>112</v>
      </c>
      <c r="Y465" s="16"/>
      <c r="Z465" s="16"/>
      <c r="AA465" s="16"/>
      <c r="AB465" s="16"/>
      <c r="AC465" s="16"/>
      <c r="AD465" s="16"/>
    </row>
    <row r="466" spans="2:30" ht="16.5" customHeight="1" x14ac:dyDescent="0.25">
      <c r="B466" s="3">
        <f t="shared" si="59"/>
        <v>42468</v>
      </c>
      <c r="C466" s="2">
        <f t="shared" si="54"/>
        <v>2016</v>
      </c>
      <c r="D466" s="4" t="str">
        <f t="shared" si="56"/>
        <v>Apr</v>
      </c>
      <c r="E466" s="2">
        <f t="shared" si="57"/>
        <v>15</v>
      </c>
      <c r="F466" s="2">
        <f t="shared" si="55"/>
        <v>2</v>
      </c>
      <c r="G466" s="5" t="str">
        <f t="shared" si="53"/>
        <v>Fri</v>
      </c>
      <c r="H466" s="2">
        <f t="shared" si="58"/>
        <v>8</v>
      </c>
      <c r="I466" s="16">
        <v>154</v>
      </c>
      <c r="J466" s="16">
        <v>174</v>
      </c>
      <c r="K466" s="16">
        <v>103</v>
      </c>
      <c r="L466" s="16">
        <v>29</v>
      </c>
      <c r="M466" s="16">
        <v>408</v>
      </c>
      <c r="N466" s="16">
        <v>126</v>
      </c>
      <c r="O466" s="16">
        <v>126</v>
      </c>
      <c r="P466" s="16">
        <v>2947</v>
      </c>
      <c r="Q466" s="16">
        <v>2456</v>
      </c>
      <c r="R466" s="16">
        <v>131</v>
      </c>
      <c r="S466" s="16">
        <v>56</v>
      </c>
      <c r="T466" s="16">
        <v>4</v>
      </c>
      <c r="U466" s="16">
        <v>16</v>
      </c>
      <c r="V466" s="16">
        <v>88</v>
      </c>
      <c r="W466" s="16">
        <v>638</v>
      </c>
      <c r="X466" s="16">
        <v>90</v>
      </c>
      <c r="Y466" s="16"/>
      <c r="Z466" s="16"/>
      <c r="AA466" s="16"/>
      <c r="AB466" s="16"/>
      <c r="AC466" s="16"/>
      <c r="AD466" s="16"/>
    </row>
    <row r="467" spans="2:30" ht="16.5" customHeight="1" x14ac:dyDescent="0.25">
      <c r="B467" s="3">
        <f t="shared" si="59"/>
        <v>42469</v>
      </c>
      <c r="C467" s="2">
        <f t="shared" si="54"/>
        <v>2016</v>
      </c>
      <c r="D467" s="4" t="str">
        <f t="shared" si="56"/>
        <v>Apr</v>
      </c>
      <c r="E467" s="2">
        <f t="shared" si="57"/>
        <v>15</v>
      </c>
      <c r="F467" s="2">
        <f t="shared" si="55"/>
        <v>2</v>
      </c>
      <c r="G467" s="5" t="str">
        <f t="shared" si="53"/>
        <v>Sat</v>
      </c>
      <c r="H467" s="2">
        <f t="shared" si="58"/>
        <v>9</v>
      </c>
      <c r="I467" s="16">
        <v>150</v>
      </c>
      <c r="J467" s="16">
        <v>165</v>
      </c>
      <c r="K467" s="16">
        <v>88</v>
      </c>
      <c r="L467" s="16">
        <v>30</v>
      </c>
      <c r="M467" s="16">
        <v>378</v>
      </c>
      <c r="N467" s="16">
        <v>83</v>
      </c>
      <c r="O467" s="16">
        <v>83</v>
      </c>
      <c r="P467" s="16">
        <v>2040</v>
      </c>
      <c r="Q467" s="16">
        <v>2392</v>
      </c>
      <c r="R467" s="16">
        <v>158</v>
      </c>
      <c r="S467" s="16">
        <v>46</v>
      </c>
      <c r="T467" s="16">
        <v>1</v>
      </c>
      <c r="U467" s="16">
        <v>0</v>
      </c>
      <c r="V467" s="16">
        <v>0</v>
      </c>
      <c r="W467" s="16">
        <v>148</v>
      </c>
      <c r="X467" s="16">
        <v>73</v>
      </c>
      <c r="Y467" s="16"/>
      <c r="Z467" s="16"/>
      <c r="AA467" s="16"/>
      <c r="AB467" s="16"/>
      <c r="AC467" s="16"/>
      <c r="AD467" s="16"/>
    </row>
    <row r="468" spans="2:30" ht="16.5" customHeight="1" x14ac:dyDescent="0.25">
      <c r="B468" s="3">
        <f t="shared" si="59"/>
        <v>42470</v>
      </c>
      <c r="C468" s="2">
        <f t="shared" si="54"/>
        <v>2016</v>
      </c>
      <c r="D468" s="4" t="str">
        <f t="shared" si="56"/>
        <v>Apr</v>
      </c>
      <c r="E468" s="2">
        <f t="shared" si="57"/>
        <v>16</v>
      </c>
      <c r="F468" s="2">
        <f t="shared" si="55"/>
        <v>2</v>
      </c>
      <c r="G468" s="5" t="str">
        <f t="shared" si="53"/>
        <v>Sun</v>
      </c>
      <c r="H468" s="2">
        <f t="shared" si="58"/>
        <v>10</v>
      </c>
      <c r="I468" s="16">
        <v>145</v>
      </c>
      <c r="J468" s="16">
        <v>105</v>
      </c>
      <c r="K468" s="16">
        <v>75</v>
      </c>
      <c r="L468" s="16">
        <v>37</v>
      </c>
      <c r="M468" s="16">
        <v>336</v>
      </c>
      <c r="N468" s="16">
        <v>90</v>
      </c>
      <c r="O468" s="16">
        <v>90</v>
      </c>
      <c r="P468" s="16">
        <v>1712</v>
      </c>
      <c r="Q468" s="16">
        <v>2126</v>
      </c>
      <c r="R468" s="16">
        <v>139</v>
      </c>
      <c r="S468" s="16">
        <v>52</v>
      </c>
      <c r="T468" s="16">
        <v>1</v>
      </c>
      <c r="U468" s="16">
        <v>0</v>
      </c>
      <c r="V468" s="16">
        <v>0</v>
      </c>
      <c r="W468" s="16">
        <v>155</v>
      </c>
      <c r="X468" s="16">
        <v>60</v>
      </c>
      <c r="Y468" s="16"/>
      <c r="Z468" s="16"/>
      <c r="AA468" s="16"/>
      <c r="AB468" s="16"/>
      <c r="AC468" s="16"/>
      <c r="AD468" s="16"/>
    </row>
    <row r="469" spans="2:30" ht="16.5" customHeight="1" x14ac:dyDescent="0.25">
      <c r="B469" s="3">
        <f t="shared" si="59"/>
        <v>42471</v>
      </c>
      <c r="C469" s="2">
        <f t="shared" si="54"/>
        <v>2016</v>
      </c>
      <c r="D469" s="4" t="str">
        <f t="shared" si="56"/>
        <v>Apr</v>
      </c>
      <c r="E469" s="2">
        <f t="shared" si="57"/>
        <v>16</v>
      </c>
      <c r="F469" s="2">
        <f t="shared" si="55"/>
        <v>2</v>
      </c>
      <c r="G469" s="5" t="str">
        <f t="shared" si="53"/>
        <v>Mon</v>
      </c>
      <c r="H469" s="2">
        <f t="shared" si="58"/>
        <v>11</v>
      </c>
      <c r="I469" s="16">
        <v>232</v>
      </c>
      <c r="J469" s="16">
        <v>159</v>
      </c>
      <c r="K469" s="16">
        <v>87</v>
      </c>
      <c r="L469" s="16">
        <v>53</v>
      </c>
      <c r="M469" s="16">
        <v>636</v>
      </c>
      <c r="N469" s="16">
        <v>128</v>
      </c>
      <c r="O469" s="16">
        <v>128</v>
      </c>
      <c r="P469" s="16">
        <v>3881</v>
      </c>
      <c r="Q469" s="16">
        <v>2949</v>
      </c>
      <c r="R469" s="16">
        <v>212</v>
      </c>
      <c r="S469" s="16">
        <v>67</v>
      </c>
      <c r="T469" s="16">
        <v>8</v>
      </c>
      <c r="U469" s="16">
        <v>42</v>
      </c>
      <c r="V469" s="16">
        <v>85</v>
      </c>
      <c r="W469" s="16">
        <v>731</v>
      </c>
      <c r="X469" s="16">
        <v>125</v>
      </c>
      <c r="Y469" s="16"/>
      <c r="Z469" s="16"/>
      <c r="AA469" s="16"/>
      <c r="AB469" s="16"/>
      <c r="AC469" s="16"/>
      <c r="AD469" s="16"/>
    </row>
    <row r="470" spans="2:30" ht="16.5" customHeight="1" x14ac:dyDescent="0.25">
      <c r="B470" s="3">
        <f t="shared" si="59"/>
        <v>42472</v>
      </c>
      <c r="C470" s="2">
        <f t="shared" si="54"/>
        <v>2016</v>
      </c>
      <c r="D470" s="4" t="str">
        <f t="shared" si="56"/>
        <v>Apr</v>
      </c>
      <c r="E470" s="2">
        <f t="shared" si="57"/>
        <v>16</v>
      </c>
      <c r="F470" s="2">
        <f t="shared" si="55"/>
        <v>2</v>
      </c>
      <c r="G470" s="5" t="str">
        <f t="shared" si="53"/>
        <v>Tue</v>
      </c>
      <c r="H470" s="2">
        <f t="shared" si="58"/>
        <v>12</v>
      </c>
      <c r="I470" s="16">
        <v>187</v>
      </c>
      <c r="J470" s="16">
        <v>181</v>
      </c>
      <c r="K470" s="16">
        <v>94</v>
      </c>
      <c r="L470" s="16">
        <v>57</v>
      </c>
      <c r="M470" s="16">
        <v>649</v>
      </c>
      <c r="N470" s="16">
        <v>125</v>
      </c>
      <c r="O470" s="16">
        <v>125</v>
      </c>
      <c r="P470" s="16">
        <v>3213</v>
      </c>
      <c r="Q470" s="16">
        <v>2755</v>
      </c>
      <c r="R470" s="16">
        <v>201</v>
      </c>
      <c r="S470" s="16">
        <v>54</v>
      </c>
      <c r="T470" s="16">
        <v>13</v>
      </c>
      <c r="U470" s="16">
        <v>19</v>
      </c>
      <c r="V470" s="16">
        <v>74</v>
      </c>
      <c r="W470" s="16">
        <v>710</v>
      </c>
      <c r="X470" s="16">
        <v>109</v>
      </c>
      <c r="Y470" s="16"/>
      <c r="Z470" s="16"/>
      <c r="AA470" s="16"/>
      <c r="AB470" s="16"/>
      <c r="AC470" s="16"/>
      <c r="AD470" s="16"/>
    </row>
    <row r="471" spans="2:30" x14ac:dyDescent="0.25">
      <c r="B471" s="3">
        <f t="shared" si="59"/>
        <v>42473</v>
      </c>
      <c r="C471" s="2">
        <f t="shared" si="54"/>
        <v>2016</v>
      </c>
      <c r="D471" s="4" t="str">
        <f t="shared" si="56"/>
        <v>Apr</v>
      </c>
      <c r="E471" s="2">
        <f t="shared" si="57"/>
        <v>16</v>
      </c>
      <c r="F471" s="2">
        <f t="shared" si="55"/>
        <v>2</v>
      </c>
      <c r="G471" s="5" t="str">
        <f t="shared" si="53"/>
        <v>Wed</v>
      </c>
      <c r="H471" s="2">
        <f t="shared" si="58"/>
        <v>13</v>
      </c>
      <c r="I471" s="16">
        <v>203</v>
      </c>
      <c r="J471" s="16">
        <v>177</v>
      </c>
      <c r="K471" s="16">
        <v>128</v>
      </c>
      <c r="L471" s="16">
        <v>73</v>
      </c>
      <c r="M471" s="16">
        <v>590</v>
      </c>
      <c r="N471" s="16">
        <v>129</v>
      </c>
      <c r="O471" s="16">
        <v>129</v>
      </c>
      <c r="P471" s="16">
        <v>3099</v>
      </c>
      <c r="Q471" s="16">
        <v>2856</v>
      </c>
      <c r="R471" s="16">
        <v>189</v>
      </c>
      <c r="S471" s="16">
        <v>77</v>
      </c>
      <c r="T471" s="16">
        <v>15</v>
      </c>
      <c r="U471" s="16">
        <v>29</v>
      </c>
      <c r="V471" s="16">
        <v>91</v>
      </c>
      <c r="W471" s="16">
        <v>742</v>
      </c>
      <c r="X471" s="16">
        <v>106</v>
      </c>
      <c r="Y471" s="16"/>
      <c r="Z471" s="16"/>
      <c r="AA471" s="16"/>
      <c r="AB471" s="16"/>
      <c r="AC471" s="16"/>
      <c r="AD471" s="16"/>
    </row>
    <row r="472" spans="2:30" x14ac:dyDescent="0.25">
      <c r="B472" s="3">
        <f t="shared" si="59"/>
        <v>42474</v>
      </c>
      <c r="C472" s="2">
        <f t="shared" si="54"/>
        <v>2016</v>
      </c>
      <c r="D472" s="4" t="str">
        <f t="shared" si="56"/>
        <v>Apr</v>
      </c>
      <c r="E472" s="2">
        <f t="shared" si="57"/>
        <v>16</v>
      </c>
      <c r="F472" s="2">
        <f t="shared" si="55"/>
        <v>2</v>
      </c>
      <c r="G472" s="5" t="str">
        <f t="shared" si="53"/>
        <v>Thu</v>
      </c>
      <c r="H472" s="2">
        <f t="shared" si="58"/>
        <v>14</v>
      </c>
      <c r="I472" s="16">
        <v>162</v>
      </c>
      <c r="J472" s="16">
        <v>180</v>
      </c>
      <c r="K472" s="16">
        <v>108</v>
      </c>
      <c r="L472" s="16">
        <v>45</v>
      </c>
      <c r="M472" s="16">
        <v>602</v>
      </c>
      <c r="N472" s="16">
        <v>94</v>
      </c>
      <c r="O472" s="16">
        <v>94</v>
      </c>
      <c r="P472" s="16">
        <v>3097</v>
      </c>
      <c r="Q472" s="16">
        <v>2820</v>
      </c>
      <c r="R472" s="16">
        <v>179</v>
      </c>
      <c r="S472" s="16">
        <v>60</v>
      </c>
      <c r="T472" s="16">
        <v>25</v>
      </c>
      <c r="U472" s="16">
        <v>36</v>
      </c>
      <c r="V472" s="16">
        <v>77</v>
      </c>
      <c r="W472" s="16">
        <v>730</v>
      </c>
      <c r="X472" s="16">
        <v>88</v>
      </c>
      <c r="Y472" s="16"/>
      <c r="Z472" s="16"/>
      <c r="AA472" s="16"/>
      <c r="AB472" s="16"/>
      <c r="AC472" s="16"/>
      <c r="AD472" s="16"/>
    </row>
    <row r="473" spans="2:30" x14ac:dyDescent="0.25">
      <c r="B473" s="3">
        <f t="shared" si="59"/>
        <v>42475</v>
      </c>
      <c r="C473" s="2">
        <f t="shared" si="54"/>
        <v>2016</v>
      </c>
      <c r="D473" s="4" t="str">
        <f t="shared" si="56"/>
        <v>Apr</v>
      </c>
      <c r="E473" s="2">
        <f t="shared" si="57"/>
        <v>16</v>
      </c>
      <c r="F473" s="2">
        <f t="shared" si="55"/>
        <v>3</v>
      </c>
      <c r="G473" s="5" t="str">
        <f t="shared" si="53"/>
        <v>Fri</v>
      </c>
      <c r="H473" s="2">
        <f t="shared" si="58"/>
        <v>15</v>
      </c>
      <c r="I473" s="16">
        <v>153</v>
      </c>
      <c r="J473" s="16">
        <v>163</v>
      </c>
      <c r="K473" s="16">
        <v>121</v>
      </c>
      <c r="L473" s="16">
        <v>34</v>
      </c>
      <c r="M473" s="16">
        <v>571</v>
      </c>
      <c r="N473" s="16">
        <v>125</v>
      </c>
      <c r="O473" s="16">
        <v>125</v>
      </c>
      <c r="P473" s="16">
        <v>3044</v>
      </c>
      <c r="Q473" s="16">
        <v>2855</v>
      </c>
      <c r="R473" s="16">
        <v>192</v>
      </c>
      <c r="S473" s="16">
        <v>52</v>
      </c>
      <c r="T473" s="16">
        <v>17</v>
      </c>
      <c r="U473" s="16">
        <v>24</v>
      </c>
      <c r="V473" s="16">
        <v>64</v>
      </c>
      <c r="W473" s="16">
        <v>571</v>
      </c>
      <c r="X473" s="16">
        <v>96</v>
      </c>
      <c r="Y473" s="16"/>
      <c r="Z473" s="16"/>
      <c r="AA473" s="16"/>
      <c r="AB473" s="16"/>
      <c r="AC473" s="16"/>
      <c r="AD473" s="16"/>
    </row>
    <row r="474" spans="2:30" x14ac:dyDescent="0.25">
      <c r="B474" s="3">
        <f t="shared" si="59"/>
        <v>42476</v>
      </c>
      <c r="C474" s="2">
        <f t="shared" si="54"/>
        <v>2016</v>
      </c>
      <c r="D474" s="4" t="str">
        <f t="shared" si="56"/>
        <v>Apr</v>
      </c>
      <c r="E474" s="2">
        <f t="shared" si="57"/>
        <v>16</v>
      </c>
      <c r="F474" s="2">
        <f t="shared" si="55"/>
        <v>3</v>
      </c>
      <c r="G474" s="5" t="str">
        <f t="shared" si="53"/>
        <v>Sat</v>
      </c>
      <c r="H474" s="2">
        <f t="shared" si="58"/>
        <v>16</v>
      </c>
      <c r="I474" s="16">
        <v>139</v>
      </c>
      <c r="J474" s="16">
        <v>130</v>
      </c>
      <c r="K474" s="16">
        <v>110</v>
      </c>
      <c r="L474" s="16">
        <v>18</v>
      </c>
      <c r="M474" s="16">
        <v>473</v>
      </c>
      <c r="N474" s="16">
        <v>101</v>
      </c>
      <c r="O474" s="16">
        <v>101</v>
      </c>
      <c r="P474" s="16">
        <v>2039</v>
      </c>
      <c r="Q474" s="16">
        <v>2424</v>
      </c>
      <c r="R474" s="16">
        <v>201</v>
      </c>
      <c r="S474" s="16">
        <v>69</v>
      </c>
      <c r="T474" s="16">
        <v>7</v>
      </c>
      <c r="U474" s="16">
        <v>0</v>
      </c>
      <c r="V474" s="16">
        <v>0</v>
      </c>
      <c r="W474" s="16">
        <v>128</v>
      </c>
      <c r="X474" s="16">
        <v>77</v>
      </c>
      <c r="Y474" s="16"/>
      <c r="Z474" s="16"/>
      <c r="AA474" s="16"/>
      <c r="AB474" s="16"/>
      <c r="AC474" s="16"/>
      <c r="AD474" s="16"/>
    </row>
    <row r="475" spans="2:30" ht="16.5" customHeight="1" x14ac:dyDescent="0.25">
      <c r="B475" s="3">
        <f t="shared" si="59"/>
        <v>42477</v>
      </c>
      <c r="C475" s="2">
        <f t="shared" si="54"/>
        <v>2016</v>
      </c>
      <c r="D475" s="4" t="str">
        <f t="shared" si="56"/>
        <v>Apr</v>
      </c>
      <c r="E475" s="2">
        <f t="shared" si="57"/>
        <v>17</v>
      </c>
      <c r="F475" s="2">
        <f t="shared" si="55"/>
        <v>3</v>
      </c>
      <c r="G475" s="5" t="str">
        <f t="shared" si="53"/>
        <v>Sun</v>
      </c>
      <c r="H475" s="2">
        <f t="shared" si="58"/>
        <v>17</v>
      </c>
      <c r="I475" s="16">
        <v>187</v>
      </c>
      <c r="J475" s="16">
        <v>108</v>
      </c>
      <c r="K475" s="16">
        <v>101</v>
      </c>
      <c r="L475" s="16">
        <v>36</v>
      </c>
      <c r="M475" s="16">
        <v>399</v>
      </c>
      <c r="N475" s="16">
        <v>103</v>
      </c>
      <c r="O475" s="16">
        <v>103</v>
      </c>
      <c r="P475" s="16">
        <v>1706</v>
      </c>
      <c r="Q475" s="16">
        <v>2153</v>
      </c>
      <c r="R475" s="16">
        <v>174</v>
      </c>
      <c r="S475" s="16">
        <v>67</v>
      </c>
      <c r="T475" s="16">
        <v>11</v>
      </c>
      <c r="U475" s="16">
        <v>0</v>
      </c>
      <c r="V475" s="16">
        <v>0</v>
      </c>
      <c r="W475" s="16">
        <v>143</v>
      </c>
      <c r="X475" s="16">
        <v>57</v>
      </c>
      <c r="Y475" s="16"/>
      <c r="Z475" s="16"/>
      <c r="AA475" s="16"/>
      <c r="AB475" s="16"/>
      <c r="AC475" s="16"/>
      <c r="AD475" s="16"/>
    </row>
    <row r="476" spans="2:30" ht="16.5" customHeight="1" x14ac:dyDescent="0.25">
      <c r="B476" s="3">
        <f t="shared" si="59"/>
        <v>42478</v>
      </c>
      <c r="C476" s="2">
        <f t="shared" si="54"/>
        <v>2016</v>
      </c>
      <c r="D476" s="4" t="str">
        <f t="shared" si="56"/>
        <v>Apr</v>
      </c>
      <c r="E476" s="2">
        <f t="shared" si="57"/>
        <v>17</v>
      </c>
      <c r="F476" s="2">
        <f t="shared" si="55"/>
        <v>3</v>
      </c>
      <c r="G476" s="5" t="str">
        <f t="shared" si="53"/>
        <v>Mon</v>
      </c>
      <c r="H476" s="2">
        <f t="shared" si="58"/>
        <v>18</v>
      </c>
      <c r="I476" s="16">
        <v>200</v>
      </c>
      <c r="J476" s="16">
        <v>179</v>
      </c>
      <c r="K476" s="16">
        <v>108</v>
      </c>
      <c r="L476" s="16">
        <v>46</v>
      </c>
      <c r="M476" s="16">
        <v>657</v>
      </c>
      <c r="N476" s="16">
        <v>123</v>
      </c>
      <c r="O476" s="16">
        <v>123</v>
      </c>
      <c r="P476" s="16">
        <v>3821</v>
      </c>
      <c r="Q476" s="16">
        <v>3211</v>
      </c>
      <c r="R476" s="16">
        <v>211</v>
      </c>
      <c r="S476" s="16">
        <v>54</v>
      </c>
      <c r="T476" s="16">
        <v>12</v>
      </c>
      <c r="U476" s="16">
        <v>29</v>
      </c>
      <c r="V476" s="16">
        <v>90</v>
      </c>
      <c r="W476" s="16">
        <v>600</v>
      </c>
      <c r="X476" s="16">
        <v>94</v>
      </c>
      <c r="Y476" s="16"/>
      <c r="Z476" s="16"/>
      <c r="AA476" s="16"/>
      <c r="AB476" s="16"/>
      <c r="AC476" s="16"/>
      <c r="AD476" s="16"/>
    </row>
    <row r="477" spans="2:30" ht="16.5" customHeight="1" x14ac:dyDescent="0.25">
      <c r="B477" s="3">
        <f t="shared" si="59"/>
        <v>42479</v>
      </c>
      <c r="C477" s="2">
        <f t="shared" si="54"/>
        <v>2016</v>
      </c>
      <c r="D477" s="4" t="str">
        <f t="shared" si="56"/>
        <v>Apr</v>
      </c>
      <c r="E477" s="2">
        <f t="shared" si="57"/>
        <v>17</v>
      </c>
      <c r="F477" s="2">
        <f t="shared" si="55"/>
        <v>3</v>
      </c>
      <c r="G477" s="5" t="str">
        <f t="shared" si="53"/>
        <v>Tue</v>
      </c>
      <c r="H477" s="2">
        <f t="shared" si="58"/>
        <v>19</v>
      </c>
      <c r="I477" s="16">
        <v>211</v>
      </c>
      <c r="J477" s="16">
        <v>175</v>
      </c>
      <c r="K477" s="16">
        <v>110</v>
      </c>
      <c r="L477" s="16">
        <v>34</v>
      </c>
      <c r="M477" s="16">
        <v>528</v>
      </c>
      <c r="N477" s="16">
        <v>93</v>
      </c>
      <c r="O477" s="16">
        <v>93</v>
      </c>
      <c r="P477" s="16">
        <v>3301</v>
      </c>
      <c r="Q477" s="16">
        <v>2944</v>
      </c>
      <c r="R477" s="16">
        <v>153</v>
      </c>
      <c r="S477" s="16">
        <v>59</v>
      </c>
      <c r="T477" s="16">
        <v>16</v>
      </c>
      <c r="U477" s="16">
        <v>16</v>
      </c>
      <c r="V477" s="16">
        <v>73</v>
      </c>
      <c r="W477" s="16">
        <v>552</v>
      </c>
      <c r="X477" s="16">
        <v>83</v>
      </c>
      <c r="Y477" s="16"/>
      <c r="Z477" s="16"/>
      <c r="AA477" s="16"/>
      <c r="AB477" s="16"/>
      <c r="AC477" s="16"/>
      <c r="AD477" s="16"/>
    </row>
    <row r="478" spans="2:30" ht="16.5" customHeight="1" x14ac:dyDescent="0.25">
      <c r="B478" s="3">
        <f t="shared" si="59"/>
        <v>42480</v>
      </c>
      <c r="C478" s="2">
        <f t="shared" si="54"/>
        <v>2016</v>
      </c>
      <c r="D478" s="4" t="str">
        <f t="shared" si="56"/>
        <v>Apr</v>
      </c>
      <c r="E478" s="2">
        <f t="shared" si="57"/>
        <v>17</v>
      </c>
      <c r="F478" s="2">
        <f t="shared" si="55"/>
        <v>3</v>
      </c>
      <c r="G478" s="5" t="str">
        <f t="shared" si="53"/>
        <v>Wed</v>
      </c>
      <c r="H478" s="2">
        <f t="shared" si="58"/>
        <v>20</v>
      </c>
      <c r="I478" s="16">
        <v>179</v>
      </c>
      <c r="J478" s="16">
        <v>186</v>
      </c>
      <c r="K478" s="16">
        <v>82</v>
      </c>
      <c r="L478" s="16">
        <v>39</v>
      </c>
      <c r="M478" s="16">
        <v>470</v>
      </c>
      <c r="N478" s="16">
        <v>70</v>
      </c>
      <c r="O478" s="16">
        <v>70</v>
      </c>
      <c r="P478" s="16">
        <v>2983</v>
      </c>
      <c r="Q478" s="16">
        <v>2966</v>
      </c>
      <c r="R478" s="16">
        <v>167</v>
      </c>
      <c r="S478" s="16">
        <v>72</v>
      </c>
      <c r="T478" s="16">
        <v>10</v>
      </c>
      <c r="U478" s="16">
        <v>31</v>
      </c>
      <c r="V478" s="16">
        <v>81</v>
      </c>
      <c r="W478" s="16">
        <v>642</v>
      </c>
      <c r="X478" s="16">
        <v>94</v>
      </c>
      <c r="Y478" s="16"/>
      <c r="Z478" s="16"/>
      <c r="AA478" s="16"/>
      <c r="AB478" s="16"/>
      <c r="AC478" s="16"/>
      <c r="AD478" s="16"/>
    </row>
    <row r="479" spans="2:30" ht="16.5" customHeight="1" x14ac:dyDescent="0.25">
      <c r="B479" s="3">
        <f t="shared" si="59"/>
        <v>42481</v>
      </c>
      <c r="C479" s="2">
        <f t="shared" si="54"/>
        <v>2016</v>
      </c>
      <c r="D479" s="4" t="str">
        <f t="shared" si="56"/>
        <v>Apr</v>
      </c>
      <c r="E479" s="2">
        <f t="shared" si="57"/>
        <v>17</v>
      </c>
      <c r="F479" s="2">
        <f t="shared" si="55"/>
        <v>3</v>
      </c>
      <c r="G479" s="5" t="str">
        <f t="shared" si="53"/>
        <v>Thu</v>
      </c>
      <c r="H479" s="2">
        <f t="shared" si="58"/>
        <v>21</v>
      </c>
      <c r="I479" s="16">
        <v>168</v>
      </c>
      <c r="J479" s="16">
        <v>150</v>
      </c>
      <c r="K479" s="16">
        <v>72</v>
      </c>
      <c r="L479" s="16">
        <v>35</v>
      </c>
      <c r="M479" s="16">
        <v>500</v>
      </c>
      <c r="N479" s="16">
        <v>95</v>
      </c>
      <c r="O479" s="16">
        <v>95</v>
      </c>
      <c r="P479" s="16">
        <v>2894</v>
      </c>
      <c r="Q479" s="16">
        <v>2815</v>
      </c>
      <c r="R479" s="16">
        <v>162</v>
      </c>
      <c r="S479" s="16">
        <v>66</v>
      </c>
      <c r="T479" s="16">
        <v>17</v>
      </c>
      <c r="U479" s="16">
        <v>23</v>
      </c>
      <c r="V479" s="16">
        <v>88</v>
      </c>
      <c r="W479" s="16">
        <v>618</v>
      </c>
      <c r="X479" s="16">
        <v>99</v>
      </c>
      <c r="Y479" s="16"/>
      <c r="Z479" s="16"/>
      <c r="AA479" s="16"/>
      <c r="AB479" s="16"/>
      <c r="AC479" s="16"/>
      <c r="AD479" s="16"/>
    </row>
    <row r="480" spans="2:30" ht="16.5" customHeight="1" x14ac:dyDescent="0.25">
      <c r="B480" s="3">
        <f t="shared" si="59"/>
        <v>42482</v>
      </c>
      <c r="C480" s="2">
        <f t="shared" si="54"/>
        <v>2016</v>
      </c>
      <c r="D480" s="4" t="str">
        <f t="shared" si="56"/>
        <v>Apr</v>
      </c>
      <c r="E480" s="2">
        <f t="shared" si="57"/>
        <v>17</v>
      </c>
      <c r="F480" s="2">
        <f t="shared" si="55"/>
        <v>4</v>
      </c>
      <c r="G480" s="5" t="str">
        <f t="shared" si="53"/>
        <v>Fri</v>
      </c>
      <c r="H480" s="2">
        <f t="shared" si="58"/>
        <v>22</v>
      </c>
      <c r="I480" s="16">
        <v>104</v>
      </c>
      <c r="J480" s="16">
        <v>139</v>
      </c>
      <c r="K480" s="16">
        <v>56</v>
      </c>
      <c r="L480" s="16">
        <v>36</v>
      </c>
      <c r="M480" s="16">
        <v>520</v>
      </c>
      <c r="N480" s="16">
        <v>100</v>
      </c>
      <c r="O480" s="16">
        <v>100</v>
      </c>
      <c r="P480" s="16">
        <v>2847</v>
      </c>
      <c r="Q480" s="16">
        <v>2673</v>
      </c>
      <c r="R480" s="16">
        <v>187</v>
      </c>
      <c r="S480" s="16">
        <v>58</v>
      </c>
      <c r="T480" s="16">
        <v>16</v>
      </c>
      <c r="U480" s="16">
        <v>45</v>
      </c>
      <c r="V480" s="16">
        <v>92</v>
      </c>
      <c r="W480" s="16">
        <v>447</v>
      </c>
      <c r="X480" s="16">
        <v>99</v>
      </c>
      <c r="Y480" s="16"/>
      <c r="Z480" s="16"/>
      <c r="AA480" s="16"/>
      <c r="AB480" s="16"/>
      <c r="AC480" s="16"/>
      <c r="AD480" s="16"/>
    </row>
    <row r="481" spans="2:30" x14ac:dyDescent="0.25">
      <c r="B481" s="3">
        <f t="shared" si="59"/>
        <v>42483</v>
      </c>
      <c r="C481" s="2">
        <f t="shared" si="54"/>
        <v>2016</v>
      </c>
      <c r="D481" s="4" t="str">
        <f t="shared" si="56"/>
        <v>Apr</v>
      </c>
      <c r="E481" s="2">
        <f t="shared" si="57"/>
        <v>17</v>
      </c>
      <c r="F481" s="2">
        <f t="shared" si="55"/>
        <v>4</v>
      </c>
      <c r="G481" s="5" t="str">
        <f t="shared" si="53"/>
        <v>Sat</v>
      </c>
      <c r="H481" s="2">
        <f t="shared" si="58"/>
        <v>23</v>
      </c>
      <c r="I481" s="16">
        <v>137</v>
      </c>
      <c r="J481" s="16">
        <v>149</v>
      </c>
      <c r="K481" s="16">
        <v>77</v>
      </c>
      <c r="L481" s="16">
        <v>22</v>
      </c>
      <c r="M481" s="16">
        <v>388</v>
      </c>
      <c r="N481" s="16">
        <v>67</v>
      </c>
      <c r="O481" s="16">
        <v>67</v>
      </c>
      <c r="P481" s="16">
        <v>2132</v>
      </c>
      <c r="Q481" s="16">
        <v>2183</v>
      </c>
      <c r="R481" s="16">
        <v>146</v>
      </c>
      <c r="S481" s="16">
        <v>51</v>
      </c>
      <c r="T481" s="16">
        <v>9</v>
      </c>
      <c r="U481" s="16">
        <v>0</v>
      </c>
      <c r="V481" s="16">
        <v>0</v>
      </c>
      <c r="W481" s="16">
        <v>116</v>
      </c>
      <c r="X481" s="16">
        <v>46</v>
      </c>
      <c r="Y481" s="16"/>
      <c r="Z481" s="16"/>
      <c r="AA481" s="16"/>
      <c r="AB481" s="16"/>
      <c r="AC481" s="16"/>
      <c r="AD481" s="16"/>
    </row>
    <row r="482" spans="2:30" x14ac:dyDescent="0.25">
      <c r="B482" s="3">
        <f t="shared" si="59"/>
        <v>42484</v>
      </c>
      <c r="C482" s="2">
        <f t="shared" si="54"/>
        <v>2016</v>
      </c>
      <c r="D482" s="4" t="str">
        <f t="shared" si="56"/>
        <v>Apr</v>
      </c>
      <c r="E482" s="2">
        <f t="shared" si="57"/>
        <v>18</v>
      </c>
      <c r="F482" s="2">
        <f t="shared" si="55"/>
        <v>4</v>
      </c>
      <c r="G482" s="5" t="str">
        <f t="shared" si="53"/>
        <v>Sun</v>
      </c>
      <c r="H482" s="2">
        <f t="shared" si="58"/>
        <v>24</v>
      </c>
      <c r="I482" s="16">
        <v>144</v>
      </c>
      <c r="J482" s="16">
        <v>135</v>
      </c>
      <c r="K482" s="16">
        <v>74</v>
      </c>
      <c r="L482" s="16">
        <v>26</v>
      </c>
      <c r="M482" s="16">
        <v>374</v>
      </c>
      <c r="N482" s="16">
        <v>74</v>
      </c>
      <c r="O482" s="16">
        <v>74</v>
      </c>
      <c r="P482" s="16">
        <v>1509</v>
      </c>
      <c r="Q482" s="16">
        <v>1862</v>
      </c>
      <c r="R482" s="16">
        <v>151</v>
      </c>
      <c r="S482" s="16">
        <v>41</v>
      </c>
      <c r="T482" s="16">
        <v>9</v>
      </c>
      <c r="U482" s="16">
        <v>0</v>
      </c>
      <c r="V482" s="16">
        <v>0</v>
      </c>
      <c r="W482" s="16">
        <v>127</v>
      </c>
      <c r="X482" s="16">
        <v>44</v>
      </c>
      <c r="Y482" s="16"/>
      <c r="Z482" s="16"/>
      <c r="AA482" s="16"/>
      <c r="AB482" s="16"/>
      <c r="AC482" s="16"/>
      <c r="AD482" s="16"/>
    </row>
    <row r="483" spans="2:30" x14ac:dyDescent="0.25">
      <c r="B483" s="3">
        <f t="shared" si="59"/>
        <v>42485</v>
      </c>
      <c r="C483" s="2">
        <f t="shared" si="54"/>
        <v>2016</v>
      </c>
      <c r="D483" s="4" t="str">
        <f t="shared" si="56"/>
        <v>Apr</v>
      </c>
      <c r="E483" s="2">
        <f t="shared" si="57"/>
        <v>18</v>
      </c>
      <c r="F483" s="2">
        <f t="shared" si="55"/>
        <v>4</v>
      </c>
      <c r="G483" s="5" t="str">
        <f t="shared" si="53"/>
        <v>Mon</v>
      </c>
      <c r="H483" s="2">
        <f t="shared" si="58"/>
        <v>25</v>
      </c>
      <c r="I483" s="16">
        <v>214</v>
      </c>
      <c r="J483" s="16">
        <v>166</v>
      </c>
      <c r="K483" s="16">
        <v>65</v>
      </c>
      <c r="L483" s="16">
        <v>71</v>
      </c>
      <c r="M483" s="16">
        <v>609</v>
      </c>
      <c r="N483" s="16">
        <v>121</v>
      </c>
      <c r="O483" s="16">
        <v>121</v>
      </c>
      <c r="P483" s="16">
        <v>3637</v>
      </c>
      <c r="Q483" s="16">
        <v>2824</v>
      </c>
      <c r="R483" s="16">
        <v>203</v>
      </c>
      <c r="S483" s="16">
        <v>68</v>
      </c>
      <c r="T483" s="16">
        <v>21</v>
      </c>
      <c r="U483" s="16">
        <v>39</v>
      </c>
      <c r="V483" s="16">
        <v>78</v>
      </c>
      <c r="W483" s="16">
        <v>623</v>
      </c>
      <c r="X483" s="16">
        <v>125</v>
      </c>
      <c r="Y483" s="16"/>
      <c r="Z483" s="16"/>
      <c r="AA483" s="16"/>
      <c r="AB483" s="16"/>
      <c r="AC483" s="16"/>
      <c r="AD483" s="16"/>
    </row>
    <row r="484" spans="2:30" x14ac:dyDescent="0.25">
      <c r="B484" s="3">
        <f t="shared" si="59"/>
        <v>42486</v>
      </c>
      <c r="C484" s="2">
        <f t="shared" si="54"/>
        <v>2016</v>
      </c>
      <c r="D484" s="4" t="str">
        <f t="shared" si="56"/>
        <v>Apr</v>
      </c>
      <c r="E484" s="2">
        <f t="shared" si="57"/>
        <v>18</v>
      </c>
      <c r="F484" s="2">
        <f t="shared" si="55"/>
        <v>4</v>
      </c>
      <c r="G484" s="5" t="str">
        <f t="shared" si="53"/>
        <v>Tue</v>
      </c>
      <c r="H484" s="2">
        <f t="shared" si="58"/>
        <v>26</v>
      </c>
      <c r="I484" s="16">
        <v>212</v>
      </c>
      <c r="J484" s="16">
        <v>193</v>
      </c>
      <c r="K484" s="16">
        <v>83</v>
      </c>
      <c r="L484" s="16">
        <v>43</v>
      </c>
      <c r="M484" s="16">
        <v>551</v>
      </c>
      <c r="N484" s="16">
        <v>84</v>
      </c>
      <c r="O484" s="16">
        <v>84</v>
      </c>
      <c r="P484" s="16">
        <v>3204</v>
      </c>
      <c r="Q484" s="16">
        <v>2612</v>
      </c>
      <c r="R484" s="16">
        <v>169</v>
      </c>
      <c r="S484" s="16">
        <v>77</v>
      </c>
      <c r="T484" s="16">
        <v>18</v>
      </c>
      <c r="U484" s="16">
        <v>38</v>
      </c>
      <c r="V484" s="16">
        <v>84</v>
      </c>
      <c r="W484" s="16">
        <v>721</v>
      </c>
      <c r="X484" s="16">
        <v>115</v>
      </c>
      <c r="Y484" s="16"/>
      <c r="Z484" s="16"/>
      <c r="AA484" s="16"/>
      <c r="AB484" s="16"/>
      <c r="AC484" s="16"/>
      <c r="AD484" s="16"/>
    </row>
    <row r="485" spans="2:30" x14ac:dyDescent="0.25">
      <c r="B485" s="3">
        <f t="shared" si="59"/>
        <v>42487</v>
      </c>
      <c r="C485" s="2">
        <f t="shared" si="54"/>
        <v>2016</v>
      </c>
      <c r="D485" s="4" t="str">
        <f t="shared" si="56"/>
        <v>Apr</v>
      </c>
      <c r="E485" s="2">
        <f t="shared" si="57"/>
        <v>18</v>
      </c>
      <c r="F485" s="2">
        <f t="shared" si="55"/>
        <v>4</v>
      </c>
      <c r="G485" s="5" t="str">
        <f t="shared" si="53"/>
        <v>Wed</v>
      </c>
      <c r="H485" s="2">
        <f t="shared" si="58"/>
        <v>27</v>
      </c>
      <c r="I485" s="16">
        <v>204</v>
      </c>
      <c r="J485" s="16">
        <v>147</v>
      </c>
      <c r="K485" s="16">
        <v>87</v>
      </c>
      <c r="L485" s="16">
        <v>42</v>
      </c>
      <c r="M485" s="16">
        <v>529</v>
      </c>
      <c r="N485" s="16">
        <v>100</v>
      </c>
      <c r="O485" s="16">
        <v>100</v>
      </c>
      <c r="P485" s="16">
        <v>3010</v>
      </c>
      <c r="Q485" s="16">
        <v>2566</v>
      </c>
      <c r="R485" s="16">
        <v>187</v>
      </c>
      <c r="S485" s="16">
        <v>75</v>
      </c>
      <c r="T485" s="16">
        <v>10</v>
      </c>
      <c r="U485" s="16">
        <v>24</v>
      </c>
      <c r="V485" s="16">
        <v>95</v>
      </c>
      <c r="W485" s="16">
        <v>712</v>
      </c>
      <c r="X485" s="16">
        <v>124</v>
      </c>
      <c r="Y485" s="16"/>
      <c r="Z485" s="16"/>
      <c r="AA485" s="16"/>
      <c r="AB485" s="16"/>
      <c r="AC485" s="16"/>
      <c r="AD485" s="16"/>
    </row>
    <row r="486" spans="2:30" ht="16.5" customHeight="1" x14ac:dyDescent="0.25">
      <c r="B486" s="3">
        <f t="shared" si="59"/>
        <v>42488</v>
      </c>
      <c r="C486" s="2">
        <f t="shared" si="54"/>
        <v>2016</v>
      </c>
      <c r="D486" s="4" t="str">
        <f t="shared" si="56"/>
        <v>Apr</v>
      </c>
      <c r="E486" s="2">
        <f t="shared" si="57"/>
        <v>18</v>
      </c>
      <c r="F486" s="2">
        <f t="shared" si="55"/>
        <v>4</v>
      </c>
      <c r="G486" s="5" t="str">
        <f t="shared" si="53"/>
        <v>Thu</v>
      </c>
      <c r="H486" s="2">
        <f t="shared" si="58"/>
        <v>28</v>
      </c>
      <c r="I486" s="16">
        <v>200</v>
      </c>
      <c r="J486" s="16">
        <v>175</v>
      </c>
      <c r="K486" s="16">
        <v>122</v>
      </c>
      <c r="L486" s="16">
        <v>55</v>
      </c>
      <c r="M486" s="16">
        <v>677</v>
      </c>
      <c r="N486" s="16">
        <v>207</v>
      </c>
      <c r="O486" s="16">
        <v>207</v>
      </c>
      <c r="P486" s="16">
        <v>2987</v>
      </c>
      <c r="Q486" s="16">
        <v>3129</v>
      </c>
      <c r="R486" s="16">
        <v>186</v>
      </c>
      <c r="S486" s="16">
        <v>59</v>
      </c>
      <c r="T486" s="16">
        <v>14</v>
      </c>
      <c r="U486" s="16">
        <v>27</v>
      </c>
      <c r="V486" s="16">
        <v>91</v>
      </c>
      <c r="W486" s="16">
        <v>714</v>
      </c>
      <c r="X486" s="16">
        <v>109</v>
      </c>
      <c r="Y486" s="16"/>
      <c r="Z486" s="16"/>
      <c r="AA486" s="16"/>
      <c r="AB486" s="16"/>
      <c r="AC486" s="16"/>
      <c r="AD486" s="16"/>
    </row>
    <row r="487" spans="2:30" x14ac:dyDescent="0.25">
      <c r="B487" s="3">
        <f t="shared" si="59"/>
        <v>42489</v>
      </c>
      <c r="C487" s="2">
        <f t="shared" si="54"/>
        <v>2016</v>
      </c>
      <c r="D487" s="4" t="str">
        <f t="shared" si="56"/>
        <v>Apr</v>
      </c>
      <c r="E487" s="2">
        <f t="shared" si="57"/>
        <v>18</v>
      </c>
      <c r="F487" s="2">
        <f t="shared" si="55"/>
        <v>5</v>
      </c>
      <c r="G487" s="5" t="str">
        <f t="shared" si="53"/>
        <v>Fri</v>
      </c>
      <c r="H487" s="2">
        <f t="shared" si="58"/>
        <v>29</v>
      </c>
      <c r="I487" s="16">
        <v>174</v>
      </c>
      <c r="J487" s="16">
        <v>171</v>
      </c>
      <c r="K487" s="16">
        <v>94</v>
      </c>
      <c r="L487" s="16">
        <v>30</v>
      </c>
      <c r="M487" s="16">
        <v>508</v>
      </c>
      <c r="N487" s="16">
        <v>101</v>
      </c>
      <c r="O487" s="16">
        <v>101</v>
      </c>
      <c r="P487" s="16">
        <v>2969</v>
      </c>
      <c r="Q487" s="16">
        <v>2764</v>
      </c>
      <c r="R487" s="16">
        <v>172</v>
      </c>
      <c r="S487" s="16">
        <v>60</v>
      </c>
      <c r="T487" s="16">
        <v>20</v>
      </c>
      <c r="U487" s="16">
        <v>27</v>
      </c>
      <c r="V487" s="16">
        <v>83</v>
      </c>
      <c r="W487" s="16">
        <v>594</v>
      </c>
      <c r="X487" s="16">
        <v>92</v>
      </c>
      <c r="Y487" s="16"/>
      <c r="Z487" s="16"/>
      <c r="AA487" s="16"/>
      <c r="AB487" s="16"/>
      <c r="AC487" s="16"/>
      <c r="AD487" s="16"/>
    </row>
    <row r="488" spans="2:30" x14ac:dyDescent="0.25">
      <c r="B488" s="3">
        <f t="shared" si="59"/>
        <v>42490</v>
      </c>
      <c r="C488" s="2">
        <f t="shared" si="54"/>
        <v>2016</v>
      </c>
      <c r="D488" s="4" t="str">
        <f t="shared" si="56"/>
        <v>Apr</v>
      </c>
      <c r="E488" s="2">
        <f t="shared" si="57"/>
        <v>18</v>
      </c>
      <c r="F488" s="2">
        <f t="shared" si="55"/>
        <v>5</v>
      </c>
      <c r="G488" s="5" t="str">
        <f t="shared" si="53"/>
        <v>Sat</v>
      </c>
      <c r="H488" s="2">
        <f t="shared" si="58"/>
        <v>30</v>
      </c>
      <c r="I488" s="16">
        <v>140</v>
      </c>
      <c r="J488" s="16">
        <v>141</v>
      </c>
      <c r="K488" s="16">
        <v>89</v>
      </c>
      <c r="L488" s="16">
        <v>30</v>
      </c>
      <c r="M488" s="16">
        <v>337</v>
      </c>
      <c r="N488" s="16">
        <v>59</v>
      </c>
      <c r="O488" s="16">
        <v>59</v>
      </c>
      <c r="P488" s="16">
        <v>1994</v>
      </c>
      <c r="Q488" s="16">
        <v>2330</v>
      </c>
      <c r="R488" s="16">
        <v>119</v>
      </c>
      <c r="S488" s="16">
        <v>60</v>
      </c>
      <c r="T488" s="16">
        <v>8</v>
      </c>
      <c r="U488" s="16">
        <v>0</v>
      </c>
      <c r="V488" s="16">
        <v>0</v>
      </c>
      <c r="W488" s="16">
        <v>158</v>
      </c>
      <c r="X488" s="16">
        <v>77</v>
      </c>
      <c r="Y488" s="16"/>
      <c r="Z488" s="16"/>
      <c r="AA488" s="16"/>
      <c r="AB488" s="16"/>
      <c r="AC488" s="16"/>
      <c r="AD488" s="16"/>
    </row>
    <row r="489" spans="2:30" x14ac:dyDescent="0.25">
      <c r="B489" s="3">
        <f t="shared" si="59"/>
        <v>42491</v>
      </c>
      <c r="C489" s="2">
        <f t="shared" si="54"/>
        <v>2016</v>
      </c>
      <c r="D489" s="4" t="str">
        <f t="shared" si="56"/>
        <v>May</v>
      </c>
      <c r="E489" s="2">
        <f t="shared" si="57"/>
        <v>19</v>
      </c>
      <c r="F489" s="2">
        <f t="shared" si="55"/>
        <v>1</v>
      </c>
      <c r="G489" s="5" t="str">
        <f t="shared" si="53"/>
        <v>Sun</v>
      </c>
      <c r="H489" s="2">
        <f t="shared" si="58"/>
        <v>1</v>
      </c>
      <c r="I489" s="16">
        <v>139</v>
      </c>
      <c r="J489" s="16">
        <v>107</v>
      </c>
      <c r="K489" s="16">
        <v>81</v>
      </c>
      <c r="L489" s="16">
        <v>34</v>
      </c>
      <c r="M489" s="16">
        <v>292</v>
      </c>
      <c r="N489" s="16">
        <v>50</v>
      </c>
      <c r="O489" s="16">
        <v>50</v>
      </c>
      <c r="P489" s="16">
        <v>1652</v>
      </c>
      <c r="Q489" s="16">
        <v>1945</v>
      </c>
      <c r="R489" s="16">
        <v>140</v>
      </c>
      <c r="S489" s="16">
        <v>39</v>
      </c>
      <c r="T489" s="16">
        <v>108</v>
      </c>
      <c r="U489" s="16">
        <v>0</v>
      </c>
      <c r="V489" s="16">
        <v>0</v>
      </c>
      <c r="W489" s="16">
        <v>147</v>
      </c>
      <c r="X489" s="16">
        <v>54</v>
      </c>
      <c r="Y489" s="16"/>
      <c r="Z489" s="16"/>
      <c r="AA489" s="16"/>
      <c r="AB489" s="16"/>
      <c r="AC489" s="16"/>
      <c r="AD489" s="16"/>
    </row>
    <row r="490" spans="2:30" x14ac:dyDescent="0.25">
      <c r="B490" s="3">
        <f t="shared" si="59"/>
        <v>42492</v>
      </c>
      <c r="C490" s="2">
        <f t="shared" si="54"/>
        <v>2016</v>
      </c>
      <c r="D490" s="4" t="str">
        <f t="shared" si="56"/>
        <v>May</v>
      </c>
      <c r="E490" s="2">
        <f t="shared" si="57"/>
        <v>19</v>
      </c>
      <c r="F490" s="2">
        <f t="shared" si="55"/>
        <v>1</v>
      </c>
      <c r="G490" s="5" t="str">
        <f t="shared" si="53"/>
        <v>Mon</v>
      </c>
      <c r="H490" s="2">
        <f t="shared" si="58"/>
        <v>2</v>
      </c>
      <c r="I490" s="16">
        <v>177</v>
      </c>
      <c r="J490" s="16">
        <v>182</v>
      </c>
      <c r="K490" s="16">
        <v>93</v>
      </c>
      <c r="L490" s="16">
        <v>31</v>
      </c>
      <c r="M490" s="16">
        <v>507</v>
      </c>
      <c r="N490" s="16">
        <v>93</v>
      </c>
      <c r="O490" s="16">
        <v>93</v>
      </c>
      <c r="P490" s="16">
        <v>3774</v>
      </c>
      <c r="Q490" s="16">
        <v>2358</v>
      </c>
      <c r="R490" s="16">
        <v>193</v>
      </c>
      <c r="S490" s="16">
        <v>56</v>
      </c>
      <c r="T490" s="16">
        <v>150</v>
      </c>
      <c r="U490" s="16">
        <v>38</v>
      </c>
      <c r="V490" s="16">
        <v>86</v>
      </c>
      <c r="W490" s="16">
        <v>683</v>
      </c>
      <c r="X490" s="16">
        <v>97</v>
      </c>
      <c r="Y490" s="16"/>
      <c r="Z490" s="16"/>
      <c r="AA490" s="16"/>
      <c r="AB490" s="16"/>
      <c r="AC490" s="16"/>
      <c r="AD490" s="16"/>
    </row>
    <row r="491" spans="2:30" x14ac:dyDescent="0.25">
      <c r="B491" s="3">
        <f t="shared" si="59"/>
        <v>42493</v>
      </c>
      <c r="C491" s="2">
        <f t="shared" si="54"/>
        <v>2016</v>
      </c>
      <c r="D491" s="4" t="str">
        <f t="shared" si="56"/>
        <v>May</v>
      </c>
      <c r="E491" s="2">
        <f t="shared" si="57"/>
        <v>19</v>
      </c>
      <c r="F491" s="2">
        <f t="shared" si="55"/>
        <v>1</v>
      </c>
      <c r="G491" s="5" t="str">
        <f t="shared" si="53"/>
        <v>Tue</v>
      </c>
      <c r="H491" s="2">
        <f t="shared" si="58"/>
        <v>3</v>
      </c>
      <c r="I491" s="16">
        <v>148</v>
      </c>
      <c r="J491" s="16">
        <v>176</v>
      </c>
      <c r="K491" s="16">
        <v>79</v>
      </c>
      <c r="L491" s="16">
        <v>46</v>
      </c>
      <c r="M491" s="16">
        <v>505</v>
      </c>
      <c r="N491" s="16">
        <v>108</v>
      </c>
      <c r="O491" s="16">
        <v>108</v>
      </c>
      <c r="P491" s="16">
        <v>3525</v>
      </c>
      <c r="Q491" s="16">
        <v>2237</v>
      </c>
      <c r="R491" s="16">
        <v>146</v>
      </c>
      <c r="S491" s="16">
        <v>40</v>
      </c>
      <c r="T491" s="16">
        <v>151</v>
      </c>
      <c r="U491" s="16">
        <v>40</v>
      </c>
      <c r="V491" s="16">
        <v>87</v>
      </c>
      <c r="W491" s="16">
        <v>795</v>
      </c>
      <c r="X491" s="16">
        <v>102</v>
      </c>
      <c r="Y491" s="16"/>
      <c r="Z491" s="16"/>
      <c r="AA491" s="16"/>
      <c r="AB491" s="16"/>
      <c r="AC491" s="16"/>
      <c r="AD491" s="16"/>
    </row>
    <row r="492" spans="2:30" x14ac:dyDescent="0.25">
      <c r="B492" s="3">
        <f t="shared" si="59"/>
        <v>42494</v>
      </c>
      <c r="C492" s="2">
        <f t="shared" si="54"/>
        <v>2016</v>
      </c>
      <c r="D492" s="4" t="str">
        <f t="shared" si="56"/>
        <v>May</v>
      </c>
      <c r="E492" s="2">
        <f t="shared" si="57"/>
        <v>19</v>
      </c>
      <c r="F492" s="2">
        <f t="shared" si="55"/>
        <v>1</v>
      </c>
      <c r="G492" s="5" t="str">
        <f t="shared" si="53"/>
        <v>Wed</v>
      </c>
      <c r="H492" s="2">
        <f t="shared" si="58"/>
        <v>4</v>
      </c>
      <c r="I492" s="16">
        <v>160</v>
      </c>
      <c r="J492" s="16">
        <v>186</v>
      </c>
      <c r="K492" s="16">
        <v>79</v>
      </c>
      <c r="L492" s="16">
        <v>34</v>
      </c>
      <c r="M492" s="16">
        <v>487</v>
      </c>
      <c r="N492" s="16">
        <v>67</v>
      </c>
      <c r="O492" s="16">
        <v>67</v>
      </c>
      <c r="P492" s="16">
        <v>3090</v>
      </c>
      <c r="Q492" s="16">
        <v>2129</v>
      </c>
      <c r="R492" s="16">
        <v>135</v>
      </c>
      <c r="S492" s="16">
        <v>50</v>
      </c>
      <c r="T492" s="16">
        <v>129</v>
      </c>
      <c r="U492" s="16">
        <v>34</v>
      </c>
      <c r="V492" s="16">
        <v>88</v>
      </c>
      <c r="W492" s="16">
        <v>713</v>
      </c>
      <c r="X492" s="16">
        <v>106</v>
      </c>
      <c r="Y492" s="16"/>
      <c r="Z492" s="16"/>
      <c r="AA492" s="16"/>
      <c r="AB492" s="16"/>
      <c r="AC492" s="16"/>
      <c r="AD492" s="16"/>
    </row>
    <row r="493" spans="2:30" x14ac:dyDescent="0.25">
      <c r="B493" s="3">
        <f t="shared" si="59"/>
        <v>42495</v>
      </c>
      <c r="C493" s="2">
        <f t="shared" si="54"/>
        <v>2016</v>
      </c>
      <c r="D493" s="4" t="str">
        <f t="shared" si="56"/>
        <v>May</v>
      </c>
      <c r="E493" s="2">
        <f t="shared" si="57"/>
        <v>19</v>
      </c>
      <c r="F493" s="2">
        <f t="shared" si="55"/>
        <v>1</v>
      </c>
      <c r="G493" s="5" t="str">
        <f t="shared" si="53"/>
        <v>Thu</v>
      </c>
      <c r="H493" s="2">
        <f t="shared" si="58"/>
        <v>5</v>
      </c>
      <c r="I493" s="16">
        <v>156</v>
      </c>
      <c r="J493" s="16">
        <v>216</v>
      </c>
      <c r="K493" s="16">
        <v>91</v>
      </c>
      <c r="L493" s="16">
        <v>48</v>
      </c>
      <c r="M493" s="16">
        <v>468</v>
      </c>
      <c r="N493" s="16">
        <v>81</v>
      </c>
      <c r="O493" s="16">
        <v>81</v>
      </c>
      <c r="P493" s="16">
        <v>2877</v>
      </c>
      <c r="Q493" s="16">
        <v>2108</v>
      </c>
      <c r="R493" s="16">
        <v>120</v>
      </c>
      <c r="S493" s="16">
        <v>50</v>
      </c>
      <c r="T493" s="16">
        <v>175</v>
      </c>
      <c r="U493" s="16">
        <v>22</v>
      </c>
      <c r="V493" s="16">
        <v>77</v>
      </c>
      <c r="W493" s="16">
        <v>638</v>
      </c>
      <c r="X493" s="16">
        <v>100</v>
      </c>
      <c r="Y493" s="16"/>
      <c r="Z493" s="16"/>
      <c r="AA493" s="16"/>
      <c r="AB493" s="16"/>
      <c r="AC493" s="16"/>
      <c r="AD493" s="16"/>
    </row>
    <row r="494" spans="2:30" x14ac:dyDescent="0.25">
      <c r="B494" s="3">
        <f t="shared" si="59"/>
        <v>42496</v>
      </c>
      <c r="C494" s="2">
        <f t="shared" si="54"/>
        <v>2016</v>
      </c>
      <c r="D494" s="4" t="str">
        <f t="shared" si="56"/>
        <v>May</v>
      </c>
      <c r="E494" s="2">
        <f t="shared" si="57"/>
        <v>19</v>
      </c>
      <c r="F494" s="2">
        <f t="shared" si="55"/>
        <v>1</v>
      </c>
      <c r="G494" s="5" t="str">
        <f t="shared" si="53"/>
        <v>Fri</v>
      </c>
      <c r="H494" s="2">
        <f t="shared" si="58"/>
        <v>6</v>
      </c>
      <c r="I494" s="16">
        <v>91</v>
      </c>
      <c r="J494" s="16">
        <v>117</v>
      </c>
      <c r="K494" s="16">
        <v>73</v>
      </c>
      <c r="L494" s="16">
        <v>29</v>
      </c>
      <c r="M494" s="16">
        <v>419</v>
      </c>
      <c r="N494" s="16">
        <v>62</v>
      </c>
      <c r="O494" s="16">
        <v>62</v>
      </c>
      <c r="P494" s="16">
        <v>2379</v>
      </c>
      <c r="Q494" s="16">
        <v>1508</v>
      </c>
      <c r="R494" s="16">
        <v>126</v>
      </c>
      <c r="S494" s="16">
        <v>57</v>
      </c>
      <c r="T494" s="16">
        <v>131</v>
      </c>
      <c r="U494" s="16">
        <v>16</v>
      </c>
      <c r="V494" s="16">
        <v>90</v>
      </c>
      <c r="W494" s="16">
        <v>565</v>
      </c>
      <c r="X494" s="16">
        <v>86</v>
      </c>
      <c r="Y494" s="16"/>
      <c r="Z494" s="16"/>
      <c r="AA494" s="16"/>
      <c r="AB494" s="16"/>
      <c r="AC494" s="16"/>
      <c r="AD494" s="16"/>
    </row>
    <row r="495" spans="2:30" x14ac:dyDescent="0.25">
      <c r="B495" s="3">
        <f t="shared" si="59"/>
        <v>42497</v>
      </c>
      <c r="C495" s="2">
        <f t="shared" si="54"/>
        <v>2016</v>
      </c>
      <c r="D495" s="4" t="str">
        <f t="shared" si="56"/>
        <v>May</v>
      </c>
      <c r="E495" s="2">
        <f t="shared" si="57"/>
        <v>19</v>
      </c>
      <c r="F495" s="2">
        <f t="shared" si="55"/>
        <v>1</v>
      </c>
      <c r="G495" s="5" t="str">
        <f t="shared" si="53"/>
        <v>Sat</v>
      </c>
      <c r="H495" s="2">
        <f t="shared" si="58"/>
        <v>7</v>
      </c>
      <c r="I495" s="16">
        <v>166</v>
      </c>
      <c r="J495" s="16">
        <v>190</v>
      </c>
      <c r="K495" s="16">
        <v>71</v>
      </c>
      <c r="L495" s="16">
        <v>25</v>
      </c>
      <c r="M495" s="16">
        <v>345</v>
      </c>
      <c r="N495" s="16">
        <v>44</v>
      </c>
      <c r="O495" s="16">
        <v>44</v>
      </c>
      <c r="P495" s="16">
        <v>1905</v>
      </c>
      <c r="Q495" s="16">
        <v>1667</v>
      </c>
      <c r="R495" s="16">
        <v>119</v>
      </c>
      <c r="S495" s="16">
        <v>51</v>
      </c>
      <c r="T495" s="16">
        <v>172</v>
      </c>
      <c r="U495" s="16">
        <v>0</v>
      </c>
      <c r="V495" s="16">
        <v>0</v>
      </c>
      <c r="W495" s="16">
        <v>146</v>
      </c>
      <c r="X495" s="16">
        <v>76</v>
      </c>
      <c r="Y495" s="16"/>
      <c r="Z495" s="16"/>
      <c r="AA495" s="16"/>
      <c r="AB495" s="16"/>
      <c r="AC495" s="16"/>
      <c r="AD495" s="16"/>
    </row>
    <row r="496" spans="2:30" x14ac:dyDescent="0.25">
      <c r="B496" s="3">
        <f t="shared" si="59"/>
        <v>42498</v>
      </c>
      <c r="C496" s="2">
        <f t="shared" si="54"/>
        <v>2016</v>
      </c>
      <c r="D496" s="4" t="str">
        <f t="shared" si="56"/>
        <v>May</v>
      </c>
      <c r="E496" s="2">
        <f t="shared" si="57"/>
        <v>20</v>
      </c>
      <c r="F496" s="2">
        <f t="shared" si="55"/>
        <v>2</v>
      </c>
      <c r="G496" s="5" t="str">
        <f t="shared" si="53"/>
        <v>Sun</v>
      </c>
      <c r="H496" s="2">
        <f t="shared" si="58"/>
        <v>8</v>
      </c>
      <c r="I496" s="16">
        <v>156</v>
      </c>
      <c r="J496" s="16">
        <v>138</v>
      </c>
      <c r="K496" s="16">
        <v>57</v>
      </c>
      <c r="L496" s="16">
        <v>32</v>
      </c>
      <c r="M496" s="16">
        <v>266</v>
      </c>
      <c r="N496" s="16">
        <v>44</v>
      </c>
      <c r="O496" s="16">
        <v>44</v>
      </c>
      <c r="P496" s="16">
        <v>1337</v>
      </c>
      <c r="Q496" s="16">
        <v>1149</v>
      </c>
      <c r="R496" s="16">
        <v>106</v>
      </c>
      <c r="S496" s="16">
        <v>43</v>
      </c>
      <c r="T496" s="16">
        <v>141</v>
      </c>
      <c r="U496" s="16">
        <v>0</v>
      </c>
      <c r="V496" s="16">
        <v>0</v>
      </c>
      <c r="W496" s="16">
        <v>119</v>
      </c>
      <c r="X496" s="16">
        <v>53</v>
      </c>
      <c r="Y496" s="16"/>
      <c r="Z496" s="16"/>
      <c r="AA496" s="16"/>
      <c r="AB496" s="16"/>
      <c r="AC496" s="16"/>
      <c r="AD496" s="16"/>
    </row>
    <row r="497" spans="2:30" x14ac:dyDescent="0.25">
      <c r="B497" s="3">
        <f t="shared" si="59"/>
        <v>42499</v>
      </c>
      <c r="C497" s="2">
        <f t="shared" si="54"/>
        <v>2016</v>
      </c>
      <c r="D497" s="4" t="str">
        <f t="shared" si="56"/>
        <v>May</v>
      </c>
      <c r="E497" s="2">
        <f t="shared" si="57"/>
        <v>20</v>
      </c>
      <c r="F497" s="2">
        <f t="shared" si="55"/>
        <v>2</v>
      </c>
      <c r="G497" s="5" t="str">
        <f t="shared" si="53"/>
        <v>Mon</v>
      </c>
      <c r="H497" s="2">
        <f t="shared" si="58"/>
        <v>9</v>
      </c>
      <c r="I497" s="16">
        <v>183</v>
      </c>
      <c r="J497" s="16">
        <v>184</v>
      </c>
      <c r="K497" s="16">
        <v>54</v>
      </c>
      <c r="L497" s="16">
        <v>49</v>
      </c>
      <c r="M497" s="16">
        <v>540</v>
      </c>
      <c r="N497" s="16">
        <v>85</v>
      </c>
      <c r="O497" s="16">
        <v>85</v>
      </c>
      <c r="P497" s="16">
        <v>3611</v>
      </c>
      <c r="Q497" s="16">
        <v>2175</v>
      </c>
      <c r="R497" s="16">
        <v>147</v>
      </c>
      <c r="S497" s="16">
        <v>53</v>
      </c>
      <c r="T497" s="16">
        <v>146</v>
      </c>
      <c r="U497" s="16">
        <v>25</v>
      </c>
      <c r="V497" s="16">
        <v>85</v>
      </c>
      <c r="W497" s="16">
        <v>576</v>
      </c>
      <c r="X497" s="16">
        <v>94</v>
      </c>
      <c r="Y497" s="16"/>
      <c r="Z497" s="16"/>
      <c r="AA497" s="16"/>
      <c r="AB497" s="16"/>
      <c r="AC497" s="16"/>
      <c r="AD497" s="16"/>
    </row>
    <row r="498" spans="2:30" x14ac:dyDescent="0.25">
      <c r="B498" s="3">
        <f t="shared" si="59"/>
        <v>42500</v>
      </c>
      <c r="C498" s="2">
        <f t="shared" si="54"/>
        <v>2016</v>
      </c>
      <c r="D498" s="4" t="str">
        <f t="shared" si="56"/>
        <v>May</v>
      </c>
      <c r="E498" s="2">
        <f t="shared" si="57"/>
        <v>20</v>
      </c>
      <c r="F498" s="2">
        <f t="shared" si="55"/>
        <v>2</v>
      </c>
      <c r="G498" s="5" t="str">
        <f t="shared" si="53"/>
        <v>Tue</v>
      </c>
      <c r="H498" s="2">
        <f t="shared" si="58"/>
        <v>10</v>
      </c>
      <c r="I498" s="16">
        <v>168</v>
      </c>
      <c r="J498" s="16">
        <v>197</v>
      </c>
      <c r="K498" s="16">
        <v>72</v>
      </c>
      <c r="L498" s="16">
        <v>52</v>
      </c>
      <c r="M498" s="16">
        <v>530</v>
      </c>
      <c r="N498" s="16">
        <v>91</v>
      </c>
      <c r="O498" s="16">
        <v>91</v>
      </c>
      <c r="P498" s="16">
        <v>3229</v>
      </c>
      <c r="Q498" s="16">
        <v>2212</v>
      </c>
      <c r="R498" s="16">
        <v>171</v>
      </c>
      <c r="S498" s="16">
        <v>62</v>
      </c>
      <c r="T498" s="16">
        <v>237</v>
      </c>
      <c r="U498" s="16">
        <v>35</v>
      </c>
      <c r="V498" s="16">
        <v>111</v>
      </c>
      <c r="W498" s="16">
        <v>667</v>
      </c>
      <c r="X498" s="16">
        <v>102</v>
      </c>
      <c r="Y498" s="16"/>
      <c r="Z498" s="16"/>
      <c r="AA498" s="16"/>
      <c r="AB498" s="16"/>
      <c r="AC498" s="16"/>
      <c r="AD498" s="16"/>
    </row>
    <row r="499" spans="2:30" x14ac:dyDescent="0.25">
      <c r="B499" s="3">
        <f t="shared" si="59"/>
        <v>42501</v>
      </c>
      <c r="C499" s="2">
        <f t="shared" si="54"/>
        <v>2016</v>
      </c>
      <c r="D499" s="4" t="str">
        <f t="shared" si="56"/>
        <v>May</v>
      </c>
      <c r="E499" s="2">
        <f t="shared" si="57"/>
        <v>20</v>
      </c>
      <c r="F499" s="2">
        <f t="shared" si="55"/>
        <v>2</v>
      </c>
      <c r="G499" s="5" t="str">
        <f t="shared" si="53"/>
        <v>Wed</v>
      </c>
      <c r="H499" s="2">
        <f t="shared" si="58"/>
        <v>11</v>
      </c>
      <c r="I499" s="16">
        <v>209</v>
      </c>
      <c r="J499" s="16">
        <v>188</v>
      </c>
      <c r="K499" s="16">
        <v>78</v>
      </c>
      <c r="L499" s="16">
        <v>44</v>
      </c>
      <c r="M499" s="16">
        <v>500</v>
      </c>
      <c r="N499" s="16">
        <v>96</v>
      </c>
      <c r="O499" s="16">
        <v>96</v>
      </c>
      <c r="P499" s="16">
        <v>3028</v>
      </c>
      <c r="Q499" s="16">
        <v>2156</v>
      </c>
      <c r="R499" s="16">
        <v>161</v>
      </c>
      <c r="S499" s="16">
        <v>68</v>
      </c>
      <c r="T499" s="16">
        <v>183</v>
      </c>
      <c r="U499" s="16">
        <v>31</v>
      </c>
      <c r="V499" s="16">
        <v>87</v>
      </c>
      <c r="W499" s="16">
        <v>679</v>
      </c>
      <c r="X499" s="16">
        <v>87</v>
      </c>
      <c r="Y499" s="16"/>
      <c r="Z499" s="16"/>
      <c r="AA499" s="16"/>
      <c r="AB499" s="16"/>
      <c r="AC499" s="16"/>
      <c r="AD499" s="16"/>
    </row>
    <row r="500" spans="2:30" x14ac:dyDescent="0.25">
      <c r="B500" s="3">
        <f t="shared" si="59"/>
        <v>42502</v>
      </c>
      <c r="C500" s="2">
        <f t="shared" si="54"/>
        <v>2016</v>
      </c>
      <c r="D500" s="4" t="str">
        <f t="shared" si="56"/>
        <v>May</v>
      </c>
      <c r="E500" s="2">
        <f t="shared" si="57"/>
        <v>20</v>
      </c>
      <c r="F500" s="2">
        <f t="shared" si="55"/>
        <v>2</v>
      </c>
      <c r="G500" s="5" t="str">
        <f t="shared" si="53"/>
        <v>Thu</v>
      </c>
      <c r="H500" s="2">
        <f t="shared" si="58"/>
        <v>12</v>
      </c>
      <c r="I500" s="16">
        <v>210</v>
      </c>
      <c r="J500" s="16">
        <v>181</v>
      </c>
      <c r="K500" s="16">
        <v>72</v>
      </c>
      <c r="L500" s="16">
        <v>33</v>
      </c>
      <c r="M500" s="16">
        <v>443</v>
      </c>
      <c r="N500" s="16">
        <v>70</v>
      </c>
      <c r="O500" s="16">
        <v>70</v>
      </c>
      <c r="P500" s="16">
        <v>2764</v>
      </c>
      <c r="Q500" s="16">
        <v>2191</v>
      </c>
      <c r="R500" s="16">
        <v>131</v>
      </c>
      <c r="S500" s="16">
        <v>71</v>
      </c>
      <c r="T500" s="16">
        <v>182</v>
      </c>
      <c r="U500" s="16">
        <v>20</v>
      </c>
      <c r="V500" s="16">
        <v>100</v>
      </c>
      <c r="W500" s="16">
        <v>704</v>
      </c>
      <c r="X500" s="16">
        <v>114</v>
      </c>
      <c r="Y500" s="16"/>
      <c r="Z500" s="16"/>
      <c r="AA500" s="16"/>
      <c r="AB500" s="16"/>
      <c r="AC500" s="16"/>
      <c r="AD500" s="16"/>
    </row>
    <row r="501" spans="2:30" x14ac:dyDescent="0.25">
      <c r="B501" s="3">
        <f t="shared" si="59"/>
        <v>42503</v>
      </c>
      <c r="C501" s="2">
        <f t="shared" si="54"/>
        <v>2016</v>
      </c>
      <c r="D501" s="4" t="str">
        <f t="shared" si="56"/>
        <v>May</v>
      </c>
      <c r="E501" s="2">
        <f t="shared" si="57"/>
        <v>20</v>
      </c>
      <c r="F501" s="2">
        <f t="shared" si="55"/>
        <v>2</v>
      </c>
      <c r="G501" s="5" t="str">
        <f t="shared" si="53"/>
        <v>Fri</v>
      </c>
      <c r="H501" s="2">
        <f t="shared" si="58"/>
        <v>13</v>
      </c>
      <c r="I501" s="16">
        <v>189</v>
      </c>
      <c r="J501" s="16">
        <v>210</v>
      </c>
      <c r="K501" s="16">
        <v>83</v>
      </c>
      <c r="L501" s="16">
        <v>42</v>
      </c>
      <c r="M501" s="16">
        <v>476</v>
      </c>
      <c r="N501" s="16">
        <v>81</v>
      </c>
      <c r="O501" s="16">
        <v>81</v>
      </c>
      <c r="P501" s="16">
        <v>2851</v>
      </c>
      <c r="Q501" s="16">
        <v>2107</v>
      </c>
      <c r="R501" s="16">
        <v>151</v>
      </c>
      <c r="S501" s="16">
        <v>65</v>
      </c>
      <c r="T501" s="16">
        <v>183</v>
      </c>
      <c r="U501" s="16">
        <v>16</v>
      </c>
      <c r="V501" s="16">
        <v>72</v>
      </c>
      <c r="W501" s="16">
        <v>539</v>
      </c>
      <c r="X501" s="16">
        <v>122</v>
      </c>
      <c r="Y501" s="16"/>
      <c r="Z501" s="16"/>
      <c r="AA501" s="16"/>
      <c r="AB501" s="16"/>
      <c r="AC501" s="16"/>
      <c r="AD501" s="16"/>
    </row>
    <row r="502" spans="2:30" x14ac:dyDescent="0.25">
      <c r="B502" s="3">
        <f t="shared" si="59"/>
        <v>42504</v>
      </c>
      <c r="C502" s="2">
        <f t="shared" si="54"/>
        <v>2016</v>
      </c>
      <c r="D502" s="4" t="str">
        <f t="shared" si="56"/>
        <v>May</v>
      </c>
      <c r="E502" s="2">
        <f t="shared" si="57"/>
        <v>20</v>
      </c>
      <c r="F502" s="2">
        <f t="shared" si="55"/>
        <v>2</v>
      </c>
      <c r="G502" s="5" t="str">
        <f t="shared" si="53"/>
        <v>Sat</v>
      </c>
      <c r="H502" s="2">
        <f t="shared" si="58"/>
        <v>14</v>
      </c>
      <c r="I502" s="16">
        <v>119</v>
      </c>
      <c r="J502" s="16">
        <v>172</v>
      </c>
      <c r="K502" s="16">
        <v>82</v>
      </c>
      <c r="L502" s="16">
        <v>28</v>
      </c>
      <c r="M502" s="16">
        <v>353</v>
      </c>
      <c r="N502" s="16">
        <v>68</v>
      </c>
      <c r="O502" s="16">
        <v>68</v>
      </c>
      <c r="P502" s="16">
        <v>1848</v>
      </c>
      <c r="Q502" s="16">
        <v>1825</v>
      </c>
      <c r="R502" s="16">
        <v>118</v>
      </c>
      <c r="S502" s="16">
        <v>61</v>
      </c>
      <c r="T502" s="16">
        <v>116</v>
      </c>
      <c r="U502" s="16">
        <v>0</v>
      </c>
      <c r="V502" s="16">
        <v>0</v>
      </c>
      <c r="W502" s="16">
        <v>152</v>
      </c>
      <c r="X502" s="16">
        <v>67</v>
      </c>
      <c r="Y502" s="16"/>
      <c r="Z502" s="16"/>
      <c r="AA502" s="16"/>
      <c r="AB502" s="16"/>
      <c r="AC502" s="16"/>
      <c r="AD502" s="16"/>
    </row>
    <row r="503" spans="2:30" x14ac:dyDescent="0.25">
      <c r="B503" s="3">
        <f t="shared" si="59"/>
        <v>42505</v>
      </c>
      <c r="C503" s="2">
        <f t="shared" si="54"/>
        <v>2016</v>
      </c>
      <c r="D503" s="4" t="str">
        <f t="shared" si="56"/>
        <v>May</v>
      </c>
      <c r="E503" s="2">
        <f t="shared" si="57"/>
        <v>21</v>
      </c>
      <c r="F503" s="2">
        <f t="shared" si="55"/>
        <v>3</v>
      </c>
      <c r="G503" s="5" t="str">
        <f t="shared" si="53"/>
        <v>Sun</v>
      </c>
      <c r="H503" s="2">
        <f t="shared" si="58"/>
        <v>15</v>
      </c>
      <c r="I503" s="16">
        <v>140</v>
      </c>
      <c r="J503" s="16">
        <v>152</v>
      </c>
      <c r="K503" s="16">
        <v>96</v>
      </c>
      <c r="L503" s="16">
        <v>47</v>
      </c>
      <c r="M503" s="16">
        <v>287</v>
      </c>
      <c r="N503" s="16">
        <v>53</v>
      </c>
      <c r="O503" s="16">
        <v>53</v>
      </c>
      <c r="P503" s="16">
        <v>1533</v>
      </c>
      <c r="Q503" s="16">
        <v>1609</v>
      </c>
      <c r="R503" s="16">
        <v>109</v>
      </c>
      <c r="S503" s="16">
        <v>48</v>
      </c>
      <c r="T503" s="16">
        <v>96</v>
      </c>
      <c r="U503" s="16">
        <v>0</v>
      </c>
      <c r="V503" s="16">
        <v>0</v>
      </c>
      <c r="W503" s="16">
        <v>163</v>
      </c>
      <c r="X503" s="16">
        <v>66</v>
      </c>
      <c r="Y503" s="16"/>
      <c r="Z503" s="16"/>
      <c r="AA503" s="16"/>
      <c r="AB503" s="16"/>
      <c r="AC503" s="16"/>
      <c r="AD503" s="16"/>
    </row>
    <row r="504" spans="2:30" x14ac:dyDescent="0.25">
      <c r="B504" s="3">
        <f t="shared" si="59"/>
        <v>42506</v>
      </c>
      <c r="C504" s="2">
        <f t="shared" si="54"/>
        <v>2016</v>
      </c>
      <c r="D504" s="4" t="str">
        <f t="shared" si="56"/>
        <v>May</v>
      </c>
      <c r="E504" s="2">
        <f t="shared" si="57"/>
        <v>21</v>
      </c>
      <c r="F504" s="2">
        <f t="shared" si="55"/>
        <v>3</v>
      </c>
      <c r="G504" s="5" t="str">
        <f t="shared" si="53"/>
        <v>Mon</v>
      </c>
      <c r="H504" s="2">
        <f t="shared" si="58"/>
        <v>16</v>
      </c>
      <c r="I504" s="16">
        <v>188</v>
      </c>
      <c r="J504" s="16">
        <v>215</v>
      </c>
      <c r="K504" s="16">
        <v>98</v>
      </c>
      <c r="L504" s="16">
        <v>46</v>
      </c>
      <c r="M504" s="16">
        <v>536</v>
      </c>
      <c r="N504" s="16">
        <v>75</v>
      </c>
      <c r="O504" s="16">
        <v>75</v>
      </c>
      <c r="P504" s="16">
        <v>3508</v>
      </c>
      <c r="Q504" s="16">
        <v>2453</v>
      </c>
      <c r="R504" s="16">
        <v>62</v>
      </c>
      <c r="S504" s="16">
        <v>14</v>
      </c>
      <c r="T504" s="16">
        <v>66</v>
      </c>
      <c r="U504" s="16">
        <v>36</v>
      </c>
      <c r="V504" s="16">
        <v>81</v>
      </c>
      <c r="W504" s="16">
        <v>653</v>
      </c>
      <c r="X504" s="16">
        <v>122</v>
      </c>
      <c r="Y504" s="16"/>
      <c r="Z504" s="16"/>
      <c r="AA504" s="16"/>
      <c r="AB504" s="16"/>
      <c r="AC504" s="16"/>
      <c r="AD504" s="16"/>
    </row>
    <row r="505" spans="2:30" x14ac:dyDescent="0.25">
      <c r="B505" s="3">
        <f t="shared" si="59"/>
        <v>42507</v>
      </c>
      <c r="C505" s="2">
        <f t="shared" si="54"/>
        <v>2016</v>
      </c>
      <c r="D505" s="4" t="str">
        <f t="shared" si="56"/>
        <v>May</v>
      </c>
      <c r="E505" s="2">
        <f t="shared" si="57"/>
        <v>21</v>
      </c>
      <c r="F505" s="2">
        <f t="shared" si="55"/>
        <v>3</v>
      </c>
      <c r="G505" s="5" t="str">
        <f t="shared" si="53"/>
        <v>Tue</v>
      </c>
      <c r="H505" s="2">
        <f t="shared" si="58"/>
        <v>17</v>
      </c>
      <c r="I505" s="16">
        <v>189</v>
      </c>
      <c r="J505" s="16">
        <v>209</v>
      </c>
      <c r="K505" s="16">
        <v>88</v>
      </c>
      <c r="L505" s="16">
        <v>57</v>
      </c>
      <c r="M505" s="16">
        <v>456</v>
      </c>
      <c r="N505" s="16">
        <v>72</v>
      </c>
      <c r="O505" s="16">
        <v>72</v>
      </c>
      <c r="P505" s="16">
        <v>3036</v>
      </c>
      <c r="Q505" s="16">
        <v>2126</v>
      </c>
      <c r="R505" s="16">
        <v>158</v>
      </c>
      <c r="S505" s="16">
        <v>69</v>
      </c>
      <c r="T505" s="16">
        <v>216</v>
      </c>
      <c r="U505" s="16">
        <v>26</v>
      </c>
      <c r="V505" s="16">
        <v>83</v>
      </c>
      <c r="W505" s="16">
        <v>751</v>
      </c>
      <c r="X505" s="16">
        <v>115</v>
      </c>
      <c r="Y505" s="16"/>
      <c r="Z505" s="16"/>
      <c r="AA505" s="16"/>
      <c r="AB505" s="16"/>
      <c r="AC505" s="16"/>
      <c r="AD505" s="16"/>
    </row>
    <row r="506" spans="2:30" x14ac:dyDescent="0.25">
      <c r="B506" s="3">
        <f t="shared" si="59"/>
        <v>42508</v>
      </c>
      <c r="C506" s="2">
        <f t="shared" si="54"/>
        <v>2016</v>
      </c>
      <c r="D506" s="4" t="str">
        <f t="shared" si="56"/>
        <v>May</v>
      </c>
      <c r="E506" s="2">
        <f t="shared" si="57"/>
        <v>21</v>
      </c>
      <c r="F506" s="2">
        <f t="shared" si="55"/>
        <v>3</v>
      </c>
      <c r="G506" s="5" t="str">
        <f t="shared" si="53"/>
        <v>Wed</v>
      </c>
      <c r="H506" s="2">
        <f t="shared" si="58"/>
        <v>18</v>
      </c>
      <c r="I506" s="16">
        <v>197</v>
      </c>
      <c r="J506" s="16">
        <v>211</v>
      </c>
      <c r="K506" s="16">
        <v>87</v>
      </c>
      <c r="L506" s="16">
        <v>67</v>
      </c>
      <c r="M506" s="16">
        <v>605</v>
      </c>
      <c r="N506" s="16">
        <v>89</v>
      </c>
      <c r="O506" s="16">
        <v>89</v>
      </c>
      <c r="P506" s="16">
        <v>2936</v>
      </c>
      <c r="Q506" s="16">
        <v>2043</v>
      </c>
      <c r="R506" s="16">
        <v>185</v>
      </c>
      <c r="S506" s="16">
        <v>61</v>
      </c>
      <c r="T506" s="16">
        <v>198</v>
      </c>
      <c r="U506" s="16">
        <v>32</v>
      </c>
      <c r="V506" s="16">
        <v>93</v>
      </c>
      <c r="W506" s="16">
        <v>728</v>
      </c>
      <c r="X506" s="16">
        <v>114</v>
      </c>
      <c r="Y506" s="16"/>
      <c r="Z506" s="16"/>
      <c r="AA506" s="16"/>
      <c r="AB506" s="16"/>
      <c r="AC506" s="16"/>
      <c r="AD506" s="16"/>
    </row>
    <row r="507" spans="2:30" x14ac:dyDescent="0.25">
      <c r="B507" s="3">
        <f t="shared" si="59"/>
        <v>42509</v>
      </c>
      <c r="C507" s="2">
        <f t="shared" si="54"/>
        <v>2016</v>
      </c>
      <c r="D507" s="4" t="str">
        <f t="shared" si="56"/>
        <v>May</v>
      </c>
      <c r="E507" s="2">
        <f t="shared" si="57"/>
        <v>21</v>
      </c>
      <c r="F507" s="2">
        <f t="shared" si="55"/>
        <v>3</v>
      </c>
      <c r="G507" s="5" t="str">
        <f t="shared" ref="G507:G519" si="60">TEXT(B507,"ddd")</f>
        <v>Thu</v>
      </c>
      <c r="H507" s="2">
        <f t="shared" si="58"/>
        <v>19</v>
      </c>
      <c r="I507" s="16">
        <v>137</v>
      </c>
      <c r="J507" s="16">
        <v>155</v>
      </c>
      <c r="K507" s="16">
        <v>54</v>
      </c>
      <c r="L507" s="16">
        <v>39</v>
      </c>
      <c r="M507" s="16">
        <v>509</v>
      </c>
      <c r="N507" s="16">
        <v>76</v>
      </c>
      <c r="O507" s="16">
        <v>76</v>
      </c>
      <c r="P507" s="16">
        <v>2826</v>
      </c>
      <c r="Q507" s="16">
        <v>1985</v>
      </c>
      <c r="R507" s="16">
        <v>165</v>
      </c>
      <c r="S507" s="16">
        <v>62</v>
      </c>
      <c r="T507" s="16">
        <v>193</v>
      </c>
      <c r="U507" s="16">
        <v>21</v>
      </c>
      <c r="V507" s="16">
        <v>73</v>
      </c>
      <c r="W507" s="16">
        <v>726</v>
      </c>
      <c r="X507" s="16">
        <v>89</v>
      </c>
      <c r="Y507" s="16"/>
      <c r="Z507" s="16"/>
      <c r="AA507" s="16"/>
      <c r="AB507" s="16"/>
      <c r="AC507" s="16"/>
      <c r="AD507" s="16"/>
    </row>
    <row r="508" spans="2:30" x14ac:dyDescent="0.25">
      <c r="B508" s="3">
        <f t="shared" si="59"/>
        <v>42510</v>
      </c>
      <c r="C508" s="2">
        <f t="shared" si="54"/>
        <v>2016</v>
      </c>
      <c r="D508" s="4" t="str">
        <f t="shared" si="56"/>
        <v>May</v>
      </c>
      <c r="E508" s="2">
        <f t="shared" si="57"/>
        <v>21</v>
      </c>
      <c r="F508" s="2">
        <f t="shared" si="55"/>
        <v>3</v>
      </c>
      <c r="G508" s="5" t="str">
        <f t="shared" si="60"/>
        <v>Fri</v>
      </c>
      <c r="H508" s="2">
        <f t="shared" si="58"/>
        <v>20</v>
      </c>
      <c r="I508" s="16">
        <v>125</v>
      </c>
      <c r="J508" s="16">
        <v>176</v>
      </c>
      <c r="K508" s="16">
        <v>76</v>
      </c>
      <c r="L508" s="16">
        <v>33</v>
      </c>
      <c r="M508" s="16">
        <v>464</v>
      </c>
      <c r="N508" s="16">
        <v>71</v>
      </c>
      <c r="O508" s="16">
        <v>71</v>
      </c>
      <c r="P508" s="16">
        <v>2665</v>
      </c>
      <c r="Q508" s="16">
        <v>2023</v>
      </c>
      <c r="R508" s="16">
        <v>152</v>
      </c>
      <c r="S508" s="16">
        <v>52</v>
      </c>
      <c r="T508" s="16">
        <v>158</v>
      </c>
      <c r="U508" s="16">
        <v>26</v>
      </c>
      <c r="V508" s="16">
        <v>67</v>
      </c>
      <c r="W508" s="16">
        <v>554</v>
      </c>
      <c r="X508" s="16">
        <v>85</v>
      </c>
      <c r="Y508" s="16"/>
      <c r="Z508" s="16"/>
      <c r="AA508" s="16"/>
      <c r="AB508" s="16"/>
      <c r="AC508" s="16"/>
      <c r="AD508" s="16"/>
    </row>
    <row r="509" spans="2:30" x14ac:dyDescent="0.25">
      <c r="B509" s="3">
        <f t="shared" si="59"/>
        <v>42511</v>
      </c>
      <c r="C509" s="2">
        <f t="shared" si="54"/>
        <v>2016</v>
      </c>
      <c r="D509" s="4" t="str">
        <f t="shared" si="56"/>
        <v>May</v>
      </c>
      <c r="E509" s="2">
        <f t="shared" si="57"/>
        <v>21</v>
      </c>
      <c r="F509" s="2">
        <f t="shared" si="55"/>
        <v>3</v>
      </c>
      <c r="G509" s="5" t="str">
        <f t="shared" si="60"/>
        <v>Sat</v>
      </c>
      <c r="H509" s="2">
        <f t="shared" si="58"/>
        <v>21</v>
      </c>
      <c r="I509" s="16">
        <v>126</v>
      </c>
      <c r="J509" s="16">
        <v>146</v>
      </c>
      <c r="K509" s="16">
        <v>85</v>
      </c>
      <c r="L509" s="16">
        <v>25</v>
      </c>
      <c r="M509" s="16">
        <v>417</v>
      </c>
      <c r="N509" s="16">
        <v>78</v>
      </c>
      <c r="O509" s="16">
        <v>78</v>
      </c>
      <c r="P509" s="16">
        <v>1802</v>
      </c>
      <c r="Q509" s="16">
        <v>1681</v>
      </c>
      <c r="R509" s="16">
        <v>171</v>
      </c>
      <c r="S509" s="16">
        <v>68</v>
      </c>
      <c r="T509" s="16">
        <v>130</v>
      </c>
      <c r="U509" s="16">
        <v>0</v>
      </c>
      <c r="V509" s="16">
        <v>0</v>
      </c>
      <c r="W509" s="16">
        <v>193</v>
      </c>
      <c r="X509" s="16">
        <v>61</v>
      </c>
      <c r="Y509" s="16"/>
      <c r="Z509" s="16"/>
      <c r="AA509" s="16"/>
      <c r="AB509" s="16"/>
      <c r="AC509" s="16"/>
      <c r="AD509" s="16"/>
    </row>
    <row r="510" spans="2:30" x14ac:dyDescent="0.25">
      <c r="B510" s="3">
        <f t="shared" si="59"/>
        <v>42512</v>
      </c>
      <c r="C510" s="2">
        <f t="shared" si="54"/>
        <v>2016</v>
      </c>
      <c r="D510" s="4" t="str">
        <f t="shared" si="56"/>
        <v>May</v>
      </c>
      <c r="E510" s="2">
        <f t="shared" si="57"/>
        <v>22</v>
      </c>
      <c r="F510" s="2">
        <f t="shared" si="55"/>
        <v>4</v>
      </c>
      <c r="G510" s="5" t="str">
        <f t="shared" si="60"/>
        <v>Sun</v>
      </c>
      <c r="H510" s="2">
        <f t="shared" si="58"/>
        <v>22</v>
      </c>
      <c r="I510" s="16">
        <v>152</v>
      </c>
      <c r="J510" s="16">
        <v>121</v>
      </c>
      <c r="K510" s="16">
        <v>84</v>
      </c>
      <c r="L510" s="16">
        <v>21</v>
      </c>
      <c r="M510" s="16">
        <v>386</v>
      </c>
      <c r="N510" s="16">
        <v>72</v>
      </c>
      <c r="O510" s="16">
        <v>72</v>
      </c>
      <c r="P510" s="16">
        <v>1516</v>
      </c>
      <c r="Q510" s="16">
        <v>1448</v>
      </c>
      <c r="R510" s="16">
        <v>127</v>
      </c>
      <c r="S510" s="16">
        <v>37</v>
      </c>
      <c r="T510" s="16">
        <v>92</v>
      </c>
      <c r="U510" s="16">
        <v>0</v>
      </c>
      <c r="V510" s="16">
        <v>0</v>
      </c>
      <c r="W510" s="16">
        <v>154</v>
      </c>
      <c r="X510" s="16">
        <v>50</v>
      </c>
      <c r="Y510" s="16"/>
      <c r="Z510" s="16"/>
      <c r="AA510" s="16"/>
      <c r="AB510" s="16"/>
      <c r="AC510" s="16"/>
      <c r="AD510" s="16"/>
    </row>
    <row r="511" spans="2:30" x14ac:dyDescent="0.25">
      <c r="B511" s="3">
        <f t="shared" si="59"/>
        <v>42513</v>
      </c>
      <c r="C511" s="2">
        <f t="shared" si="54"/>
        <v>2016</v>
      </c>
      <c r="D511" s="4" t="str">
        <f t="shared" si="56"/>
        <v>May</v>
      </c>
      <c r="E511" s="2">
        <f t="shared" si="57"/>
        <v>22</v>
      </c>
      <c r="F511" s="2">
        <f t="shared" si="55"/>
        <v>4</v>
      </c>
      <c r="G511" s="5" t="str">
        <f t="shared" si="60"/>
        <v>Mon</v>
      </c>
      <c r="H511" s="2">
        <f t="shared" si="58"/>
        <v>23</v>
      </c>
      <c r="I511" s="16">
        <v>167</v>
      </c>
      <c r="J511" s="16">
        <v>149</v>
      </c>
      <c r="K511" s="16">
        <v>92</v>
      </c>
      <c r="L511" s="16">
        <v>43</v>
      </c>
      <c r="M511" s="16">
        <v>612</v>
      </c>
      <c r="N511" s="16">
        <v>72</v>
      </c>
      <c r="O511" s="16">
        <v>72</v>
      </c>
      <c r="P511" s="16">
        <v>3327</v>
      </c>
      <c r="Q511" s="16">
        <v>2209</v>
      </c>
      <c r="R511" s="16">
        <v>188</v>
      </c>
      <c r="S511" s="16">
        <v>61</v>
      </c>
      <c r="T511" s="16">
        <v>172</v>
      </c>
      <c r="U511" s="16">
        <v>33</v>
      </c>
      <c r="V511" s="16">
        <v>110</v>
      </c>
      <c r="W511" s="16">
        <v>615</v>
      </c>
      <c r="X511" s="16">
        <v>95</v>
      </c>
      <c r="Y511" s="16"/>
      <c r="Z511" s="16"/>
      <c r="AA511" s="16"/>
      <c r="AB511" s="16"/>
      <c r="AC511" s="16"/>
      <c r="AD511" s="16"/>
    </row>
    <row r="512" spans="2:30" x14ac:dyDescent="0.25">
      <c r="B512" s="3">
        <f t="shared" si="59"/>
        <v>42514</v>
      </c>
      <c r="C512" s="2">
        <f t="shared" si="54"/>
        <v>2016</v>
      </c>
      <c r="D512" s="4" t="str">
        <f t="shared" si="56"/>
        <v>May</v>
      </c>
      <c r="E512" s="2">
        <f t="shared" si="57"/>
        <v>22</v>
      </c>
      <c r="F512" s="2">
        <f t="shared" si="55"/>
        <v>4</v>
      </c>
      <c r="G512" s="5" t="str">
        <f t="shared" si="60"/>
        <v>Tue</v>
      </c>
      <c r="H512" s="2">
        <f t="shared" si="58"/>
        <v>24</v>
      </c>
      <c r="I512" s="16">
        <v>171</v>
      </c>
      <c r="J512" s="16">
        <v>179</v>
      </c>
      <c r="K512" s="16">
        <v>78</v>
      </c>
      <c r="L512" s="16">
        <v>47</v>
      </c>
      <c r="M512" s="16">
        <v>638</v>
      </c>
      <c r="N512" s="16">
        <v>81</v>
      </c>
      <c r="O512" s="16">
        <v>81</v>
      </c>
      <c r="P512" s="16">
        <v>2930</v>
      </c>
      <c r="Q512" s="16">
        <v>1912</v>
      </c>
      <c r="R512" s="16">
        <v>159</v>
      </c>
      <c r="S512" s="16">
        <v>72</v>
      </c>
      <c r="T512" s="16">
        <v>181</v>
      </c>
      <c r="U512" s="16">
        <v>19</v>
      </c>
      <c r="V512" s="16">
        <v>86</v>
      </c>
      <c r="W512" s="16">
        <v>616</v>
      </c>
      <c r="X512" s="16">
        <v>117</v>
      </c>
      <c r="Y512" s="16"/>
      <c r="Z512" s="16"/>
      <c r="AA512" s="16"/>
      <c r="AB512" s="16"/>
      <c r="AC512" s="16"/>
      <c r="AD512" s="16"/>
    </row>
    <row r="513" spans="2:30" x14ac:dyDescent="0.25">
      <c r="B513" s="3">
        <f t="shared" si="59"/>
        <v>42515</v>
      </c>
      <c r="C513" s="2">
        <f t="shared" si="54"/>
        <v>2016</v>
      </c>
      <c r="D513" s="4" t="str">
        <f t="shared" si="56"/>
        <v>May</v>
      </c>
      <c r="E513" s="2">
        <f t="shared" si="57"/>
        <v>22</v>
      </c>
      <c r="F513" s="2">
        <f t="shared" si="55"/>
        <v>4</v>
      </c>
      <c r="G513" s="5" t="str">
        <f t="shared" si="60"/>
        <v>Wed</v>
      </c>
      <c r="H513" s="2">
        <f t="shared" si="58"/>
        <v>25</v>
      </c>
      <c r="I513" s="16">
        <v>171</v>
      </c>
      <c r="J513" s="16">
        <v>183</v>
      </c>
      <c r="K513" s="16">
        <v>76</v>
      </c>
      <c r="L513" s="16">
        <v>36</v>
      </c>
      <c r="M513" s="16">
        <v>456</v>
      </c>
      <c r="N513" s="16">
        <v>90</v>
      </c>
      <c r="O513" s="16">
        <v>90</v>
      </c>
      <c r="P513" s="16">
        <v>2666</v>
      </c>
      <c r="Q513" s="16">
        <v>1832</v>
      </c>
      <c r="R513" s="16">
        <v>151</v>
      </c>
      <c r="S513" s="16">
        <v>64</v>
      </c>
      <c r="T513" s="16">
        <v>178</v>
      </c>
      <c r="U513" s="16">
        <v>24</v>
      </c>
      <c r="V513" s="16">
        <v>87</v>
      </c>
      <c r="W513" s="16">
        <v>644</v>
      </c>
      <c r="X513" s="16">
        <v>112</v>
      </c>
      <c r="Y513" s="16"/>
      <c r="Z513" s="16"/>
      <c r="AA513" s="16"/>
      <c r="AB513" s="16"/>
      <c r="AC513" s="16"/>
      <c r="AD513" s="16"/>
    </row>
    <row r="514" spans="2:30" x14ac:dyDescent="0.25">
      <c r="B514" s="3">
        <f t="shared" si="59"/>
        <v>42516</v>
      </c>
      <c r="C514" s="2">
        <f t="shared" si="54"/>
        <v>2016</v>
      </c>
      <c r="D514" s="4" t="str">
        <f t="shared" si="56"/>
        <v>May</v>
      </c>
      <c r="E514" s="2">
        <f t="shared" si="57"/>
        <v>22</v>
      </c>
      <c r="F514" s="2">
        <f t="shared" si="55"/>
        <v>4</v>
      </c>
      <c r="G514" s="5" t="str">
        <f t="shared" si="60"/>
        <v>Thu</v>
      </c>
      <c r="H514" s="2">
        <f t="shared" si="58"/>
        <v>26</v>
      </c>
      <c r="I514" s="16">
        <v>198</v>
      </c>
      <c r="J514" s="16">
        <v>204</v>
      </c>
      <c r="K514" s="16">
        <v>71</v>
      </c>
      <c r="L514" s="16">
        <v>40</v>
      </c>
      <c r="M514" s="16">
        <v>393</v>
      </c>
      <c r="N514" s="16">
        <v>65</v>
      </c>
      <c r="O514" s="16">
        <v>65</v>
      </c>
      <c r="P514" s="16">
        <v>2648</v>
      </c>
      <c r="Q514" s="16">
        <v>1900</v>
      </c>
      <c r="R514" s="16">
        <v>122</v>
      </c>
      <c r="S514" s="16">
        <v>67</v>
      </c>
      <c r="T514" s="16">
        <v>190</v>
      </c>
      <c r="U514" s="16">
        <v>29</v>
      </c>
      <c r="V514" s="16">
        <v>63</v>
      </c>
      <c r="W514" s="16">
        <v>613</v>
      </c>
      <c r="X514" s="16">
        <v>110</v>
      </c>
      <c r="Y514" s="16"/>
      <c r="Z514" s="16"/>
      <c r="AA514" s="16"/>
      <c r="AB514" s="16"/>
      <c r="AC514" s="16"/>
      <c r="AD514" s="16"/>
    </row>
    <row r="515" spans="2:30" x14ac:dyDescent="0.25">
      <c r="B515" s="3">
        <f t="shared" si="59"/>
        <v>42517</v>
      </c>
      <c r="C515" s="2">
        <f t="shared" ref="C515:C549" si="61">YEAR(B515)</f>
        <v>2016</v>
      </c>
      <c r="D515" s="4" t="str">
        <f t="shared" si="56"/>
        <v>May</v>
      </c>
      <c r="E515" s="2">
        <f t="shared" si="57"/>
        <v>22</v>
      </c>
      <c r="F515" s="2">
        <f>ROUNDUP(DAY(B515)/7,0)</f>
        <v>4</v>
      </c>
      <c r="G515" s="5" t="str">
        <f t="shared" si="60"/>
        <v>Fri</v>
      </c>
      <c r="H515" s="2">
        <f t="shared" si="58"/>
        <v>27</v>
      </c>
      <c r="I515" s="16">
        <v>151</v>
      </c>
      <c r="J515" s="16">
        <v>208</v>
      </c>
      <c r="K515" s="16">
        <v>78</v>
      </c>
      <c r="L515" s="16">
        <v>26</v>
      </c>
      <c r="M515" s="16">
        <v>381</v>
      </c>
      <c r="N515" s="16">
        <v>70</v>
      </c>
      <c r="O515" s="16">
        <v>70</v>
      </c>
      <c r="P515" s="16">
        <v>2550</v>
      </c>
      <c r="Q515" s="16">
        <v>1831</v>
      </c>
      <c r="R515" s="16">
        <v>140</v>
      </c>
      <c r="S515" s="16">
        <v>62</v>
      </c>
      <c r="T515" s="16">
        <v>196</v>
      </c>
      <c r="U515" s="16">
        <v>13</v>
      </c>
      <c r="V515" s="16">
        <v>77</v>
      </c>
      <c r="W515" s="16">
        <v>511</v>
      </c>
      <c r="X515" s="16">
        <v>95</v>
      </c>
      <c r="Y515" s="16"/>
      <c r="Z515" s="16"/>
      <c r="AA515" s="16"/>
      <c r="AB515" s="16"/>
      <c r="AC515" s="16"/>
      <c r="AD515" s="16"/>
    </row>
    <row r="516" spans="2:30" x14ac:dyDescent="0.25">
      <c r="B516" s="3">
        <f t="shared" si="59"/>
        <v>42518</v>
      </c>
      <c r="C516" s="2">
        <f t="shared" si="61"/>
        <v>2016</v>
      </c>
      <c r="D516" s="4" t="str">
        <f>TEXT(B516,"mmm")</f>
        <v>May</v>
      </c>
      <c r="E516" s="2">
        <f>WEEKNUM(B516)</f>
        <v>22</v>
      </c>
      <c r="F516" s="2">
        <f>ROUNDUP(DAY(B516)/7,0)</f>
        <v>4</v>
      </c>
      <c r="G516" s="5" t="str">
        <f t="shared" si="60"/>
        <v>Sat</v>
      </c>
      <c r="H516" s="2">
        <f>VALUE(TEXT(B516,"dd"))</f>
        <v>28</v>
      </c>
      <c r="I516" s="16">
        <v>152</v>
      </c>
      <c r="J516" s="16">
        <v>194</v>
      </c>
      <c r="K516" s="16">
        <v>82</v>
      </c>
      <c r="L516" s="16">
        <v>34</v>
      </c>
      <c r="M516" s="16">
        <v>323</v>
      </c>
      <c r="N516" s="16">
        <v>44</v>
      </c>
      <c r="O516" s="16">
        <v>44</v>
      </c>
      <c r="P516" s="16">
        <v>1645</v>
      </c>
      <c r="Q516" s="16">
        <v>1486</v>
      </c>
      <c r="R516" s="16">
        <v>120</v>
      </c>
      <c r="S516" s="16">
        <v>70</v>
      </c>
      <c r="T516" s="16">
        <v>119</v>
      </c>
      <c r="U516" s="16">
        <v>0</v>
      </c>
      <c r="V516" s="16">
        <v>0</v>
      </c>
      <c r="W516" s="16">
        <v>126</v>
      </c>
      <c r="X516" s="16">
        <v>79</v>
      </c>
      <c r="Y516" s="16"/>
      <c r="Z516" s="16"/>
      <c r="AA516" s="16"/>
      <c r="AB516" s="16"/>
      <c r="AC516" s="16"/>
      <c r="AD516" s="16"/>
    </row>
    <row r="517" spans="2:30" x14ac:dyDescent="0.25">
      <c r="B517" s="3">
        <f t="shared" ref="B517:B581" si="62">B516+1</f>
        <v>42519</v>
      </c>
      <c r="C517" s="2">
        <f t="shared" si="61"/>
        <v>2016</v>
      </c>
      <c r="D517" s="4" t="str">
        <f>TEXT(B517,"mmm")</f>
        <v>May</v>
      </c>
      <c r="E517" s="2">
        <f>WEEKNUM(B517)</f>
        <v>23</v>
      </c>
      <c r="F517" s="2">
        <f>ROUNDUP(DAY(B517)/7,0)</f>
        <v>5</v>
      </c>
      <c r="G517" s="5" t="str">
        <f t="shared" si="60"/>
        <v>Sun</v>
      </c>
      <c r="H517" s="2">
        <f>VALUE(TEXT(B517,"dd"))</f>
        <v>29</v>
      </c>
      <c r="I517" s="16">
        <v>159</v>
      </c>
      <c r="J517" s="16">
        <v>126</v>
      </c>
      <c r="K517" s="16">
        <v>85</v>
      </c>
      <c r="L517" s="16">
        <v>33</v>
      </c>
      <c r="M517" s="16">
        <v>284</v>
      </c>
      <c r="N517" s="16">
        <v>70</v>
      </c>
      <c r="O517" s="16">
        <v>70</v>
      </c>
      <c r="P517" s="16">
        <v>1293</v>
      </c>
      <c r="Q517" s="16">
        <v>1241</v>
      </c>
      <c r="R517" s="16">
        <v>101</v>
      </c>
      <c r="S517" s="16">
        <v>46</v>
      </c>
      <c r="T517" s="16">
        <v>55</v>
      </c>
      <c r="U517" s="16">
        <v>0</v>
      </c>
      <c r="V517" s="16">
        <v>0</v>
      </c>
      <c r="W517" s="16">
        <v>135</v>
      </c>
      <c r="X517" s="16">
        <v>58</v>
      </c>
      <c r="Y517" s="16"/>
      <c r="Z517" s="16"/>
      <c r="AA517" s="16"/>
      <c r="AB517" s="16"/>
      <c r="AC517" s="16"/>
      <c r="AD517" s="16"/>
    </row>
    <row r="518" spans="2:30" x14ac:dyDescent="0.25">
      <c r="B518" s="3">
        <f t="shared" si="62"/>
        <v>42520</v>
      </c>
      <c r="C518" s="2">
        <f t="shared" si="61"/>
        <v>2016</v>
      </c>
      <c r="D518" s="4" t="str">
        <f>TEXT(B518,"mmm")</f>
        <v>May</v>
      </c>
      <c r="E518" s="2">
        <f>WEEKNUM(B518)</f>
        <v>23</v>
      </c>
      <c r="F518" s="2">
        <f>ROUNDUP(DAY(B518)/7,0)</f>
        <v>5</v>
      </c>
      <c r="G518" s="5" t="str">
        <f t="shared" si="60"/>
        <v>Mon</v>
      </c>
      <c r="H518" s="2">
        <f>VALUE(TEXT(B518,"dd"))</f>
        <v>30</v>
      </c>
      <c r="I518" s="16">
        <v>166</v>
      </c>
      <c r="J518" s="16">
        <v>195</v>
      </c>
      <c r="K518" s="16">
        <v>102</v>
      </c>
      <c r="L518" s="16">
        <v>37</v>
      </c>
      <c r="M518" s="16">
        <v>385</v>
      </c>
      <c r="N518" s="16">
        <v>70</v>
      </c>
      <c r="O518" s="16">
        <v>70</v>
      </c>
      <c r="P518" s="16">
        <v>1797</v>
      </c>
      <c r="Q518" s="16">
        <v>1691</v>
      </c>
      <c r="R518" s="16">
        <v>145</v>
      </c>
      <c r="S518" s="16">
        <v>59</v>
      </c>
      <c r="T518" s="16">
        <v>121</v>
      </c>
      <c r="U518" s="16">
        <v>3</v>
      </c>
      <c r="V518" s="16">
        <v>42</v>
      </c>
      <c r="W518" s="16">
        <v>347</v>
      </c>
      <c r="X518" s="16">
        <v>91</v>
      </c>
      <c r="Y518" s="16"/>
      <c r="Z518" s="16"/>
      <c r="AA518" s="16"/>
      <c r="AB518" s="16"/>
      <c r="AC518" s="16"/>
      <c r="AD518" s="16"/>
    </row>
    <row r="519" spans="2:30" x14ac:dyDescent="0.25">
      <c r="B519" s="3">
        <f t="shared" si="62"/>
        <v>42521</v>
      </c>
      <c r="C519" s="2">
        <f t="shared" si="61"/>
        <v>2016</v>
      </c>
      <c r="D519" s="4" t="str">
        <f>TEXT(B519,"mmm")</f>
        <v>May</v>
      </c>
      <c r="E519" s="2">
        <f>WEEKNUM(B519)</f>
        <v>23</v>
      </c>
      <c r="F519" s="2">
        <f>ROUNDUP(DAY(B519)/7,0)</f>
        <v>5</v>
      </c>
      <c r="G519" s="5" t="str">
        <f t="shared" si="60"/>
        <v>Tue</v>
      </c>
      <c r="H519" s="2">
        <f>VALUE(TEXT(B519,"dd"))</f>
        <v>31</v>
      </c>
      <c r="I519" s="16">
        <v>226</v>
      </c>
      <c r="J519" s="16">
        <v>221</v>
      </c>
      <c r="K519" s="16">
        <v>92</v>
      </c>
      <c r="L519" s="16">
        <v>41</v>
      </c>
      <c r="M519" s="16">
        <v>532</v>
      </c>
      <c r="N519" s="16">
        <v>107</v>
      </c>
      <c r="O519" s="16">
        <v>107</v>
      </c>
      <c r="P519" s="16">
        <v>3641</v>
      </c>
      <c r="Q519" s="16">
        <v>2176</v>
      </c>
      <c r="R519" s="16">
        <v>171</v>
      </c>
      <c r="S519" s="16">
        <v>76</v>
      </c>
      <c r="T519" s="16">
        <v>180</v>
      </c>
      <c r="U519" s="16">
        <v>21</v>
      </c>
      <c r="V519" s="16">
        <v>84</v>
      </c>
      <c r="W519" s="16">
        <v>693</v>
      </c>
      <c r="X519" s="16">
        <v>132</v>
      </c>
      <c r="Y519" s="16"/>
      <c r="Z519" s="16"/>
      <c r="AA519" s="16"/>
      <c r="AB519" s="16"/>
      <c r="AC519" s="16"/>
      <c r="AD519" s="16"/>
    </row>
    <row r="520" spans="2:30" x14ac:dyDescent="0.25">
      <c r="B520" s="3">
        <f t="shared" si="62"/>
        <v>42522</v>
      </c>
      <c r="C520" s="2">
        <f t="shared" si="61"/>
        <v>2016</v>
      </c>
      <c r="D520" s="4" t="str">
        <f t="shared" ref="D520:D549" si="63">TEXT(B520,"mmm")</f>
        <v>Jun</v>
      </c>
      <c r="E520" s="2">
        <f t="shared" ref="E520:E549" si="64">WEEKNUM(B520)</f>
        <v>23</v>
      </c>
      <c r="F520" s="2">
        <f t="shared" ref="F520:F549" si="65">ROUNDUP(DAY(B520)/7,0)</f>
        <v>1</v>
      </c>
      <c r="G520" s="5" t="str">
        <f t="shared" ref="G520:G549" si="66">TEXT(B520,"ddd")</f>
        <v>Wed</v>
      </c>
      <c r="H520" s="2">
        <f t="shared" ref="H520:H549" si="67">VALUE(TEXT(B520,"dd"))</f>
        <v>1</v>
      </c>
      <c r="I520" s="16">
        <v>192</v>
      </c>
      <c r="J520" s="16">
        <v>173</v>
      </c>
      <c r="K520" s="16">
        <v>78</v>
      </c>
      <c r="L520" s="16">
        <v>22</v>
      </c>
      <c r="M520" s="16">
        <v>568</v>
      </c>
      <c r="N520" s="16">
        <v>78</v>
      </c>
      <c r="O520" s="16">
        <v>148</v>
      </c>
      <c r="P520" s="16">
        <v>3117</v>
      </c>
      <c r="Q520" s="16">
        <v>2065</v>
      </c>
      <c r="R520" s="16">
        <v>168</v>
      </c>
      <c r="S520" s="16">
        <v>85</v>
      </c>
      <c r="T520" s="16">
        <v>176</v>
      </c>
      <c r="U520" s="16">
        <v>18</v>
      </c>
      <c r="V520" s="16">
        <v>93</v>
      </c>
      <c r="W520" s="16">
        <v>736</v>
      </c>
      <c r="X520" s="16">
        <v>103</v>
      </c>
      <c r="Y520" s="16"/>
      <c r="Z520" s="16"/>
      <c r="AA520" s="16"/>
      <c r="AB520" s="16"/>
      <c r="AC520" s="16"/>
      <c r="AD520" s="16"/>
    </row>
    <row r="521" spans="2:30" x14ac:dyDescent="0.25">
      <c r="B521" s="3">
        <f t="shared" si="62"/>
        <v>42523</v>
      </c>
      <c r="C521" s="2">
        <f t="shared" si="61"/>
        <v>2016</v>
      </c>
      <c r="D521" s="4" t="str">
        <f t="shared" si="63"/>
        <v>Jun</v>
      </c>
      <c r="E521" s="2">
        <f t="shared" si="64"/>
        <v>23</v>
      </c>
      <c r="F521" s="2">
        <f t="shared" si="65"/>
        <v>1</v>
      </c>
      <c r="G521" s="5" t="str">
        <f t="shared" si="66"/>
        <v>Thu</v>
      </c>
      <c r="H521" s="2">
        <f t="shared" si="67"/>
        <v>2</v>
      </c>
      <c r="I521" s="16">
        <v>160</v>
      </c>
      <c r="J521" s="16">
        <v>259</v>
      </c>
      <c r="K521" s="16">
        <v>72</v>
      </c>
      <c r="L521" s="16">
        <v>32</v>
      </c>
      <c r="M521" s="16">
        <v>579</v>
      </c>
      <c r="N521" s="16">
        <v>82</v>
      </c>
      <c r="O521" s="16">
        <v>149</v>
      </c>
      <c r="P521" s="16">
        <v>2938</v>
      </c>
      <c r="Q521" s="16">
        <v>2081</v>
      </c>
      <c r="R521" s="16">
        <v>178</v>
      </c>
      <c r="S521" s="16">
        <v>61</v>
      </c>
      <c r="T521" s="16">
        <v>199</v>
      </c>
      <c r="U521" s="16">
        <v>15</v>
      </c>
      <c r="V521" s="16">
        <v>81</v>
      </c>
      <c r="W521" s="16">
        <v>762</v>
      </c>
      <c r="X521" s="16">
        <v>118</v>
      </c>
      <c r="Y521" s="16"/>
      <c r="Z521" s="16"/>
      <c r="AA521" s="16"/>
      <c r="AB521" s="16"/>
      <c r="AC521" s="16"/>
      <c r="AD521" s="16"/>
    </row>
    <row r="522" spans="2:30" x14ac:dyDescent="0.25">
      <c r="B522" s="3">
        <f t="shared" si="62"/>
        <v>42524</v>
      </c>
      <c r="C522" s="2">
        <f t="shared" si="61"/>
        <v>2016</v>
      </c>
      <c r="D522" s="4" t="str">
        <f t="shared" si="63"/>
        <v>Jun</v>
      </c>
      <c r="E522" s="2">
        <f t="shared" si="64"/>
        <v>23</v>
      </c>
      <c r="F522" s="2">
        <f t="shared" si="65"/>
        <v>1</v>
      </c>
      <c r="G522" s="5" t="str">
        <f t="shared" si="66"/>
        <v>Fri</v>
      </c>
      <c r="H522" s="2">
        <f t="shared" si="67"/>
        <v>3</v>
      </c>
      <c r="I522" s="16">
        <v>171</v>
      </c>
      <c r="J522" s="16">
        <v>206</v>
      </c>
      <c r="K522" s="16">
        <v>67</v>
      </c>
      <c r="L522" s="16">
        <v>33</v>
      </c>
      <c r="M522" s="16">
        <v>490</v>
      </c>
      <c r="N522" s="16">
        <v>76</v>
      </c>
      <c r="O522" s="16">
        <v>120</v>
      </c>
      <c r="P522" s="16">
        <v>2737</v>
      </c>
      <c r="Q522" s="16">
        <v>1924</v>
      </c>
      <c r="R522" s="16">
        <v>169</v>
      </c>
      <c r="S522" s="16">
        <v>63</v>
      </c>
      <c r="T522" s="16">
        <v>236</v>
      </c>
      <c r="U522" s="16">
        <v>21</v>
      </c>
      <c r="V522" s="16">
        <v>81</v>
      </c>
      <c r="W522" s="16">
        <v>598</v>
      </c>
      <c r="X522" s="16">
        <v>105</v>
      </c>
      <c r="Y522" s="16"/>
      <c r="Z522" s="16"/>
      <c r="AA522" s="16"/>
      <c r="AB522" s="16"/>
      <c r="AC522" s="16"/>
      <c r="AD522" s="16"/>
    </row>
    <row r="523" spans="2:30" x14ac:dyDescent="0.25">
      <c r="B523" s="3">
        <f t="shared" si="62"/>
        <v>42525</v>
      </c>
      <c r="C523" s="2">
        <f t="shared" si="61"/>
        <v>2016</v>
      </c>
      <c r="D523" s="4" t="str">
        <f t="shared" si="63"/>
        <v>Jun</v>
      </c>
      <c r="E523" s="2">
        <f t="shared" si="64"/>
        <v>23</v>
      </c>
      <c r="F523" s="2">
        <f t="shared" si="65"/>
        <v>1</v>
      </c>
      <c r="G523" s="5" t="str">
        <f t="shared" si="66"/>
        <v>Sat</v>
      </c>
      <c r="H523" s="2">
        <f t="shared" si="67"/>
        <v>4</v>
      </c>
      <c r="I523" s="16">
        <v>165</v>
      </c>
      <c r="J523" s="16">
        <v>159</v>
      </c>
      <c r="K523" s="16">
        <v>76</v>
      </c>
      <c r="L523" s="16">
        <v>41</v>
      </c>
      <c r="M523" s="16">
        <v>330</v>
      </c>
      <c r="N523" s="16">
        <v>50</v>
      </c>
      <c r="O523" s="16">
        <v>0</v>
      </c>
      <c r="P523" s="16">
        <v>1839</v>
      </c>
      <c r="Q523" s="16">
        <v>1658</v>
      </c>
      <c r="R523" s="16">
        <v>115</v>
      </c>
      <c r="S523" s="16">
        <v>52</v>
      </c>
      <c r="T523" s="16">
        <v>153</v>
      </c>
      <c r="U523" s="16">
        <v>0</v>
      </c>
      <c r="V523" s="16">
        <v>0</v>
      </c>
      <c r="W523" s="16">
        <v>102</v>
      </c>
      <c r="X523" s="16">
        <v>65</v>
      </c>
      <c r="Y523" s="16"/>
      <c r="Z523" s="16"/>
      <c r="AA523" s="16"/>
      <c r="AB523" s="16"/>
      <c r="AC523" s="16"/>
      <c r="AD523" s="16"/>
    </row>
    <row r="524" spans="2:30" x14ac:dyDescent="0.25">
      <c r="B524" s="3">
        <f t="shared" si="62"/>
        <v>42526</v>
      </c>
      <c r="C524" s="2">
        <f t="shared" si="61"/>
        <v>2016</v>
      </c>
      <c r="D524" s="4" t="str">
        <f t="shared" si="63"/>
        <v>Jun</v>
      </c>
      <c r="E524" s="2">
        <f t="shared" si="64"/>
        <v>24</v>
      </c>
      <c r="F524" s="2">
        <f t="shared" si="65"/>
        <v>1</v>
      </c>
      <c r="G524" s="5" t="str">
        <f t="shared" si="66"/>
        <v>Sun</v>
      </c>
      <c r="H524" s="2">
        <f t="shared" si="67"/>
        <v>5</v>
      </c>
      <c r="I524" s="16">
        <v>163</v>
      </c>
      <c r="J524" s="16">
        <v>136</v>
      </c>
      <c r="K524" s="16">
        <v>93</v>
      </c>
      <c r="L524" s="16">
        <v>36</v>
      </c>
      <c r="M524" s="16">
        <v>228</v>
      </c>
      <c r="N524" s="16">
        <v>49</v>
      </c>
      <c r="O524" s="16">
        <v>0</v>
      </c>
      <c r="P524" s="16">
        <v>1448</v>
      </c>
      <c r="Q524" s="16">
        <v>1382</v>
      </c>
      <c r="R524" s="16">
        <v>99</v>
      </c>
      <c r="S524" s="16">
        <v>59</v>
      </c>
      <c r="T524" s="16">
        <v>143</v>
      </c>
      <c r="U524" s="16">
        <v>0</v>
      </c>
      <c r="V524" s="16">
        <v>0</v>
      </c>
      <c r="W524" s="16">
        <v>149</v>
      </c>
      <c r="X524" s="16">
        <v>72</v>
      </c>
      <c r="Y524" s="16"/>
      <c r="Z524" s="16"/>
      <c r="AA524" s="16"/>
      <c r="AB524" s="16"/>
      <c r="AC524" s="16"/>
      <c r="AD524" s="16"/>
    </row>
    <row r="525" spans="2:30" x14ac:dyDescent="0.25">
      <c r="B525" s="3">
        <f t="shared" si="62"/>
        <v>42527</v>
      </c>
      <c r="C525" s="2">
        <f t="shared" si="61"/>
        <v>2016</v>
      </c>
      <c r="D525" s="4" t="str">
        <f t="shared" si="63"/>
        <v>Jun</v>
      </c>
      <c r="E525" s="2">
        <f t="shared" si="64"/>
        <v>24</v>
      </c>
      <c r="F525" s="2">
        <f t="shared" si="65"/>
        <v>1</v>
      </c>
      <c r="G525" s="5" t="str">
        <f t="shared" si="66"/>
        <v>Mon</v>
      </c>
      <c r="H525" s="2">
        <f t="shared" si="67"/>
        <v>6</v>
      </c>
      <c r="I525" s="16">
        <v>207</v>
      </c>
      <c r="J525" s="16">
        <v>154</v>
      </c>
      <c r="K525" s="16">
        <v>81</v>
      </c>
      <c r="L525" s="16">
        <v>40</v>
      </c>
      <c r="M525" s="16">
        <v>459</v>
      </c>
      <c r="N525" s="16">
        <v>82</v>
      </c>
      <c r="O525" s="16">
        <v>178</v>
      </c>
      <c r="P525" s="16">
        <v>3191</v>
      </c>
      <c r="Q525" s="16">
        <v>2203</v>
      </c>
      <c r="R525" s="16">
        <v>160</v>
      </c>
      <c r="S525" s="16">
        <v>82</v>
      </c>
      <c r="T525" s="16">
        <v>176</v>
      </c>
      <c r="U525" s="16">
        <v>35</v>
      </c>
      <c r="V525" s="16">
        <v>92</v>
      </c>
      <c r="W525" s="16">
        <v>629</v>
      </c>
      <c r="X525" s="16">
        <v>149</v>
      </c>
      <c r="Y525" s="16"/>
      <c r="Z525" s="16"/>
      <c r="AA525" s="16"/>
      <c r="AB525" s="16"/>
      <c r="AC525" s="16"/>
      <c r="AD525" s="16"/>
    </row>
    <row r="526" spans="2:30" x14ac:dyDescent="0.25">
      <c r="B526" s="3">
        <f t="shared" si="62"/>
        <v>42528</v>
      </c>
      <c r="C526" s="2">
        <f t="shared" si="61"/>
        <v>2016</v>
      </c>
      <c r="D526" s="4" t="str">
        <f t="shared" si="63"/>
        <v>Jun</v>
      </c>
      <c r="E526" s="2">
        <f t="shared" si="64"/>
        <v>24</v>
      </c>
      <c r="F526" s="2">
        <f t="shared" si="65"/>
        <v>1</v>
      </c>
      <c r="G526" s="5" t="str">
        <f t="shared" si="66"/>
        <v>Tue</v>
      </c>
      <c r="H526" s="2">
        <f t="shared" si="67"/>
        <v>7</v>
      </c>
      <c r="I526" s="16">
        <v>203</v>
      </c>
      <c r="J526" s="16">
        <v>178</v>
      </c>
      <c r="K526" s="16">
        <v>79</v>
      </c>
      <c r="L526" s="16">
        <v>55</v>
      </c>
      <c r="M526" s="16">
        <v>467</v>
      </c>
      <c r="N526" s="16">
        <v>78</v>
      </c>
      <c r="O526" s="16">
        <v>132</v>
      </c>
      <c r="P526" s="16">
        <v>2981</v>
      </c>
      <c r="Q526" s="16">
        <v>2061</v>
      </c>
      <c r="R526" s="16">
        <v>160</v>
      </c>
      <c r="S526" s="16">
        <v>58</v>
      </c>
      <c r="T526" s="16">
        <v>143</v>
      </c>
      <c r="U526" s="16">
        <v>25</v>
      </c>
      <c r="V526" s="16">
        <v>79</v>
      </c>
      <c r="W526" s="16">
        <v>612</v>
      </c>
      <c r="X526" s="16">
        <v>126</v>
      </c>
      <c r="Y526" s="16"/>
      <c r="Z526" s="16"/>
      <c r="AA526" s="16"/>
      <c r="AB526" s="16"/>
      <c r="AC526" s="16"/>
      <c r="AD526" s="16"/>
    </row>
    <row r="527" spans="2:30" x14ac:dyDescent="0.25">
      <c r="B527" s="3">
        <f t="shared" si="62"/>
        <v>42529</v>
      </c>
      <c r="C527" s="2">
        <f t="shared" si="61"/>
        <v>2016</v>
      </c>
      <c r="D527" s="4" t="str">
        <f t="shared" si="63"/>
        <v>Jun</v>
      </c>
      <c r="E527" s="2">
        <f t="shared" si="64"/>
        <v>24</v>
      </c>
      <c r="F527" s="2">
        <f t="shared" si="65"/>
        <v>2</v>
      </c>
      <c r="G527" s="5" t="str">
        <f t="shared" si="66"/>
        <v>Wed</v>
      </c>
      <c r="H527" s="2">
        <f t="shared" si="67"/>
        <v>8</v>
      </c>
      <c r="I527" s="16">
        <v>218</v>
      </c>
      <c r="J527" s="16">
        <v>156</v>
      </c>
      <c r="K527" s="16">
        <v>68</v>
      </c>
      <c r="L527" s="16">
        <v>36</v>
      </c>
      <c r="M527" s="16">
        <v>462</v>
      </c>
      <c r="N527" s="16">
        <v>82</v>
      </c>
      <c r="O527" s="16">
        <v>140</v>
      </c>
      <c r="P527" s="16">
        <v>2658</v>
      </c>
      <c r="Q527" s="16">
        <v>1849</v>
      </c>
      <c r="R527" s="16">
        <v>148</v>
      </c>
      <c r="S527" s="16">
        <v>91</v>
      </c>
      <c r="T527" s="16">
        <v>157</v>
      </c>
      <c r="U527" s="16">
        <v>25</v>
      </c>
      <c r="V527" s="16">
        <v>79</v>
      </c>
      <c r="W527" s="16">
        <v>612</v>
      </c>
      <c r="X527" s="16">
        <v>124</v>
      </c>
      <c r="Y527" s="16"/>
      <c r="Z527" s="16"/>
      <c r="AA527" s="16"/>
      <c r="AB527" s="16"/>
      <c r="AC527" s="16"/>
      <c r="AD527" s="16"/>
    </row>
    <row r="528" spans="2:30" x14ac:dyDescent="0.25">
      <c r="B528" s="3">
        <f t="shared" si="62"/>
        <v>42530</v>
      </c>
      <c r="C528" s="2">
        <f t="shared" si="61"/>
        <v>2016</v>
      </c>
      <c r="D528" s="4" t="str">
        <f t="shared" si="63"/>
        <v>Jun</v>
      </c>
      <c r="E528" s="2">
        <f t="shared" si="64"/>
        <v>24</v>
      </c>
      <c r="F528" s="2">
        <f t="shared" si="65"/>
        <v>2</v>
      </c>
      <c r="G528" s="5" t="str">
        <f t="shared" si="66"/>
        <v>Thu</v>
      </c>
      <c r="H528" s="2">
        <f t="shared" si="67"/>
        <v>9</v>
      </c>
      <c r="I528" s="16">
        <v>233</v>
      </c>
      <c r="J528" s="16">
        <v>193</v>
      </c>
      <c r="K528" s="16">
        <v>60</v>
      </c>
      <c r="L528" s="16">
        <v>44</v>
      </c>
      <c r="M528" s="16">
        <v>407</v>
      </c>
      <c r="N528" s="16">
        <v>48</v>
      </c>
      <c r="O528" s="16">
        <v>99</v>
      </c>
      <c r="P528" s="16">
        <v>2598</v>
      </c>
      <c r="Q528" s="16">
        <v>1962</v>
      </c>
      <c r="R528" s="16">
        <v>116</v>
      </c>
      <c r="S528" s="16">
        <v>68</v>
      </c>
      <c r="T528" s="16">
        <v>187</v>
      </c>
      <c r="U528" s="16">
        <v>28</v>
      </c>
      <c r="V528" s="16">
        <v>92</v>
      </c>
      <c r="W528" s="16">
        <v>635</v>
      </c>
      <c r="X528" s="16">
        <v>141</v>
      </c>
      <c r="Y528" s="16"/>
      <c r="Z528" s="16"/>
      <c r="AA528" s="16"/>
      <c r="AB528" s="16"/>
      <c r="AC528" s="16"/>
      <c r="AD528" s="16"/>
    </row>
    <row r="529" spans="2:30" x14ac:dyDescent="0.25">
      <c r="B529" s="3">
        <f t="shared" si="62"/>
        <v>42531</v>
      </c>
      <c r="C529" s="2">
        <f t="shared" si="61"/>
        <v>2016</v>
      </c>
      <c r="D529" s="4" t="str">
        <f t="shared" si="63"/>
        <v>Jun</v>
      </c>
      <c r="E529" s="2">
        <f t="shared" si="64"/>
        <v>24</v>
      </c>
      <c r="F529" s="2">
        <f t="shared" si="65"/>
        <v>2</v>
      </c>
      <c r="G529" s="5" t="str">
        <f t="shared" si="66"/>
        <v>Fri</v>
      </c>
      <c r="H529" s="2">
        <f t="shared" si="67"/>
        <v>10</v>
      </c>
      <c r="I529" s="16">
        <v>170</v>
      </c>
      <c r="J529" s="16">
        <v>166</v>
      </c>
      <c r="K529" s="16">
        <v>63</v>
      </c>
      <c r="L529" s="16">
        <v>26</v>
      </c>
      <c r="M529" s="16">
        <v>436</v>
      </c>
      <c r="N529" s="16">
        <v>64</v>
      </c>
      <c r="O529" s="16">
        <v>109</v>
      </c>
      <c r="P529" s="16">
        <v>2343</v>
      </c>
      <c r="Q529" s="16">
        <v>1730</v>
      </c>
      <c r="R529" s="16">
        <v>122</v>
      </c>
      <c r="S529" s="16">
        <v>75</v>
      </c>
      <c r="T529" s="16">
        <v>128</v>
      </c>
      <c r="U529" s="16">
        <v>21</v>
      </c>
      <c r="V529" s="16">
        <v>81</v>
      </c>
      <c r="W529" s="16">
        <v>494</v>
      </c>
      <c r="X529" s="16">
        <v>118</v>
      </c>
      <c r="Y529" s="16"/>
      <c r="Z529" s="16"/>
      <c r="AA529" s="16"/>
      <c r="AB529" s="16"/>
      <c r="AC529" s="16"/>
      <c r="AD529" s="16"/>
    </row>
    <row r="530" spans="2:30" x14ac:dyDescent="0.25">
      <c r="B530" s="3">
        <f t="shared" si="62"/>
        <v>42532</v>
      </c>
      <c r="C530" s="2">
        <f t="shared" si="61"/>
        <v>2016</v>
      </c>
      <c r="D530" s="4" t="str">
        <f t="shared" si="63"/>
        <v>Jun</v>
      </c>
      <c r="E530" s="2">
        <f t="shared" si="64"/>
        <v>24</v>
      </c>
      <c r="F530" s="2">
        <f t="shared" si="65"/>
        <v>2</v>
      </c>
      <c r="G530" s="5" t="str">
        <f t="shared" si="66"/>
        <v>Sat</v>
      </c>
      <c r="H530" s="2">
        <f t="shared" si="67"/>
        <v>11</v>
      </c>
      <c r="I530" s="16">
        <v>177</v>
      </c>
      <c r="J530" s="16">
        <v>179</v>
      </c>
      <c r="K530" s="16">
        <v>77</v>
      </c>
      <c r="L530" s="16">
        <v>37</v>
      </c>
      <c r="M530" s="16">
        <v>324</v>
      </c>
      <c r="N530" s="16">
        <v>47</v>
      </c>
      <c r="O530" s="16">
        <v>0</v>
      </c>
      <c r="P530" s="16">
        <v>1575</v>
      </c>
      <c r="Q530" s="16">
        <v>1484</v>
      </c>
      <c r="R530" s="16">
        <v>104</v>
      </c>
      <c r="S530" s="16">
        <v>52</v>
      </c>
      <c r="T530" s="16">
        <v>128</v>
      </c>
      <c r="U530" s="16">
        <v>0</v>
      </c>
      <c r="V530" s="16">
        <v>0</v>
      </c>
      <c r="W530" s="16">
        <v>78</v>
      </c>
      <c r="X530" s="16">
        <v>99</v>
      </c>
      <c r="Y530" s="16"/>
      <c r="Z530" s="16"/>
      <c r="AA530" s="16"/>
      <c r="AB530" s="16"/>
      <c r="AC530" s="16"/>
      <c r="AD530" s="16"/>
    </row>
    <row r="531" spans="2:30" x14ac:dyDescent="0.25">
      <c r="B531" s="3">
        <f t="shared" si="62"/>
        <v>42533</v>
      </c>
      <c r="C531" s="2">
        <f t="shared" si="61"/>
        <v>2016</v>
      </c>
      <c r="D531" s="4" t="str">
        <f t="shared" si="63"/>
        <v>Jun</v>
      </c>
      <c r="E531" s="2">
        <f t="shared" si="64"/>
        <v>25</v>
      </c>
      <c r="F531" s="2">
        <f t="shared" si="65"/>
        <v>2</v>
      </c>
      <c r="G531" s="5" t="str">
        <f t="shared" si="66"/>
        <v>Sun</v>
      </c>
      <c r="H531" s="2">
        <f t="shared" si="67"/>
        <v>12</v>
      </c>
      <c r="I531" s="16">
        <v>125</v>
      </c>
      <c r="J531" s="16">
        <v>153</v>
      </c>
      <c r="K531" s="16">
        <v>60</v>
      </c>
      <c r="L531" s="16">
        <v>33</v>
      </c>
      <c r="M531" s="16">
        <v>320</v>
      </c>
      <c r="N531" s="16">
        <v>60</v>
      </c>
      <c r="O531" s="16">
        <v>0</v>
      </c>
      <c r="P531" s="16">
        <v>1365</v>
      </c>
      <c r="Q531" s="16">
        <v>1218</v>
      </c>
      <c r="R531" s="16">
        <v>128</v>
      </c>
      <c r="S531" s="16">
        <v>39</v>
      </c>
      <c r="T531" s="16">
        <v>128</v>
      </c>
      <c r="U531" s="16">
        <v>0</v>
      </c>
      <c r="V531" s="16">
        <v>0</v>
      </c>
      <c r="W531" s="16">
        <v>89</v>
      </c>
      <c r="X531" s="16">
        <v>34</v>
      </c>
      <c r="Y531" s="16"/>
      <c r="Z531" s="16"/>
      <c r="AA531" s="16"/>
      <c r="AB531" s="16"/>
      <c r="AC531" s="16"/>
      <c r="AD531" s="16"/>
    </row>
    <row r="532" spans="2:30" x14ac:dyDescent="0.25">
      <c r="B532" s="3">
        <f t="shared" si="62"/>
        <v>42534</v>
      </c>
      <c r="C532" s="2">
        <f t="shared" si="61"/>
        <v>2016</v>
      </c>
      <c r="D532" s="4" t="str">
        <f t="shared" si="63"/>
        <v>Jun</v>
      </c>
      <c r="E532" s="2">
        <f t="shared" si="64"/>
        <v>25</v>
      </c>
      <c r="F532" s="2">
        <f t="shared" si="65"/>
        <v>2</v>
      </c>
      <c r="G532" s="5" t="str">
        <f t="shared" si="66"/>
        <v>Mon</v>
      </c>
      <c r="H532" s="2">
        <f t="shared" si="67"/>
        <v>13</v>
      </c>
      <c r="I532" s="16">
        <v>172</v>
      </c>
      <c r="J532" s="16">
        <v>189</v>
      </c>
      <c r="K532" s="16">
        <v>83</v>
      </c>
      <c r="L532" s="16">
        <v>40</v>
      </c>
      <c r="M532" s="16">
        <v>517</v>
      </c>
      <c r="N532" s="16">
        <v>88</v>
      </c>
      <c r="O532" s="16">
        <v>162</v>
      </c>
      <c r="P532" s="16">
        <v>3401</v>
      </c>
      <c r="Q532" s="16">
        <v>2113</v>
      </c>
      <c r="R532" s="16">
        <v>171</v>
      </c>
      <c r="S532" s="16">
        <v>69</v>
      </c>
      <c r="T532" s="16">
        <v>182</v>
      </c>
      <c r="U532" s="16">
        <v>31</v>
      </c>
      <c r="V532" s="16">
        <v>93</v>
      </c>
      <c r="W532" s="16">
        <v>505</v>
      </c>
      <c r="X532" s="16">
        <v>159</v>
      </c>
      <c r="Y532" s="16"/>
      <c r="Z532" s="16"/>
      <c r="AA532" s="16"/>
      <c r="AB532" s="16"/>
      <c r="AC532" s="16"/>
      <c r="AD532" s="16"/>
    </row>
    <row r="533" spans="2:30" x14ac:dyDescent="0.25">
      <c r="B533" s="3">
        <f t="shared" si="62"/>
        <v>42535</v>
      </c>
      <c r="C533" s="2">
        <f t="shared" si="61"/>
        <v>2016</v>
      </c>
      <c r="D533" s="4" t="str">
        <f t="shared" si="63"/>
        <v>Jun</v>
      </c>
      <c r="E533" s="2">
        <f t="shared" si="64"/>
        <v>25</v>
      </c>
      <c r="F533" s="2">
        <f t="shared" si="65"/>
        <v>2</v>
      </c>
      <c r="G533" s="5" t="str">
        <f t="shared" si="66"/>
        <v>Tue</v>
      </c>
      <c r="H533" s="2">
        <f t="shared" si="67"/>
        <v>14</v>
      </c>
      <c r="I533" s="16">
        <v>199</v>
      </c>
      <c r="J533" s="16">
        <v>218</v>
      </c>
      <c r="K533" s="16">
        <v>88</v>
      </c>
      <c r="L533" s="16">
        <v>36</v>
      </c>
      <c r="M533" s="16">
        <v>487</v>
      </c>
      <c r="N533" s="16">
        <v>69</v>
      </c>
      <c r="O533" s="16">
        <v>134</v>
      </c>
      <c r="P533" s="16">
        <v>2830</v>
      </c>
      <c r="Q533" s="16">
        <v>1954</v>
      </c>
      <c r="R533" s="16">
        <v>139</v>
      </c>
      <c r="S533" s="16">
        <v>78</v>
      </c>
      <c r="T533" s="16">
        <v>182</v>
      </c>
      <c r="U533" s="16">
        <v>27</v>
      </c>
      <c r="V533" s="16">
        <v>73</v>
      </c>
      <c r="W533" s="16">
        <v>548</v>
      </c>
      <c r="X533" s="16">
        <v>174</v>
      </c>
      <c r="Y533" s="16"/>
      <c r="Z533" s="16"/>
      <c r="AA533" s="16"/>
      <c r="AB533" s="16"/>
      <c r="AC533" s="16"/>
      <c r="AD533" s="16"/>
    </row>
    <row r="534" spans="2:30" x14ac:dyDescent="0.25">
      <c r="B534" s="3">
        <f t="shared" si="62"/>
        <v>42536</v>
      </c>
      <c r="C534" s="2">
        <f t="shared" si="61"/>
        <v>2016</v>
      </c>
      <c r="D534" s="4" t="str">
        <f t="shared" si="63"/>
        <v>Jun</v>
      </c>
      <c r="E534" s="2">
        <f t="shared" si="64"/>
        <v>25</v>
      </c>
      <c r="F534" s="2">
        <f t="shared" si="65"/>
        <v>3</v>
      </c>
      <c r="G534" s="5" t="str">
        <f t="shared" si="66"/>
        <v>Wed</v>
      </c>
      <c r="H534" s="2">
        <f t="shared" si="67"/>
        <v>15</v>
      </c>
      <c r="I534" s="16">
        <v>221</v>
      </c>
      <c r="J534" s="16">
        <v>225</v>
      </c>
      <c r="K534" s="16">
        <v>97</v>
      </c>
      <c r="L534" s="16">
        <v>31</v>
      </c>
      <c r="M534" s="16">
        <v>455</v>
      </c>
      <c r="N534" s="16">
        <v>65</v>
      </c>
      <c r="O534" s="16">
        <v>160</v>
      </c>
      <c r="P534" s="16">
        <v>2757</v>
      </c>
      <c r="Q534" s="16">
        <v>2048</v>
      </c>
      <c r="R534" s="16">
        <v>142</v>
      </c>
      <c r="S534" s="16">
        <v>77</v>
      </c>
      <c r="T534" s="16">
        <v>130</v>
      </c>
      <c r="U534" s="16">
        <v>29</v>
      </c>
      <c r="V534" s="16">
        <v>81</v>
      </c>
      <c r="W534" s="16">
        <v>513</v>
      </c>
      <c r="X534" s="16">
        <v>165</v>
      </c>
      <c r="Y534" s="16"/>
      <c r="Z534" s="16"/>
      <c r="AA534" s="16"/>
      <c r="AB534" s="16"/>
      <c r="AC534" s="16"/>
      <c r="AD534" s="16"/>
    </row>
    <row r="535" spans="2:30" x14ac:dyDescent="0.25">
      <c r="B535" s="3">
        <f t="shared" si="62"/>
        <v>42537</v>
      </c>
      <c r="C535" s="2">
        <f t="shared" si="61"/>
        <v>2016</v>
      </c>
      <c r="D535" s="4" t="str">
        <f t="shared" si="63"/>
        <v>Jun</v>
      </c>
      <c r="E535" s="2">
        <f t="shared" si="64"/>
        <v>25</v>
      </c>
      <c r="F535" s="2">
        <f t="shared" si="65"/>
        <v>3</v>
      </c>
      <c r="G535" s="5" t="str">
        <f t="shared" si="66"/>
        <v>Thu</v>
      </c>
      <c r="H535" s="2">
        <f t="shared" si="67"/>
        <v>16</v>
      </c>
      <c r="I535" s="16">
        <v>226</v>
      </c>
      <c r="J535" s="16">
        <v>243</v>
      </c>
      <c r="K535" s="16">
        <v>100</v>
      </c>
      <c r="L535" s="16">
        <v>61</v>
      </c>
      <c r="M535" s="16">
        <v>704</v>
      </c>
      <c r="N535" s="16">
        <v>95</v>
      </c>
      <c r="O535" s="16">
        <v>299</v>
      </c>
      <c r="P535" s="16">
        <v>2945</v>
      </c>
      <c r="Q535" s="16">
        <v>2260</v>
      </c>
      <c r="R535" s="16">
        <v>158</v>
      </c>
      <c r="S535" s="16">
        <v>97</v>
      </c>
      <c r="T535" s="16">
        <v>126</v>
      </c>
      <c r="U535" s="16">
        <v>26</v>
      </c>
      <c r="V535" s="16">
        <v>74</v>
      </c>
      <c r="W535" s="16">
        <v>709</v>
      </c>
      <c r="X535" s="16">
        <v>148</v>
      </c>
      <c r="Y535" s="16"/>
      <c r="Z535" s="16"/>
      <c r="AA535" s="16"/>
      <c r="AB535" s="16"/>
      <c r="AC535" s="16"/>
      <c r="AD535" s="16"/>
    </row>
    <row r="536" spans="2:30" x14ac:dyDescent="0.25">
      <c r="B536" s="3">
        <f t="shared" si="62"/>
        <v>42538</v>
      </c>
      <c r="C536" s="2">
        <f t="shared" si="61"/>
        <v>2016</v>
      </c>
      <c r="D536" s="4" t="str">
        <f t="shared" si="63"/>
        <v>Jun</v>
      </c>
      <c r="E536" s="2">
        <f t="shared" si="64"/>
        <v>25</v>
      </c>
      <c r="F536" s="2">
        <f t="shared" si="65"/>
        <v>3</v>
      </c>
      <c r="G536" s="5" t="str">
        <f t="shared" si="66"/>
        <v>Fri</v>
      </c>
      <c r="H536" s="2">
        <f t="shared" si="67"/>
        <v>17</v>
      </c>
      <c r="I536" s="16">
        <v>210</v>
      </c>
      <c r="J536" s="16">
        <v>266</v>
      </c>
      <c r="K536" s="16">
        <v>92</v>
      </c>
      <c r="L536" s="16">
        <v>32</v>
      </c>
      <c r="M536" s="16">
        <v>594</v>
      </c>
      <c r="N536" s="16">
        <v>108</v>
      </c>
      <c r="O536" s="16">
        <v>203</v>
      </c>
      <c r="P536" s="16">
        <v>2808</v>
      </c>
      <c r="Q536" s="16">
        <v>2078</v>
      </c>
      <c r="R536" s="16">
        <v>147</v>
      </c>
      <c r="S536" s="16">
        <v>66</v>
      </c>
      <c r="T536" s="16">
        <v>155</v>
      </c>
      <c r="U536" s="16">
        <v>19</v>
      </c>
      <c r="V536" s="16">
        <v>77</v>
      </c>
      <c r="W536" s="16">
        <v>549</v>
      </c>
      <c r="X536" s="16">
        <v>108</v>
      </c>
      <c r="Y536" s="16"/>
      <c r="Z536" s="16"/>
      <c r="AA536" s="16"/>
      <c r="AB536" s="16"/>
      <c r="AC536" s="16"/>
      <c r="AD536" s="16"/>
    </row>
    <row r="537" spans="2:30" x14ac:dyDescent="0.25">
      <c r="B537" s="3">
        <f t="shared" si="62"/>
        <v>42539</v>
      </c>
      <c r="C537" s="2">
        <f t="shared" si="61"/>
        <v>2016</v>
      </c>
      <c r="D537" s="4" t="str">
        <f t="shared" si="63"/>
        <v>Jun</v>
      </c>
      <c r="E537" s="2">
        <f t="shared" si="64"/>
        <v>25</v>
      </c>
      <c r="F537" s="2">
        <f t="shared" si="65"/>
        <v>3</v>
      </c>
      <c r="G537" s="5" t="str">
        <f t="shared" si="66"/>
        <v>Sat</v>
      </c>
      <c r="H537" s="2">
        <f t="shared" si="67"/>
        <v>18</v>
      </c>
      <c r="I537" s="16">
        <v>205</v>
      </c>
      <c r="J537" s="16">
        <v>245</v>
      </c>
      <c r="K537" s="16">
        <v>120</v>
      </c>
      <c r="L537" s="16">
        <v>43</v>
      </c>
      <c r="M537" s="16">
        <v>390</v>
      </c>
      <c r="N537" s="16">
        <v>76</v>
      </c>
      <c r="O537" s="16">
        <v>0</v>
      </c>
      <c r="P537" s="16">
        <v>1940</v>
      </c>
      <c r="Q537" s="16">
        <v>1602</v>
      </c>
      <c r="R537" s="16">
        <v>137</v>
      </c>
      <c r="S537" s="16">
        <v>83</v>
      </c>
      <c r="T537" s="16">
        <v>107</v>
      </c>
      <c r="U537" s="16">
        <v>0</v>
      </c>
      <c r="V537" s="16">
        <v>0</v>
      </c>
      <c r="W537" s="16">
        <v>141</v>
      </c>
      <c r="X537" s="16">
        <v>60</v>
      </c>
      <c r="Y537" s="16"/>
      <c r="Z537" s="16"/>
      <c r="AA537" s="16"/>
      <c r="AB537" s="16"/>
      <c r="AC537" s="16"/>
      <c r="AD537" s="16"/>
    </row>
    <row r="538" spans="2:30" x14ac:dyDescent="0.25">
      <c r="B538" s="3">
        <f t="shared" si="62"/>
        <v>42540</v>
      </c>
      <c r="C538" s="2">
        <f t="shared" si="61"/>
        <v>2016</v>
      </c>
      <c r="D538" s="4" t="str">
        <f t="shared" si="63"/>
        <v>Jun</v>
      </c>
      <c r="E538" s="2">
        <f t="shared" si="64"/>
        <v>26</v>
      </c>
      <c r="F538" s="2">
        <f t="shared" si="65"/>
        <v>3</v>
      </c>
      <c r="G538" s="5" t="str">
        <f t="shared" si="66"/>
        <v>Sun</v>
      </c>
      <c r="H538" s="2">
        <f t="shared" si="67"/>
        <v>19</v>
      </c>
      <c r="I538" s="16">
        <v>201</v>
      </c>
      <c r="J538" s="16">
        <v>175</v>
      </c>
      <c r="K538" s="16">
        <v>93</v>
      </c>
      <c r="L538" s="16">
        <v>52</v>
      </c>
      <c r="M538" s="16">
        <v>314</v>
      </c>
      <c r="N538" s="16">
        <v>94</v>
      </c>
      <c r="O538" s="16">
        <v>0</v>
      </c>
      <c r="P538" s="16">
        <v>1367</v>
      </c>
      <c r="Q538" s="16">
        <v>1252</v>
      </c>
      <c r="R538" s="16">
        <v>118</v>
      </c>
      <c r="S538" s="16">
        <v>66</v>
      </c>
      <c r="T538" s="16">
        <v>139</v>
      </c>
      <c r="U538" s="16">
        <v>0</v>
      </c>
      <c r="V538" s="16">
        <v>0</v>
      </c>
      <c r="W538" s="16">
        <v>106</v>
      </c>
      <c r="X538" s="16">
        <v>47</v>
      </c>
      <c r="Y538" s="16"/>
      <c r="Z538" s="16"/>
      <c r="AA538" s="16"/>
      <c r="AB538" s="16"/>
      <c r="AC538" s="16"/>
      <c r="AD538" s="16"/>
    </row>
    <row r="539" spans="2:30" x14ac:dyDescent="0.25">
      <c r="B539" s="3">
        <f t="shared" si="62"/>
        <v>42541</v>
      </c>
      <c r="C539" s="2">
        <f t="shared" si="61"/>
        <v>2016</v>
      </c>
      <c r="D539" s="4" t="str">
        <f t="shared" si="63"/>
        <v>Jun</v>
      </c>
      <c r="E539" s="2">
        <f t="shared" si="64"/>
        <v>26</v>
      </c>
      <c r="F539" s="2">
        <f t="shared" si="65"/>
        <v>3</v>
      </c>
      <c r="G539" s="5" t="str">
        <f t="shared" si="66"/>
        <v>Mon</v>
      </c>
      <c r="H539" s="2">
        <f t="shared" si="67"/>
        <v>20</v>
      </c>
      <c r="I539" s="16">
        <v>209</v>
      </c>
      <c r="J539" s="16">
        <v>242</v>
      </c>
      <c r="K539" s="16">
        <v>87</v>
      </c>
      <c r="L539" s="16">
        <v>57</v>
      </c>
      <c r="M539" s="16">
        <v>596</v>
      </c>
      <c r="N539" s="16">
        <v>131</v>
      </c>
      <c r="O539" s="16">
        <v>214</v>
      </c>
      <c r="P539" s="16">
        <v>3450</v>
      </c>
      <c r="Q539" s="16">
        <v>2295</v>
      </c>
      <c r="R539" s="16">
        <v>165</v>
      </c>
      <c r="S539" s="16">
        <v>81</v>
      </c>
      <c r="T539" s="16">
        <v>210</v>
      </c>
      <c r="U539" s="16">
        <v>25</v>
      </c>
      <c r="V539" s="16">
        <v>93</v>
      </c>
      <c r="W539" s="16">
        <v>592</v>
      </c>
      <c r="X539" s="16">
        <v>128</v>
      </c>
      <c r="Y539" s="16"/>
      <c r="Z539" s="16"/>
      <c r="AA539" s="16"/>
      <c r="AB539" s="16"/>
      <c r="AC539" s="16"/>
      <c r="AD539" s="16"/>
    </row>
    <row r="540" spans="2:30" x14ac:dyDescent="0.25">
      <c r="B540" s="3">
        <f t="shared" si="62"/>
        <v>42542</v>
      </c>
      <c r="C540" s="2">
        <f t="shared" si="61"/>
        <v>2016</v>
      </c>
      <c r="D540" s="4" t="str">
        <f t="shared" si="63"/>
        <v>Jun</v>
      </c>
      <c r="E540" s="2">
        <f t="shared" si="64"/>
        <v>26</v>
      </c>
      <c r="F540" s="2">
        <f t="shared" si="65"/>
        <v>3</v>
      </c>
      <c r="G540" s="5" t="str">
        <f t="shared" si="66"/>
        <v>Tue</v>
      </c>
      <c r="H540" s="2">
        <f t="shared" si="67"/>
        <v>21</v>
      </c>
      <c r="I540" s="16">
        <v>227</v>
      </c>
      <c r="J540" s="16">
        <v>190</v>
      </c>
      <c r="K540" s="16">
        <v>89</v>
      </c>
      <c r="L540" s="16">
        <v>40</v>
      </c>
      <c r="M540" s="16">
        <v>475</v>
      </c>
      <c r="N540" s="16">
        <v>112</v>
      </c>
      <c r="O540" s="16">
        <v>131</v>
      </c>
      <c r="P540" s="16">
        <v>2954</v>
      </c>
      <c r="Q540" s="16">
        <v>2213</v>
      </c>
      <c r="R540" s="16">
        <v>164</v>
      </c>
      <c r="S540" s="16">
        <v>84</v>
      </c>
      <c r="T540" s="16">
        <v>232</v>
      </c>
      <c r="U540" s="16">
        <v>24</v>
      </c>
      <c r="V540" s="16">
        <v>72</v>
      </c>
      <c r="W540" s="16">
        <v>687</v>
      </c>
      <c r="X540" s="16">
        <v>130</v>
      </c>
      <c r="Y540" s="16"/>
      <c r="Z540" s="16"/>
      <c r="AA540" s="16"/>
      <c r="AB540" s="16"/>
      <c r="AC540" s="16"/>
      <c r="AD540" s="16"/>
    </row>
    <row r="541" spans="2:30" x14ac:dyDescent="0.25">
      <c r="B541" s="3">
        <f t="shared" si="62"/>
        <v>42543</v>
      </c>
      <c r="C541" s="2">
        <f t="shared" si="61"/>
        <v>2016</v>
      </c>
      <c r="D541" s="4" t="str">
        <f t="shared" si="63"/>
        <v>Jun</v>
      </c>
      <c r="E541" s="2">
        <f t="shared" si="64"/>
        <v>26</v>
      </c>
      <c r="F541" s="2">
        <f t="shared" si="65"/>
        <v>4</v>
      </c>
      <c r="G541" s="5" t="str">
        <f t="shared" si="66"/>
        <v>Wed</v>
      </c>
      <c r="H541" s="2">
        <f t="shared" si="67"/>
        <v>22</v>
      </c>
      <c r="I541" s="16">
        <v>211</v>
      </c>
      <c r="J541" s="16">
        <v>217</v>
      </c>
      <c r="K541" s="16">
        <v>88</v>
      </c>
      <c r="L541" s="16">
        <v>57</v>
      </c>
      <c r="M541" s="16">
        <v>472</v>
      </c>
      <c r="N541" s="16">
        <v>100</v>
      </c>
      <c r="O541" s="16">
        <v>141</v>
      </c>
      <c r="P541" s="16">
        <v>2915</v>
      </c>
      <c r="Q541" s="16">
        <v>2209</v>
      </c>
      <c r="R541" s="16">
        <v>130</v>
      </c>
      <c r="S541" s="16">
        <v>89</v>
      </c>
      <c r="T541" s="16">
        <v>224</v>
      </c>
      <c r="U541" s="16">
        <v>30</v>
      </c>
      <c r="V541" s="16">
        <v>79</v>
      </c>
      <c r="W541" s="16">
        <v>634</v>
      </c>
      <c r="X541" s="16">
        <v>96</v>
      </c>
      <c r="Y541" s="16"/>
      <c r="Z541" s="16"/>
      <c r="AA541" s="16"/>
      <c r="AB541" s="16"/>
      <c r="AC541" s="16"/>
      <c r="AD541" s="16"/>
    </row>
    <row r="542" spans="2:30" x14ac:dyDescent="0.25">
      <c r="B542" s="3">
        <f t="shared" si="62"/>
        <v>42544</v>
      </c>
      <c r="C542" s="2">
        <f t="shared" si="61"/>
        <v>2016</v>
      </c>
      <c r="D542" s="4" t="str">
        <f t="shared" si="63"/>
        <v>Jun</v>
      </c>
      <c r="E542" s="2">
        <f t="shared" si="64"/>
        <v>26</v>
      </c>
      <c r="F542" s="2">
        <f t="shared" si="65"/>
        <v>4</v>
      </c>
      <c r="G542" s="5" t="str">
        <f t="shared" si="66"/>
        <v>Thu</v>
      </c>
      <c r="H542" s="2">
        <f t="shared" si="67"/>
        <v>23</v>
      </c>
      <c r="I542" s="16">
        <v>216</v>
      </c>
      <c r="J542" s="16">
        <v>210</v>
      </c>
      <c r="K542" s="16">
        <v>98</v>
      </c>
      <c r="L542" s="16">
        <v>37</v>
      </c>
      <c r="M542" s="16">
        <v>421</v>
      </c>
      <c r="N542" s="16">
        <v>58</v>
      </c>
      <c r="O542" s="16">
        <v>89</v>
      </c>
      <c r="P542" s="16">
        <v>2684</v>
      </c>
      <c r="Q542" s="16">
        <v>2156</v>
      </c>
      <c r="R542" s="16">
        <v>139</v>
      </c>
      <c r="S542" s="16">
        <v>84</v>
      </c>
      <c r="T542" s="16">
        <v>249</v>
      </c>
      <c r="U542" s="16">
        <v>23</v>
      </c>
      <c r="V542" s="16">
        <v>68</v>
      </c>
      <c r="W542" s="16">
        <v>627</v>
      </c>
      <c r="X542" s="16">
        <v>132</v>
      </c>
      <c r="Y542" s="16"/>
      <c r="Z542" s="16"/>
      <c r="AA542" s="16"/>
      <c r="AB542" s="16"/>
      <c r="AC542" s="16"/>
      <c r="AD542" s="16"/>
    </row>
    <row r="543" spans="2:30" x14ac:dyDescent="0.25">
      <c r="B543" s="3">
        <f t="shared" si="62"/>
        <v>42545</v>
      </c>
      <c r="C543" s="2">
        <f t="shared" si="61"/>
        <v>2016</v>
      </c>
      <c r="D543" s="4" t="str">
        <f t="shared" si="63"/>
        <v>Jun</v>
      </c>
      <c r="E543" s="2">
        <f t="shared" si="64"/>
        <v>26</v>
      </c>
      <c r="F543" s="2">
        <f t="shared" si="65"/>
        <v>4</v>
      </c>
      <c r="G543" s="5" t="str">
        <f t="shared" si="66"/>
        <v>Fri</v>
      </c>
      <c r="H543" s="2">
        <f t="shared" si="67"/>
        <v>24</v>
      </c>
      <c r="I543" s="16">
        <v>192</v>
      </c>
      <c r="J543" s="16">
        <v>218</v>
      </c>
      <c r="K543" s="16">
        <v>104</v>
      </c>
      <c r="L543" s="16">
        <v>29</v>
      </c>
      <c r="M543" s="16">
        <v>424</v>
      </c>
      <c r="N543" s="16">
        <v>79</v>
      </c>
      <c r="O543" s="16">
        <v>105</v>
      </c>
      <c r="P543" s="16">
        <v>2502</v>
      </c>
      <c r="Q543" s="16">
        <v>2227</v>
      </c>
      <c r="R543" s="16">
        <v>127</v>
      </c>
      <c r="S543" s="16">
        <v>65</v>
      </c>
      <c r="T543" s="16">
        <v>236</v>
      </c>
      <c r="U543" s="16">
        <v>18</v>
      </c>
      <c r="V543" s="16">
        <v>77</v>
      </c>
      <c r="W543" s="16">
        <v>508</v>
      </c>
      <c r="X543" s="16">
        <v>82</v>
      </c>
      <c r="Y543" s="16"/>
      <c r="Z543" s="16"/>
      <c r="AA543" s="16"/>
      <c r="AB543" s="16"/>
      <c r="AC543" s="16"/>
      <c r="AD543" s="16"/>
    </row>
    <row r="544" spans="2:30" x14ac:dyDescent="0.25">
      <c r="B544" s="3">
        <f t="shared" si="62"/>
        <v>42546</v>
      </c>
      <c r="C544" s="2">
        <f t="shared" si="61"/>
        <v>2016</v>
      </c>
      <c r="D544" s="4" t="str">
        <f t="shared" si="63"/>
        <v>Jun</v>
      </c>
      <c r="E544" s="2">
        <f t="shared" si="64"/>
        <v>26</v>
      </c>
      <c r="F544" s="2">
        <f t="shared" si="65"/>
        <v>4</v>
      </c>
      <c r="G544" s="5" t="str">
        <f t="shared" si="66"/>
        <v>Sat</v>
      </c>
      <c r="H544" s="2">
        <f t="shared" si="67"/>
        <v>25</v>
      </c>
      <c r="I544" s="16">
        <v>188</v>
      </c>
      <c r="J544" s="16">
        <v>241</v>
      </c>
      <c r="K544" s="16">
        <v>95</v>
      </c>
      <c r="L544" s="16">
        <v>13</v>
      </c>
      <c r="M544" s="16">
        <v>339</v>
      </c>
      <c r="N544" s="16">
        <v>64</v>
      </c>
      <c r="O544" s="16">
        <v>0</v>
      </c>
      <c r="P544" s="16">
        <v>1695</v>
      </c>
      <c r="Q544" s="16">
        <v>1672</v>
      </c>
      <c r="R544" s="16">
        <v>117</v>
      </c>
      <c r="S544" s="16">
        <v>76</v>
      </c>
      <c r="T544" s="16">
        <v>150</v>
      </c>
      <c r="U544" s="16">
        <v>0</v>
      </c>
      <c r="V544" s="16">
        <v>0</v>
      </c>
      <c r="W544" s="16">
        <v>118</v>
      </c>
      <c r="X544" s="16">
        <v>92</v>
      </c>
      <c r="Y544" s="16"/>
      <c r="Z544" s="16"/>
      <c r="AA544" s="16"/>
      <c r="AB544" s="16"/>
      <c r="AC544" s="16"/>
      <c r="AD544" s="16"/>
    </row>
    <row r="545" spans="2:31" x14ac:dyDescent="0.25">
      <c r="B545" s="3">
        <f t="shared" si="62"/>
        <v>42547</v>
      </c>
      <c r="C545" s="2">
        <f t="shared" si="61"/>
        <v>2016</v>
      </c>
      <c r="D545" s="4" t="str">
        <f t="shared" si="63"/>
        <v>Jun</v>
      </c>
      <c r="E545" s="2">
        <f t="shared" si="64"/>
        <v>27</v>
      </c>
      <c r="F545" s="2">
        <f t="shared" si="65"/>
        <v>4</v>
      </c>
      <c r="G545" s="5" t="str">
        <f t="shared" si="66"/>
        <v>Sun</v>
      </c>
      <c r="H545" s="2">
        <f t="shared" si="67"/>
        <v>26</v>
      </c>
      <c r="I545" s="16">
        <v>168</v>
      </c>
      <c r="J545" s="16">
        <v>149</v>
      </c>
      <c r="K545" s="16">
        <v>107</v>
      </c>
      <c r="L545" s="16">
        <v>36</v>
      </c>
      <c r="M545" s="16">
        <v>265</v>
      </c>
      <c r="N545" s="16">
        <v>50</v>
      </c>
      <c r="O545" s="16">
        <v>0</v>
      </c>
      <c r="P545" s="16">
        <v>1438</v>
      </c>
      <c r="Q545" s="16">
        <v>1492</v>
      </c>
      <c r="R545" s="16">
        <v>100</v>
      </c>
      <c r="S545" s="16">
        <v>46</v>
      </c>
      <c r="T545" s="16">
        <v>168</v>
      </c>
      <c r="U545" s="16">
        <v>0</v>
      </c>
      <c r="V545" s="16">
        <v>0</v>
      </c>
      <c r="W545" s="16">
        <v>146</v>
      </c>
      <c r="X545" s="16">
        <v>56</v>
      </c>
      <c r="Y545" s="16"/>
      <c r="Z545" s="16"/>
      <c r="AA545" s="16"/>
      <c r="AB545" s="16"/>
      <c r="AC545" s="16"/>
      <c r="AD545" s="16"/>
    </row>
    <row r="546" spans="2:31" x14ac:dyDescent="0.25">
      <c r="B546" s="3">
        <f t="shared" si="62"/>
        <v>42548</v>
      </c>
      <c r="C546" s="2">
        <f t="shared" si="61"/>
        <v>2016</v>
      </c>
      <c r="D546" s="4" t="str">
        <f t="shared" si="63"/>
        <v>Jun</v>
      </c>
      <c r="E546" s="2">
        <f t="shared" si="64"/>
        <v>27</v>
      </c>
      <c r="F546" s="2">
        <f t="shared" si="65"/>
        <v>4</v>
      </c>
      <c r="G546" s="5" t="str">
        <f t="shared" si="66"/>
        <v>Mon</v>
      </c>
      <c r="H546" s="2">
        <f t="shared" si="67"/>
        <v>27</v>
      </c>
      <c r="I546" s="16">
        <v>223</v>
      </c>
      <c r="J546" s="16">
        <v>201</v>
      </c>
      <c r="K546" s="16">
        <v>90</v>
      </c>
      <c r="L546" s="16">
        <v>40</v>
      </c>
      <c r="M546" s="16">
        <v>498</v>
      </c>
      <c r="N546" s="16">
        <v>85</v>
      </c>
      <c r="O546" s="16">
        <v>146</v>
      </c>
      <c r="P546" s="16">
        <v>3418</v>
      </c>
      <c r="Q546" s="16">
        <v>2347</v>
      </c>
      <c r="R546" s="16">
        <v>127</v>
      </c>
      <c r="S546" s="16">
        <v>92</v>
      </c>
      <c r="T546" s="16">
        <v>231</v>
      </c>
      <c r="U546" s="16">
        <v>30</v>
      </c>
      <c r="V546" s="16">
        <v>91</v>
      </c>
      <c r="W546" s="16">
        <v>572</v>
      </c>
      <c r="X546" s="16">
        <v>109</v>
      </c>
      <c r="Y546" s="16"/>
      <c r="Z546" s="16"/>
      <c r="AA546" s="16"/>
      <c r="AB546" s="16"/>
      <c r="AC546" s="16"/>
      <c r="AD546" s="16"/>
    </row>
    <row r="547" spans="2:31" x14ac:dyDescent="0.25">
      <c r="B547" s="3">
        <f t="shared" si="62"/>
        <v>42549</v>
      </c>
      <c r="C547" s="2">
        <f t="shared" si="61"/>
        <v>2016</v>
      </c>
      <c r="D547" s="4" t="str">
        <f t="shared" si="63"/>
        <v>Jun</v>
      </c>
      <c r="E547" s="2">
        <f t="shared" si="64"/>
        <v>27</v>
      </c>
      <c r="F547" s="2">
        <f t="shared" si="65"/>
        <v>4</v>
      </c>
      <c r="G547" s="5" t="str">
        <f t="shared" si="66"/>
        <v>Tue</v>
      </c>
      <c r="H547" s="2">
        <f t="shared" si="67"/>
        <v>28</v>
      </c>
      <c r="I547" s="16">
        <v>223</v>
      </c>
      <c r="J547" s="16">
        <v>207</v>
      </c>
      <c r="K547" s="16">
        <v>75</v>
      </c>
      <c r="L547" s="16">
        <v>47</v>
      </c>
      <c r="M547" s="16">
        <v>512</v>
      </c>
      <c r="N547" s="16">
        <v>75</v>
      </c>
      <c r="O547" s="16">
        <v>171</v>
      </c>
      <c r="P547" s="16">
        <v>2974</v>
      </c>
      <c r="Q547" s="16">
        <v>2167</v>
      </c>
      <c r="R547" s="16">
        <v>167</v>
      </c>
      <c r="S547" s="16">
        <v>84</v>
      </c>
      <c r="T547" s="16">
        <v>255</v>
      </c>
      <c r="U547" s="16">
        <v>25</v>
      </c>
      <c r="V547" s="16">
        <v>74</v>
      </c>
      <c r="W547" s="16">
        <v>697</v>
      </c>
      <c r="X547" s="16">
        <v>129</v>
      </c>
      <c r="Y547" s="16"/>
      <c r="Z547" s="16"/>
      <c r="AA547" s="16"/>
      <c r="AB547" s="16"/>
      <c r="AC547" s="16"/>
      <c r="AD547" s="16"/>
    </row>
    <row r="548" spans="2:31" x14ac:dyDescent="0.25">
      <c r="B548" s="3">
        <f t="shared" si="62"/>
        <v>42550</v>
      </c>
      <c r="C548" s="2">
        <f t="shared" si="61"/>
        <v>2016</v>
      </c>
      <c r="D548" s="4" t="str">
        <f t="shared" si="63"/>
        <v>Jun</v>
      </c>
      <c r="E548" s="2">
        <f t="shared" si="64"/>
        <v>27</v>
      </c>
      <c r="F548" s="2">
        <f t="shared" si="65"/>
        <v>5</v>
      </c>
      <c r="G548" s="5" t="str">
        <f t="shared" si="66"/>
        <v>Wed</v>
      </c>
      <c r="H548" s="2">
        <f t="shared" si="67"/>
        <v>29</v>
      </c>
      <c r="I548" s="16">
        <v>235</v>
      </c>
      <c r="J548" s="16">
        <v>221</v>
      </c>
      <c r="K548" s="16">
        <v>99</v>
      </c>
      <c r="L548" s="16">
        <v>20</v>
      </c>
      <c r="M548" s="16">
        <v>520</v>
      </c>
      <c r="N548" s="16">
        <v>96</v>
      </c>
      <c r="O548" s="16">
        <v>194</v>
      </c>
      <c r="P548" s="16">
        <v>2800</v>
      </c>
      <c r="Q548" s="16">
        <v>2103</v>
      </c>
      <c r="R548" s="16">
        <v>158</v>
      </c>
      <c r="S548" s="16">
        <v>106</v>
      </c>
      <c r="T548" s="16">
        <v>262</v>
      </c>
      <c r="U548" s="16">
        <v>23</v>
      </c>
      <c r="V548" s="16">
        <v>97</v>
      </c>
      <c r="W548" s="16">
        <v>631</v>
      </c>
      <c r="X548" s="16">
        <v>137</v>
      </c>
      <c r="Y548" s="16"/>
      <c r="Z548" s="16"/>
      <c r="AA548" s="16"/>
      <c r="AB548" s="16"/>
      <c r="AC548" s="16"/>
      <c r="AD548" s="16"/>
    </row>
    <row r="549" spans="2:31" x14ac:dyDescent="0.25">
      <c r="B549" s="3">
        <f t="shared" si="62"/>
        <v>42551</v>
      </c>
      <c r="C549" s="2">
        <f t="shared" si="61"/>
        <v>2016</v>
      </c>
      <c r="D549" s="4" t="str">
        <f t="shared" si="63"/>
        <v>Jun</v>
      </c>
      <c r="E549" s="2">
        <f t="shared" si="64"/>
        <v>27</v>
      </c>
      <c r="F549" s="2">
        <f t="shared" si="65"/>
        <v>5</v>
      </c>
      <c r="G549" s="5" t="str">
        <f t="shared" si="66"/>
        <v>Thu</v>
      </c>
      <c r="H549" s="2">
        <f t="shared" si="67"/>
        <v>30</v>
      </c>
      <c r="I549" s="16">
        <v>242</v>
      </c>
      <c r="J549" s="16">
        <v>220</v>
      </c>
      <c r="K549" s="16">
        <v>83</v>
      </c>
      <c r="L549" s="16">
        <v>30</v>
      </c>
      <c r="M549" s="16">
        <v>428</v>
      </c>
      <c r="N549" s="16">
        <v>90</v>
      </c>
      <c r="O549" s="16">
        <v>174</v>
      </c>
      <c r="P549" s="16">
        <v>2783</v>
      </c>
      <c r="Q549" s="16">
        <v>2167</v>
      </c>
      <c r="R549" s="16">
        <v>143</v>
      </c>
      <c r="S549" s="16">
        <v>105</v>
      </c>
      <c r="T549" s="16">
        <v>228</v>
      </c>
      <c r="U549" s="16">
        <v>21</v>
      </c>
      <c r="V549" s="16">
        <v>59</v>
      </c>
      <c r="W549" s="16">
        <v>591</v>
      </c>
      <c r="X549" s="16">
        <v>125</v>
      </c>
      <c r="Y549" s="16"/>
      <c r="Z549" s="16"/>
      <c r="AA549" s="16"/>
      <c r="AB549" s="16"/>
      <c r="AC549" s="16"/>
      <c r="AD549" s="16"/>
    </row>
    <row r="550" spans="2:31" x14ac:dyDescent="0.25">
      <c r="B550" s="3">
        <f t="shared" si="62"/>
        <v>42552</v>
      </c>
      <c r="C550" s="2">
        <f t="shared" ref="C550:C580" si="68">YEAR(B550)</f>
        <v>2016</v>
      </c>
      <c r="D550" s="4" t="str">
        <f t="shared" ref="D550:D580" si="69">TEXT(B550,"mmm")</f>
        <v>Jul</v>
      </c>
      <c r="E550" s="2">
        <f t="shared" ref="E550:E580" si="70">WEEKNUM(B550)</f>
        <v>27</v>
      </c>
      <c r="F550" s="2">
        <f t="shared" ref="F550:F580" si="71">ROUNDUP(DAY(B550)/7,0)</f>
        <v>1</v>
      </c>
      <c r="G550" s="5" t="str">
        <f t="shared" ref="G550:G580" si="72">TEXT(B550,"ddd")</f>
        <v>Fri</v>
      </c>
      <c r="H550" s="2">
        <f t="shared" ref="H550:H580" si="73">VALUE(TEXT(B550,"dd"))</f>
        <v>1</v>
      </c>
      <c r="I550" s="16">
        <v>188</v>
      </c>
      <c r="J550" s="16">
        <v>262</v>
      </c>
      <c r="K550" s="16">
        <v>80</v>
      </c>
      <c r="L550" s="16">
        <v>16</v>
      </c>
      <c r="M550" s="16">
        <v>422</v>
      </c>
      <c r="N550" s="16">
        <v>85</v>
      </c>
      <c r="O550" s="16">
        <v>251</v>
      </c>
      <c r="P550" s="16">
        <v>2583</v>
      </c>
      <c r="Q550" s="16">
        <v>2092</v>
      </c>
      <c r="R550" s="16">
        <v>154</v>
      </c>
      <c r="S550" s="16">
        <v>69</v>
      </c>
      <c r="T550" s="16">
        <v>124</v>
      </c>
      <c r="U550" s="16">
        <v>28</v>
      </c>
      <c r="V550" s="16">
        <v>75</v>
      </c>
      <c r="W550" s="16">
        <v>454</v>
      </c>
      <c r="X550" s="16">
        <v>116</v>
      </c>
      <c r="Y550" s="16"/>
      <c r="Z550" s="16"/>
      <c r="AA550" s="16"/>
      <c r="AB550" s="16"/>
      <c r="AC550" s="16"/>
      <c r="AD550" s="16"/>
      <c r="AE550" s="3"/>
    </row>
    <row r="551" spans="2:31" x14ac:dyDescent="0.25">
      <c r="B551" s="3">
        <f t="shared" si="62"/>
        <v>42553</v>
      </c>
      <c r="C551" s="2">
        <f t="shared" si="68"/>
        <v>2016</v>
      </c>
      <c r="D551" s="4" t="str">
        <f t="shared" si="69"/>
        <v>Jul</v>
      </c>
      <c r="E551" s="2">
        <f t="shared" si="70"/>
        <v>27</v>
      </c>
      <c r="F551" s="2">
        <f t="shared" si="71"/>
        <v>1</v>
      </c>
      <c r="G551" s="5" t="str">
        <f t="shared" si="72"/>
        <v>Sat</v>
      </c>
      <c r="H551" s="2">
        <f t="shared" si="73"/>
        <v>2</v>
      </c>
      <c r="I551" s="16">
        <v>140</v>
      </c>
      <c r="J551" s="16">
        <v>220</v>
      </c>
      <c r="K551" s="16">
        <v>76</v>
      </c>
      <c r="L551" s="16">
        <v>19</v>
      </c>
      <c r="M551" s="16">
        <v>321</v>
      </c>
      <c r="N551" s="16">
        <v>79</v>
      </c>
      <c r="O551" s="16">
        <v>253</v>
      </c>
      <c r="P551" s="16">
        <v>1745</v>
      </c>
      <c r="Q551" s="16">
        <v>1587</v>
      </c>
      <c r="R551" s="16">
        <v>116</v>
      </c>
      <c r="S551" s="16">
        <v>55</v>
      </c>
      <c r="T551" s="16">
        <v>156</v>
      </c>
      <c r="U551" s="16">
        <v>0</v>
      </c>
      <c r="V551" s="16">
        <v>0</v>
      </c>
      <c r="W551" s="16">
        <v>143</v>
      </c>
      <c r="X551" s="16">
        <v>64</v>
      </c>
      <c r="Y551" s="16"/>
      <c r="Z551" s="16"/>
      <c r="AA551" s="16"/>
      <c r="AB551" s="16"/>
      <c r="AC551" s="16"/>
      <c r="AD551" s="16"/>
      <c r="AE551" s="3"/>
    </row>
    <row r="552" spans="2:31" x14ac:dyDescent="0.25">
      <c r="B552" s="3">
        <f t="shared" si="62"/>
        <v>42554</v>
      </c>
      <c r="C552" s="2">
        <f t="shared" si="68"/>
        <v>2016</v>
      </c>
      <c r="D552" s="4" t="str">
        <f t="shared" si="69"/>
        <v>Jul</v>
      </c>
      <c r="E552" s="2">
        <f t="shared" si="70"/>
        <v>28</v>
      </c>
      <c r="F552" s="2">
        <f t="shared" si="71"/>
        <v>1</v>
      </c>
      <c r="G552" s="5" t="str">
        <f t="shared" si="72"/>
        <v>Sun</v>
      </c>
      <c r="H552" s="2">
        <f t="shared" si="73"/>
        <v>3</v>
      </c>
      <c r="I552" s="16">
        <v>190</v>
      </c>
      <c r="J552" s="16">
        <v>186</v>
      </c>
      <c r="K552" s="16">
        <v>88</v>
      </c>
      <c r="L552" s="16">
        <v>21</v>
      </c>
      <c r="M552" s="16">
        <v>263</v>
      </c>
      <c r="N552" s="16">
        <v>74</v>
      </c>
      <c r="O552" s="16">
        <v>277</v>
      </c>
      <c r="P552" s="16">
        <v>1276</v>
      </c>
      <c r="Q552" s="16">
        <v>1219</v>
      </c>
      <c r="R552" s="16">
        <v>98</v>
      </c>
      <c r="S552" s="16">
        <v>56</v>
      </c>
      <c r="T552" s="16">
        <v>121</v>
      </c>
      <c r="U552" s="16">
        <v>0</v>
      </c>
      <c r="V552" s="16">
        <v>0</v>
      </c>
      <c r="W552" s="16">
        <v>126</v>
      </c>
      <c r="X552" s="16">
        <v>59</v>
      </c>
      <c r="Y552" s="16"/>
      <c r="Z552" s="16"/>
      <c r="AA552" s="16"/>
      <c r="AB552" s="16"/>
      <c r="AC552" s="16"/>
      <c r="AD552" s="16"/>
      <c r="AE552" s="3"/>
    </row>
    <row r="553" spans="2:31" x14ac:dyDescent="0.25">
      <c r="B553" s="3">
        <f t="shared" si="62"/>
        <v>42555</v>
      </c>
      <c r="C553" s="2">
        <f t="shared" si="68"/>
        <v>2016</v>
      </c>
      <c r="D553" s="4" t="str">
        <f t="shared" si="69"/>
        <v>Jul</v>
      </c>
      <c r="E553" s="2">
        <f t="shared" si="70"/>
        <v>28</v>
      </c>
      <c r="F553" s="2">
        <f t="shared" si="71"/>
        <v>1</v>
      </c>
      <c r="G553" s="5" t="str">
        <f t="shared" si="72"/>
        <v>Mon</v>
      </c>
      <c r="H553" s="2">
        <f t="shared" si="73"/>
        <v>4</v>
      </c>
      <c r="I553" s="16">
        <v>219</v>
      </c>
      <c r="J553" s="16">
        <v>257</v>
      </c>
      <c r="K553" s="16">
        <v>113</v>
      </c>
      <c r="L553" s="16">
        <v>31</v>
      </c>
      <c r="M553" s="16">
        <v>481</v>
      </c>
      <c r="N553" s="16">
        <v>66</v>
      </c>
      <c r="O553" s="16">
        <v>414</v>
      </c>
      <c r="P553" s="16">
        <v>1850</v>
      </c>
      <c r="Q553" s="16">
        <v>1364</v>
      </c>
      <c r="R553" s="16">
        <v>144</v>
      </c>
      <c r="S553" s="16">
        <v>90</v>
      </c>
      <c r="T553" s="16">
        <v>177</v>
      </c>
      <c r="U553" s="16">
        <v>4</v>
      </c>
      <c r="V553" s="16">
        <v>29</v>
      </c>
      <c r="W553" s="16">
        <v>282</v>
      </c>
      <c r="X553" s="16">
        <v>121</v>
      </c>
      <c r="Y553" s="16"/>
      <c r="Z553" s="16"/>
      <c r="AA553" s="16"/>
      <c r="AB553" s="16"/>
      <c r="AC553" s="16"/>
      <c r="AD553" s="16"/>
      <c r="AE553" s="3"/>
    </row>
    <row r="554" spans="2:31" x14ac:dyDescent="0.25">
      <c r="B554" s="3">
        <f t="shared" si="62"/>
        <v>42556</v>
      </c>
      <c r="C554" s="2">
        <f t="shared" si="68"/>
        <v>2016</v>
      </c>
      <c r="D554" s="4" t="str">
        <f t="shared" si="69"/>
        <v>Jul</v>
      </c>
      <c r="E554" s="2">
        <f t="shared" si="70"/>
        <v>28</v>
      </c>
      <c r="F554" s="2">
        <f t="shared" si="71"/>
        <v>1</v>
      </c>
      <c r="G554" s="5" t="str">
        <f t="shared" si="72"/>
        <v>Tue</v>
      </c>
      <c r="H554" s="2">
        <f t="shared" si="73"/>
        <v>5</v>
      </c>
      <c r="I554" s="16">
        <v>225</v>
      </c>
      <c r="J554" s="16">
        <v>236</v>
      </c>
      <c r="K554" s="16">
        <v>114</v>
      </c>
      <c r="L554" s="16">
        <v>26</v>
      </c>
      <c r="M554" s="16">
        <v>481</v>
      </c>
      <c r="N554" s="16">
        <v>95</v>
      </c>
      <c r="O554" s="16">
        <v>293</v>
      </c>
      <c r="P554" s="16">
        <v>3489</v>
      </c>
      <c r="Q554" s="16">
        <v>2294</v>
      </c>
      <c r="R554" s="16">
        <v>150</v>
      </c>
      <c r="S554" s="16">
        <v>84</v>
      </c>
      <c r="T554" s="16">
        <v>212</v>
      </c>
      <c r="U554" s="16">
        <v>36</v>
      </c>
      <c r="V554" s="16">
        <v>89</v>
      </c>
      <c r="W554" s="16">
        <v>585</v>
      </c>
      <c r="X554" s="16">
        <v>151</v>
      </c>
      <c r="Y554" s="16"/>
      <c r="Z554" s="16"/>
      <c r="AA554" s="16"/>
      <c r="AB554" s="16"/>
      <c r="AC554" s="16"/>
      <c r="AD554" s="16"/>
      <c r="AE554" s="3"/>
    </row>
    <row r="555" spans="2:31" x14ac:dyDescent="0.25">
      <c r="B555" s="3">
        <f t="shared" si="62"/>
        <v>42557</v>
      </c>
      <c r="C555" s="2">
        <f t="shared" si="68"/>
        <v>2016</v>
      </c>
      <c r="D555" s="4" t="str">
        <f t="shared" si="69"/>
        <v>Jul</v>
      </c>
      <c r="E555" s="2">
        <f t="shared" si="70"/>
        <v>28</v>
      </c>
      <c r="F555" s="2">
        <f t="shared" si="71"/>
        <v>1</v>
      </c>
      <c r="G555" s="5" t="str">
        <f t="shared" si="72"/>
        <v>Wed</v>
      </c>
      <c r="H555" s="2">
        <f t="shared" si="73"/>
        <v>6</v>
      </c>
      <c r="I555" s="16">
        <v>251</v>
      </c>
      <c r="J555" s="16">
        <v>252</v>
      </c>
      <c r="K555" s="16">
        <v>107</v>
      </c>
      <c r="L555" s="16">
        <v>31</v>
      </c>
      <c r="M555" s="16">
        <v>406</v>
      </c>
      <c r="N555" s="16">
        <v>75</v>
      </c>
      <c r="O555" s="16">
        <v>299</v>
      </c>
      <c r="P555" s="16">
        <v>3060</v>
      </c>
      <c r="Q555" s="16">
        <v>2055</v>
      </c>
      <c r="R555" s="16">
        <v>132</v>
      </c>
      <c r="S555" s="16">
        <v>90</v>
      </c>
      <c r="T555" s="16">
        <v>165</v>
      </c>
      <c r="U555" s="16">
        <v>40</v>
      </c>
      <c r="V555" s="16">
        <v>102</v>
      </c>
      <c r="W555" s="16">
        <v>635</v>
      </c>
      <c r="X555" s="16">
        <v>114</v>
      </c>
      <c r="Y555" s="16"/>
      <c r="Z555" s="16"/>
      <c r="AA555" s="16"/>
      <c r="AB555" s="16"/>
      <c r="AC555" s="16"/>
      <c r="AD555" s="16"/>
      <c r="AE555" s="3"/>
    </row>
    <row r="556" spans="2:31" x14ac:dyDescent="0.25">
      <c r="B556" s="3">
        <f t="shared" si="62"/>
        <v>42558</v>
      </c>
      <c r="C556" s="2">
        <f t="shared" si="68"/>
        <v>2016</v>
      </c>
      <c r="D556" s="4" t="str">
        <f t="shared" si="69"/>
        <v>Jul</v>
      </c>
      <c r="E556" s="2">
        <f t="shared" si="70"/>
        <v>28</v>
      </c>
      <c r="F556" s="2">
        <f t="shared" si="71"/>
        <v>1</v>
      </c>
      <c r="G556" s="5" t="str">
        <f t="shared" si="72"/>
        <v>Thu</v>
      </c>
      <c r="H556" s="2">
        <f t="shared" si="73"/>
        <v>7</v>
      </c>
      <c r="I556" s="16">
        <v>209</v>
      </c>
      <c r="J556" s="16">
        <v>287</v>
      </c>
      <c r="K556" s="16">
        <v>123</v>
      </c>
      <c r="L556" s="16">
        <v>25</v>
      </c>
      <c r="M556" s="16">
        <v>383</v>
      </c>
      <c r="N556" s="16">
        <v>92</v>
      </c>
      <c r="O556" s="16">
        <v>287</v>
      </c>
      <c r="P556" s="16">
        <v>2803</v>
      </c>
      <c r="Q556" s="16">
        <v>2021</v>
      </c>
      <c r="R556" s="16">
        <v>146</v>
      </c>
      <c r="S556" s="16">
        <v>91</v>
      </c>
      <c r="T556" s="16">
        <v>160</v>
      </c>
      <c r="U556" s="16">
        <v>39</v>
      </c>
      <c r="V556" s="16">
        <v>68</v>
      </c>
      <c r="W556" s="16">
        <v>661</v>
      </c>
      <c r="X556" s="16">
        <v>122</v>
      </c>
      <c r="Y556" s="16"/>
      <c r="Z556" s="16"/>
      <c r="AA556" s="16"/>
      <c r="AB556" s="16"/>
      <c r="AC556" s="16"/>
      <c r="AD556" s="16"/>
      <c r="AE556" s="3"/>
    </row>
    <row r="557" spans="2:31" x14ac:dyDescent="0.25">
      <c r="B557" s="3">
        <f t="shared" si="62"/>
        <v>42559</v>
      </c>
      <c r="C557" s="2">
        <f t="shared" si="68"/>
        <v>2016</v>
      </c>
      <c r="D557" s="4" t="str">
        <f t="shared" si="69"/>
        <v>Jul</v>
      </c>
      <c r="E557" s="2">
        <f t="shared" si="70"/>
        <v>28</v>
      </c>
      <c r="F557" s="2">
        <f t="shared" si="71"/>
        <v>2</v>
      </c>
      <c r="G557" s="5" t="str">
        <f t="shared" si="72"/>
        <v>Fri</v>
      </c>
      <c r="H557" s="2">
        <f t="shared" si="73"/>
        <v>8</v>
      </c>
      <c r="I557" s="16">
        <v>173</v>
      </c>
      <c r="J557" s="16">
        <v>280</v>
      </c>
      <c r="K557" s="16">
        <v>93</v>
      </c>
      <c r="L557" s="16">
        <v>25</v>
      </c>
      <c r="M557" s="16">
        <v>344</v>
      </c>
      <c r="N557" s="16">
        <v>92</v>
      </c>
      <c r="O557" s="16">
        <v>242</v>
      </c>
      <c r="P557" s="16">
        <v>2574</v>
      </c>
      <c r="Q557" s="16">
        <v>2104</v>
      </c>
      <c r="R557" s="16">
        <v>121</v>
      </c>
      <c r="S557" s="16">
        <v>79</v>
      </c>
      <c r="T557" s="16">
        <v>79</v>
      </c>
      <c r="U557" s="16">
        <v>34</v>
      </c>
      <c r="V557" s="16">
        <v>58</v>
      </c>
      <c r="W557" s="16">
        <v>576</v>
      </c>
      <c r="X557" s="16">
        <v>125</v>
      </c>
      <c r="Y557" s="16"/>
      <c r="Z557" s="16"/>
      <c r="AA557" s="16"/>
      <c r="AB557" s="16"/>
      <c r="AC557" s="16"/>
      <c r="AD557" s="16"/>
      <c r="AE557" s="3"/>
    </row>
    <row r="558" spans="2:31" x14ac:dyDescent="0.25">
      <c r="B558" s="3">
        <f t="shared" si="62"/>
        <v>42560</v>
      </c>
      <c r="C558" s="2">
        <f t="shared" si="68"/>
        <v>2016</v>
      </c>
      <c r="D558" s="4" t="str">
        <f t="shared" si="69"/>
        <v>Jul</v>
      </c>
      <c r="E558" s="2">
        <f t="shared" si="70"/>
        <v>28</v>
      </c>
      <c r="F558" s="2">
        <f t="shared" si="71"/>
        <v>2</v>
      </c>
      <c r="G558" s="5" t="str">
        <f t="shared" si="72"/>
        <v>Sat</v>
      </c>
      <c r="H558" s="2">
        <f t="shared" si="73"/>
        <v>9</v>
      </c>
      <c r="I558" s="16">
        <v>185</v>
      </c>
      <c r="J558" s="16">
        <v>240</v>
      </c>
      <c r="K558" s="16">
        <v>125</v>
      </c>
      <c r="L558" s="16">
        <v>19</v>
      </c>
      <c r="M558" s="16">
        <v>288</v>
      </c>
      <c r="N558" s="16">
        <v>101</v>
      </c>
      <c r="O558" s="16">
        <v>246</v>
      </c>
      <c r="P558" s="16">
        <v>1698</v>
      </c>
      <c r="Q558" s="16">
        <v>1742</v>
      </c>
      <c r="R558" s="16">
        <v>123</v>
      </c>
      <c r="S558" s="16">
        <v>98</v>
      </c>
      <c r="T558" s="16">
        <v>86</v>
      </c>
      <c r="U558" s="16">
        <v>0</v>
      </c>
      <c r="V558" s="16">
        <v>0</v>
      </c>
      <c r="W558" s="16">
        <v>123</v>
      </c>
      <c r="X558" s="16">
        <v>74</v>
      </c>
      <c r="Y558" s="16"/>
      <c r="Z558" s="16"/>
      <c r="AA558" s="16"/>
      <c r="AB558" s="16"/>
      <c r="AC558" s="16"/>
      <c r="AD558" s="16"/>
      <c r="AE558" s="3"/>
    </row>
    <row r="559" spans="2:31" x14ac:dyDescent="0.25">
      <c r="B559" s="3">
        <f t="shared" si="62"/>
        <v>42561</v>
      </c>
      <c r="C559" s="2">
        <f t="shared" si="68"/>
        <v>2016</v>
      </c>
      <c r="D559" s="4" t="str">
        <f t="shared" si="69"/>
        <v>Jul</v>
      </c>
      <c r="E559" s="2">
        <f t="shared" si="70"/>
        <v>29</v>
      </c>
      <c r="F559" s="2">
        <f t="shared" si="71"/>
        <v>2</v>
      </c>
      <c r="G559" s="5" t="str">
        <f t="shared" si="72"/>
        <v>Sun</v>
      </c>
      <c r="H559" s="2">
        <f t="shared" si="73"/>
        <v>10</v>
      </c>
      <c r="I559" s="16">
        <v>185</v>
      </c>
      <c r="J559" s="16">
        <v>164</v>
      </c>
      <c r="K559" s="16">
        <v>93</v>
      </c>
      <c r="L559" s="16">
        <v>29</v>
      </c>
      <c r="M559" s="16">
        <v>239</v>
      </c>
      <c r="N559" s="16">
        <v>90</v>
      </c>
      <c r="O559" s="16">
        <v>261</v>
      </c>
      <c r="P559" s="16">
        <v>1473</v>
      </c>
      <c r="Q559" s="16">
        <v>1579</v>
      </c>
      <c r="R559" s="16">
        <v>84</v>
      </c>
      <c r="S559" s="16">
        <v>56</v>
      </c>
      <c r="T559" s="16">
        <v>135</v>
      </c>
      <c r="U559" s="16">
        <v>0</v>
      </c>
      <c r="V559" s="16">
        <v>0</v>
      </c>
      <c r="W559" s="16">
        <v>138</v>
      </c>
      <c r="X559" s="16">
        <v>70</v>
      </c>
      <c r="Y559" s="16"/>
      <c r="Z559" s="16"/>
      <c r="AA559" s="16"/>
      <c r="AB559" s="16"/>
      <c r="AC559" s="16"/>
      <c r="AD559" s="16"/>
      <c r="AE559" s="3"/>
    </row>
    <row r="560" spans="2:31" x14ac:dyDescent="0.25">
      <c r="B560" s="3">
        <f t="shared" si="62"/>
        <v>42562</v>
      </c>
      <c r="C560" s="2">
        <f t="shared" si="68"/>
        <v>2016</v>
      </c>
      <c r="D560" s="4" t="str">
        <f t="shared" si="69"/>
        <v>Jul</v>
      </c>
      <c r="E560" s="2">
        <f t="shared" si="70"/>
        <v>29</v>
      </c>
      <c r="F560" s="2">
        <f t="shared" si="71"/>
        <v>2</v>
      </c>
      <c r="G560" s="5" t="str">
        <f t="shared" si="72"/>
        <v>Mon</v>
      </c>
      <c r="H560" s="2">
        <f t="shared" si="73"/>
        <v>11</v>
      </c>
      <c r="I560" s="16">
        <v>287</v>
      </c>
      <c r="J560" s="16">
        <v>334</v>
      </c>
      <c r="K560" s="16">
        <v>104</v>
      </c>
      <c r="L560" s="16">
        <v>32</v>
      </c>
      <c r="M560" s="16">
        <v>473</v>
      </c>
      <c r="N560" s="16">
        <v>112</v>
      </c>
      <c r="O560" s="16">
        <v>390</v>
      </c>
      <c r="P560" s="16">
        <v>3505</v>
      </c>
      <c r="Q560" s="16">
        <v>2396</v>
      </c>
      <c r="R560" s="16">
        <v>137</v>
      </c>
      <c r="S560" s="16">
        <v>158</v>
      </c>
      <c r="T560" s="16">
        <v>147</v>
      </c>
      <c r="U560" s="16">
        <v>39</v>
      </c>
      <c r="V560" s="16">
        <v>104</v>
      </c>
      <c r="W560" s="16">
        <v>687</v>
      </c>
      <c r="X560" s="16">
        <v>108</v>
      </c>
      <c r="Y560" s="16"/>
      <c r="Z560" s="16"/>
      <c r="AA560" s="16"/>
      <c r="AB560" s="16"/>
      <c r="AC560" s="16"/>
      <c r="AD560" s="16"/>
      <c r="AE560" s="3"/>
    </row>
    <row r="561" spans="2:31" x14ac:dyDescent="0.25">
      <c r="B561" s="3">
        <f t="shared" si="62"/>
        <v>42563</v>
      </c>
      <c r="C561" s="2">
        <f t="shared" si="68"/>
        <v>2016</v>
      </c>
      <c r="D561" s="4" t="str">
        <f t="shared" si="69"/>
        <v>Jul</v>
      </c>
      <c r="E561" s="2">
        <f t="shared" si="70"/>
        <v>29</v>
      </c>
      <c r="F561" s="2">
        <f t="shared" si="71"/>
        <v>2</v>
      </c>
      <c r="G561" s="5" t="str">
        <f t="shared" si="72"/>
        <v>Tue</v>
      </c>
      <c r="H561" s="2">
        <f t="shared" si="73"/>
        <v>12</v>
      </c>
      <c r="I561" s="16">
        <v>242</v>
      </c>
      <c r="J561" s="16">
        <v>347</v>
      </c>
      <c r="K561" s="16">
        <v>107</v>
      </c>
      <c r="L561" s="16">
        <v>25</v>
      </c>
      <c r="M561" s="16">
        <v>466</v>
      </c>
      <c r="N561" s="16">
        <v>123</v>
      </c>
      <c r="O561" s="16">
        <v>344</v>
      </c>
      <c r="P561" s="16">
        <v>2977</v>
      </c>
      <c r="Q561" s="16">
        <v>2294</v>
      </c>
      <c r="R561" s="16">
        <v>156</v>
      </c>
      <c r="S561" s="16">
        <v>174</v>
      </c>
      <c r="T561" s="16">
        <v>177</v>
      </c>
      <c r="U561" s="16">
        <v>41</v>
      </c>
      <c r="V561" s="16">
        <v>77</v>
      </c>
      <c r="W561" s="16">
        <v>659</v>
      </c>
      <c r="X561" s="16">
        <v>107</v>
      </c>
      <c r="Y561" s="16"/>
      <c r="Z561" s="16"/>
      <c r="AA561" s="16"/>
      <c r="AB561" s="16"/>
      <c r="AC561" s="16"/>
      <c r="AD561" s="16"/>
      <c r="AE561" s="3"/>
    </row>
    <row r="562" spans="2:31" x14ac:dyDescent="0.25">
      <c r="B562" s="3">
        <f t="shared" si="62"/>
        <v>42564</v>
      </c>
      <c r="C562" s="2">
        <f t="shared" si="68"/>
        <v>2016</v>
      </c>
      <c r="D562" s="4" t="str">
        <f t="shared" si="69"/>
        <v>Jul</v>
      </c>
      <c r="E562" s="2">
        <f t="shared" si="70"/>
        <v>29</v>
      </c>
      <c r="F562" s="2">
        <f t="shared" si="71"/>
        <v>2</v>
      </c>
      <c r="G562" s="5" t="str">
        <f t="shared" si="72"/>
        <v>Wed</v>
      </c>
      <c r="H562" s="2">
        <f t="shared" si="73"/>
        <v>13</v>
      </c>
      <c r="I562" s="16">
        <v>284</v>
      </c>
      <c r="J562" s="16">
        <v>310</v>
      </c>
      <c r="K562" s="16">
        <v>99</v>
      </c>
      <c r="L562" s="16">
        <v>34</v>
      </c>
      <c r="M562" s="16">
        <v>437</v>
      </c>
      <c r="N562" s="16">
        <v>95</v>
      </c>
      <c r="O562" s="16">
        <v>312</v>
      </c>
      <c r="P562" s="16">
        <v>2854</v>
      </c>
      <c r="Q562" s="16">
        <v>2409</v>
      </c>
      <c r="R562" s="16">
        <v>166</v>
      </c>
      <c r="S562" s="16">
        <v>163</v>
      </c>
      <c r="T562" s="16">
        <v>140</v>
      </c>
      <c r="U562" s="16">
        <v>45</v>
      </c>
      <c r="V562" s="16">
        <v>91</v>
      </c>
      <c r="W562" s="16">
        <v>701</v>
      </c>
      <c r="X562" s="16">
        <v>99</v>
      </c>
      <c r="Y562" s="16"/>
      <c r="Z562" s="16"/>
      <c r="AA562" s="16"/>
      <c r="AB562" s="16"/>
      <c r="AC562" s="16"/>
      <c r="AD562" s="16"/>
      <c r="AE562" s="3"/>
    </row>
    <row r="563" spans="2:31" x14ac:dyDescent="0.25">
      <c r="B563" s="3">
        <f t="shared" si="62"/>
        <v>42565</v>
      </c>
      <c r="C563" s="2">
        <f t="shared" si="68"/>
        <v>2016</v>
      </c>
      <c r="D563" s="4" t="str">
        <f t="shared" si="69"/>
        <v>Jul</v>
      </c>
      <c r="E563" s="2">
        <f t="shared" si="70"/>
        <v>29</v>
      </c>
      <c r="F563" s="2">
        <f t="shared" si="71"/>
        <v>2</v>
      </c>
      <c r="G563" s="5" t="str">
        <f t="shared" si="72"/>
        <v>Thu</v>
      </c>
      <c r="H563" s="2">
        <f t="shared" si="73"/>
        <v>14</v>
      </c>
      <c r="I563" s="16">
        <v>251</v>
      </c>
      <c r="J563" s="16">
        <v>334</v>
      </c>
      <c r="K563" s="16">
        <v>77</v>
      </c>
      <c r="L563" s="16">
        <v>22</v>
      </c>
      <c r="M563" s="16">
        <v>393</v>
      </c>
      <c r="N563" s="16">
        <v>123</v>
      </c>
      <c r="O563" s="16">
        <v>283</v>
      </c>
      <c r="P563" s="16">
        <v>2589</v>
      </c>
      <c r="Q563" s="16">
        <v>2332</v>
      </c>
      <c r="R563" s="16">
        <v>144</v>
      </c>
      <c r="S563" s="16">
        <v>158</v>
      </c>
      <c r="T563" s="16">
        <v>137</v>
      </c>
      <c r="U563" s="16">
        <v>28</v>
      </c>
      <c r="V563" s="16">
        <v>88</v>
      </c>
      <c r="W563" s="16">
        <v>621</v>
      </c>
      <c r="X563" s="16">
        <v>109</v>
      </c>
      <c r="Y563" s="16"/>
      <c r="Z563" s="16"/>
      <c r="AA563" s="16"/>
      <c r="AB563" s="16"/>
      <c r="AC563" s="16"/>
      <c r="AD563" s="16"/>
      <c r="AE563" s="3"/>
    </row>
    <row r="564" spans="2:31" x14ac:dyDescent="0.25">
      <c r="B564" s="3">
        <f t="shared" si="62"/>
        <v>42566</v>
      </c>
      <c r="C564" s="2">
        <f t="shared" si="68"/>
        <v>2016</v>
      </c>
      <c r="D564" s="4" t="str">
        <f t="shared" si="69"/>
        <v>Jul</v>
      </c>
      <c r="E564" s="2">
        <f t="shared" si="70"/>
        <v>29</v>
      </c>
      <c r="F564" s="2">
        <f t="shared" si="71"/>
        <v>3</v>
      </c>
      <c r="G564" s="5" t="str">
        <f t="shared" si="72"/>
        <v>Fri</v>
      </c>
      <c r="H564" s="2">
        <f t="shared" si="73"/>
        <v>15</v>
      </c>
      <c r="I564" s="16">
        <v>196</v>
      </c>
      <c r="J564" s="16">
        <v>342</v>
      </c>
      <c r="K564" s="16">
        <v>95</v>
      </c>
      <c r="L564" s="16">
        <v>11</v>
      </c>
      <c r="M564" s="16">
        <v>380</v>
      </c>
      <c r="N564" s="16">
        <v>92</v>
      </c>
      <c r="O564" s="16">
        <v>302</v>
      </c>
      <c r="P564" s="16">
        <v>2502</v>
      </c>
      <c r="Q564" s="16">
        <v>2159</v>
      </c>
      <c r="R564" s="16">
        <v>144</v>
      </c>
      <c r="S564" s="16">
        <v>136</v>
      </c>
      <c r="T564" s="16">
        <v>145</v>
      </c>
      <c r="U564" s="16">
        <v>38</v>
      </c>
      <c r="V564" s="16">
        <v>70</v>
      </c>
      <c r="W564" s="16">
        <v>525</v>
      </c>
      <c r="X564" s="16">
        <v>88</v>
      </c>
      <c r="Y564" s="16"/>
      <c r="Z564" s="16"/>
      <c r="AA564" s="16"/>
      <c r="AB564" s="16"/>
      <c r="AC564" s="16"/>
      <c r="AD564" s="16"/>
      <c r="AE564" s="3"/>
    </row>
    <row r="565" spans="2:31" x14ac:dyDescent="0.25">
      <c r="B565" s="3">
        <f t="shared" si="62"/>
        <v>42567</v>
      </c>
      <c r="C565" s="2">
        <f t="shared" si="68"/>
        <v>2016</v>
      </c>
      <c r="D565" s="4" t="str">
        <f t="shared" si="69"/>
        <v>Jul</v>
      </c>
      <c r="E565" s="2">
        <f t="shared" si="70"/>
        <v>29</v>
      </c>
      <c r="F565" s="2">
        <f t="shared" si="71"/>
        <v>3</v>
      </c>
      <c r="G565" s="5" t="str">
        <f t="shared" si="72"/>
        <v>Sat</v>
      </c>
      <c r="H565" s="2">
        <f t="shared" si="73"/>
        <v>16</v>
      </c>
      <c r="I565" s="16">
        <v>258</v>
      </c>
      <c r="J565" s="16">
        <v>330</v>
      </c>
      <c r="K565" s="16">
        <v>98</v>
      </c>
      <c r="L565" s="16">
        <v>19</v>
      </c>
      <c r="M565" s="16">
        <v>299</v>
      </c>
      <c r="N565" s="16">
        <v>81</v>
      </c>
      <c r="O565" s="16">
        <v>208</v>
      </c>
      <c r="P565" s="16">
        <v>1674</v>
      </c>
      <c r="Q565" s="16">
        <v>1802</v>
      </c>
      <c r="R565" s="16">
        <v>127</v>
      </c>
      <c r="S565" s="16">
        <v>176</v>
      </c>
      <c r="T565" s="16">
        <v>155</v>
      </c>
      <c r="U565" s="16">
        <v>0</v>
      </c>
      <c r="V565" s="16">
        <v>0</v>
      </c>
      <c r="W565" s="16">
        <v>141</v>
      </c>
      <c r="X565" s="16">
        <v>93</v>
      </c>
      <c r="Y565" s="16"/>
      <c r="Z565" s="16"/>
      <c r="AA565" s="16"/>
      <c r="AB565" s="16"/>
      <c r="AC565" s="16"/>
      <c r="AD565" s="16"/>
      <c r="AE565" s="3"/>
    </row>
    <row r="566" spans="2:31" x14ac:dyDescent="0.25">
      <c r="B566" s="3">
        <f t="shared" si="62"/>
        <v>42568</v>
      </c>
      <c r="C566" s="2">
        <f t="shared" si="68"/>
        <v>2016</v>
      </c>
      <c r="D566" s="4" t="str">
        <f t="shared" si="69"/>
        <v>Jul</v>
      </c>
      <c r="E566" s="2">
        <f t="shared" si="70"/>
        <v>30</v>
      </c>
      <c r="F566" s="2">
        <f t="shared" si="71"/>
        <v>3</v>
      </c>
      <c r="G566" s="5" t="str">
        <f t="shared" si="72"/>
        <v>Sun</v>
      </c>
      <c r="H566" s="2">
        <f t="shared" si="73"/>
        <v>17</v>
      </c>
      <c r="I566" s="16">
        <v>227</v>
      </c>
      <c r="J566" s="16">
        <v>250</v>
      </c>
      <c r="K566" s="16">
        <v>110</v>
      </c>
      <c r="L566" s="16">
        <v>21</v>
      </c>
      <c r="M566" s="16">
        <v>276</v>
      </c>
      <c r="N566" s="16">
        <v>101</v>
      </c>
      <c r="O566" s="16">
        <v>283</v>
      </c>
      <c r="P566" s="16">
        <v>1473</v>
      </c>
      <c r="Q566" s="16">
        <v>1537</v>
      </c>
      <c r="R566" s="16">
        <v>128</v>
      </c>
      <c r="S566" s="16">
        <v>132</v>
      </c>
      <c r="T566" s="16">
        <v>119</v>
      </c>
      <c r="U566" s="16">
        <v>0</v>
      </c>
      <c r="V566" s="16">
        <v>0</v>
      </c>
      <c r="W566" s="16">
        <v>130</v>
      </c>
      <c r="X566" s="16">
        <v>60</v>
      </c>
      <c r="Y566" s="16"/>
      <c r="Z566" s="16"/>
      <c r="AA566" s="16"/>
      <c r="AB566" s="16"/>
      <c r="AC566" s="16"/>
      <c r="AD566" s="16"/>
      <c r="AE566" s="3"/>
    </row>
    <row r="567" spans="2:31" x14ac:dyDescent="0.25">
      <c r="B567" s="3">
        <f t="shared" si="62"/>
        <v>42569</v>
      </c>
      <c r="C567" s="2">
        <f t="shared" si="68"/>
        <v>2016</v>
      </c>
      <c r="D567" s="4" t="str">
        <f t="shared" si="69"/>
        <v>Jul</v>
      </c>
      <c r="E567" s="2">
        <f t="shared" si="70"/>
        <v>30</v>
      </c>
      <c r="F567" s="2">
        <f t="shared" si="71"/>
        <v>3</v>
      </c>
      <c r="G567" s="5" t="str">
        <f t="shared" si="72"/>
        <v>Mon</v>
      </c>
      <c r="H567" s="2">
        <f t="shared" si="73"/>
        <v>18</v>
      </c>
      <c r="I567" s="16">
        <v>276</v>
      </c>
      <c r="J567" s="16">
        <v>274</v>
      </c>
      <c r="K567" s="16">
        <v>104</v>
      </c>
      <c r="L567" s="16">
        <v>37</v>
      </c>
      <c r="M567" s="16">
        <v>497</v>
      </c>
      <c r="N567" s="16">
        <v>90</v>
      </c>
      <c r="O567" s="16">
        <v>357</v>
      </c>
      <c r="P567" s="16">
        <v>3398</v>
      </c>
      <c r="Q567" s="16">
        <v>2436</v>
      </c>
      <c r="R567" s="16">
        <v>172</v>
      </c>
      <c r="S567" s="16">
        <v>160</v>
      </c>
      <c r="T567" s="16">
        <v>163</v>
      </c>
      <c r="U567" s="16">
        <v>39</v>
      </c>
      <c r="V567" s="16">
        <v>75</v>
      </c>
      <c r="W567" s="16">
        <v>622</v>
      </c>
      <c r="X567" s="16">
        <v>104</v>
      </c>
      <c r="Y567" s="16"/>
      <c r="Z567" s="16"/>
      <c r="AA567" s="16"/>
      <c r="AB567" s="16"/>
      <c r="AC567" s="16"/>
      <c r="AD567" s="16"/>
      <c r="AE567" s="3"/>
    </row>
    <row r="568" spans="2:31" x14ac:dyDescent="0.25">
      <c r="B568" s="3">
        <f t="shared" si="62"/>
        <v>42570</v>
      </c>
      <c r="C568" s="2">
        <f t="shared" si="68"/>
        <v>2016</v>
      </c>
      <c r="D568" s="4" t="str">
        <f t="shared" si="69"/>
        <v>Jul</v>
      </c>
      <c r="E568" s="2">
        <f t="shared" si="70"/>
        <v>30</v>
      </c>
      <c r="F568" s="2">
        <f t="shared" si="71"/>
        <v>3</v>
      </c>
      <c r="G568" s="5" t="str">
        <f t="shared" si="72"/>
        <v>Tue</v>
      </c>
      <c r="H568" s="2">
        <f t="shared" si="73"/>
        <v>19</v>
      </c>
      <c r="I568" s="16">
        <v>305</v>
      </c>
      <c r="J568" s="16">
        <v>295</v>
      </c>
      <c r="K568" s="16">
        <v>109</v>
      </c>
      <c r="L568" s="16">
        <v>34</v>
      </c>
      <c r="M568" s="16">
        <v>439</v>
      </c>
      <c r="N568" s="16">
        <v>94</v>
      </c>
      <c r="O568" s="16">
        <v>294</v>
      </c>
      <c r="P568" s="16">
        <v>2937</v>
      </c>
      <c r="Q568" s="16">
        <v>2293</v>
      </c>
      <c r="R568" s="16">
        <v>124</v>
      </c>
      <c r="S568" s="16">
        <v>166</v>
      </c>
      <c r="T568" s="16">
        <v>146</v>
      </c>
      <c r="U568" s="16">
        <v>51</v>
      </c>
      <c r="V568" s="16">
        <v>74</v>
      </c>
      <c r="W568" s="16">
        <v>607</v>
      </c>
      <c r="X568" s="16">
        <v>107</v>
      </c>
      <c r="Y568" s="16"/>
      <c r="Z568" s="16"/>
      <c r="AA568" s="16"/>
      <c r="AB568" s="16"/>
      <c r="AC568" s="16"/>
      <c r="AD568" s="16"/>
      <c r="AE568" s="3"/>
    </row>
    <row r="569" spans="2:31" x14ac:dyDescent="0.25">
      <c r="B569" s="3">
        <f t="shared" si="62"/>
        <v>42571</v>
      </c>
      <c r="C569" s="2">
        <f t="shared" si="68"/>
        <v>2016</v>
      </c>
      <c r="D569" s="4" t="str">
        <f t="shared" si="69"/>
        <v>Jul</v>
      </c>
      <c r="E569" s="2">
        <f t="shared" si="70"/>
        <v>30</v>
      </c>
      <c r="F569" s="2">
        <f t="shared" si="71"/>
        <v>3</v>
      </c>
      <c r="G569" s="5" t="str">
        <f t="shared" si="72"/>
        <v>Wed</v>
      </c>
      <c r="H569" s="2">
        <f t="shared" si="73"/>
        <v>20</v>
      </c>
      <c r="I569" s="16">
        <v>274</v>
      </c>
      <c r="J569" s="16">
        <v>331</v>
      </c>
      <c r="K569" s="16">
        <v>118</v>
      </c>
      <c r="L569" s="16">
        <v>30</v>
      </c>
      <c r="M569" s="16">
        <v>548</v>
      </c>
      <c r="N569" s="16">
        <v>103</v>
      </c>
      <c r="O569" s="16">
        <v>313</v>
      </c>
      <c r="P569" s="16">
        <v>2936</v>
      </c>
      <c r="Q569" s="16">
        <v>2247</v>
      </c>
      <c r="R569" s="16">
        <v>176</v>
      </c>
      <c r="S569" s="16">
        <v>173</v>
      </c>
      <c r="T569" s="16">
        <v>145</v>
      </c>
      <c r="U569" s="16">
        <v>36</v>
      </c>
      <c r="V569" s="16">
        <v>71</v>
      </c>
      <c r="W569" s="16">
        <v>736</v>
      </c>
      <c r="X569" s="16">
        <v>124</v>
      </c>
      <c r="Y569" s="16"/>
      <c r="Z569" s="16"/>
      <c r="AA569" s="16"/>
      <c r="AB569" s="16"/>
      <c r="AC569" s="16"/>
      <c r="AD569" s="16"/>
      <c r="AE569" s="3"/>
    </row>
    <row r="570" spans="2:31" x14ac:dyDescent="0.25">
      <c r="B570" s="3">
        <f t="shared" si="62"/>
        <v>42572</v>
      </c>
      <c r="C570" s="2">
        <f t="shared" si="68"/>
        <v>2016</v>
      </c>
      <c r="D570" s="4" t="str">
        <f t="shared" si="69"/>
        <v>Jul</v>
      </c>
      <c r="E570" s="2">
        <f t="shared" si="70"/>
        <v>30</v>
      </c>
      <c r="F570" s="2">
        <f t="shared" si="71"/>
        <v>3</v>
      </c>
      <c r="G570" s="5" t="str">
        <f t="shared" si="72"/>
        <v>Thu</v>
      </c>
      <c r="H570" s="2">
        <f t="shared" si="73"/>
        <v>21</v>
      </c>
      <c r="I570" s="16">
        <v>223</v>
      </c>
      <c r="J570" s="16">
        <v>358</v>
      </c>
      <c r="K570" s="16">
        <v>95</v>
      </c>
      <c r="L570" s="16">
        <v>32</v>
      </c>
      <c r="M570" s="16">
        <v>490</v>
      </c>
      <c r="N570" s="16">
        <v>90</v>
      </c>
      <c r="O570" s="16">
        <v>258</v>
      </c>
      <c r="P570" s="16">
        <v>2658</v>
      </c>
      <c r="Q570" s="16">
        <v>2259</v>
      </c>
      <c r="R570" s="16">
        <v>126</v>
      </c>
      <c r="S570" s="16">
        <v>113</v>
      </c>
      <c r="T570" s="16">
        <v>161</v>
      </c>
      <c r="U570" s="16">
        <v>31</v>
      </c>
      <c r="V570" s="16">
        <v>79</v>
      </c>
      <c r="W570" s="16">
        <v>775</v>
      </c>
      <c r="X570" s="16">
        <v>131</v>
      </c>
      <c r="Y570" s="16"/>
      <c r="Z570" s="16"/>
      <c r="AA570" s="16"/>
      <c r="AB570" s="16"/>
      <c r="AC570" s="16"/>
      <c r="AD570" s="16"/>
      <c r="AE570" s="3"/>
    </row>
    <row r="571" spans="2:31" x14ac:dyDescent="0.25">
      <c r="B571" s="3">
        <f t="shared" si="62"/>
        <v>42573</v>
      </c>
      <c r="C571" s="2">
        <f t="shared" si="68"/>
        <v>2016</v>
      </c>
      <c r="D571" s="4" t="str">
        <f t="shared" si="69"/>
        <v>Jul</v>
      </c>
      <c r="E571" s="2">
        <f t="shared" si="70"/>
        <v>30</v>
      </c>
      <c r="F571" s="2">
        <f t="shared" si="71"/>
        <v>4</v>
      </c>
      <c r="G571" s="5" t="str">
        <f t="shared" si="72"/>
        <v>Fri</v>
      </c>
      <c r="H571" s="2">
        <f t="shared" si="73"/>
        <v>22</v>
      </c>
      <c r="I571" s="16">
        <v>206</v>
      </c>
      <c r="J571" s="16">
        <v>347</v>
      </c>
      <c r="K571" s="16">
        <v>115</v>
      </c>
      <c r="L571" s="16">
        <v>21</v>
      </c>
      <c r="M571" s="16">
        <v>479</v>
      </c>
      <c r="N571" s="16">
        <v>126</v>
      </c>
      <c r="O571" s="16">
        <v>354</v>
      </c>
      <c r="P571" s="16">
        <v>2924</v>
      </c>
      <c r="Q571" s="16">
        <v>2361</v>
      </c>
      <c r="R571" s="16">
        <v>162</v>
      </c>
      <c r="S571" s="16">
        <v>148</v>
      </c>
      <c r="T571" s="16">
        <v>139</v>
      </c>
      <c r="U571" s="16">
        <v>21</v>
      </c>
      <c r="V571" s="16">
        <v>70</v>
      </c>
      <c r="W571" s="16">
        <v>534</v>
      </c>
      <c r="X571" s="16">
        <v>101</v>
      </c>
      <c r="Y571" s="16"/>
      <c r="Z571" s="16"/>
      <c r="AA571" s="16"/>
      <c r="AB571" s="16"/>
      <c r="AC571" s="16"/>
      <c r="AD571" s="16"/>
      <c r="AE571" s="3"/>
    </row>
    <row r="572" spans="2:31" x14ac:dyDescent="0.25">
      <c r="B572" s="3">
        <f t="shared" si="62"/>
        <v>42574</v>
      </c>
      <c r="C572" s="2">
        <f t="shared" si="68"/>
        <v>2016</v>
      </c>
      <c r="D572" s="4" t="str">
        <f t="shared" si="69"/>
        <v>Jul</v>
      </c>
      <c r="E572" s="2">
        <f t="shared" si="70"/>
        <v>30</v>
      </c>
      <c r="F572" s="2">
        <f t="shared" si="71"/>
        <v>4</v>
      </c>
      <c r="G572" s="5" t="str">
        <f t="shared" si="72"/>
        <v>Sat</v>
      </c>
      <c r="H572" s="2">
        <f t="shared" si="73"/>
        <v>23</v>
      </c>
      <c r="I572" s="16">
        <v>197</v>
      </c>
      <c r="J572" s="16">
        <v>262</v>
      </c>
      <c r="K572" s="16">
        <v>127</v>
      </c>
      <c r="L572" s="16">
        <v>24</v>
      </c>
      <c r="M572" s="16">
        <v>283</v>
      </c>
      <c r="N572" s="16">
        <v>88</v>
      </c>
      <c r="O572" s="16">
        <v>213</v>
      </c>
      <c r="P572" s="16">
        <v>1712</v>
      </c>
      <c r="Q572" s="16">
        <v>1871</v>
      </c>
      <c r="R572" s="16">
        <v>120</v>
      </c>
      <c r="S572" s="16">
        <v>126</v>
      </c>
      <c r="T572" s="16">
        <v>121</v>
      </c>
      <c r="U572" s="16">
        <v>0</v>
      </c>
      <c r="V572" s="16">
        <v>0</v>
      </c>
      <c r="W572" s="16">
        <v>142</v>
      </c>
      <c r="X572" s="16">
        <v>88</v>
      </c>
      <c r="Y572" s="16"/>
      <c r="Z572" s="16"/>
      <c r="AA572" s="16"/>
      <c r="AB572" s="16"/>
      <c r="AC572" s="16"/>
      <c r="AD572" s="16"/>
      <c r="AE572" s="3"/>
    </row>
    <row r="573" spans="2:31" x14ac:dyDescent="0.25">
      <c r="B573" s="3">
        <f t="shared" si="62"/>
        <v>42575</v>
      </c>
      <c r="C573" s="2">
        <f t="shared" si="68"/>
        <v>2016</v>
      </c>
      <c r="D573" s="4" t="str">
        <f t="shared" si="69"/>
        <v>Jul</v>
      </c>
      <c r="E573" s="2">
        <f t="shared" si="70"/>
        <v>31</v>
      </c>
      <c r="F573" s="2">
        <f t="shared" si="71"/>
        <v>4</v>
      </c>
      <c r="G573" s="5" t="str">
        <f t="shared" si="72"/>
        <v>Sun</v>
      </c>
      <c r="H573" s="2">
        <f t="shared" si="73"/>
        <v>24</v>
      </c>
      <c r="I573" s="16">
        <v>181</v>
      </c>
      <c r="J573" s="16">
        <v>240</v>
      </c>
      <c r="K573" s="16">
        <v>104</v>
      </c>
      <c r="L573" s="16">
        <v>27</v>
      </c>
      <c r="M573" s="16">
        <v>307</v>
      </c>
      <c r="N573" s="16">
        <v>123</v>
      </c>
      <c r="O573" s="16">
        <v>293</v>
      </c>
      <c r="P573" s="16">
        <v>1553</v>
      </c>
      <c r="Q573" s="16">
        <v>1733</v>
      </c>
      <c r="R573" s="16">
        <v>142</v>
      </c>
      <c r="S573" s="16">
        <v>106</v>
      </c>
      <c r="T573" s="16">
        <v>96</v>
      </c>
      <c r="U573" s="16">
        <v>0</v>
      </c>
      <c r="V573" s="16">
        <v>0</v>
      </c>
      <c r="W573" s="16">
        <v>130</v>
      </c>
      <c r="X573" s="16">
        <v>77</v>
      </c>
      <c r="Y573" s="16"/>
      <c r="Z573" s="16"/>
      <c r="AA573" s="16"/>
      <c r="AB573" s="16"/>
      <c r="AC573" s="16"/>
      <c r="AD573" s="16"/>
      <c r="AE573" s="3"/>
    </row>
    <row r="574" spans="2:31" x14ac:dyDescent="0.25">
      <c r="B574" s="3">
        <f t="shared" si="62"/>
        <v>42576</v>
      </c>
      <c r="C574" s="2">
        <f t="shared" si="68"/>
        <v>2016</v>
      </c>
      <c r="D574" s="4" t="str">
        <f t="shared" si="69"/>
        <v>Jul</v>
      </c>
      <c r="E574" s="2">
        <f t="shared" si="70"/>
        <v>31</v>
      </c>
      <c r="F574" s="2">
        <f t="shared" si="71"/>
        <v>4</v>
      </c>
      <c r="G574" s="5" t="str">
        <f t="shared" si="72"/>
        <v>Mon</v>
      </c>
      <c r="H574" s="2">
        <f t="shared" si="73"/>
        <v>25</v>
      </c>
      <c r="I574" s="16">
        <v>240</v>
      </c>
      <c r="J574" s="16">
        <v>365</v>
      </c>
      <c r="K574" s="16">
        <v>108</v>
      </c>
      <c r="L574" s="16">
        <v>43</v>
      </c>
      <c r="M574" s="16">
        <v>519</v>
      </c>
      <c r="N574" s="16">
        <v>130</v>
      </c>
      <c r="O574" s="16">
        <v>351</v>
      </c>
      <c r="P574" s="16">
        <v>3401</v>
      </c>
      <c r="Q574" s="16">
        <v>2559</v>
      </c>
      <c r="R574" s="16">
        <v>181</v>
      </c>
      <c r="S574" s="16">
        <v>117</v>
      </c>
      <c r="T574" s="16">
        <v>208</v>
      </c>
      <c r="U574" s="16">
        <v>46</v>
      </c>
      <c r="V574" s="16">
        <v>90</v>
      </c>
      <c r="W574" s="16">
        <v>690</v>
      </c>
      <c r="X574" s="16">
        <v>118</v>
      </c>
      <c r="Y574" s="16"/>
      <c r="Z574" s="16"/>
      <c r="AA574" s="16"/>
      <c r="AB574" s="16"/>
      <c r="AC574" s="16"/>
      <c r="AD574" s="16"/>
      <c r="AE574" s="3"/>
    </row>
    <row r="575" spans="2:31" x14ac:dyDescent="0.25">
      <c r="B575" s="3">
        <f t="shared" si="62"/>
        <v>42577</v>
      </c>
      <c r="C575" s="2">
        <f t="shared" si="68"/>
        <v>2016</v>
      </c>
      <c r="D575" s="4" t="str">
        <f t="shared" si="69"/>
        <v>Jul</v>
      </c>
      <c r="E575" s="2">
        <f t="shared" si="70"/>
        <v>31</v>
      </c>
      <c r="F575" s="2">
        <f t="shared" si="71"/>
        <v>4</v>
      </c>
      <c r="G575" s="5" t="str">
        <f t="shared" si="72"/>
        <v>Tue</v>
      </c>
      <c r="H575" s="2">
        <f t="shared" si="73"/>
        <v>26</v>
      </c>
      <c r="I575" s="16">
        <v>200</v>
      </c>
      <c r="J575" s="16">
        <v>326</v>
      </c>
      <c r="K575" s="16">
        <v>110</v>
      </c>
      <c r="L575" s="16">
        <v>41</v>
      </c>
      <c r="M575" s="16">
        <v>471</v>
      </c>
      <c r="N575" s="16">
        <v>100</v>
      </c>
      <c r="O575" s="16">
        <v>310</v>
      </c>
      <c r="P575" s="16">
        <v>3032</v>
      </c>
      <c r="Q575" s="16">
        <v>2352</v>
      </c>
      <c r="R575" s="16">
        <v>179</v>
      </c>
      <c r="S575" s="16">
        <v>117</v>
      </c>
      <c r="T575" s="16">
        <v>205</v>
      </c>
      <c r="U575" s="16">
        <v>35</v>
      </c>
      <c r="V575" s="16">
        <v>89</v>
      </c>
      <c r="W575" s="16">
        <v>668</v>
      </c>
      <c r="X575" s="16">
        <v>100</v>
      </c>
      <c r="Y575" s="16"/>
      <c r="Z575" s="16"/>
      <c r="AA575" s="16"/>
      <c r="AB575" s="16"/>
      <c r="AC575" s="16"/>
      <c r="AD575" s="16"/>
      <c r="AE575" s="3"/>
    </row>
    <row r="576" spans="2:31" x14ac:dyDescent="0.25">
      <c r="B576" s="3">
        <f t="shared" si="62"/>
        <v>42578</v>
      </c>
      <c r="C576" s="2">
        <f t="shared" si="68"/>
        <v>2016</v>
      </c>
      <c r="D576" s="4" t="str">
        <f t="shared" si="69"/>
        <v>Jul</v>
      </c>
      <c r="E576" s="2">
        <f t="shared" si="70"/>
        <v>31</v>
      </c>
      <c r="F576" s="2">
        <f t="shared" si="71"/>
        <v>4</v>
      </c>
      <c r="G576" s="5" t="str">
        <f t="shared" si="72"/>
        <v>Wed</v>
      </c>
      <c r="H576" s="2">
        <f t="shared" si="73"/>
        <v>27</v>
      </c>
      <c r="I576" s="16">
        <v>233</v>
      </c>
      <c r="J576" s="16">
        <v>282</v>
      </c>
      <c r="K576" s="16">
        <v>119</v>
      </c>
      <c r="L576" s="16">
        <v>32</v>
      </c>
      <c r="M576" s="16">
        <v>505</v>
      </c>
      <c r="N576" s="16">
        <v>104</v>
      </c>
      <c r="O576" s="16">
        <v>320</v>
      </c>
      <c r="P576" s="16">
        <v>2975</v>
      </c>
      <c r="Q576" s="16">
        <v>2458</v>
      </c>
      <c r="R576" s="16">
        <v>154</v>
      </c>
      <c r="S576" s="16">
        <v>130</v>
      </c>
      <c r="T576" s="16">
        <v>192</v>
      </c>
      <c r="U576" s="16">
        <v>50</v>
      </c>
      <c r="V576" s="16">
        <v>82</v>
      </c>
      <c r="W576" s="16">
        <v>698</v>
      </c>
      <c r="X576" s="16">
        <v>121</v>
      </c>
      <c r="Y576" s="16"/>
      <c r="Z576" s="16"/>
      <c r="AA576" s="16"/>
      <c r="AB576" s="16"/>
      <c r="AC576" s="16"/>
      <c r="AD576" s="16"/>
      <c r="AE576" s="3"/>
    </row>
    <row r="577" spans="2:31" x14ac:dyDescent="0.25">
      <c r="B577" s="3">
        <f t="shared" si="62"/>
        <v>42579</v>
      </c>
      <c r="C577" s="2">
        <f t="shared" si="68"/>
        <v>2016</v>
      </c>
      <c r="D577" s="4" t="str">
        <f t="shared" si="69"/>
        <v>Jul</v>
      </c>
      <c r="E577" s="2">
        <f t="shared" si="70"/>
        <v>31</v>
      </c>
      <c r="F577" s="2">
        <f t="shared" si="71"/>
        <v>4</v>
      </c>
      <c r="G577" s="5" t="str">
        <f t="shared" si="72"/>
        <v>Thu</v>
      </c>
      <c r="H577" s="2">
        <f t="shared" si="73"/>
        <v>28</v>
      </c>
      <c r="I577" s="16">
        <v>237</v>
      </c>
      <c r="J577" s="16">
        <v>285</v>
      </c>
      <c r="K577" s="16">
        <v>104</v>
      </c>
      <c r="L577" s="16">
        <v>34</v>
      </c>
      <c r="M577" s="16">
        <v>558</v>
      </c>
      <c r="N577" s="16">
        <v>117</v>
      </c>
      <c r="O577" s="16">
        <v>320</v>
      </c>
      <c r="P577" s="16">
        <v>2723</v>
      </c>
      <c r="Q577" s="16">
        <v>2243</v>
      </c>
      <c r="R577" s="16">
        <v>196</v>
      </c>
      <c r="S577" s="16">
        <v>118</v>
      </c>
      <c r="T577" s="16">
        <v>189</v>
      </c>
      <c r="U577" s="16">
        <v>35</v>
      </c>
      <c r="V577" s="16">
        <v>75</v>
      </c>
      <c r="W577" s="16">
        <v>662</v>
      </c>
      <c r="X577" s="16">
        <v>123</v>
      </c>
      <c r="Y577" s="16"/>
      <c r="Z577" s="16"/>
      <c r="AA577" s="16"/>
      <c r="AB577" s="16"/>
      <c r="AC577" s="16"/>
      <c r="AD577" s="16"/>
      <c r="AE577" s="3"/>
    </row>
    <row r="578" spans="2:31" x14ac:dyDescent="0.25">
      <c r="B578" s="3">
        <f t="shared" si="62"/>
        <v>42580</v>
      </c>
      <c r="C578" s="2">
        <f t="shared" si="68"/>
        <v>2016</v>
      </c>
      <c r="D578" s="4" t="str">
        <f t="shared" si="69"/>
        <v>Jul</v>
      </c>
      <c r="E578" s="2">
        <f t="shared" si="70"/>
        <v>31</v>
      </c>
      <c r="F578" s="2">
        <f t="shared" si="71"/>
        <v>5</v>
      </c>
      <c r="G578" s="5" t="str">
        <f t="shared" si="72"/>
        <v>Fri</v>
      </c>
      <c r="H578" s="2">
        <f t="shared" si="73"/>
        <v>29</v>
      </c>
      <c r="I578" s="16">
        <v>226</v>
      </c>
      <c r="J578" s="16">
        <v>318</v>
      </c>
      <c r="K578" s="16">
        <v>90</v>
      </c>
      <c r="L578" s="16">
        <v>25</v>
      </c>
      <c r="M578" s="16">
        <v>532</v>
      </c>
      <c r="N578" s="16">
        <v>104</v>
      </c>
      <c r="O578" s="16">
        <v>327</v>
      </c>
      <c r="P578" s="16">
        <v>2708</v>
      </c>
      <c r="Q578" s="16">
        <v>2276</v>
      </c>
      <c r="R578" s="16">
        <v>148</v>
      </c>
      <c r="S578" s="16">
        <v>109</v>
      </c>
      <c r="T578" s="16">
        <v>206</v>
      </c>
      <c r="U578" s="16">
        <v>33</v>
      </c>
      <c r="V578" s="16">
        <v>63</v>
      </c>
      <c r="W578" s="16">
        <v>552</v>
      </c>
      <c r="X578" s="16">
        <v>101</v>
      </c>
      <c r="Y578" s="16"/>
      <c r="Z578" s="16"/>
      <c r="AA578" s="16"/>
      <c r="AB578" s="16"/>
      <c r="AC578" s="16"/>
      <c r="AD578" s="16"/>
      <c r="AE578" s="3"/>
    </row>
    <row r="579" spans="2:31" x14ac:dyDescent="0.25">
      <c r="B579" s="3">
        <f t="shared" si="62"/>
        <v>42581</v>
      </c>
      <c r="C579" s="2">
        <f t="shared" si="68"/>
        <v>2016</v>
      </c>
      <c r="D579" s="4" t="str">
        <f t="shared" si="69"/>
        <v>Jul</v>
      </c>
      <c r="E579" s="2">
        <f t="shared" si="70"/>
        <v>31</v>
      </c>
      <c r="F579" s="2">
        <f t="shared" si="71"/>
        <v>5</v>
      </c>
      <c r="G579" s="5" t="str">
        <f t="shared" si="72"/>
        <v>Sat</v>
      </c>
      <c r="H579" s="2">
        <f t="shared" si="73"/>
        <v>30</v>
      </c>
      <c r="I579" s="16">
        <v>206</v>
      </c>
      <c r="J579" s="16">
        <v>319</v>
      </c>
      <c r="K579" s="16">
        <v>129</v>
      </c>
      <c r="L579" s="16">
        <v>31</v>
      </c>
      <c r="M579" s="16">
        <v>336</v>
      </c>
      <c r="N579" s="16">
        <v>97</v>
      </c>
      <c r="O579" s="16">
        <v>261</v>
      </c>
      <c r="P579" s="16">
        <v>1605</v>
      </c>
      <c r="Q579" s="16">
        <v>1631</v>
      </c>
      <c r="R579" s="16">
        <v>109</v>
      </c>
      <c r="S579" s="16">
        <v>104</v>
      </c>
      <c r="T579" s="16">
        <v>106</v>
      </c>
      <c r="U579" s="16">
        <v>0</v>
      </c>
      <c r="V579" s="16">
        <v>0</v>
      </c>
      <c r="W579" s="16">
        <v>135</v>
      </c>
      <c r="X579" s="16">
        <v>78</v>
      </c>
      <c r="Y579" s="16"/>
      <c r="Z579" s="16"/>
      <c r="AA579" s="16"/>
      <c r="AB579" s="16"/>
      <c r="AC579" s="16"/>
      <c r="AD579" s="16"/>
      <c r="AE579" s="3"/>
    </row>
    <row r="580" spans="2:31" x14ac:dyDescent="0.25">
      <c r="B580" s="3">
        <f t="shared" si="62"/>
        <v>42582</v>
      </c>
      <c r="C580" s="2">
        <f t="shared" si="68"/>
        <v>2016</v>
      </c>
      <c r="D580" s="4" t="str">
        <f t="shared" si="69"/>
        <v>Jul</v>
      </c>
      <c r="E580" s="2">
        <f t="shared" si="70"/>
        <v>32</v>
      </c>
      <c r="F580" s="2">
        <f t="shared" si="71"/>
        <v>5</v>
      </c>
      <c r="G580" s="5" t="str">
        <f t="shared" si="72"/>
        <v>Sun</v>
      </c>
      <c r="H580" s="2">
        <f t="shared" si="73"/>
        <v>31</v>
      </c>
      <c r="I580" s="16">
        <v>210</v>
      </c>
      <c r="J580" s="16">
        <v>230</v>
      </c>
      <c r="K580" s="16">
        <v>113</v>
      </c>
      <c r="L580" s="16">
        <v>31</v>
      </c>
      <c r="M580" s="16">
        <v>288</v>
      </c>
      <c r="N580" s="16">
        <v>110</v>
      </c>
      <c r="O580" s="16">
        <v>322</v>
      </c>
      <c r="P580" s="16">
        <v>1623</v>
      </c>
      <c r="Q580" s="16">
        <v>1720</v>
      </c>
      <c r="R580" s="16">
        <v>99</v>
      </c>
      <c r="S580" s="16">
        <v>113</v>
      </c>
      <c r="T580" s="16">
        <v>127</v>
      </c>
      <c r="U580" s="16">
        <v>0</v>
      </c>
      <c r="V580" s="16">
        <v>0</v>
      </c>
      <c r="W580" s="16">
        <v>137</v>
      </c>
      <c r="X580" s="16">
        <v>66</v>
      </c>
      <c r="Y580" s="16"/>
      <c r="Z580" s="16"/>
      <c r="AA580" s="16"/>
      <c r="AB580" s="16"/>
      <c r="AC580" s="16"/>
      <c r="AD580" s="16"/>
      <c r="AE580" s="3"/>
    </row>
    <row r="581" spans="2:31" x14ac:dyDescent="0.25">
      <c r="B581" s="3">
        <f t="shared" si="62"/>
        <v>42583</v>
      </c>
      <c r="C581" s="2">
        <f t="shared" ref="C581:C611" si="74">YEAR(B581)</f>
        <v>2016</v>
      </c>
      <c r="D581" s="4" t="str">
        <f t="shared" ref="D581:D611" si="75">TEXT(B581,"mmm")</f>
        <v>Aug</v>
      </c>
      <c r="E581" s="2">
        <f t="shared" ref="E581:E611" si="76">WEEKNUM(B581)</f>
        <v>32</v>
      </c>
      <c r="F581" s="2">
        <f t="shared" ref="F581:F611" si="77">ROUNDUP(DAY(B581)/7,0)</f>
        <v>1</v>
      </c>
      <c r="G581" s="5" t="str">
        <f t="shared" ref="G581:G611" si="78">TEXT(B581,"ddd")</f>
        <v>Mon</v>
      </c>
      <c r="H581" s="2">
        <f t="shared" ref="H581:H611" si="79">VALUE(TEXT(B581,"dd"))</f>
        <v>1</v>
      </c>
      <c r="I581" s="16">
        <v>285</v>
      </c>
      <c r="J581" s="16">
        <v>307</v>
      </c>
      <c r="K581" s="16">
        <v>110</v>
      </c>
      <c r="L581" s="16">
        <v>50</v>
      </c>
      <c r="M581" s="16">
        <v>549</v>
      </c>
      <c r="N581" s="16">
        <v>111</v>
      </c>
      <c r="O581" s="16">
        <v>398</v>
      </c>
      <c r="P581" s="16">
        <v>3803</v>
      </c>
      <c r="Q581" s="16">
        <v>2599</v>
      </c>
      <c r="R581" s="16">
        <v>179</v>
      </c>
      <c r="S581" s="16">
        <v>82</v>
      </c>
      <c r="T581" s="16">
        <v>159</v>
      </c>
      <c r="U581" s="16">
        <v>44</v>
      </c>
      <c r="V581" s="16">
        <v>80</v>
      </c>
      <c r="W581" s="16">
        <v>629</v>
      </c>
      <c r="X581" s="16">
        <v>133</v>
      </c>
      <c r="Y581" s="16"/>
      <c r="Z581" s="16"/>
      <c r="AA581" s="16"/>
      <c r="AB581" s="16"/>
      <c r="AC581" s="16"/>
      <c r="AD581" s="16"/>
      <c r="AE581" s="3"/>
    </row>
    <row r="582" spans="2:31" x14ac:dyDescent="0.25">
      <c r="B582" s="3">
        <f t="shared" ref="B582:B611" si="80">B581+1</f>
        <v>42584</v>
      </c>
      <c r="C582" s="2">
        <f t="shared" si="74"/>
        <v>2016</v>
      </c>
      <c r="D582" s="4" t="str">
        <f t="shared" si="75"/>
        <v>Aug</v>
      </c>
      <c r="E582" s="2">
        <f t="shared" si="76"/>
        <v>32</v>
      </c>
      <c r="F582" s="2">
        <f t="shared" si="77"/>
        <v>1</v>
      </c>
      <c r="G582" s="5" t="str">
        <f t="shared" si="78"/>
        <v>Tue</v>
      </c>
      <c r="H582" s="2">
        <f t="shared" si="79"/>
        <v>2</v>
      </c>
      <c r="I582" s="16">
        <v>260</v>
      </c>
      <c r="J582" s="16">
        <v>302</v>
      </c>
      <c r="K582" s="16">
        <v>106</v>
      </c>
      <c r="L582" s="16">
        <v>56</v>
      </c>
      <c r="M582" s="16">
        <v>524</v>
      </c>
      <c r="N582" s="16">
        <v>111</v>
      </c>
      <c r="O582" s="16">
        <v>366</v>
      </c>
      <c r="P582" s="16">
        <v>3287</v>
      </c>
      <c r="Q582" s="16">
        <v>2367</v>
      </c>
      <c r="R582" s="16">
        <v>173</v>
      </c>
      <c r="S582" s="16">
        <v>82</v>
      </c>
      <c r="T582" s="16">
        <v>148</v>
      </c>
      <c r="U582" s="16">
        <v>32</v>
      </c>
      <c r="V582" s="16">
        <v>86</v>
      </c>
      <c r="W582" s="16">
        <v>598</v>
      </c>
      <c r="X582" s="16">
        <v>115</v>
      </c>
      <c r="Y582" s="16"/>
      <c r="Z582" s="16"/>
      <c r="AA582" s="16"/>
      <c r="AB582" s="16"/>
      <c r="AC582" s="16"/>
      <c r="AD582" s="16"/>
      <c r="AE582" s="3"/>
    </row>
    <row r="583" spans="2:31" x14ac:dyDescent="0.25">
      <c r="B583" s="3">
        <f t="shared" si="80"/>
        <v>42585</v>
      </c>
      <c r="C583" s="2">
        <f t="shared" si="74"/>
        <v>2016</v>
      </c>
      <c r="D583" s="4" t="str">
        <f t="shared" si="75"/>
        <v>Aug</v>
      </c>
      <c r="E583" s="2">
        <f t="shared" si="76"/>
        <v>32</v>
      </c>
      <c r="F583" s="2">
        <f t="shared" si="77"/>
        <v>1</v>
      </c>
      <c r="G583" s="5" t="str">
        <f t="shared" si="78"/>
        <v>Wed</v>
      </c>
      <c r="H583" s="2">
        <f t="shared" si="79"/>
        <v>3</v>
      </c>
      <c r="I583" s="16">
        <v>244</v>
      </c>
      <c r="J583" s="16">
        <v>247</v>
      </c>
      <c r="K583" s="16">
        <v>102</v>
      </c>
      <c r="L583" s="16">
        <v>58</v>
      </c>
      <c r="M583" s="16">
        <v>486</v>
      </c>
      <c r="N583" s="16">
        <v>99</v>
      </c>
      <c r="O583" s="16">
        <v>347</v>
      </c>
      <c r="P583" s="16">
        <v>3083</v>
      </c>
      <c r="Q583" s="16">
        <v>2362</v>
      </c>
      <c r="R583" s="16">
        <v>155</v>
      </c>
      <c r="S583" s="16">
        <v>74</v>
      </c>
      <c r="T583" s="16">
        <v>205</v>
      </c>
      <c r="U583" s="16">
        <v>31</v>
      </c>
      <c r="V583" s="16">
        <v>98</v>
      </c>
      <c r="W583" s="16">
        <v>669</v>
      </c>
      <c r="X583" s="16">
        <v>106</v>
      </c>
      <c r="Y583" s="16"/>
      <c r="Z583" s="16"/>
      <c r="AA583" s="16"/>
      <c r="AB583" s="16"/>
      <c r="AC583" s="16"/>
      <c r="AD583" s="16"/>
      <c r="AE583" s="3"/>
    </row>
    <row r="584" spans="2:31" x14ac:dyDescent="0.25">
      <c r="B584" s="3">
        <f t="shared" si="80"/>
        <v>42586</v>
      </c>
      <c r="C584" s="2">
        <f t="shared" si="74"/>
        <v>2016</v>
      </c>
      <c r="D584" s="4" t="str">
        <f t="shared" si="75"/>
        <v>Aug</v>
      </c>
      <c r="E584" s="2">
        <f t="shared" si="76"/>
        <v>32</v>
      </c>
      <c r="F584" s="2">
        <f t="shared" si="77"/>
        <v>1</v>
      </c>
      <c r="G584" s="5" t="str">
        <f t="shared" si="78"/>
        <v>Thu</v>
      </c>
      <c r="H584" s="2">
        <f t="shared" si="79"/>
        <v>4</v>
      </c>
      <c r="I584" s="16">
        <v>242</v>
      </c>
      <c r="J584" s="16">
        <v>249</v>
      </c>
      <c r="K584" s="16">
        <v>96</v>
      </c>
      <c r="L584" s="16">
        <v>38</v>
      </c>
      <c r="M584" s="16">
        <v>449</v>
      </c>
      <c r="N584" s="16">
        <v>98</v>
      </c>
      <c r="O584" s="16">
        <v>347</v>
      </c>
      <c r="P584" s="16">
        <v>2871</v>
      </c>
      <c r="Q584" s="16">
        <v>2317</v>
      </c>
      <c r="R584" s="16">
        <v>150</v>
      </c>
      <c r="S584" s="16">
        <v>93</v>
      </c>
      <c r="T584" s="16">
        <v>150</v>
      </c>
      <c r="U584" s="16">
        <v>36</v>
      </c>
      <c r="V584" s="16">
        <v>77</v>
      </c>
      <c r="W584" s="16">
        <v>650</v>
      </c>
      <c r="X584" s="16">
        <v>116</v>
      </c>
      <c r="Y584" s="16"/>
      <c r="Z584" s="16"/>
      <c r="AA584" s="16"/>
      <c r="AB584" s="16"/>
      <c r="AC584" s="16"/>
      <c r="AD584" s="16"/>
      <c r="AE584" s="3"/>
    </row>
    <row r="585" spans="2:31" x14ac:dyDescent="0.25">
      <c r="B585" s="3">
        <f t="shared" si="80"/>
        <v>42587</v>
      </c>
      <c r="C585" s="2">
        <f t="shared" si="74"/>
        <v>2016</v>
      </c>
      <c r="D585" s="4" t="str">
        <f t="shared" si="75"/>
        <v>Aug</v>
      </c>
      <c r="E585" s="2">
        <f t="shared" si="76"/>
        <v>32</v>
      </c>
      <c r="F585" s="2">
        <f t="shared" si="77"/>
        <v>1</v>
      </c>
      <c r="G585" s="5" t="str">
        <f t="shared" si="78"/>
        <v>Fri</v>
      </c>
      <c r="H585" s="2">
        <f t="shared" si="79"/>
        <v>5</v>
      </c>
      <c r="I585" s="16">
        <v>232</v>
      </c>
      <c r="J585" s="16">
        <v>292</v>
      </c>
      <c r="K585" s="16">
        <v>94</v>
      </c>
      <c r="L585" s="16">
        <v>47</v>
      </c>
      <c r="M585" s="16">
        <v>452</v>
      </c>
      <c r="N585" s="16">
        <v>80</v>
      </c>
      <c r="O585" s="16">
        <v>270</v>
      </c>
      <c r="P585" s="16">
        <v>2723</v>
      </c>
      <c r="Q585" s="16">
        <v>2266</v>
      </c>
      <c r="R585" s="16">
        <v>152</v>
      </c>
      <c r="S585" s="16">
        <v>74</v>
      </c>
      <c r="T585" s="16">
        <v>111</v>
      </c>
      <c r="U585" s="16">
        <v>17</v>
      </c>
      <c r="V585" s="16">
        <v>65</v>
      </c>
      <c r="W585" s="16">
        <v>533</v>
      </c>
      <c r="X585" s="16">
        <v>102</v>
      </c>
      <c r="Y585" s="16"/>
      <c r="Z585" s="16"/>
      <c r="AA585" s="16"/>
      <c r="AB585" s="16"/>
      <c r="AC585" s="16"/>
      <c r="AD585" s="16"/>
      <c r="AE585" s="3"/>
    </row>
    <row r="586" spans="2:31" x14ac:dyDescent="0.25">
      <c r="B586" s="3">
        <f t="shared" si="80"/>
        <v>42588</v>
      </c>
      <c r="C586" s="2">
        <f t="shared" si="74"/>
        <v>2016</v>
      </c>
      <c r="D586" s="4" t="str">
        <f t="shared" si="75"/>
        <v>Aug</v>
      </c>
      <c r="E586" s="2">
        <f t="shared" si="76"/>
        <v>32</v>
      </c>
      <c r="F586" s="2">
        <f t="shared" si="77"/>
        <v>1</v>
      </c>
      <c r="G586" s="5" t="str">
        <f t="shared" si="78"/>
        <v>Sat</v>
      </c>
      <c r="H586" s="2">
        <f t="shared" si="79"/>
        <v>6</v>
      </c>
      <c r="I586" s="16">
        <v>197</v>
      </c>
      <c r="J586" s="16">
        <v>303</v>
      </c>
      <c r="K586" s="16">
        <v>123</v>
      </c>
      <c r="L586" s="16">
        <v>40</v>
      </c>
      <c r="M586" s="16">
        <v>254</v>
      </c>
      <c r="N586" s="16">
        <v>73</v>
      </c>
      <c r="O586" s="16">
        <v>239</v>
      </c>
      <c r="P586" s="16">
        <v>1832</v>
      </c>
      <c r="Q586" s="16">
        <v>1878</v>
      </c>
      <c r="R586" s="16">
        <v>81</v>
      </c>
      <c r="S586" s="16">
        <v>78</v>
      </c>
      <c r="T586" s="16">
        <v>120</v>
      </c>
      <c r="U586" s="16">
        <v>0</v>
      </c>
      <c r="V586" s="16">
        <v>0</v>
      </c>
      <c r="W586" s="16">
        <v>127</v>
      </c>
      <c r="X586" s="16">
        <v>102</v>
      </c>
      <c r="Y586" s="16"/>
      <c r="Z586" s="16"/>
      <c r="AA586" s="16"/>
      <c r="AB586" s="16"/>
      <c r="AC586" s="16"/>
      <c r="AD586" s="16"/>
      <c r="AE586" s="3"/>
    </row>
    <row r="587" spans="2:31" x14ac:dyDescent="0.25">
      <c r="B587" s="3">
        <f t="shared" si="80"/>
        <v>42589</v>
      </c>
      <c r="C587" s="2">
        <f t="shared" si="74"/>
        <v>2016</v>
      </c>
      <c r="D587" s="4" t="str">
        <f t="shared" si="75"/>
        <v>Aug</v>
      </c>
      <c r="E587" s="2">
        <f t="shared" si="76"/>
        <v>33</v>
      </c>
      <c r="F587" s="2">
        <f t="shared" si="77"/>
        <v>1</v>
      </c>
      <c r="G587" s="5" t="str">
        <f t="shared" si="78"/>
        <v>Sun</v>
      </c>
      <c r="H587" s="2">
        <f t="shared" si="79"/>
        <v>7</v>
      </c>
      <c r="I587" s="16">
        <v>236</v>
      </c>
      <c r="J587" s="16">
        <v>207</v>
      </c>
      <c r="K587" s="16">
        <v>130</v>
      </c>
      <c r="L587" s="16">
        <v>44</v>
      </c>
      <c r="M587" s="16">
        <v>280</v>
      </c>
      <c r="N587" s="16">
        <v>99</v>
      </c>
      <c r="O587" s="16">
        <v>280</v>
      </c>
      <c r="P587" s="16">
        <v>1546</v>
      </c>
      <c r="Q587" s="16">
        <v>1616</v>
      </c>
      <c r="R587" s="16">
        <v>88</v>
      </c>
      <c r="S587" s="16">
        <v>67</v>
      </c>
      <c r="T587" s="16">
        <v>105</v>
      </c>
      <c r="U587" s="16">
        <v>0</v>
      </c>
      <c r="V587" s="16">
        <v>0</v>
      </c>
      <c r="W587" s="16">
        <v>133</v>
      </c>
      <c r="X587" s="16">
        <v>81</v>
      </c>
      <c r="Y587" s="16"/>
      <c r="Z587" s="16"/>
      <c r="AA587" s="16"/>
      <c r="AB587" s="16"/>
      <c r="AC587" s="16"/>
      <c r="AD587" s="16"/>
      <c r="AE587" s="3"/>
    </row>
    <row r="588" spans="2:31" x14ac:dyDescent="0.25">
      <c r="B588" s="3">
        <f t="shared" si="80"/>
        <v>42590</v>
      </c>
      <c r="C588" s="2">
        <f t="shared" si="74"/>
        <v>2016</v>
      </c>
      <c r="D588" s="4" t="str">
        <f t="shared" si="75"/>
        <v>Aug</v>
      </c>
      <c r="E588" s="2">
        <f t="shared" si="76"/>
        <v>33</v>
      </c>
      <c r="F588" s="2">
        <f t="shared" si="77"/>
        <v>2</v>
      </c>
      <c r="G588" s="5" t="str">
        <f t="shared" si="78"/>
        <v>Mon</v>
      </c>
      <c r="H588" s="2">
        <f t="shared" si="79"/>
        <v>8</v>
      </c>
      <c r="I588" s="16">
        <v>308</v>
      </c>
      <c r="J588" s="16">
        <v>311</v>
      </c>
      <c r="K588" s="16">
        <v>120</v>
      </c>
      <c r="L588" s="16">
        <v>46</v>
      </c>
      <c r="M588" s="16">
        <v>462</v>
      </c>
      <c r="N588" s="16">
        <v>92</v>
      </c>
      <c r="O588" s="16">
        <v>385</v>
      </c>
      <c r="P588" s="16">
        <v>3546</v>
      </c>
      <c r="Q588" s="16">
        <v>2602</v>
      </c>
      <c r="R588" s="16">
        <v>118</v>
      </c>
      <c r="S588" s="16">
        <v>106</v>
      </c>
      <c r="T588" s="16">
        <v>153</v>
      </c>
      <c r="U588" s="16">
        <v>34</v>
      </c>
      <c r="V588" s="16">
        <v>61</v>
      </c>
      <c r="W588" s="16">
        <v>575</v>
      </c>
      <c r="X588" s="16">
        <v>151</v>
      </c>
      <c r="Y588" s="16"/>
      <c r="Z588" s="16"/>
      <c r="AA588" s="16"/>
      <c r="AB588" s="16"/>
      <c r="AC588" s="16"/>
      <c r="AD588" s="16"/>
      <c r="AE588" s="3"/>
    </row>
    <row r="589" spans="2:31" x14ac:dyDescent="0.25">
      <c r="B589" s="3">
        <f t="shared" si="80"/>
        <v>42591</v>
      </c>
      <c r="C589" s="2">
        <f t="shared" si="74"/>
        <v>2016</v>
      </c>
      <c r="D589" s="4" t="str">
        <f t="shared" si="75"/>
        <v>Aug</v>
      </c>
      <c r="E589" s="2">
        <f t="shared" si="76"/>
        <v>33</v>
      </c>
      <c r="F589" s="2">
        <f t="shared" si="77"/>
        <v>2</v>
      </c>
      <c r="G589" s="5" t="str">
        <f t="shared" si="78"/>
        <v>Tue</v>
      </c>
      <c r="H589" s="2">
        <f t="shared" si="79"/>
        <v>9</v>
      </c>
      <c r="I589" s="16">
        <v>265</v>
      </c>
      <c r="J589" s="16">
        <v>286</v>
      </c>
      <c r="K589" s="16">
        <v>119</v>
      </c>
      <c r="L589" s="16">
        <v>39</v>
      </c>
      <c r="M589" s="16">
        <v>485</v>
      </c>
      <c r="N589" s="16">
        <v>115</v>
      </c>
      <c r="O589" s="16">
        <v>396</v>
      </c>
      <c r="P589" s="16">
        <v>3104</v>
      </c>
      <c r="Q589" s="16">
        <v>2363</v>
      </c>
      <c r="R589" s="16">
        <v>123</v>
      </c>
      <c r="S589" s="16">
        <v>90</v>
      </c>
      <c r="T589" s="16">
        <v>145</v>
      </c>
      <c r="U589" s="16">
        <v>34</v>
      </c>
      <c r="V589" s="16">
        <v>80</v>
      </c>
      <c r="W589" s="16">
        <v>614</v>
      </c>
      <c r="X589" s="16">
        <v>115</v>
      </c>
      <c r="Y589" s="16"/>
      <c r="Z589" s="16"/>
      <c r="AA589" s="16"/>
      <c r="AB589" s="16"/>
      <c r="AC589" s="16"/>
      <c r="AD589" s="16"/>
      <c r="AE589" s="3"/>
    </row>
    <row r="590" spans="2:31" x14ac:dyDescent="0.25">
      <c r="B590" s="3">
        <f t="shared" si="80"/>
        <v>42592</v>
      </c>
      <c r="C590" s="2">
        <f t="shared" si="74"/>
        <v>2016</v>
      </c>
      <c r="D590" s="4" t="str">
        <f t="shared" si="75"/>
        <v>Aug</v>
      </c>
      <c r="E590" s="2">
        <f t="shared" si="76"/>
        <v>33</v>
      </c>
      <c r="F590" s="2">
        <f t="shared" si="77"/>
        <v>2</v>
      </c>
      <c r="G590" s="5" t="str">
        <f t="shared" si="78"/>
        <v>Wed</v>
      </c>
      <c r="H590" s="2">
        <f t="shared" si="79"/>
        <v>10</v>
      </c>
      <c r="I590" s="16">
        <v>243</v>
      </c>
      <c r="J590" s="16">
        <v>351</v>
      </c>
      <c r="K590" s="16">
        <v>125</v>
      </c>
      <c r="L590" s="16">
        <v>38</v>
      </c>
      <c r="M590" s="16">
        <v>461</v>
      </c>
      <c r="N590" s="16">
        <v>90</v>
      </c>
      <c r="O590" s="16">
        <v>378</v>
      </c>
      <c r="P590" s="16">
        <v>3046</v>
      </c>
      <c r="Q590" s="16">
        <v>2475</v>
      </c>
      <c r="R590" s="16">
        <v>151</v>
      </c>
      <c r="S590" s="16">
        <v>73</v>
      </c>
      <c r="T590" s="16">
        <v>148</v>
      </c>
      <c r="U590" s="16">
        <v>32</v>
      </c>
      <c r="V590" s="16">
        <v>65</v>
      </c>
      <c r="W590" s="16">
        <v>684</v>
      </c>
      <c r="X590" s="16">
        <v>171</v>
      </c>
      <c r="Y590" s="16"/>
      <c r="Z590" s="16"/>
      <c r="AA590" s="16"/>
      <c r="AB590" s="16"/>
      <c r="AC590" s="16"/>
      <c r="AD590" s="16"/>
      <c r="AE590" s="3"/>
    </row>
    <row r="591" spans="2:31" x14ac:dyDescent="0.25">
      <c r="B591" s="3">
        <f t="shared" si="80"/>
        <v>42593</v>
      </c>
      <c r="C591" s="2">
        <f t="shared" si="74"/>
        <v>2016</v>
      </c>
      <c r="D591" s="4" t="str">
        <f t="shared" si="75"/>
        <v>Aug</v>
      </c>
      <c r="E591" s="2">
        <f t="shared" si="76"/>
        <v>33</v>
      </c>
      <c r="F591" s="2">
        <f t="shared" si="77"/>
        <v>2</v>
      </c>
      <c r="G591" s="5" t="str">
        <f t="shared" si="78"/>
        <v>Thu</v>
      </c>
      <c r="H591" s="2">
        <f t="shared" si="79"/>
        <v>11</v>
      </c>
      <c r="I591" s="16">
        <v>233</v>
      </c>
      <c r="J591" s="16">
        <v>388</v>
      </c>
      <c r="K591" s="16">
        <v>106</v>
      </c>
      <c r="L591" s="16">
        <v>36</v>
      </c>
      <c r="M591" s="16">
        <v>430</v>
      </c>
      <c r="N591" s="16">
        <v>88</v>
      </c>
      <c r="O591" s="16">
        <v>297</v>
      </c>
      <c r="P591" s="16">
        <v>2644</v>
      </c>
      <c r="Q591" s="16">
        <v>2403</v>
      </c>
      <c r="R591" s="16">
        <v>149</v>
      </c>
      <c r="S591" s="16">
        <v>67</v>
      </c>
      <c r="T591" s="16">
        <v>144</v>
      </c>
      <c r="U591" s="16">
        <v>28</v>
      </c>
      <c r="V591" s="16">
        <v>74</v>
      </c>
      <c r="W591" s="16">
        <v>664</v>
      </c>
      <c r="X591" s="16">
        <v>134</v>
      </c>
      <c r="Y591" s="16"/>
      <c r="Z591" s="16"/>
      <c r="AA591" s="16"/>
      <c r="AB591" s="16"/>
      <c r="AC591" s="16"/>
      <c r="AD591" s="16"/>
      <c r="AE591" s="3"/>
    </row>
    <row r="592" spans="2:31" x14ac:dyDescent="0.25">
      <c r="B592" s="3">
        <f t="shared" si="80"/>
        <v>42594</v>
      </c>
      <c r="C592" s="2">
        <f t="shared" si="74"/>
        <v>2016</v>
      </c>
      <c r="D592" s="4" t="str">
        <f t="shared" si="75"/>
        <v>Aug</v>
      </c>
      <c r="E592" s="2">
        <f t="shared" si="76"/>
        <v>33</v>
      </c>
      <c r="F592" s="2">
        <f t="shared" si="77"/>
        <v>2</v>
      </c>
      <c r="G592" s="5" t="str">
        <f t="shared" si="78"/>
        <v>Fri</v>
      </c>
      <c r="H592" s="2">
        <f t="shared" si="79"/>
        <v>12</v>
      </c>
      <c r="I592" s="16">
        <v>244</v>
      </c>
      <c r="J592" s="16">
        <v>326</v>
      </c>
      <c r="K592" s="16">
        <v>98</v>
      </c>
      <c r="L592" s="16">
        <v>32</v>
      </c>
      <c r="M592" s="16">
        <v>404</v>
      </c>
      <c r="N592" s="16">
        <v>68</v>
      </c>
      <c r="O592" s="16">
        <v>293</v>
      </c>
      <c r="P592" s="16">
        <v>2689</v>
      </c>
      <c r="Q592" s="16">
        <v>2270</v>
      </c>
      <c r="R592" s="16">
        <v>121</v>
      </c>
      <c r="S592" s="16">
        <v>85</v>
      </c>
      <c r="T592" s="16">
        <v>108</v>
      </c>
      <c r="U592" s="16">
        <v>22</v>
      </c>
      <c r="V592" s="16">
        <v>93</v>
      </c>
      <c r="W592" s="16">
        <v>550</v>
      </c>
      <c r="X592" s="16">
        <v>86</v>
      </c>
      <c r="Y592" s="16"/>
      <c r="Z592" s="16"/>
      <c r="AA592" s="16"/>
      <c r="AB592" s="16"/>
      <c r="AC592" s="16"/>
      <c r="AD592" s="16"/>
      <c r="AE592" s="3"/>
    </row>
    <row r="593" spans="2:31" x14ac:dyDescent="0.25">
      <c r="B593" s="3">
        <f t="shared" si="80"/>
        <v>42595</v>
      </c>
      <c r="C593" s="2">
        <f t="shared" si="74"/>
        <v>2016</v>
      </c>
      <c r="D593" s="4" t="str">
        <f t="shared" si="75"/>
        <v>Aug</v>
      </c>
      <c r="E593" s="2">
        <f t="shared" si="76"/>
        <v>33</v>
      </c>
      <c r="F593" s="2">
        <f t="shared" si="77"/>
        <v>2</v>
      </c>
      <c r="G593" s="5" t="str">
        <f t="shared" si="78"/>
        <v>Sat</v>
      </c>
      <c r="H593" s="2">
        <f t="shared" si="79"/>
        <v>13</v>
      </c>
      <c r="I593" s="16">
        <v>207</v>
      </c>
      <c r="J593" s="16">
        <v>248</v>
      </c>
      <c r="K593" s="16">
        <v>110</v>
      </c>
      <c r="L593" s="16">
        <v>35</v>
      </c>
      <c r="M593" s="16">
        <v>286</v>
      </c>
      <c r="N593" s="16">
        <v>83</v>
      </c>
      <c r="O593" s="16">
        <v>252</v>
      </c>
      <c r="P593" s="16">
        <v>1899</v>
      </c>
      <c r="Q593" s="16">
        <v>1868</v>
      </c>
      <c r="R593" s="16">
        <v>99</v>
      </c>
      <c r="S593" s="16">
        <v>71</v>
      </c>
      <c r="T593" s="16">
        <v>123</v>
      </c>
      <c r="U593" s="16">
        <v>0</v>
      </c>
      <c r="V593" s="16">
        <v>0</v>
      </c>
      <c r="W593" s="16">
        <v>152</v>
      </c>
      <c r="X593" s="16">
        <v>77</v>
      </c>
      <c r="Y593" s="16"/>
      <c r="Z593" s="16"/>
      <c r="AA593" s="16"/>
      <c r="AB593" s="16"/>
      <c r="AC593" s="16"/>
      <c r="AD593" s="16"/>
      <c r="AE593" s="3"/>
    </row>
    <row r="594" spans="2:31" x14ac:dyDescent="0.25">
      <c r="B594" s="3">
        <f t="shared" si="80"/>
        <v>42596</v>
      </c>
      <c r="C594" s="2">
        <f t="shared" si="74"/>
        <v>2016</v>
      </c>
      <c r="D594" s="4" t="str">
        <f t="shared" si="75"/>
        <v>Aug</v>
      </c>
      <c r="E594" s="2">
        <f t="shared" si="76"/>
        <v>34</v>
      </c>
      <c r="F594" s="2">
        <f t="shared" si="77"/>
        <v>2</v>
      </c>
      <c r="G594" s="5" t="str">
        <f t="shared" si="78"/>
        <v>Sun</v>
      </c>
      <c r="H594" s="2">
        <f t="shared" si="79"/>
        <v>14</v>
      </c>
      <c r="I594" s="16">
        <v>211</v>
      </c>
      <c r="J594" s="16">
        <v>213</v>
      </c>
      <c r="K594" s="16">
        <v>118</v>
      </c>
      <c r="L594" s="16">
        <v>34</v>
      </c>
      <c r="M594" s="16">
        <v>260</v>
      </c>
      <c r="N594" s="16">
        <v>69</v>
      </c>
      <c r="O594" s="16">
        <v>322</v>
      </c>
      <c r="P594" s="16">
        <v>1531</v>
      </c>
      <c r="Q594" s="16">
        <v>1681</v>
      </c>
      <c r="R594" s="16">
        <v>105</v>
      </c>
      <c r="S594" s="16">
        <v>70</v>
      </c>
      <c r="T594" s="16">
        <v>127</v>
      </c>
      <c r="U594" s="16">
        <v>0</v>
      </c>
      <c r="V594" s="16">
        <v>0</v>
      </c>
      <c r="W594" s="16">
        <v>153</v>
      </c>
      <c r="X594" s="16">
        <v>63</v>
      </c>
      <c r="Y594" s="16"/>
      <c r="Z594" s="16"/>
      <c r="AA594" s="16"/>
      <c r="AB594" s="16"/>
      <c r="AC594" s="16"/>
      <c r="AD594" s="16"/>
      <c r="AE594" s="3"/>
    </row>
    <row r="595" spans="2:31" x14ac:dyDescent="0.25">
      <c r="B595" s="3">
        <f t="shared" si="80"/>
        <v>42597</v>
      </c>
      <c r="C595" s="2">
        <f t="shared" si="74"/>
        <v>2016</v>
      </c>
      <c r="D595" s="4" t="str">
        <f t="shared" si="75"/>
        <v>Aug</v>
      </c>
      <c r="E595" s="2">
        <f t="shared" si="76"/>
        <v>34</v>
      </c>
      <c r="F595" s="2">
        <f t="shared" si="77"/>
        <v>3</v>
      </c>
      <c r="G595" s="5" t="str">
        <f t="shared" si="78"/>
        <v>Mon</v>
      </c>
      <c r="H595" s="2">
        <f t="shared" si="79"/>
        <v>15</v>
      </c>
      <c r="I595" s="16">
        <v>208</v>
      </c>
      <c r="J595" s="16">
        <v>240</v>
      </c>
      <c r="K595" s="16">
        <v>97</v>
      </c>
      <c r="L595" s="16">
        <v>43</v>
      </c>
      <c r="M595" s="16">
        <v>435</v>
      </c>
      <c r="N595" s="16">
        <v>102</v>
      </c>
      <c r="O595" s="16">
        <v>375</v>
      </c>
      <c r="P595" s="16">
        <v>3505</v>
      </c>
      <c r="Q595" s="16">
        <v>2587</v>
      </c>
      <c r="R595" s="16">
        <v>150</v>
      </c>
      <c r="S595" s="16">
        <v>78</v>
      </c>
      <c r="T595" s="16">
        <v>161</v>
      </c>
      <c r="U595" s="16">
        <v>42</v>
      </c>
      <c r="V595" s="16">
        <v>92</v>
      </c>
      <c r="W595" s="16">
        <v>501</v>
      </c>
      <c r="X595" s="16">
        <v>68</v>
      </c>
      <c r="Y595" s="16"/>
      <c r="Z595" s="16"/>
      <c r="AA595" s="16"/>
      <c r="AB595" s="16"/>
      <c r="AC595" s="16"/>
      <c r="AD595" s="16"/>
      <c r="AE595" s="3"/>
    </row>
    <row r="596" spans="2:31" x14ac:dyDescent="0.25">
      <c r="B596" s="3">
        <f t="shared" si="80"/>
        <v>42598</v>
      </c>
      <c r="C596" s="2">
        <f t="shared" si="74"/>
        <v>2016</v>
      </c>
      <c r="D596" s="4" t="str">
        <f t="shared" si="75"/>
        <v>Aug</v>
      </c>
      <c r="E596" s="2">
        <f t="shared" si="76"/>
        <v>34</v>
      </c>
      <c r="F596" s="2">
        <f t="shared" si="77"/>
        <v>3</v>
      </c>
      <c r="G596" s="5" t="str">
        <f t="shared" si="78"/>
        <v>Tue</v>
      </c>
      <c r="H596" s="2">
        <f t="shared" si="79"/>
        <v>16</v>
      </c>
      <c r="I596" s="16">
        <v>241</v>
      </c>
      <c r="J596" s="16">
        <v>318</v>
      </c>
      <c r="K596" s="16">
        <v>118</v>
      </c>
      <c r="L596" s="16">
        <v>51</v>
      </c>
      <c r="M596" s="16">
        <v>443</v>
      </c>
      <c r="N596" s="16">
        <v>98</v>
      </c>
      <c r="O596" s="16">
        <v>432</v>
      </c>
      <c r="P596" s="16">
        <v>3601</v>
      </c>
      <c r="Q596" s="16">
        <v>2542</v>
      </c>
      <c r="R596" s="16">
        <v>151</v>
      </c>
      <c r="S596" s="16">
        <v>98</v>
      </c>
      <c r="T596" s="16">
        <v>151</v>
      </c>
      <c r="U596" s="16">
        <v>44</v>
      </c>
      <c r="V596" s="16">
        <v>77</v>
      </c>
      <c r="W596" s="16">
        <v>689</v>
      </c>
      <c r="X596" s="16">
        <v>131</v>
      </c>
      <c r="Y596" s="16"/>
      <c r="Z596" s="16"/>
      <c r="AA596" s="16"/>
      <c r="AB596" s="16"/>
      <c r="AC596" s="16"/>
      <c r="AD596" s="16"/>
      <c r="AE596" s="3"/>
    </row>
    <row r="597" spans="2:31" x14ac:dyDescent="0.25">
      <c r="B597" s="3">
        <f t="shared" si="80"/>
        <v>42599</v>
      </c>
      <c r="C597" s="2">
        <f t="shared" si="74"/>
        <v>2016</v>
      </c>
      <c r="D597" s="4" t="str">
        <f t="shared" si="75"/>
        <v>Aug</v>
      </c>
      <c r="E597" s="2">
        <f t="shared" si="76"/>
        <v>34</v>
      </c>
      <c r="F597" s="2">
        <f t="shared" si="77"/>
        <v>3</v>
      </c>
      <c r="G597" s="5" t="str">
        <f t="shared" si="78"/>
        <v>Wed</v>
      </c>
      <c r="H597" s="2">
        <f t="shared" si="79"/>
        <v>17</v>
      </c>
      <c r="I597" s="16">
        <v>275</v>
      </c>
      <c r="J597" s="16">
        <v>307</v>
      </c>
      <c r="K597" s="16">
        <v>98</v>
      </c>
      <c r="L597" s="16">
        <v>35</v>
      </c>
      <c r="M597" s="16">
        <v>459</v>
      </c>
      <c r="N597" s="16">
        <v>100</v>
      </c>
      <c r="O597" s="16">
        <v>345</v>
      </c>
      <c r="P597" s="16">
        <v>3014</v>
      </c>
      <c r="Q597" s="16">
        <v>2758</v>
      </c>
      <c r="R597" s="16">
        <v>133</v>
      </c>
      <c r="S597" s="16">
        <v>98</v>
      </c>
      <c r="T597" s="16">
        <v>158</v>
      </c>
      <c r="U597" s="16">
        <v>32</v>
      </c>
      <c r="V597" s="16">
        <v>79</v>
      </c>
      <c r="W597" s="16">
        <v>561</v>
      </c>
      <c r="X597" s="16">
        <v>131</v>
      </c>
      <c r="Y597" s="16"/>
      <c r="Z597" s="16"/>
      <c r="AA597" s="16"/>
      <c r="AB597" s="16"/>
      <c r="AC597" s="16"/>
      <c r="AD597" s="16"/>
      <c r="AE597" s="3"/>
    </row>
    <row r="598" spans="2:31" x14ac:dyDescent="0.25">
      <c r="B598" s="3">
        <f t="shared" si="80"/>
        <v>42600</v>
      </c>
      <c r="C598" s="2">
        <f t="shared" si="74"/>
        <v>2016</v>
      </c>
      <c r="D598" s="4" t="str">
        <f t="shared" si="75"/>
        <v>Aug</v>
      </c>
      <c r="E598" s="2">
        <f t="shared" si="76"/>
        <v>34</v>
      </c>
      <c r="F598" s="2">
        <f t="shared" si="77"/>
        <v>3</v>
      </c>
      <c r="G598" s="5" t="str">
        <f t="shared" si="78"/>
        <v>Thu</v>
      </c>
      <c r="H598" s="2">
        <f t="shared" si="79"/>
        <v>18</v>
      </c>
      <c r="I598" s="16">
        <v>265</v>
      </c>
      <c r="J598" s="16">
        <v>282</v>
      </c>
      <c r="K598" s="16">
        <v>88</v>
      </c>
      <c r="L598" s="16">
        <v>49</v>
      </c>
      <c r="M598" s="16">
        <v>426</v>
      </c>
      <c r="N598" s="16">
        <v>90</v>
      </c>
      <c r="O598" s="16">
        <v>327</v>
      </c>
      <c r="P598" s="16">
        <v>2899</v>
      </c>
      <c r="Q598" s="16">
        <v>2674</v>
      </c>
      <c r="R598" s="16">
        <v>153</v>
      </c>
      <c r="S598" s="16">
        <v>87</v>
      </c>
      <c r="T598" s="16">
        <v>152</v>
      </c>
      <c r="U598" s="16">
        <v>27</v>
      </c>
      <c r="V598" s="16">
        <v>85</v>
      </c>
      <c r="W598" s="16">
        <v>623</v>
      </c>
      <c r="X598" s="16">
        <v>106</v>
      </c>
      <c r="Y598" s="16"/>
      <c r="Z598" s="16"/>
      <c r="AA598" s="16"/>
      <c r="AB598" s="16"/>
      <c r="AC598" s="16"/>
      <c r="AD598" s="16"/>
      <c r="AE598" s="3"/>
    </row>
    <row r="599" spans="2:31" x14ac:dyDescent="0.25">
      <c r="B599" s="3">
        <f t="shared" si="80"/>
        <v>42601</v>
      </c>
      <c r="C599" s="2">
        <f t="shared" si="74"/>
        <v>2016</v>
      </c>
      <c r="D599" s="4" t="str">
        <f t="shared" si="75"/>
        <v>Aug</v>
      </c>
      <c r="E599" s="2">
        <f t="shared" si="76"/>
        <v>34</v>
      </c>
      <c r="F599" s="2">
        <f t="shared" si="77"/>
        <v>3</v>
      </c>
      <c r="G599" s="5" t="str">
        <f t="shared" si="78"/>
        <v>Fri</v>
      </c>
      <c r="H599" s="2">
        <f t="shared" si="79"/>
        <v>19</v>
      </c>
      <c r="I599" s="16">
        <v>214</v>
      </c>
      <c r="J599" s="16">
        <v>309</v>
      </c>
      <c r="K599" s="16">
        <v>120</v>
      </c>
      <c r="L599" s="16">
        <v>39</v>
      </c>
      <c r="M599" s="16">
        <v>511</v>
      </c>
      <c r="N599" s="16">
        <v>91</v>
      </c>
      <c r="O599" s="16">
        <v>334</v>
      </c>
      <c r="P599" s="16">
        <v>2713</v>
      </c>
      <c r="Q599" s="16">
        <v>2301</v>
      </c>
      <c r="R599" s="16">
        <v>161</v>
      </c>
      <c r="S599" s="16">
        <v>85</v>
      </c>
      <c r="T599" s="16">
        <v>160</v>
      </c>
      <c r="U599" s="16">
        <v>36</v>
      </c>
      <c r="V599" s="16">
        <v>89</v>
      </c>
      <c r="W599" s="16">
        <v>493</v>
      </c>
      <c r="X599" s="16">
        <v>89</v>
      </c>
      <c r="Y599" s="16"/>
      <c r="Z599" s="16"/>
      <c r="AA599" s="16"/>
      <c r="AB599" s="16"/>
      <c r="AC599" s="16"/>
      <c r="AD599" s="16"/>
      <c r="AE599" s="3"/>
    </row>
    <row r="600" spans="2:31" x14ac:dyDescent="0.25">
      <c r="B600" s="3">
        <f t="shared" si="80"/>
        <v>42602</v>
      </c>
      <c r="C600" s="2">
        <f t="shared" si="74"/>
        <v>2016</v>
      </c>
      <c r="D600" s="4" t="str">
        <f t="shared" si="75"/>
        <v>Aug</v>
      </c>
      <c r="E600" s="2">
        <f t="shared" si="76"/>
        <v>34</v>
      </c>
      <c r="F600" s="2">
        <f t="shared" si="77"/>
        <v>3</v>
      </c>
      <c r="G600" s="5" t="str">
        <f t="shared" si="78"/>
        <v>Sat</v>
      </c>
      <c r="H600" s="2">
        <f t="shared" si="79"/>
        <v>20</v>
      </c>
      <c r="I600" s="16">
        <v>215</v>
      </c>
      <c r="J600" s="16">
        <v>315</v>
      </c>
      <c r="K600" s="16">
        <v>119</v>
      </c>
      <c r="L600" s="16">
        <v>33</v>
      </c>
      <c r="M600" s="16">
        <v>402</v>
      </c>
      <c r="N600" s="16">
        <v>107</v>
      </c>
      <c r="O600" s="16">
        <v>265</v>
      </c>
      <c r="P600" s="16">
        <v>1901</v>
      </c>
      <c r="Q600" s="16">
        <v>1942</v>
      </c>
      <c r="R600" s="16">
        <v>161</v>
      </c>
      <c r="S600" s="16">
        <v>85</v>
      </c>
      <c r="T600" s="16">
        <v>146</v>
      </c>
      <c r="U600" s="16">
        <v>0</v>
      </c>
      <c r="V600" s="16">
        <v>0</v>
      </c>
      <c r="W600" s="16">
        <v>123</v>
      </c>
      <c r="X600" s="16">
        <v>93</v>
      </c>
      <c r="Y600" s="16"/>
      <c r="Z600" s="16"/>
      <c r="AA600" s="16"/>
      <c r="AB600" s="16"/>
      <c r="AC600" s="16"/>
      <c r="AD600" s="16"/>
      <c r="AE600" s="3"/>
    </row>
    <row r="601" spans="2:31" x14ac:dyDescent="0.25">
      <c r="B601" s="3">
        <f t="shared" si="80"/>
        <v>42603</v>
      </c>
      <c r="C601" s="2">
        <f t="shared" si="74"/>
        <v>2016</v>
      </c>
      <c r="D601" s="4" t="str">
        <f t="shared" si="75"/>
        <v>Aug</v>
      </c>
      <c r="E601" s="2">
        <f t="shared" si="76"/>
        <v>35</v>
      </c>
      <c r="F601" s="2">
        <f t="shared" si="77"/>
        <v>3</v>
      </c>
      <c r="G601" s="5" t="str">
        <f t="shared" si="78"/>
        <v>Sun</v>
      </c>
      <c r="H601" s="2">
        <f t="shared" si="79"/>
        <v>21</v>
      </c>
      <c r="I601" s="16">
        <v>197</v>
      </c>
      <c r="J601" s="16">
        <v>290</v>
      </c>
      <c r="K601" s="16">
        <v>101</v>
      </c>
      <c r="L601" s="16">
        <v>38</v>
      </c>
      <c r="M601" s="16">
        <v>259</v>
      </c>
      <c r="N601" s="16">
        <v>73</v>
      </c>
      <c r="O601" s="16">
        <v>312</v>
      </c>
      <c r="P601" s="16">
        <v>1571</v>
      </c>
      <c r="Q601" s="16">
        <v>1743</v>
      </c>
      <c r="R601" s="16">
        <v>112</v>
      </c>
      <c r="S601" s="16">
        <v>76</v>
      </c>
      <c r="T601" s="16">
        <v>164</v>
      </c>
      <c r="U601" s="16">
        <v>0</v>
      </c>
      <c r="V601" s="16">
        <v>0</v>
      </c>
      <c r="W601" s="16">
        <v>123</v>
      </c>
      <c r="X601" s="16">
        <v>57</v>
      </c>
      <c r="Y601" s="16"/>
      <c r="Z601" s="16"/>
      <c r="AA601" s="16"/>
      <c r="AB601" s="16"/>
      <c r="AC601" s="16"/>
      <c r="AD601" s="16"/>
      <c r="AE601" s="3"/>
    </row>
    <row r="602" spans="2:31" x14ac:dyDescent="0.25">
      <c r="B602" s="3">
        <f t="shared" si="80"/>
        <v>42604</v>
      </c>
      <c r="C602" s="2">
        <f t="shared" si="74"/>
        <v>2016</v>
      </c>
      <c r="D602" s="4" t="str">
        <f t="shared" si="75"/>
        <v>Aug</v>
      </c>
      <c r="E602" s="2">
        <f t="shared" si="76"/>
        <v>35</v>
      </c>
      <c r="F602" s="2">
        <f t="shared" si="77"/>
        <v>4</v>
      </c>
      <c r="G602" s="5" t="str">
        <f t="shared" si="78"/>
        <v>Mon</v>
      </c>
      <c r="H602" s="2">
        <f t="shared" si="79"/>
        <v>22</v>
      </c>
      <c r="I602" s="16">
        <v>233</v>
      </c>
      <c r="J602" s="16">
        <v>318</v>
      </c>
      <c r="K602" s="16">
        <v>102</v>
      </c>
      <c r="L602" s="16">
        <v>33</v>
      </c>
      <c r="M602" s="16">
        <v>580</v>
      </c>
      <c r="N602" s="16">
        <v>103</v>
      </c>
      <c r="O602" s="16">
        <v>371</v>
      </c>
      <c r="P602" s="16">
        <v>3611</v>
      </c>
      <c r="Q602" s="16">
        <v>2585</v>
      </c>
      <c r="R602" s="16">
        <v>197</v>
      </c>
      <c r="S602" s="16">
        <v>95</v>
      </c>
      <c r="T602" s="16">
        <v>192</v>
      </c>
      <c r="U602" s="16">
        <v>39</v>
      </c>
      <c r="V602" s="16">
        <v>101</v>
      </c>
      <c r="W602" s="16">
        <v>749</v>
      </c>
      <c r="X602" s="16">
        <v>129</v>
      </c>
      <c r="Y602" s="16"/>
      <c r="Z602" s="16"/>
      <c r="AA602" s="16"/>
      <c r="AB602" s="16"/>
      <c r="AC602" s="16"/>
      <c r="AD602" s="16"/>
      <c r="AE602" s="3"/>
    </row>
    <row r="603" spans="2:31" x14ac:dyDescent="0.25">
      <c r="B603" s="3">
        <f t="shared" si="80"/>
        <v>42605</v>
      </c>
      <c r="C603" s="2">
        <f t="shared" si="74"/>
        <v>2016</v>
      </c>
      <c r="D603" s="4" t="str">
        <f t="shared" si="75"/>
        <v>Aug</v>
      </c>
      <c r="E603" s="2">
        <f t="shared" si="76"/>
        <v>35</v>
      </c>
      <c r="F603" s="2">
        <f t="shared" si="77"/>
        <v>4</v>
      </c>
      <c r="G603" s="5" t="str">
        <f t="shared" si="78"/>
        <v>Tue</v>
      </c>
      <c r="H603" s="2">
        <f t="shared" si="79"/>
        <v>23</v>
      </c>
      <c r="I603" s="16">
        <v>284</v>
      </c>
      <c r="J603" s="16">
        <v>306</v>
      </c>
      <c r="K603" s="16">
        <v>103</v>
      </c>
      <c r="L603" s="16">
        <v>46</v>
      </c>
      <c r="M603" s="16">
        <v>480</v>
      </c>
      <c r="N603" s="16">
        <v>66</v>
      </c>
      <c r="O603" s="16">
        <v>316</v>
      </c>
      <c r="P603" s="16">
        <v>2965</v>
      </c>
      <c r="Q603" s="16">
        <v>2406</v>
      </c>
      <c r="R603" s="16">
        <v>170</v>
      </c>
      <c r="S603" s="16">
        <v>83</v>
      </c>
      <c r="T603" s="16">
        <v>166</v>
      </c>
      <c r="U603" s="16">
        <v>26</v>
      </c>
      <c r="V603" s="16">
        <v>87</v>
      </c>
      <c r="W603" s="16">
        <v>643</v>
      </c>
      <c r="X603" s="16">
        <v>134</v>
      </c>
      <c r="Y603" s="16"/>
      <c r="Z603" s="16"/>
      <c r="AA603" s="16"/>
      <c r="AB603" s="16"/>
      <c r="AC603" s="16"/>
      <c r="AD603" s="16"/>
      <c r="AE603" s="3"/>
    </row>
    <row r="604" spans="2:31" x14ac:dyDescent="0.25">
      <c r="B604" s="3">
        <f t="shared" si="80"/>
        <v>42606</v>
      </c>
      <c r="C604" s="2">
        <f t="shared" si="74"/>
        <v>2016</v>
      </c>
      <c r="D604" s="4" t="str">
        <f t="shared" si="75"/>
        <v>Aug</v>
      </c>
      <c r="E604" s="2">
        <f t="shared" si="76"/>
        <v>35</v>
      </c>
      <c r="F604" s="2">
        <f t="shared" si="77"/>
        <v>4</v>
      </c>
      <c r="G604" s="5" t="str">
        <f t="shared" si="78"/>
        <v>Wed</v>
      </c>
      <c r="H604" s="2">
        <f t="shared" si="79"/>
        <v>24</v>
      </c>
      <c r="I604" s="16">
        <v>231</v>
      </c>
      <c r="J604" s="16">
        <v>279</v>
      </c>
      <c r="K604" s="16">
        <v>116</v>
      </c>
      <c r="L604" s="16">
        <v>34</v>
      </c>
      <c r="M604" s="16">
        <v>440</v>
      </c>
      <c r="N604" s="16">
        <v>65</v>
      </c>
      <c r="O604" s="16">
        <v>283</v>
      </c>
      <c r="P604" s="16">
        <v>2764</v>
      </c>
      <c r="Q604" s="16">
        <v>2366</v>
      </c>
      <c r="R604" s="16">
        <v>123</v>
      </c>
      <c r="S604" s="16">
        <v>85</v>
      </c>
      <c r="T604" s="16">
        <v>149</v>
      </c>
      <c r="U604" s="16">
        <v>38</v>
      </c>
      <c r="V604" s="16">
        <v>85</v>
      </c>
      <c r="W604" s="16">
        <v>656</v>
      </c>
      <c r="X604" s="16">
        <v>131</v>
      </c>
      <c r="Y604" s="16"/>
      <c r="Z604" s="16"/>
      <c r="AA604" s="16"/>
      <c r="AB604" s="16"/>
      <c r="AC604" s="16"/>
      <c r="AD604" s="16"/>
      <c r="AE604" s="3"/>
    </row>
    <row r="605" spans="2:31" x14ac:dyDescent="0.25">
      <c r="B605" s="3">
        <f t="shared" si="80"/>
        <v>42607</v>
      </c>
      <c r="C605" s="2">
        <f t="shared" si="74"/>
        <v>2016</v>
      </c>
      <c r="D605" s="4" t="str">
        <f t="shared" si="75"/>
        <v>Aug</v>
      </c>
      <c r="E605" s="2">
        <f t="shared" si="76"/>
        <v>35</v>
      </c>
      <c r="F605" s="2">
        <f t="shared" si="77"/>
        <v>4</v>
      </c>
      <c r="G605" s="5" t="str">
        <f t="shared" si="78"/>
        <v>Thu</v>
      </c>
      <c r="H605" s="2">
        <f t="shared" si="79"/>
        <v>25</v>
      </c>
      <c r="I605" s="16">
        <v>218</v>
      </c>
      <c r="J605" s="16">
        <v>290</v>
      </c>
      <c r="K605" s="16">
        <v>97</v>
      </c>
      <c r="L605" s="16">
        <v>50</v>
      </c>
      <c r="M605" s="16">
        <v>480</v>
      </c>
      <c r="N605" s="16">
        <v>71</v>
      </c>
      <c r="O605" s="16">
        <v>374</v>
      </c>
      <c r="P605" s="16">
        <v>2795</v>
      </c>
      <c r="Q605" s="16">
        <v>2319</v>
      </c>
      <c r="R605" s="16">
        <v>146</v>
      </c>
      <c r="S605" s="16">
        <v>73</v>
      </c>
      <c r="T605" s="16">
        <v>154</v>
      </c>
      <c r="U605" s="16">
        <v>30</v>
      </c>
      <c r="V605" s="16">
        <v>81</v>
      </c>
      <c r="W605" s="16">
        <v>582</v>
      </c>
      <c r="X605" s="16">
        <v>134</v>
      </c>
      <c r="Y605" s="16"/>
      <c r="Z605" s="16"/>
      <c r="AA605" s="16"/>
      <c r="AB605" s="16"/>
      <c r="AC605" s="16"/>
      <c r="AD605" s="16"/>
      <c r="AE605" s="3"/>
    </row>
    <row r="606" spans="2:31" x14ac:dyDescent="0.25">
      <c r="B606" s="3">
        <f t="shared" si="80"/>
        <v>42608</v>
      </c>
      <c r="C606" s="2">
        <f t="shared" si="74"/>
        <v>2016</v>
      </c>
      <c r="D606" s="4" t="str">
        <f t="shared" si="75"/>
        <v>Aug</v>
      </c>
      <c r="E606" s="2">
        <f t="shared" si="76"/>
        <v>35</v>
      </c>
      <c r="F606" s="2">
        <f t="shared" si="77"/>
        <v>4</v>
      </c>
      <c r="G606" s="5" t="str">
        <f t="shared" si="78"/>
        <v>Fri</v>
      </c>
      <c r="H606" s="2">
        <f t="shared" si="79"/>
        <v>26</v>
      </c>
      <c r="I606" s="16">
        <v>217</v>
      </c>
      <c r="J606" s="16">
        <v>274</v>
      </c>
      <c r="K606" s="16">
        <v>100</v>
      </c>
      <c r="L606" s="16">
        <v>33</v>
      </c>
      <c r="M606" s="16">
        <v>389</v>
      </c>
      <c r="N606" s="16">
        <v>66</v>
      </c>
      <c r="O606" s="16">
        <v>316</v>
      </c>
      <c r="P606" s="16">
        <v>2711</v>
      </c>
      <c r="Q606" s="16">
        <v>2153</v>
      </c>
      <c r="R606" s="16">
        <v>124</v>
      </c>
      <c r="S606" s="16">
        <v>71</v>
      </c>
      <c r="T606" s="16">
        <v>135</v>
      </c>
      <c r="U606" s="16">
        <v>27</v>
      </c>
      <c r="V606" s="16">
        <v>70</v>
      </c>
      <c r="W606" s="16">
        <v>539</v>
      </c>
      <c r="X606" s="16">
        <v>124</v>
      </c>
      <c r="Y606" s="16"/>
      <c r="Z606" s="16"/>
      <c r="AA606" s="16"/>
      <c r="AB606" s="16"/>
      <c r="AC606" s="16"/>
      <c r="AD606" s="16"/>
      <c r="AE606" s="3"/>
    </row>
    <row r="607" spans="2:31" x14ac:dyDescent="0.25">
      <c r="B607" s="3">
        <f t="shared" si="80"/>
        <v>42609</v>
      </c>
      <c r="C607" s="2">
        <f t="shared" si="74"/>
        <v>2016</v>
      </c>
      <c r="D607" s="4" t="str">
        <f t="shared" si="75"/>
        <v>Aug</v>
      </c>
      <c r="E607" s="2">
        <f t="shared" si="76"/>
        <v>35</v>
      </c>
      <c r="F607" s="2">
        <f t="shared" si="77"/>
        <v>4</v>
      </c>
      <c r="G607" s="5" t="str">
        <f t="shared" si="78"/>
        <v>Sat</v>
      </c>
      <c r="H607" s="2">
        <f t="shared" si="79"/>
        <v>27</v>
      </c>
      <c r="I607" s="16">
        <v>194</v>
      </c>
      <c r="J607" s="16">
        <v>285</v>
      </c>
      <c r="K607" s="16">
        <v>91</v>
      </c>
      <c r="L607" s="16">
        <v>34</v>
      </c>
      <c r="M607" s="16">
        <v>330</v>
      </c>
      <c r="N607" s="16">
        <v>112</v>
      </c>
      <c r="O607" s="16">
        <v>284</v>
      </c>
      <c r="P607" s="16">
        <v>1828</v>
      </c>
      <c r="Q607" s="16">
        <v>2322</v>
      </c>
      <c r="R607" s="16">
        <v>110</v>
      </c>
      <c r="S607" s="16">
        <v>55</v>
      </c>
      <c r="T607" s="16">
        <v>175</v>
      </c>
      <c r="U607" s="16">
        <v>0</v>
      </c>
      <c r="V607" s="16">
        <v>0</v>
      </c>
      <c r="W607" s="16">
        <v>168</v>
      </c>
      <c r="X607" s="16">
        <v>103</v>
      </c>
      <c r="Y607" s="16"/>
      <c r="Z607" s="16"/>
      <c r="AA607" s="16"/>
      <c r="AB607" s="16"/>
      <c r="AC607" s="16"/>
      <c r="AD607" s="16"/>
      <c r="AE607" s="3"/>
    </row>
    <row r="608" spans="2:31" x14ac:dyDescent="0.25">
      <c r="B608" s="3">
        <f t="shared" si="80"/>
        <v>42610</v>
      </c>
      <c r="C608" s="2">
        <f t="shared" si="74"/>
        <v>2016</v>
      </c>
      <c r="D608" s="4" t="str">
        <f t="shared" si="75"/>
        <v>Aug</v>
      </c>
      <c r="E608" s="2">
        <f t="shared" si="76"/>
        <v>36</v>
      </c>
      <c r="F608" s="2">
        <f t="shared" si="77"/>
        <v>4</v>
      </c>
      <c r="G608" s="5" t="str">
        <f t="shared" si="78"/>
        <v>Sun</v>
      </c>
      <c r="H608" s="2">
        <f t="shared" si="79"/>
        <v>28</v>
      </c>
      <c r="I608" s="16">
        <v>212</v>
      </c>
      <c r="J608" s="16">
        <v>215</v>
      </c>
      <c r="K608" s="16">
        <v>101</v>
      </c>
      <c r="L608" s="16">
        <v>38</v>
      </c>
      <c r="M608" s="16">
        <v>269</v>
      </c>
      <c r="N608" s="16">
        <v>70</v>
      </c>
      <c r="O608" s="16">
        <v>296</v>
      </c>
      <c r="P608" s="16">
        <v>1581</v>
      </c>
      <c r="Q608" s="16">
        <v>1759</v>
      </c>
      <c r="R608" s="16">
        <v>94</v>
      </c>
      <c r="S608" s="16">
        <v>67</v>
      </c>
      <c r="T608" s="16">
        <v>147</v>
      </c>
      <c r="U608" s="16">
        <v>0</v>
      </c>
      <c r="V608" s="16">
        <v>0</v>
      </c>
      <c r="W608" s="16">
        <v>128</v>
      </c>
      <c r="X608" s="16">
        <v>74</v>
      </c>
      <c r="Y608" s="16"/>
      <c r="Z608" s="16"/>
      <c r="AA608" s="16"/>
      <c r="AB608" s="16"/>
      <c r="AC608" s="16"/>
      <c r="AD608" s="16"/>
      <c r="AE608" s="3"/>
    </row>
    <row r="609" spans="2:31" x14ac:dyDescent="0.25">
      <c r="B609" s="3">
        <f t="shared" si="80"/>
        <v>42611</v>
      </c>
      <c r="C609" s="2">
        <f t="shared" si="74"/>
        <v>2016</v>
      </c>
      <c r="D609" s="4" t="str">
        <f t="shared" si="75"/>
        <v>Aug</v>
      </c>
      <c r="E609" s="2">
        <f t="shared" si="76"/>
        <v>36</v>
      </c>
      <c r="F609" s="2">
        <f t="shared" si="77"/>
        <v>5</v>
      </c>
      <c r="G609" s="5" t="str">
        <f t="shared" si="78"/>
        <v>Mon</v>
      </c>
      <c r="H609" s="2">
        <f t="shared" si="79"/>
        <v>29</v>
      </c>
      <c r="I609" s="16">
        <v>256</v>
      </c>
      <c r="J609" s="16">
        <v>309</v>
      </c>
      <c r="K609" s="16">
        <v>92</v>
      </c>
      <c r="L609" s="16">
        <v>55</v>
      </c>
      <c r="M609" s="16">
        <v>402</v>
      </c>
      <c r="N609" s="16">
        <v>95</v>
      </c>
      <c r="O609" s="16">
        <v>339</v>
      </c>
      <c r="P609" s="16">
        <v>3204</v>
      </c>
      <c r="Q609" s="16">
        <v>2528</v>
      </c>
      <c r="R609" s="16">
        <v>139</v>
      </c>
      <c r="S609" s="16">
        <v>86</v>
      </c>
      <c r="T609" s="16">
        <v>186</v>
      </c>
      <c r="U609" s="16">
        <v>49</v>
      </c>
      <c r="V609" s="16">
        <v>97</v>
      </c>
      <c r="W609" s="16">
        <v>651</v>
      </c>
      <c r="X609" s="16">
        <v>138</v>
      </c>
      <c r="Y609" s="16"/>
      <c r="Z609" s="16"/>
      <c r="AA609" s="16"/>
      <c r="AB609" s="16"/>
      <c r="AC609" s="16"/>
      <c r="AD609" s="16"/>
      <c r="AE609" s="3"/>
    </row>
    <row r="610" spans="2:31" x14ac:dyDescent="0.25">
      <c r="B610" s="3">
        <f t="shared" si="80"/>
        <v>42612</v>
      </c>
      <c r="C610" s="2">
        <f t="shared" si="74"/>
        <v>2016</v>
      </c>
      <c r="D610" s="4" t="str">
        <f t="shared" si="75"/>
        <v>Aug</v>
      </c>
      <c r="E610" s="2">
        <f t="shared" si="76"/>
        <v>36</v>
      </c>
      <c r="F610" s="2">
        <f t="shared" si="77"/>
        <v>5</v>
      </c>
      <c r="G610" s="5" t="str">
        <f t="shared" si="78"/>
        <v>Tue</v>
      </c>
      <c r="H610" s="2">
        <f t="shared" si="79"/>
        <v>30</v>
      </c>
      <c r="I610" s="16">
        <v>225</v>
      </c>
      <c r="J610" s="16">
        <v>284</v>
      </c>
      <c r="K610" s="16">
        <v>93</v>
      </c>
      <c r="L610" s="16">
        <v>53</v>
      </c>
      <c r="M610" s="16">
        <v>534</v>
      </c>
      <c r="N610" s="16">
        <v>103</v>
      </c>
      <c r="O610" s="16">
        <v>383</v>
      </c>
      <c r="P610" s="16">
        <v>3025</v>
      </c>
      <c r="Q610" s="16">
        <v>2297</v>
      </c>
      <c r="R610" s="16">
        <v>191</v>
      </c>
      <c r="S610" s="16">
        <v>78</v>
      </c>
      <c r="T610" s="16">
        <v>116</v>
      </c>
      <c r="U610" s="16">
        <v>29</v>
      </c>
      <c r="V610" s="16">
        <v>75</v>
      </c>
      <c r="W610" s="16">
        <v>733</v>
      </c>
      <c r="X610" s="16">
        <v>114</v>
      </c>
      <c r="Y610" s="16"/>
      <c r="Z610" s="16"/>
      <c r="AA610" s="16"/>
      <c r="AB610" s="16"/>
      <c r="AC610" s="16"/>
      <c r="AD610" s="16"/>
      <c r="AE610" s="3"/>
    </row>
    <row r="611" spans="2:31" x14ac:dyDescent="0.25">
      <c r="B611" s="3">
        <f t="shared" si="80"/>
        <v>42613</v>
      </c>
      <c r="C611" s="2">
        <f t="shared" si="74"/>
        <v>2016</v>
      </c>
      <c r="D611" s="4" t="str">
        <f t="shared" si="75"/>
        <v>Aug</v>
      </c>
      <c r="E611" s="2">
        <f t="shared" si="76"/>
        <v>36</v>
      </c>
      <c r="F611" s="2">
        <f t="shared" si="77"/>
        <v>5</v>
      </c>
      <c r="G611" s="5" t="str">
        <f t="shared" si="78"/>
        <v>Wed</v>
      </c>
      <c r="H611" s="2">
        <f t="shared" si="79"/>
        <v>31</v>
      </c>
      <c r="I611" s="16">
        <v>196</v>
      </c>
      <c r="J611" s="16">
        <v>251</v>
      </c>
      <c r="K611" s="16">
        <v>104</v>
      </c>
      <c r="L611" s="16">
        <v>30</v>
      </c>
      <c r="M611" s="16">
        <v>564</v>
      </c>
      <c r="N611" s="16">
        <v>91</v>
      </c>
      <c r="O611" s="16">
        <v>425</v>
      </c>
      <c r="P611" s="16">
        <v>3004</v>
      </c>
      <c r="Q611" s="16">
        <v>2322</v>
      </c>
      <c r="R611" s="16">
        <v>177</v>
      </c>
      <c r="S611" s="16">
        <v>69</v>
      </c>
      <c r="T611" s="16">
        <v>133</v>
      </c>
      <c r="U611" s="16">
        <v>43</v>
      </c>
      <c r="V611" s="16">
        <v>81</v>
      </c>
      <c r="W611" s="16">
        <v>614</v>
      </c>
      <c r="X611" s="16">
        <v>126</v>
      </c>
      <c r="Y611" s="16"/>
      <c r="Z611" s="16"/>
      <c r="AA611" s="16"/>
      <c r="AB611" s="16"/>
      <c r="AC611" s="16"/>
      <c r="AD611" s="16"/>
      <c r="AE611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F37"/>
  <sheetViews>
    <sheetView showGridLines="0" topLeftCell="AP1" zoomScale="75" zoomScaleNormal="75" workbookViewId="0">
      <selection activeCell="BF2" sqref="BF2"/>
    </sheetView>
  </sheetViews>
  <sheetFormatPr defaultRowHeight="15" outlineLevelCol="1" x14ac:dyDescent="0.25"/>
  <cols>
    <col min="1" max="1" width="2.42578125" customWidth="1"/>
    <col min="2" max="2" width="4.7109375" customWidth="1"/>
    <col min="3" max="3" width="9.140625" style="19"/>
    <col min="5" max="9" width="9.85546875" customWidth="1"/>
    <col min="10" max="10" width="6.5703125" customWidth="1"/>
    <col min="11" max="12" width="9.140625" customWidth="1" outlineLevel="1"/>
    <col min="13" max="13" width="11" customWidth="1" outlineLevel="1"/>
    <col min="14" max="17" width="9.140625" customWidth="1" outlineLevel="1"/>
    <col min="18" max="18" width="6.5703125" customWidth="1"/>
    <col min="19" max="25" width="9.140625" customWidth="1" outlineLevel="1"/>
    <col min="26" max="26" width="6.5703125" customWidth="1"/>
    <col min="27" max="33" width="9.140625" customWidth="1" outlineLevel="1"/>
    <col min="34" max="34" width="6.5703125" customWidth="1"/>
    <col min="35" max="41" width="9.140625" customWidth="1" outlineLevel="1"/>
    <col min="42" max="42" width="6.5703125" customWidth="1"/>
    <col min="43" max="49" width="9.140625" customWidth="1" outlineLevel="1"/>
    <col min="50" max="50" width="6.5703125" customWidth="1"/>
    <col min="51" max="57" width="9.140625" customWidth="1" outlineLevel="1"/>
    <col min="58" max="58" width="6.5703125" customWidth="1"/>
    <col min="59" max="65" width="9.140625" customWidth="1" outlineLevel="1"/>
    <col min="66" max="66" width="6.5703125" customWidth="1"/>
    <col min="67" max="73" width="9.140625" customWidth="1" outlineLevel="1"/>
    <col min="74" max="74" width="6.5703125" customWidth="1"/>
    <col min="75" max="81" width="9.140625" customWidth="1" outlineLevel="1"/>
    <col min="82" max="82" width="6.5703125" customWidth="1"/>
    <col min="83" max="89" width="9.140625" customWidth="1" outlineLevel="1"/>
    <col min="90" max="90" width="6.5703125" customWidth="1"/>
    <col min="91" max="97" width="9.140625" customWidth="1" outlineLevel="1"/>
    <col min="98" max="98" width="6.5703125" customWidth="1"/>
    <col min="99" max="105" width="9.140625" hidden="1" customWidth="1" outlineLevel="1"/>
    <col min="106" max="106" width="6.5703125" customWidth="1" collapsed="1"/>
    <col min="107" max="113" width="9.140625" hidden="1" customWidth="1" outlineLevel="1"/>
    <col min="114" max="114" width="6.5703125" customWidth="1" collapsed="1"/>
    <col min="115" max="121" width="9.140625" hidden="1" customWidth="1" outlineLevel="1"/>
    <col min="122" max="122" width="6.5703125" customWidth="1" collapsed="1"/>
    <col min="123" max="129" width="9.140625" hidden="1" customWidth="1" outlineLevel="1"/>
    <col min="130" max="130" width="6.5703125" customWidth="1" collapsed="1"/>
    <col min="131" max="137" width="9.140625" hidden="1" customWidth="1" outlineLevel="1"/>
    <col min="138" max="138" width="6.5703125" customWidth="1" collapsed="1"/>
    <col min="139" max="145" width="9.140625" hidden="1" customWidth="1" outlineLevel="1"/>
    <col min="146" max="146" width="9.140625" customWidth="1" collapsed="1"/>
    <col min="147" max="153" width="9.140625" hidden="1" customWidth="1" outlineLevel="1"/>
    <col min="154" max="154" width="9.140625" collapsed="1"/>
    <col min="155" max="161" width="9.140625" hidden="1" customWidth="1" outlineLevel="1"/>
    <col min="162" max="162" width="9.140625" collapsed="1"/>
  </cols>
  <sheetData>
    <row r="1" spans="2:161" s="160" customFormat="1" ht="13.5" customHeight="1" thickBot="1" x14ac:dyDescent="0.3">
      <c r="C1" s="221"/>
      <c r="E1" s="161" t="str">
        <f>'Raw Data'!$I$2</f>
        <v>APAC Triage</v>
      </c>
      <c r="F1" s="161" t="str">
        <f>'Raw Data'!$I$2</f>
        <v>APAC Triage</v>
      </c>
      <c r="G1" s="161" t="str">
        <f>'Raw Data'!$I$2</f>
        <v>APAC Triage</v>
      </c>
      <c r="H1" s="161" t="str">
        <f>'Raw Data'!$I$2</f>
        <v>APAC Triage</v>
      </c>
      <c r="K1" s="161"/>
      <c r="L1" s="161"/>
      <c r="M1" s="161" t="str">
        <f>'Raw Data'!$J$2</f>
        <v>APAC Hindi</v>
      </c>
      <c r="N1" s="161" t="str">
        <f>'Raw Data'!$J$2</f>
        <v>APAC Hindi</v>
      </c>
      <c r="O1" s="161" t="str">
        <f>'Raw Data'!$J$2</f>
        <v>APAC Hindi</v>
      </c>
      <c r="P1" s="161" t="str">
        <f>'Raw Data'!$J$2</f>
        <v>APAC Hindi</v>
      </c>
      <c r="U1" s="161" t="str">
        <f>'Raw Data'!$K$2</f>
        <v>APAC TS Chat</v>
      </c>
      <c r="V1" s="161" t="str">
        <f>'Raw Data'!$K$2</f>
        <v>APAC TS Chat</v>
      </c>
      <c r="W1" s="161" t="str">
        <f>'Raw Data'!$K$2</f>
        <v>APAC TS Chat</v>
      </c>
      <c r="X1" s="161" t="str">
        <f>'Raw Data'!$K$2</f>
        <v>APAC TS Chat</v>
      </c>
      <c r="AC1" s="161" t="str">
        <f>'Raw Data'!$L$2</f>
        <v>APAC Con CS Email</v>
      </c>
      <c r="AD1" s="161" t="str">
        <f>'Raw Data'!$L$2</f>
        <v>APAC Con CS Email</v>
      </c>
      <c r="AE1" s="161" t="str">
        <f>'Raw Data'!$L$2</f>
        <v>APAC Con CS Email</v>
      </c>
      <c r="AF1" s="161" t="str">
        <f>'Raw Data'!$L$2</f>
        <v>APAC Con CS Email</v>
      </c>
      <c r="AK1" s="161" t="str">
        <f>'Raw Data'!$M$2</f>
        <v>EMEA Triage</v>
      </c>
      <c r="AL1" s="161" t="str">
        <f>'Raw Data'!$M$2</f>
        <v>EMEA Triage</v>
      </c>
      <c r="AM1" s="161" t="str">
        <f>'Raw Data'!$M$2</f>
        <v>EMEA Triage</v>
      </c>
      <c r="AN1" s="161" t="str">
        <f>'Raw Data'!$M$2</f>
        <v>EMEA Triage</v>
      </c>
      <c r="AS1" s="160" t="str">
        <f>'Raw Data'!$N$2</f>
        <v>EMEA TS Chat</v>
      </c>
      <c r="AT1" s="160" t="str">
        <f>'Raw Data'!$N$2</f>
        <v>EMEA TS Chat</v>
      </c>
      <c r="AU1" s="160" t="str">
        <f>'Raw Data'!$N$2</f>
        <v>EMEA TS Chat</v>
      </c>
      <c r="AV1" s="160" t="str">
        <f>'Raw Data'!$N$2</f>
        <v>EMEA TS Chat</v>
      </c>
      <c r="BA1" s="161" t="str">
        <f>'Raw Data'!$O$2</f>
        <v>EMEA CS Chat</v>
      </c>
      <c r="BB1" s="161" t="str">
        <f>'Raw Data'!$O$2</f>
        <v>EMEA CS Chat</v>
      </c>
      <c r="BC1" s="161" t="str">
        <f>'Raw Data'!$O$2</f>
        <v>EMEA CS Chat</v>
      </c>
      <c r="BD1" s="161" t="str">
        <f>'Raw Data'!$O$2</f>
        <v>EMEA CS Chat</v>
      </c>
      <c r="BI1" s="161" t="str">
        <f>'Raw Data'!$P$2</f>
        <v>Retention</v>
      </c>
      <c r="BJ1" s="161" t="str">
        <f>'Raw Data'!$P$2</f>
        <v>Retention</v>
      </c>
      <c r="BK1" s="161" t="str">
        <f>'Raw Data'!$P$2</f>
        <v>Retention</v>
      </c>
      <c r="BL1" s="161" t="str">
        <f>'Raw Data'!$P$2</f>
        <v>Retention</v>
      </c>
      <c r="BQ1" s="161" t="str">
        <f>'Raw Data'!$Q$2</f>
        <v>Rbay</v>
      </c>
      <c r="BR1" s="161" t="str">
        <f>'Raw Data'!$Q$2</f>
        <v>Rbay</v>
      </c>
      <c r="BS1" s="161" t="str">
        <f>'Raw Data'!$Q$2</f>
        <v>Rbay</v>
      </c>
      <c r="BT1" s="161" t="str">
        <f>'Raw Data'!$Q$2</f>
        <v>Rbay</v>
      </c>
      <c r="BY1" s="161" t="str">
        <f>'Raw Data'!$R$2</f>
        <v>EMEA RA Desk</v>
      </c>
      <c r="BZ1" s="161" t="str">
        <f>'Raw Data'!$R$2</f>
        <v>EMEA RA Desk</v>
      </c>
      <c r="CA1" s="161" t="str">
        <f>'Raw Data'!$R$2</f>
        <v>EMEA RA Desk</v>
      </c>
      <c r="CB1" s="161" t="str">
        <f>'Raw Data'!$R$2</f>
        <v>EMEA RA Desk</v>
      </c>
      <c r="CG1" s="161" t="str">
        <f>'Raw Data'!$S$2</f>
        <v>APAC RA Desk</v>
      </c>
      <c r="CH1" s="161" t="str">
        <f>'Raw Data'!$S$2</f>
        <v>APAC RA Desk</v>
      </c>
      <c r="CI1" s="161" t="str">
        <f>'Raw Data'!$S$2</f>
        <v>APAC RA Desk</v>
      </c>
      <c r="CJ1" s="161" t="str">
        <f>'Raw Data'!$S$2</f>
        <v>APAC RA Desk</v>
      </c>
      <c r="CO1" s="160" t="str">
        <f>'Raw Data'!$T$2</f>
        <v>WTD</v>
      </c>
      <c r="CP1" s="160" t="str">
        <f>'Raw Data'!$T$2</f>
        <v>WTD</v>
      </c>
      <c r="CQ1" s="160" t="str">
        <f>'Raw Data'!$T$2</f>
        <v>WTD</v>
      </c>
      <c r="CR1" s="160" t="str">
        <f>'Raw Data'!$T$2</f>
        <v>WTD</v>
      </c>
      <c r="CS1" s="160" t="str">
        <f>'Raw Data'!$T$2</f>
        <v>WTD</v>
      </c>
      <c r="CW1" s="161" t="str">
        <f>'Raw Data'!$V$2</f>
        <v>DispatchNAEN</v>
      </c>
      <c r="CX1" s="161" t="str">
        <f>'Raw Data'!$V$2</f>
        <v>DispatchNAEN</v>
      </c>
      <c r="CY1" s="161" t="str">
        <f>'Raw Data'!$V$2</f>
        <v>DispatchNAEN</v>
      </c>
      <c r="CZ1" s="161" t="str">
        <f>'Raw Data'!$V$2</f>
        <v>DispatchNAEN</v>
      </c>
      <c r="DE1" s="161" t="str">
        <f>'Raw Data'!$W$2</f>
        <v>ValidationEN</v>
      </c>
      <c r="DF1" s="161" t="str">
        <f>'Raw Data'!$W$2</f>
        <v>ValidationEN</v>
      </c>
      <c r="DG1" s="161" t="str">
        <f>'Raw Data'!$W$2</f>
        <v>ValidationEN</v>
      </c>
      <c r="DH1" s="161" t="str">
        <f>'Raw Data'!$W$2</f>
        <v>ValidationEN</v>
      </c>
      <c r="DM1" s="161" t="str">
        <f>'Raw Data'!$X$2</f>
        <v>APAC Corp</v>
      </c>
      <c r="DN1" s="161" t="str">
        <f>'Raw Data'!$X$2</f>
        <v>APAC Corp</v>
      </c>
      <c r="DO1" s="161" t="str">
        <f>'Raw Data'!$X$2</f>
        <v>APAC Corp</v>
      </c>
      <c r="DP1" s="161" t="str">
        <f>'Raw Data'!$X$2</f>
        <v>APAC Corp</v>
      </c>
      <c r="DU1" s="161">
        <f>'Raw Data'!$Y$2</f>
        <v>17</v>
      </c>
      <c r="DV1" s="161">
        <f>'Raw Data'!$Y$2</f>
        <v>17</v>
      </c>
      <c r="DW1" s="161">
        <f>'Raw Data'!$Y$2</f>
        <v>17</v>
      </c>
      <c r="DX1" s="161">
        <f>'Raw Data'!$Y$2</f>
        <v>17</v>
      </c>
      <c r="EC1" s="161">
        <f>'Raw Data'!$Z$2</f>
        <v>18</v>
      </c>
      <c r="ED1" s="161">
        <f>'Raw Data'!$Z$2</f>
        <v>18</v>
      </c>
      <c r="EE1" s="161">
        <f>'Raw Data'!$Z$2</f>
        <v>18</v>
      </c>
      <c r="EF1" s="161">
        <f>'Raw Data'!$Z$2</f>
        <v>18</v>
      </c>
      <c r="EK1" s="161">
        <f>'Raw Data'!$AA$2</f>
        <v>19</v>
      </c>
      <c r="EL1" s="161">
        <f>'Raw Data'!$AA$2</f>
        <v>19</v>
      </c>
      <c r="EM1" s="161">
        <f>'Raw Data'!$AA$2</f>
        <v>19</v>
      </c>
      <c r="EN1" s="161">
        <f>'Raw Data'!$AA$2</f>
        <v>19</v>
      </c>
      <c r="ES1" s="161">
        <f>'Raw Data'!$AB$2</f>
        <v>20</v>
      </c>
      <c r="ET1" s="161">
        <f>'Raw Data'!$AA$2</f>
        <v>19</v>
      </c>
      <c r="EU1" s="161">
        <f>'Raw Data'!$AA$2</f>
        <v>19</v>
      </c>
      <c r="EV1" s="161">
        <f>'Raw Data'!$AA$2</f>
        <v>19</v>
      </c>
      <c r="FA1" s="161">
        <f>'Raw Data'!$AC$2</f>
        <v>21</v>
      </c>
      <c r="FB1" s="161">
        <f>'Raw Data'!$AA$2</f>
        <v>19</v>
      </c>
      <c r="FC1" s="161">
        <f>'Raw Data'!$AA$2</f>
        <v>19</v>
      </c>
      <c r="FD1" s="161">
        <f>'Raw Data'!$AA$2</f>
        <v>19</v>
      </c>
    </row>
    <row r="2" spans="2:161" x14ac:dyDescent="0.25">
      <c r="C2" s="256" t="str">
        <f>CONCATENATE("WOM","-",E1)</f>
        <v>WOM-APAC Triage</v>
      </c>
      <c r="D2" s="257"/>
      <c r="E2" s="257"/>
      <c r="F2" s="257"/>
      <c r="G2" s="257"/>
      <c r="H2" s="257"/>
      <c r="I2" s="258"/>
      <c r="K2" s="256" t="str">
        <f>CONCATENATE("WOM","-",M1)</f>
        <v>WOM-APAC Hindi</v>
      </c>
      <c r="L2" s="257"/>
      <c r="M2" s="257"/>
      <c r="N2" s="257"/>
      <c r="O2" s="257"/>
      <c r="P2" s="257"/>
      <c r="Q2" s="258"/>
      <c r="S2" s="256" t="str">
        <f>CONCATENATE("WOM","-",U1)</f>
        <v>WOM-APAC TS Chat</v>
      </c>
      <c r="T2" s="257"/>
      <c r="U2" s="257"/>
      <c r="V2" s="257"/>
      <c r="W2" s="257"/>
      <c r="X2" s="257"/>
      <c r="Y2" s="258"/>
      <c r="AA2" s="256" t="str">
        <f>CONCATENATE("WOM","-",AC1)</f>
        <v>WOM-APAC Con CS Email</v>
      </c>
      <c r="AB2" s="257"/>
      <c r="AC2" s="257"/>
      <c r="AD2" s="257"/>
      <c r="AE2" s="257"/>
      <c r="AF2" s="257"/>
      <c r="AG2" s="258"/>
      <c r="AI2" s="256" t="str">
        <f>CONCATENATE("WOM","-",AK1)</f>
        <v>WOM-EMEA Triage</v>
      </c>
      <c r="AJ2" s="257"/>
      <c r="AK2" s="257"/>
      <c r="AL2" s="257"/>
      <c r="AM2" s="257"/>
      <c r="AN2" s="257"/>
      <c r="AO2" s="258"/>
      <c r="AQ2" s="256" t="str">
        <f>CONCATENATE("WOM","-",AS1)</f>
        <v>WOM-EMEA TS Chat</v>
      </c>
      <c r="AR2" s="257"/>
      <c r="AS2" s="257"/>
      <c r="AT2" s="257"/>
      <c r="AU2" s="257"/>
      <c r="AV2" s="257"/>
      <c r="AW2" s="258"/>
      <c r="AY2" s="256" t="str">
        <f>CONCATENATE("WOM","-",BA1)</f>
        <v>WOM-EMEA CS Chat</v>
      </c>
      <c r="AZ2" s="257"/>
      <c r="BA2" s="257"/>
      <c r="BB2" s="257"/>
      <c r="BC2" s="257"/>
      <c r="BD2" s="257"/>
      <c r="BE2" s="258"/>
      <c r="BG2" s="256" t="str">
        <f>CONCATENATE("WOM","-",BI1)</f>
        <v>WOM-Retention</v>
      </c>
      <c r="BH2" s="257"/>
      <c r="BI2" s="257"/>
      <c r="BJ2" s="257"/>
      <c r="BK2" s="257"/>
      <c r="BL2" s="257"/>
      <c r="BM2" s="258"/>
      <c r="BO2" s="256" t="str">
        <f>CONCATENATE("WOM","-",BQ1)</f>
        <v>WOM-Rbay</v>
      </c>
      <c r="BP2" s="257"/>
      <c r="BQ2" s="257"/>
      <c r="BR2" s="257"/>
      <c r="BS2" s="257"/>
      <c r="BT2" s="257"/>
      <c r="BU2" s="258"/>
      <c r="BW2" s="256" t="str">
        <f>CONCATENATE("WOM","-",BY1)</f>
        <v>WOM-EMEA RA Desk</v>
      </c>
      <c r="BX2" s="257"/>
      <c r="BY2" s="257"/>
      <c r="BZ2" s="257"/>
      <c r="CA2" s="257"/>
      <c r="CB2" s="257"/>
      <c r="CC2" s="258"/>
      <c r="CE2" s="256" t="str">
        <f>CONCATENATE("WOM","-",CG1)</f>
        <v>WOM-APAC RA Desk</v>
      </c>
      <c r="CF2" s="257"/>
      <c r="CG2" s="257"/>
      <c r="CH2" s="257"/>
      <c r="CI2" s="257"/>
      <c r="CJ2" s="257"/>
      <c r="CK2" s="258"/>
      <c r="CM2" s="256" t="str">
        <f>CONCATENATE("WOM","-",CO1)</f>
        <v>WOM-WTD</v>
      </c>
      <c r="CN2" s="257"/>
      <c r="CO2" s="257"/>
      <c r="CP2" s="257"/>
      <c r="CQ2" s="257"/>
      <c r="CR2" s="257"/>
      <c r="CS2" s="258"/>
      <c r="CU2" s="256" t="str">
        <f>CONCATENATE("WOM","-",CW1)</f>
        <v>WOM-DispatchNAEN</v>
      </c>
      <c r="CV2" s="257"/>
      <c r="CW2" s="257"/>
      <c r="CX2" s="257"/>
      <c r="CY2" s="257"/>
      <c r="CZ2" s="257"/>
      <c r="DA2" s="258"/>
      <c r="DC2" s="256" t="str">
        <f>CONCATENATE("WOM","-",DE1)</f>
        <v>WOM-ValidationEN</v>
      </c>
      <c r="DD2" s="257"/>
      <c r="DE2" s="257"/>
      <c r="DF2" s="257"/>
      <c r="DG2" s="257"/>
      <c r="DH2" s="257"/>
      <c r="DI2" s="258"/>
      <c r="DK2" s="256" t="str">
        <f>CONCATENATE("WOM","-",DM1)</f>
        <v>WOM-APAC Corp</v>
      </c>
      <c r="DL2" s="257"/>
      <c r="DM2" s="257"/>
      <c r="DN2" s="257"/>
      <c r="DO2" s="257"/>
      <c r="DP2" s="257"/>
      <c r="DQ2" s="258"/>
      <c r="DS2" s="256" t="str">
        <f>CONCATENATE("WOM","-",DU1)</f>
        <v>WOM-17</v>
      </c>
      <c r="DT2" s="257"/>
      <c r="DU2" s="257"/>
      <c r="DV2" s="257"/>
      <c r="DW2" s="257"/>
      <c r="DX2" s="257"/>
      <c r="DY2" s="258"/>
      <c r="EA2" s="256" t="str">
        <f>CONCATENATE("WOM","-",EC1)</f>
        <v>WOM-18</v>
      </c>
      <c r="EB2" s="257"/>
      <c r="EC2" s="257"/>
      <c r="ED2" s="257"/>
      <c r="EE2" s="257"/>
      <c r="EF2" s="257"/>
      <c r="EG2" s="258"/>
      <c r="EI2" s="256" t="str">
        <f>CONCATENATE("WOM","-",EK1)</f>
        <v>WOM-19</v>
      </c>
      <c r="EJ2" s="257"/>
      <c r="EK2" s="257"/>
      <c r="EL2" s="257"/>
      <c r="EM2" s="257"/>
      <c r="EN2" s="257"/>
      <c r="EO2" s="258"/>
      <c r="EQ2" s="256" t="str">
        <f>CONCATENATE("WOM","-",ES1)</f>
        <v>WOM-20</v>
      </c>
      <c r="ER2" s="257"/>
      <c r="ES2" s="257"/>
      <c r="ET2" s="257"/>
      <c r="EU2" s="257"/>
      <c r="EV2" s="257"/>
      <c r="EW2" s="258"/>
      <c r="EY2" s="256" t="str">
        <f>CONCATENATE("WOM","-",FA1)</f>
        <v>WOM-21</v>
      </c>
      <c r="EZ2" s="257"/>
      <c r="FA2" s="257"/>
      <c r="FB2" s="257"/>
      <c r="FC2" s="257"/>
      <c r="FD2" s="257"/>
      <c r="FE2" s="258"/>
    </row>
    <row r="3" spans="2:161" x14ac:dyDescent="0.25">
      <c r="C3" s="22" t="s">
        <v>1</v>
      </c>
      <c r="D3" s="23" t="s">
        <v>3</v>
      </c>
      <c r="E3" s="23">
        <v>1</v>
      </c>
      <c r="F3" s="23">
        <v>2</v>
      </c>
      <c r="G3" s="23">
        <v>3</v>
      </c>
      <c r="H3" s="23">
        <v>4</v>
      </c>
      <c r="I3" s="24" t="s">
        <v>30</v>
      </c>
      <c r="K3" s="22" t="s">
        <v>1</v>
      </c>
      <c r="L3" s="23" t="s">
        <v>3</v>
      </c>
      <c r="M3" s="23">
        <v>1</v>
      </c>
      <c r="N3" s="23">
        <v>2</v>
      </c>
      <c r="O3" s="23">
        <v>3</v>
      </c>
      <c r="P3" s="23">
        <v>4</v>
      </c>
      <c r="Q3" s="24" t="s">
        <v>30</v>
      </c>
      <c r="S3" s="22" t="s">
        <v>1</v>
      </c>
      <c r="T3" s="23" t="s">
        <v>3</v>
      </c>
      <c r="U3" s="23">
        <v>1</v>
      </c>
      <c r="V3" s="23">
        <v>2</v>
      </c>
      <c r="W3" s="23">
        <v>3</v>
      </c>
      <c r="X3" s="23">
        <v>4</v>
      </c>
      <c r="Y3" s="24" t="s">
        <v>30</v>
      </c>
      <c r="AA3" s="22" t="s">
        <v>1</v>
      </c>
      <c r="AB3" s="23" t="s">
        <v>3</v>
      </c>
      <c r="AC3" s="23">
        <v>1</v>
      </c>
      <c r="AD3" s="23">
        <v>2</v>
      </c>
      <c r="AE3" s="23">
        <v>3</v>
      </c>
      <c r="AF3" s="23">
        <v>4</v>
      </c>
      <c r="AG3" s="24" t="s">
        <v>30</v>
      </c>
      <c r="AI3" s="22" t="s">
        <v>1</v>
      </c>
      <c r="AJ3" s="23" t="s">
        <v>3</v>
      </c>
      <c r="AK3" s="23">
        <v>1</v>
      </c>
      <c r="AL3" s="23">
        <v>2</v>
      </c>
      <c r="AM3" s="23">
        <v>3</v>
      </c>
      <c r="AN3" s="23">
        <v>4</v>
      </c>
      <c r="AO3" s="24" t="s">
        <v>30</v>
      </c>
      <c r="AQ3" s="22" t="s">
        <v>1</v>
      </c>
      <c r="AR3" s="23" t="s">
        <v>3</v>
      </c>
      <c r="AS3" s="23">
        <v>1</v>
      </c>
      <c r="AT3" s="23">
        <v>2</v>
      </c>
      <c r="AU3" s="23">
        <v>3</v>
      </c>
      <c r="AV3" s="23">
        <v>4</v>
      </c>
      <c r="AW3" s="24" t="s">
        <v>30</v>
      </c>
      <c r="AY3" s="22" t="s">
        <v>1</v>
      </c>
      <c r="AZ3" s="23" t="s">
        <v>3</v>
      </c>
      <c r="BA3" s="23">
        <v>1</v>
      </c>
      <c r="BB3" s="23">
        <v>2</v>
      </c>
      <c r="BC3" s="23">
        <v>3</v>
      </c>
      <c r="BD3" s="23">
        <v>4</v>
      </c>
      <c r="BE3" s="24" t="s">
        <v>30</v>
      </c>
      <c r="BG3" s="22" t="s">
        <v>1</v>
      </c>
      <c r="BH3" s="23" t="s">
        <v>3</v>
      </c>
      <c r="BI3" s="23">
        <v>1</v>
      </c>
      <c r="BJ3" s="23">
        <v>2</v>
      </c>
      <c r="BK3" s="23">
        <v>3</v>
      </c>
      <c r="BL3" s="23">
        <v>4</v>
      </c>
      <c r="BM3" s="24" t="s">
        <v>30</v>
      </c>
      <c r="BO3" s="22" t="s">
        <v>1</v>
      </c>
      <c r="BP3" s="23" t="s">
        <v>3</v>
      </c>
      <c r="BQ3" s="23">
        <v>1</v>
      </c>
      <c r="BR3" s="23">
        <v>2</v>
      </c>
      <c r="BS3" s="23">
        <v>3</v>
      </c>
      <c r="BT3" s="23">
        <v>4</v>
      </c>
      <c r="BU3" s="24" t="s">
        <v>30</v>
      </c>
      <c r="BW3" s="22" t="s">
        <v>1</v>
      </c>
      <c r="BX3" s="23" t="s">
        <v>3</v>
      </c>
      <c r="BY3" s="23">
        <v>1</v>
      </c>
      <c r="BZ3" s="23">
        <v>2</v>
      </c>
      <c r="CA3" s="23">
        <v>3</v>
      </c>
      <c r="CB3" s="23">
        <v>4</v>
      </c>
      <c r="CC3" s="24" t="s">
        <v>30</v>
      </c>
      <c r="CE3" s="22" t="s">
        <v>1</v>
      </c>
      <c r="CF3" s="23" t="s">
        <v>3</v>
      </c>
      <c r="CG3" s="23">
        <v>1</v>
      </c>
      <c r="CH3" s="23">
        <v>2</v>
      </c>
      <c r="CI3" s="23">
        <v>3</v>
      </c>
      <c r="CJ3" s="23">
        <v>4</v>
      </c>
      <c r="CK3" s="24" t="s">
        <v>30</v>
      </c>
      <c r="CM3" s="22" t="s">
        <v>1</v>
      </c>
      <c r="CN3" s="23" t="s">
        <v>3</v>
      </c>
      <c r="CO3" s="23">
        <v>1</v>
      </c>
      <c r="CP3" s="23">
        <v>2</v>
      </c>
      <c r="CQ3" s="23">
        <v>3</v>
      </c>
      <c r="CR3" s="23">
        <v>4</v>
      </c>
      <c r="CS3" s="24" t="s">
        <v>30</v>
      </c>
      <c r="CU3" s="22" t="s">
        <v>1</v>
      </c>
      <c r="CV3" s="23" t="s">
        <v>3</v>
      </c>
      <c r="CW3" s="23">
        <v>1</v>
      </c>
      <c r="CX3" s="23">
        <v>2</v>
      </c>
      <c r="CY3" s="23">
        <v>3</v>
      </c>
      <c r="CZ3" s="23">
        <v>4</v>
      </c>
      <c r="DA3" s="24" t="s">
        <v>30</v>
      </c>
      <c r="DC3" s="22" t="s">
        <v>1</v>
      </c>
      <c r="DD3" s="23" t="s">
        <v>3</v>
      </c>
      <c r="DE3" s="23">
        <v>1</v>
      </c>
      <c r="DF3" s="23">
        <v>2</v>
      </c>
      <c r="DG3" s="23">
        <v>3</v>
      </c>
      <c r="DH3" s="23">
        <v>4</v>
      </c>
      <c r="DI3" s="24" t="s">
        <v>30</v>
      </c>
      <c r="DK3" s="22" t="s">
        <v>1</v>
      </c>
      <c r="DL3" s="23" t="s">
        <v>3</v>
      </c>
      <c r="DM3" s="23">
        <v>1</v>
      </c>
      <c r="DN3" s="23">
        <v>2</v>
      </c>
      <c r="DO3" s="23">
        <v>3</v>
      </c>
      <c r="DP3" s="23">
        <v>4</v>
      </c>
      <c r="DQ3" s="24" t="s">
        <v>30</v>
      </c>
      <c r="DS3" s="22" t="s">
        <v>1</v>
      </c>
      <c r="DT3" s="23" t="s">
        <v>3</v>
      </c>
      <c r="DU3" s="23">
        <v>1</v>
      </c>
      <c r="DV3" s="23">
        <v>2</v>
      </c>
      <c r="DW3" s="23">
        <v>3</v>
      </c>
      <c r="DX3" s="23">
        <v>4</v>
      </c>
      <c r="DY3" s="24" t="s">
        <v>30</v>
      </c>
      <c r="EA3" s="22" t="s">
        <v>1</v>
      </c>
      <c r="EB3" s="23" t="s">
        <v>3</v>
      </c>
      <c r="EC3" s="23">
        <v>1</v>
      </c>
      <c r="ED3" s="23">
        <v>2</v>
      </c>
      <c r="EE3" s="23">
        <v>3</v>
      </c>
      <c r="EF3" s="23">
        <v>4</v>
      </c>
      <c r="EG3" s="24" t="s">
        <v>30</v>
      </c>
      <c r="EI3" s="22" t="s">
        <v>1</v>
      </c>
      <c r="EJ3" s="23" t="s">
        <v>3</v>
      </c>
      <c r="EK3" s="23">
        <v>1</v>
      </c>
      <c r="EL3" s="23">
        <v>2</v>
      </c>
      <c r="EM3" s="23">
        <v>3</v>
      </c>
      <c r="EN3" s="23">
        <v>4</v>
      </c>
      <c r="EO3" s="24" t="s">
        <v>30</v>
      </c>
      <c r="EQ3" s="22" t="s">
        <v>1</v>
      </c>
      <c r="ER3" s="23" t="s">
        <v>3</v>
      </c>
      <c r="ES3" s="23">
        <v>1</v>
      </c>
      <c r="ET3" s="23">
        <v>2</v>
      </c>
      <c r="EU3" s="23">
        <v>3</v>
      </c>
      <c r="EV3" s="23">
        <v>4</v>
      </c>
      <c r="EW3" s="24" t="s">
        <v>30</v>
      </c>
      <c r="EY3" s="22" t="s">
        <v>1</v>
      </c>
      <c r="EZ3" s="23" t="s">
        <v>3</v>
      </c>
      <c r="FA3" s="23">
        <v>1</v>
      </c>
      <c r="FB3" s="23">
        <v>2</v>
      </c>
      <c r="FC3" s="23">
        <v>3</v>
      </c>
      <c r="FD3" s="23">
        <v>4</v>
      </c>
      <c r="FE3" s="24" t="s">
        <v>30</v>
      </c>
    </row>
    <row r="4" spans="2:161" ht="15.75" thickBot="1" x14ac:dyDescent="0.3">
      <c r="B4" s="154">
        <f t="shared" ref="B4:B13" si="0">EDATE(B5,-1)</f>
        <v>42276</v>
      </c>
      <c r="C4" s="25">
        <f>YEAR($B4)</f>
        <v>2015</v>
      </c>
      <c r="D4" s="28" t="str">
        <f t="shared" ref="D4:D14" si="1">TEXT(B4,"mmm")</f>
        <v>Sep</v>
      </c>
      <c r="E4" s="152">
        <f>IFERROR(SUMPRODUCT(('Raw Data'!$F$3:$F$655=WOM!E$3)*('Raw Data'!$D$3:$D$655=WOM!$D4)*('Raw Data'!$C$3:$C$655=WOM!$C4)*('Raw Data'!$I$2:$AD$2=WOM!E$1)*('Raw Data'!$I$3:$AD$655)),"")</f>
        <v>1636</v>
      </c>
      <c r="F4" s="152">
        <f>IFERROR(SUMPRODUCT(('Raw Data'!$F$3:$F$655=WOM!F$3)*('Raw Data'!$D$3:$D$655=WOM!$D4)*('Raw Data'!$C$3:$C$655=WOM!$C4)*('Raw Data'!$I$2:$AD$2=WOM!F$1)*('Raw Data'!$I$3:$AD$655)),"")</f>
        <v>1543</v>
      </c>
      <c r="G4" s="152">
        <f>IFERROR(SUMPRODUCT(('Raw Data'!$F$3:$F$655=WOM!G$3)*('Raw Data'!$D$3:$D$655=WOM!$D4)*('Raw Data'!$C$3:$C$655=WOM!$C4)*('Raw Data'!$I$2:$AD$2=WOM!G$1)*('Raw Data'!$I$3:$AD$655)),"")</f>
        <v>1433</v>
      </c>
      <c r="H4" s="152">
        <f>IFERROR(SUMPRODUCT(('Raw Data'!$F$3:$F$655=WOM!H$3)*('Raw Data'!$D$3:$D$655=WOM!$D4)*('Raw Data'!$C$3:$C$655=WOM!$C4)*('Raw Data'!$I$2:$AD$2=WOM!H$1)*('Raw Data'!$I$3:$AD$655)),"")</f>
        <v>1468</v>
      </c>
      <c r="I4" s="151">
        <f>IFERROR(SUM(E4:H4),"")</f>
        <v>6080</v>
      </c>
      <c r="J4" s="169"/>
      <c r="K4" s="25">
        <f>YEAR($B4)</f>
        <v>2015</v>
      </c>
      <c r="L4" s="26" t="str">
        <f>TEXT(B4,"mmm")</f>
        <v>Sep</v>
      </c>
      <c r="M4" s="152">
        <f>IFERROR(SUMPRODUCT(('Raw Data'!$F$3:$F$655=WOM!M$3)*('Raw Data'!$D$3:$D$655=WOM!$D4)*('Raw Data'!$C$3:$C$655=WOM!$C4)*('Raw Data'!$I$2:$AD$2=WOM!M$1)*('Raw Data'!$I$3:$AD$655)),"")</f>
        <v>1641</v>
      </c>
      <c r="N4" s="152">
        <f>IFERROR(SUMPRODUCT(('Raw Data'!$F$3:$F$655=WOM!N$3)*('Raw Data'!$D$3:$D$655=WOM!$D4)*('Raw Data'!$C$3:$C$655=WOM!$C4)*('Raw Data'!$I$2:$AD$2=WOM!N$1)*('Raw Data'!$I$3:$AD$655)),"")</f>
        <v>1488</v>
      </c>
      <c r="O4" s="152">
        <f>IFERROR(SUMPRODUCT(('Raw Data'!$F$3:$F$655=WOM!O$3)*('Raw Data'!$D$3:$D$655=WOM!$D4)*('Raw Data'!$C$3:$C$655=WOM!$C4)*('Raw Data'!$I$2:$AD$2=WOM!O$1)*('Raw Data'!$I$3:$AD$655)),"")</f>
        <v>1386</v>
      </c>
      <c r="P4" s="152">
        <f>IFERROR(SUMPRODUCT(('Raw Data'!$F$3:$F$655=WOM!P$3)*('Raw Data'!$D$3:$D$655=WOM!$D4)*('Raw Data'!$C$3:$C$655=WOM!$C4)*('Raw Data'!$I$2:$AD$2=WOM!P$1)*('Raw Data'!$I$3:$AD$655)),"")</f>
        <v>1475</v>
      </c>
      <c r="Q4" s="69">
        <f>IFERROR(SUM(M4:P4),"")</f>
        <v>5990</v>
      </c>
      <c r="S4" s="25">
        <f>YEAR($B4)</f>
        <v>2015</v>
      </c>
      <c r="T4" s="26" t="str">
        <f>TEXT(B4,"mmm")</f>
        <v>Sep</v>
      </c>
      <c r="U4" s="152">
        <f>IFERROR(SUMPRODUCT(('Raw Data'!$F$3:$F$655=WOM!U$3)*('Raw Data'!$D$3:$D$655=WOM!$T4)*('Raw Data'!$C$3:$C$655=WOM!$S4)*('Raw Data'!$I$2:$AD$2=WOM!U$1)*('Raw Data'!$I$3:$AD$655)),"")</f>
        <v>844</v>
      </c>
      <c r="V4" s="152">
        <f>IFERROR(SUMPRODUCT(('Raw Data'!$F$3:$F$655=WOM!V$3)*('Raw Data'!$D$3:$D$655=WOM!$D4)*('Raw Data'!$C$3:$C$655=WOM!$C4)*('Raw Data'!$I$2:$AD$2=WOM!V$1)*('Raw Data'!$I$3:$AD$655)),"")</f>
        <v>730</v>
      </c>
      <c r="W4" s="152">
        <f>IFERROR(SUMPRODUCT(('Raw Data'!$F$3:$F$655=WOM!W$3)*('Raw Data'!$D$3:$D$655=WOM!$D4)*('Raw Data'!$C$3:$C$655=WOM!$C4)*('Raw Data'!$I$2:$AD$2=WOM!W$1)*('Raw Data'!$I$3:$AD$655)),"")</f>
        <v>774</v>
      </c>
      <c r="X4" s="152">
        <f>IFERROR(SUMPRODUCT(('Raw Data'!$F$3:$F$655=WOM!X$3)*('Raw Data'!$D$3:$D$655=WOM!$D4)*('Raw Data'!$C$3:$C$655=WOM!$C4)*('Raw Data'!$I$2:$AD$2=WOM!X$1)*('Raw Data'!$I$3:$AD$655)),"")</f>
        <v>670</v>
      </c>
      <c r="Y4" s="69">
        <f>IFERROR(SUM(U4:X4),"")</f>
        <v>3018</v>
      </c>
      <c r="AA4" s="25">
        <f>YEAR($B4)</f>
        <v>2015</v>
      </c>
      <c r="AB4" s="26" t="str">
        <f>TEXT(B4,"mmm")</f>
        <v>Sep</v>
      </c>
      <c r="AC4" s="152">
        <f>IFERROR(SUMPRODUCT(('Raw Data'!$F$3:$F$655=WOM!AC$3)*('Raw Data'!$D$3:$D$655=WOM!$D4)*('Raw Data'!$C$3:$C$655=WOM!$C4)*('Raw Data'!$I$2:$AD$2=WOM!AC$1)*('Raw Data'!$I$3:$AD$655)),"")</f>
        <v>239</v>
      </c>
      <c r="AD4" s="152">
        <f>IFERROR(SUMPRODUCT(('Raw Data'!$F$3:$F$655=WOM!AD$3)*('Raw Data'!$D$3:$D$655=WOM!$D4)*('Raw Data'!$C$3:$C$655=WOM!$C4)*('Raw Data'!$I$2:$AD$2=WOM!AD$1)*('Raw Data'!$I$3:$AD$655)),"")</f>
        <v>237</v>
      </c>
      <c r="AE4" s="152">
        <f>IFERROR(SUMPRODUCT(('Raw Data'!$F$3:$F$655=WOM!AE$3)*('Raw Data'!$D$3:$D$655=WOM!$D4)*('Raw Data'!$C$3:$C$655=WOM!$C4)*('Raw Data'!$I$2:$AD$2=WOM!AE$1)*('Raw Data'!$I$3:$AD$655)),"")</f>
        <v>236</v>
      </c>
      <c r="AF4" s="152">
        <f>IFERROR(SUMPRODUCT(('Raw Data'!$F$3:$F$655=WOM!AF$3)*('Raw Data'!$D$3:$D$655=WOM!$D4)*('Raw Data'!$C$3:$C$655=WOM!$C4)*('Raw Data'!$I$2:$AD$2=WOM!AF$1)*('Raw Data'!$I$3:$AD$655)),"")</f>
        <v>192</v>
      </c>
      <c r="AG4" s="69">
        <f>IFERROR(SUM(AC4:AF4),"")</f>
        <v>904</v>
      </c>
      <c r="AI4" s="25">
        <f>YEAR($B4)</f>
        <v>2015</v>
      </c>
      <c r="AJ4" s="26" t="str">
        <f>TEXT(B4,"mmm")</f>
        <v>Sep</v>
      </c>
      <c r="AK4" s="152">
        <f>IFERROR(SUMPRODUCT(('Raw Data'!$F$3:$F$655=WOM!AK$3)*('Raw Data'!$D$3:$D$655=WOM!$D4)*('Raw Data'!$C$3:$C$655=WOM!$C4)*('Raw Data'!$I$2:$AD$2=WOM!AK$1)*('Raw Data'!$I$3:$AD$655)),"")</f>
        <v>3937</v>
      </c>
      <c r="AL4" s="152">
        <f>IFERROR(SUMPRODUCT(('Raw Data'!$F$3:$F$655=WOM!AL$3)*('Raw Data'!$D$3:$D$655=WOM!$D4)*('Raw Data'!$C$3:$C$655=WOM!$C4)*('Raw Data'!$I$2:$AD$2=WOM!AL$1)*('Raw Data'!$I$3:$AD$655)),"")</f>
        <v>3537</v>
      </c>
      <c r="AM4" s="152">
        <f>IFERROR(SUMPRODUCT(('Raw Data'!$F$3:$F$655=WOM!AM$3)*('Raw Data'!$D$3:$D$655=WOM!$D4)*('Raw Data'!$C$3:$C$655=WOM!$C4)*('Raw Data'!$I$2:$AD$2=WOM!AM$1)*('Raw Data'!$I$3:$AD$655)),"")</f>
        <v>3413</v>
      </c>
      <c r="AN4" s="152">
        <f>IFERROR(SUMPRODUCT(('Raw Data'!$F$3:$F$655=WOM!AN$3)*('Raw Data'!$D$3:$D$655=WOM!$D4)*('Raw Data'!$C$3:$C$655=WOM!$C4)*('Raw Data'!$I$2:$AD$2=WOM!AN$1)*('Raw Data'!$I$3:$AD$655)),"")</f>
        <v>3388</v>
      </c>
      <c r="AO4" s="69">
        <f>IFERROR(SUM(AK4:AN4),"")</f>
        <v>14275</v>
      </c>
      <c r="AQ4" s="25">
        <f>YEAR($B4)</f>
        <v>2015</v>
      </c>
      <c r="AR4" s="26" t="str">
        <f>TEXT(B4,"mmm")</f>
        <v>Sep</v>
      </c>
      <c r="AS4" s="152">
        <f>IFERROR(SUMPRODUCT(('Raw Data'!$F$3:$F$655=WOM!AS$3)*('Raw Data'!$D$3:$D$655=WOM!$D4)*('Raw Data'!$C$3:$C$655=WOM!$C4)*('Raw Data'!$I$2:$AD$2=WOM!AS$1)*('Raw Data'!$I$3:$AD$655)),"")</f>
        <v>1460</v>
      </c>
      <c r="AT4" s="152">
        <f>IFERROR(SUMPRODUCT(('Raw Data'!$F$3:$F$655=WOM!AT$3)*('Raw Data'!$D$3:$D$655=WOM!$D4)*('Raw Data'!$C$3:$C$655=WOM!$C4)*('Raw Data'!$I$2:$AD$2=WOM!AT$1)*('Raw Data'!$I$3:$AD$655)),"")</f>
        <v>1490</v>
      </c>
      <c r="AU4" s="152">
        <f>IFERROR(SUMPRODUCT(('Raw Data'!$F$3:$F$655=WOM!AU$3)*('Raw Data'!$D$3:$D$655=WOM!$D4)*('Raw Data'!$C$3:$C$655=WOM!$C4)*('Raw Data'!$I$2:$AD$2=WOM!AU$1)*('Raw Data'!$I$3:$AD$655)),"")</f>
        <v>1224</v>
      </c>
      <c r="AV4" s="152">
        <f>IFERROR(SUMPRODUCT(('Raw Data'!$F$3:$F$655=WOM!AV$3)*('Raw Data'!$D$3:$D$655=WOM!$D4)*('Raw Data'!$C$3:$C$655=WOM!$C4)*('Raw Data'!$I$2:$AD$2=WOM!AV$1)*('Raw Data'!$I$3:$AD$655)),"")</f>
        <v>1217</v>
      </c>
      <c r="AW4" s="69">
        <f>IFERROR(SUM(AS4:AV4),"")</f>
        <v>5391</v>
      </c>
      <c r="AY4" s="25">
        <f>YEAR($B4)</f>
        <v>2015</v>
      </c>
      <c r="AZ4" s="26" t="str">
        <f>TEXT(B4,"mmm")</f>
        <v>Sep</v>
      </c>
      <c r="BA4" s="152">
        <f>IFERROR(SUMPRODUCT(('Raw Data'!$F$3:$F$655=WOM!BA$3)*('Raw Data'!$D$3:$D$655=WOM!$D4)*('Raw Data'!$C$3:$C$655=WOM!$C4)*('Raw Data'!$I$2:$AD$2=WOM!BA$1)*('Raw Data'!$I$3:$AD$655)),"")</f>
        <v>1460</v>
      </c>
      <c r="BB4" s="152">
        <f>IFERROR(SUMPRODUCT(('Raw Data'!$F$3:$F$655=WOM!BB$3)*('Raw Data'!$D$3:$D$655=WOM!$D4)*('Raw Data'!$C$3:$C$655=WOM!$C4)*('Raw Data'!$I$2:$AD$2=WOM!BB$1)*('Raw Data'!$I$3:$AD$655)),"")</f>
        <v>1490</v>
      </c>
      <c r="BC4" s="152">
        <f>IFERROR(SUMPRODUCT(('Raw Data'!$F$3:$F$655=WOM!BC$3)*('Raw Data'!$D$3:$D$655=WOM!$D4)*('Raw Data'!$C$3:$C$655=WOM!$C4)*('Raw Data'!$I$2:$AD$2=WOM!BC$1)*('Raw Data'!$I$3:$AD$655)),"")</f>
        <v>1224</v>
      </c>
      <c r="BD4" s="152">
        <f>IFERROR(SUMPRODUCT(('Raw Data'!$F$3:$F$655=WOM!BD$3)*('Raw Data'!$D$3:$D$655=WOM!$D4)*('Raw Data'!$C$3:$C$655=WOM!$C4)*('Raw Data'!$I$2:$AD$2=WOM!BD$1)*('Raw Data'!$I$3:$AD$655)),"")</f>
        <v>1217</v>
      </c>
      <c r="BE4" s="69">
        <f>IFERROR(SUM(BA4:BD4),"")</f>
        <v>5391</v>
      </c>
      <c r="BG4" s="25">
        <f>YEAR($B4)</f>
        <v>2015</v>
      </c>
      <c r="BH4" s="26" t="str">
        <f>TEXT(B4,"mmm")</f>
        <v>Sep</v>
      </c>
      <c r="BI4" s="152">
        <f>IFERROR(SUMPRODUCT(('Raw Data'!$F$3:$F$655=WOM!BI$3)*('Raw Data'!$D$3:$D$655=WOM!$D4)*('Raw Data'!$C$3:$C$655=WOM!$C4)*('Raw Data'!$I$2:$AD$2=WOM!BI$1)*('Raw Data'!$I$3:$AD$655)),"")</f>
        <v>20127</v>
      </c>
      <c r="BJ4" s="152">
        <f>IFERROR(SUMPRODUCT(('Raw Data'!$F$3:$F$655=WOM!BJ$3)*('Raw Data'!$D$3:$D$655=WOM!$D4)*('Raw Data'!$C$3:$C$655=WOM!$C4)*('Raw Data'!$I$2:$AD$2=WOM!BJ$1)*('Raw Data'!$I$3:$AD$655)),"")</f>
        <v>20483</v>
      </c>
      <c r="BK4" s="152">
        <f>IFERROR(SUMPRODUCT(('Raw Data'!$F$3:$F$655=WOM!BK$3)*('Raw Data'!$D$3:$D$655=WOM!$D4)*('Raw Data'!$C$3:$C$655=WOM!$C4)*('Raw Data'!$I$2:$AD$2=WOM!BK$1)*('Raw Data'!$I$3:$AD$655)),"")</f>
        <v>19427</v>
      </c>
      <c r="BL4" s="152">
        <f>IFERROR(SUMPRODUCT(('Raw Data'!$F$3:$F$655=WOM!BL$3)*('Raw Data'!$D$3:$D$655=WOM!$D4)*('Raw Data'!$C$3:$C$655=WOM!$C4)*('Raw Data'!$I$2:$AD$2=WOM!BL$1)*('Raw Data'!$I$3:$AD$655)),"")</f>
        <v>18804</v>
      </c>
      <c r="BM4" s="69">
        <f>IFERROR(SUM(BI4:BL4),"")</f>
        <v>78841</v>
      </c>
      <c r="BO4" s="25">
        <f>YEAR($B4)</f>
        <v>2015</v>
      </c>
      <c r="BP4" s="26" t="str">
        <f t="shared" ref="BP4:BP12" si="2">TEXT(B4,"mmm")</f>
        <v>Sep</v>
      </c>
      <c r="BQ4" s="68">
        <f>IFERROR(SUMPRODUCT(('Raw Data'!$F$3:$F$655=WOM!BQ$3)*('Raw Data'!$D$3:$D$655=WOM!$D4)*('Raw Data'!$C$3:$C$655=WOM!$C4)*('Raw Data'!$I$2:$AD$2=WOM!BQ$1)*('Raw Data'!$I$3:$AD$655)),"")</f>
        <v>18031</v>
      </c>
      <c r="BR4" s="68">
        <f>IFERROR(SUMPRODUCT(('Raw Data'!$F$3:$F$655=WOM!BR$3)*('Raw Data'!$D$3:$D$655=WOM!$D4)*('Raw Data'!$C$3:$C$655=WOM!$C4)*('Raw Data'!$I$2:$AD$2=WOM!BR$1)*('Raw Data'!$I$3:$AD$655)),"")</f>
        <v>18538</v>
      </c>
      <c r="BS4" s="68">
        <f>IFERROR(SUMPRODUCT(('Raw Data'!$F$3:$F$655=WOM!BS$3)*('Raw Data'!$D$3:$D$655=WOM!$D4)*('Raw Data'!$C$3:$C$655=WOM!$C4)*('Raw Data'!$I$2:$AD$2=WOM!BS$1)*('Raw Data'!$I$3:$AD$655)),"")</f>
        <v>17239</v>
      </c>
      <c r="BT4" s="68">
        <f>IFERROR(SUMPRODUCT(('Raw Data'!$F$3:$F$655=WOM!BT$3)*('Raw Data'!$D$3:$D$655=WOM!$D4)*('Raw Data'!$C$3:$C$655=WOM!$C4)*('Raw Data'!$I$2:$AD$2=WOM!BT$1)*('Raw Data'!$I$3:$AD$655)),"")</f>
        <v>16380</v>
      </c>
      <c r="BU4" s="69">
        <f t="shared" ref="BU4:BU11" si="3">IFERROR(SUM(BQ4:BT4),"")</f>
        <v>70188</v>
      </c>
      <c r="BW4" s="25">
        <f>YEAR($B4)</f>
        <v>2015</v>
      </c>
      <c r="BX4" s="26" t="str">
        <f>TEXT(B4,"mmm")</f>
        <v>Sep</v>
      </c>
      <c r="BY4" s="68">
        <f>IFERROR(SUMPRODUCT(('Raw Data'!$F$3:$F$557=WOM!BY$3)*('Raw Data'!$D$3:$D$557=WOM!$BX4)*('Raw Data'!$C$3:$C$557=WOM!$BW4)*('Raw Data'!$I$2:$AD$2=WOM!BY$1)*('Raw Data'!$I$3:$AD$557)),"")</f>
        <v>1253</v>
      </c>
      <c r="BZ4" s="68">
        <f>IFERROR(SUMPRODUCT(('Raw Data'!$F$3:$F$557=WOM!BZ$3)*('Raw Data'!$D$3:$D$557=WOM!$BX4)*('Raw Data'!$C$3:$C$557=WOM!$BW4)*('Raw Data'!$I$2:$AD$2=WOM!BZ$1)*('Raw Data'!$I$3:$AD$557)),"")</f>
        <v>1249</v>
      </c>
      <c r="CA4" s="68">
        <f>IFERROR(SUMPRODUCT(('Raw Data'!$F$3:$F$557=WOM!CA$3)*('Raw Data'!$D$3:$D$557=WOM!$BX4)*('Raw Data'!$C$3:$C$557=WOM!$BW4)*('Raw Data'!$I$2:$AD$2=WOM!CA$1)*('Raw Data'!$I$3:$AD$557)),"")</f>
        <v>1284</v>
      </c>
      <c r="CB4" s="68">
        <f>IFERROR(SUMPRODUCT(('Raw Data'!$F$3:$F$557=WOM!CB$3)*('Raw Data'!$D$3:$D$557=WOM!$BX4)*('Raw Data'!$C$3:$C$557=WOM!$BW4)*('Raw Data'!$I$2:$AD$2=WOM!CB$1)*('Raw Data'!$I$3:$AD$557)),"")</f>
        <v>1312</v>
      </c>
      <c r="CC4" s="69">
        <f>IFERROR(SUM(BY4:CB4),"")</f>
        <v>5098</v>
      </c>
      <c r="CE4" s="25">
        <f>YEAR($B4)</f>
        <v>2015</v>
      </c>
      <c r="CF4" s="26" t="str">
        <f>TEXT(B4,"mmm")</f>
        <v>Sep</v>
      </c>
      <c r="CG4" s="68">
        <f>IFERROR(SUMPRODUCT(('Raw Data'!$F$3:$F$557=WOM!CG$3)*('Raw Data'!$D$3:$D$557=WOM!$CF4)*('Raw Data'!$C$3:$C$557=WOM!$CE4)*('Raw Data'!$I$2:$AD$2=WOM!CG$1)*('Raw Data'!$I$3:$AD$557)),"")</f>
        <v>477</v>
      </c>
      <c r="CH4" s="68">
        <f>IFERROR(SUMPRODUCT(('Raw Data'!$F$3:$F$557=WOM!CH$3)*('Raw Data'!$D$3:$D$557=WOM!$CF4)*('Raw Data'!$C$3:$C$557=WOM!$CE4)*('Raw Data'!$I$2:$AD$2=WOM!CH$1)*('Raw Data'!$I$3:$AD$557)),"")</f>
        <v>456</v>
      </c>
      <c r="CI4" s="68">
        <f>IFERROR(SUMPRODUCT(('Raw Data'!$F$3:$F$557=WOM!CI$3)*('Raw Data'!$D$3:$D$557=WOM!$CF4)*('Raw Data'!$C$3:$C$557=WOM!$CE4)*('Raw Data'!$I$2:$AD$2=WOM!CI$1)*('Raw Data'!$I$3:$AD$557)),"")</f>
        <v>464</v>
      </c>
      <c r="CJ4" s="68">
        <f>IFERROR(SUMPRODUCT(('Raw Data'!$F$3:$F$557=WOM!CJ$3)*('Raw Data'!$D$3:$D$557=WOM!$CF4)*('Raw Data'!$C$3:$C$557=WOM!$CE4)*('Raw Data'!$I$2:$AD$2=WOM!CJ$1)*('Raw Data'!$I$3:$AD$557)),"")</f>
        <v>546</v>
      </c>
      <c r="CK4" s="69">
        <f>IFERROR(SUM(CG4:CJ4),"")</f>
        <v>1943</v>
      </c>
      <c r="CM4" s="25">
        <f>YEAR($B4)</f>
        <v>2015</v>
      </c>
      <c r="CN4" s="26" t="str">
        <f>TEXT(B4,"mmm")</f>
        <v>Sep</v>
      </c>
      <c r="CO4" s="68">
        <f>IFERROR(SUMPRODUCT(('Raw Data'!$F$3:$F$557=WOM!CO$3)*('Raw Data'!$D$3:$D$557=WOM!$CN4)*('Raw Data'!$C$3:$C$557=WOM!$CM4)*('Raw Data'!$I$2:$AD$2=WOM!CO$1)*('Raw Data'!$I$3:$AD$557)),"")</f>
        <v>69</v>
      </c>
      <c r="CP4" s="68">
        <f>IFERROR(SUMPRODUCT(('Raw Data'!$F$3:$F$557=WOM!CP$3)*('Raw Data'!$D$3:$D$557=WOM!$CN4)*('Raw Data'!$C$3:$C$557=WOM!$CM4)*('Raw Data'!$I$2:$AD$2=WOM!CP$1)*('Raw Data'!$I$3:$AD$557)),"")</f>
        <v>65</v>
      </c>
      <c r="CQ4" s="68">
        <f>IFERROR(SUMPRODUCT(('Raw Data'!$F$3:$F$557=WOM!CQ$3)*('Raw Data'!$D$3:$D$557=WOM!$CN4)*('Raw Data'!$C$3:$C$557=WOM!$CM4)*('Raw Data'!$I$2:$AD$2=WOM!CQ$1)*('Raw Data'!$I$3:$AD$557)),"")</f>
        <v>92</v>
      </c>
      <c r="CR4" s="68">
        <f>IFERROR(SUMPRODUCT(('Raw Data'!$F$3:$F$557=WOM!CR$3)*('Raw Data'!$D$3:$D$557=WOM!$CN4)*('Raw Data'!$C$3:$C$557=WOM!$CM4)*('Raw Data'!$I$2:$AD$2=WOM!CR$1)*('Raw Data'!$I$3:$AD$557)),"")</f>
        <v>78</v>
      </c>
      <c r="CS4" s="69">
        <f>IFERROR(SUM(CO4:CR4),"")</f>
        <v>304</v>
      </c>
      <c r="CU4" s="25">
        <f>YEAR($B4)</f>
        <v>2015</v>
      </c>
      <c r="CV4" s="26" t="str">
        <f>TEXT(EOMONTH('Raw Data'!$B$356,-12)+1,"mmm")</f>
        <v>Jan</v>
      </c>
      <c r="CW4" s="68">
        <f>IFERROR(SUMPRODUCT(('Raw Data'!$F$3:$F$367=WOM!CW$3)*('Raw Data'!$D$3:$D$367=WOM!$CV4)*('Raw Data'!$C$3:$C$367=WOM!$CU4)*('Raw Data'!$I$2:$AD$2=WOM!CW$1)*('Raw Data'!$I$3:$AD$367)),"")</f>
        <v>0</v>
      </c>
      <c r="CX4" s="68">
        <f>IFERROR(SUMPRODUCT(('Raw Data'!$F$3:$F$367=WOM!CX$3)*('Raw Data'!$D$3:$D$367=WOM!$CV4)*('Raw Data'!$C$3:$C$367=WOM!$CU4)*('Raw Data'!$I$2:$AD$2=WOM!CX$1)*('Raw Data'!$I$3:$AD$367)),"")</f>
        <v>0</v>
      </c>
      <c r="CY4" s="68">
        <f>IFERROR(SUMPRODUCT(('Raw Data'!$F$3:$F$367=WOM!CY$3)*('Raw Data'!$D$3:$D$367=WOM!$CV4)*('Raw Data'!$C$3:$C$367=WOM!$CU4)*('Raw Data'!$I$2:$AD$2=WOM!CY$1)*('Raw Data'!$I$3:$AD$367)),"")</f>
        <v>0</v>
      </c>
      <c r="CZ4" s="68">
        <f>IFERROR(SUMPRODUCT(('Raw Data'!$F$3:$F$367=WOM!CZ$3)*('Raw Data'!$D$3:$D$367=WOM!$CV4)*('Raw Data'!$C$3:$C$367=WOM!$CU4)*('Raw Data'!$I$2:$AD$2=WOM!CZ$1)*('Raw Data'!$I$3:$AD$367)),"")</f>
        <v>0</v>
      </c>
      <c r="DA4" s="69">
        <f>IFERROR(SUM(CW4:CZ4),"")</f>
        <v>0</v>
      </c>
      <c r="DC4" s="25">
        <f>YEAR($B4)</f>
        <v>2015</v>
      </c>
      <c r="DD4" s="26" t="str">
        <f>TEXT(EOMONTH('Raw Data'!$B$356,-12)+1,"mmm")</f>
        <v>Jan</v>
      </c>
      <c r="DE4" s="68">
        <f>IFERROR(SUMPRODUCT(('Raw Data'!$F$3:$F$367=WOM!DE$3)*('Raw Data'!$D$3:$D$367=WOM!$DD4)*('Raw Data'!$C$3:$C$367=WOM!$DC4)*('Raw Data'!$I$2:$AD$2=WOM!DE$1)*('Raw Data'!$I$3:$AD$367)),"")</f>
        <v>0</v>
      </c>
      <c r="DF4" s="68">
        <f>IFERROR(SUMPRODUCT(('Raw Data'!$F$3:$F$367=WOM!DF$3)*('Raw Data'!$D$3:$D$367=WOM!$DD4)*('Raw Data'!$C$3:$C$367=WOM!$DC4)*('Raw Data'!$I$2:$AD$2=WOM!DF$1)*('Raw Data'!$I$3:$AD$367)),"")</f>
        <v>0</v>
      </c>
      <c r="DG4" s="68">
        <f>IFERROR(SUMPRODUCT(('Raw Data'!$F$3:$F$367=WOM!DG$3)*('Raw Data'!$D$3:$D$367=WOM!$DD4)*('Raw Data'!$C$3:$C$367=WOM!$DC4)*('Raw Data'!$I$2:$AD$2=WOM!DG$1)*('Raw Data'!$I$3:$AD$367)),"")</f>
        <v>0</v>
      </c>
      <c r="DH4" s="68">
        <f>IFERROR(SUMPRODUCT(('Raw Data'!$F$3:$F$367=WOM!DH$3)*('Raw Data'!$D$3:$D$367=WOM!$DD4)*('Raw Data'!$C$3:$C$367=WOM!$DC4)*('Raw Data'!$I$2:$AD$2=WOM!DH$1)*('Raw Data'!$I$3:$AD$367)),"")</f>
        <v>0</v>
      </c>
      <c r="DI4" s="69">
        <f>IFERROR(SUM(DE4:DH4),"")</f>
        <v>0</v>
      </c>
      <c r="DK4" s="25">
        <f>YEAR($B4)</f>
        <v>2015</v>
      </c>
      <c r="DL4" s="26" t="str">
        <f>TEXT(EOMONTH('Raw Data'!$B$356,-12)+1,"mmm")</f>
        <v>Jan</v>
      </c>
      <c r="DM4" s="68">
        <f>IFERROR(SUMPRODUCT(('Raw Data'!$F$3:$F$367=WOM!DM$3)*('Raw Data'!$D$3:$D$367=WOM!$DL4)*('Raw Data'!$C$3:$C$367=WOM!$DK4)*('Raw Data'!$I$2:$AD$2=WOM!DM$1)*('Raw Data'!$I$3:$AD$367)),"")</f>
        <v>0</v>
      </c>
      <c r="DN4" s="68">
        <f>IFERROR(SUMPRODUCT(('Raw Data'!$F$3:$F$367=WOM!DN$3)*('Raw Data'!$D$3:$D$367=WOM!$DL4)*('Raw Data'!$C$3:$C$367=WOM!$DK4)*('Raw Data'!$I$2:$AD$2=WOM!DN$1)*('Raw Data'!$I$3:$AD$367)),"")</f>
        <v>0</v>
      </c>
      <c r="DO4" s="68">
        <f>IFERROR(SUMPRODUCT(('Raw Data'!$F$3:$F$367=WOM!DO$3)*('Raw Data'!$D$3:$D$367=WOM!$DL4)*('Raw Data'!$C$3:$C$367=WOM!$DK4)*('Raw Data'!$I$2:$AD$2=WOM!DO$1)*('Raw Data'!$I$3:$AD$367)),"")</f>
        <v>0</v>
      </c>
      <c r="DP4" s="68">
        <f>IFERROR(SUMPRODUCT(('Raw Data'!$F$3:$F$367=WOM!DP$3)*('Raw Data'!$D$3:$D$367=WOM!$DL4)*('Raw Data'!$C$3:$C$367=WOM!$DK4)*('Raw Data'!$I$2:$AD$2=WOM!DP$1)*('Raw Data'!$I$3:$AD$367)),"")</f>
        <v>0</v>
      </c>
      <c r="DQ4" s="69">
        <f>IFERROR(SUM(DM4:DP4),"")</f>
        <v>0</v>
      </c>
      <c r="DS4" s="25">
        <f>YEAR($B4)</f>
        <v>2015</v>
      </c>
      <c r="DT4" s="26" t="str">
        <f>TEXT(EOMONTH('Raw Data'!$B$356,-12)+1,"mmm")</f>
        <v>Jan</v>
      </c>
      <c r="DU4" s="68">
        <f>IFERROR(SUMPRODUCT(('Raw Data'!$F$3:$F$367=WOM!DU$3)*('Raw Data'!$D$3:$D$367=WOM!$DT4)*('Raw Data'!$C$3:$C$367=WOM!$DS4)*('Raw Data'!$I$2:$AD$2=WOM!DU$1)*('Raw Data'!$I$3:$AD$367)),"")</f>
        <v>0</v>
      </c>
      <c r="DV4" s="68">
        <f>IFERROR(SUMPRODUCT(('Raw Data'!$F$3:$F$367=WOM!DV$3)*('Raw Data'!$D$3:$D$367=WOM!$DT4)*('Raw Data'!$C$3:$C$367=WOM!$DS4)*('Raw Data'!$I$2:$AD$2=WOM!DV$1)*('Raw Data'!$I$3:$AD$367)),"")</f>
        <v>0</v>
      </c>
      <c r="DW4" s="68">
        <f>IFERROR(SUMPRODUCT(('Raw Data'!$F$3:$F$367=WOM!DW$3)*('Raw Data'!$D$3:$D$367=WOM!$DT4)*('Raw Data'!$C$3:$C$367=WOM!$DS4)*('Raw Data'!$I$2:$AD$2=WOM!DW$1)*('Raw Data'!$I$3:$AD$367)),"")</f>
        <v>0</v>
      </c>
      <c r="DX4" s="68">
        <f>IFERROR(SUMPRODUCT(('Raw Data'!$F$3:$F$367=WOM!DX$3)*('Raw Data'!$D$3:$D$367=WOM!$DT4)*('Raw Data'!$C$3:$C$367=WOM!$DS4)*('Raw Data'!$I$2:$AD$2=WOM!DX$1)*('Raw Data'!$I$3:$AD$367)),"")</f>
        <v>0</v>
      </c>
      <c r="DY4" s="69">
        <f>IFERROR(SUM(DU4:DX4),"")</f>
        <v>0</v>
      </c>
      <c r="EA4" s="25">
        <f>YEAR($B4)</f>
        <v>2015</v>
      </c>
      <c r="EB4" s="26" t="str">
        <f>TEXT(EOMONTH('Raw Data'!$B$356,-12)+1,"mmm")</f>
        <v>Jan</v>
      </c>
      <c r="EC4" s="68">
        <f>IFERROR(SUMPRODUCT(('Raw Data'!$F$3:$F$367=WOM!EC$3)*('Raw Data'!$D$3:$D$367=WOM!$EB4)*('Raw Data'!$C$3:$C$367=WOM!$EA4)*('Raw Data'!$I$2:$AD$2=WOM!EC$1)*('Raw Data'!$I$3:$AD$367)),"")</f>
        <v>0</v>
      </c>
      <c r="ED4" s="68">
        <f>IFERROR(SUMPRODUCT(('Raw Data'!$F$3:$F$367=WOM!ED$3)*('Raw Data'!$D$3:$D$367=WOM!$EB4)*('Raw Data'!$C$3:$C$367=WOM!$EA4)*('Raw Data'!$I$2:$AD$2=WOM!ED$1)*('Raw Data'!$I$3:$AD$367)),"")</f>
        <v>0</v>
      </c>
      <c r="EE4" s="68">
        <f>IFERROR(SUMPRODUCT(('Raw Data'!$F$3:$F$367=WOM!EE$3)*('Raw Data'!$D$3:$D$367=WOM!$EB4)*('Raw Data'!$C$3:$C$367=WOM!$EA4)*('Raw Data'!$I$2:$AD$2=WOM!EE$1)*('Raw Data'!$I$3:$AD$367)),"")</f>
        <v>0</v>
      </c>
      <c r="EF4" s="68">
        <f>IFERROR(SUMPRODUCT(('Raw Data'!$F$3:$F$367=WOM!EF$3)*('Raw Data'!$D$3:$D$367=WOM!$EB4)*('Raw Data'!$C$3:$C$367=WOM!$EA4)*('Raw Data'!$I$2:$AD$2=WOM!EF$1)*('Raw Data'!$I$3:$AD$367)),"")</f>
        <v>0</v>
      </c>
      <c r="EG4" s="69">
        <f>IFERROR(SUM(EC4:EF4),"")</f>
        <v>0</v>
      </c>
      <c r="EI4" s="25">
        <f>YEAR($B4)</f>
        <v>2015</v>
      </c>
      <c r="EJ4" s="26" t="str">
        <f>TEXT(EOMONTH('Raw Data'!$B$356,-12)+1,"mmm")</f>
        <v>Jan</v>
      </c>
      <c r="EK4" s="68">
        <f>IFERROR(SUMPRODUCT(('Raw Data'!$F$3:$F$367=WOM!EK$3)*('Raw Data'!$D$3:$D$367=WOM!$DT4)*('Raw Data'!$C$3:$C$367=WOM!$DS4)*('Raw Data'!$I$2:$AD$2=WOM!EK$1)*('Raw Data'!$I$3:$AD$367)),"")</f>
        <v>0</v>
      </c>
      <c r="EL4" s="68">
        <f>IFERROR(SUMPRODUCT(('Raw Data'!$F$3:$F$367=WOM!EL$3)*('Raw Data'!$D$3:$D$367=WOM!$DT4)*('Raw Data'!$C$3:$C$367=WOM!$DS4)*('Raw Data'!$I$2:$AD$2=WOM!EL$1)*('Raw Data'!$I$3:$AD$367)),"")</f>
        <v>0</v>
      </c>
      <c r="EM4" s="68">
        <f>IFERROR(SUMPRODUCT(('Raw Data'!$F$3:$F$367=WOM!EM$3)*('Raw Data'!$D$3:$D$367=WOM!$DT4)*('Raw Data'!$C$3:$C$367=WOM!$DS4)*('Raw Data'!$I$2:$AD$2=WOM!EM$1)*('Raw Data'!$I$3:$AD$367)),"")</f>
        <v>0</v>
      </c>
      <c r="EN4" s="68">
        <f>IFERROR(SUMPRODUCT(('Raw Data'!$F$3:$F$367=WOM!EN$3)*('Raw Data'!$D$3:$D$367=WOM!$DT4)*('Raw Data'!$C$3:$C$367=WOM!$DS4)*('Raw Data'!$I$2:$AD$2=WOM!EN$1)*('Raw Data'!$I$3:$AD$367)),"")</f>
        <v>0</v>
      </c>
      <c r="EO4" s="69">
        <f>IFERROR(SUM(EK4:EN4),"")</f>
        <v>0</v>
      </c>
      <c r="EQ4" s="25">
        <f>YEAR($B4)</f>
        <v>2015</v>
      </c>
      <c r="ER4" s="26" t="str">
        <f>TEXT(EOMONTH('Raw Data'!$B$356,-12)+1,"mmm")</f>
        <v>Jan</v>
      </c>
      <c r="ES4" s="68">
        <f>IFERROR(SUMPRODUCT(('Raw Data'!$F$3:$F$367=WOM!ES$3)*('Raw Data'!$D$3:$D$367=WOM!$ER4)*('Raw Data'!$C$3:$C$367=WOM!$EQ4)*('Raw Data'!$I$2:$AD$2=WOM!ES$1)*('Raw Data'!$I$3:$AD$367)),"")</f>
        <v>0</v>
      </c>
      <c r="ET4" s="68">
        <f>IFERROR(SUMPRODUCT(('Raw Data'!$F$3:$F$367=WOM!ET$3)*('Raw Data'!$D$3:$D$367=WOM!$ER4)*('Raw Data'!$C$3:$C$367=WOM!$EQ4)*('Raw Data'!$I$2:$AD$2=WOM!ET$1)*('Raw Data'!$I$3:$AD$367)),"")</f>
        <v>0</v>
      </c>
      <c r="EU4" s="68">
        <f>IFERROR(SUMPRODUCT(('Raw Data'!$F$3:$F$367=WOM!EU$3)*('Raw Data'!$D$3:$D$367=WOM!$ER4)*('Raw Data'!$C$3:$C$367=WOM!$EQ4)*('Raw Data'!$I$2:$AD$2=WOM!EU$1)*('Raw Data'!$I$3:$AD$367)),"")</f>
        <v>0</v>
      </c>
      <c r="EV4" s="68">
        <f>IFERROR(SUMPRODUCT(('Raw Data'!$F$3:$F$367=WOM!EV$3)*('Raw Data'!$D$3:$D$367=WOM!$ER4)*('Raw Data'!$C$3:$C$367=WOM!$EQ4)*('Raw Data'!$I$2:$AD$2=WOM!EV$1)*('Raw Data'!$I$3:$AD$367)),"")</f>
        <v>0</v>
      </c>
      <c r="EW4" s="69">
        <f>IFERROR(SUM(ES4:EV4),"")</f>
        <v>0</v>
      </c>
      <c r="EY4" s="25">
        <f>YEAR($B4)</f>
        <v>2015</v>
      </c>
      <c r="EZ4" s="26" t="str">
        <f>TEXT(EOMONTH('Raw Data'!$B$356,-12)+1,"mmm")</f>
        <v>Jan</v>
      </c>
      <c r="FA4" s="68">
        <f>IFERROR(SUMPRODUCT(('Raw Data'!$F$3:$F$367=WOM!FA$3)*('Raw Data'!$D$3:$D$367=WOM!$EZ4)*('Raw Data'!$C$3:$C$367=WOM!$EY4)*('Raw Data'!$I$2:$AD$2=WOM!FA$1)*('Raw Data'!$I$3:$AD$367)),"")</f>
        <v>0</v>
      </c>
      <c r="FB4" s="68">
        <f>IFERROR(SUMPRODUCT(('Raw Data'!$F$3:$F$367=WOM!FB$3)*('Raw Data'!$D$3:$D$367=WOM!$EZ4)*('Raw Data'!$C$3:$C$367=WOM!$EY4)*('Raw Data'!$I$2:$AD$2=WOM!FB$1)*('Raw Data'!$I$3:$AD$367)),"")</f>
        <v>0</v>
      </c>
      <c r="FC4" s="68">
        <f>IFERROR(SUMPRODUCT(('Raw Data'!$F$3:$F$367=WOM!FC$3)*('Raw Data'!$D$3:$D$367=WOM!$EZ4)*('Raw Data'!$C$3:$C$367=WOM!$EY4)*('Raw Data'!$I$2:$AD$2=WOM!FC$1)*('Raw Data'!$I$3:$AD$367)),"")</f>
        <v>0</v>
      </c>
      <c r="FD4" s="68">
        <f>IFERROR(SUMPRODUCT(('Raw Data'!$F$3:$F$367=WOM!FD$3)*('Raw Data'!$D$3:$D$367=WOM!$EZ4)*('Raw Data'!$C$3:$C$367=WOM!$EY4)*('Raw Data'!$I$2:$AD$2=WOM!FD$1)*('Raw Data'!$I$3:$AD$367)),"")</f>
        <v>0</v>
      </c>
      <c r="FE4" s="69">
        <f>IFERROR(SUM(FA4:FD4),"")</f>
        <v>0</v>
      </c>
    </row>
    <row r="5" spans="2:161" ht="15.75" thickBot="1" x14ac:dyDescent="0.3">
      <c r="B5" s="154">
        <f t="shared" si="0"/>
        <v>42306</v>
      </c>
      <c r="C5" s="25">
        <f t="shared" ref="C5:C15" si="4">YEAR($B5)</f>
        <v>2015</v>
      </c>
      <c r="D5" s="28" t="str">
        <f t="shared" si="1"/>
        <v>Oct</v>
      </c>
      <c r="E5" s="152">
        <f>IFERROR(SUMPRODUCT(('Raw Data'!$F$3:$F$655=WOM!E$3)*('Raw Data'!$D$3:$D$655=WOM!$D5)*('Raw Data'!$C$3:$C$655=WOM!$C5)*('Raw Data'!$I$2:$AD$2=WOM!E$1)*('Raw Data'!$I$3:$AD$655)),"")</f>
        <v>1679</v>
      </c>
      <c r="F5" s="152">
        <f>IFERROR(SUMPRODUCT(('Raw Data'!$F$3:$F$655=WOM!F$3)*('Raw Data'!$D$3:$D$655=WOM!$D5)*('Raw Data'!$C$3:$C$655=WOM!$C5)*('Raw Data'!$I$2:$AD$2=WOM!F$1)*('Raw Data'!$I$3:$AD$655)),"")</f>
        <v>1420</v>
      </c>
      <c r="G5" s="152">
        <f>IFERROR(SUMPRODUCT(('Raw Data'!$F$3:$F$655=WOM!G$3)*('Raw Data'!$D$3:$D$655=WOM!$D5)*('Raw Data'!$C$3:$C$655=WOM!$C5)*('Raw Data'!$I$2:$AD$2=WOM!G$1)*('Raw Data'!$I$3:$AD$655)),"")</f>
        <v>1325</v>
      </c>
      <c r="H5" s="152">
        <f>IFERROR(SUMPRODUCT(('Raw Data'!$F$3:$F$655=WOM!H$3)*('Raw Data'!$D$3:$D$655=WOM!$D5)*('Raw Data'!$C$3:$C$655=WOM!$C5)*('Raw Data'!$I$2:$AD$2=WOM!H$1)*('Raw Data'!$I$3:$AD$655)),"")</f>
        <v>1584</v>
      </c>
      <c r="I5" s="151">
        <f t="shared" ref="I5:I15" si="5">IFERROR(SUM(E5:H5),"")</f>
        <v>6008</v>
      </c>
      <c r="J5" s="169"/>
      <c r="K5" s="25">
        <f t="shared" ref="K5:K15" si="6">YEAR($B5)</f>
        <v>2015</v>
      </c>
      <c r="L5" s="26" t="str">
        <f t="shared" ref="L5:L15" si="7">TEXT(B5,"mmm")</f>
        <v>Oct</v>
      </c>
      <c r="M5" s="152">
        <f>IFERROR(SUMPRODUCT(('Raw Data'!$F$3:$F$655=WOM!M$3)*('Raw Data'!$D$3:$D$655=WOM!$D5)*('Raw Data'!$C$3:$C$655=WOM!$C5)*('Raw Data'!$I$2:$AD$2=WOM!M$1)*('Raw Data'!$I$3:$AD$655)),"")</f>
        <v>1545</v>
      </c>
      <c r="N5" s="152">
        <f>IFERROR(SUMPRODUCT(('Raw Data'!$F$3:$F$655=WOM!N$3)*('Raw Data'!$D$3:$D$655=WOM!$D5)*('Raw Data'!$C$3:$C$655=WOM!$C5)*('Raw Data'!$I$2:$AD$2=WOM!N$1)*('Raw Data'!$I$3:$AD$655)),"")</f>
        <v>1382</v>
      </c>
      <c r="O5" s="152">
        <f>IFERROR(SUMPRODUCT(('Raw Data'!$F$3:$F$655=WOM!O$3)*('Raw Data'!$D$3:$D$655=WOM!$D5)*('Raw Data'!$C$3:$C$655=WOM!$C5)*('Raw Data'!$I$2:$AD$2=WOM!O$1)*('Raw Data'!$I$3:$AD$655)),"")</f>
        <v>1342</v>
      </c>
      <c r="P5" s="152">
        <f>IFERROR(SUMPRODUCT(('Raw Data'!$F$3:$F$655=WOM!P$3)*('Raw Data'!$D$3:$D$655=WOM!$D5)*('Raw Data'!$C$3:$C$655=WOM!$C5)*('Raw Data'!$I$2:$AD$2=WOM!P$1)*('Raw Data'!$I$3:$AD$655)),"")</f>
        <v>1550</v>
      </c>
      <c r="Q5" s="69">
        <f t="shared" ref="Q5:Q15" si="8">IFERROR(SUM(M5:P5),"")</f>
        <v>5819</v>
      </c>
      <c r="S5" s="25">
        <f t="shared" ref="S5:S15" si="9">YEAR($B5)</f>
        <v>2015</v>
      </c>
      <c r="T5" s="26" t="str">
        <f t="shared" ref="T5:T15" si="10">TEXT(B5,"mmm")</f>
        <v>Oct</v>
      </c>
      <c r="U5" s="152">
        <f>IFERROR(SUMPRODUCT(('Raw Data'!$F$3:$F$655=WOM!U$3)*('Raw Data'!$D$3:$D$655=WOM!$D5)*('Raw Data'!$C$3:$C$655=WOM!$C5)*('Raw Data'!$I$2:$AD$2=WOM!U$1)*('Raw Data'!$I$3:$AD$655)),"")</f>
        <v>641</v>
      </c>
      <c r="V5" s="152">
        <f>IFERROR(SUMPRODUCT(('Raw Data'!$F$3:$F$655=WOM!V$3)*('Raw Data'!$D$3:$D$655=WOM!$D5)*('Raw Data'!$C$3:$C$655=WOM!$C5)*('Raw Data'!$I$2:$AD$2=WOM!V$1)*('Raw Data'!$I$3:$AD$655)),"")</f>
        <v>818</v>
      </c>
      <c r="W5" s="152">
        <f>IFERROR(SUMPRODUCT(('Raw Data'!$F$3:$F$655=WOM!W$3)*('Raw Data'!$D$3:$D$655=WOM!$D5)*('Raw Data'!$C$3:$C$655=WOM!$C5)*('Raw Data'!$I$2:$AD$2=WOM!W$1)*('Raw Data'!$I$3:$AD$655)),"")</f>
        <v>729</v>
      </c>
      <c r="X5" s="152">
        <f>IFERROR(SUMPRODUCT(('Raw Data'!$F$3:$F$655=WOM!X$3)*('Raw Data'!$D$3:$D$655=WOM!$D5)*('Raw Data'!$C$3:$C$655=WOM!$C5)*('Raw Data'!$I$2:$AD$2=WOM!X$1)*('Raw Data'!$I$3:$AD$655)),"")</f>
        <v>797</v>
      </c>
      <c r="Y5" s="69">
        <f t="shared" ref="Y5:Y15" si="11">IFERROR(SUM(U5:X5),"")</f>
        <v>2985</v>
      </c>
      <c r="AA5" s="25">
        <f t="shared" ref="AA5:AA15" si="12">YEAR($B5)</f>
        <v>2015</v>
      </c>
      <c r="AB5" s="26" t="str">
        <f t="shared" ref="AB5:AB15" si="13">TEXT(B5,"mmm")</f>
        <v>Oct</v>
      </c>
      <c r="AC5" s="152">
        <f>IFERROR(SUMPRODUCT(('Raw Data'!$F$3:$F$655=WOM!AC$3)*('Raw Data'!$D$3:$D$655=WOM!$D5)*('Raw Data'!$C$3:$C$655=WOM!$C5)*('Raw Data'!$I$2:$AD$2=WOM!AC$1)*('Raw Data'!$I$3:$AD$655)),"")</f>
        <v>178</v>
      </c>
      <c r="AD5" s="152">
        <f>IFERROR(SUMPRODUCT(('Raw Data'!$F$3:$F$655=WOM!AD$3)*('Raw Data'!$D$3:$D$655=WOM!$D5)*('Raw Data'!$C$3:$C$655=WOM!$C5)*('Raw Data'!$I$2:$AD$2=WOM!AD$1)*('Raw Data'!$I$3:$AD$655)),"")</f>
        <v>202</v>
      </c>
      <c r="AE5" s="152">
        <f>IFERROR(SUMPRODUCT(('Raw Data'!$F$3:$F$655=WOM!AE$3)*('Raw Data'!$D$3:$D$655=WOM!$D5)*('Raw Data'!$C$3:$C$655=WOM!$C5)*('Raw Data'!$I$2:$AD$2=WOM!AE$1)*('Raw Data'!$I$3:$AD$655)),"")</f>
        <v>203</v>
      </c>
      <c r="AF5" s="152">
        <f>IFERROR(SUMPRODUCT(('Raw Data'!$F$3:$F$655=WOM!AF$3)*('Raw Data'!$D$3:$D$655=WOM!$D5)*('Raw Data'!$C$3:$C$655=WOM!$C5)*('Raw Data'!$I$2:$AD$2=WOM!AF$1)*('Raw Data'!$I$3:$AD$655)),"")</f>
        <v>217</v>
      </c>
      <c r="AG5" s="69">
        <f t="shared" ref="AG5:AG15" si="14">IFERROR(SUM(AC5:AF5),"")</f>
        <v>800</v>
      </c>
      <c r="AI5" s="25">
        <f t="shared" ref="AI5:AI15" si="15">YEAR($B5)</f>
        <v>2015</v>
      </c>
      <c r="AJ5" s="26" t="str">
        <f t="shared" ref="AJ5:AJ15" si="16">TEXT(B5,"mmm")</f>
        <v>Oct</v>
      </c>
      <c r="AK5" s="152">
        <f>IFERROR(SUMPRODUCT(('Raw Data'!$F$3:$F$655=WOM!AK$3)*('Raw Data'!$D$3:$D$655=WOM!$D5)*('Raw Data'!$C$3:$C$655=WOM!$C5)*('Raw Data'!$I$2:$AD$2=WOM!AK$1)*('Raw Data'!$I$3:$AD$655)),"")</f>
        <v>4337</v>
      </c>
      <c r="AL5" s="152">
        <f>IFERROR(SUMPRODUCT(('Raw Data'!$F$3:$F$655=WOM!AL$3)*('Raw Data'!$D$3:$D$655=WOM!$D5)*('Raw Data'!$C$3:$C$655=WOM!$C5)*('Raw Data'!$I$2:$AD$2=WOM!AL$1)*('Raw Data'!$I$3:$AD$655)),"")</f>
        <v>4088</v>
      </c>
      <c r="AM5" s="152">
        <f>IFERROR(SUMPRODUCT(('Raw Data'!$F$3:$F$655=WOM!AM$3)*('Raw Data'!$D$3:$D$655=WOM!$D5)*('Raw Data'!$C$3:$C$655=WOM!$C5)*('Raw Data'!$I$2:$AD$2=WOM!AM$1)*('Raw Data'!$I$3:$AD$655)),"")</f>
        <v>4024</v>
      </c>
      <c r="AN5" s="152">
        <f>IFERROR(SUMPRODUCT(('Raw Data'!$F$3:$F$655=WOM!AN$3)*('Raw Data'!$D$3:$D$655=WOM!$D5)*('Raw Data'!$C$3:$C$655=WOM!$C5)*('Raw Data'!$I$2:$AD$2=WOM!AN$1)*('Raw Data'!$I$3:$AD$655)),"")</f>
        <v>3771</v>
      </c>
      <c r="AO5" s="69">
        <f t="shared" ref="AO5:AO15" si="17">IFERROR(SUM(AK5:AN5),"")</f>
        <v>16220</v>
      </c>
      <c r="AQ5" s="25">
        <f t="shared" ref="AQ5:AQ15" si="18">YEAR($B5)</f>
        <v>2015</v>
      </c>
      <c r="AR5" s="26" t="str">
        <f t="shared" ref="AR5:AR15" si="19">TEXT(B5,"mmm")</f>
        <v>Oct</v>
      </c>
      <c r="AS5" s="152">
        <f>IFERROR(SUMPRODUCT(('Raw Data'!$F$3:$F$655=WOM!AS$3)*('Raw Data'!$D$3:$D$655=WOM!$D5)*('Raw Data'!$C$3:$C$655=WOM!$C5)*('Raw Data'!$I$2:$AD$2=WOM!AS$1)*('Raw Data'!$I$3:$AD$655)),"")</f>
        <v>1236</v>
      </c>
      <c r="AT5" s="152">
        <f>IFERROR(SUMPRODUCT(('Raw Data'!$F$3:$F$655=WOM!AT$3)*('Raw Data'!$D$3:$D$655=WOM!$D5)*('Raw Data'!$C$3:$C$655=WOM!$C5)*('Raw Data'!$I$2:$AD$2=WOM!AT$1)*('Raw Data'!$I$3:$AD$655)),"")</f>
        <v>1468</v>
      </c>
      <c r="AU5" s="152">
        <f>IFERROR(SUMPRODUCT(('Raw Data'!$F$3:$F$655=WOM!AU$3)*('Raw Data'!$D$3:$D$655=WOM!$D5)*('Raw Data'!$C$3:$C$655=WOM!$C5)*('Raw Data'!$I$2:$AD$2=WOM!AU$1)*('Raw Data'!$I$3:$AD$655)),"")</f>
        <v>1437</v>
      </c>
      <c r="AV5" s="152">
        <f>IFERROR(SUMPRODUCT(('Raw Data'!$F$3:$F$655=WOM!AV$3)*('Raw Data'!$D$3:$D$655=WOM!$D5)*('Raw Data'!$C$3:$C$655=WOM!$C5)*('Raw Data'!$I$2:$AD$2=WOM!AV$1)*('Raw Data'!$I$3:$AD$655)),"")</f>
        <v>1421</v>
      </c>
      <c r="AW5" s="69">
        <f t="shared" ref="AW5:AW15" si="20">IFERROR(SUM(AS5:AV5),"")</f>
        <v>5562</v>
      </c>
      <c r="AY5" s="25">
        <f t="shared" ref="AY5:AY15" si="21">YEAR($B5)</f>
        <v>2015</v>
      </c>
      <c r="AZ5" s="26" t="str">
        <f t="shared" ref="AZ5:AZ15" si="22">TEXT(B5,"mmm")</f>
        <v>Oct</v>
      </c>
      <c r="BA5" s="152">
        <f>IFERROR(SUMPRODUCT(('Raw Data'!$F$3:$F$655=WOM!BA$3)*('Raw Data'!$D$3:$D$655=WOM!$D5)*('Raw Data'!$C$3:$C$655=WOM!$C5)*('Raw Data'!$I$2:$AD$2=WOM!BA$1)*('Raw Data'!$I$3:$AD$655)),"")</f>
        <v>1236</v>
      </c>
      <c r="BB5" s="152">
        <f>IFERROR(SUMPRODUCT(('Raw Data'!$F$3:$F$655=WOM!BB$3)*('Raw Data'!$D$3:$D$655=WOM!$D5)*('Raw Data'!$C$3:$C$655=WOM!$C5)*('Raw Data'!$I$2:$AD$2=WOM!BB$1)*('Raw Data'!$I$3:$AD$655)),"")</f>
        <v>1468</v>
      </c>
      <c r="BC5" s="152">
        <f>IFERROR(SUMPRODUCT(('Raw Data'!$F$3:$F$655=WOM!BC$3)*('Raw Data'!$D$3:$D$655=WOM!$D5)*('Raw Data'!$C$3:$C$655=WOM!$C5)*('Raw Data'!$I$2:$AD$2=WOM!BC$1)*('Raw Data'!$I$3:$AD$655)),"")</f>
        <v>1437</v>
      </c>
      <c r="BD5" s="152">
        <f>IFERROR(SUMPRODUCT(('Raw Data'!$F$3:$F$655=WOM!BD$3)*('Raw Data'!$D$3:$D$655=WOM!$D5)*('Raw Data'!$C$3:$C$655=WOM!$C5)*('Raw Data'!$I$2:$AD$2=WOM!BD$1)*('Raw Data'!$I$3:$AD$655)),"")</f>
        <v>1421</v>
      </c>
      <c r="BE5" s="69">
        <f t="shared" ref="BE5:BE15" si="23">IFERROR(SUM(BA5:BD5),"")</f>
        <v>5562</v>
      </c>
      <c r="BG5" s="25">
        <f t="shared" ref="BG5:BG15" si="24">YEAR($B5)</f>
        <v>2015</v>
      </c>
      <c r="BH5" s="26" t="str">
        <f t="shared" ref="BH5:BH15" si="25">TEXT(B5,"mmm")</f>
        <v>Oct</v>
      </c>
      <c r="BI5" s="152">
        <f>IFERROR(SUMPRODUCT(('Raw Data'!$F$3:$F$655=WOM!BI$3)*('Raw Data'!$D$3:$D$655=WOM!$D5)*('Raw Data'!$C$3:$C$655=WOM!$C5)*('Raw Data'!$I$2:$AD$2=WOM!BI$1)*('Raw Data'!$I$3:$AD$655)),"")</f>
        <v>19467</v>
      </c>
      <c r="BJ5" s="152">
        <f>IFERROR(SUMPRODUCT(('Raw Data'!$F$3:$F$655=WOM!BJ$3)*('Raw Data'!$D$3:$D$655=WOM!$D5)*('Raw Data'!$C$3:$C$655=WOM!$C5)*('Raw Data'!$I$2:$AD$2=WOM!BJ$1)*('Raw Data'!$I$3:$AD$655)),"")</f>
        <v>17978</v>
      </c>
      <c r="BK5" s="152">
        <f>IFERROR(SUMPRODUCT(('Raw Data'!$F$3:$F$655=WOM!BK$3)*('Raw Data'!$D$3:$D$655=WOM!$D5)*('Raw Data'!$C$3:$C$655=WOM!$C5)*('Raw Data'!$I$2:$AD$2=WOM!BK$1)*('Raw Data'!$I$3:$AD$655)),"")</f>
        <v>19101</v>
      </c>
      <c r="BL5" s="152">
        <f>IFERROR(SUMPRODUCT(('Raw Data'!$F$3:$F$655=WOM!BL$3)*('Raw Data'!$D$3:$D$655=WOM!$D5)*('Raw Data'!$C$3:$C$655=WOM!$C5)*('Raw Data'!$I$2:$AD$2=WOM!BL$1)*('Raw Data'!$I$3:$AD$655)),"")</f>
        <v>18381</v>
      </c>
      <c r="BM5" s="69">
        <f t="shared" ref="BM5:BM15" si="26">IFERROR(SUM(BI5:BL5),"")</f>
        <v>74927</v>
      </c>
      <c r="BO5" s="25">
        <f t="shared" ref="BO5:BO15" si="27">YEAR($B5)</f>
        <v>2015</v>
      </c>
      <c r="BP5" s="26" t="str">
        <f t="shared" si="2"/>
        <v>Oct</v>
      </c>
      <c r="BQ5" s="68">
        <f>IFERROR(SUMPRODUCT(('Raw Data'!$F$3:$F$655=WOM!BQ$3)*('Raw Data'!$D$3:$D$655=WOM!$D5)*('Raw Data'!$C$3:$C$655=WOM!$C5)*('Raw Data'!$I$2:$AD$2=WOM!BQ$1)*('Raw Data'!$I$3:$AD$655)),"")</f>
        <v>17762</v>
      </c>
      <c r="BR5" s="68">
        <f>IFERROR(SUMPRODUCT(('Raw Data'!$F$3:$F$655=WOM!BR$3)*('Raw Data'!$D$3:$D$655=WOM!$D5)*('Raw Data'!$C$3:$C$655=WOM!$C5)*('Raw Data'!$I$2:$AD$2=WOM!BR$1)*('Raw Data'!$I$3:$AD$655)),"")</f>
        <v>18081</v>
      </c>
      <c r="BS5" s="68">
        <f>IFERROR(SUMPRODUCT(('Raw Data'!$F$3:$F$655=WOM!BS$3)*('Raw Data'!$D$3:$D$655=WOM!$D5)*('Raw Data'!$C$3:$C$655=WOM!$C5)*('Raw Data'!$I$2:$AD$2=WOM!BS$1)*('Raw Data'!$I$3:$AD$655)),"")</f>
        <v>16841</v>
      </c>
      <c r="BT5" s="68">
        <f>IFERROR(SUMPRODUCT(('Raw Data'!$F$3:$F$655=WOM!BT$3)*('Raw Data'!$D$3:$D$655=WOM!$D5)*('Raw Data'!$C$3:$C$655=WOM!$C5)*('Raw Data'!$I$2:$AD$2=WOM!BT$1)*('Raw Data'!$I$3:$AD$655)),"")</f>
        <v>17032</v>
      </c>
      <c r="BU5" s="69">
        <f t="shared" si="3"/>
        <v>69716</v>
      </c>
      <c r="BW5" s="25">
        <f t="shared" ref="BW5:BW15" si="28">YEAR($B5)</f>
        <v>2015</v>
      </c>
      <c r="BX5" s="26" t="str">
        <f t="shared" ref="BX5:BX15" si="29">TEXT(B5,"mmm")</f>
        <v>Oct</v>
      </c>
      <c r="BY5" s="68">
        <f>IFERROR(SUMPRODUCT(('Raw Data'!$F$3:$F$557=WOM!BY$3)*('Raw Data'!$D$3:$D$557=WOM!$BX5)*('Raw Data'!$C$3:$C$557=WOM!$BW5)*('Raw Data'!$I$2:$AD$2=WOM!BY$1)*('Raw Data'!$I$3:$AD$557)),"")</f>
        <v>1606</v>
      </c>
      <c r="BZ5" s="68">
        <f>IFERROR(SUMPRODUCT(('Raw Data'!$F$3:$F$557=WOM!BZ$3)*('Raw Data'!$D$3:$D$557=WOM!$BX5)*('Raw Data'!$C$3:$C$557=WOM!$BW5)*('Raw Data'!$I$2:$AD$2=WOM!BZ$1)*('Raw Data'!$I$3:$AD$557)),"")</f>
        <v>1635</v>
      </c>
      <c r="CA5" s="68">
        <f>IFERROR(SUMPRODUCT(('Raw Data'!$F$3:$F$557=WOM!CA$3)*('Raw Data'!$D$3:$D$557=WOM!$BX5)*('Raw Data'!$C$3:$C$557=WOM!$BW5)*('Raw Data'!$I$2:$AD$2=WOM!CA$1)*('Raw Data'!$I$3:$AD$557)),"")</f>
        <v>1467</v>
      </c>
      <c r="CB5" s="68">
        <f>IFERROR(SUMPRODUCT(('Raw Data'!$F$3:$F$557=WOM!CB$3)*('Raw Data'!$D$3:$D$557=WOM!$BX5)*('Raw Data'!$C$3:$C$557=WOM!$BW5)*('Raw Data'!$I$2:$AD$2=WOM!CB$1)*('Raw Data'!$I$3:$AD$557)),"")</f>
        <v>1360</v>
      </c>
      <c r="CC5" s="69">
        <f t="shared" ref="CC5:CC15" si="30">IFERROR(SUM(BY5:CB5),"")</f>
        <v>6068</v>
      </c>
      <c r="CE5" s="25">
        <f t="shared" ref="CE5:CE15" si="31">YEAR($B5)</f>
        <v>2015</v>
      </c>
      <c r="CF5" s="26" t="str">
        <f t="shared" ref="CF5:CF15" si="32">TEXT(B5,"mmm")</f>
        <v>Oct</v>
      </c>
      <c r="CG5" s="68">
        <f>IFERROR(SUMPRODUCT(('Raw Data'!$F$3:$F$557=WOM!CG$3)*('Raw Data'!$D$3:$D$557=WOM!$CF5)*('Raw Data'!$C$3:$C$557=WOM!$CE5)*('Raw Data'!$I$2:$AD$2=WOM!CG$1)*('Raw Data'!$I$3:$AD$557)),"")</f>
        <v>571</v>
      </c>
      <c r="CH5" s="68">
        <f>IFERROR(SUMPRODUCT(('Raw Data'!$F$3:$F$557=WOM!CH$3)*('Raw Data'!$D$3:$D$557=WOM!$CF5)*('Raw Data'!$C$3:$C$557=WOM!$CE5)*('Raw Data'!$I$2:$AD$2=WOM!CH$1)*('Raw Data'!$I$3:$AD$557)),"")</f>
        <v>507</v>
      </c>
      <c r="CI5" s="68">
        <f>IFERROR(SUMPRODUCT(('Raw Data'!$F$3:$F$557=WOM!CI$3)*('Raw Data'!$D$3:$D$557=WOM!$CF5)*('Raw Data'!$C$3:$C$557=WOM!$CE5)*('Raw Data'!$I$2:$AD$2=WOM!CI$1)*('Raw Data'!$I$3:$AD$557)),"")</f>
        <v>449</v>
      </c>
      <c r="CJ5" s="68">
        <f>IFERROR(SUMPRODUCT(('Raw Data'!$F$3:$F$557=WOM!CJ$3)*('Raw Data'!$D$3:$D$557=WOM!$CF5)*('Raw Data'!$C$3:$C$557=WOM!$CE5)*('Raw Data'!$I$2:$AD$2=WOM!CJ$1)*('Raw Data'!$I$3:$AD$557)),"")</f>
        <v>524</v>
      </c>
      <c r="CK5" s="69">
        <f t="shared" ref="CK5:CK15" si="33">IFERROR(SUM(CG5:CJ5),"")</f>
        <v>2051</v>
      </c>
      <c r="CM5" s="25">
        <f t="shared" ref="CM5:CM15" si="34">YEAR($B5)</f>
        <v>2015</v>
      </c>
      <c r="CN5" s="26" t="str">
        <f t="shared" ref="CN5:CN15" si="35">TEXT(B5,"mmm")</f>
        <v>Oct</v>
      </c>
      <c r="CO5" s="68">
        <f>IFERROR(SUMPRODUCT(('Raw Data'!$F$3:$F$557=WOM!CO$3)*('Raw Data'!$D$3:$D$557=WOM!$CN5)*('Raw Data'!$C$3:$C$557=WOM!$CM5)*('Raw Data'!$I$2:$AD$2=WOM!CO$1)*('Raw Data'!$I$3:$AD$557)),"")</f>
        <v>60</v>
      </c>
      <c r="CP5" s="68">
        <f>IFERROR(SUMPRODUCT(('Raw Data'!$F$3:$F$557=WOM!CP$3)*('Raw Data'!$D$3:$D$557=WOM!$CN5)*('Raw Data'!$C$3:$C$557=WOM!$CM5)*('Raw Data'!$I$2:$AD$2=WOM!CP$1)*('Raw Data'!$I$3:$AD$557)),"")</f>
        <v>64</v>
      </c>
      <c r="CQ5" s="68">
        <f>IFERROR(SUMPRODUCT(('Raw Data'!$F$3:$F$557=WOM!CQ$3)*('Raw Data'!$D$3:$D$557=WOM!$CN5)*('Raw Data'!$C$3:$C$557=WOM!$CM5)*('Raw Data'!$I$2:$AD$2=WOM!CQ$1)*('Raw Data'!$I$3:$AD$557)),"")</f>
        <v>83</v>
      </c>
      <c r="CR5" s="68">
        <f>IFERROR(SUMPRODUCT(('Raw Data'!$F$3:$F$557=WOM!CR$3)*('Raw Data'!$D$3:$D$557=WOM!$CN5)*('Raw Data'!$C$3:$C$557=WOM!$CM5)*('Raw Data'!$I$2:$AD$2=WOM!CR$1)*('Raw Data'!$I$3:$AD$557)),"")</f>
        <v>117</v>
      </c>
      <c r="CS5" s="69">
        <f t="shared" ref="CS5:CS15" si="36">IFERROR(SUM(CO5:CR5),"")</f>
        <v>324</v>
      </c>
      <c r="CU5" s="25">
        <f t="shared" ref="CU5:CU15" si="37">YEAR($B5)</f>
        <v>2015</v>
      </c>
      <c r="CV5" s="26" t="str">
        <f>TEXT(EOMONTH('Raw Data'!$B357,-11)+1,"mmm")</f>
        <v>Feb</v>
      </c>
      <c r="CW5" s="68">
        <f>IFERROR(SUMPRODUCT(('Raw Data'!$F$3:$F$367=WOM!CW$3)*('Raw Data'!$D$3:$D$367=WOM!$CV5)*('Raw Data'!$C$3:$C$367=WOM!$CU5)*('Raw Data'!$I$2:$AD$2=WOM!CW$1)*('Raw Data'!$I$3:$AD$367)),"")</f>
        <v>0</v>
      </c>
      <c r="CX5" s="68">
        <f>IFERROR(SUMPRODUCT(('Raw Data'!$F$3:$F$367=WOM!CX$3)*('Raw Data'!$D$3:$D$367=WOM!$CV5)*('Raw Data'!$C$3:$C$367=WOM!$CU5)*('Raw Data'!$I$2:$AD$2=WOM!CX$1)*('Raw Data'!$I$3:$AD$367)),"")</f>
        <v>0</v>
      </c>
      <c r="CY5" s="68">
        <f>IFERROR(SUMPRODUCT(('Raw Data'!$F$3:$F$367=WOM!CY$3)*('Raw Data'!$D$3:$D$367=WOM!$CV5)*('Raw Data'!$C$3:$C$367=WOM!$CU5)*('Raw Data'!$I$2:$AD$2=WOM!CY$1)*('Raw Data'!$I$3:$AD$367)),"")</f>
        <v>0</v>
      </c>
      <c r="CZ5" s="68">
        <f>IFERROR(SUMPRODUCT(('Raw Data'!$F$3:$F$367=WOM!CZ$3)*('Raw Data'!$D$3:$D$367=WOM!$CV5)*('Raw Data'!$C$3:$C$367=WOM!$CU5)*('Raw Data'!$I$2:$AD$2=WOM!CZ$1)*('Raw Data'!$I$3:$AD$367)),"")</f>
        <v>0</v>
      </c>
      <c r="DA5" s="69">
        <f t="shared" ref="DA5:DA15" si="38">IFERROR(SUM(CW5:CZ5),"")</f>
        <v>0</v>
      </c>
      <c r="DC5" s="25">
        <f t="shared" ref="DC5:DC15" si="39">YEAR($B5)</f>
        <v>2015</v>
      </c>
      <c r="DD5" s="26" t="str">
        <f>TEXT(EOMONTH('Raw Data'!$B357,-11)+1,"mmm")</f>
        <v>Feb</v>
      </c>
      <c r="DE5" s="68">
        <f>IFERROR(SUMPRODUCT(('Raw Data'!$F$3:$F$367=WOM!DE$3)*('Raw Data'!$D$3:$D$367=WOM!$DD5)*('Raw Data'!$C$3:$C$367=WOM!$DC5)*('Raw Data'!$I$2:$AD$2=WOM!DE$1)*('Raw Data'!$I$3:$AD$367)),"")</f>
        <v>0</v>
      </c>
      <c r="DF5" s="68">
        <f>IFERROR(SUMPRODUCT(('Raw Data'!$F$3:$F$367=WOM!DF$3)*('Raw Data'!$D$3:$D$367=WOM!$DD5)*('Raw Data'!$C$3:$C$367=WOM!$DC5)*('Raw Data'!$I$2:$AD$2=WOM!DF$1)*('Raw Data'!$I$3:$AD$367)),"")</f>
        <v>0</v>
      </c>
      <c r="DG5" s="68">
        <f>IFERROR(SUMPRODUCT(('Raw Data'!$F$3:$F$367=WOM!DG$3)*('Raw Data'!$D$3:$D$367=WOM!$DD5)*('Raw Data'!$C$3:$C$367=WOM!$DC5)*('Raw Data'!$I$2:$AD$2=WOM!DG$1)*('Raw Data'!$I$3:$AD$367)),"")</f>
        <v>0</v>
      </c>
      <c r="DH5" s="68">
        <f>IFERROR(SUMPRODUCT(('Raw Data'!$F$3:$F$367=WOM!DH$3)*('Raw Data'!$D$3:$D$367=WOM!$DD5)*('Raw Data'!$C$3:$C$367=WOM!$DC5)*('Raw Data'!$I$2:$AD$2=WOM!DH$1)*('Raw Data'!$I$3:$AD$367)),"")</f>
        <v>0</v>
      </c>
      <c r="DI5" s="69">
        <f t="shared" ref="DI5:DI15" si="40">IFERROR(SUM(DE5:DH5),"")</f>
        <v>0</v>
      </c>
      <c r="DK5" s="25">
        <f t="shared" ref="DK5:DK15" si="41">YEAR($B5)</f>
        <v>2015</v>
      </c>
      <c r="DL5" s="26" t="str">
        <f>TEXT(EOMONTH('Raw Data'!$B357,-11)+1,"mmm")</f>
        <v>Feb</v>
      </c>
      <c r="DM5" s="68">
        <f>IFERROR(SUMPRODUCT(('Raw Data'!$F$3:$F$367=WOM!DM$3)*('Raw Data'!$D$3:$D$367=WOM!$DL5)*('Raw Data'!$C$3:$C$367=WOM!$DK5)*('Raw Data'!$I$2:$AD$2=WOM!DM$1)*('Raw Data'!$I$3:$AD$367)),"")</f>
        <v>0</v>
      </c>
      <c r="DN5" s="68">
        <f>IFERROR(SUMPRODUCT(('Raw Data'!$F$3:$F$367=WOM!DN$3)*('Raw Data'!$D$3:$D$367=WOM!$DL5)*('Raw Data'!$C$3:$C$367=WOM!$DK5)*('Raw Data'!$I$2:$AD$2=WOM!DN$1)*('Raw Data'!$I$3:$AD$367)),"")</f>
        <v>0</v>
      </c>
      <c r="DO5" s="68">
        <f>IFERROR(SUMPRODUCT(('Raw Data'!$F$3:$F$367=WOM!DO$3)*('Raw Data'!$D$3:$D$367=WOM!$DL5)*('Raw Data'!$C$3:$C$367=WOM!$DK5)*('Raw Data'!$I$2:$AD$2=WOM!DO$1)*('Raw Data'!$I$3:$AD$367)),"")</f>
        <v>0</v>
      </c>
      <c r="DP5" s="68">
        <f>IFERROR(SUMPRODUCT(('Raw Data'!$F$3:$F$367=WOM!DP$3)*('Raw Data'!$D$3:$D$367=WOM!$DL5)*('Raw Data'!$C$3:$C$367=WOM!$DK5)*('Raw Data'!$I$2:$AD$2=WOM!DP$1)*('Raw Data'!$I$3:$AD$367)),"")</f>
        <v>0</v>
      </c>
      <c r="DQ5" s="69">
        <f t="shared" ref="DQ5:DQ15" si="42">IFERROR(SUM(DM5:DP5),"")</f>
        <v>0</v>
      </c>
      <c r="DS5" s="25">
        <f t="shared" ref="DS5:DS15" si="43">YEAR($B5)</f>
        <v>2015</v>
      </c>
      <c r="DT5" s="26" t="str">
        <f>TEXT(EOMONTH('Raw Data'!$B357,-11)+1,"mmm")</f>
        <v>Feb</v>
      </c>
      <c r="DU5" s="68">
        <f>IFERROR(SUMPRODUCT(('Raw Data'!$F$3:$F$367=WOM!DU$3)*('Raw Data'!$D$3:$D$367=WOM!$DT5)*('Raw Data'!$C$3:$C$367=WOM!$DS5)*('Raw Data'!$I$2:$AD$2=WOM!DU$1)*('Raw Data'!$I$3:$AD$367)),"")</f>
        <v>0</v>
      </c>
      <c r="DV5" s="68">
        <f>IFERROR(SUMPRODUCT(('Raw Data'!$F$3:$F$367=WOM!DV$3)*('Raw Data'!$D$3:$D$367=WOM!$DT5)*('Raw Data'!$C$3:$C$367=WOM!$DS5)*('Raw Data'!$I$2:$AD$2=WOM!DV$1)*('Raw Data'!$I$3:$AD$367)),"")</f>
        <v>0</v>
      </c>
      <c r="DW5" s="68">
        <f>IFERROR(SUMPRODUCT(('Raw Data'!$F$3:$F$367=WOM!DW$3)*('Raw Data'!$D$3:$D$367=WOM!$DT5)*('Raw Data'!$C$3:$C$367=WOM!$DS5)*('Raw Data'!$I$2:$AD$2=WOM!DW$1)*('Raw Data'!$I$3:$AD$367)),"")</f>
        <v>0</v>
      </c>
      <c r="DX5" s="68">
        <f>IFERROR(SUMPRODUCT(('Raw Data'!$F$3:$F$367=WOM!DX$3)*('Raw Data'!$D$3:$D$367=WOM!$DT5)*('Raw Data'!$C$3:$C$367=WOM!$DS5)*('Raw Data'!$I$2:$AD$2=WOM!DX$1)*('Raw Data'!$I$3:$AD$367)),"")</f>
        <v>0</v>
      </c>
      <c r="DY5" s="69">
        <f t="shared" ref="DY5:DY15" si="44">IFERROR(SUM(DU5:DX5),"")</f>
        <v>0</v>
      </c>
      <c r="EA5" s="25">
        <f t="shared" ref="EA5:EA15" si="45">YEAR($B5)</f>
        <v>2015</v>
      </c>
      <c r="EB5" s="26" t="str">
        <f>TEXT(EOMONTH('Raw Data'!$B357,-11)+1,"mmm")</f>
        <v>Feb</v>
      </c>
      <c r="EC5" s="68">
        <f>IFERROR(SUMPRODUCT(('Raw Data'!$F$3:$F$367=WOM!EC$3)*('Raw Data'!$D$3:$D$367=WOM!$EB5)*('Raw Data'!$C$3:$C$367=WOM!$EA5)*('Raw Data'!$I$2:$AD$2=WOM!EC$1)*('Raw Data'!$I$3:$AD$367)),"")</f>
        <v>0</v>
      </c>
      <c r="ED5" s="68">
        <f>IFERROR(SUMPRODUCT(('Raw Data'!$F$3:$F$367=WOM!ED$3)*('Raw Data'!$D$3:$D$367=WOM!$EB5)*('Raw Data'!$C$3:$C$367=WOM!$EA5)*('Raw Data'!$I$2:$AD$2=WOM!ED$1)*('Raw Data'!$I$3:$AD$367)),"")</f>
        <v>0</v>
      </c>
      <c r="EE5" s="68">
        <f>IFERROR(SUMPRODUCT(('Raw Data'!$F$3:$F$367=WOM!EE$3)*('Raw Data'!$D$3:$D$367=WOM!$EB5)*('Raw Data'!$C$3:$C$367=WOM!$EA5)*('Raw Data'!$I$2:$AD$2=WOM!EE$1)*('Raw Data'!$I$3:$AD$367)),"")</f>
        <v>0</v>
      </c>
      <c r="EF5" s="68">
        <f>IFERROR(SUMPRODUCT(('Raw Data'!$F$3:$F$367=WOM!EF$3)*('Raw Data'!$D$3:$D$367=WOM!$EB5)*('Raw Data'!$C$3:$C$367=WOM!$EA5)*('Raw Data'!$I$2:$AD$2=WOM!EF$1)*('Raw Data'!$I$3:$AD$367)),"")</f>
        <v>0</v>
      </c>
      <c r="EG5" s="69">
        <f t="shared" ref="EG5:EG15" si="46">IFERROR(SUM(EC5:EF5),"")</f>
        <v>0</v>
      </c>
      <c r="EI5" s="25">
        <f t="shared" ref="EI5:EI15" si="47">YEAR($B5)</f>
        <v>2015</v>
      </c>
      <c r="EJ5" s="26" t="str">
        <f>TEXT(EOMONTH('Raw Data'!$B357,-11)+1,"mmm")</f>
        <v>Feb</v>
      </c>
      <c r="EK5" s="68">
        <f>IFERROR(SUMPRODUCT(('Raw Data'!$F$3:$F$367=WOM!EK$3)*('Raw Data'!$D$3:$D$367=WOM!$DT5)*('Raw Data'!$C$3:$C$367=WOM!$DS5)*('Raw Data'!$I$2:$AD$2=WOM!EK$1)*('Raw Data'!$I$3:$AD$367)),"")</f>
        <v>0</v>
      </c>
      <c r="EL5" s="68">
        <f>IFERROR(SUMPRODUCT(('Raw Data'!$F$3:$F$367=WOM!EL$3)*('Raw Data'!$D$3:$D$367=WOM!$DT5)*('Raw Data'!$C$3:$C$367=WOM!$DS5)*('Raw Data'!$I$2:$AD$2=WOM!EL$1)*('Raw Data'!$I$3:$AD$367)),"")</f>
        <v>0</v>
      </c>
      <c r="EM5" s="68">
        <f>IFERROR(SUMPRODUCT(('Raw Data'!$F$3:$F$367=WOM!EM$3)*('Raw Data'!$D$3:$D$367=WOM!$DT5)*('Raw Data'!$C$3:$C$367=WOM!$DS5)*('Raw Data'!$I$2:$AD$2=WOM!EM$1)*('Raw Data'!$I$3:$AD$367)),"")</f>
        <v>0</v>
      </c>
      <c r="EN5" s="68">
        <f>IFERROR(SUMPRODUCT(('Raw Data'!$F$3:$F$367=WOM!EN$3)*('Raw Data'!$D$3:$D$367=WOM!$DT5)*('Raw Data'!$C$3:$C$367=WOM!$DS5)*('Raw Data'!$I$2:$AD$2=WOM!EN$1)*('Raw Data'!$I$3:$AD$367)),"")</f>
        <v>0</v>
      </c>
      <c r="EO5" s="69">
        <f t="shared" ref="EO5:EO15" si="48">IFERROR(SUM(EK5:EN5),"")</f>
        <v>0</v>
      </c>
      <c r="EQ5" s="25">
        <f t="shared" ref="EQ5:EQ15" si="49">YEAR($B5)</f>
        <v>2015</v>
      </c>
      <c r="ER5" s="26" t="str">
        <f>TEXT(EOMONTH('Raw Data'!$B357,-11)+1,"mmm")</f>
        <v>Feb</v>
      </c>
      <c r="ES5" s="68">
        <f>IFERROR(SUMPRODUCT(('Raw Data'!$F$3:$F$367=WOM!ES$3)*('Raw Data'!$D$3:$D$367=WOM!$ER5)*('Raw Data'!$C$3:$C$367=WOM!$EQ5)*('Raw Data'!$I$2:$AD$2=WOM!ES$1)*('Raw Data'!$I$3:$AD$367)),"")</f>
        <v>0</v>
      </c>
      <c r="ET5" s="68">
        <f>IFERROR(SUMPRODUCT(('Raw Data'!$F$3:$F$367=WOM!ET$3)*('Raw Data'!$D$3:$D$367=WOM!$ER5)*('Raw Data'!$C$3:$C$367=WOM!$EQ5)*('Raw Data'!$I$2:$AD$2=WOM!ET$1)*('Raw Data'!$I$3:$AD$367)),"")</f>
        <v>0</v>
      </c>
      <c r="EU5" s="68">
        <f>IFERROR(SUMPRODUCT(('Raw Data'!$F$3:$F$367=WOM!EU$3)*('Raw Data'!$D$3:$D$367=WOM!$ER5)*('Raw Data'!$C$3:$C$367=WOM!$EQ5)*('Raw Data'!$I$2:$AD$2=WOM!EU$1)*('Raw Data'!$I$3:$AD$367)),"")</f>
        <v>0</v>
      </c>
      <c r="EV5" s="68">
        <f>IFERROR(SUMPRODUCT(('Raw Data'!$F$3:$F$367=WOM!EV$3)*('Raw Data'!$D$3:$D$367=WOM!$ER5)*('Raw Data'!$C$3:$C$367=WOM!$EQ5)*('Raw Data'!$I$2:$AD$2=WOM!EV$1)*('Raw Data'!$I$3:$AD$367)),"")</f>
        <v>0</v>
      </c>
      <c r="EW5" s="69">
        <f t="shared" ref="EW5:EW15" si="50">IFERROR(SUM(ES5:EV5),"")</f>
        <v>0</v>
      </c>
      <c r="EY5" s="25">
        <f t="shared" ref="EY5:EY15" si="51">YEAR($B5)</f>
        <v>2015</v>
      </c>
      <c r="EZ5" s="26" t="str">
        <f>TEXT(EOMONTH('Raw Data'!$B357,-11)+1,"mmm")</f>
        <v>Feb</v>
      </c>
      <c r="FA5" s="68">
        <f>IFERROR(SUMPRODUCT(('Raw Data'!$F$3:$F$367=WOM!FA$3)*('Raw Data'!$D$3:$D$367=WOM!$EZ5)*('Raw Data'!$C$3:$C$367=WOM!$EY5)*('Raw Data'!$I$2:$AD$2=WOM!FA$1)*('Raw Data'!$I$3:$AD$367)),"")</f>
        <v>0</v>
      </c>
      <c r="FB5" s="68">
        <f>IFERROR(SUMPRODUCT(('Raw Data'!$F$3:$F$367=WOM!FB$3)*('Raw Data'!$D$3:$D$367=WOM!$EZ5)*('Raw Data'!$C$3:$C$367=WOM!$EY5)*('Raw Data'!$I$2:$AD$2=WOM!FB$1)*('Raw Data'!$I$3:$AD$367)),"")</f>
        <v>0</v>
      </c>
      <c r="FC5" s="68">
        <f>IFERROR(SUMPRODUCT(('Raw Data'!$F$3:$F$367=WOM!FC$3)*('Raw Data'!$D$3:$D$367=WOM!$EZ5)*('Raw Data'!$C$3:$C$367=WOM!$EY5)*('Raw Data'!$I$2:$AD$2=WOM!FC$1)*('Raw Data'!$I$3:$AD$367)),"")</f>
        <v>0</v>
      </c>
      <c r="FD5" s="68">
        <f>IFERROR(SUMPRODUCT(('Raw Data'!$F$3:$F$367=WOM!FD$3)*('Raw Data'!$D$3:$D$367=WOM!$EZ5)*('Raw Data'!$C$3:$C$367=WOM!$EY5)*('Raw Data'!$I$2:$AD$2=WOM!FD$1)*('Raw Data'!$I$3:$AD$367)),"")</f>
        <v>0</v>
      </c>
      <c r="FE5" s="69">
        <f t="shared" ref="FE5:FE15" si="52">IFERROR(SUM(FA5:FD5),"")</f>
        <v>0</v>
      </c>
    </row>
    <row r="6" spans="2:161" ht="15.75" thickBot="1" x14ac:dyDescent="0.3">
      <c r="B6" s="154">
        <f t="shared" si="0"/>
        <v>42337</v>
      </c>
      <c r="C6" s="25">
        <f t="shared" si="4"/>
        <v>2015</v>
      </c>
      <c r="D6" s="28" t="str">
        <f t="shared" si="1"/>
        <v>Nov</v>
      </c>
      <c r="E6" s="152">
        <f>IFERROR(SUMPRODUCT(('Raw Data'!$F$3:$F$655=WOM!E$3)*('Raw Data'!$D$3:$D$655=WOM!$D6)*('Raw Data'!$C$3:$C$655=WOM!$C6)*('Raw Data'!$I$2:$AD$2=WOM!E$1)*('Raw Data'!$I$3:$AD$655)),"")</f>
        <v>1520</v>
      </c>
      <c r="F6" s="152">
        <f>IFERROR(SUMPRODUCT(('Raw Data'!$F$3:$F$655=WOM!F$3)*('Raw Data'!$D$3:$D$655=WOM!$D6)*('Raw Data'!$C$3:$C$655=WOM!$C6)*('Raw Data'!$I$2:$AD$2=WOM!F$1)*('Raw Data'!$I$3:$AD$655)),"")</f>
        <v>1408</v>
      </c>
      <c r="G6" s="152">
        <f>IFERROR(SUMPRODUCT(('Raw Data'!$F$3:$F$655=WOM!G$3)*('Raw Data'!$D$3:$D$655=WOM!$D6)*('Raw Data'!$C$3:$C$655=WOM!$C6)*('Raw Data'!$I$2:$AD$2=WOM!G$1)*('Raw Data'!$I$3:$AD$655)),"")</f>
        <v>1388</v>
      </c>
      <c r="H6" s="152">
        <f>IFERROR(SUMPRODUCT(('Raw Data'!$F$3:$F$655=WOM!H$3)*('Raw Data'!$D$3:$D$655=WOM!$D6)*('Raw Data'!$C$3:$C$655=WOM!$C6)*('Raw Data'!$I$2:$AD$2=WOM!H$1)*('Raw Data'!$I$3:$AD$655)),"")</f>
        <v>1290</v>
      </c>
      <c r="I6" s="151">
        <f t="shared" si="5"/>
        <v>5606</v>
      </c>
      <c r="J6" s="169"/>
      <c r="K6" s="25">
        <f t="shared" si="6"/>
        <v>2015</v>
      </c>
      <c r="L6" s="26" t="str">
        <f t="shared" si="7"/>
        <v>Nov</v>
      </c>
      <c r="M6" s="152">
        <f>IFERROR(SUMPRODUCT(('Raw Data'!$F$3:$F$655=WOM!M$3)*('Raw Data'!$D$3:$D$655=WOM!$D6)*('Raw Data'!$C$3:$C$655=WOM!$C6)*('Raw Data'!$I$2:$AD$2=WOM!M$1)*('Raw Data'!$I$3:$AD$655)),"")</f>
        <v>1488</v>
      </c>
      <c r="N6" s="152">
        <f>IFERROR(SUMPRODUCT(('Raw Data'!$F$3:$F$655=WOM!N$3)*('Raw Data'!$D$3:$D$655=WOM!$D6)*('Raw Data'!$C$3:$C$655=WOM!$C6)*('Raw Data'!$I$2:$AD$2=WOM!N$1)*('Raw Data'!$I$3:$AD$655)),"")</f>
        <v>1144</v>
      </c>
      <c r="O6" s="152">
        <f>IFERROR(SUMPRODUCT(('Raw Data'!$F$3:$F$655=WOM!O$3)*('Raw Data'!$D$3:$D$655=WOM!$D6)*('Raw Data'!$C$3:$C$655=WOM!$C6)*('Raw Data'!$I$2:$AD$2=WOM!O$1)*('Raw Data'!$I$3:$AD$655)),"")</f>
        <v>1354</v>
      </c>
      <c r="P6" s="152">
        <f>IFERROR(SUMPRODUCT(('Raw Data'!$F$3:$F$655=WOM!P$3)*('Raw Data'!$D$3:$D$655=WOM!$D6)*('Raw Data'!$C$3:$C$655=WOM!$C6)*('Raw Data'!$I$2:$AD$2=WOM!P$1)*('Raw Data'!$I$3:$AD$655)),"")</f>
        <v>1201</v>
      </c>
      <c r="Q6" s="69">
        <f t="shared" si="8"/>
        <v>5187</v>
      </c>
      <c r="S6" s="25">
        <f t="shared" si="9"/>
        <v>2015</v>
      </c>
      <c r="T6" s="26" t="str">
        <f t="shared" si="10"/>
        <v>Nov</v>
      </c>
      <c r="U6" s="152">
        <f>IFERROR(SUMPRODUCT(('Raw Data'!$F$3:$F$655=WOM!U$3)*('Raw Data'!$D$3:$D$655=WOM!$D6)*('Raw Data'!$C$3:$C$655=WOM!$C6)*('Raw Data'!$I$2:$AD$2=WOM!U$1)*('Raw Data'!$I$3:$AD$655)),"")</f>
        <v>727</v>
      </c>
      <c r="V6" s="152">
        <f>IFERROR(SUMPRODUCT(('Raw Data'!$F$3:$F$655=WOM!V$3)*('Raw Data'!$D$3:$D$655=WOM!$D6)*('Raw Data'!$C$3:$C$655=WOM!$C6)*('Raw Data'!$I$2:$AD$2=WOM!V$1)*('Raw Data'!$I$3:$AD$655)),"")</f>
        <v>808</v>
      </c>
      <c r="W6" s="152">
        <f>IFERROR(SUMPRODUCT(('Raw Data'!$F$3:$F$655=WOM!W$3)*('Raw Data'!$D$3:$D$655=WOM!$D6)*('Raw Data'!$C$3:$C$655=WOM!$C6)*('Raw Data'!$I$2:$AD$2=WOM!W$1)*('Raw Data'!$I$3:$AD$655)),"")</f>
        <v>876</v>
      </c>
      <c r="X6" s="152">
        <f>IFERROR(SUMPRODUCT(('Raw Data'!$F$3:$F$655=WOM!X$3)*('Raw Data'!$D$3:$D$655=WOM!$D6)*('Raw Data'!$C$3:$C$655=WOM!$C6)*('Raw Data'!$I$2:$AD$2=WOM!X$1)*('Raw Data'!$I$3:$AD$655)),"")</f>
        <v>1021</v>
      </c>
      <c r="Y6" s="69">
        <f t="shared" si="11"/>
        <v>3432</v>
      </c>
      <c r="AA6" s="25">
        <f t="shared" si="12"/>
        <v>2015</v>
      </c>
      <c r="AB6" s="26" t="str">
        <f t="shared" si="13"/>
        <v>Nov</v>
      </c>
      <c r="AC6" s="152">
        <f>IFERROR(SUMPRODUCT(('Raw Data'!$F$3:$F$655=WOM!AC$3)*('Raw Data'!$D$3:$D$655=WOM!$D6)*('Raw Data'!$C$3:$C$655=WOM!$C6)*('Raw Data'!$I$2:$AD$2=WOM!AC$1)*('Raw Data'!$I$3:$AD$655)),"")</f>
        <v>267</v>
      </c>
      <c r="AD6" s="152">
        <f>IFERROR(SUMPRODUCT(('Raw Data'!$F$3:$F$655=WOM!AD$3)*('Raw Data'!$D$3:$D$655=WOM!$D6)*('Raw Data'!$C$3:$C$655=WOM!$C6)*('Raw Data'!$I$2:$AD$2=WOM!AD$1)*('Raw Data'!$I$3:$AD$655)),"")</f>
        <v>300</v>
      </c>
      <c r="AE6" s="152">
        <f>IFERROR(SUMPRODUCT(('Raw Data'!$F$3:$F$655=WOM!AE$3)*('Raw Data'!$D$3:$D$655=WOM!$D6)*('Raw Data'!$C$3:$C$655=WOM!$C6)*('Raw Data'!$I$2:$AD$2=WOM!AE$1)*('Raw Data'!$I$3:$AD$655)),"")</f>
        <v>299</v>
      </c>
      <c r="AF6" s="152">
        <f>IFERROR(SUMPRODUCT(('Raw Data'!$F$3:$F$655=WOM!AF$3)*('Raw Data'!$D$3:$D$655=WOM!$D6)*('Raw Data'!$C$3:$C$655=WOM!$C6)*('Raw Data'!$I$2:$AD$2=WOM!AF$1)*('Raw Data'!$I$3:$AD$655)),"")</f>
        <v>287</v>
      </c>
      <c r="AG6" s="69">
        <f t="shared" si="14"/>
        <v>1153</v>
      </c>
      <c r="AI6" s="25">
        <f t="shared" si="15"/>
        <v>2015</v>
      </c>
      <c r="AJ6" s="26" t="str">
        <f t="shared" si="16"/>
        <v>Nov</v>
      </c>
      <c r="AK6" s="152">
        <f>IFERROR(SUMPRODUCT(('Raw Data'!$F$3:$F$655=WOM!AK$3)*('Raw Data'!$D$3:$D$655=WOM!$D6)*('Raw Data'!$C$3:$C$655=WOM!$C6)*('Raw Data'!$I$2:$AD$2=WOM!AK$1)*('Raw Data'!$I$3:$AD$655)),"")</f>
        <v>4096</v>
      </c>
      <c r="AL6" s="152">
        <f>IFERROR(SUMPRODUCT(('Raw Data'!$F$3:$F$655=WOM!AL$3)*('Raw Data'!$D$3:$D$655=WOM!$D6)*('Raw Data'!$C$3:$C$655=WOM!$C6)*('Raw Data'!$I$2:$AD$2=WOM!AL$1)*('Raw Data'!$I$3:$AD$655)),"")</f>
        <v>4259</v>
      </c>
      <c r="AM6" s="152">
        <f>IFERROR(SUMPRODUCT(('Raw Data'!$F$3:$F$655=WOM!AM$3)*('Raw Data'!$D$3:$D$655=WOM!$D6)*('Raw Data'!$C$3:$C$655=WOM!$C6)*('Raw Data'!$I$2:$AD$2=WOM!AM$1)*('Raw Data'!$I$3:$AD$655)),"")</f>
        <v>3637</v>
      </c>
      <c r="AN6" s="152">
        <f>IFERROR(SUMPRODUCT(('Raw Data'!$F$3:$F$655=WOM!AN$3)*('Raw Data'!$D$3:$D$655=WOM!$D6)*('Raw Data'!$C$3:$C$655=WOM!$C6)*('Raw Data'!$I$2:$AD$2=WOM!AN$1)*('Raw Data'!$I$3:$AD$655)),"")</f>
        <v>3912</v>
      </c>
      <c r="AO6" s="69">
        <f t="shared" si="17"/>
        <v>15904</v>
      </c>
      <c r="AQ6" s="25">
        <f t="shared" si="18"/>
        <v>2015</v>
      </c>
      <c r="AR6" s="26" t="str">
        <f t="shared" si="19"/>
        <v>Nov</v>
      </c>
      <c r="AS6" s="152">
        <f>IFERROR(SUMPRODUCT(('Raw Data'!$F$3:$F$655=WOM!AS$3)*('Raw Data'!$D$3:$D$655=WOM!$D6)*('Raw Data'!$C$3:$C$655=WOM!$C6)*('Raw Data'!$I$2:$AD$2=WOM!AS$1)*('Raw Data'!$I$3:$AD$655)),"")</f>
        <v>1412</v>
      </c>
      <c r="AT6" s="152">
        <f>IFERROR(SUMPRODUCT(('Raw Data'!$F$3:$F$655=WOM!AT$3)*('Raw Data'!$D$3:$D$655=WOM!$D6)*('Raw Data'!$C$3:$C$655=WOM!$C6)*('Raw Data'!$I$2:$AD$2=WOM!AT$1)*('Raw Data'!$I$3:$AD$655)),"")</f>
        <v>1441</v>
      </c>
      <c r="AU6" s="152">
        <f>IFERROR(SUMPRODUCT(('Raw Data'!$F$3:$F$655=WOM!AU$3)*('Raw Data'!$D$3:$D$655=WOM!$D6)*('Raw Data'!$C$3:$C$655=WOM!$C6)*('Raw Data'!$I$2:$AD$2=WOM!AU$1)*('Raw Data'!$I$3:$AD$655)),"")</f>
        <v>3141</v>
      </c>
      <c r="AV6" s="152">
        <f>IFERROR(SUMPRODUCT(('Raw Data'!$F$3:$F$655=WOM!AV$3)*('Raw Data'!$D$3:$D$655=WOM!$D6)*('Raw Data'!$C$3:$C$655=WOM!$C6)*('Raw Data'!$I$2:$AD$2=WOM!AV$1)*('Raw Data'!$I$3:$AD$655)),"")</f>
        <v>2615</v>
      </c>
      <c r="AW6" s="69">
        <f t="shared" si="20"/>
        <v>8609</v>
      </c>
      <c r="AY6" s="25">
        <f t="shared" si="21"/>
        <v>2015</v>
      </c>
      <c r="AZ6" s="26" t="str">
        <f t="shared" si="22"/>
        <v>Nov</v>
      </c>
      <c r="BA6" s="152">
        <f>IFERROR(SUMPRODUCT(('Raw Data'!$F$3:$F$655=WOM!BA$3)*('Raw Data'!$D$3:$D$655=WOM!$D6)*('Raw Data'!$C$3:$C$655=WOM!$C6)*('Raw Data'!$I$2:$AD$2=WOM!BA$1)*('Raw Data'!$I$3:$AD$655)),"")</f>
        <v>1412</v>
      </c>
      <c r="BB6" s="152">
        <f>IFERROR(SUMPRODUCT(('Raw Data'!$F$3:$F$655=WOM!BB$3)*('Raw Data'!$D$3:$D$655=WOM!$D6)*('Raw Data'!$C$3:$C$655=WOM!$C6)*('Raw Data'!$I$2:$AD$2=WOM!BB$1)*('Raw Data'!$I$3:$AD$655)),"")</f>
        <v>1441</v>
      </c>
      <c r="BC6" s="152">
        <f>IFERROR(SUMPRODUCT(('Raw Data'!$F$3:$F$655=WOM!BC$3)*('Raw Data'!$D$3:$D$655=WOM!$D6)*('Raw Data'!$C$3:$C$655=WOM!$C6)*('Raw Data'!$I$2:$AD$2=WOM!BC$1)*('Raw Data'!$I$3:$AD$655)),"")</f>
        <v>3141</v>
      </c>
      <c r="BD6" s="152">
        <f>IFERROR(SUMPRODUCT(('Raw Data'!$F$3:$F$655=WOM!BD$3)*('Raw Data'!$D$3:$D$655=WOM!$D6)*('Raw Data'!$C$3:$C$655=WOM!$C6)*('Raw Data'!$I$2:$AD$2=WOM!BD$1)*('Raw Data'!$I$3:$AD$655)),"")</f>
        <v>2615</v>
      </c>
      <c r="BE6" s="69">
        <f t="shared" si="23"/>
        <v>8609</v>
      </c>
      <c r="BG6" s="25">
        <f t="shared" si="24"/>
        <v>2015</v>
      </c>
      <c r="BH6" s="26" t="str">
        <f t="shared" si="25"/>
        <v>Nov</v>
      </c>
      <c r="BI6" s="152">
        <f>IFERROR(SUMPRODUCT(('Raw Data'!$F$3:$F$655=WOM!BI$3)*('Raw Data'!$D$3:$D$655=WOM!$D6)*('Raw Data'!$C$3:$C$655=WOM!$C6)*('Raw Data'!$I$2:$AD$2=WOM!BI$1)*('Raw Data'!$I$3:$AD$655)),"")</f>
        <v>20014</v>
      </c>
      <c r="BJ6" s="152">
        <f>IFERROR(SUMPRODUCT(('Raw Data'!$F$3:$F$655=WOM!BJ$3)*('Raw Data'!$D$3:$D$655=WOM!$D6)*('Raw Data'!$C$3:$C$655=WOM!$C6)*('Raw Data'!$I$2:$AD$2=WOM!BJ$1)*('Raw Data'!$I$3:$AD$655)),"")</f>
        <v>19532</v>
      </c>
      <c r="BK6" s="152">
        <f>IFERROR(SUMPRODUCT(('Raw Data'!$F$3:$F$655=WOM!BK$3)*('Raw Data'!$D$3:$D$655=WOM!$D6)*('Raw Data'!$C$3:$C$655=WOM!$C6)*('Raw Data'!$I$2:$AD$2=WOM!BK$1)*('Raw Data'!$I$3:$AD$655)),"")</f>
        <v>19263</v>
      </c>
      <c r="BL6" s="152">
        <f>IFERROR(SUMPRODUCT(('Raw Data'!$F$3:$F$655=WOM!BL$3)*('Raw Data'!$D$3:$D$655=WOM!$D6)*('Raw Data'!$C$3:$C$655=WOM!$C6)*('Raw Data'!$I$2:$AD$2=WOM!BL$1)*('Raw Data'!$I$3:$AD$655)),"")</f>
        <v>17479</v>
      </c>
      <c r="BM6" s="69">
        <f t="shared" si="26"/>
        <v>76288</v>
      </c>
      <c r="BO6" s="25">
        <f t="shared" si="27"/>
        <v>2015</v>
      </c>
      <c r="BP6" s="26" t="str">
        <f t="shared" si="2"/>
        <v>Nov</v>
      </c>
      <c r="BQ6" s="68">
        <f>IFERROR(SUMPRODUCT(('Raw Data'!$F$3:$F$655=WOM!BQ$3)*('Raw Data'!$D$3:$D$655=WOM!$D6)*('Raw Data'!$C$3:$C$655=WOM!$C6)*('Raw Data'!$I$2:$AD$2=WOM!BQ$1)*('Raw Data'!$I$3:$AD$655)),"")</f>
        <v>16620</v>
      </c>
      <c r="BR6" s="68">
        <f>IFERROR(SUMPRODUCT(('Raw Data'!$F$3:$F$655=WOM!BR$3)*('Raw Data'!$D$3:$D$655=WOM!$D6)*('Raw Data'!$C$3:$C$655=WOM!$C6)*('Raw Data'!$I$2:$AD$2=WOM!BR$1)*('Raw Data'!$I$3:$AD$655)),"")</f>
        <v>17766</v>
      </c>
      <c r="BS6" s="68">
        <f>IFERROR(SUMPRODUCT(('Raw Data'!$F$3:$F$655=WOM!BS$3)*('Raw Data'!$D$3:$D$655=WOM!$D6)*('Raw Data'!$C$3:$C$655=WOM!$C6)*('Raw Data'!$I$2:$AD$2=WOM!BS$1)*('Raw Data'!$I$3:$AD$655)),"")</f>
        <v>16767</v>
      </c>
      <c r="BT6" s="68">
        <f>IFERROR(SUMPRODUCT(('Raw Data'!$F$3:$F$655=WOM!BT$3)*('Raw Data'!$D$3:$D$655=WOM!$D6)*('Raw Data'!$C$3:$C$655=WOM!$C6)*('Raw Data'!$I$2:$AD$2=WOM!BT$1)*('Raw Data'!$I$3:$AD$655)),"")</f>
        <v>16910</v>
      </c>
      <c r="BU6" s="69">
        <f t="shared" si="3"/>
        <v>68063</v>
      </c>
      <c r="BW6" s="25">
        <f t="shared" si="28"/>
        <v>2015</v>
      </c>
      <c r="BX6" s="26" t="str">
        <f t="shared" si="29"/>
        <v>Nov</v>
      </c>
      <c r="BY6" s="68">
        <f>IFERROR(SUMPRODUCT(('Raw Data'!$F$3:$F$557=WOM!BY$3)*('Raw Data'!$D$3:$D$557=WOM!$BX6)*('Raw Data'!$C$3:$C$557=WOM!$BW6)*('Raw Data'!$I$2:$AD$2=WOM!BY$1)*('Raw Data'!$I$3:$AD$557)),"")</f>
        <v>1451</v>
      </c>
      <c r="BZ6" s="68">
        <f>IFERROR(SUMPRODUCT(('Raw Data'!$F$3:$F$557=WOM!BZ$3)*('Raw Data'!$D$3:$D$557=WOM!$BX6)*('Raw Data'!$C$3:$C$557=WOM!$BW6)*('Raw Data'!$I$2:$AD$2=WOM!BZ$1)*('Raw Data'!$I$3:$AD$557)),"")</f>
        <v>1429</v>
      </c>
      <c r="CA6" s="68">
        <f>IFERROR(SUMPRODUCT(('Raw Data'!$F$3:$F$557=WOM!CA$3)*('Raw Data'!$D$3:$D$557=WOM!$BX6)*('Raw Data'!$C$3:$C$557=WOM!$BW6)*('Raw Data'!$I$2:$AD$2=WOM!CA$1)*('Raw Data'!$I$3:$AD$557)),"")</f>
        <v>1341</v>
      </c>
      <c r="CB6" s="68">
        <f>IFERROR(SUMPRODUCT(('Raw Data'!$F$3:$F$557=WOM!CB$3)*('Raw Data'!$D$3:$D$557=WOM!$BX6)*('Raw Data'!$C$3:$C$557=WOM!$BW6)*('Raw Data'!$I$2:$AD$2=WOM!CB$1)*('Raw Data'!$I$3:$AD$557)),"")</f>
        <v>1645</v>
      </c>
      <c r="CC6" s="69">
        <f t="shared" si="30"/>
        <v>5866</v>
      </c>
      <c r="CE6" s="25">
        <f t="shared" si="31"/>
        <v>2015</v>
      </c>
      <c r="CF6" s="26" t="str">
        <f t="shared" si="32"/>
        <v>Nov</v>
      </c>
      <c r="CG6" s="68">
        <f>IFERROR(SUMPRODUCT(('Raw Data'!$F$3:$F$557=WOM!CG$3)*('Raw Data'!$D$3:$D$557=WOM!$CF6)*('Raw Data'!$C$3:$C$557=WOM!$CE6)*('Raw Data'!$I$2:$AD$2=WOM!CG$1)*('Raw Data'!$I$3:$AD$557)),"")</f>
        <v>432</v>
      </c>
      <c r="CH6" s="68">
        <f>IFERROR(SUMPRODUCT(('Raw Data'!$F$3:$F$557=WOM!CH$3)*('Raw Data'!$D$3:$D$557=WOM!$CF6)*('Raw Data'!$C$3:$C$557=WOM!$CE6)*('Raw Data'!$I$2:$AD$2=WOM!CH$1)*('Raw Data'!$I$3:$AD$557)),"")</f>
        <v>462</v>
      </c>
      <c r="CI6" s="68">
        <f>IFERROR(SUMPRODUCT(('Raw Data'!$F$3:$F$557=WOM!CI$3)*('Raw Data'!$D$3:$D$557=WOM!$CF6)*('Raw Data'!$C$3:$C$557=WOM!$CE6)*('Raw Data'!$I$2:$AD$2=WOM!CI$1)*('Raw Data'!$I$3:$AD$557)),"")</f>
        <v>430</v>
      </c>
      <c r="CJ6" s="68">
        <f>IFERROR(SUMPRODUCT(('Raw Data'!$F$3:$F$557=WOM!CJ$3)*('Raw Data'!$D$3:$D$557=WOM!$CF6)*('Raw Data'!$C$3:$C$557=WOM!$CE6)*('Raw Data'!$I$2:$AD$2=WOM!CJ$1)*('Raw Data'!$I$3:$AD$557)),"")</f>
        <v>470</v>
      </c>
      <c r="CK6" s="69">
        <f t="shared" si="33"/>
        <v>1794</v>
      </c>
      <c r="CM6" s="25">
        <f t="shared" si="34"/>
        <v>2015</v>
      </c>
      <c r="CN6" s="26" t="str">
        <f t="shared" si="35"/>
        <v>Nov</v>
      </c>
      <c r="CO6" s="68">
        <f>IFERROR(SUMPRODUCT(('Raw Data'!$F$3:$F$557=WOM!CO$3)*('Raw Data'!$D$3:$D$557=WOM!$CN6)*('Raw Data'!$C$3:$C$557=WOM!$CM6)*('Raw Data'!$I$2:$AD$2=WOM!CO$1)*('Raw Data'!$I$3:$AD$557)),"")</f>
        <v>69</v>
      </c>
      <c r="CP6" s="68">
        <f>IFERROR(SUMPRODUCT(('Raw Data'!$F$3:$F$557=WOM!CP$3)*('Raw Data'!$D$3:$D$557=WOM!$CN6)*('Raw Data'!$C$3:$C$557=WOM!$CM6)*('Raw Data'!$I$2:$AD$2=WOM!CP$1)*('Raw Data'!$I$3:$AD$557)),"")</f>
        <v>95</v>
      </c>
      <c r="CQ6" s="68">
        <f>IFERROR(SUMPRODUCT(('Raw Data'!$F$3:$F$557=WOM!CQ$3)*('Raw Data'!$D$3:$D$557=WOM!$CN6)*('Raw Data'!$C$3:$C$557=WOM!$CM6)*('Raw Data'!$I$2:$AD$2=WOM!CQ$1)*('Raw Data'!$I$3:$AD$557)),"")</f>
        <v>74</v>
      </c>
      <c r="CR6" s="68">
        <f>IFERROR(SUMPRODUCT(('Raw Data'!$F$3:$F$557=WOM!CR$3)*('Raw Data'!$D$3:$D$557=WOM!$CN6)*('Raw Data'!$C$3:$C$557=WOM!$CM6)*('Raw Data'!$I$2:$AD$2=WOM!CR$1)*('Raw Data'!$I$3:$AD$557)),"")</f>
        <v>74</v>
      </c>
      <c r="CS6" s="69">
        <f t="shared" si="36"/>
        <v>312</v>
      </c>
      <c r="CU6" s="25">
        <f t="shared" si="37"/>
        <v>2015</v>
      </c>
      <c r="CV6" s="26" t="str">
        <f>TEXT(EOMONTH('Raw Data'!$B358,-10)+1,"mmm")</f>
        <v>Mar</v>
      </c>
      <c r="CW6" s="68">
        <f>IFERROR(SUMPRODUCT(('Raw Data'!$F$3:$F$367=WOM!CW$3)*('Raw Data'!$D$3:$D$367=WOM!$CV6)*('Raw Data'!$C$3:$C$367=WOM!$CU6)*('Raw Data'!$I$2:$AD$2=WOM!CW$1)*('Raw Data'!$I$3:$AD$367)),"")</f>
        <v>0</v>
      </c>
      <c r="CX6" s="68">
        <f>IFERROR(SUMPRODUCT(('Raw Data'!$F$3:$F$367=WOM!CX$3)*('Raw Data'!$D$3:$D$367=WOM!$CV6)*('Raw Data'!$C$3:$C$367=WOM!$CU6)*('Raw Data'!$I$2:$AD$2=WOM!CX$1)*('Raw Data'!$I$3:$AD$367)),"")</f>
        <v>0</v>
      </c>
      <c r="CY6" s="68">
        <f>IFERROR(SUMPRODUCT(('Raw Data'!$F$3:$F$367=WOM!CY$3)*('Raw Data'!$D$3:$D$367=WOM!$CV6)*('Raw Data'!$C$3:$C$367=WOM!$CU6)*('Raw Data'!$I$2:$AD$2=WOM!CY$1)*('Raw Data'!$I$3:$AD$367)),"")</f>
        <v>0</v>
      </c>
      <c r="CZ6" s="68">
        <f>IFERROR(SUMPRODUCT(('Raw Data'!$F$3:$F$367=WOM!CZ$3)*('Raw Data'!$D$3:$D$367=WOM!$CV6)*('Raw Data'!$C$3:$C$367=WOM!$CU6)*('Raw Data'!$I$2:$AD$2=WOM!CZ$1)*('Raw Data'!$I$3:$AD$367)),"")</f>
        <v>0</v>
      </c>
      <c r="DA6" s="69">
        <f t="shared" si="38"/>
        <v>0</v>
      </c>
      <c r="DC6" s="25">
        <f t="shared" si="39"/>
        <v>2015</v>
      </c>
      <c r="DD6" s="26" t="str">
        <f>TEXT(EOMONTH('Raw Data'!$B358,-10)+1,"mmm")</f>
        <v>Mar</v>
      </c>
      <c r="DE6" s="68">
        <f>IFERROR(SUMPRODUCT(('Raw Data'!$F$3:$F$367=WOM!DE$3)*('Raw Data'!$D$3:$D$367=WOM!$DD6)*('Raw Data'!$C$3:$C$367=WOM!$DC6)*('Raw Data'!$I$2:$AD$2=WOM!DE$1)*('Raw Data'!$I$3:$AD$367)),"")</f>
        <v>0</v>
      </c>
      <c r="DF6" s="68">
        <f>IFERROR(SUMPRODUCT(('Raw Data'!$F$3:$F$367=WOM!DF$3)*('Raw Data'!$D$3:$D$367=WOM!$DD6)*('Raw Data'!$C$3:$C$367=WOM!$DC6)*('Raw Data'!$I$2:$AD$2=WOM!DF$1)*('Raw Data'!$I$3:$AD$367)),"")</f>
        <v>0</v>
      </c>
      <c r="DG6" s="68">
        <f>IFERROR(SUMPRODUCT(('Raw Data'!$F$3:$F$367=WOM!DG$3)*('Raw Data'!$D$3:$D$367=WOM!$DD6)*('Raw Data'!$C$3:$C$367=WOM!$DC6)*('Raw Data'!$I$2:$AD$2=WOM!DG$1)*('Raw Data'!$I$3:$AD$367)),"")</f>
        <v>0</v>
      </c>
      <c r="DH6" s="68">
        <f>IFERROR(SUMPRODUCT(('Raw Data'!$F$3:$F$367=WOM!DH$3)*('Raw Data'!$D$3:$D$367=WOM!$DD6)*('Raw Data'!$C$3:$C$367=WOM!$DC6)*('Raw Data'!$I$2:$AD$2=WOM!DH$1)*('Raw Data'!$I$3:$AD$367)),"")</f>
        <v>0</v>
      </c>
      <c r="DI6" s="69">
        <f t="shared" si="40"/>
        <v>0</v>
      </c>
      <c r="DK6" s="25">
        <f t="shared" si="41"/>
        <v>2015</v>
      </c>
      <c r="DL6" s="26" t="str">
        <f>TEXT(EOMONTH('Raw Data'!$B358,-10)+1,"mmm")</f>
        <v>Mar</v>
      </c>
      <c r="DM6" s="68">
        <f>IFERROR(SUMPRODUCT(('Raw Data'!$F$3:$F$367=WOM!DM$3)*('Raw Data'!$D$3:$D$367=WOM!$DL6)*('Raw Data'!$C$3:$C$367=WOM!$DK6)*('Raw Data'!$I$2:$AD$2=WOM!DM$1)*('Raw Data'!$I$3:$AD$367)),"")</f>
        <v>0</v>
      </c>
      <c r="DN6" s="68">
        <f>IFERROR(SUMPRODUCT(('Raw Data'!$F$3:$F$367=WOM!DN$3)*('Raw Data'!$D$3:$D$367=WOM!$DL6)*('Raw Data'!$C$3:$C$367=WOM!$DK6)*('Raw Data'!$I$2:$AD$2=WOM!DN$1)*('Raw Data'!$I$3:$AD$367)),"")</f>
        <v>0</v>
      </c>
      <c r="DO6" s="68">
        <f>IFERROR(SUMPRODUCT(('Raw Data'!$F$3:$F$367=WOM!DO$3)*('Raw Data'!$D$3:$D$367=WOM!$DL6)*('Raw Data'!$C$3:$C$367=WOM!$DK6)*('Raw Data'!$I$2:$AD$2=WOM!DO$1)*('Raw Data'!$I$3:$AD$367)),"")</f>
        <v>0</v>
      </c>
      <c r="DP6" s="68">
        <f>IFERROR(SUMPRODUCT(('Raw Data'!$F$3:$F$367=WOM!DP$3)*('Raw Data'!$D$3:$D$367=WOM!$DL6)*('Raw Data'!$C$3:$C$367=WOM!$DK6)*('Raw Data'!$I$2:$AD$2=WOM!DP$1)*('Raw Data'!$I$3:$AD$367)),"")</f>
        <v>0</v>
      </c>
      <c r="DQ6" s="69">
        <f t="shared" si="42"/>
        <v>0</v>
      </c>
      <c r="DS6" s="25">
        <f t="shared" si="43"/>
        <v>2015</v>
      </c>
      <c r="DT6" s="26" t="str">
        <f>TEXT(EOMONTH('Raw Data'!$B358,-10)+1,"mmm")</f>
        <v>Mar</v>
      </c>
      <c r="DU6" s="68">
        <f>IFERROR(SUMPRODUCT(('Raw Data'!$F$3:$F$367=WOM!DU$3)*('Raw Data'!$D$3:$D$367=WOM!$DT6)*('Raw Data'!$C$3:$C$367=WOM!$DS6)*('Raw Data'!$I$2:$AD$2=WOM!DU$1)*('Raw Data'!$I$3:$AD$367)),"")</f>
        <v>0</v>
      </c>
      <c r="DV6" s="68">
        <f>IFERROR(SUMPRODUCT(('Raw Data'!$F$3:$F$367=WOM!DV$3)*('Raw Data'!$D$3:$D$367=WOM!$DT6)*('Raw Data'!$C$3:$C$367=WOM!$DS6)*('Raw Data'!$I$2:$AD$2=WOM!DV$1)*('Raw Data'!$I$3:$AD$367)),"")</f>
        <v>0</v>
      </c>
      <c r="DW6" s="68">
        <f>IFERROR(SUMPRODUCT(('Raw Data'!$F$3:$F$367=WOM!DW$3)*('Raw Data'!$D$3:$D$367=WOM!$DT6)*('Raw Data'!$C$3:$C$367=WOM!$DS6)*('Raw Data'!$I$2:$AD$2=WOM!DW$1)*('Raw Data'!$I$3:$AD$367)),"")</f>
        <v>0</v>
      </c>
      <c r="DX6" s="68">
        <f>IFERROR(SUMPRODUCT(('Raw Data'!$F$3:$F$367=WOM!DX$3)*('Raw Data'!$D$3:$D$367=WOM!$DT6)*('Raw Data'!$C$3:$C$367=WOM!$DS6)*('Raw Data'!$I$2:$AD$2=WOM!DX$1)*('Raw Data'!$I$3:$AD$367)),"")</f>
        <v>0</v>
      </c>
      <c r="DY6" s="69">
        <f t="shared" si="44"/>
        <v>0</v>
      </c>
      <c r="EA6" s="25">
        <f t="shared" si="45"/>
        <v>2015</v>
      </c>
      <c r="EB6" s="26" t="str">
        <f>TEXT(EOMONTH('Raw Data'!$B358,-10)+1,"mmm")</f>
        <v>Mar</v>
      </c>
      <c r="EC6" s="68">
        <f>IFERROR(SUMPRODUCT(('Raw Data'!$F$3:$F$367=WOM!EC$3)*('Raw Data'!$D$3:$D$367=WOM!$EB6)*('Raw Data'!$C$3:$C$367=WOM!$EA6)*('Raw Data'!$I$2:$AD$2=WOM!EC$1)*('Raw Data'!$I$3:$AD$367)),"")</f>
        <v>0</v>
      </c>
      <c r="ED6" s="68">
        <f>IFERROR(SUMPRODUCT(('Raw Data'!$F$3:$F$367=WOM!ED$3)*('Raw Data'!$D$3:$D$367=WOM!$EB6)*('Raw Data'!$C$3:$C$367=WOM!$EA6)*('Raw Data'!$I$2:$AD$2=WOM!ED$1)*('Raw Data'!$I$3:$AD$367)),"")</f>
        <v>0</v>
      </c>
      <c r="EE6" s="68">
        <f>IFERROR(SUMPRODUCT(('Raw Data'!$F$3:$F$367=WOM!EE$3)*('Raw Data'!$D$3:$D$367=WOM!$EB6)*('Raw Data'!$C$3:$C$367=WOM!$EA6)*('Raw Data'!$I$2:$AD$2=WOM!EE$1)*('Raw Data'!$I$3:$AD$367)),"")</f>
        <v>0</v>
      </c>
      <c r="EF6" s="68">
        <f>IFERROR(SUMPRODUCT(('Raw Data'!$F$3:$F$367=WOM!EF$3)*('Raw Data'!$D$3:$D$367=WOM!$EB6)*('Raw Data'!$C$3:$C$367=WOM!$EA6)*('Raw Data'!$I$2:$AD$2=WOM!EF$1)*('Raw Data'!$I$3:$AD$367)),"")</f>
        <v>0</v>
      </c>
      <c r="EG6" s="69">
        <f t="shared" si="46"/>
        <v>0</v>
      </c>
      <c r="EI6" s="25">
        <f t="shared" si="47"/>
        <v>2015</v>
      </c>
      <c r="EJ6" s="26" t="str">
        <f>TEXT(EOMONTH('Raw Data'!$B358,-10)+1,"mmm")</f>
        <v>Mar</v>
      </c>
      <c r="EK6" s="68">
        <f>IFERROR(SUMPRODUCT(('Raw Data'!$F$3:$F$367=WOM!EK$3)*('Raw Data'!$D$3:$D$367=WOM!$DT6)*('Raw Data'!$C$3:$C$367=WOM!$DS6)*('Raw Data'!$I$2:$AD$2=WOM!EK$1)*('Raw Data'!$I$3:$AD$367)),"")</f>
        <v>0</v>
      </c>
      <c r="EL6" s="68">
        <f>IFERROR(SUMPRODUCT(('Raw Data'!$F$3:$F$367=WOM!EL$3)*('Raw Data'!$D$3:$D$367=WOM!$DT6)*('Raw Data'!$C$3:$C$367=WOM!$DS6)*('Raw Data'!$I$2:$AD$2=WOM!EL$1)*('Raw Data'!$I$3:$AD$367)),"")</f>
        <v>0</v>
      </c>
      <c r="EM6" s="68">
        <f>IFERROR(SUMPRODUCT(('Raw Data'!$F$3:$F$367=WOM!EM$3)*('Raw Data'!$D$3:$D$367=WOM!$DT6)*('Raw Data'!$C$3:$C$367=WOM!$DS6)*('Raw Data'!$I$2:$AD$2=WOM!EM$1)*('Raw Data'!$I$3:$AD$367)),"")</f>
        <v>0</v>
      </c>
      <c r="EN6" s="68">
        <f>IFERROR(SUMPRODUCT(('Raw Data'!$F$3:$F$367=WOM!EN$3)*('Raw Data'!$D$3:$D$367=WOM!$DT6)*('Raw Data'!$C$3:$C$367=WOM!$DS6)*('Raw Data'!$I$2:$AD$2=WOM!EN$1)*('Raw Data'!$I$3:$AD$367)),"")</f>
        <v>0</v>
      </c>
      <c r="EO6" s="69">
        <f t="shared" si="48"/>
        <v>0</v>
      </c>
      <c r="EQ6" s="25">
        <f t="shared" si="49"/>
        <v>2015</v>
      </c>
      <c r="ER6" s="26" t="str">
        <f>TEXT(EOMONTH('Raw Data'!$B358,-10)+1,"mmm")</f>
        <v>Mar</v>
      </c>
      <c r="ES6" s="68">
        <f>IFERROR(SUMPRODUCT(('Raw Data'!$F$3:$F$367=WOM!ES$3)*('Raw Data'!$D$3:$D$367=WOM!$ER6)*('Raw Data'!$C$3:$C$367=WOM!$EQ6)*('Raw Data'!$I$2:$AD$2=WOM!ES$1)*('Raw Data'!$I$3:$AD$367)),"")</f>
        <v>0</v>
      </c>
      <c r="ET6" s="68">
        <f>IFERROR(SUMPRODUCT(('Raw Data'!$F$3:$F$367=WOM!ET$3)*('Raw Data'!$D$3:$D$367=WOM!$ER6)*('Raw Data'!$C$3:$C$367=WOM!$EQ6)*('Raw Data'!$I$2:$AD$2=WOM!ET$1)*('Raw Data'!$I$3:$AD$367)),"")</f>
        <v>0</v>
      </c>
      <c r="EU6" s="68">
        <f>IFERROR(SUMPRODUCT(('Raw Data'!$F$3:$F$367=WOM!EU$3)*('Raw Data'!$D$3:$D$367=WOM!$ER6)*('Raw Data'!$C$3:$C$367=WOM!$EQ6)*('Raw Data'!$I$2:$AD$2=WOM!EU$1)*('Raw Data'!$I$3:$AD$367)),"")</f>
        <v>0</v>
      </c>
      <c r="EV6" s="68">
        <f>IFERROR(SUMPRODUCT(('Raw Data'!$F$3:$F$367=WOM!EV$3)*('Raw Data'!$D$3:$D$367=WOM!$ER6)*('Raw Data'!$C$3:$C$367=WOM!$EQ6)*('Raw Data'!$I$2:$AD$2=WOM!EV$1)*('Raw Data'!$I$3:$AD$367)),"")</f>
        <v>0</v>
      </c>
      <c r="EW6" s="69">
        <f t="shared" si="50"/>
        <v>0</v>
      </c>
      <c r="EY6" s="25">
        <f t="shared" si="51"/>
        <v>2015</v>
      </c>
      <c r="EZ6" s="26" t="str">
        <f>TEXT(EOMONTH('Raw Data'!$B358,-10)+1,"mmm")</f>
        <v>Mar</v>
      </c>
      <c r="FA6" s="68">
        <f>IFERROR(SUMPRODUCT(('Raw Data'!$F$3:$F$367=WOM!FA$3)*('Raw Data'!$D$3:$D$367=WOM!$EZ6)*('Raw Data'!$C$3:$C$367=WOM!$EY6)*('Raw Data'!$I$2:$AD$2=WOM!FA$1)*('Raw Data'!$I$3:$AD$367)),"")</f>
        <v>0</v>
      </c>
      <c r="FB6" s="68">
        <f>IFERROR(SUMPRODUCT(('Raw Data'!$F$3:$F$367=WOM!FB$3)*('Raw Data'!$D$3:$D$367=WOM!$EZ6)*('Raw Data'!$C$3:$C$367=WOM!$EY6)*('Raw Data'!$I$2:$AD$2=WOM!FB$1)*('Raw Data'!$I$3:$AD$367)),"")</f>
        <v>0</v>
      </c>
      <c r="FC6" s="68">
        <f>IFERROR(SUMPRODUCT(('Raw Data'!$F$3:$F$367=WOM!FC$3)*('Raw Data'!$D$3:$D$367=WOM!$EZ6)*('Raw Data'!$C$3:$C$367=WOM!$EY6)*('Raw Data'!$I$2:$AD$2=WOM!FC$1)*('Raw Data'!$I$3:$AD$367)),"")</f>
        <v>0</v>
      </c>
      <c r="FD6" s="68">
        <f>IFERROR(SUMPRODUCT(('Raw Data'!$F$3:$F$367=WOM!FD$3)*('Raw Data'!$D$3:$D$367=WOM!$EZ6)*('Raw Data'!$C$3:$C$367=WOM!$EY6)*('Raw Data'!$I$2:$AD$2=WOM!FD$1)*('Raw Data'!$I$3:$AD$367)),"")</f>
        <v>0</v>
      </c>
      <c r="FE6" s="69">
        <f t="shared" si="52"/>
        <v>0</v>
      </c>
    </row>
    <row r="7" spans="2:161" ht="15.75" thickBot="1" x14ac:dyDescent="0.3">
      <c r="B7" s="154">
        <f t="shared" si="0"/>
        <v>42367</v>
      </c>
      <c r="C7" s="25">
        <f t="shared" si="4"/>
        <v>2015</v>
      </c>
      <c r="D7" s="28" t="str">
        <f t="shared" si="1"/>
        <v>Dec</v>
      </c>
      <c r="E7" s="152">
        <f>IFERROR(SUMPRODUCT(('Raw Data'!$F$3:$F$655=WOM!E$3)*('Raw Data'!$D$3:$D$655=WOM!$D7)*('Raw Data'!$C$3:$C$655=WOM!$C7)*('Raw Data'!$I$2:$AD$2=WOM!E$1)*('Raw Data'!$I$3:$AD$655)),"")</f>
        <v>1165</v>
      </c>
      <c r="F7" s="152">
        <f>IFERROR(SUMPRODUCT(('Raw Data'!$F$3:$F$655=WOM!F$3)*('Raw Data'!$D$3:$D$655=WOM!$D7)*('Raw Data'!$C$3:$C$655=WOM!$C7)*('Raw Data'!$I$2:$AD$2=WOM!F$1)*('Raw Data'!$I$3:$AD$655)),"")</f>
        <v>1187</v>
      </c>
      <c r="G7" s="152">
        <f>IFERROR(SUMPRODUCT(('Raw Data'!$F$3:$F$655=WOM!G$3)*('Raw Data'!$D$3:$D$655=WOM!$D7)*('Raw Data'!$C$3:$C$655=WOM!$C7)*('Raw Data'!$I$2:$AD$2=WOM!G$1)*('Raw Data'!$I$3:$AD$655)),"")</f>
        <v>1204</v>
      </c>
      <c r="H7" s="152">
        <f>IFERROR(SUMPRODUCT(('Raw Data'!$F$3:$F$655=WOM!H$3)*('Raw Data'!$D$3:$D$655=WOM!$D7)*('Raw Data'!$C$3:$C$655=WOM!$C7)*('Raw Data'!$I$2:$AD$2=WOM!H$1)*('Raw Data'!$I$3:$AD$655)),"")</f>
        <v>1093</v>
      </c>
      <c r="I7" s="151">
        <f t="shared" si="5"/>
        <v>4649</v>
      </c>
      <c r="J7" s="169"/>
      <c r="K7" s="25">
        <f t="shared" si="6"/>
        <v>2015</v>
      </c>
      <c r="L7" s="26" t="str">
        <f t="shared" si="7"/>
        <v>Dec</v>
      </c>
      <c r="M7" s="152">
        <f>IFERROR(SUMPRODUCT(('Raw Data'!$F$3:$F$655=WOM!M$3)*('Raw Data'!$D$3:$D$655=WOM!$D7)*('Raw Data'!$C$3:$C$655=WOM!$C7)*('Raw Data'!$I$2:$AD$2=WOM!M$1)*('Raw Data'!$I$3:$AD$655)),"")</f>
        <v>1285</v>
      </c>
      <c r="N7" s="152">
        <f>IFERROR(SUMPRODUCT(('Raw Data'!$F$3:$F$655=WOM!N$3)*('Raw Data'!$D$3:$D$655=WOM!$D7)*('Raw Data'!$C$3:$C$655=WOM!$C7)*('Raw Data'!$I$2:$AD$2=WOM!N$1)*('Raw Data'!$I$3:$AD$655)),"")</f>
        <v>1209</v>
      </c>
      <c r="O7" s="152">
        <f>IFERROR(SUMPRODUCT(('Raw Data'!$F$3:$F$655=WOM!O$3)*('Raw Data'!$D$3:$D$655=WOM!$D7)*('Raw Data'!$C$3:$C$655=WOM!$C7)*('Raw Data'!$I$2:$AD$2=WOM!O$1)*('Raw Data'!$I$3:$AD$655)),"")</f>
        <v>1308</v>
      </c>
      <c r="P7" s="152">
        <f>IFERROR(SUMPRODUCT(('Raw Data'!$F$3:$F$655=WOM!P$3)*('Raw Data'!$D$3:$D$655=WOM!$D7)*('Raw Data'!$C$3:$C$655=WOM!$C7)*('Raw Data'!$I$2:$AD$2=WOM!P$1)*('Raw Data'!$I$3:$AD$655)),"")</f>
        <v>1245</v>
      </c>
      <c r="Q7" s="69">
        <f t="shared" si="8"/>
        <v>5047</v>
      </c>
      <c r="S7" s="25">
        <f t="shared" si="9"/>
        <v>2015</v>
      </c>
      <c r="T7" s="26" t="str">
        <f t="shared" si="10"/>
        <v>Dec</v>
      </c>
      <c r="U7" s="152">
        <f>IFERROR(SUMPRODUCT(('Raw Data'!$F$3:$F$655=WOM!U$3)*('Raw Data'!$D$3:$D$655=WOM!$D7)*('Raw Data'!$C$3:$C$655=WOM!$C7)*('Raw Data'!$I$2:$AD$2=WOM!U$1)*('Raw Data'!$I$3:$AD$655)),"")</f>
        <v>1014</v>
      </c>
      <c r="V7" s="152">
        <f>IFERROR(SUMPRODUCT(('Raw Data'!$F$3:$F$655=WOM!V$3)*('Raw Data'!$D$3:$D$655=WOM!$D7)*('Raw Data'!$C$3:$C$655=WOM!$C7)*('Raw Data'!$I$2:$AD$2=WOM!V$1)*('Raw Data'!$I$3:$AD$655)),"")</f>
        <v>970</v>
      </c>
      <c r="W7" s="152">
        <f>IFERROR(SUMPRODUCT(('Raw Data'!$F$3:$F$655=WOM!W$3)*('Raw Data'!$D$3:$D$655=WOM!$D7)*('Raw Data'!$C$3:$C$655=WOM!$C7)*('Raw Data'!$I$2:$AD$2=WOM!W$1)*('Raw Data'!$I$3:$AD$655)),"")</f>
        <v>1184</v>
      </c>
      <c r="X7" s="152">
        <f>IFERROR(SUMPRODUCT(('Raw Data'!$F$3:$F$655=WOM!X$3)*('Raw Data'!$D$3:$D$655=WOM!$D7)*('Raw Data'!$C$3:$C$655=WOM!$C7)*('Raw Data'!$I$2:$AD$2=WOM!X$1)*('Raw Data'!$I$3:$AD$655)),"")</f>
        <v>1018</v>
      </c>
      <c r="Y7" s="69">
        <f t="shared" si="11"/>
        <v>4186</v>
      </c>
      <c r="AA7" s="25">
        <f t="shared" si="12"/>
        <v>2015</v>
      </c>
      <c r="AB7" s="26" t="str">
        <f t="shared" si="13"/>
        <v>Dec</v>
      </c>
      <c r="AC7" s="152">
        <f>IFERROR(SUMPRODUCT(('Raw Data'!$F$3:$F$655=WOM!AC$3)*('Raw Data'!$D$3:$D$655=WOM!$D7)*('Raw Data'!$C$3:$C$655=WOM!$C7)*('Raw Data'!$I$2:$AD$2=WOM!AC$1)*('Raw Data'!$I$3:$AD$655)),"")</f>
        <v>299</v>
      </c>
      <c r="AD7" s="152">
        <f>IFERROR(SUMPRODUCT(('Raw Data'!$F$3:$F$655=WOM!AD$3)*('Raw Data'!$D$3:$D$655=WOM!$D7)*('Raw Data'!$C$3:$C$655=WOM!$C7)*('Raw Data'!$I$2:$AD$2=WOM!AD$1)*('Raw Data'!$I$3:$AD$655)),"")</f>
        <v>272</v>
      </c>
      <c r="AE7" s="152">
        <f>IFERROR(SUMPRODUCT(('Raw Data'!$F$3:$F$655=WOM!AE$3)*('Raw Data'!$D$3:$D$655=WOM!$D7)*('Raw Data'!$C$3:$C$655=WOM!$C7)*('Raw Data'!$I$2:$AD$2=WOM!AE$1)*('Raw Data'!$I$3:$AD$655)),"")</f>
        <v>253</v>
      </c>
      <c r="AF7" s="152">
        <f>IFERROR(SUMPRODUCT(('Raw Data'!$F$3:$F$655=WOM!AF$3)*('Raw Data'!$D$3:$D$655=WOM!$D7)*('Raw Data'!$C$3:$C$655=WOM!$C7)*('Raw Data'!$I$2:$AD$2=WOM!AF$1)*('Raw Data'!$I$3:$AD$655)),"")</f>
        <v>303</v>
      </c>
      <c r="AG7" s="69">
        <f t="shared" si="14"/>
        <v>1127</v>
      </c>
      <c r="AI7" s="25">
        <f t="shared" si="15"/>
        <v>2015</v>
      </c>
      <c r="AJ7" s="26" t="str">
        <f t="shared" si="16"/>
        <v>Dec</v>
      </c>
      <c r="AK7" s="152">
        <f>IFERROR(SUMPRODUCT(('Raw Data'!$F$3:$F$655=WOM!AK$3)*('Raw Data'!$D$3:$D$655=WOM!$D7)*('Raw Data'!$C$3:$C$655=WOM!$C7)*('Raw Data'!$I$2:$AD$2=WOM!AK$1)*('Raw Data'!$I$3:$AD$655)),"")</f>
        <v>4112</v>
      </c>
      <c r="AL7" s="152">
        <f>IFERROR(SUMPRODUCT(('Raw Data'!$F$3:$F$655=WOM!AL$3)*('Raw Data'!$D$3:$D$655=WOM!$D7)*('Raw Data'!$C$3:$C$655=WOM!$C7)*('Raw Data'!$I$2:$AD$2=WOM!AL$1)*('Raw Data'!$I$3:$AD$655)),"")</f>
        <v>3873</v>
      </c>
      <c r="AM7" s="152">
        <f>IFERROR(SUMPRODUCT(('Raw Data'!$F$3:$F$655=WOM!AM$3)*('Raw Data'!$D$3:$D$655=WOM!$D7)*('Raw Data'!$C$3:$C$655=WOM!$C7)*('Raw Data'!$I$2:$AD$2=WOM!AM$1)*('Raw Data'!$I$3:$AD$655)),"")</f>
        <v>3176</v>
      </c>
      <c r="AN7" s="152">
        <f>IFERROR(SUMPRODUCT(('Raw Data'!$F$3:$F$655=WOM!AN$3)*('Raw Data'!$D$3:$D$655=WOM!$D7)*('Raw Data'!$C$3:$C$655=WOM!$C7)*('Raw Data'!$I$2:$AD$2=WOM!AN$1)*('Raw Data'!$I$3:$AD$655)),"")</f>
        <v>3129</v>
      </c>
      <c r="AO7" s="69">
        <f t="shared" si="17"/>
        <v>14290</v>
      </c>
      <c r="AQ7" s="25">
        <f t="shared" si="18"/>
        <v>2015</v>
      </c>
      <c r="AR7" s="26" t="str">
        <f t="shared" si="19"/>
        <v>Dec</v>
      </c>
      <c r="AS7" s="152">
        <f>IFERROR(SUMPRODUCT(('Raw Data'!$F$3:$F$655=WOM!AS$3)*('Raw Data'!$D$3:$D$655=WOM!$D7)*('Raw Data'!$C$3:$C$655=WOM!$C7)*('Raw Data'!$I$2:$AD$2=WOM!AS$1)*('Raw Data'!$I$3:$AD$655)),"")</f>
        <v>2900</v>
      </c>
      <c r="AT7" s="152">
        <f>IFERROR(SUMPRODUCT(('Raw Data'!$F$3:$F$655=WOM!AT$3)*('Raw Data'!$D$3:$D$655=WOM!$D7)*('Raw Data'!$C$3:$C$655=WOM!$C7)*('Raw Data'!$I$2:$AD$2=WOM!AT$1)*('Raw Data'!$I$3:$AD$655)),"")</f>
        <v>2563</v>
      </c>
      <c r="AU7" s="152">
        <f>IFERROR(SUMPRODUCT(('Raw Data'!$F$3:$F$655=WOM!AU$3)*('Raw Data'!$D$3:$D$655=WOM!$D7)*('Raw Data'!$C$3:$C$655=WOM!$C7)*('Raw Data'!$I$2:$AD$2=WOM!AU$1)*('Raw Data'!$I$3:$AD$655)),"")</f>
        <v>2874</v>
      </c>
      <c r="AV7" s="152">
        <f>IFERROR(SUMPRODUCT(('Raw Data'!$F$3:$F$655=WOM!AV$3)*('Raw Data'!$D$3:$D$655=WOM!$D7)*('Raw Data'!$C$3:$C$655=WOM!$C7)*('Raw Data'!$I$2:$AD$2=WOM!AV$1)*('Raw Data'!$I$3:$AD$655)),"")</f>
        <v>2822</v>
      </c>
      <c r="AW7" s="69">
        <f t="shared" si="20"/>
        <v>11159</v>
      </c>
      <c r="AY7" s="25">
        <f t="shared" si="21"/>
        <v>2015</v>
      </c>
      <c r="AZ7" s="26" t="str">
        <f t="shared" si="22"/>
        <v>Dec</v>
      </c>
      <c r="BA7" s="152">
        <f>IFERROR(SUMPRODUCT(('Raw Data'!$F$3:$F$655=WOM!BA$3)*('Raw Data'!$D$3:$D$655=WOM!$D7)*('Raw Data'!$C$3:$C$655=WOM!$C7)*('Raw Data'!$I$2:$AD$2=WOM!BA$1)*('Raw Data'!$I$3:$AD$655)),"")</f>
        <v>2900</v>
      </c>
      <c r="BB7" s="152">
        <f>IFERROR(SUMPRODUCT(('Raw Data'!$F$3:$F$655=WOM!BB$3)*('Raw Data'!$D$3:$D$655=WOM!$D7)*('Raw Data'!$C$3:$C$655=WOM!$C7)*('Raw Data'!$I$2:$AD$2=WOM!BB$1)*('Raw Data'!$I$3:$AD$655)),"")</f>
        <v>2563</v>
      </c>
      <c r="BC7" s="152">
        <f>IFERROR(SUMPRODUCT(('Raw Data'!$F$3:$F$655=WOM!BC$3)*('Raw Data'!$D$3:$D$655=WOM!$D7)*('Raw Data'!$C$3:$C$655=WOM!$C7)*('Raw Data'!$I$2:$AD$2=WOM!BC$1)*('Raw Data'!$I$3:$AD$655)),"")</f>
        <v>2874</v>
      </c>
      <c r="BD7" s="152">
        <f>IFERROR(SUMPRODUCT(('Raw Data'!$F$3:$F$655=WOM!BD$3)*('Raw Data'!$D$3:$D$655=WOM!$D7)*('Raw Data'!$C$3:$C$655=WOM!$C7)*('Raw Data'!$I$2:$AD$2=WOM!BD$1)*('Raw Data'!$I$3:$AD$655)),"")</f>
        <v>2822</v>
      </c>
      <c r="BE7" s="69">
        <f t="shared" si="23"/>
        <v>11159</v>
      </c>
      <c r="BG7" s="25">
        <f t="shared" si="24"/>
        <v>2015</v>
      </c>
      <c r="BH7" s="26" t="str">
        <f t="shared" si="25"/>
        <v>Dec</v>
      </c>
      <c r="BI7" s="152">
        <f>IFERROR(SUMPRODUCT(('Raw Data'!$F$3:$F$655=WOM!BI$3)*('Raw Data'!$D$3:$D$655=WOM!$D7)*('Raw Data'!$C$3:$C$655=WOM!$C7)*('Raw Data'!$I$2:$AD$2=WOM!BI$1)*('Raw Data'!$I$3:$AD$655)),"")</f>
        <v>22852</v>
      </c>
      <c r="BJ7" s="152">
        <f>IFERROR(SUMPRODUCT(('Raw Data'!$F$3:$F$655=WOM!BJ$3)*('Raw Data'!$D$3:$D$655=WOM!$D7)*('Raw Data'!$C$3:$C$655=WOM!$C7)*('Raw Data'!$I$2:$AD$2=WOM!BJ$1)*('Raw Data'!$I$3:$AD$655)),"")</f>
        <v>21275</v>
      </c>
      <c r="BK7" s="152">
        <f>IFERROR(SUMPRODUCT(('Raw Data'!$F$3:$F$655=WOM!BK$3)*('Raw Data'!$D$3:$D$655=WOM!$D7)*('Raw Data'!$C$3:$C$655=WOM!$C7)*('Raw Data'!$I$2:$AD$2=WOM!BK$1)*('Raw Data'!$I$3:$AD$655)),"")</f>
        <v>21610</v>
      </c>
      <c r="BL7" s="152">
        <f>IFERROR(SUMPRODUCT(('Raw Data'!$F$3:$F$655=WOM!BL$3)*('Raw Data'!$D$3:$D$655=WOM!$D7)*('Raw Data'!$C$3:$C$655=WOM!$C7)*('Raw Data'!$I$2:$AD$2=WOM!BL$1)*('Raw Data'!$I$3:$AD$655)),"")</f>
        <v>19167</v>
      </c>
      <c r="BM7" s="69">
        <f t="shared" si="26"/>
        <v>84904</v>
      </c>
      <c r="BO7" s="25">
        <f t="shared" si="27"/>
        <v>2015</v>
      </c>
      <c r="BP7" s="26" t="str">
        <f t="shared" si="2"/>
        <v>Dec</v>
      </c>
      <c r="BQ7" s="68">
        <f>IFERROR(SUMPRODUCT(('Raw Data'!$F$3:$F$655=WOM!BQ$3)*('Raw Data'!$D$3:$D$655=WOM!$D7)*('Raw Data'!$C$3:$C$655=WOM!$C7)*('Raw Data'!$I$2:$AD$2=WOM!BQ$1)*('Raw Data'!$I$3:$AD$655)),"")</f>
        <v>20171</v>
      </c>
      <c r="BR7" s="68">
        <f>IFERROR(SUMPRODUCT(('Raw Data'!$F$3:$F$655=WOM!BR$3)*('Raw Data'!$D$3:$D$655=WOM!$D7)*('Raw Data'!$C$3:$C$655=WOM!$C7)*('Raw Data'!$I$2:$AD$2=WOM!BR$1)*('Raw Data'!$I$3:$AD$655)),"")</f>
        <v>18663</v>
      </c>
      <c r="BS7" s="68">
        <f>IFERROR(SUMPRODUCT(('Raw Data'!$F$3:$F$655=WOM!BS$3)*('Raw Data'!$D$3:$D$655=WOM!$D7)*('Raw Data'!$C$3:$C$655=WOM!$C7)*('Raw Data'!$I$2:$AD$2=WOM!BS$1)*('Raw Data'!$I$3:$AD$655)),"")</f>
        <v>17688</v>
      </c>
      <c r="BT7" s="68">
        <f>IFERROR(SUMPRODUCT(('Raw Data'!$F$3:$F$655=WOM!BT$3)*('Raw Data'!$D$3:$D$655=WOM!$D7)*('Raw Data'!$C$3:$C$655=WOM!$C7)*('Raw Data'!$I$2:$AD$2=WOM!BT$1)*('Raw Data'!$I$3:$AD$655)),"")</f>
        <v>16199</v>
      </c>
      <c r="BU7" s="69">
        <f t="shared" si="3"/>
        <v>72721</v>
      </c>
      <c r="BW7" s="25">
        <f t="shared" si="28"/>
        <v>2015</v>
      </c>
      <c r="BX7" s="26" t="str">
        <f t="shared" si="29"/>
        <v>Dec</v>
      </c>
      <c r="BY7" s="68">
        <f>IFERROR(SUMPRODUCT(('Raw Data'!$F$3:$F$557=WOM!BY$3)*('Raw Data'!$D$3:$D$557=WOM!$BX7)*('Raw Data'!$C$3:$C$557=WOM!$BW7)*('Raw Data'!$I$2:$AD$2=WOM!BY$1)*('Raw Data'!$I$3:$AD$557)),"")</f>
        <v>1596</v>
      </c>
      <c r="BZ7" s="68">
        <f>IFERROR(SUMPRODUCT(('Raw Data'!$F$3:$F$557=WOM!BZ$3)*('Raw Data'!$D$3:$D$557=WOM!$BX7)*('Raw Data'!$C$3:$C$557=WOM!$BW7)*('Raw Data'!$I$2:$AD$2=WOM!BZ$1)*('Raw Data'!$I$3:$AD$557)),"")</f>
        <v>1686</v>
      </c>
      <c r="CA7" s="68">
        <f>IFERROR(SUMPRODUCT(('Raw Data'!$F$3:$F$557=WOM!CA$3)*('Raw Data'!$D$3:$D$557=WOM!$BX7)*('Raw Data'!$C$3:$C$557=WOM!$BW7)*('Raw Data'!$I$2:$AD$2=WOM!CA$1)*('Raw Data'!$I$3:$AD$557)),"")</f>
        <v>1675</v>
      </c>
      <c r="CB7" s="68">
        <f>IFERROR(SUMPRODUCT(('Raw Data'!$F$3:$F$557=WOM!CB$3)*('Raw Data'!$D$3:$D$557=WOM!$BX7)*('Raw Data'!$C$3:$C$557=WOM!$BW7)*('Raw Data'!$I$2:$AD$2=WOM!CB$1)*('Raw Data'!$I$3:$AD$557)),"")</f>
        <v>1419</v>
      </c>
      <c r="CC7" s="69">
        <f t="shared" si="30"/>
        <v>6376</v>
      </c>
      <c r="CE7" s="25">
        <f t="shared" si="31"/>
        <v>2015</v>
      </c>
      <c r="CF7" s="26" t="str">
        <f t="shared" si="32"/>
        <v>Dec</v>
      </c>
      <c r="CG7" s="68">
        <f>IFERROR(SUMPRODUCT(('Raw Data'!$F$3:$F$557=WOM!CG$3)*('Raw Data'!$D$3:$D$557=WOM!$CF7)*('Raw Data'!$C$3:$C$557=WOM!$CE7)*('Raw Data'!$I$2:$AD$2=WOM!CG$1)*('Raw Data'!$I$3:$AD$557)),"")</f>
        <v>380</v>
      </c>
      <c r="CH7" s="68">
        <f>IFERROR(SUMPRODUCT(('Raw Data'!$F$3:$F$557=WOM!CH$3)*('Raw Data'!$D$3:$D$557=WOM!$CF7)*('Raw Data'!$C$3:$C$557=WOM!$CE7)*('Raw Data'!$I$2:$AD$2=WOM!CH$1)*('Raw Data'!$I$3:$AD$557)),"")</f>
        <v>502</v>
      </c>
      <c r="CI7" s="68">
        <f>IFERROR(SUMPRODUCT(('Raw Data'!$F$3:$F$557=WOM!CI$3)*('Raw Data'!$D$3:$D$557=WOM!$CF7)*('Raw Data'!$C$3:$C$557=WOM!$CE7)*('Raw Data'!$I$2:$AD$2=WOM!CI$1)*('Raw Data'!$I$3:$AD$557)),"")</f>
        <v>478</v>
      </c>
      <c r="CJ7" s="68">
        <f>IFERROR(SUMPRODUCT(('Raw Data'!$F$3:$F$557=WOM!CJ$3)*('Raw Data'!$D$3:$D$557=WOM!$CF7)*('Raw Data'!$C$3:$C$557=WOM!$CE7)*('Raw Data'!$I$2:$AD$2=WOM!CJ$1)*('Raw Data'!$I$3:$AD$557)),"")</f>
        <v>506</v>
      </c>
      <c r="CK7" s="69">
        <f t="shared" si="33"/>
        <v>1866</v>
      </c>
      <c r="CM7" s="25">
        <f t="shared" si="34"/>
        <v>2015</v>
      </c>
      <c r="CN7" s="26" t="str">
        <f t="shared" si="35"/>
        <v>Dec</v>
      </c>
      <c r="CO7" s="68">
        <f>IFERROR(SUMPRODUCT(('Raw Data'!$F$3:$F$557=WOM!CO$3)*('Raw Data'!$D$3:$D$557=WOM!$CN7)*('Raw Data'!$C$3:$C$557=WOM!$CM7)*('Raw Data'!$I$2:$AD$2=WOM!CO$1)*('Raw Data'!$I$3:$AD$557)),"")</f>
        <v>78</v>
      </c>
      <c r="CP7" s="68">
        <f>IFERROR(SUMPRODUCT(('Raw Data'!$F$3:$F$557=WOM!CP$3)*('Raw Data'!$D$3:$D$557=WOM!$CN7)*('Raw Data'!$C$3:$C$557=WOM!$CM7)*('Raw Data'!$I$2:$AD$2=WOM!CP$1)*('Raw Data'!$I$3:$AD$557)),"")</f>
        <v>182</v>
      </c>
      <c r="CQ7" s="68">
        <f>IFERROR(SUMPRODUCT(('Raw Data'!$F$3:$F$557=WOM!CQ$3)*('Raw Data'!$D$3:$D$557=WOM!$CN7)*('Raw Data'!$C$3:$C$557=WOM!$CM7)*('Raw Data'!$I$2:$AD$2=WOM!CQ$1)*('Raw Data'!$I$3:$AD$557)),"")</f>
        <v>206</v>
      </c>
      <c r="CR7" s="68">
        <f>IFERROR(SUMPRODUCT(('Raw Data'!$F$3:$F$557=WOM!CR$3)*('Raw Data'!$D$3:$D$557=WOM!$CN7)*('Raw Data'!$C$3:$C$557=WOM!$CM7)*('Raw Data'!$I$2:$AD$2=WOM!CR$1)*('Raw Data'!$I$3:$AD$557)),"")</f>
        <v>169</v>
      </c>
      <c r="CS7" s="69">
        <f t="shared" si="36"/>
        <v>635</v>
      </c>
      <c r="CU7" s="25">
        <f t="shared" si="37"/>
        <v>2015</v>
      </c>
      <c r="CV7" s="26" t="str">
        <f>TEXT(EOMONTH('Raw Data'!$B359,-9)+1,"mmm")</f>
        <v>Apr</v>
      </c>
      <c r="CW7" s="68">
        <f>IFERROR(SUMPRODUCT(('Raw Data'!$F$3:$F$367=WOM!CW$3)*('Raw Data'!$D$3:$D$367=WOM!$CV7)*('Raw Data'!$C$3:$C$367=WOM!$CU7)*('Raw Data'!$I$2:$AD$2=WOM!CW$1)*('Raw Data'!$I$3:$AD$367)),"")</f>
        <v>0</v>
      </c>
      <c r="CX7" s="68">
        <f>IFERROR(SUMPRODUCT(('Raw Data'!$F$3:$F$367=WOM!CX$3)*('Raw Data'!$D$3:$D$367=WOM!$CV7)*('Raw Data'!$C$3:$C$367=WOM!$CU7)*('Raw Data'!$I$2:$AD$2=WOM!CX$1)*('Raw Data'!$I$3:$AD$367)),"")</f>
        <v>0</v>
      </c>
      <c r="CY7" s="68">
        <f>IFERROR(SUMPRODUCT(('Raw Data'!$F$3:$F$367=WOM!CY$3)*('Raw Data'!$D$3:$D$367=WOM!$CV7)*('Raw Data'!$C$3:$C$367=WOM!$CU7)*('Raw Data'!$I$2:$AD$2=WOM!CY$1)*('Raw Data'!$I$3:$AD$367)),"")</f>
        <v>0</v>
      </c>
      <c r="CZ7" s="68">
        <f>IFERROR(SUMPRODUCT(('Raw Data'!$F$3:$F$367=WOM!CZ$3)*('Raw Data'!$D$3:$D$367=WOM!$CV7)*('Raw Data'!$C$3:$C$367=WOM!$CU7)*('Raw Data'!$I$2:$AD$2=WOM!CZ$1)*('Raw Data'!$I$3:$AD$367)),"")</f>
        <v>0</v>
      </c>
      <c r="DA7" s="69">
        <f t="shared" si="38"/>
        <v>0</v>
      </c>
      <c r="DC7" s="25">
        <f t="shared" si="39"/>
        <v>2015</v>
      </c>
      <c r="DD7" s="26" t="str">
        <f>TEXT(EOMONTH('Raw Data'!$B359,-9)+1,"mmm")</f>
        <v>Apr</v>
      </c>
      <c r="DE7" s="68">
        <f>IFERROR(SUMPRODUCT(('Raw Data'!$F$3:$F$367=WOM!DE$3)*('Raw Data'!$D$3:$D$367=WOM!$DD7)*('Raw Data'!$C$3:$C$367=WOM!$DC7)*('Raw Data'!$I$2:$AD$2=WOM!DE$1)*('Raw Data'!$I$3:$AD$367)),"")</f>
        <v>0</v>
      </c>
      <c r="DF7" s="68">
        <f>IFERROR(SUMPRODUCT(('Raw Data'!$F$3:$F$367=WOM!DF$3)*('Raw Data'!$D$3:$D$367=WOM!$DD7)*('Raw Data'!$C$3:$C$367=WOM!$DC7)*('Raw Data'!$I$2:$AD$2=WOM!DF$1)*('Raw Data'!$I$3:$AD$367)),"")</f>
        <v>0</v>
      </c>
      <c r="DG7" s="68">
        <f>IFERROR(SUMPRODUCT(('Raw Data'!$F$3:$F$367=WOM!DG$3)*('Raw Data'!$D$3:$D$367=WOM!$DD7)*('Raw Data'!$C$3:$C$367=WOM!$DC7)*('Raw Data'!$I$2:$AD$2=WOM!DG$1)*('Raw Data'!$I$3:$AD$367)),"")</f>
        <v>0</v>
      </c>
      <c r="DH7" s="68">
        <f>IFERROR(SUMPRODUCT(('Raw Data'!$F$3:$F$367=WOM!DH$3)*('Raw Data'!$D$3:$D$367=WOM!$DD7)*('Raw Data'!$C$3:$C$367=WOM!$DC7)*('Raw Data'!$I$2:$AD$2=WOM!DH$1)*('Raw Data'!$I$3:$AD$367)),"")</f>
        <v>0</v>
      </c>
      <c r="DI7" s="69">
        <f t="shared" si="40"/>
        <v>0</v>
      </c>
      <c r="DK7" s="25">
        <f t="shared" si="41"/>
        <v>2015</v>
      </c>
      <c r="DL7" s="26" t="str">
        <f>TEXT(EOMONTH('Raw Data'!$B359,-9)+1,"mmm")</f>
        <v>Apr</v>
      </c>
      <c r="DM7" s="68">
        <f>IFERROR(SUMPRODUCT(('Raw Data'!$F$3:$F$367=WOM!DM$3)*('Raw Data'!$D$3:$D$367=WOM!$DL7)*('Raw Data'!$C$3:$C$367=WOM!$DK7)*('Raw Data'!$I$2:$AD$2=WOM!DM$1)*('Raw Data'!$I$3:$AD$367)),"")</f>
        <v>0</v>
      </c>
      <c r="DN7" s="68">
        <f>IFERROR(SUMPRODUCT(('Raw Data'!$F$3:$F$367=WOM!DN$3)*('Raw Data'!$D$3:$D$367=WOM!$DL7)*('Raw Data'!$C$3:$C$367=WOM!$DK7)*('Raw Data'!$I$2:$AD$2=WOM!DN$1)*('Raw Data'!$I$3:$AD$367)),"")</f>
        <v>0</v>
      </c>
      <c r="DO7" s="68">
        <f>IFERROR(SUMPRODUCT(('Raw Data'!$F$3:$F$367=WOM!DO$3)*('Raw Data'!$D$3:$D$367=WOM!$DL7)*('Raw Data'!$C$3:$C$367=WOM!$DK7)*('Raw Data'!$I$2:$AD$2=WOM!DO$1)*('Raw Data'!$I$3:$AD$367)),"")</f>
        <v>0</v>
      </c>
      <c r="DP7" s="68">
        <f>IFERROR(SUMPRODUCT(('Raw Data'!$F$3:$F$367=WOM!DP$3)*('Raw Data'!$D$3:$D$367=WOM!$DL7)*('Raw Data'!$C$3:$C$367=WOM!$DK7)*('Raw Data'!$I$2:$AD$2=WOM!DP$1)*('Raw Data'!$I$3:$AD$367)),"")</f>
        <v>0</v>
      </c>
      <c r="DQ7" s="69">
        <f t="shared" si="42"/>
        <v>0</v>
      </c>
      <c r="DS7" s="25">
        <f t="shared" si="43"/>
        <v>2015</v>
      </c>
      <c r="DT7" s="26" t="str">
        <f>TEXT(EOMONTH('Raw Data'!$B359,-9)+1,"mmm")</f>
        <v>Apr</v>
      </c>
      <c r="DU7" s="68">
        <f>IFERROR(SUMPRODUCT(('Raw Data'!$F$3:$F$367=WOM!DU$3)*('Raw Data'!$D$3:$D$367=WOM!$DT7)*('Raw Data'!$C$3:$C$367=WOM!$DS7)*('Raw Data'!$I$2:$AD$2=WOM!DU$1)*('Raw Data'!$I$3:$AD$367)),"")</f>
        <v>0</v>
      </c>
      <c r="DV7" s="68">
        <f>IFERROR(SUMPRODUCT(('Raw Data'!$F$3:$F$367=WOM!DV$3)*('Raw Data'!$D$3:$D$367=WOM!$DT7)*('Raw Data'!$C$3:$C$367=WOM!$DS7)*('Raw Data'!$I$2:$AD$2=WOM!DV$1)*('Raw Data'!$I$3:$AD$367)),"")</f>
        <v>0</v>
      </c>
      <c r="DW7" s="68">
        <f>IFERROR(SUMPRODUCT(('Raw Data'!$F$3:$F$367=WOM!DW$3)*('Raw Data'!$D$3:$D$367=WOM!$DT7)*('Raw Data'!$C$3:$C$367=WOM!$DS7)*('Raw Data'!$I$2:$AD$2=WOM!DW$1)*('Raw Data'!$I$3:$AD$367)),"")</f>
        <v>0</v>
      </c>
      <c r="DX7" s="68">
        <f>IFERROR(SUMPRODUCT(('Raw Data'!$F$3:$F$367=WOM!DX$3)*('Raw Data'!$D$3:$D$367=WOM!$DT7)*('Raw Data'!$C$3:$C$367=WOM!$DS7)*('Raw Data'!$I$2:$AD$2=WOM!DX$1)*('Raw Data'!$I$3:$AD$367)),"")</f>
        <v>0</v>
      </c>
      <c r="DY7" s="69">
        <f t="shared" si="44"/>
        <v>0</v>
      </c>
      <c r="EA7" s="25">
        <f t="shared" si="45"/>
        <v>2015</v>
      </c>
      <c r="EB7" s="26" t="str">
        <f>TEXT(EOMONTH('Raw Data'!$B359,-9)+1,"mmm")</f>
        <v>Apr</v>
      </c>
      <c r="EC7" s="68">
        <f>IFERROR(SUMPRODUCT(('Raw Data'!$F$3:$F$367=WOM!EC$3)*('Raw Data'!$D$3:$D$367=WOM!$EB7)*('Raw Data'!$C$3:$C$367=WOM!$EA7)*('Raw Data'!$I$2:$AD$2=WOM!EC$1)*('Raw Data'!$I$3:$AD$367)),"")</f>
        <v>0</v>
      </c>
      <c r="ED7" s="68">
        <f>IFERROR(SUMPRODUCT(('Raw Data'!$F$3:$F$367=WOM!ED$3)*('Raw Data'!$D$3:$D$367=WOM!$EB7)*('Raw Data'!$C$3:$C$367=WOM!$EA7)*('Raw Data'!$I$2:$AD$2=WOM!ED$1)*('Raw Data'!$I$3:$AD$367)),"")</f>
        <v>0</v>
      </c>
      <c r="EE7" s="68">
        <f>IFERROR(SUMPRODUCT(('Raw Data'!$F$3:$F$367=WOM!EE$3)*('Raw Data'!$D$3:$D$367=WOM!$EB7)*('Raw Data'!$C$3:$C$367=WOM!$EA7)*('Raw Data'!$I$2:$AD$2=WOM!EE$1)*('Raw Data'!$I$3:$AD$367)),"")</f>
        <v>0</v>
      </c>
      <c r="EF7" s="68">
        <f>IFERROR(SUMPRODUCT(('Raw Data'!$F$3:$F$367=WOM!EF$3)*('Raw Data'!$D$3:$D$367=WOM!$EB7)*('Raw Data'!$C$3:$C$367=WOM!$EA7)*('Raw Data'!$I$2:$AD$2=WOM!EF$1)*('Raw Data'!$I$3:$AD$367)),"")</f>
        <v>0</v>
      </c>
      <c r="EG7" s="69">
        <f t="shared" si="46"/>
        <v>0</v>
      </c>
      <c r="EI7" s="25">
        <f t="shared" si="47"/>
        <v>2015</v>
      </c>
      <c r="EJ7" s="26" t="str">
        <f>TEXT(EOMONTH('Raw Data'!$B359,-9)+1,"mmm")</f>
        <v>Apr</v>
      </c>
      <c r="EK7" s="68">
        <f>IFERROR(SUMPRODUCT(('Raw Data'!$F$3:$F$367=WOM!EK$3)*('Raw Data'!$D$3:$D$367=WOM!$DT7)*('Raw Data'!$C$3:$C$367=WOM!$DS7)*('Raw Data'!$I$2:$AD$2=WOM!EK$1)*('Raw Data'!$I$3:$AD$367)),"")</f>
        <v>0</v>
      </c>
      <c r="EL7" s="68">
        <f>IFERROR(SUMPRODUCT(('Raw Data'!$F$3:$F$367=WOM!EL$3)*('Raw Data'!$D$3:$D$367=WOM!$DT7)*('Raw Data'!$C$3:$C$367=WOM!$DS7)*('Raw Data'!$I$2:$AD$2=WOM!EL$1)*('Raw Data'!$I$3:$AD$367)),"")</f>
        <v>0</v>
      </c>
      <c r="EM7" s="68">
        <f>IFERROR(SUMPRODUCT(('Raw Data'!$F$3:$F$367=WOM!EM$3)*('Raw Data'!$D$3:$D$367=WOM!$DT7)*('Raw Data'!$C$3:$C$367=WOM!$DS7)*('Raw Data'!$I$2:$AD$2=WOM!EM$1)*('Raw Data'!$I$3:$AD$367)),"")</f>
        <v>0</v>
      </c>
      <c r="EN7" s="68">
        <f>IFERROR(SUMPRODUCT(('Raw Data'!$F$3:$F$367=WOM!EN$3)*('Raw Data'!$D$3:$D$367=WOM!$DT7)*('Raw Data'!$C$3:$C$367=WOM!$DS7)*('Raw Data'!$I$2:$AD$2=WOM!EN$1)*('Raw Data'!$I$3:$AD$367)),"")</f>
        <v>0</v>
      </c>
      <c r="EO7" s="69">
        <f t="shared" si="48"/>
        <v>0</v>
      </c>
      <c r="EQ7" s="25">
        <f t="shared" si="49"/>
        <v>2015</v>
      </c>
      <c r="ER7" s="26" t="str">
        <f>TEXT(EOMONTH('Raw Data'!$B359,-9)+1,"mmm")</f>
        <v>Apr</v>
      </c>
      <c r="ES7" s="68">
        <f>IFERROR(SUMPRODUCT(('Raw Data'!$F$3:$F$367=WOM!ES$3)*('Raw Data'!$D$3:$D$367=WOM!$ER7)*('Raw Data'!$C$3:$C$367=WOM!$EQ7)*('Raw Data'!$I$2:$AD$2=WOM!ES$1)*('Raw Data'!$I$3:$AD$367)),"")</f>
        <v>0</v>
      </c>
      <c r="ET7" s="68">
        <f>IFERROR(SUMPRODUCT(('Raw Data'!$F$3:$F$367=WOM!ET$3)*('Raw Data'!$D$3:$D$367=WOM!$ER7)*('Raw Data'!$C$3:$C$367=WOM!$EQ7)*('Raw Data'!$I$2:$AD$2=WOM!ET$1)*('Raw Data'!$I$3:$AD$367)),"")</f>
        <v>0</v>
      </c>
      <c r="EU7" s="68">
        <f>IFERROR(SUMPRODUCT(('Raw Data'!$F$3:$F$367=WOM!EU$3)*('Raw Data'!$D$3:$D$367=WOM!$ER7)*('Raw Data'!$C$3:$C$367=WOM!$EQ7)*('Raw Data'!$I$2:$AD$2=WOM!EU$1)*('Raw Data'!$I$3:$AD$367)),"")</f>
        <v>0</v>
      </c>
      <c r="EV7" s="68">
        <f>IFERROR(SUMPRODUCT(('Raw Data'!$F$3:$F$367=WOM!EV$3)*('Raw Data'!$D$3:$D$367=WOM!$ER7)*('Raw Data'!$C$3:$C$367=WOM!$EQ7)*('Raw Data'!$I$2:$AD$2=WOM!EV$1)*('Raw Data'!$I$3:$AD$367)),"")</f>
        <v>0</v>
      </c>
      <c r="EW7" s="69">
        <f t="shared" si="50"/>
        <v>0</v>
      </c>
      <c r="EY7" s="25">
        <f t="shared" si="51"/>
        <v>2015</v>
      </c>
      <c r="EZ7" s="26" t="str">
        <f>TEXT(EOMONTH('Raw Data'!$B359,-9)+1,"mmm")</f>
        <v>Apr</v>
      </c>
      <c r="FA7" s="68">
        <f>IFERROR(SUMPRODUCT(('Raw Data'!$F$3:$F$367=WOM!FA$3)*('Raw Data'!$D$3:$D$367=WOM!$EZ7)*('Raw Data'!$C$3:$C$367=WOM!$EY7)*('Raw Data'!$I$2:$AD$2=WOM!FA$1)*('Raw Data'!$I$3:$AD$367)),"")</f>
        <v>0</v>
      </c>
      <c r="FB7" s="68">
        <f>IFERROR(SUMPRODUCT(('Raw Data'!$F$3:$F$367=WOM!FB$3)*('Raw Data'!$D$3:$D$367=WOM!$EZ7)*('Raw Data'!$C$3:$C$367=WOM!$EY7)*('Raw Data'!$I$2:$AD$2=WOM!FB$1)*('Raw Data'!$I$3:$AD$367)),"")</f>
        <v>0</v>
      </c>
      <c r="FC7" s="68">
        <f>IFERROR(SUMPRODUCT(('Raw Data'!$F$3:$F$367=WOM!FC$3)*('Raw Data'!$D$3:$D$367=WOM!$EZ7)*('Raw Data'!$C$3:$C$367=WOM!$EY7)*('Raw Data'!$I$2:$AD$2=WOM!FC$1)*('Raw Data'!$I$3:$AD$367)),"")</f>
        <v>0</v>
      </c>
      <c r="FD7" s="68">
        <f>IFERROR(SUMPRODUCT(('Raw Data'!$F$3:$F$367=WOM!FD$3)*('Raw Data'!$D$3:$D$367=WOM!$EZ7)*('Raw Data'!$C$3:$C$367=WOM!$EY7)*('Raw Data'!$I$2:$AD$2=WOM!FD$1)*('Raw Data'!$I$3:$AD$367)),"")</f>
        <v>0</v>
      </c>
      <c r="FE7" s="69">
        <f t="shared" si="52"/>
        <v>0</v>
      </c>
    </row>
    <row r="8" spans="2:161" ht="15.75" thickBot="1" x14ac:dyDescent="0.3">
      <c r="B8" s="154">
        <f t="shared" si="0"/>
        <v>42398</v>
      </c>
      <c r="C8" s="25">
        <f t="shared" si="4"/>
        <v>2016</v>
      </c>
      <c r="D8" s="28" t="str">
        <f t="shared" si="1"/>
        <v>Jan</v>
      </c>
      <c r="E8" s="152">
        <f>IFERROR(SUMPRODUCT(('Raw Data'!$F$3:$F$655=WOM!E$3)*('Raw Data'!$D$3:$D$655=WOM!$D8)*('Raw Data'!$C$3:$C$655=WOM!$C8)*('Raw Data'!$I$2:$AD$2=WOM!E$1)*('Raw Data'!$I$3:$AD$655)),"")</f>
        <v>1346</v>
      </c>
      <c r="F8" s="152">
        <f>IFERROR(SUMPRODUCT(('Raw Data'!$F$3:$F$655=WOM!F$3)*('Raw Data'!$D$3:$D$655=WOM!$D8)*('Raw Data'!$C$3:$C$655=WOM!$C8)*('Raw Data'!$I$2:$AD$2=WOM!F$1)*('Raw Data'!$I$3:$AD$655)),"")</f>
        <v>1045</v>
      </c>
      <c r="G8" s="152">
        <f>IFERROR(SUMPRODUCT(('Raw Data'!$F$3:$F$655=WOM!G$3)*('Raw Data'!$D$3:$D$655=WOM!$D8)*('Raw Data'!$C$3:$C$655=WOM!$C8)*('Raw Data'!$I$2:$AD$2=WOM!G$1)*('Raw Data'!$I$3:$AD$655)),"")</f>
        <v>1023</v>
      </c>
      <c r="H8" s="152">
        <f>IFERROR(SUMPRODUCT(('Raw Data'!$F$3:$F$655=WOM!H$3)*('Raw Data'!$D$3:$D$655=WOM!$D8)*('Raw Data'!$C$3:$C$655=WOM!$C8)*('Raw Data'!$I$2:$AD$2=WOM!H$1)*('Raw Data'!$I$3:$AD$655)),"")</f>
        <v>1094</v>
      </c>
      <c r="I8" s="151">
        <f t="shared" si="5"/>
        <v>4508</v>
      </c>
      <c r="J8" s="169"/>
      <c r="K8" s="25">
        <f t="shared" si="6"/>
        <v>2016</v>
      </c>
      <c r="L8" s="26" t="str">
        <f t="shared" si="7"/>
        <v>Jan</v>
      </c>
      <c r="M8" s="152">
        <f>IFERROR(SUMPRODUCT(('Raw Data'!$F$3:$F$655=WOM!M$3)*('Raw Data'!$D$3:$D$655=WOM!$D8)*('Raw Data'!$C$3:$C$655=WOM!$C8)*('Raw Data'!$I$2:$AD$2=WOM!M$1)*('Raw Data'!$I$3:$AD$655)),"")</f>
        <v>1191</v>
      </c>
      <c r="N8" s="152">
        <f>IFERROR(SUMPRODUCT(('Raw Data'!$F$3:$F$655=WOM!N$3)*('Raw Data'!$D$3:$D$655=WOM!$D8)*('Raw Data'!$C$3:$C$655=WOM!$C8)*('Raw Data'!$I$2:$AD$2=WOM!N$1)*('Raw Data'!$I$3:$AD$655)),"")</f>
        <v>1072</v>
      </c>
      <c r="O8" s="152">
        <f>IFERROR(SUMPRODUCT(('Raw Data'!$F$3:$F$655=WOM!O$3)*('Raw Data'!$D$3:$D$655=WOM!$D8)*('Raw Data'!$C$3:$C$655=WOM!$C8)*('Raw Data'!$I$2:$AD$2=WOM!O$1)*('Raw Data'!$I$3:$AD$655)),"")</f>
        <v>1026</v>
      </c>
      <c r="P8" s="152">
        <f>IFERROR(SUMPRODUCT(('Raw Data'!$F$3:$F$655=WOM!P$3)*('Raw Data'!$D$3:$D$655=WOM!$D8)*('Raw Data'!$C$3:$C$655=WOM!$C8)*('Raw Data'!$I$2:$AD$2=WOM!P$1)*('Raw Data'!$I$3:$AD$655)),"")</f>
        <v>1092</v>
      </c>
      <c r="Q8" s="69">
        <f t="shared" si="8"/>
        <v>4381</v>
      </c>
      <c r="S8" s="25">
        <f t="shared" si="9"/>
        <v>2016</v>
      </c>
      <c r="T8" s="26" t="str">
        <f t="shared" si="10"/>
        <v>Jan</v>
      </c>
      <c r="U8" s="152">
        <f>IFERROR(SUMPRODUCT(('Raw Data'!$F$3:$F$655=WOM!U$3)*('Raw Data'!$D$3:$D$655=WOM!$D8)*('Raw Data'!$C$3:$C$655=WOM!$C8)*('Raw Data'!$I$2:$AD$2=WOM!U$1)*('Raw Data'!$I$3:$AD$655)),"")</f>
        <v>1197</v>
      </c>
      <c r="V8" s="152">
        <f>IFERROR(SUMPRODUCT(('Raw Data'!$F$3:$F$655=WOM!V$3)*('Raw Data'!$D$3:$D$655=WOM!$D8)*('Raw Data'!$C$3:$C$655=WOM!$C8)*('Raw Data'!$I$2:$AD$2=WOM!V$1)*('Raw Data'!$I$3:$AD$655)),"")</f>
        <v>975</v>
      </c>
      <c r="W8" s="152">
        <f>IFERROR(SUMPRODUCT(('Raw Data'!$F$3:$F$655=WOM!W$3)*('Raw Data'!$D$3:$D$655=WOM!$D8)*('Raw Data'!$C$3:$C$655=WOM!$C8)*('Raw Data'!$I$2:$AD$2=WOM!W$1)*('Raw Data'!$I$3:$AD$655)),"")</f>
        <v>858</v>
      </c>
      <c r="X8" s="152">
        <f>IFERROR(SUMPRODUCT(('Raw Data'!$F$3:$F$655=WOM!X$3)*('Raw Data'!$D$3:$D$655=WOM!$D8)*('Raw Data'!$C$3:$C$655=WOM!$C8)*('Raw Data'!$I$2:$AD$2=WOM!X$1)*('Raw Data'!$I$3:$AD$655)),"")</f>
        <v>945</v>
      </c>
      <c r="Y8" s="69">
        <f t="shared" si="11"/>
        <v>3975</v>
      </c>
      <c r="AA8" s="25">
        <f t="shared" si="12"/>
        <v>2016</v>
      </c>
      <c r="AB8" s="26" t="str">
        <f t="shared" si="13"/>
        <v>Jan</v>
      </c>
      <c r="AC8" s="152">
        <f>IFERROR(SUMPRODUCT(('Raw Data'!$F$3:$F$655=WOM!AC$3)*('Raw Data'!$D$3:$D$655=WOM!$D8)*('Raw Data'!$C$3:$C$655=WOM!$C8)*('Raw Data'!$I$2:$AD$2=WOM!AC$1)*('Raw Data'!$I$3:$AD$655)),"")</f>
        <v>323</v>
      </c>
      <c r="AD8" s="152">
        <f>IFERROR(SUMPRODUCT(('Raw Data'!$F$3:$F$655=WOM!AD$3)*('Raw Data'!$D$3:$D$655=WOM!$D8)*('Raw Data'!$C$3:$C$655=WOM!$C8)*('Raw Data'!$I$2:$AD$2=WOM!AD$1)*('Raw Data'!$I$3:$AD$655)),"")</f>
        <v>295</v>
      </c>
      <c r="AE8" s="152">
        <f>IFERROR(SUMPRODUCT(('Raw Data'!$F$3:$F$655=WOM!AE$3)*('Raw Data'!$D$3:$D$655=WOM!$D8)*('Raw Data'!$C$3:$C$655=WOM!$C8)*('Raw Data'!$I$2:$AD$2=WOM!AE$1)*('Raw Data'!$I$3:$AD$655)),"")</f>
        <v>315</v>
      </c>
      <c r="AF8" s="152">
        <f>IFERROR(SUMPRODUCT(('Raw Data'!$F$3:$F$655=WOM!AF$3)*('Raw Data'!$D$3:$D$655=WOM!$D8)*('Raw Data'!$C$3:$C$655=WOM!$C8)*('Raw Data'!$I$2:$AD$2=WOM!AF$1)*('Raw Data'!$I$3:$AD$655)),"")</f>
        <v>286</v>
      </c>
      <c r="AG8" s="69">
        <f t="shared" si="14"/>
        <v>1219</v>
      </c>
      <c r="AI8" s="25">
        <f t="shared" si="15"/>
        <v>2016</v>
      </c>
      <c r="AJ8" s="26" t="str">
        <f t="shared" si="16"/>
        <v>Jan</v>
      </c>
      <c r="AK8" s="152">
        <f>IFERROR(SUMPRODUCT(('Raw Data'!$F$3:$F$655=WOM!AK$3)*('Raw Data'!$D$3:$D$655=WOM!$D8)*('Raw Data'!$C$3:$C$655=WOM!$C8)*('Raw Data'!$I$2:$AD$2=WOM!AK$1)*('Raw Data'!$I$3:$AD$655)),"")</f>
        <v>4981</v>
      </c>
      <c r="AL8" s="152">
        <f>IFERROR(SUMPRODUCT(('Raw Data'!$F$3:$F$655=WOM!AL$3)*('Raw Data'!$D$3:$D$655=WOM!$D8)*('Raw Data'!$C$3:$C$655=WOM!$C8)*('Raw Data'!$I$2:$AD$2=WOM!AL$1)*('Raw Data'!$I$3:$AD$655)),"")</f>
        <v>4238</v>
      </c>
      <c r="AM8" s="152">
        <f>IFERROR(SUMPRODUCT(('Raw Data'!$F$3:$F$655=WOM!AM$3)*('Raw Data'!$D$3:$D$655=WOM!$D8)*('Raw Data'!$C$3:$C$655=WOM!$C8)*('Raw Data'!$I$2:$AD$2=WOM!AM$1)*('Raw Data'!$I$3:$AD$655)),"")</f>
        <v>3782</v>
      </c>
      <c r="AN8" s="152">
        <f>IFERROR(SUMPRODUCT(('Raw Data'!$F$3:$F$655=WOM!AN$3)*('Raw Data'!$D$3:$D$655=WOM!$D8)*('Raw Data'!$C$3:$C$655=WOM!$C8)*('Raw Data'!$I$2:$AD$2=WOM!AN$1)*('Raw Data'!$I$3:$AD$655)),"")</f>
        <v>4216</v>
      </c>
      <c r="AO8" s="69">
        <f t="shared" si="17"/>
        <v>17217</v>
      </c>
      <c r="AQ8" s="25">
        <f t="shared" si="18"/>
        <v>2016</v>
      </c>
      <c r="AR8" s="26" t="str">
        <f t="shared" si="19"/>
        <v>Jan</v>
      </c>
      <c r="AS8" s="152">
        <f>IFERROR(SUMPRODUCT(('Raw Data'!$F$3:$F$655=WOM!AS$3)*('Raw Data'!$D$3:$D$655=WOM!$D8)*('Raw Data'!$C$3:$C$655=WOM!$C8)*('Raw Data'!$I$2:$AD$2=WOM!AS$1)*('Raw Data'!$I$3:$AD$655)),"")</f>
        <v>2729</v>
      </c>
      <c r="AT8" s="152">
        <f>IFERROR(SUMPRODUCT(('Raw Data'!$F$3:$F$655=WOM!AT$3)*('Raw Data'!$D$3:$D$655=WOM!$D8)*('Raw Data'!$C$3:$C$655=WOM!$C8)*('Raw Data'!$I$2:$AD$2=WOM!AT$1)*('Raw Data'!$I$3:$AD$655)),"")</f>
        <v>862</v>
      </c>
      <c r="AU8" s="152">
        <f>IFERROR(SUMPRODUCT(('Raw Data'!$F$3:$F$655=WOM!AU$3)*('Raw Data'!$D$3:$D$655=WOM!$D8)*('Raw Data'!$C$3:$C$655=WOM!$C8)*('Raw Data'!$I$2:$AD$2=WOM!AU$1)*('Raw Data'!$I$3:$AD$655)),"")</f>
        <v>814</v>
      </c>
      <c r="AV8" s="152">
        <f>IFERROR(SUMPRODUCT(('Raw Data'!$F$3:$F$655=WOM!AV$3)*('Raw Data'!$D$3:$D$655=WOM!$D8)*('Raw Data'!$C$3:$C$655=WOM!$C8)*('Raw Data'!$I$2:$AD$2=WOM!AV$1)*('Raw Data'!$I$3:$AD$655)),"")</f>
        <v>1044</v>
      </c>
      <c r="AW8" s="69">
        <f t="shared" si="20"/>
        <v>5449</v>
      </c>
      <c r="AY8" s="25">
        <f t="shared" si="21"/>
        <v>2016</v>
      </c>
      <c r="AZ8" s="26" t="str">
        <f t="shared" si="22"/>
        <v>Jan</v>
      </c>
      <c r="BA8" s="152">
        <f>IFERROR(SUMPRODUCT(('Raw Data'!$F$3:$F$655=WOM!BA$3)*('Raw Data'!$D$3:$D$655=WOM!$D8)*('Raw Data'!$C$3:$C$655=WOM!$C8)*('Raw Data'!$I$2:$AD$2=WOM!BA$1)*('Raw Data'!$I$3:$AD$655)),"")</f>
        <v>2729</v>
      </c>
      <c r="BB8" s="152">
        <f>IFERROR(SUMPRODUCT(('Raw Data'!$F$3:$F$655=WOM!BB$3)*('Raw Data'!$D$3:$D$655=WOM!$D8)*('Raw Data'!$C$3:$C$655=WOM!$C8)*('Raw Data'!$I$2:$AD$2=WOM!BB$1)*('Raw Data'!$I$3:$AD$655)),"")</f>
        <v>862</v>
      </c>
      <c r="BC8" s="152">
        <f>IFERROR(SUMPRODUCT(('Raw Data'!$F$3:$F$655=WOM!BC$3)*('Raw Data'!$D$3:$D$655=WOM!$D8)*('Raw Data'!$C$3:$C$655=WOM!$C8)*('Raw Data'!$I$2:$AD$2=WOM!BC$1)*('Raw Data'!$I$3:$AD$655)),"")</f>
        <v>814</v>
      </c>
      <c r="BD8" s="152">
        <f>IFERROR(SUMPRODUCT(('Raw Data'!$F$3:$F$655=WOM!BD$3)*('Raw Data'!$D$3:$D$655=WOM!$D8)*('Raw Data'!$C$3:$C$655=WOM!$C8)*('Raw Data'!$I$2:$AD$2=WOM!BD$1)*('Raw Data'!$I$3:$AD$655)),"")</f>
        <v>1044</v>
      </c>
      <c r="BE8" s="69">
        <f t="shared" si="23"/>
        <v>5449</v>
      </c>
      <c r="BG8" s="25">
        <f t="shared" si="24"/>
        <v>2016</v>
      </c>
      <c r="BH8" s="26" t="str">
        <f t="shared" si="25"/>
        <v>Jan</v>
      </c>
      <c r="BI8" s="152">
        <f>IFERROR(SUMPRODUCT(('Raw Data'!$F$3:$F$655=WOM!BI$3)*('Raw Data'!$D$3:$D$655=WOM!$D8)*('Raw Data'!$C$3:$C$655=WOM!$C8)*('Raw Data'!$I$2:$AD$2=WOM!BI$1)*('Raw Data'!$I$3:$AD$655)),"")</f>
        <v>30427</v>
      </c>
      <c r="BJ8" s="152">
        <f>IFERROR(SUMPRODUCT(('Raw Data'!$F$3:$F$655=WOM!BJ$3)*('Raw Data'!$D$3:$D$655=WOM!$D8)*('Raw Data'!$C$3:$C$655=WOM!$C8)*('Raw Data'!$I$2:$AD$2=WOM!BJ$1)*('Raw Data'!$I$3:$AD$655)),"")</f>
        <v>24611</v>
      </c>
      <c r="BK8" s="152">
        <f>IFERROR(SUMPRODUCT(('Raw Data'!$F$3:$F$655=WOM!BK$3)*('Raw Data'!$D$3:$D$655=WOM!$D8)*('Raw Data'!$C$3:$C$655=WOM!$C8)*('Raw Data'!$I$2:$AD$2=WOM!BK$1)*('Raw Data'!$I$3:$AD$655)),"")</f>
        <v>23678</v>
      </c>
      <c r="BL8" s="152">
        <f>IFERROR(SUMPRODUCT(('Raw Data'!$F$3:$F$655=WOM!BL$3)*('Raw Data'!$D$3:$D$655=WOM!$D8)*('Raw Data'!$C$3:$C$655=WOM!$C8)*('Raw Data'!$I$2:$AD$2=WOM!BL$1)*('Raw Data'!$I$3:$AD$655)),"")</f>
        <v>24214</v>
      </c>
      <c r="BM8" s="69">
        <f t="shared" si="26"/>
        <v>102930</v>
      </c>
      <c r="BO8" s="25">
        <f t="shared" si="27"/>
        <v>2016</v>
      </c>
      <c r="BP8" s="26" t="str">
        <f t="shared" si="2"/>
        <v>Jan</v>
      </c>
      <c r="BQ8" s="68">
        <f>IFERROR(SUMPRODUCT(('Raw Data'!$F$3:$F$655=WOM!BQ$3)*('Raw Data'!$D$3:$D$655=WOM!$D8)*('Raw Data'!$C$3:$C$655=WOM!$C8)*('Raw Data'!$I$2:$AD$2=WOM!BQ$1)*('Raw Data'!$I$3:$AD$655)),"")</f>
        <v>19581</v>
      </c>
      <c r="BR8" s="68">
        <f>IFERROR(SUMPRODUCT(('Raw Data'!$F$3:$F$655=WOM!BR$3)*('Raw Data'!$D$3:$D$655=WOM!$D8)*('Raw Data'!$C$3:$C$655=WOM!$C8)*('Raw Data'!$I$2:$AD$2=WOM!BR$1)*('Raw Data'!$I$3:$AD$655)),"")</f>
        <v>18012</v>
      </c>
      <c r="BS8" s="68">
        <f>IFERROR(SUMPRODUCT(('Raw Data'!$F$3:$F$655=WOM!BS$3)*('Raw Data'!$D$3:$D$655=WOM!$D8)*('Raw Data'!$C$3:$C$655=WOM!$C8)*('Raw Data'!$I$2:$AD$2=WOM!BS$1)*('Raw Data'!$I$3:$AD$655)),"")</f>
        <v>17439</v>
      </c>
      <c r="BT8" s="68">
        <f>IFERROR(SUMPRODUCT(('Raw Data'!$F$3:$F$655=WOM!BT$3)*('Raw Data'!$D$3:$D$655=WOM!$D8)*('Raw Data'!$C$3:$C$655=WOM!$C8)*('Raw Data'!$I$2:$AD$2=WOM!BT$1)*('Raw Data'!$I$3:$AD$655)),"")</f>
        <v>17871</v>
      </c>
      <c r="BU8" s="69">
        <f t="shared" si="3"/>
        <v>72903</v>
      </c>
      <c r="BW8" s="25">
        <f t="shared" si="28"/>
        <v>2016</v>
      </c>
      <c r="BX8" s="26" t="str">
        <f t="shared" si="29"/>
        <v>Jan</v>
      </c>
      <c r="BY8" s="68">
        <f>IFERROR(SUMPRODUCT(('Raw Data'!$F$3:$F$557=WOM!BY$3)*('Raw Data'!$D$3:$D$557=WOM!$BX8)*('Raw Data'!$C$3:$C$557=WOM!$BW8)*('Raw Data'!$I$2:$AD$2=WOM!BY$1)*('Raw Data'!$I$3:$AD$557)),"")</f>
        <v>1989</v>
      </c>
      <c r="BZ8" s="68">
        <f>IFERROR(SUMPRODUCT(('Raw Data'!$F$3:$F$557=WOM!BZ$3)*('Raw Data'!$D$3:$D$557=WOM!$BX8)*('Raw Data'!$C$3:$C$557=WOM!$BW8)*('Raw Data'!$I$2:$AD$2=WOM!BZ$1)*('Raw Data'!$I$3:$AD$557)),"")</f>
        <v>1672</v>
      </c>
      <c r="CA8" s="68">
        <f>IFERROR(SUMPRODUCT(('Raw Data'!$F$3:$F$557=WOM!CA$3)*('Raw Data'!$D$3:$D$557=WOM!$BX8)*('Raw Data'!$C$3:$C$557=WOM!$BW8)*('Raw Data'!$I$2:$AD$2=WOM!CA$1)*('Raw Data'!$I$3:$AD$557)),"")</f>
        <v>1389</v>
      </c>
      <c r="CB8" s="68">
        <f>IFERROR(SUMPRODUCT(('Raw Data'!$F$3:$F$557=WOM!CB$3)*('Raw Data'!$D$3:$D$557=WOM!$BX8)*('Raw Data'!$C$3:$C$557=WOM!$BW8)*('Raw Data'!$I$2:$AD$2=WOM!CB$1)*('Raw Data'!$I$3:$AD$557)),"")</f>
        <v>1448</v>
      </c>
      <c r="CC8" s="69">
        <f t="shared" si="30"/>
        <v>6498</v>
      </c>
      <c r="CE8" s="25">
        <f t="shared" si="31"/>
        <v>2016</v>
      </c>
      <c r="CF8" s="26" t="str">
        <f t="shared" si="32"/>
        <v>Jan</v>
      </c>
      <c r="CG8" s="68">
        <f>IFERROR(SUMPRODUCT(('Raw Data'!$F$3:$F$557=WOM!CG$3)*('Raw Data'!$D$3:$D$557=WOM!$CF8)*('Raw Data'!$C$3:$C$557=WOM!$CE8)*('Raw Data'!$I$2:$AD$2=WOM!CG$1)*('Raw Data'!$I$3:$AD$557)),"")</f>
        <v>562</v>
      </c>
      <c r="CH8" s="68">
        <f>IFERROR(SUMPRODUCT(('Raw Data'!$F$3:$F$557=WOM!CH$3)*('Raw Data'!$D$3:$D$557=WOM!$CF8)*('Raw Data'!$C$3:$C$557=WOM!$CE8)*('Raw Data'!$I$2:$AD$2=WOM!CH$1)*('Raw Data'!$I$3:$AD$557)),"")</f>
        <v>434</v>
      </c>
      <c r="CI8" s="68">
        <f>IFERROR(SUMPRODUCT(('Raw Data'!$F$3:$F$557=WOM!CI$3)*('Raw Data'!$D$3:$D$557=WOM!$CF8)*('Raw Data'!$C$3:$C$557=WOM!$CE8)*('Raw Data'!$I$2:$AD$2=WOM!CI$1)*('Raw Data'!$I$3:$AD$557)),"")</f>
        <v>390</v>
      </c>
      <c r="CJ8" s="68">
        <f>IFERROR(SUMPRODUCT(('Raw Data'!$F$3:$F$557=WOM!CJ$3)*('Raw Data'!$D$3:$D$557=WOM!$CF8)*('Raw Data'!$C$3:$C$557=WOM!$CE8)*('Raw Data'!$I$2:$AD$2=WOM!CJ$1)*('Raw Data'!$I$3:$AD$557)),"")</f>
        <v>387</v>
      </c>
      <c r="CK8" s="69">
        <f t="shared" si="33"/>
        <v>1773</v>
      </c>
      <c r="CM8" s="25">
        <f t="shared" si="34"/>
        <v>2016</v>
      </c>
      <c r="CN8" s="26" t="str">
        <f t="shared" si="35"/>
        <v>Jan</v>
      </c>
      <c r="CO8" s="68">
        <f>IFERROR(SUMPRODUCT(('Raw Data'!$F$3:$F$557=WOM!CO$3)*('Raw Data'!$D$3:$D$557=WOM!$CN8)*('Raw Data'!$C$3:$C$557=WOM!$CM8)*('Raw Data'!$I$2:$AD$2=WOM!CO$1)*('Raw Data'!$I$3:$AD$557)),"")</f>
        <v>122</v>
      </c>
      <c r="CP8" s="68">
        <f>IFERROR(SUMPRODUCT(('Raw Data'!$F$3:$F$557=WOM!CP$3)*('Raw Data'!$D$3:$D$557=WOM!$CN8)*('Raw Data'!$C$3:$C$557=WOM!$CM8)*('Raw Data'!$I$2:$AD$2=WOM!CP$1)*('Raw Data'!$I$3:$AD$557)),"")</f>
        <v>119</v>
      </c>
      <c r="CQ8" s="68">
        <f>IFERROR(SUMPRODUCT(('Raw Data'!$F$3:$F$557=WOM!CQ$3)*('Raw Data'!$D$3:$D$557=WOM!$CN8)*('Raw Data'!$C$3:$C$557=WOM!$CM8)*('Raw Data'!$I$2:$AD$2=WOM!CQ$1)*('Raw Data'!$I$3:$AD$557)),"")</f>
        <v>126</v>
      </c>
      <c r="CR8" s="68">
        <f>IFERROR(SUMPRODUCT(('Raw Data'!$F$3:$F$557=WOM!CR$3)*('Raw Data'!$D$3:$D$557=WOM!$CN8)*('Raw Data'!$C$3:$C$557=WOM!$CM8)*('Raw Data'!$I$2:$AD$2=WOM!CR$1)*('Raw Data'!$I$3:$AD$557)),"")</f>
        <v>147</v>
      </c>
      <c r="CS8" s="69">
        <f t="shared" si="36"/>
        <v>514</v>
      </c>
      <c r="CU8" s="25">
        <f t="shared" si="37"/>
        <v>2016</v>
      </c>
      <c r="CV8" s="26" t="str">
        <f>TEXT(EOMONTH('Raw Data'!$B360,-8)+1,"mmm")</f>
        <v>May</v>
      </c>
      <c r="CW8" s="68">
        <f>IFERROR(SUMPRODUCT(('Raw Data'!$F$3:$F$367=WOM!CW$3)*('Raw Data'!$D$3:$D$367=WOM!$CV8)*('Raw Data'!$C$3:$C$367=WOM!$CU8)*('Raw Data'!$I$2:$AD$2=WOM!CW$1)*('Raw Data'!$I$3:$AD$367)),"")</f>
        <v>0</v>
      </c>
      <c r="CX8" s="68">
        <f>IFERROR(SUMPRODUCT(('Raw Data'!$F$3:$F$367=WOM!CX$3)*('Raw Data'!$D$3:$D$367=WOM!$CV8)*('Raw Data'!$C$3:$C$367=WOM!$CU8)*('Raw Data'!$I$2:$AD$2=WOM!CX$1)*('Raw Data'!$I$3:$AD$367)),"")</f>
        <v>0</v>
      </c>
      <c r="CY8" s="68">
        <f>IFERROR(SUMPRODUCT(('Raw Data'!$F$3:$F$367=WOM!CY$3)*('Raw Data'!$D$3:$D$367=WOM!$CV8)*('Raw Data'!$C$3:$C$367=WOM!$CU8)*('Raw Data'!$I$2:$AD$2=WOM!CY$1)*('Raw Data'!$I$3:$AD$367)),"")</f>
        <v>0</v>
      </c>
      <c r="CZ8" s="68">
        <f>IFERROR(SUMPRODUCT(('Raw Data'!$F$3:$F$367=WOM!CZ$3)*('Raw Data'!$D$3:$D$367=WOM!$CV8)*('Raw Data'!$C$3:$C$367=WOM!$CU8)*('Raw Data'!$I$2:$AD$2=WOM!CZ$1)*('Raw Data'!$I$3:$AD$367)),"")</f>
        <v>0</v>
      </c>
      <c r="DA8" s="69">
        <f t="shared" si="38"/>
        <v>0</v>
      </c>
      <c r="DC8" s="25">
        <f t="shared" si="39"/>
        <v>2016</v>
      </c>
      <c r="DD8" s="26" t="str">
        <f>TEXT(EOMONTH('Raw Data'!$B360,-8)+1,"mmm")</f>
        <v>May</v>
      </c>
      <c r="DE8" s="68">
        <f>IFERROR(SUMPRODUCT(('Raw Data'!$F$3:$F$367=WOM!DE$3)*('Raw Data'!$D$3:$D$367=WOM!$DD8)*('Raw Data'!$C$3:$C$367=WOM!$DC8)*('Raw Data'!$I$2:$AD$2=WOM!DE$1)*('Raw Data'!$I$3:$AD$367)),"")</f>
        <v>0</v>
      </c>
      <c r="DF8" s="68">
        <f>IFERROR(SUMPRODUCT(('Raw Data'!$F$3:$F$367=WOM!DF$3)*('Raw Data'!$D$3:$D$367=WOM!$DD8)*('Raw Data'!$C$3:$C$367=WOM!$DC8)*('Raw Data'!$I$2:$AD$2=WOM!DF$1)*('Raw Data'!$I$3:$AD$367)),"")</f>
        <v>0</v>
      </c>
      <c r="DG8" s="68">
        <f>IFERROR(SUMPRODUCT(('Raw Data'!$F$3:$F$367=WOM!DG$3)*('Raw Data'!$D$3:$D$367=WOM!$DD8)*('Raw Data'!$C$3:$C$367=WOM!$DC8)*('Raw Data'!$I$2:$AD$2=WOM!DG$1)*('Raw Data'!$I$3:$AD$367)),"")</f>
        <v>0</v>
      </c>
      <c r="DH8" s="68">
        <f>IFERROR(SUMPRODUCT(('Raw Data'!$F$3:$F$367=WOM!DH$3)*('Raw Data'!$D$3:$D$367=WOM!$DD8)*('Raw Data'!$C$3:$C$367=WOM!$DC8)*('Raw Data'!$I$2:$AD$2=WOM!DH$1)*('Raw Data'!$I$3:$AD$367)),"")</f>
        <v>0</v>
      </c>
      <c r="DI8" s="69">
        <f t="shared" si="40"/>
        <v>0</v>
      </c>
      <c r="DK8" s="25">
        <f t="shared" si="41"/>
        <v>2016</v>
      </c>
      <c r="DL8" s="26" t="str">
        <f>TEXT(EOMONTH('Raw Data'!$B360,-8)+1,"mmm")</f>
        <v>May</v>
      </c>
      <c r="DM8" s="68">
        <f>IFERROR(SUMPRODUCT(('Raw Data'!$F$3:$F$367=WOM!DM$3)*('Raw Data'!$D$3:$D$367=WOM!$DL8)*('Raw Data'!$C$3:$C$367=WOM!$DK8)*('Raw Data'!$I$2:$AD$2=WOM!DM$1)*('Raw Data'!$I$3:$AD$367)),"")</f>
        <v>0</v>
      </c>
      <c r="DN8" s="68">
        <f>IFERROR(SUMPRODUCT(('Raw Data'!$F$3:$F$367=WOM!DN$3)*('Raw Data'!$D$3:$D$367=WOM!$DL8)*('Raw Data'!$C$3:$C$367=WOM!$DK8)*('Raw Data'!$I$2:$AD$2=WOM!DN$1)*('Raw Data'!$I$3:$AD$367)),"")</f>
        <v>0</v>
      </c>
      <c r="DO8" s="68">
        <f>IFERROR(SUMPRODUCT(('Raw Data'!$F$3:$F$367=WOM!DO$3)*('Raw Data'!$D$3:$D$367=WOM!$DL8)*('Raw Data'!$C$3:$C$367=WOM!$DK8)*('Raw Data'!$I$2:$AD$2=WOM!DO$1)*('Raw Data'!$I$3:$AD$367)),"")</f>
        <v>0</v>
      </c>
      <c r="DP8" s="68">
        <f>IFERROR(SUMPRODUCT(('Raw Data'!$F$3:$F$367=WOM!DP$3)*('Raw Data'!$D$3:$D$367=WOM!$DL8)*('Raw Data'!$C$3:$C$367=WOM!$DK8)*('Raw Data'!$I$2:$AD$2=WOM!DP$1)*('Raw Data'!$I$3:$AD$367)),"")</f>
        <v>0</v>
      </c>
      <c r="DQ8" s="69">
        <f t="shared" si="42"/>
        <v>0</v>
      </c>
      <c r="DS8" s="25">
        <f t="shared" si="43"/>
        <v>2016</v>
      </c>
      <c r="DT8" s="26" t="str">
        <f>TEXT(EOMONTH('Raw Data'!$B360,-8)+1,"mmm")</f>
        <v>May</v>
      </c>
      <c r="DU8" s="68">
        <f>IFERROR(SUMPRODUCT(('Raw Data'!$F$3:$F$367=WOM!DU$3)*('Raw Data'!$D$3:$D$367=WOM!$DT8)*('Raw Data'!$C$3:$C$367=WOM!$DS8)*('Raw Data'!$I$2:$AD$2=WOM!DU$1)*('Raw Data'!$I$3:$AD$367)),"")</f>
        <v>0</v>
      </c>
      <c r="DV8" s="68">
        <f>IFERROR(SUMPRODUCT(('Raw Data'!$F$3:$F$367=WOM!DV$3)*('Raw Data'!$D$3:$D$367=WOM!$DT8)*('Raw Data'!$C$3:$C$367=WOM!$DS8)*('Raw Data'!$I$2:$AD$2=WOM!DV$1)*('Raw Data'!$I$3:$AD$367)),"")</f>
        <v>0</v>
      </c>
      <c r="DW8" s="68">
        <f>IFERROR(SUMPRODUCT(('Raw Data'!$F$3:$F$367=WOM!DW$3)*('Raw Data'!$D$3:$D$367=WOM!$DT8)*('Raw Data'!$C$3:$C$367=WOM!$DS8)*('Raw Data'!$I$2:$AD$2=WOM!DW$1)*('Raw Data'!$I$3:$AD$367)),"")</f>
        <v>0</v>
      </c>
      <c r="DX8" s="68">
        <f>IFERROR(SUMPRODUCT(('Raw Data'!$F$3:$F$367=WOM!DX$3)*('Raw Data'!$D$3:$D$367=WOM!$DT8)*('Raw Data'!$C$3:$C$367=WOM!$DS8)*('Raw Data'!$I$2:$AD$2=WOM!DX$1)*('Raw Data'!$I$3:$AD$367)),"")</f>
        <v>0</v>
      </c>
      <c r="DY8" s="69">
        <f t="shared" si="44"/>
        <v>0</v>
      </c>
      <c r="EA8" s="25">
        <f t="shared" si="45"/>
        <v>2016</v>
      </c>
      <c r="EB8" s="26" t="str">
        <f>TEXT(EOMONTH('Raw Data'!$B360,-8)+1,"mmm")</f>
        <v>May</v>
      </c>
      <c r="EC8" s="68">
        <f>IFERROR(SUMPRODUCT(('Raw Data'!$F$3:$F$367=WOM!EC$3)*('Raw Data'!$D$3:$D$367=WOM!$EB8)*('Raw Data'!$C$3:$C$367=WOM!$EA8)*('Raw Data'!$I$2:$AD$2=WOM!EC$1)*('Raw Data'!$I$3:$AD$367)),"")</f>
        <v>0</v>
      </c>
      <c r="ED8" s="68">
        <f>IFERROR(SUMPRODUCT(('Raw Data'!$F$3:$F$367=WOM!ED$3)*('Raw Data'!$D$3:$D$367=WOM!$EB8)*('Raw Data'!$C$3:$C$367=WOM!$EA8)*('Raw Data'!$I$2:$AD$2=WOM!ED$1)*('Raw Data'!$I$3:$AD$367)),"")</f>
        <v>0</v>
      </c>
      <c r="EE8" s="68">
        <f>IFERROR(SUMPRODUCT(('Raw Data'!$F$3:$F$367=WOM!EE$3)*('Raw Data'!$D$3:$D$367=WOM!$EB8)*('Raw Data'!$C$3:$C$367=WOM!$EA8)*('Raw Data'!$I$2:$AD$2=WOM!EE$1)*('Raw Data'!$I$3:$AD$367)),"")</f>
        <v>0</v>
      </c>
      <c r="EF8" s="68">
        <f>IFERROR(SUMPRODUCT(('Raw Data'!$F$3:$F$367=WOM!EF$3)*('Raw Data'!$D$3:$D$367=WOM!$EB8)*('Raw Data'!$C$3:$C$367=WOM!$EA8)*('Raw Data'!$I$2:$AD$2=WOM!EF$1)*('Raw Data'!$I$3:$AD$367)),"")</f>
        <v>0</v>
      </c>
      <c r="EG8" s="69">
        <f t="shared" si="46"/>
        <v>0</v>
      </c>
      <c r="EI8" s="25">
        <f t="shared" si="47"/>
        <v>2016</v>
      </c>
      <c r="EJ8" s="26" t="str">
        <f>TEXT(EOMONTH('Raw Data'!$B360,-8)+1,"mmm")</f>
        <v>May</v>
      </c>
      <c r="EK8" s="68">
        <f>IFERROR(SUMPRODUCT(('Raw Data'!$F$3:$F$367=WOM!EK$3)*('Raw Data'!$D$3:$D$367=WOM!$DT8)*('Raw Data'!$C$3:$C$367=WOM!$DS8)*('Raw Data'!$I$2:$AD$2=WOM!EK$1)*('Raw Data'!$I$3:$AD$367)),"")</f>
        <v>0</v>
      </c>
      <c r="EL8" s="68">
        <f>IFERROR(SUMPRODUCT(('Raw Data'!$F$3:$F$367=WOM!EL$3)*('Raw Data'!$D$3:$D$367=WOM!$DT8)*('Raw Data'!$C$3:$C$367=WOM!$DS8)*('Raw Data'!$I$2:$AD$2=WOM!EL$1)*('Raw Data'!$I$3:$AD$367)),"")</f>
        <v>0</v>
      </c>
      <c r="EM8" s="68">
        <f>IFERROR(SUMPRODUCT(('Raw Data'!$F$3:$F$367=WOM!EM$3)*('Raw Data'!$D$3:$D$367=WOM!$DT8)*('Raw Data'!$C$3:$C$367=WOM!$DS8)*('Raw Data'!$I$2:$AD$2=WOM!EM$1)*('Raw Data'!$I$3:$AD$367)),"")</f>
        <v>0</v>
      </c>
      <c r="EN8" s="68">
        <f>IFERROR(SUMPRODUCT(('Raw Data'!$F$3:$F$367=WOM!EN$3)*('Raw Data'!$D$3:$D$367=WOM!$DT8)*('Raw Data'!$C$3:$C$367=WOM!$DS8)*('Raw Data'!$I$2:$AD$2=WOM!EN$1)*('Raw Data'!$I$3:$AD$367)),"")</f>
        <v>0</v>
      </c>
      <c r="EO8" s="69">
        <f t="shared" si="48"/>
        <v>0</v>
      </c>
      <c r="EQ8" s="25">
        <f t="shared" si="49"/>
        <v>2016</v>
      </c>
      <c r="ER8" s="26" t="str">
        <f>TEXT(EOMONTH('Raw Data'!$B360,-8)+1,"mmm")</f>
        <v>May</v>
      </c>
      <c r="ES8" s="68">
        <f>IFERROR(SUMPRODUCT(('Raw Data'!$F$3:$F$367=WOM!ES$3)*('Raw Data'!$D$3:$D$367=WOM!$ER8)*('Raw Data'!$C$3:$C$367=WOM!$EQ8)*('Raw Data'!$I$2:$AD$2=WOM!ES$1)*('Raw Data'!$I$3:$AD$367)),"")</f>
        <v>0</v>
      </c>
      <c r="ET8" s="68">
        <f>IFERROR(SUMPRODUCT(('Raw Data'!$F$3:$F$367=WOM!ET$3)*('Raw Data'!$D$3:$D$367=WOM!$ER8)*('Raw Data'!$C$3:$C$367=WOM!$EQ8)*('Raw Data'!$I$2:$AD$2=WOM!ET$1)*('Raw Data'!$I$3:$AD$367)),"")</f>
        <v>0</v>
      </c>
      <c r="EU8" s="68">
        <f>IFERROR(SUMPRODUCT(('Raw Data'!$F$3:$F$367=WOM!EU$3)*('Raw Data'!$D$3:$D$367=WOM!$ER8)*('Raw Data'!$C$3:$C$367=WOM!$EQ8)*('Raw Data'!$I$2:$AD$2=WOM!EU$1)*('Raw Data'!$I$3:$AD$367)),"")</f>
        <v>0</v>
      </c>
      <c r="EV8" s="68">
        <f>IFERROR(SUMPRODUCT(('Raw Data'!$F$3:$F$367=WOM!EV$3)*('Raw Data'!$D$3:$D$367=WOM!$ER8)*('Raw Data'!$C$3:$C$367=WOM!$EQ8)*('Raw Data'!$I$2:$AD$2=WOM!EV$1)*('Raw Data'!$I$3:$AD$367)),"")</f>
        <v>0</v>
      </c>
      <c r="EW8" s="69">
        <f t="shared" si="50"/>
        <v>0</v>
      </c>
      <c r="EY8" s="25">
        <f t="shared" si="51"/>
        <v>2016</v>
      </c>
      <c r="EZ8" s="26" t="str">
        <f>TEXT(EOMONTH('Raw Data'!$B360,-8)+1,"mmm")</f>
        <v>May</v>
      </c>
      <c r="FA8" s="68">
        <f>IFERROR(SUMPRODUCT(('Raw Data'!$F$3:$F$367=WOM!FA$3)*('Raw Data'!$D$3:$D$367=WOM!$EZ8)*('Raw Data'!$C$3:$C$367=WOM!$EY8)*('Raw Data'!$I$2:$AD$2=WOM!FA$1)*('Raw Data'!$I$3:$AD$367)),"")</f>
        <v>0</v>
      </c>
      <c r="FB8" s="68">
        <f>IFERROR(SUMPRODUCT(('Raw Data'!$F$3:$F$367=WOM!FB$3)*('Raw Data'!$D$3:$D$367=WOM!$EZ8)*('Raw Data'!$C$3:$C$367=WOM!$EY8)*('Raw Data'!$I$2:$AD$2=WOM!FB$1)*('Raw Data'!$I$3:$AD$367)),"")</f>
        <v>0</v>
      </c>
      <c r="FC8" s="68">
        <f>IFERROR(SUMPRODUCT(('Raw Data'!$F$3:$F$367=WOM!FC$3)*('Raw Data'!$D$3:$D$367=WOM!$EZ8)*('Raw Data'!$C$3:$C$367=WOM!$EY8)*('Raw Data'!$I$2:$AD$2=WOM!FC$1)*('Raw Data'!$I$3:$AD$367)),"")</f>
        <v>0</v>
      </c>
      <c r="FD8" s="68">
        <f>IFERROR(SUMPRODUCT(('Raw Data'!$F$3:$F$367=WOM!FD$3)*('Raw Data'!$D$3:$D$367=WOM!$EZ8)*('Raw Data'!$C$3:$C$367=WOM!$EY8)*('Raw Data'!$I$2:$AD$2=WOM!FD$1)*('Raw Data'!$I$3:$AD$367)),"")</f>
        <v>0</v>
      </c>
      <c r="FE8" s="69">
        <f t="shared" si="52"/>
        <v>0</v>
      </c>
    </row>
    <row r="9" spans="2:161" ht="15.75" thickBot="1" x14ac:dyDescent="0.3">
      <c r="B9" s="154">
        <f t="shared" si="0"/>
        <v>42429</v>
      </c>
      <c r="C9" s="25">
        <f t="shared" si="4"/>
        <v>2016</v>
      </c>
      <c r="D9" s="28" t="str">
        <f t="shared" si="1"/>
        <v>Feb</v>
      </c>
      <c r="E9" s="152">
        <f>IFERROR(SUMPRODUCT(('Raw Data'!$F$3:$F$655=WOM!E$3)*('Raw Data'!$D$3:$D$655=WOM!$D9)*('Raw Data'!$C$3:$C$655=WOM!$C9)*('Raw Data'!$I$2:$AD$2=WOM!E$1)*('Raw Data'!$I$3:$AD$655)),"")</f>
        <v>1086</v>
      </c>
      <c r="F9" s="152">
        <f>IFERROR(SUMPRODUCT(('Raw Data'!$F$3:$F$655=WOM!F$3)*('Raw Data'!$D$3:$D$655=WOM!$D9)*('Raw Data'!$C$3:$C$655=WOM!$C9)*('Raw Data'!$I$2:$AD$2=WOM!F$1)*('Raw Data'!$I$3:$AD$655)),"")</f>
        <v>1094</v>
      </c>
      <c r="G9" s="152">
        <f>IFERROR(SUMPRODUCT(('Raw Data'!$F$3:$F$655=WOM!G$3)*('Raw Data'!$D$3:$D$655=WOM!$D9)*('Raw Data'!$C$3:$C$655=WOM!$C9)*('Raw Data'!$I$2:$AD$2=WOM!G$1)*('Raw Data'!$I$3:$AD$655)),"")</f>
        <v>1055</v>
      </c>
      <c r="H9" s="152">
        <f>IFERROR(SUMPRODUCT(('Raw Data'!$F$3:$F$655=WOM!H$3)*('Raw Data'!$D$3:$D$655=WOM!$D9)*('Raw Data'!$C$3:$C$655=WOM!$C9)*('Raw Data'!$I$2:$AD$2=WOM!H$1)*('Raw Data'!$I$3:$AD$655)),"")</f>
        <v>1149</v>
      </c>
      <c r="I9" s="151">
        <f t="shared" si="5"/>
        <v>4384</v>
      </c>
      <c r="J9" s="169"/>
      <c r="K9" s="25">
        <f t="shared" si="6"/>
        <v>2016</v>
      </c>
      <c r="L9" s="26" t="str">
        <f t="shared" si="7"/>
        <v>Feb</v>
      </c>
      <c r="M9" s="152">
        <f>IFERROR(SUMPRODUCT(('Raw Data'!$F$3:$F$655=WOM!M$3)*('Raw Data'!$D$3:$D$655=WOM!$D9)*('Raw Data'!$C$3:$C$655=WOM!$C9)*('Raw Data'!$I$2:$AD$2=WOM!M$1)*('Raw Data'!$I$3:$AD$655)),"")</f>
        <v>1135</v>
      </c>
      <c r="N9" s="152">
        <f>IFERROR(SUMPRODUCT(('Raw Data'!$F$3:$F$655=WOM!N$3)*('Raw Data'!$D$3:$D$655=WOM!$D9)*('Raw Data'!$C$3:$C$655=WOM!$C9)*('Raw Data'!$I$2:$AD$2=WOM!N$1)*('Raw Data'!$I$3:$AD$655)),"")</f>
        <v>997</v>
      </c>
      <c r="O9" s="152">
        <f>IFERROR(SUMPRODUCT(('Raw Data'!$F$3:$F$655=WOM!O$3)*('Raw Data'!$D$3:$D$655=WOM!$D9)*('Raw Data'!$C$3:$C$655=WOM!$C9)*('Raw Data'!$I$2:$AD$2=WOM!O$1)*('Raw Data'!$I$3:$AD$655)),"")</f>
        <v>870</v>
      </c>
      <c r="P9" s="152">
        <f>IFERROR(SUMPRODUCT(('Raw Data'!$F$3:$F$655=WOM!P$3)*('Raw Data'!$D$3:$D$655=WOM!$D9)*('Raw Data'!$C$3:$C$655=WOM!$C9)*('Raw Data'!$I$2:$AD$2=WOM!P$1)*('Raw Data'!$I$3:$AD$655)),"")</f>
        <v>952</v>
      </c>
      <c r="Q9" s="69">
        <f t="shared" si="8"/>
        <v>3954</v>
      </c>
      <c r="S9" s="25">
        <f t="shared" si="9"/>
        <v>2016</v>
      </c>
      <c r="T9" s="26" t="str">
        <f t="shared" si="10"/>
        <v>Feb</v>
      </c>
      <c r="U9" s="152">
        <f>IFERROR(SUMPRODUCT(('Raw Data'!$F$3:$F$655=WOM!U$3)*('Raw Data'!$D$3:$D$655=WOM!$D9)*('Raw Data'!$C$3:$C$655=WOM!$C9)*('Raw Data'!$I$2:$AD$2=WOM!U$1)*('Raw Data'!$I$3:$AD$655)),"")</f>
        <v>924</v>
      </c>
      <c r="V9" s="152">
        <f>IFERROR(SUMPRODUCT(('Raw Data'!$F$3:$F$655=WOM!V$3)*('Raw Data'!$D$3:$D$655=WOM!$D9)*('Raw Data'!$C$3:$C$655=WOM!$C9)*('Raw Data'!$I$2:$AD$2=WOM!V$1)*('Raw Data'!$I$3:$AD$655)),"")</f>
        <v>809</v>
      </c>
      <c r="W9" s="152">
        <f>IFERROR(SUMPRODUCT(('Raw Data'!$F$3:$F$655=WOM!W$3)*('Raw Data'!$D$3:$D$655=WOM!$D9)*('Raw Data'!$C$3:$C$655=WOM!$C9)*('Raw Data'!$I$2:$AD$2=WOM!W$1)*('Raw Data'!$I$3:$AD$655)),"")</f>
        <v>822</v>
      </c>
      <c r="X9" s="152">
        <f>IFERROR(SUMPRODUCT(('Raw Data'!$F$3:$F$655=WOM!X$3)*('Raw Data'!$D$3:$D$655=WOM!$D9)*('Raw Data'!$C$3:$C$655=WOM!$C9)*('Raw Data'!$I$2:$AD$2=WOM!X$1)*('Raw Data'!$I$3:$AD$655)),"")</f>
        <v>848</v>
      </c>
      <c r="Y9" s="69">
        <f t="shared" si="11"/>
        <v>3403</v>
      </c>
      <c r="AA9" s="25">
        <f t="shared" si="12"/>
        <v>2016</v>
      </c>
      <c r="AB9" s="26" t="str">
        <f t="shared" si="13"/>
        <v>Feb</v>
      </c>
      <c r="AC9" s="152">
        <f>IFERROR(SUMPRODUCT(('Raw Data'!$F$3:$F$655=WOM!AC$3)*('Raw Data'!$D$3:$D$655=WOM!$D9)*('Raw Data'!$C$3:$C$655=WOM!$C9)*('Raw Data'!$I$2:$AD$2=WOM!AC$1)*('Raw Data'!$I$3:$AD$655)),"")</f>
        <v>293</v>
      </c>
      <c r="AD9" s="152">
        <f>IFERROR(SUMPRODUCT(('Raw Data'!$F$3:$F$655=WOM!AD$3)*('Raw Data'!$D$3:$D$655=WOM!$D9)*('Raw Data'!$C$3:$C$655=WOM!$C9)*('Raw Data'!$I$2:$AD$2=WOM!AD$1)*('Raw Data'!$I$3:$AD$655)),"")</f>
        <v>342</v>
      </c>
      <c r="AE9" s="152">
        <f>IFERROR(SUMPRODUCT(('Raw Data'!$F$3:$F$655=WOM!AE$3)*('Raw Data'!$D$3:$D$655=WOM!$D9)*('Raw Data'!$C$3:$C$655=WOM!$C9)*('Raw Data'!$I$2:$AD$2=WOM!AE$1)*('Raw Data'!$I$3:$AD$655)),"")</f>
        <v>369</v>
      </c>
      <c r="AF9" s="152">
        <f>IFERROR(SUMPRODUCT(('Raw Data'!$F$3:$F$655=WOM!AF$3)*('Raw Data'!$D$3:$D$655=WOM!$D9)*('Raw Data'!$C$3:$C$655=WOM!$C9)*('Raw Data'!$I$2:$AD$2=WOM!AF$1)*('Raw Data'!$I$3:$AD$655)),"")</f>
        <v>364</v>
      </c>
      <c r="AG9" s="69">
        <f t="shared" si="14"/>
        <v>1368</v>
      </c>
      <c r="AI9" s="25">
        <f t="shared" si="15"/>
        <v>2016</v>
      </c>
      <c r="AJ9" s="26" t="str">
        <f t="shared" si="16"/>
        <v>Feb</v>
      </c>
      <c r="AK9" s="152">
        <f>IFERROR(SUMPRODUCT(('Raw Data'!$F$3:$F$655=WOM!AK$3)*('Raw Data'!$D$3:$D$655=WOM!$D9)*('Raw Data'!$C$3:$C$655=WOM!$C9)*('Raw Data'!$I$2:$AD$2=WOM!AK$1)*('Raw Data'!$I$3:$AD$655)),"")</f>
        <v>4110</v>
      </c>
      <c r="AL9" s="152">
        <f>IFERROR(SUMPRODUCT(('Raw Data'!$F$3:$F$655=WOM!AL$3)*('Raw Data'!$D$3:$D$655=WOM!$D9)*('Raw Data'!$C$3:$C$655=WOM!$C9)*('Raw Data'!$I$2:$AD$2=WOM!AL$1)*('Raw Data'!$I$3:$AD$655)),"")</f>
        <v>4013</v>
      </c>
      <c r="AM9" s="152">
        <f>IFERROR(SUMPRODUCT(('Raw Data'!$F$3:$F$655=WOM!AM$3)*('Raw Data'!$D$3:$D$655=WOM!$D9)*('Raw Data'!$C$3:$C$655=WOM!$C9)*('Raw Data'!$I$2:$AD$2=WOM!AM$1)*('Raw Data'!$I$3:$AD$655)),"")</f>
        <v>4072</v>
      </c>
      <c r="AN9" s="152">
        <f>IFERROR(SUMPRODUCT(('Raw Data'!$F$3:$F$655=WOM!AN$3)*('Raw Data'!$D$3:$D$655=WOM!$D9)*('Raw Data'!$C$3:$C$655=WOM!$C9)*('Raw Data'!$I$2:$AD$2=WOM!AN$1)*('Raw Data'!$I$3:$AD$655)),"")</f>
        <v>3540</v>
      </c>
      <c r="AO9" s="69">
        <f t="shared" si="17"/>
        <v>15735</v>
      </c>
      <c r="AQ9" s="25">
        <f t="shared" si="18"/>
        <v>2016</v>
      </c>
      <c r="AR9" s="26" t="str">
        <f t="shared" si="19"/>
        <v>Feb</v>
      </c>
      <c r="AS9" s="152">
        <f>IFERROR(SUMPRODUCT(('Raw Data'!$F$3:$F$655=WOM!AS$3)*('Raw Data'!$D$3:$D$655=WOM!$D9)*('Raw Data'!$C$3:$C$655=WOM!$C9)*('Raw Data'!$I$2:$AD$2=WOM!AS$1)*('Raw Data'!$I$3:$AD$655)),"")</f>
        <v>1172</v>
      </c>
      <c r="AT9" s="152">
        <f>IFERROR(SUMPRODUCT(('Raw Data'!$F$3:$F$655=WOM!AT$3)*('Raw Data'!$D$3:$D$655=WOM!$D9)*('Raw Data'!$C$3:$C$655=WOM!$C9)*('Raw Data'!$I$2:$AD$2=WOM!AT$1)*('Raw Data'!$I$3:$AD$655)),"")</f>
        <v>988</v>
      </c>
      <c r="AU9" s="152">
        <f>IFERROR(SUMPRODUCT(('Raw Data'!$F$3:$F$655=WOM!AU$3)*('Raw Data'!$D$3:$D$655=WOM!$D9)*('Raw Data'!$C$3:$C$655=WOM!$C9)*('Raw Data'!$I$2:$AD$2=WOM!AU$1)*('Raw Data'!$I$3:$AD$655)),"")</f>
        <v>925</v>
      </c>
      <c r="AV9" s="152">
        <f>IFERROR(SUMPRODUCT(('Raw Data'!$F$3:$F$655=WOM!AV$3)*('Raw Data'!$D$3:$D$655=WOM!$D9)*('Raw Data'!$C$3:$C$655=WOM!$C9)*('Raw Data'!$I$2:$AD$2=WOM!AV$1)*('Raw Data'!$I$3:$AD$655)),"")</f>
        <v>979</v>
      </c>
      <c r="AW9" s="69">
        <f t="shared" si="20"/>
        <v>4064</v>
      </c>
      <c r="AY9" s="25">
        <f t="shared" si="21"/>
        <v>2016</v>
      </c>
      <c r="AZ9" s="26" t="str">
        <f t="shared" si="22"/>
        <v>Feb</v>
      </c>
      <c r="BA9" s="152">
        <f>IFERROR(SUMPRODUCT(('Raw Data'!$F$3:$F$655=WOM!BA$3)*('Raw Data'!$D$3:$D$655=WOM!$D9)*('Raw Data'!$C$3:$C$655=WOM!$C9)*('Raw Data'!$I$2:$AD$2=WOM!BA$1)*('Raw Data'!$I$3:$AD$655)),"")</f>
        <v>1172</v>
      </c>
      <c r="BB9" s="152">
        <f>IFERROR(SUMPRODUCT(('Raw Data'!$F$3:$F$655=WOM!BB$3)*('Raw Data'!$D$3:$D$655=WOM!$D9)*('Raw Data'!$C$3:$C$655=WOM!$C9)*('Raw Data'!$I$2:$AD$2=WOM!BB$1)*('Raw Data'!$I$3:$AD$655)),"")</f>
        <v>988</v>
      </c>
      <c r="BC9" s="152">
        <f>IFERROR(SUMPRODUCT(('Raw Data'!$F$3:$F$655=WOM!BC$3)*('Raw Data'!$D$3:$D$655=WOM!$D9)*('Raw Data'!$C$3:$C$655=WOM!$C9)*('Raw Data'!$I$2:$AD$2=WOM!BC$1)*('Raw Data'!$I$3:$AD$655)),"")</f>
        <v>925</v>
      </c>
      <c r="BD9" s="152">
        <f>IFERROR(SUMPRODUCT(('Raw Data'!$F$3:$F$655=WOM!BD$3)*('Raw Data'!$D$3:$D$655=WOM!$D9)*('Raw Data'!$C$3:$C$655=WOM!$C9)*('Raw Data'!$I$2:$AD$2=WOM!BD$1)*('Raw Data'!$I$3:$AD$655)),"")</f>
        <v>979</v>
      </c>
      <c r="BE9" s="69">
        <f t="shared" si="23"/>
        <v>4064</v>
      </c>
      <c r="BG9" s="25">
        <f t="shared" si="24"/>
        <v>2016</v>
      </c>
      <c r="BH9" s="26" t="str">
        <f t="shared" si="25"/>
        <v>Feb</v>
      </c>
      <c r="BI9" s="152">
        <f>IFERROR(SUMPRODUCT(('Raw Data'!$F$3:$F$655=WOM!BI$3)*('Raw Data'!$D$3:$D$655=WOM!$D9)*('Raw Data'!$C$3:$C$655=WOM!$C9)*('Raw Data'!$I$2:$AD$2=WOM!BI$1)*('Raw Data'!$I$3:$AD$655)),"")</f>
        <v>23212</v>
      </c>
      <c r="BJ9" s="152">
        <f>IFERROR(SUMPRODUCT(('Raw Data'!$F$3:$F$655=WOM!BJ$3)*('Raw Data'!$D$3:$D$655=WOM!$D9)*('Raw Data'!$C$3:$C$655=WOM!$C9)*('Raw Data'!$I$2:$AD$2=WOM!BJ$1)*('Raw Data'!$I$3:$AD$655)),"")</f>
        <v>22865</v>
      </c>
      <c r="BK9" s="152">
        <f>IFERROR(SUMPRODUCT(('Raw Data'!$F$3:$F$655=WOM!BK$3)*('Raw Data'!$D$3:$D$655=WOM!$D9)*('Raw Data'!$C$3:$C$655=WOM!$C9)*('Raw Data'!$I$2:$AD$2=WOM!BK$1)*('Raw Data'!$I$3:$AD$655)),"")</f>
        <v>23571</v>
      </c>
      <c r="BL9" s="152">
        <f>IFERROR(SUMPRODUCT(('Raw Data'!$F$3:$F$655=WOM!BL$3)*('Raw Data'!$D$3:$D$655=WOM!$D9)*('Raw Data'!$C$3:$C$655=WOM!$C9)*('Raw Data'!$I$2:$AD$2=WOM!BL$1)*('Raw Data'!$I$3:$AD$655)),"")</f>
        <v>22302</v>
      </c>
      <c r="BM9" s="69">
        <f t="shared" si="26"/>
        <v>91950</v>
      </c>
      <c r="BO9" s="25">
        <f t="shared" si="27"/>
        <v>2016</v>
      </c>
      <c r="BP9" s="26" t="str">
        <f t="shared" si="2"/>
        <v>Feb</v>
      </c>
      <c r="BQ9" s="68">
        <f>IFERROR(SUMPRODUCT(('Raw Data'!$F$3:$F$655=WOM!BQ$3)*('Raw Data'!$D$3:$D$655=WOM!$D9)*('Raw Data'!$C$3:$C$655=WOM!$C9)*('Raw Data'!$I$2:$AD$2=WOM!BQ$1)*('Raw Data'!$I$3:$AD$655)),"")</f>
        <v>17571</v>
      </c>
      <c r="BR9" s="68">
        <f>IFERROR(SUMPRODUCT(('Raw Data'!$F$3:$F$655=WOM!BR$3)*('Raw Data'!$D$3:$D$655=WOM!$D9)*('Raw Data'!$C$3:$C$655=WOM!$C9)*('Raw Data'!$I$2:$AD$2=WOM!BR$1)*('Raw Data'!$I$3:$AD$655)),"")</f>
        <v>18507</v>
      </c>
      <c r="BS9" s="68">
        <f>IFERROR(SUMPRODUCT(('Raw Data'!$F$3:$F$655=WOM!BS$3)*('Raw Data'!$D$3:$D$655=WOM!$D9)*('Raw Data'!$C$3:$C$655=WOM!$C9)*('Raw Data'!$I$2:$AD$2=WOM!BS$1)*('Raw Data'!$I$3:$AD$655)),"")</f>
        <v>19324</v>
      </c>
      <c r="BT9" s="68">
        <f>IFERROR(SUMPRODUCT(('Raw Data'!$F$3:$F$655=WOM!BT$3)*('Raw Data'!$D$3:$D$655=WOM!$D9)*('Raw Data'!$C$3:$C$655=WOM!$C9)*('Raw Data'!$I$2:$AD$2=WOM!BT$1)*('Raw Data'!$I$3:$AD$655)),"")</f>
        <v>18183</v>
      </c>
      <c r="BU9" s="69">
        <f t="shared" si="3"/>
        <v>73585</v>
      </c>
      <c r="BW9" s="25">
        <f t="shared" si="28"/>
        <v>2016</v>
      </c>
      <c r="BX9" s="26" t="str">
        <f t="shared" si="29"/>
        <v>Feb</v>
      </c>
      <c r="BY9" s="68">
        <f>IFERROR(SUMPRODUCT(('Raw Data'!$F$3:$F$557=WOM!BY$3)*('Raw Data'!$D$3:$D$557=WOM!$BX9)*('Raw Data'!$C$3:$C$557=WOM!$BW9)*('Raw Data'!$I$2:$AD$2=WOM!BY$1)*('Raw Data'!$I$3:$AD$557)),"")</f>
        <v>1471</v>
      </c>
      <c r="BZ9" s="68">
        <f>IFERROR(SUMPRODUCT(('Raw Data'!$F$3:$F$557=WOM!BZ$3)*('Raw Data'!$D$3:$D$557=WOM!$BX9)*('Raw Data'!$C$3:$C$557=WOM!$BW9)*('Raw Data'!$I$2:$AD$2=WOM!BZ$1)*('Raw Data'!$I$3:$AD$557)),"")</f>
        <v>1419</v>
      </c>
      <c r="CA9" s="68">
        <f>IFERROR(SUMPRODUCT(('Raw Data'!$F$3:$F$557=WOM!CA$3)*('Raw Data'!$D$3:$D$557=WOM!$BX9)*('Raw Data'!$C$3:$C$557=WOM!$BW9)*('Raw Data'!$I$2:$AD$2=WOM!CA$1)*('Raw Data'!$I$3:$AD$557)),"")</f>
        <v>1448</v>
      </c>
      <c r="CB9" s="68">
        <f>IFERROR(SUMPRODUCT(('Raw Data'!$F$3:$F$557=WOM!CB$3)*('Raw Data'!$D$3:$D$557=WOM!$BX9)*('Raw Data'!$C$3:$C$557=WOM!$BW9)*('Raw Data'!$I$2:$AD$2=WOM!CB$1)*('Raw Data'!$I$3:$AD$557)),"")</f>
        <v>1252</v>
      </c>
      <c r="CC9" s="69">
        <f t="shared" si="30"/>
        <v>5590</v>
      </c>
      <c r="CE9" s="25">
        <f t="shared" si="31"/>
        <v>2016</v>
      </c>
      <c r="CF9" s="26" t="str">
        <f t="shared" si="32"/>
        <v>Feb</v>
      </c>
      <c r="CG9" s="68">
        <f>IFERROR(SUMPRODUCT(('Raw Data'!$F$3:$F$557=WOM!CG$3)*('Raw Data'!$D$3:$D$557=WOM!$CF9)*('Raw Data'!$C$3:$C$557=WOM!$CE9)*('Raw Data'!$I$2:$AD$2=WOM!CG$1)*('Raw Data'!$I$3:$AD$557)),"")</f>
        <v>379</v>
      </c>
      <c r="CH9" s="68">
        <f>IFERROR(SUMPRODUCT(('Raw Data'!$F$3:$F$557=WOM!CH$3)*('Raw Data'!$D$3:$D$557=WOM!$CF9)*('Raw Data'!$C$3:$C$557=WOM!$CE9)*('Raw Data'!$I$2:$AD$2=WOM!CH$1)*('Raw Data'!$I$3:$AD$557)),"")</f>
        <v>385</v>
      </c>
      <c r="CI9" s="68">
        <f>IFERROR(SUMPRODUCT(('Raw Data'!$F$3:$F$557=WOM!CI$3)*('Raw Data'!$D$3:$D$557=WOM!$CF9)*('Raw Data'!$C$3:$C$557=WOM!$CE9)*('Raw Data'!$I$2:$AD$2=WOM!CI$1)*('Raw Data'!$I$3:$AD$557)),"")</f>
        <v>376</v>
      </c>
      <c r="CJ9" s="68">
        <f>IFERROR(SUMPRODUCT(('Raw Data'!$F$3:$F$557=WOM!CJ$3)*('Raw Data'!$D$3:$D$557=WOM!$CF9)*('Raw Data'!$C$3:$C$557=WOM!$CE9)*('Raw Data'!$I$2:$AD$2=WOM!CJ$1)*('Raw Data'!$I$3:$AD$557)),"")</f>
        <v>433</v>
      </c>
      <c r="CK9" s="69">
        <f t="shared" si="33"/>
        <v>1573</v>
      </c>
      <c r="CM9" s="25">
        <f t="shared" si="34"/>
        <v>2016</v>
      </c>
      <c r="CN9" s="26" t="str">
        <f t="shared" si="35"/>
        <v>Feb</v>
      </c>
      <c r="CO9" s="68">
        <f>IFERROR(SUMPRODUCT(('Raw Data'!$F$3:$F$557=WOM!CO$3)*('Raw Data'!$D$3:$D$557=WOM!$CN9)*('Raw Data'!$C$3:$C$557=WOM!$CM9)*('Raw Data'!$I$2:$AD$2=WOM!CO$1)*('Raw Data'!$I$3:$AD$557)),"")</f>
        <v>91</v>
      </c>
      <c r="CP9" s="68">
        <f>IFERROR(SUMPRODUCT(('Raw Data'!$F$3:$F$557=WOM!CP$3)*('Raw Data'!$D$3:$D$557=WOM!$CN9)*('Raw Data'!$C$3:$C$557=WOM!$CM9)*('Raw Data'!$I$2:$AD$2=WOM!CP$1)*('Raw Data'!$I$3:$AD$557)),"")</f>
        <v>70</v>
      </c>
      <c r="CQ9" s="68">
        <f>IFERROR(SUMPRODUCT(('Raw Data'!$F$3:$F$557=WOM!CQ$3)*('Raw Data'!$D$3:$D$557=WOM!$CN9)*('Raw Data'!$C$3:$C$557=WOM!$CM9)*('Raw Data'!$I$2:$AD$2=WOM!CQ$1)*('Raw Data'!$I$3:$AD$557)),"")</f>
        <v>113</v>
      </c>
      <c r="CR9" s="68">
        <f>IFERROR(SUMPRODUCT(('Raw Data'!$F$3:$F$557=WOM!CR$3)*('Raw Data'!$D$3:$D$557=WOM!$CN9)*('Raw Data'!$C$3:$C$557=WOM!$CM9)*('Raw Data'!$I$2:$AD$2=WOM!CR$1)*('Raw Data'!$I$3:$AD$557)),"")</f>
        <v>114</v>
      </c>
      <c r="CS9" s="69">
        <f t="shared" si="36"/>
        <v>388</v>
      </c>
      <c r="CU9" s="25">
        <f t="shared" si="37"/>
        <v>2016</v>
      </c>
      <c r="CV9" s="26" t="str">
        <f>TEXT(EOMONTH('Raw Data'!$B$361,-7)+1,"mmm")</f>
        <v>Jun</v>
      </c>
      <c r="CW9" s="68">
        <f>IFERROR(SUMPRODUCT(('Raw Data'!$F$3:$F$367=WOM!CW$3)*('Raw Data'!$D$3:$D$367=WOM!$CV9)*('Raw Data'!$C$3:$C$367=WOM!$CU9)*('Raw Data'!$I$2:$AD$2=WOM!CW$1)*('Raw Data'!$I$3:$AD$367)),"")</f>
        <v>0</v>
      </c>
      <c r="CX9" s="68">
        <f>IFERROR(SUMPRODUCT(('Raw Data'!$F$3:$F$367=WOM!CX$3)*('Raw Data'!$D$3:$D$367=WOM!$CV9)*('Raw Data'!$C$3:$C$367=WOM!$CU9)*('Raw Data'!$I$2:$AD$2=WOM!CX$1)*('Raw Data'!$I$3:$AD$367)),"")</f>
        <v>0</v>
      </c>
      <c r="CY9" s="68">
        <f>IFERROR(SUMPRODUCT(('Raw Data'!$F$3:$F$367=WOM!CY$3)*('Raw Data'!$D$3:$D$367=WOM!$CV9)*('Raw Data'!$C$3:$C$367=WOM!$CU9)*('Raw Data'!$I$2:$AD$2=WOM!CY$1)*('Raw Data'!$I$3:$AD$367)),"")</f>
        <v>0</v>
      </c>
      <c r="CZ9" s="68">
        <f>IFERROR(SUMPRODUCT(('Raw Data'!$F$3:$F$367=WOM!CZ$3)*('Raw Data'!$D$3:$D$367=WOM!$CV9)*('Raw Data'!$C$3:$C$367=WOM!$CU9)*('Raw Data'!$I$2:$AD$2=WOM!CZ$1)*('Raw Data'!$I$3:$AD$367)),"")</f>
        <v>0</v>
      </c>
      <c r="DA9" s="69">
        <f t="shared" si="38"/>
        <v>0</v>
      </c>
      <c r="DC9" s="25">
        <f t="shared" si="39"/>
        <v>2016</v>
      </c>
      <c r="DD9" s="26" t="str">
        <f>TEXT(EOMONTH('Raw Data'!$B$361,-7)+1,"mmm")</f>
        <v>Jun</v>
      </c>
      <c r="DE9" s="68">
        <f>IFERROR(SUMPRODUCT(('Raw Data'!$F$3:$F$367=WOM!DE$3)*('Raw Data'!$D$3:$D$367=WOM!$DD9)*('Raw Data'!$C$3:$C$367=WOM!$DC9)*('Raw Data'!$I$2:$AD$2=WOM!DE$1)*('Raw Data'!$I$3:$AD$367)),"")</f>
        <v>0</v>
      </c>
      <c r="DF9" s="68">
        <f>IFERROR(SUMPRODUCT(('Raw Data'!$F$3:$F$367=WOM!DF$3)*('Raw Data'!$D$3:$D$367=WOM!$DD9)*('Raw Data'!$C$3:$C$367=WOM!$DC9)*('Raw Data'!$I$2:$AD$2=WOM!DF$1)*('Raw Data'!$I$3:$AD$367)),"")</f>
        <v>0</v>
      </c>
      <c r="DG9" s="68">
        <f>IFERROR(SUMPRODUCT(('Raw Data'!$F$3:$F$367=WOM!DG$3)*('Raw Data'!$D$3:$D$367=WOM!$DD9)*('Raw Data'!$C$3:$C$367=WOM!$DC9)*('Raw Data'!$I$2:$AD$2=WOM!DG$1)*('Raw Data'!$I$3:$AD$367)),"")</f>
        <v>0</v>
      </c>
      <c r="DH9" s="68">
        <f>IFERROR(SUMPRODUCT(('Raw Data'!$F$3:$F$367=WOM!DH$3)*('Raw Data'!$D$3:$D$367=WOM!$DD9)*('Raw Data'!$C$3:$C$367=WOM!$DC9)*('Raw Data'!$I$2:$AD$2=WOM!DH$1)*('Raw Data'!$I$3:$AD$367)),"")</f>
        <v>0</v>
      </c>
      <c r="DI9" s="69">
        <f t="shared" si="40"/>
        <v>0</v>
      </c>
      <c r="DK9" s="25">
        <f t="shared" si="41"/>
        <v>2016</v>
      </c>
      <c r="DL9" s="26" t="str">
        <f>TEXT(EOMONTH('Raw Data'!$B$361,-7)+1,"mmm")</f>
        <v>Jun</v>
      </c>
      <c r="DM9" s="68">
        <f>IFERROR(SUMPRODUCT(('Raw Data'!$F$3:$F$367=WOM!DM$3)*('Raw Data'!$D$3:$D$367=WOM!$DL9)*('Raw Data'!$C$3:$C$367=WOM!$DK9)*('Raw Data'!$I$2:$AD$2=WOM!DM$1)*('Raw Data'!$I$3:$AD$367)),"")</f>
        <v>0</v>
      </c>
      <c r="DN9" s="68">
        <f>IFERROR(SUMPRODUCT(('Raw Data'!$F$3:$F$367=WOM!DN$3)*('Raw Data'!$D$3:$D$367=WOM!$DL9)*('Raw Data'!$C$3:$C$367=WOM!$DK9)*('Raw Data'!$I$2:$AD$2=WOM!DN$1)*('Raw Data'!$I$3:$AD$367)),"")</f>
        <v>0</v>
      </c>
      <c r="DO9" s="68">
        <f>IFERROR(SUMPRODUCT(('Raw Data'!$F$3:$F$367=WOM!DO$3)*('Raw Data'!$D$3:$D$367=WOM!$DL9)*('Raw Data'!$C$3:$C$367=WOM!$DK9)*('Raw Data'!$I$2:$AD$2=WOM!DO$1)*('Raw Data'!$I$3:$AD$367)),"")</f>
        <v>0</v>
      </c>
      <c r="DP9" s="68">
        <f>IFERROR(SUMPRODUCT(('Raw Data'!$F$3:$F$367=WOM!DP$3)*('Raw Data'!$D$3:$D$367=WOM!$DL9)*('Raw Data'!$C$3:$C$367=WOM!$DK9)*('Raw Data'!$I$2:$AD$2=WOM!DP$1)*('Raw Data'!$I$3:$AD$367)),"")</f>
        <v>0</v>
      </c>
      <c r="DQ9" s="69">
        <f t="shared" si="42"/>
        <v>0</v>
      </c>
      <c r="DS9" s="25">
        <f t="shared" si="43"/>
        <v>2016</v>
      </c>
      <c r="DT9" s="26" t="str">
        <f>TEXT(EOMONTH('Raw Data'!$B$361,-7)+1,"mmm")</f>
        <v>Jun</v>
      </c>
      <c r="DU9" s="68">
        <f>IFERROR(SUMPRODUCT(('Raw Data'!$F$3:$F$367=WOM!DU$3)*('Raw Data'!$D$3:$D$367=WOM!$DT9)*('Raw Data'!$C$3:$C$367=WOM!$DS9)*('Raw Data'!$I$2:$AD$2=WOM!DU$1)*('Raw Data'!$I$3:$AD$367)),"")</f>
        <v>0</v>
      </c>
      <c r="DV9" s="68">
        <f>IFERROR(SUMPRODUCT(('Raw Data'!$F$3:$F$367=WOM!DV$3)*('Raw Data'!$D$3:$D$367=WOM!$DT9)*('Raw Data'!$C$3:$C$367=WOM!$DS9)*('Raw Data'!$I$2:$AD$2=WOM!DV$1)*('Raw Data'!$I$3:$AD$367)),"")</f>
        <v>0</v>
      </c>
      <c r="DW9" s="68">
        <f>IFERROR(SUMPRODUCT(('Raw Data'!$F$3:$F$367=WOM!DW$3)*('Raw Data'!$D$3:$D$367=WOM!$DT9)*('Raw Data'!$C$3:$C$367=WOM!$DS9)*('Raw Data'!$I$2:$AD$2=WOM!DW$1)*('Raw Data'!$I$3:$AD$367)),"")</f>
        <v>0</v>
      </c>
      <c r="DX9" s="68">
        <f>IFERROR(SUMPRODUCT(('Raw Data'!$F$3:$F$367=WOM!DX$3)*('Raw Data'!$D$3:$D$367=WOM!$DT9)*('Raw Data'!$C$3:$C$367=WOM!$DS9)*('Raw Data'!$I$2:$AD$2=WOM!DX$1)*('Raw Data'!$I$3:$AD$367)),"")</f>
        <v>0</v>
      </c>
      <c r="DY9" s="69">
        <f t="shared" si="44"/>
        <v>0</v>
      </c>
      <c r="EA9" s="25">
        <f t="shared" si="45"/>
        <v>2016</v>
      </c>
      <c r="EB9" s="26" t="str">
        <f>TEXT(EOMONTH('Raw Data'!$B$361,-7)+1,"mmm")</f>
        <v>Jun</v>
      </c>
      <c r="EC9" s="68">
        <f>IFERROR(SUMPRODUCT(('Raw Data'!$F$3:$F$367=WOM!EC$3)*('Raw Data'!$D$3:$D$367=WOM!$EB9)*('Raw Data'!$C$3:$C$367=WOM!$EA9)*('Raw Data'!$I$2:$AD$2=WOM!EC$1)*('Raw Data'!$I$3:$AD$367)),"")</f>
        <v>0</v>
      </c>
      <c r="ED9" s="68">
        <f>IFERROR(SUMPRODUCT(('Raw Data'!$F$3:$F$367=WOM!ED$3)*('Raw Data'!$D$3:$D$367=WOM!$EB9)*('Raw Data'!$C$3:$C$367=WOM!$EA9)*('Raw Data'!$I$2:$AD$2=WOM!ED$1)*('Raw Data'!$I$3:$AD$367)),"")</f>
        <v>0</v>
      </c>
      <c r="EE9" s="68">
        <f>IFERROR(SUMPRODUCT(('Raw Data'!$F$3:$F$367=WOM!EE$3)*('Raw Data'!$D$3:$D$367=WOM!$EB9)*('Raw Data'!$C$3:$C$367=WOM!$EA9)*('Raw Data'!$I$2:$AD$2=WOM!EE$1)*('Raw Data'!$I$3:$AD$367)),"")</f>
        <v>0</v>
      </c>
      <c r="EF9" s="68">
        <f>IFERROR(SUMPRODUCT(('Raw Data'!$F$3:$F$367=WOM!EF$3)*('Raw Data'!$D$3:$D$367=WOM!$EB9)*('Raw Data'!$C$3:$C$367=WOM!$EA9)*('Raw Data'!$I$2:$AD$2=WOM!EF$1)*('Raw Data'!$I$3:$AD$367)),"")</f>
        <v>0</v>
      </c>
      <c r="EG9" s="69">
        <f t="shared" si="46"/>
        <v>0</v>
      </c>
      <c r="EI9" s="25">
        <f t="shared" si="47"/>
        <v>2016</v>
      </c>
      <c r="EJ9" s="26" t="str">
        <f>TEXT(EOMONTH('Raw Data'!$B$361,-7)+1,"mmm")</f>
        <v>Jun</v>
      </c>
      <c r="EK9" s="68">
        <f>IFERROR(SUMPRODUCT(('Raw Data'!$F$3:$F$367=WOM!EK$3)*('Raw Data'!$D$3:$D$367=WOM!$DT9)*('Raw Data'!$C$3:$C$367=WOM!$DS9)*('Raw Data'!$I$2:$AD$2=WOM!EK$1)*('Raw Data'!$I$3:$AD$367)),"")</f>
        <v>0</v>
      </c>
      <c r="EL9" s="68">
        <f>IFERROR(SUMPRODUCT(('Raw Data'!$F$3:$F$367=WOM!EL$3)*('Raw Data'!$D$3:$D$367=WOM!$DT9)*('Raw Data'!$C$3:$C$367=WOM!$DS9)*('Raw Data'!$I$2:$AD$2=WOM!EL$1)*('Raw Data'!$I$3:$AD$367)),"")</f>
        <v>0</v>
      </c>
      <c r="EM9" s="68">
        <f>IFERROR(SUMPRODUCT(('Raw Data'!$F$3:$F$367=WOM!EM$3)*('Raw Data'!$D$3:$D$367=WOM!$DT9)*('Raw Data'!$C$3:$C$367=WOM!$DS9)*('Raw Data'!$I$2:$AD$2=WOM!EM$1)*('Raw Data'!$I$3:$AD$367)),"")</f>
        <v>0</v>
      </c>
      <c r="EN9" s="68">
        <f>IFERROR(SUMPRODUCT(('Raw Data'!$F$3:$F$367=WOM!EN$3)*('Raw Data'!$D$3:$D$367=WOM!$DT9)*('Raw Data'!$C$3:$C$367=WOM!$DS9)*('Raw Data'!$I$2:$AD$2=WOM!EN$1)*('Raw Data'!$I$3:$AD$367)),"")</f>
        <v>0</v>
      </c>
      <c r="EO9" s="69">
        <f t="shared" si="48"/>
        <v>0</v>
      </c>
      <c r="EQ9" s="25">
        <f t="shared" si="49"/>
        <v>2016</v>
      </c>
      <c r="ER9" s="26" t="str">
        <f>TEXT(EOMONTH('Raw Data'!$B$361,-7)+1,"mmm")</f>
        <v>Jun</v>
      </c>
      <c r="ES9" s="68">
        <f>IFERROR(SUMPRODUCT(('Raw Data'!$F$3:$F$367=WOM!ES$3)*('Raw Data'!$D$3:$D$367=WOM!$ER9)*('Raw Data'!$C$3:$C$367=WOM!$EQ9)*('Raw Data'!$I$2:$AD$2=WOM!ES$1)*('Raw Data'!$I$3:$AD$367)),"")</f>
        <v>0</v>
      </c>
      <c r="ET9" s="68">
        <f>IFERROR(SUMPRODUCT(('Raw Data'!$F$3:$F$367=WOM!ET$3)*('Raw Data'!$D$3:$D$367=WOM!$ER9)*('Raw Data'!$C$3:$C$367=WOM!$EQ9)*('Raw Data'!$I$2:$AD$2=WOM!ET$1)*('Raw Data'!$I$3:$AD$367)),"")</f>
        <v>0</v>
      </c>
      <c r="EU9" s="68">
        <f>IFERROR(SUMPRODUCT(('Raw Data'!$F$3:$F$367=WOM!EU$3)*('Raw Data'!$D$3:$D$367=WOM!$ER9)*('Raw Data'!$C$3:$C$367=WOM!$EQ9)*('Raw Data'!$I$2:$AD$2=WOM!EU$1)*('Raw Data'!$I$3:$AD$367)),"")</f>
        <v>0</v>
      </c>
      <c r="EV9" s="68">
        <f>IFERROR(SUMPRODUCT(('Raw Data'!$F$3:$F$367=WOM!EV$3)*('Raw Data'!$D$3:$D$367=WOM!$ER9)*('Raw Data'!$C$3:$C$367=WOM!$EQ9)*('Raw Data'!$I$2:$AD$2=WOM!EV$1)*('Raw Data'!$I$3:$AD$367)),"")</f>
        <v>0</v>
      </c>
      <c r="EW9" s="69">
        <f t="shared" si="50"/>
        <v>0</v>
      </c>
      <c r="EY9" s="25">
        <f t="shared" si="51"/>
        <v>2016</v>
      </c>
      <c r="EZ9" s="26" t="str">
        <f>TEXT(EOMONTH('Raw Data'!$B$361,-7)+1,"mmm")</f>
        <v>Jun</v>
      </c>
      <c r="FA9" s="68">
        <f>IFERROR(SUMPRODUCT(('Raw Data'!$F$3:$F$367=WOM!FA$3)*('Raw Data'!$D$3:$D$367=WOM!$EZ9)*('Raw Data'!$C$3:$C$367=WOM!$EY9)*('Raw Data'!$I$2:$AD$2=WOM!FA$1)*('Raw Data'!$I$3:$AD$367)),"")</f>
        <v>0</v>
      </c>
      <c r="FB9" s="68">
        <f>IFERROR(SUMPRODUCT(('Raw Data'!$F$3:$F$367=WOM!FB$3)*('Raw Data'!$D$3:$D$367=WOM!$EZ9)*('Raw Data'!$C$3:$C$367=WOM!$EY9)*('Raw Data'!$I$2:$AD$2=WOM!FB$1)*('Raw Data'!$I$3:$AD$367)),"")</f>
        <v>0</v>
      </c>
      <c r="FC9" s="68">
        <f>IFERROR(SUMPRODUCT(('Raw Data'!$F$3:$F$367=WOM!FC$3)*('Raw Data'!$D$3:$D$367=WOM!$EZ9)*('Raw Data'!$C$3:$C$367=WOM!$EY9)*('Raw Data'!$I$2:$AD$2=WOM!FC$1)*('Raw Data'!$I$3:$AD$367)),"")</f>
        <v>0</v>
      </c>
      <c r="FD9" s="68">
        <f>IFERROR(SUMPRODUCT(('Raw Data'!$F$3:$F$367=WOM!FD$3)*('Raw Data'!$D$3:$D$367=WOM!$EZ9)*('Raw Data'!$C$3:$C$367=WOM!$EY9)*('Raw Data'!$I$2:$AD$2=WOM!FD$1)*('Raw Data'!$I$3:$AD$367)),"")</f>
        <v>0</v>
      </c>
      <c r="FE9" s="69">
        <f t="shared" si="52"/>
        <v>0</v>
      </c>
    </row>
    <row r="10" spans="2:161" ht="15.75" thickBot="1" x14ac:dyDescent="0.3">
      <c r="B10" s="154">
        <f t="shared" si="0"/>
        <v>42459</v>
      </c>
      <c r="C10" s="25">
        <f t="shared" si="4"/>
        <v>2016</v>
      </c>
      <c r="D10" s="28" t="str">
        <f t="shared" si="1"/>
        <v>Mar</v>
      </c>
      <c r="E10" s="152">
        <f>IFERROR(SUMPRODUCT(('Raw Data'!$F$3:$F$655=WOM!E$3)*('Raw Data'!$D$3:$D$655=WOM!$D10)*('Raw Data'!$C$3:$C$655=WOM!$C10)*('Raw Data'!$I$2:$AD$2=WOM!E$1)*('Raw Data'!$I$3:$AD$655)),"")</f>
        <v>1108</v>
      </c>
      <c r="F10" s="152">
        <f>IFERROR(SUMPRODUCT(('Raw Data'!$F$3:$F$655=WOM!F$3)*('Raw Data'!$D$3:$D$655=WOM!$D10)*('Raw Data'!$C$3:$C$655=WOM!$C10)*('Raw Data'!$I$2:$AD$2=WOM!F$1)*('Raw Data'!$I$3:$AD$655)),"")</f>
        <v>1094</v>
      </c>
      <c r="G10" s="152">
        <f>IFERROR(SUMPRODUCT(('Raw Data'!$F$3:$F$655=WOM!G$3)*('Raw Data'!$D$3:$D$655=WOM!$D10)*('Raw Data'!$C$3:$C$655=WOM!$C10)*('Raw Data'!$I$2:$AD$2=WOM!G$1)*('Raw Data'!$I$3:$AD$655)),"")</f>
        <v>1150</v>
      </c>
      <c r="H10" s="152">
        <f>IFERROR(SUMPRODUCT(('Raw Data'!$F$3:$F$655=WOM!H$3)*('Raw Data'!$D$3:$D$655=WOM!$D10)*('Raw Data'!$C$3:$C$655=WOM!$C10)*('Raw Data'!$I$2:$AD$2=WOM!H$1)*('Raw Data'!$I$3:$AD$655)),"")</f>
        <v>914</v>
      </c>
      <c r="I10" s="151">
        <f t="shared" si="5"/>
        <v>4266</v>
      </c>
      <c r="J10" s="169"/>
      <c r="K10" s="25">
        <f t="shared" si="6"/>
        <v>2016</v>
      </c>
      <c r="L10" s="26" t="str">
        <f t="shared" si="7"/>
        <v>Mar</v>
      </c>
      <c r="M10" s="152">
        <f>IFERROR(SUMPRODUCT(('Raw Data'!$F$3:$F$655=WOM!M$3)*('Raw Data'!$D$3:$D$655=WOM!$D10)*('Raw Data'!$C$3:$C$655=WOM!$C10)*('Raw Data'!$I$2:$AD$2=WOM!M$1)*('Raw Data'!$I$3:$AD$655)),"")</f>
        <v>1100</v>
      </c>
      <c r="N10" s="152">
        <f>IFERROR(SUMPRODUCT(('Raw Data'!$F$3:$F$655=WOM!N$3)*('Raw Data'!$D$3:$D$655=WOM!$D10)*('Raw Data'!$C$3:$C$655=WOM!$C10)*('Raw Data'!$I$2:$AD$2=WOM!N$1)*('Raw Data'!$I$3:$AD$655)),"")</f>
        <v>1078</v>
      </c>
      <c r="O10" s="152">
        <f>IFERROR(SUMPRODUCT(('Raw Data'!$F$3:$F$655=WOM!O$3)*('Raw Data'!$D$3:$D$655=WOM!$D10)*('Raw Data'!$C$3:$C$655=WOM!$C10)*('Raw Data'!$I$2:$AD$2=WOM!O$1)*('Raw Data'!$I$3:$AD$655)),"")</f>
        <v>1024</v>
      </c>
      <c r="P10" s="152">
        <f>IFERROR(SUMPRODUCT(('Raw Data'!$F$3:$F$655=WOM!P$3)*('Raw Data'!$D$3:$D$655=WOM!$D10)*('Raw Data'!$C$3:$C$655=WOM!$C10)*('Raw Data'!$I$2:$AD$2=WOM!P$1)*('Raw Data'!$I$3:$AD$655)),"")</f>
        <v>906</v>
      </c>
      <c r="Q10" s="69">
        <f t="shared" si="8"/>
        <v>4108</v>
      </c>
      <c r="S10" s="25">
        <f t="shared" si="9"/>
        <v>2016</v>
      </c>
      <c r="T10" s="26" t="str">
        <f t="shared" si="10"/>
        <v>Mar</v>
      </c>
      <c r="U10" s="152">
        <f>IFERROR(SUMPRODUCT(('Raw Data'!$F$3:$F$655=WOM!U$3)*('Raw Data'!$D$3:$D$655=WOM!$D10)*('Raw Data'!$C$3:$C$655=WOM!$C10)*('Raw Data'!$I$2:$AD$2=WOM!U$1)*('Raw Data'!$I$3:$AD$655)),"")</f>
        <v>916</v>
      </c>
      <c r="V10" s="152">
        <f>IFERROR(SUMPRODUCT(('Raw Data'!$F$3:$F$655=WOM!V$3)*('Raw Data'!$D$3:$D$655=WOM!$D10)*('Raw Data'!$C$3:$C$655=WOM!$C10)*('Raw Data'!$I$2:$AD$2=WOM!V$1)*('Raw Data'!$I$3:$AD$655)),"")</f>
        <v>773</v>
      </c>
      <c r="W10" s="152">
        <f>IFERROR(SUMPRODUCT(('Raw Data'!$F$3:$F$655=WOM!W$3)*('Raw Data'!$D$3:$D$655=WOM!$D10)*('Raw Data'!$C$3:$C$655=WOM!$C10)*('Raw Data'!$I$2:$AD$2=WOM!W$1)*('Raw Data'!$I$3:$AD$655)),"")</f>
        <v>698</v>
      </c>
      <c r="X10" s="152">
        <f>IFERROR(SUMPRODUCT(('Raw Data'!$F$3:$F$655=WOM!X$3)*('Raw Data'!$D$3:$D$655=WOM!$D10)*('Raw Data'!$C$3:$C$655=WOM!$C10)*('Raw Data'!$I$2:$AD$2=WOM!X$1)*('Raw Data'!$I$3:$AD$655)),"")</f>
        <v>651</v>
      </c>
      <c r="Y10" s="69">
        <f t="shared" si="11"/>
        <v>3038</v>
      </c>
      <c r="AA10" s="25">
        <f t="shared" si="12"/>
        <v>2016</v>
      </c>
      <c r="AB10" s="26" t="str">
        <f t="shared" si="13"/>
        <v>Mar</v>
      </c>
      <c r="AC10" s="152">
        <f>IFERROR(SUMPRODUCT(('Raw Data'!$F$3:$F$655=WOM!AC$3)*('Raw Data'!$D$3:$D$655=WOM!$D10)*('Raw Data'!$C$3:$C$655=WOM!$C10)*('Raw Data'!$I$2:$AD$2=WOM!AC$1)*('Raw Data'!$I$3:$AD$655)),"")</f>
        <v>301</v>
      </c>
      <c r="AD10" s="152">
        <f>IFERROR(SUMPRODUCT(('Raw Data'!$F$3:$F$655=WOM!AD$3)*('Raw Data'!$D$3:$D$655=WOM!$D10)*('Raw Data'!$C$3:$C$655=WOM!$C10)*('Raw Data'!$I$2:$AD$2=WOM!AD$1)*('Raw Data'!$I$3:$AD$655)),"")</f>
        <v>342</v>
      </c>
      <c r="AE10" s="152">
        <f>IFERROR(SUMPRODUCT(('Raw Data'!$F$3:$F$655=WOM!AE$3)*('Raw Data'!$D$3:$D$655=WOM!$D10)*('Raw Data'!$C$3:$C$655=WOM!$C10)*('Raw Data'!$I$2:$AD$2=WOM!AE$1)*('Raw Data'!$I$3:$AD$655)),"")</f>
        <v>345</v>
      </c>
      <c r="AF10" s="152">
        <f>IFERROR(SUMPRODUCT(('Raw Data'!$F$3:$F$655=WOM!AF$3)*('Raw Data'!$D$3:$D$655=WOM!$D10)*('Raw Data'!$C$3:$C$655=WOM!$C10)*('Raw Data'!$I$2:$AD$2=WOM!AF$1)*('Raw Data'!$I$3:$AD$655)),"")</f>
        <v>284</v>
      </c>
      <c r="AG10" s="69">
        <f t="shared" si="14"/>
        <v>1272</v>
      </c>
      <c r="AI10" s="25">
        <f t="shared" si="15"/>
        <v>2016</v>
      </c>
      <c r="AJ10" s="26" t="str">
        <f t="shared" si="16"/>
        <v>Mar</v>
      </c>
      <c r="AK10" s="152">
        <f>IFERROR(SUMPRODUCT(('Raw Data'!$F$3:$F$655=WOM!AK$3)*('Raw Data'!$D$3:$D$655=WOM!$D10)*('Raw Data'!$C$3:$C$655=WOM!$C10)*('Raw Data'!$I$2:$AD$2=WOM!AK$1)*('Raw Data'!$I$3:$AD$655)),"")</f>
        <v>3878</v>
      </c>
      <c r="AL10" s="152">
        <f>IFERROR(SUMPRODUCT(('Raw Data'!$F$3:$F$655=WOM!AL$3)*('Raw Data'!$D$3:$D$655=WOM!$D10)*('Raw Data'!$C$3:$C$655=WOM!$C10)*('Raw Data'!$I$2:$AD$2=WOM!AL$1)*('Raw Data'!$I$3:$AD$655)),"")</f>
        <v>3569</v>
      </c>
      <c r="AM10" s="152">
        <f>IFERROR(SUMPRODUCT(('Raw Data'!$F$3:$F$655=WOM!AM$3)*('Raw Data'!$D$3:$D$655=WOM!$D10)*('Raw Data'!$C$3:$C$655=WOM!$C10)*('Raw Data'!$I$2:$AD$2=WOM!AM$1)*('Raw Data'!$I$3:$AD$655)),"")</f>
        <v>3453</v>
      </c>
      <c r="AN10" s="152">
        <f>IFERROR(SUMPRODUCT(('Raw Data'!$F$3:$F$655=WOM!AN$3)*('Raw Data'!$D$3:$D$655=WOM!$D10)*('Raw Data'!$C$3:$C$655=WOM!$C10)*('Raw Data'!$I$2:$AD$2=WOM!AN$1)*('Raw Data'!$I$3:$AD$655)),"")</f>
        <v>2962</v>
      </c>
      <c r="AO10" s="69">
        <f t="shared" si="17"/>
        <v>13862</v>
      </c>
      <c r="AQ10" s="25">
        <f t="shared" si="18"/>
        <v>2016</v>
      </c>
      <c r="AR10" s="26" t="str">
        <f t="shared" si="19"/>
        <v>Mar</v>
      </c>
      <c r="AS10" s="152">
        <f>IFERROR(SUMPRODUCT(('Raw Data'!$F$3:$F$655=WOM!AS$3)*('Raw Data'!$D$3:$D$655=WOM!$D10)*('Raw Data'!$C$3:$C$655=WOM!$C10)*('Raw Data'!$I$2:$AD$2=WOM!AS$1)*('Raw Data'!$I$3:$AD$655)),"")</f>
        <v>1071</v>
      </c>
      <c r="AT10" s="152">
        <f>IFERROR(SUMPRODUCT(('Raw Data'!$F$3:$F$655=WOM!AT$3)*('Raw Data'!$D$3:$D$655=WOM!$D10)*('Raw Data'!$C$3:$C$655=WOM!$C10)*('Raw Data'!$I$2:$AD$2=WOM!AT$1)*('Raw Data'!$I$3:$AD$655)),"")</f>
        <v>875</v>
      </c>
      <c r="AU10" s="152">
        <f>IFERROR(SUMPRODUCT(('Raw Data'!$F$3:$F$655=WOM!AU$3)*('Raw Data'!$D$3:$D$655=WOM!$D10)*('Raw Data'!$C$3:$C$655=WOM!$C10)*('Raw Data'!$I$2:$AD$2=WOM!AU$1)*('Raw Data'!$I$3:$AD$655)),"")</f>
        <v>826</v>
      </c>
      <c r="AV10" s="152">
        <f>IFERROR(SUMPRODUCT(('Raw Data'!$F$3:$F$655=WOM!AV$3)*('Raw Data'!$D$3:$D$655=WOM!$D10)*('Raw Data'!$C$3:$C$655=WOM!$C10)*('Raw Data'!$I$2:$AD$2=WOM!AV$1)*('Raw Data'!$I$3:$AD$655)),"")</f>
        <v>861</v>
      </c>
      <c r="AW10" s="69">
        <f t="shared" si="20"/>
        <v>3633</v>
      </c>
      <c r="AY10" s="25">
        <f t="shared" si="21"/>
        <v>2016</v>
      </c>
      <c r="AZ10" s="26" t="str">
        <f t="shared" si="22"/>
        <v>Mar</v>
      </c>
      <c r="BA10" s="152">
        <f>IFERROR(SUMPRODUCT(('Raw Data'!$F$3:$F$655=WOM!BA$3)*('Raw Data'!$D$3:$D$655=WOM!$D10)*('Raw Data'!$C$3:$C$655=WOM!$C10)*('Raw Data'!$I$2:$AD$2=WOM!BA$1)*('Raw Data'!$I$3:$AD$655)),"")</f>
        <v>1071</v>
      </c>
      <c r="BB10" s="152">
        <f>IFERROR(SUMPRODUCT(('Raw Data'!$F$3:$F$655=WOM!BB$3)*('Raw Data'!$D$3:$D$655=WOM!$D10)*('Raw Data'!$C$3:$C$655=WOM!$C10)*('Raw Data'!$I$2:$AD$2=WOM!BB$1)*('Raw Data'!$I$3:$AD$655)),"")</f>
        <v>875</v>
      </c>
      <c r="BC10" s="152">
        <f>IFERROR(SUMPRODUCT(('Raw Data'!$F$3:$F$655=WOM!BC$3)*('Raw Data'!$D$3:$D$655=WOM!$D10)*('Raw Data'!$C$3:$C$655=WOM!$C10)*('Raw Data'!$I$2:$AD$2=WOM!BC$1)*('Raw Data'!$I$3:$AD$655)),"")</f>
        <v>826</v>
      </c>
      <c r="BD10" s="152">
        <f>IFERROR(SUMPRODUCT(('Raw Data'!$F$3:$F$655=WOM!BD$3)*('Raw Data'!$D$3:$D$655=WOM!$D10)*('Raw Data'!$C$3:$C$655=WOM!$C10)*('Raw Data'!$I$2:$AD$2=WOM!BD$1)*('Raw Data'!$I$3:$AD$655)),"")</f>
        <v>861</v>
      </c>
      <c r="BE10" s="69">
        <f t="shared" si="23"/>
        <v>3633</v>
      </c>
      <c r="BG10" s="25">
        <f t="shared" si="24"/>
        <v>2016</v>
      </c>
      <c r="BH10" s="26" t="str">
        <f t="shared" si="25"/>
        <v>Mar</v>
      </c>
      <c r="BI10" s="152">
        <f>IFERROR(SUMPRODUCT(('Raw Data'!$F$3:$F$655=WOM!BI$3)*('Raw Data'!$D$3:$D$655=WOM!$D10)*('Raw Data'!$C$3:$C$655=WOM!$C10)*('Raw Data'!$I$2:$AD$2=WOM!BI$1)*('Raw Data'!$I$3:$AD$655)),"")</f>
        <v>22963</v>
      </c>
      <c r="BJ10" s="152">
        <f>IFERROR(SUMPRODUCT(('Raw Data'!$F$3:$F$655=WOM!BJ$3)*('Raw Data'!$D$3:$D$655=WOM!$D10)*('Raw Data'!$C$3:$C$655=WOM!$C10)*('Raw Data'!$I$2:$AD$2=WOM!BJ$1)*('Raw Data'!$I$3:$AD$655)),"")</f>
        <v>21597</v>
      </c>
      <c r="BK10" s="152">
        <f>IFERROR(SUMPRODUCT(('Raw Data'!$F$3:$F$655=WOM!BK$3)*('Raw Data'!$D$3:$D$655=WOM!$D10)*('Raw Data'!$C$3:$C$655=WOM!$C10)*('Raw Data'!$I$2:$AD$2=WOM!BK$1)*('Raw Data'!$I$3:$AD$655)),"")</f>
        <v>21947</v>
      </c>
      <c r="BL10" s="152">
        <f>IFERROR(SUMPRODUCT(('Raw Data'!$F$3:$F$655=WOM!BL$3)*('Raw Data'!$D$3:$D$655=WOM!$D10)*('Raw Data'!$C$3:$C$655=WOM!$C10)*('Raw Data'!$I$2:$AD$2=WOM!BL$1)*('Raw Data'!$I$3:$AD$655)),"")</f>
        <v>19242</v>
      </c>
      <c r="BM10" s="69">
        <f t="shared" si="26"/>
        <v>85749</v>
      </c>
      <c r="BO10" s="25">
        <f t="shared" si="27"/>
        <v>2016</v>
      </c>
      <c r="BP10" s="26" t="str">
        <f t="shared" si="2"/>
        <v>Mar</v>
      </c>
      <c r="BQ10" s="68">
        <f>IFERROR(SUMPRODUCT(('Raw Data'!$F$3:$F$655=WOM!BQ$3)*('Raw Data'!$D$3:$D$655=WOM!$D10)*('Raw Data'!$C$3:$C$655=WOM!$C10)*('Raw Data'!$I$2:$AD$2=WOM!BQ$1)*('Raw Data'!$I$3:$AD$655)),"")</f>
        <v>20184</v>
      </c>
      <c r="BR10" s="68">
        <f>IFERROR(SUMPRODUCT(('Raw Data'!$F$3:$F$655=WOM!BR$3)*('Raw Data'!$D$3:$D$655=WOM!$D10)*('Raw Data'!$C$3:$C$655=WOM!$C10)*('Raw Data'!$I$2:$AD$2=WOM!BR$1)*('Raw Data'!$I$3:$AD$655)),"")</f>
        <v>17944</v>
      </c>
      <c r="BS10" s="68">
        <f>IFERROR(SUMPRODUCT(('Raw Data'!$F$3:$F$655=WOM!BS$3)*('Raw Data'!$D$3:$D$655=WOM!$D10)*('Raw Data'!$C$3:$C$655=WOM!$C10)*('Raw Data'!$I$2:$AD$2=WOM!BS$1)*('Raw Data'!$I$3:$AD$655)),"")</f>
        <v>18761</v>
      </c>
      <c r="BT10" s="68">
        <f>IFERROR(SUMPRODUCT(('Raw Data'!$F$3:$F$655=WOM!BT$3)*('Raw Data'!$D$3:$D$655=WOM!$D10)*('Raw Data'!$C$3:$C$655=WOM!$C10)*('Raw Data'!$I$2:$AD$2=WOM!BT$1)*('Raw Data'!$I$3:$AD$655)),"")</f>
        <v>16506</v>
      </c>
      <c r="BU10" s="69">
        <f t="shared" si="3"/>
        <v>73395</v>
      </c>
      <c r="BW10" s="25">
        <f t="shared" si="28"/>
        <v>2016</v>
      </c>
      <c r="BX10" s="26" t="str">
        <f t="shared" si="29"/>
        <v>Mar</v>
      </c>
      <c r="BY10" s="68">
        <f>IFERROR(SUMPRODUCT(('Raw Data'!$F$3:$F$557=WOM!BY$3)*('Raw Data'!$D$3:$D$557=WOM!$BX10)*('Raw Data'!$C$3:$C$557=WOM!$BW10)*('Raw Data'!$I$2:$AD$2=WOM!BY$1)*('Raw Data'!$I$3:$AD$557)),"")</f>
        <v>1290</v>
      </c>
      <c r="BZ10" s="68">
        <f>IFERROR(SUMPRODUCT(('Raw Data'!$F$3:$F$557=WOM!BZ$3)*('Raw Data'!$D$3:$D$557=WOM!$BX10)*('Raw Data'!$C$3:$C$557=WOM!$BW10)*('Raw Data'!$I$2:$AD$2=WOM!BZ$1)*('Raw Data'!$I$3:$AD$557)),"")</f>
        <v>1171</v>
      </c>
      <c r="CA10" s="68">
        <f>IFERROR(SUMPRODUCT(('Raw Data'!$F$3:$F$557=WOM!CA$3)*('Raw Data'!$D$3:$D$557=WOM!$BX10)*('Raw Data'!$C$3:$C$557=WOM!$BW10)*('Raw Data'!$I$2:$AD$2=WOM!CA$1)*('Raw Data'!$I$3:$AD$557)),"")</f>
        <v>1130</v>
      </c>
      <c r="CB10" s="68">
        <f>IFERROR(SUMPRODUCT(('Raw Data'!$F$3:$F$557=WOM!CB$3)*('Raw Data'!$D$3:$D$557=WOM!$BX10)*('Raw Data'!$C$3:$C$557=WOM!$BW10)*('Raw Data'!$I$2:$AD$2=WOM!CB$1)*('Raw Data'!$I$3:$AD$557)),"")</f>
        <v>912</v>
      </c>
      <c r="CC10" s="69">
        <f t="shared" si="30"/>
        <v>4503</v>
      </c>
      <c r="CE10" s="25">
        <f t="shared" si="31"/>
        <v>2016</v>
      </c>
      <c r="CF10" s="26" t="str">
        <f t="shared" si="32"/>
        <v>Mar</v>
      </c>
      <c r="CG10" s="68">
        <f>IFERROR(SUMPRODUCT(('Raw Data'!$F$3:$F$557=WOM!CG$3)*('Raw Data'!$D$3:$D$557=WOM!$CF10)*('Raw Data'!$C$3:$C$557=WOM!$CE10)*('Raw Data'!$I$2:$AD$2=WOM!CG$1)*('Raw Data'!$I$3:$AD$557)),"")</f>
        <v>390</v>
      </c>
      <c r="CH10" s="68">
        <f>IFERROR(SUMPRODUCT(('Raw Data'!$F$3:$F$557=WOM!CH$3)*('Raw Data'!$D$3:$D$557=WOM!$CF10)*('Raw Data'!$C$3:$C$557=WOM!$CE10)*('Raw Data'!$I$2:$AD$2=WOM!CH$1)*('Raw Data'!$I$3:$AD$557)),"")</f>
        <v>367</v>
      </c>
      <c r="CI10" s="68">
        <f>IFERROR(SUMPRODUCT(('Raw Data'!$F$3:$F$557=WOM!CI$3)*('Raw Data'!$D$3:$D$557=WOM!$CF10)*('Raw Data'!$C$3:$C$557=WOM!$CE10)*('Raw Data'!$I$2:$AD$2=WOM!CI$1)*('Raw Data'!$I$3:$AD$557)),"")</f>
        <v>366</v>
      </c>
      <c r="CJ10" s="68">
        <f>IFERROR(SUMPRODUCT(('Raw Data'!$F$3:$F$557=WOM!CJ$3)*('Raw Data'!$D$3:$D$557=WOM!$CF10)*('Raw Data'!$C$3:$C$557=WOM!$CE10)*('Raw Data'!$I$2:$AD$2=WOM!CJ$1)*('Raw Data'!$I$3:$AD$557)),"")</f>
        <v>303</v>
      </c>
      <c r="CK10" s="69">
        <f t="shared" si="33"/>
        <v>1426</v>
      </c>
      <c r="CM10" s="25">
        <f t="shared" si="34"/>
        <v>2016</v>
      </c>
      <c r="CN10" s="26" t="str">
        <f t="shared" si="35"/>
        <v>Mar</v>
      </c>
      <c r="CO10" s="68">
        <f>IFERROR(SUMPRODUCT(('Raw Data'!$F$3:$F$557=WOM!CO$3)*('Raw Data'!$D$3:$D$557=WOM!$CN10)*('Raw Data'!$C$3:$C$557=WOM!$CM10)*('Raw Data'!$I$2:$AD$2=WOM!CO$1)*('Raw Data'!$I$3:$AD$557)),"")</f>
        <v>97</v>
      </c>
      <c r="CP10" s="68">
        <f>IFERROR(SUMPRODUCT(('Raw Data'!$F$3:$F$557=WOM!CP$3)*('Raw Data'!$D$3:$D$557=WOM!$CN10)*('Raw Data'!$C$3:$C$557=WOM!$CM10)*('Raw Data'!$I$2:$AD$2=WOM!CP$1)*('Raw Data'!$I$3:$AD$557)),"")</f>
        <v>89</v>
      </c>
      <c r="CQ10" s="68">
        <f>IFERROR(SUMPRODUCT(('Raw Data'!$F$3:$F$557=WOM!CQ$3)*('Raw Data'!$D$3:$D$557=WOM!$CN10)*('Raw Data'!$C$3:$C$557=WOM!$CM10)*('Raw Data'!$I$2:$AD$2=WOM!CQ$1)*('Raw Data'!$I$3:$AD$557)),"")</f>
        <v>77</v>
      </c>
      <c r="CR10" s="68">
        <f>IFERROR(SUMPRODUCT(('Raw Data'!$F$3:$F$557=WOM!CR$3)*('Raw Data'!$D$3:$D$557=WOM!$CN10)*('Raw Data'!$C$3:$C$557=WOM!$CM10)*('Raw Data'!$I$2:$AD$2=WOM!CR$1)*('Raw Data'!$I$3:$AD$557)),"")</f>
        <v>106</v>
      </c>
      <c r="CS10" s="69">
        <f t="shared" si="36"/>
        <v>369</v>
      </c>
      <c r="CU10" s="25">
        <f t="shared" si="37"/>
        <v>2016</v>
      </c>
      <c r="CV10" s="26" t="str">
        <f>TEXT(EOMONTH('Raw Data'!$B$362,-6)+1,"mmm")</f>
        <v>Jul</v>
      </c>
      <c r="CW10" s="68">
        <f>IFERROR(SUMPRODUCT(('Raw Data'!$F$3:$F$367=WOM!CW$3)*('Raw Data'!$D$3:$D$367=WOM!$CV10)*('Raw Data'!$C$3:$C$367=WOM!$CU10)*('Raw Data'!$I$2:$AD$2=WOM!CW$1)*('Raw Data'!$I$3:$AD$367)),"")</f>
        <v>0</v>
      </c>
      <c r="CX10" s="68">
        <f>IFERROR(SUMPRODUCT(('Raw Data'!$F$3:$F$367=WOM!CX$3)*('Raw Data'!$D$3:$D$367=WOM!$CV10)*('Raw Data'!$C$3:$C$367=WOM!$CU10)*('Raw Data'!$I$2:$AD$2=WOM!CX$1)*('Raw Data'!$I$3:$AD$367)),"")</f>
        <v>0</v>
      </c>
      <c r="CY10" s="68">
        <f>IFERROR(SUMPRODUCT(('Raw Data'!$F$3:$F$367=WOM!CY$3)*('Raw Data'!$D$3:$D$367=WOM!$CV10)*('Raw Data'!$C$3:$C$367=WOM!$CU10)*('Raw Data'!$I$2:$AD$2=WOM!CY$1)*('Raw Data'!$I$3:$AD$367)),"")</f>
        <v>0</v>
      </c>
      <c r="CZ10" s="68">
        <f>IFERROR(SUMPRODUCT(('Raw Data'!$F$3:$F$367=WOM!CZ$3)*('Raw Data'!$D$3:$D$367=WOM!$CV10)*('Raw Data'!$C$3:$C$367=WOM!$CU10)*('Raw Data'!$I$2:$AD$2=WOM!CZ$1)*('Raw Data'!$I$3:$AD$367)),"")</f>
        <v>0</v>
      </c>
      <c r="DA10" s="69">
        <f t="shared" si="38"/>
        <v>0</v>
      </c>
      <c r="DC10" s="25">
        <f t="shared" si="39"/>
        <v>2016</v>
      </c>
      <c r="DD10" s="26" t="str">
        <f>TEXT(EOMONTH('Raw Data'!$B$362,-6)+1,"mmm")</f>
        <v>Jul</v>
      </c>
      <c r="DE10" s="68">
        <f>IFERROR(SUMPRODUCT(('Raw Data'!$F$3:$F$367=WOM!DE$3)*('Raw Data'!$D$3:$D$367=WOM!$DD10)*('Raw Data'!$C$3:$C$367=WOM!$DC10)*('Raw Data'!$I$2:$AD$2=WOM!DE$1)*('Raw Data'!$I$3:$AD$367)),"")</f>
        <v>0</v>
      </c>
      <c r="DF10" s="68">
        <f>IFERROR(SUMPRODUCT(('Raw Data'!$F$3:$F$367=WOM!DF$3)*('Raw Data'!$D$3:$D$367=WOM!$DD10)*('Raw Data'!$C$3:$C$367=WOM!$DC10)*('Raw Data'!$I$2:$AD$2=WOM!DF$1)*('Raw Data'!$I$3:$AD$367)),"")</f>
        <v>0</v>
      </c>
      <c r="DG10" s="68">
        <f>IFERROR(SUMPRODUCT(('Raw Data'!$F$3:$F$367=WOM!DG$3)*('Raw Data'!$D$3:$D$367=WOM!$DD10)*('Raw Data'!$C$3:$C$367=WOM!$DC10)*('Raw Data'!$I$2:$AD$2=WOM!DG$1)*('Raw Data'!$I$3:$AD$367)),"")</f>
        <v>0</v>
      </c>
      <c r="DH10" s="68">
        <f>IFERROR(SUMPRODUCT(('Raw Data'!$F$3:$F$367=WOM!DH$3)*('Raw Data'!$D$3:$D$367=WOM!$DD10)*('Raw Data'!$C$3:$C$367=WOM!$DC10)*('Raw Data'!$I$2:$AD$2=WOM!DH$1)*('Raw Data'!$I$3:$AD$367)),"")</f>
        <v>0</v>
      </c>
      <c r="DI10" s="69">
        <f t="shared" si="40"/>
        <v>0</v>
      </c>
      <c r="DK10" s="25">
        <f t="shared" si="41"/>
        <v>2016</v>
      </c>
      <c r="DL10" s="26" t="str">
        <f>TEXT(EOMONTH('Raw Data'!$B$362,-6)+1,"mmm")</f>
        <v>Jul</v>
      </c>
      <c r="DM10" s="68">
        <f>IFERROR(SUMPRODUCT(('Raw Data'!$F$3:$F$367=WOM!DM$3)*('Raw Data'!$D$3:$D$367=WOM!$DL10)*('Raw Data'!$C$3:$C$367=WOM!$DK10)*('Raw Data'!$I$2:$AD$2=WOM!DM$1)*('Raw Data'!$I$3:$AD$367)),"")</f>
        <v>0</v>
      </c>
      <c r="DN10" s="68">
        <f>IFERROR(SUMPRODUCT(('Raw Data'!$F$3:$F$367=WOM!DN$3)*('Raw Data'!$D$3:$D$367=WOM!$DL10)*('Raw Data'!$C$3:$C$367=WOM!$DK10)*('Raw Data'!$I$2:$AD$2=WOM!DN$1)*('Raw Data'!$I$3:$AD$367)),"")</f>
        <v>0</v>
      </c>
      <c r="DO10" s="68">
        <f>IFERROR(SUMPRODUCT(('Raw Data'!$F$3:$F$367=WOM!DO$3)*('Raw Data'!$D$3:$D$367=WOM!$DL10)*('Raw Data'!$C$3:$C$367=WOM!$DK10)*('Raw Data'!$I$2:$AD$2=WOM!DO$1)*('Raw Data'!$I$3:$AD$367)),"")</f>
        <v>0</v>
      </c>
      <c r="DP10" s="68">
        <f>IFERROR(SUMPRODUCT(('Raw Data'!$F$3:$F$367=WOM!DP$3)*('Raw Data'!$D$3:$D$367=WOM!$DL10)*('Raw Data'!$C$3:$C$367=WOM!$DK10)*('Raw Data'!$I$2:$AD$2=WOM!DP$1)*('Raw Data'!$I$3:$AD$367)),"")</f>
        <v>0</v>
      </c>
      <c r="DQ10" s="69">
        <f t="shared" si="42"/>
        <v>0</v>
      </c>
      <c r="DS10" s="25">
        <f t="shared" si="43"/>
        <v>2016</v>
      </c>
      <c r="DT10" s="26" t="str">
        <f>TEXT(EOMONTH('Raw Data'!$B$362,-6)+1,"mmm")</f>
        <v>Jul</v>
      </c>
      <c r="DU10" s="68">
        <f>IFERROR(SUMPRODUCT(('Raw Data'!$F$3:$F$367=WOM!DU$3)*('Raw Data'!$D$3:$D$367=WOM!$DT10)*('Raw Data'!$C$3:$C$367=WOM!$DS10)*('Raw Data'!$I$2:$AD$2=WOM!DU$1)*('Raw Data'!$I$3:$AD$367)),"")</f>
        <v>0</v>
      </c>
      <c r="DV10" s="68">
        <f>IFERROR(SUMPRODUCT(('Raw Data'!$F$3:$F$367=WOM!DV$3)*('Raw Data'!$D$3:$D$367=WOM!$DT10)*('Raw Data'!$C$3:$C$367=WOM!$DS10)*('Raw Data'!$I$2:$AD$2=WOM!DV$1)*('Raw Data'!$I$3:$AD$367)),"")</f>
        <v>0</v>
      </c>
      <c r="DW10" s="68">
        <f>IFERROR(SUMPRODUCT(('Raw Data'!$F$3:$F$367=WOM!DW$3)*('Raw Data'!$D$3:$D$367=WOM!$DT10)*('Raw Data'!$C$3:$C$367=WOM!$DS10)*('Raw Data'!$I$2:$AD$2=WOM!DW$1)*('Raw Data'!$I$3:$AD$367)),"")</f>
        <v>0</v>
      </c>
      <c r="DX10" s="68">
        <f>IFERROR(SUMPRODUCT(('Raw Data'!$F$3:$F$367=WOM!DX$3)*('Raw Data'!$D$3:$D$367=WOM!$DT10)*('Raw Data'!$C$3:$C$367=WOM!$DS10)*('Raw Data'!$I$2:$AD$2=WOM!DX$1)*('Raw Data'!$I$3:$AD$367)),"")</f>
        <v>0</v>
      </c>
      <c r="DY10" s="69">
        <f t="shared" si="44"/>
        <v>0</v>
      </c>
      <c r="EA10" s="25">
        <f t="shared" si="45"/>
        <v>2016</v>
      </c>
      <c r="EB10" s="26" t="str">
        <f>TEXT(EOMONTH('Raw Data'!$B$362,-6)+1,"mmm")</f>
        <v>Jul</v>
      </c>
      <c r="EC10" s="68">
        <f>IFERROR(SUMPRODUCT(('Raw Data'!$F$3:$F$367=WOM!EC$3)*('Raw Data'!$D$3:$D$367=WOM!$EB10)*('Raw Data'!$C$3:$C$367=WOM!$EA10)*('Raw Data'!$I$2:$AD$2=WOM!EC$1)*('Raw Data'!$I$3:$AD$367)),"")</f>
        <v>0</v>
      </c>
      <c r="ED10" s="68">
        <f>IFERROR(SUMPRODUCT(('Raw Data'!$F$3:$F$367=WOM!ED$3)*('Raw Data'!$D$3:$D$367=WOM!$EB10)*('Raw Data'!$C$3:$C$367=WOM!$EA10)*('Raw Data'!$I$2:$AD$2=WOM!ED$1)*('Raw Data'!$I$3:$AD$367)),"")</f>
        <v>0</v>
      </c>
      <c r="EE10" s="68">
        <f>IFERROR(SUMPRODUCT(('Raw Data'!$F$3:$F$367=WOM!EE$3)*('Raw Data'!$D$3:$D$367=WOM!$EB10)*('Raw Data'!$C$3:$C$367=WOM!$EA10)*('Raw Data'!$I$2:$AD$2=WOM!EE$1)*('Raw Data'!$I$3:$AD$367)),"")</f>
        <v>0</v>
      </c>
      <c r="EF10" s="68">
        <f>IFERROR(SUMPRODUCT(('Raw Data'!$F$3:$F$367=WOM!EF$3)*('Raw Data'!$D$3:$D$367=WOM!$EB10)*('Raw Data'!$C$3:$C$367=WOM!$EA10)*('Raw Data'!$I$2:$AD$2=WOM!EF$1)*('Raw Data'!$I$3:$AD$367)),"")</f>
        <v>0</v>
      </c>
      <c r="EG10" s="69">
        <f t="shared" si="46"/>
        <v>0</v>
      </c>
      <c r="EI10" s="25">
        <f t="shared" si="47"/>
        <v>2016</v>
      </c>
      <c r="EJ10" s="26" t="str">
        <f>TEXT(EOMONTH('Raw Data'!$B$362,-6)+1,"mmm")</f>
        <v>Jul</v>
      </c>
      <c r="EK10" s="68">
        <f>IFERROR(SUMPRODUCT(('Raw Data'!$F$3:$F$367=WOM!EK$3)*('Raw Data'!$D$3:$D$367=WOM!$DT10)*('Raw Data'!$C$3:$C$367=WOM!$DS10)*('Raw Data'!$I$2:$AD$2=WOM!EK$1)*('Raw Data'!$I$3:$AD$367)),"")</f>
        <v>0</v>
      </c>
      <c r="EL10" s="68">
        <f>IFERROR(SUMPRODUCT(('Raw Data'!$F$3:$F$367=WOM!EL$3)*('Raw Data'!$D$3:$D$367=WOM!$DT10)*('Raw Data'!$C$3:$C$367=WOM!$DS10)*('Raw Data'!$I$2:$AD$2=WOM!EL$1)*('Raw Data'!$I$3:$AD$367)),"")</f>
        <v>0</v>
      </c>
      <c r="EM10" s="68">
        <f>IFERROR(SUMPRODUCT(('Raw Data'!$F$3:$F$367=WOM!EM$3)*('Raw Data'!$D$3:$D$367=WOM!$DT10)*('Raw Data'!$C$3:$C$367=WOM!$DS10)*('Raw Data'!$I$2:$AD$2=WOM!EM$1)*('Raw Data'!$I$3:$AD$367)),"")</f>
        <v>0</v>
      </c>
      <c r="EN10" s="68">
        <f>IFERROR(SUMPRODUCT(('Raw Data'!$F$3:$F$367=WOM!EN$3)*('Raw Data'!$D$3:$D$367=WOM!$DT10)*('Raw Data'!$C$3:$C$367=WOM!$DS10)*('Raw Data'!$I$2:$AD$2=WOM!EN$1)*('Raw Data'!$I$3:$AD$367)),"")</f>
        <v>0</v>
      </c>
      <c r="EO10" s="69">
        <f t="shared" si="48"/>
        <v>0</v>
      </c>
      <c r="EQ10" s="25">
        <f t="shared" si="49"/>
        <v>2016</v>
      </c>
      <c r="ER10" s="26" t="str">
        <f>TEXT(EOMONTH('Raw Data'!$B$362,-6)+1,"mmm")</f>
        <v>Jul</v>
      </c>
      <c r="ES10" s="68">
        <f>IFERROR(SUMPRODUCT(('Raw Data'!$F$3:$F$367=WOM!ES$3)*('Raw Data'!$D$3:$D$367=WOM!$ER10)*('Raw Data'!$C$3:$C$367=WOM!$EQ10)*('Raw Data'!$I$2:$AD$2=WOM!ES$1)*('Raw Data'!$I$3:$AD$367)),"")</f>
        <v>0</v>
      </c>
      <c r="ET10" s="68">
        <f>IFERROR(SUMPRODUCT(('Raw Data'!$F$3:$F$367=WOM!ET$3)*('Raw Data'!$D$3:$D$367=WOM!$ER10)*('Raw Data'!$C$3:$C$367=WOM!$EQ10)*('Raw Data'!$I$2:$AD$2=WOM!ET$1)*('Raw Data'!$I$3:$AD$367)),"")</f>
        <v>0</v>
      </c>
      <c r="EU10" s="68">
        <f>IFERROR(SUMPRODUCT(('Raw Data'!$F$3:$F$367=WOM!EU$3)*('Raw Data'!$D$3:$D$367=WOM!$ER10)*('Raw Data'!$C$3:$C$367=WOM!$EQ10)*('Raw Data'!$I$2:$AD$2=WOM!EU$1)*('Raw Data'!$I$3:$AD$367)),"")</f>
        <v>0</v>
      </c>
      <c r="EV10" s="68">
        <f>IFERROR(SUMPRODUCT(('Raw Data'!$F$3:$F$367=WOM!EV$3)*('Raw Data'!$D$3:$D$367=WOM!$ER10)*('Raw Data'!$C$3:$C$367=WOM!$EQ10)*('Raw Data'!$I$2:$AD$2=WOM!EV$1)*('Raw Data'!$I$3:$AD$367)),"")</f>
        <v>0</v>
      </c>
      <c r="EW10" s="69">
        <f t="shared" si="50"/>
        <v>0</v>
      </c>
      <c r="EY10" s="25">
        <f t="shared" si="51"/>
        <v>2016</v>
      </c>
      <c r="EZ10" s="26" t="str">
        <f>TEXT(EOMONTH('Raw Data'!$B$362,-6)+1,"mmm")</f>
        <v>Jul</v>
      </c>
      <c r="FA10" s="68">
        <f>IFERROR(SUMPRODUCT(('Raw Data'!$F$3:$F$367=WOM!FA$3)*('Raw Data'!$D$3:$D$367=WOM!$EZ10)*('Raw Data'!$C$3:$C$367=WOM!$EY10)*('Raw Data'!$I$2:$AD$2=WOM!FA$1)*('Raw Data'!$I$3:$AD$367)),"")</f>
        <v>0</v>
      </c>
      <c r="FB10" s="68">
        <f>IFERROR(SUMPRODUCT(('Raw Data'!$F$3:$F$367=WOM!FB$3)*('Raw Data'!$D$3:$D$367=WOM!$EZ10)*('Raw Data'!$C$3:$C$367=WOM!$EY10)*('Raw Data'!$I$2:$AD$2=WOM!FB$1)*('Raw Data'!$I$3:$AD$367)),"")</f>
        <v>0</v>
      </c>
      <c r="FC10" s="68">
        <f>IFERROR(SUMPRODUCT(('Raw Data'!$F$3:$F$367=WOM!FC$3)*('Raw Data'!$D$3:$D$367=WOM!$EZ10)*('Raw Data'!$C$3:$C$367=WOM!$EY10)*('Raw Data'!$I$2:$AD$2=WOM!FC$1)*('Raw Data'!$I$3:$AD$367)),"")</f>
        <v>0</v>
      </c>
      <c r="FD10" s="68">
        <f>IFERROR(SUMPRODUCT(('Raw Data'!$F$3:$F$367=WOM!FD$3)*('Raw Data'!$D$3:$D$367=WOM!$EZ10)*('Raw Data'!$C$3:$C$367=WOM!$EY10)*('Raw Data'!$I$2:$AD$2=WOM!FD$1)*('Raw Data'!$I$3:$AD$367)),"")</f>
        <v>0</v>
      </c>
      <c r="FE10" s="69">
        <f t="shared" si="52"/>
        <v>0</v>
      </c>
    </row>
    <row r="11" spans="2:161" ht="15.75" thickBot="1" x14ac:dyDescent="0.3">
      <c r="B11" s="154">
        <f t="shared" si="0"/>
        <v>42490</v>
      </c>
      <c r="C11" s="25">
        <f t="shared" si="4"/>
        <v>2016</v>
      </c>
      <c r="D11" s="28" t="str">
        <f t="shared" si="1"/>
        <v>Apr</v>
      </c>
      <c r="E11" s="152">
        <f>IFERROR(SUMPRODUCT(('Raw Data'!$F$3:$F$655=WOM!E$3)*('Raw Data'!$D$3:$D$655=WOM!$D11)*('Raw Data'!$C$3:$C$655=WOM!$C11)*('Raw Data'!$I$2:$AD$2=WOM!E$1)*('Raw Data'!$I$3:$AD$655)),"")</f>
        <v>1111</v>
      </c>
      <c r="F11" s="152">
        <f>IFERROR(SUMPRODUCT(('Raw Data'!$F$3:$F$655=WOM!F$3)*('Raw Data'!$D$3:$D$655=WOM!$D11)*('Raw Data'!$C$3:$C$655=WOM!$C11)*('Raw Data'!$I$2:$AD$2=WOM!F$1)*('Raw Data'!$I$3:$AD$655)),"")</f>
        <v>1233</v>
      </c>
      <c r="G11" s="152">
        <f>IFERROR(SUMPRODUCT(('Raw Data'!$F$3:$F$655=WOM!G$3)*('Raw Data'!$D$3:$D$655=WOM!$D11)*('Raw Data'!$C$3:$C$655=WOM!$C11)*('Raw Data'!$I$2:$AD$2=WOM!G$1)*('Raw Data'!$I$3:$AD$655)),"")</f>
        <v>1237</v>
      </c>
      <c r="H11" s="152">
        <f>IFERROR(SUMPRODUCT(('Raw Data'!$F$3:$F$655=WOM!H$3)*('Raw Data'!$D$3:$D$655=WOM!$D11)*('Raw Data'!$C$3:$C$655=WOM!$C11)*('Raw Data'!$I$2:$AD$2=WOM!H$1)*('Raw Data'!$I$3:$AD$655)),"")</f>
        <v>1215</v>
      </c>
      <c r="I11" s="151">
        <f t="shared" si="5"/>
        <v>4796</v>
      </c>
      <c r="J11" s="169"/>
      <c r="K11" s="25">
        <f t="shared" si="6"/>
        <v>2016</v>
      </c>
      <c r="L11" s="26" t="str">
        <f t="shared" si="7"/>
        <v>Apr</v>
      </c>
      <c r="M11" s="152">
        <f>IFERROR(SUMPRODUCT(('Raw Data'!$F$3:$F$655=WOM!M$3)*('Raw Data'!$D$3:$D$655=WOM!$D11)*('Raw Data'!$C$3:$C$655=WOM!$C11)*('Raw Data'!$I$2:$AD$2=WOM!M$1)*('Raw Data'!$I$3:$AD$655)),"")</f>
        <v>972</v>
      </c>
      <c r="N11" s="152">
        <f>IFERROR(SUMPRODUCT(('Raw Data'!$F$3:$F$655=WOM!N$3)*('Raw Data'!$D$3:$D$655=WOM!$D11)*('Raw Data'!$C$3:$C$655=WOM!$C11)*('Raw Data'!$I$2:$AD$2=WOM!N$1)*('Raw Data'!$I$3:$AD$655)),"")</f>
        <v>1141</v>
      </c>
      <c r="O11" s="152">
        <f>IFERROR(SUMPRODUCT(('Raw Data'!$F$3:$F$655=WOM!O$3)*('Raw Data'!$D$3:$D$655=WOM!$D11)*('Raw Data'!$C$3:$C$655=WOM!$C11)*('Raw Data'!$I$2:$AD$2=WOM!O$1)*('Raw Data'!$I$3:$AD$655)),"")</f>
        <v>1091</v>
      </c>
      <c r="P11" s="152">
        <f>IFERROR(SUMPRODUCT(('Raw Data'!$F$3:$F$655=WOM!P$3)*('Raw Data'!$D$3:$D$655=WOM!$D11)*('Raw Data'!$C$3:$C$655=WOM!$C11)*('Raw Data'!$I$2:$AD$2=WOM!P$1)*('Raw Data'!$I$3:$AD$655)),"")</f>
        <v>1104</v>
      </c>
      <c r="Q11" s="69">
        <f t="shared" si="8"/>
        <v>4308</v>
      </c>
      <c r="S11" s="25">
        <f t="shared" si="9"/>
        <v>2016</v>
      </c>
      <c r="T11" s="26" t="str">
        <f t="shared" si="10"/>
        <v>Apr</v>
      </c>
      <c r="U11" s="152">
        <f>IFERROR(SUMPRODUCT(('Raw Data'!$F$3:$F$655=WOM!U$3)*('Raw Data'!$D$3:$D$655=WOM!$D11)*('Raw Data'!$C$3:$C$655=WOM!$C11)*('Raw Data'!$I$2:$AD$2=WOM!U$1)*('Raw Data'!$I$3:$AD$655)),"")</f>
        <v>651</v>
      </c>
      <c r="V11" s="152">
        <f>IFERROR(SUMPRODUCT(('Raw Data'!$F$3:$F$655=WOM!V$3)*('Raw Data'!$D$3:$D$655=WOM!$D11)*('Raw Data'!$C$3:$C$655=WOM!$C11)*('Raw Data'!$I$2:$AD$2=WOM!V$1)*('Raw Data'!$I$3:$AD$655)),"")</f>
        <v>683</v>
      </c>
      <c r="W11" s="152">
        <f>IFERROR(SUMPRODUCT(('Raw Data'!$F$3:$F$655=WOM!W$3)*('Raw Data'!$D$3:$D$655=WOM!$D11)*('Raw Data'!$C$3:$C$655=WOM!$C11)*('Raw Data'!$I$2:$AD$2=WOM!W$1)*('Raw Data'!$I$3:$AD$655)),"")</f>
        <v>704</v>
      </c>
      <c r="X11" s="152">
        <f>IFERROR(SUMPRODUCT(('Raw Data'!$F$3:$F$655=WOM!X$3)*('Raw Data'!$D$3:$D$655=WOM!$D11)*('Raw Data'!$C$3:$C$655=WOM!$C11)*('Raw Data'!$I$2:$AD$2=WOM!X$1)*('Raw Data'!$I$3:$AD$655)),"")</f>
        <v>564</v>
      </c>
      <c r="Y11" s="69">
        <f t="shared" si="11"/>
        <v>2602</v>
      </c>
      <c r="AA11" s="25">
        <f t="shared" si="12"/>
        <v>2016</v>
      </c>
      <c r="AB11" s="26" t="str">
        <f t="shared" si="13"/>
        <v>Apr</v>
      </c>
      <c r="AC11" s="152">
        <f>IFERROR(SUMPRODUCT(('Raw Data'!$F$3:$F$655=WOM!AC$3)*('Raw Data'!$D$3:$D$655=WOM!$D11)*('Raw Data'!$C$3:$C$655=WOM!$C11)*('Raw Data'!$I$2:$AD$2=WOM!AC$1)*('Raw Data'!$I$3:$AD$655)),"")</f>
        <v>326</v>
      </c>
      <c r="AD11" s="152">
        <f>IFERROR(SUMPRODUCT(('Raw Data'!$F$3:$F$655=WOM!AD$3)*('Raw Data'!$D$3:$D$655=WOM!$D11)*('Raw Data'!$C$3:$C$655=WOM!$C11)*('Raw Data'!$I$2:$AD$2=WOM!AD$1)*('Raw Data'!$I$3:$AD$655)),"")</f>
        <v>324</v>
      </c>
      <c r="AE11" s="152">
        <f>IFERROR(SUMPRODUCT(('Raw Data'!$F$3:$F$655=WOM!AE$3)*('Raw Data'!$D$3:$D$655=WOM!$D11)*('Raw Data'!$C$3:$C$655=WOM!$C11)*('Raw Data'!$I$2:$AD$2=WOM!AE$1)*('Raw Data'!$I$3:$AD$655)),"")</f>
        <v>242</v>
      </c>
      <c r="AF11" s="152">
        <f>IFERROR(SUMPRODUCT(('Raw Data'!$F$3:$F$655=WOM!AF$3)*('Raw Data'!$D$3:$D$655=WOM!$D11)*('Raw Data'!$C$3:$C$655=WOM!$C11)*('Raw Data'!$I$2:$AD$2=WOM!AF$1)*('Raw Data'!$I$3:$AD$655)),"")</f>
        <v>295</v>
      </c>
      <c r="AG11" s="69">
        <f t="shared" si="14"/>
        <v>1187</v>
      </c>
      <c r="AI11" s="25">
        <f t="shared" si="15"/>
        <v>2016</v>
      </c>
      <c r="AJ11" s="26" t="str">
        <f t="shared" si="16"/>
        <v>Apr</v>
      </c>
      <c r="AK11" s="152">
        <f>IFERROR(SUMPRODUCT(('Raw Data'!$F$3:$F$655=WOM!AK$3)*('Raw Data'!$D$3:$D$655=WOM!$D11)*('Raw Data'!$C$3:$C$655=WOM!$C11)*('Raw Data'!$I$2:$AD$2=WOM!AK$1)*('Raw Data'!$I$3:$AD$655)),"")</f>
        <v>3476</v>
      </c>
      <c r="AL11" s="152">
        <f>IFERROR(SUMPRODUCT(('Raw Data'!$F$3:$F$655=WOM!AL$3)*('Raw Data'!$D$3:$D$655=WOM!$D11)*('Raw Data'!$C$3:$C$655=WOM!$C11)*('Raw Data'!$I$2:$AD$2=WOM!AL$1)*('Raw Data'!$I$3:$AD$655)),"")</f>
        <v>3599</v>
      </c>
      <c r="AM11" s="152">
        <f>IFERROR(SUMPRODUCT(('Raw Data'!$F$3:$F$655=WOM!AM$3)*('Raw Data'!$D$3:$D$655=WOM!$D11)*('Raw Data'!$C$3:$C$655=WOM!$C11)*('Raw Data'!$I$2:$AD$2=WOM!AM$1)*('Raw Data'!$I$3:$AD$655)),"")</f>
        <v>3598</v>
      </c>
      <c r="AN11" s="152">
        <f>IFERROR(SUMPRODUCT(('Raw Data'!$F$3:$F$655=WOM!AN$3)*('Raw Data'!$D$3:$D$655=WOM!$D11)*('Raw Data'!$C$3:$C$655=WOM!$C11)*('Raw Data'!$I$2:$AD$2=WOM!AN$1)*('Raw Data'!$I$3:$AD$655)),"")</f>
        <v>3648</v>
      </c>
      <c r="AO11" s="69">
        <f t="shared" si="17"/>
        <v>14321</v>
      </c>
      <c r="AQ11" s="25">
        <f t="shared" si="18"/>
        <v>2016</v>
      </c>
      <c r="AR11" s="26" t="str">
        <f t="shared" si="19"/>
        <v>Apr</v>
      </c>
      <c r="AS11" s="152">
        <f>IFERROR(SUMPRODUCT(('Raw Data'!$F$3:$F$655=WOM!AS$3)*('Raw Data'!$D$3:$D$655=WOM!$D11)*('Raw Data'!$C$3:$C$655=WOM!$C11)*('Raw Data'!$I$2:$AD$2=WOM!AS$1)*('Raw Data'!$I$3:$AD$655)),"")</f>
        <v>693</v>
      </c>
      <c r="AT11" s="152">
        <f>IFERROR(SUMPRODUCT(('Raw Data'!$F$3:$F$655=WOM!AT$3)*('Raw Data'!$D$3:$D$655=WOM!$D11)*('Raw Data'!$C$3:$C$655=WOM!$C11)*('Raw Data'!$I$2:$AD$2=WOM!AT$1)*('Raw Data'!$I$3:$AD$655)),"")</f>
        <v>775</v>
      </c>
      <c r="AU11" s="152">
        <f>IFERROR(SUMPRODUCT(('Raw Data'!$F$3:$F$655=WOM!AU$3)*('Raw Data'!$D$3:$D$655=WOM!$D11)*('Raw Data'!$C$3:$C$655=WOM!$C11)*('Raw Data'!$I$2:$AD$2=WOM!AU$1)*('Raw Data'!$I$3:$AD$655)),"")</f>
        <v>710</v>
      </c>
      <c r="AV11" s="152">
        <f>IFERROR(SUMPRODUCT(('Raw Data'!$F$3:$F$655=WOM!AV$3)*('Raw Data'!$D$3:$D$655=WOM!$D11)*('Raw Data'!$C$3:$C$655=WOM!$C11)*('Raw Data'!$I$2:$AD$2=WOM!AV$1)*('Raw Data'!$I$3:$AD$655)),"")</f>
        <v>753</v>
      </c>
      <c r="AW11" s="69">
        <f t="shared" si="20"/>
        <v>2931</v>
      </c>
      <c r="AY11" s="25">
        <f t="shared" si="21"/>
        <v>2016</v>
      </c>
      <c r="AZ11" s="26" t="str">
        <f t="shared" si="22"/>
        <v>Apr</v>
      </c>
      <c r="BA11" s="152">
        <f>IFERROR(SUMPRODUCT(('Raw Data'!$F$3:$F$655=WOM!BA$3)*('Raw Data'!$D$3:$D$655=WOM!$D11)*('Raw Data'!$C$3:$C$655=WOM!$C11)*('Raw Data'!$I$2:$AD$2=WOM!BA$1)*('Raw Data'!$I$3:$AD$655)),"")</f>
        <v>693</v>
      </c>
      <c r="BB11" s="152">
        <f>IFERROR(SUMPRODUCT(('Raw Data'!$F$3:$F$655=WOM!BB$3)*('Raw Data'!$D$3:$D$655=WOM!$D11)*('Raw Data'!$C$3:$C$655=WOM!$C11)*('Raw Data'!$I$2:$AD$2=WOM!BB$1)*('Raw Data'!$I$3:$AD$655)),"")</f>
        <v>775</v>
      </c>
      <c r="BC11" s="152">
        <f>IFERROR(SUMPRODUCT(('Raw Data'!$F$3:$F$655=WOM!BC$3)*('Raw Data'!$D$3:$D$655=WOM!$D11)*('Raw Data'!$C$3:$C$655=WOM!$C11)*('Raw Data'!$I$2:$AD$2=WOM!BC$1)*('Raw Data'!$I$3:$AD$655)),"")</f>
        <v>710</v>
      </c>
      <c r="BD11" s="152">
        <f>IFERROR(SUMPRODUCT(('Raw Data'!$F$3:$F$655=WOM!BD$3)*('Raw Data'!$D$3:$D$655=WOM!$D11)*('Raw Data'!$C$3:$C$655=WOM!$C11)*('Raw Data'!$I$2:$AD$2=WOM!BD$1)*('Raw Data'!$I$3:$AD$655)),"")</f>
        <v>753</v>
      </c>
      <c r="BE11" s="69">
        <f t="shared" si="23"/>
        <v>2931</v>
      </c>
      <c r="BG11" s="25">
        <f t="shared" si="24"/>
        <v>2016</v>
      </c>
      <c r="BH11" s="26" t="str">
        <f t="shared" si="25"/>
        <v>Apr</v>
      </c>
      <c r="BI11" s="152">
        <f>IFERROR(SUMPRODUCT(('Raw Data'!$F$3:$F$655=WOM!BI$3)*('Raw Data'!$D$3:$D$655=WOM!$D11)*('Raw Data'!$C$3:$C$655=WOM!$C11)*('Raw Data'!$I$2:$AD$2=WOM!BI$1)*('Raw Data'!$I$3:$AD$655)),"")</f>
        <v>21315</v>
      </c>
      <c r="BJ11" s="152">
        <f>IFERROR(SUMPRODUCT(('Raw Data'!$F$3:$F$655=WOM!BJ$3)*('Raw Data'!$D$3:$D$655=WOM!$D11)*('Raw Data'!$C$3:$C$655=WOM!$C11)*('Raw Data'!$I$2:$AD$2=WOM!BJ$1)*('Raw Data'!$I$3:$AD$655)),"")</f>
        <v>19989</v>
      </c>
      <c r="BK11" s="152">
        <f>IFERROR(SUMPRODUCT(('Raw Data'!$F$3:$F$655=WOM!BK$3)*('Raw Data'!$D$3:$D$655=WOM!$D11)*('Raw Data'!$C$3:$C$655=WOM!$C11)*('Raw Data'!$I$2:$AD$2=WOM!BK$1)*('Raw Data'!$I$3:$AD$655)),"")</f>
        <v>19788</v>
      </c>
      <c r="BL11" s="152">
        <f>IFERROR(SUMPRODUCT(('Raw Data'!$F$3:$F$655=WOM!BL$3)*('Raw Data'!$D$3:$D$655=WOM!$D11)*('Raw Data'!$C$3:$C$655=WOM!$C11)*('Raw Data'!$I$2:$AD$2=WOM!BL$1)*('Raw Data'!$I$3:$AD$655)),"")</f>
        <v>19326</v>
      </c>
      <c r="BM11" s="69">
        <f t="shared" si="26"/>
        <v>80418</v>
      </c>
      <c r="BO11" s="25">
        <f t="shared" si="27"/>
        <v>2016</v>
      </c>
      <c r="BP11" s="26" t="str">
        <f t="shared" si="2"/>
        <v>Apr</v>
      </c>
      <c r="BQ11" s="68">
        <f>IFERROR(SUMPRODUCT(('Raw Data'!$F$3:$F$655=WOM!BQ$3)*('Raw Data'!$D$3:$D$655=WOM!$D11)*('Raw Data'!$C$3:$C$655=WOM!$C11)*('Raw Data'!$I$2:$AD$2=WOM!BQ$1)*('Raw Data'!$I$3:$AD$655)),"")</f>
        <v>17572</v>
      </c>
      <c r="BR11" s="68">
        <f>IFERROR(SUMPRODUCT(('Raw Data'!$F$3:$F$655=WOM!BR$3)*('Raw Data'!$D$3:$D$655=WOM!$D11)*('Raw Data'!$C$3:$C$655=WOM!$C11)*('Raw Data'!$I$2:$AD$2=WOM!BR$1)*('Raw Data'!$I$3:$AD$655)),"")</f>
        <v>18354</v>
      </c>
      <c r="BS11" s="68">
        <f>IFERROR(SUMPRODUCT(('Raw Data'!$F$3:$F$655=WOM!BS$3)*('Raw Data'!$D$3:$D$655=WOM!$D11)*('Raw Data'!$C$3:$C$655=WOM!$C11)*('Raw Data'!$I$2:$AD$2=WOM!BS$1)*('Raw Data'!$I$3:$AD$655)),"")</f>
        <v>19368</v>
      </c>
      <c r="BT11" s="68">
        <f>IFERROR(SUMPRODUCT(('Raw Data'!$F$3:$F$655=WOM!BT$3)*('Raw Data'!$D$3:$D$655=WOM!$D11)*('Raw Data'!$C$3:$C$655=WOM!$C11)*('Raw Data'!$I$2:$AD$2=WOM!BT$1)*('Raw Data'!$I$3:$AD$655)),"")</f>
        <v>17849</v>
      </c>
      <c r="BU11" s="69">
        <f t="shared" si="3"/>
        <v>73143</v>
      </c>
      <c r="BW11" s="25">
        <f t="shared" si="28"/>
        <v>2016</v>
      </c>
      <c r="BX11" s="26" t="str">
        <f t="shared" si="29"/>
        <v>Apr</v>
      </c>
      <c r="BY11" s="68">
        <f>IFERROR(SUMPRODUCT(('Raw Data'!$F$3:$F$557=WOM!BY$3)*('Raw Data'!$D$3:$D$557=WOM!$BX11)*('Raw Data'!$C$3:$C$557=WOM!$BW11)*('Raw Data'!$I$2:$AD$2=WOM!BY$1)*('Raw Data'!$I$3:$AD$557)),"")</f>
        <v>1158</v>
      </c>
      <c r="BZ11" s="68">
        <f>IFERROR(SUMPRODUCT(('Raw Data'!$F$3:$F$557=WOM!BZ$3)*('Raw Data'!$D$3:$D$557=WOM!$BX11)*('Raw Data'!$C$3:$C$557=WOM!$BW11)*('Raw Data'!$I$2:$AD$2=WOM!BZ$1)*('Raw Data'!$I$3:$AD$557)),"")</f>
        <v>1209</v>
      </c>
      <c r="CA11" s="68">
        <f>IFERROR(SUMPRODUCT(('Raw Data'!$F$3:$F$557=WOM!CA$3)*('Raw Data'!$D$3:$D$557=WOM!$BX11)*('Raw Data'!$C$3:$C$557=WOM!$BW11)*('Raw Data'!$I$2:$AD$2=WOM!CA$1)*('Raw Data'!$I$3:$AD$557)),"")</f>
        <v>1260</v>
      </c>
      <c r="CB11" s="68">
        <f>IFERROR(SUMPRODUCT(('Raw Data'!$F$3:$F$557=WOM!CB$3)*('Raw Data'!$D$3:$D$557=WOM!$BX11)*('Raw Data'!$C$3:$C$557=WOM!$BW11)*('Raw Data'!$I$2:$AD$2=WOM!CB$1)*('Raw Data'!$I$3:$AD$557)),"")</f>
        <v>1229</v>
      </c>
      <c r="CC11" s="69">
        <f t="shared" si="30"/>
        <v>4856</v>
      </c>
      <c r="CE11" s="25">
        <f t="shared" si="31"/>
        <v>2016</v>
      </c>
      <c r="CF11" s="26" t="str">
        <f t="shared" si="32"/>
        <v>Apr</v>
      </c>
      <c r="CG11" s="68">
        <f>IFERROR(SUMPRODUCT(('Raw Data'!$F$3:$F$557=WOM!CG$3)*('Raw Data'!$D$3:$D$557=WOM!$CF11)*('Raw Data'!$C$3:$C$557=WOM!$CE11)*('Raw Data'!$I$2:$AD$2=WOM!CG$1)*('Raw Data'!$I$3:$AD$557)),"")</f>
        <v>277</v>
      </c>
      <c r="CH11" s="68">
        <f>IFERROR(SUMPRODUCT(('Raw Data'!$F$3:$F$557=WOM!CH$3)*('Raw Data'!$D$3:$D$557=WOM!$CF11)*('Raw Data'!$C$3:$C$557=WOM!$CE11)*('Raw Data'!$I$2:$AD$2=WOM!CH$1)*('Raw Data'!$I$3:$AD$557)),"")</f>
        <v>412</v>
      </c>
      <c r="CI11" s="68">
        <f>IFERROR(SUMPRODUCT(('Raw Data'!$F$3:$F$557=WOM!CI$3)*('Raw Data'!$D$3:$D$557=WOM!$CF11)*('Raw Data'!$C$3:$C$557=WOM!$CE11)*('Raw Data'!$I$2:$AD$2=WOM!CI$1)*('Raw Data'!$I$3:$AD$557)),"")</f>
        <v>439</v>
      </c>
      <c r="CJ11" s="68">
        <f>IFERROR(SUMPRODUCT(('Raw Data'!$F$3:$F$557=WOM!CJ$3)*('Raw Data'!$D$3:$D$557=WOM!$CF11)*('Raw Data'!$C$3:$C$557=WOM!$CE11)*('Raw Data'!$I$2:$AD$2=WOM!CJ$1)*('Raw Data'!$I$3:$AD$557)),"")</f>
        <v>429</v>
      </c>
      <c r="CK11" s="69">
        <f t="shared" si="33"/>
        <v>1557</v>
      </c>
      <c r="CM11" s="25">
        <f t="shared" si="34"/>
        <v>2016</v>
      </c>
      <c r="CN11" s="26" t="str">
        <f t="shared" si="35"/>
        <v>Apr</v>
      </c>
      <c r="CO11" s="68">
        <f>IFERROR(SUMPRODUCT(('Raw Data'!$F$3:$F$557=WOM!CO$3)*('Raw Data'!$D$3:$D$557=WOM!$CN11)*('Raw Data'!$C$3:$C$557=WOM!$CM11)*('Raw Data'!$I$2:$AD$2=WOM!CO$1)*('Raw Data'!$I$3:$AD$557)),"")</f>
        <v>70</v>
      </c>
      <c r="CP11" s="68">
        <f>IFERROR(SUMPRODUCT(('Raw Data'!$F$3:$F$557=WOM!CP$3)*('Raw Data'!$D$3:$D$557=WOM!$CN11)*('Raw Data'!$C$3:$C$557=WOM!$CM11)*('Raw Data'!$I$2:$AD$2=WOM!CP$1)*('Raw Data'!$I$3:$AD$557)),"")</f>
        <v>67</v>
      </c>
      <c r="CQ11" s="68">
        <f>IFERROR(SUMPRODUCT(('Raw Data'!$F$3:$F$557=WOM!CQ$3)*('Raw Data'!$D$3:$D$557=WOM!$CN11)*('Raw Data'!$C$3:$C$557=WOM!$CM11)*('Raw Data'!$I$2:$AD$2=WOM!CQ$1)*('Raw Data'!$I$3:$AD$557)),"")</f>
        <v>90</v>
      </c>
      <c r="CR11" s="68">
        <f>IFERROR(SUMPRODUCT(('Raw Data'!$F$3:$F$557=WOM!CR$3)*('Raw Data'!$D$3:$D$557=WOM!$CN11)*('Raw Data'!$C$3:$C$557=WOM!$CM11)*('Raw Data'!$I$2:$AD$2=WOM!CR$1)*('Raw Data'!$I$3:$AD$557)),"")</f>
        <v>97</v>
      </c>
      <c r="CS11" s="69">
        <f t="shared" si="36"/>
        <v>324</v>
      </c>
      <c r="CU11" s="25">
        <f t="shared" si="37"/>
        <v>2016</v>
      </c>
      <c r="CV11" s="26" t="str">
        <f>TEXT(EOMONTH('Raw Data'!$B$363,-5)+1,"mmm")</f>
        <v>Aug</v>
      </c>
      <c r="CW11" s="68">
        <f>IFERROR(SUMPRODUCT(('Raw Data'!$F$3:$F$367=WOM!CW$3)*('Raw Data'!$D$3:$D$367=WOM!$CV11)*('Raw Data'!$C$3:$C$367=WOM!$CU11)*('Raw Data'!$I$2:$AD$2=WOM!CW$1)*('Raw Data'!$I$3:$AD$367)),"")</f>
        <v>0</v>
      </c>
      <c r="CX11" s="68">
        <f>IFERROR(SUMPRODUCT(('Raw Data'!$F$3:$F$367=WOM!CX$3)*('Raw Data'!$D$3:$D$367=WOM!$CV11)*('Raw Data'!$C$3:$C$367=WOM!$CU11)*('Raw Data'!$I$2:$AD$2=WOM!CX$1)*('Raw Data'!$I$3:$AD$367)),"")</f>
        <v>0</v>
      </c>
      <c r="CY11" s="68">
        <f>IFERROR(SUMPRODUCT(('Raw Data'!$F$3:$F$367=WOM!CY$3)*('Raw Data'!$D$3:$D$367=WOM!$CV11)*('Raw Data'!$C$3:$C$367=WOM!$CU11)*('Raw Data'!$I$2:$AD$2=WOM!CY$1)*('Raw Data'!$I$3:$AD$367)),"")</f>
        <v>0</v>
      </c>
      <c r="CZ11" s="68">
        <f>IFERROR(SUMPRODUCT(('Raw Data'!$F$3:$F$367=WOM!CZ$3)*('Raw Data'!$D$3:$D$367=WOM!$CV11)*('Raw Data'!$C$3:$C$367=WOM!$CU11)*('Raw Data'!$I$2:$AD$2=WOM!CZ$1)*('Raw Data'!$I$3:$AD$367)),"")</f>
        <v>0</v>
      </c>
      <c r="DA11" s="69">
        <f t="shared" si="38"/>
        <v>0</v>
      </c>
      <c r="DC11" s="25">
        <f t="shared" si="39"/>
        <v>2016</v>
      </c>
      <c r="DD11" s="26" t="str">
        <f>TEXT(EOMONTH('Raw Data'!$B$363,-5)+1,"mmm")</f>
        <v>Aug</v>
      </c>
      <c r="DE11" s="68">
        <f>IFERROR(SUMPRODUCT(('Raw Data'!$F$3:$F$367=WOM!DE$3)*('Raw Data'!$D$3:$D$367=WOM!$DD11)*('Raw Data'!$C$3:$C$367=WOM!$DC11)*('Raw Data'!$I$2:$AD$2=WOM!DE$1)*('Raw Data'!$I$3:$AD$367)),"")</f>
        <v>0</v>
      </c>
      <c r="DF11" s="68">
        <f>IFERROR(SUMPRODUCT(('Raw Data'!$F$3:$F$367=WOM!DF$3)*('Raw Data'!$D$3:$D$367=WOM!$DD11)*('Raw Data'!$C$3:$C$367=WOM!$DC11)*('Raw Data'!$I$2:$AD$2=WOM!DF$1)*('Raw Data'!$I$3:$AD$367)),"")</f>
        <v>0</v>
      </c>
      <c r="DG11" s="68">
        <f>IFERROR(SUMPRODUCT(('Raw Data'!$F$3:$F$367=WOM!DG$3)*('Raw Data'!$D$3:$D$367=WOM!$DD11)*('Raw Data'!$C$3:$C$367=WOM!$DC11)*('Raw Data'!$I$2:$AD$2=WOM!DG$1)*('Raw Data'!$I$3:$AD$367)),"")</f>
        <v>0</v>
      </c>
      <c r="DH11" s="68">
        <f>IFERROR(SUMPRODUCT(('Raw Data'!$F$3:$F$367=WOM!DH$3)*('Raw Data'!$D$3:$D$367=WOM!$DD11)*('Raw Data'!$C$3:$C$367=WOM!$DC11)*('Raw Data'!$I$2:$AD$2=WOM!DH$1)*('Raw Data'!$I$3:$AD$367)),"")</f>
        <v>0</v>
      </c>
      <c r="DI11" s="69">
        <f t="shared" si="40"/>
        <v>0</v>
      </c>
      <c r="DK11" s="25">
        <f t="shared" si="41"/>
        <v>2016</v>
      </c>
      <c r="DL11" s="26" t="str">
        <f>TEXT(EOMONTH('Raw Data'!$B$363,-5)+1,"mmm")</f>
        <v>Aug</v>
      </c>
      <c r="DM11" s="68">
        <f>IFERROR(SUMPRODUCT(('Raw Data'!$F$3:$F$367=WOM!DM$3)*('Raw Data'!$D$3:$D$367=WOM!$DL11)*('Raw Data'!$C$3:$C$367=WOM!$DK11)*('Raw Data'!$I$2:$AD$2=WOM!DM$1)*('Raw Data'!$I$3:$AD$367)),"")</f>
        <v>0</v>
      </c>
      <c r="DN11" s="68">
        <f>IFERROR(SUMPRODUCT(('Raw Data'!$F$3:$F$367=WOM!DN$3)*('Raw Data'!$D$3:$D$367=WOM!$DL11)*('Raw Data'!$C$3:$C$367=WOM!$DK11)*('Raw Data'!$I$2:$AD$2=WOM!DN$1)*('Raw Data'!$I$3:$AD$367)),"")</f>
        <v>0</v>
      </c>
      <c r="DO11" s="68">
        <f>IFERROR(SUMPRODUCT(('Raw Data'!$F$3:$F$367=WOM!DO$3)*('Raw Data'!$D$3:$D$367=WOM!$DL11)*('Raw Data'!$C$3:$C$367=WOM!$DK11)*('Raw Data'!$I$2:$AD$2=WOM!DO$1)*('Raw Data'!$I$3:$AD$367)),"")</f>
        <v>0</v>
      </c>
      <c r="DP11" s="68">
        <f>IFERROR(SUMPRODUCT(('Raw Data'!$F$3:$F$367=WOM!DP$3)*('Raw Data'!$D$3:$D$367=WOM!$DL11)*('Raw Data'!$C$3:$C$367=WOM!$DK11)*('Raw Data'!$I$2:$AD$2=WOM!DP$1)*('Raw Data'!$I$3:$AD$367)),"")</f>
        <v>0</v>
      </c>
      <c r="DQ11" s="69">
        <f t="shared" si="42"/>
        <v>0</v>
      </c>
      <c r="DS11" s="25">
        <f t="shared" si="43"/>
        <v>2016</v>
      </c>
      <c r="DT11" s="26" t="str">
        <f>TEXT(EOMONTH('Raw Data'!$B$363,-5)+1,"mmm")</f>
        <v>Aug</v>
      </c>
      <c r="DU11" s="68">
        <f>IFERROR(SUMPRODUCT(('Raw Data'!$F$3:$F$367=WOM!DU$3)*('Raw Data'!$D$3:$D$367=WOM!$DT11)*('Raw Data'!$C$3:$C$367=WOM!$DS11)*('Raw Data'!$I$2:$AD$2=WOM!DU$1)*('Raw Data'!$I$3:$AD$367)),"")</f>
        <v>0</v>
      </c>
      <c r="DV11" s="68">
        <f>IFERROR(SUMPRODUCT(('Raw Data'!$F$3:$F$367=WOM!DV$3)*('Raw Data'!$D$3:$D$367=WOM!$DT11)*('Raw Data'!$C$3:$C$367=WOM!$DS11)*('Raw Data'!$I$2:$AD$2=WOM!DV$1)*('Raw Data'!$I$3:$AD$367)),"")</f>
        <v>0</v>
      </c>
      <c r="DW11" s="68">
        <f>IFERROR(SUMPRODUCT(('Raw Data'!$F$3:$F$367=WOM!DW$3)*('Raw Data'!$D$3:$D$367=WOM!$DT11)*('Raw Data'!$C$3:$C$367=WOM!$DS11)*('Raw Data'!$I$2:$AD$2=WOM!DW$1)*('Raw Data'!$I$3:$AD$367)),"")</f>
        <v>0</v>
      </c>
      <c r="DX11" s="68">
        <f>IFERROR(SUMPRODUCT(('Raw Data'!$F$3:$F$367=WOM!DX$3)*('Raw Data'!$D$3:$D$367=WOM!$DT11)*('Raw Data'!$C$3:$C$367=WOM!$DS11)*('Raw Data'!$I$2:$AD$2=WOM!DX$1)*('Raw Data'!$I$3:$AD$367)),"")</f>
        <v>0</v>
      </c>
      <c r="DY11" s="69">
        <f t="shared" si="44"/>
        <v>0</v>
      </c>
      <c r="EA11" s="25">
        <f t="shared" si="45"/>
        <v>2016</v>
      </c>
      <c r="EB11" s="26" t="str">
        <f>TEXT(EOMONTH('Raw Data'!$B$363,-5)+1,"mmm")</f>
        <v>Aug</v>
      </c>
      <c r="EC11" s="68">
        <f>IFERROR(SUMPRODUCT(('Raw Data'!$F$3:$F$367=WOM!EC$3)*('Raw Data'!$D$3:$D$367=WOM!$EB11)*('Raw Data'!$C$3:$C$367=WOM!$EA11)*('Raw Data'!$I$2:$AD$2=WOM!EC$1)*('Raw Data'!$I$3:$AD$367)),"")</f>
        <v>0</v>
      </c>
      <c r="ED11" s="68">
        <f>IFERROR(SUMPRODUCT(('Raw Data'!$F$3:$F$367=WOM!ED$3)*('Raw Data'!$D$3:$D$367=WOM!$EB11)*('Raw Data'!$C$3:$C$367=WOM!$EA11)*('Raw Data'!$I$2:$AD$2=WOM!ED$1)*('Raw Data'!$I$3:$AD$367)),"")</f>
        <v>0</v>
      </c>
      <c r="EE11" s="68">
        <f>IFERROR(SUMPRODUCT(('Raw Data'!$F$3:$F$367=WOM!EE$3)*('Raw Data'!$D$3:$D$367=WOM!$EB11)*('Raw Data'!$C$3:$C$367=WOM!$EA11)*('Raw Data'!$I$2:$AD$2=WOM!EE$1)*('Raw Data'!$I$3:$AD$367)),"")</f>
        <v>0</v>
      </c>
      <c r="EF11" s="68">
        <f>IFERROR(SUMPRODUCT(('Raw Data'!$F$3:$F$367=WOM!EF$3)*('Raw Data'!$D$3:$D$367=WOM!$EB11)*('Raw Data'!$C$3:$C$367=WOM!$EA11)*('Raw Data'!$I$2:$AD$2=WOM!EF$1)*('Raw Data'!$I$3:$AD$367)),"")</f>
        <v>0</v>
      </c>
      <c r="EG11" s="69">
        <f t="shared" si="46"/>
        <v>0</v>
      </c>
      <c r="EI11" s="25">
        <f t="shared" si="47"/>
        <v>2016</v>
      </c>
      <c r="EJ11" s="26" t="str">
        <f>TEXT(EOMONTH('Raw Data'!$B$363,-5)+1,"mmm")</f>
        <v>Aug</v>
      </c>
      <c r="EK11" s="68">
        <f>IFERROR(SUMPRODUCT(('Raw Data'!$F$3:$F$367=WOM!EK$3)*('Raw Data'!$D$3:$D$367=WOM!$DT11)*('Raw Data'!$C$3:$C$367=WOM!$DS11)*('Raw Data'!$I$2:$AD$2=WOM!EK$1)*('Raw Data'!$I$3:$AD$367)),"")</f>
        <v>0</v>
      </c>
      <c r="EL11" s="68">
        <f>IFERROR(SUMPRODUCT(('Raw Data'!$F$3:$F$367=WOM!EL$3)*('Raw Data'!$D$3:$D$367=WOM!$DT11)*('Raw Data'!$C$3:$C$367=WOM!$DS11)*('Raw Data'!$I$2:$AD$2=WOM!EL$1)*('Raw Data'!$I$3:$AD$367)),"")</f>
        <v>0</v>
      </c>
      <c r="EM11" s="68">
        <f>IFERROR(SUMPRODUCT(('Raw Data'!$F$3:$F$367=WOM!EM$3)*('Raw Data'!$D$3:$D$367=WOM!$DT11)*('Raw Data'!$C$3:$C$367=WOM!$DS11)*('Raw Data'!$I$2:$AD$2=WOM!EM$1)*('Raw Data'!$I$3:$AD$367)),"")</f>
        <v>0</v>
      </c>
      <c r="EN11" s="68">
        <f>IFERROR(SUMPRODUCT(('Raw Data'!$F$3:$F$367=WOM!EN$3)*('Raw Data'!$D$3:$D$367=WOM!$DT11)*('Raw Data'!$C$3:$C$367=WOM!$DS11)*('Raw Data'!$I$2:$AD$2=WOM!EN$1)*('Raw Data'!$I$3:$AD$367)),"")</f>
        <v>0</v>
      </c>
      <c r="EO11" s="69">
        <f t="shared" si="48"/>
        <v>0</v>
      </c>
      <c r="EQ11" s="25">
        <f t="shared" si="49"/>
        <v>2016</v>
      </c>
      <c r="ER11" s="26" t="str">
        <f>TEXT(EOMONTH('Raw Data'!$B$363,-5)+1,"mmm")</f>
        <v>Aug</v>
      </c>
      <c r="ES11" s="68">
        <f>IFERROR(SUMPRODUCT(('Raw Data'!$F$3:$F$367=WOM!ES$3)*('Raw Data'!$D$3:$D$367=WOM!$ER11)*('Raw Data'!$C$3:$C$367=WOM!$EQ11)*('Raw Data'!$I$2:$AD$2=WOM!ES$1)*('Raw Data'!$I$3:$AD$367)),"")</f>
        <v>0</v>
      </c>
      <c r="ET11" s="68">
        <f>IFERROR(SUMPRODUCT(('Raw Data'!$F$3:$F$367=WOM!ET$3)*('Raw Data'!$D$3:$D$367=WOM!$ER11)*('Raw Data'!$C$3:$C$367=WOM!$EQ11)*('Raw Data'!$I$2:$AD$2=WOM!ET$1)*('Raw Data'!$I$3:$AD$367)),"")</f>
        <v>0</v>
      </c>
      <c r="EU11" s="68">
        <f>IFERROR(SUMPRODUCT(('Raw Data'!$F$3:$F$367=WOM!EU$3)*('Raw Data'!$D$3:$D$367=WOM!$ER11)*('Raw Data'!$C$3:$C$367=WOM!$EQ11)*('Raw Data'!$I$2:$AD$2=WOM!EU$1)*('Raw Data'!$I$3:$AD$367)),"")</f>
        <v>0</v>
      </c>
      <c r="EV11" s="68">
        <f>IFERROR(SUMPRODUCT(('Raw Data'!$F$3:$F$367=WOM!EV$3)*('Raw Data'!$D$3:$D$367=WOM!$ER11)*('Raw Data'!$C$3:$C$367=WOM!$EQ11)*('Raw Data'!$I$2:$AD$2=WOM!EV$1)*('Raw Data'!$I$3:$AD$367)),"")</f>
        <v>0</v>
      </c>
      <c r="EW11" s="69">
        <f t="shared" si="50"/>
        <v>0</v>
      </c>
      <c r="EY11" s="25">
        <f t="shared" si="51"/>
        <v>2016</v>
      </c>
      <c r="EZ11" s="26" t="str">
        <f>TEXT(EOMONTH('Raw Data'!$B$363,-5)+1,"mmm")</f>
        <v>Aug</v>
      </c>
      <c r="FA11" s="68">
        <f>IFERROR(SUMPRODUCT(('Raw Data'!$F$3:$F$367=WOM!FA$3)*('Raw Data'!$D$3:$D$367=WOM!$EZ11)*('Raw Data'!$C$3:$C$367=WOM!$EY11)*('Raw Data'!$I$2:$AD$2=WOM!FA$1)*('Raw Data'!$I$3:$AD$367)),"")</f>
        <v>0</v>
      </c>
      <c r="FB11" s="68">
        <f>IFERROR(SUMPRODUCT(('Raw Data'!$F$3:$F$367=WOM!FB$3)*('Raw Data'!$D$3:$D$367=WOM!$EZ11)*('Raw Data'!$C$3:$C$367=WOM!$EY11)*('Raw Data'!$I$2:$AD$2=WOM!FB$1)*('Raw Data'!$I$3:$AD$367)),"")</f>
        <v>0</v>
      </c>
      <c r="FC11" s="68">
        <f>IFERROR(SUMPRODUCT(('Raw Data'!$F$3:$F$367=WOM!FC$3)*('Raw Data'!$D$3:$D$367=WOM!$EZ11)*('Raw Data'!$C$3:$C$367=WOM!$EY11)*('Raw Data'!$I$2:$AD$2=WOM!FC$1)*('Raw Data'!$I$3:$AD$367)),"")</f>
        <v>0</v>
      </c>
      <c r="FD11" s="68">
        <f>IFERROR(SUMPRODUCT(('Raw Data'!$F$3:$F$367=WOM!FD$3)*('Raw Data'!$D$3:$D$367=WOM!$EZ11)*('Raw Data'!$C$3:$C$367=WOM!$EY11)*('Raw Data'!$I$2:$AD$2=WOM!FD$1)*('Raw Data'!$I$3:$AD$367)),"")</f>
        <v>0</v>
      </c>
      <c r="FE11" s="69">
        <f t="shared" si="52"/>
        <v>0</v>
      </c>
    </row>
    <row r="12" spans="2:161" ht="15.75" thickBot="1" x14ac:dyDescent="0.3">
      <c r="B12" s="154">
        <f t="shared" si="0"/>
        <v>42520</v>
      </c>
      <c r="C12" s="25">
        <f t="shared" si="4"/>
        <v>2016</v>
      </c>
      <c r="D12" s="28" t="str">
        <f t="shared" si="1"/>
        <v>May</v>
      </c>
      <c r="E12" s="152">
        <f>IFERROR(SUMPRODUCT(('Raw Data'!$F$3:$F$655=WOM!E$3)*('Raw Data'!$D$3:$D$655=WOM!$D12)*('Raw Data'!$C$3:$C$655=WOM!$C12)*('Raw Data'!$I$2:$AD$2=WOM!E$1)*('Raw Data'!$I$3:$AD$655)),"")</f>
        <v>1037</v>
      </c>
      <c r="F12" s="152">
        <f>IFERROR(SUMPRODUCT(('Raw Data'!$F$3:$F$655=WOM!F$3)*('Raw Data'!$D$3:$D$655=WOM!$D12)*('Raw Data'!$C$3:$C$655=WOM!$C12)*('Raw Data'!$I$2:$AD$2=WOM!F$1)*('Raw Data'!$I$3:$AD$655)),"")</f>
        <v>1234</v>
      </c>
      <c r="G12" s="152">
        <f>IFERROR(SUMPRODUCT(('Raw Data'!$F$3:$F$655=WOM!G$3)*('Raw Data'!$D$3:$D$655=WOM!$D12)*('Raw Data'!$C$3:$C$655=WOM!$C12)*('Raw Data'!$I$2:$AD$2=WOM!G$1)*('Raw Data'!$I$3:$AD$655)),"")</f>
        <v>1102</v>
      </c>
      <c r="H12" s="152">
        <f>IFERROR(SUMPRODUCT(('Raw Data'!$F$3:$F$655=WOM!H$3)*('Raw Data'!$D$3:$D$655=WOM!$D12)*('Raw Data'!$C$3:$C$655=WOM!$C12)*('Raw Data'!$I$2:$AD$2=WOM!H$1)*('Raw Data'!$I$3:$AD$655)),"")</f>
        <v>1162</v>
      </c>
      <c r="I12" s="151">
        <f t="shared" si="5"/>
        <v>4535</v>
      </c>
      <c r="J12" s="169"/>
      <c r="K12" s="25">
        <f t="shared" si="6"/>
        <v>2016</v>
      </c>
      <c r="L12" s="26" t="str">
        <f t="shared" si="7"/>
        <v>May</v>
      </c>
      <c r="M12" s="152">
        <f>IFERROR(SUMPRODUCT(('Raw Data'!$F$3:$F$655=WOM!M$3)*('Raw Data'!$D$3:$D$655=WOM!$D12)*('Raw Data'!$C$3:$C$655=WOM!$C12)*('Raw Data'!$I$2:$AD$2=WOM!M$1)*('Raw Data'!$I$3:$AD$655)),"")</f>
        <v>1174</v>
      </c>
      <c r="N12" s="152">
        <f>IFERROR(SUMPRODUCT(('Raw Data'!$F$3:$F$655=WOM!N$3)*('Raw Data'!$D$3:$D$655=WOM!$D12)*('Raw Data'!$C$3:$C$655=WOM!$C12)*('Raw Data'!$I$2:$AD$2=WOM!N$1)*('Raw Data'!$I$3:$AD$655)),"")</f>
        <v>1270</v>
      </c>
      <c r="O12" s="152">
        <f>IFERROR(SUMPRODUCT(('Raw Data'!$F$3:$F$655=WOM!O$3)*('Raw Data'!$D$3:$D$655=WOM!$D12)*('Raw Data'!$C$3:$C$655=WOM!$C12)*('Raw Data'!$I$2:$AD$2=WOM!O$1)*('Raw Data'!$I$3:$AD$655)),"")</f>
        <v>1264</v>
      </c>
      <c r="P12" s="152">
        <f>IFERROR(SUMPRODUCT(('Raw Data'!$F$3:$F$655=WOM!P$3)*('Raw Data'!$D$3:$D$655=WOM!$D12)*('Raw Data'!$C$3:$C$655=WOM!$C12)*('Raw Data'!$I$2:$AD$2=WOM!P$1)*('Raw Data'!$I$3:$AD$655)),"")</f>
        <v>1238</v>
      </c>
      <c r="Q12" s="69">
        <f t="shared" si="8"/>
        <v>4946</v>
      </c>
      <c r="S12" s="25">
        <f t="shared" si="9"/>
        <v>2016</v>
      </c>
      <c r="T12" s="26" t="str">
        <f t="shared" si="10"/>
        <v>May</v>
      </c>
      <c r="U12" s="152">
        <f>IFERROR(SUMPRODUCT(('Raw Data'!$F$3:$F$655=WOM!U$3)*('Raw Data'!$D$3:$D$655=WOM!$D12)*('Raw Data'!$C$3:$C$655=WOM!$C12)*('Raw Data'!$I$2:$AD$2=WOM!U$1)*('Raw Data'!$I$3:$AD$655)),"")</f>
        <v>567</v>
      </c>
      <c r="V12" s="152">
        <f>IFERROR(SUMPRODUCT(('Raw Data'!$F$3:$F$655=WOM!V$3)*('Raw Data'!$D$3:$D$655=WOM!$D12)*('Raw Data'!$C$3:$C$655=WOM!$C12)*('Raw Data'!$I$2:$AD$2=WOM!V$1)*('Raw Data'!$I$3:$AD$655)),"")</f>
        <v>498</v>
      </c>
      <c r="W12" s="152">
        <f>IFERROR(SUMPRODUCT(('Raw Data'!$F$3:$F$655=WOM!W$3)*('Raw Data'!$D$3:$D$655=WOM!$D12)*('Raw Data'!$C$3:$C$655=WOM!$C12)*('Raw Data'!$I$2:$AD$2=WOM!W$1)*('Raw Data'!$I$3:$AD$655)),"")</f>
        <v>584</v>
      </c>
      <c r="X12" s="152">
        <f>IFERROR(SUMPRODUCT(('Raw Data'!$F$3:$F$655=WOM!X$3)*('Raw Data'!$D$3:$D$655=WOM!$D12)*('Raw Data'!$C$3:$C$655=WOM!$C12)*('Raw Data'!$I$2:$AD$2=WOM!X$1)*('Raw Data'!$I$3:$AD$655)),"")</f>
        <v>561</v>
      </c>
      <c r="Y12" s="69">
        <f t="shared" si="11"/>
        <v>2210</v>
      </c>
      <c r="AA12" s="25">
        <f t="shared" si="12"/>
        <v>2016</v>
      </c>
      <c r="AB12" s="26" t="str">
        <f t="shared" si="13"/>
        <v>May</v>
      </c>
      <c r="AC12" s="152">
        <f>IFERROR(SUMPRODUCT(('Raw Data'!$F$3:$F$655=WOM!AC$3)*('Raw Data'!$D$3:$D$655=WOM!$D12)*('Raw Data'!$C$3:$C$655=WOM!$C12)*('Raw Data'!$I$2:$AD$2=WOM!AC$1)*('Raw Data'!$I$3:$AD$655)),"")</f>
        <v>247</v>
      </c>
      <c r="AD12" s="152">
        <f>IFERROR(SUMPRODUCT(('Raw Data'!$F$3:$F$655=WOM!AD$3)*('Raw Data'!$D$3:$D$655=WOM!$D12)*('Raw Data'!$C$3:$C$655=WOM!$C12)*('Raw Data'!$I$2:$AD$2=WOM!AD$1)*('Raw Data'!$I$3:$AD$655)),"")</f>
        <v>280</v>
      </c>
      <c r="AE12" s="152">
        <f>IFERROR(SUMPRODUCT(('Raw Data'!$F$3:$F$655=WOM!AE$3)*('Raw Data'!$D$3:$D$655=WOM!$D12)*('Raw Data'!$C$3:$C$655=WOM!$C12)*('Raw Data'!$I$2:$AD$2=WOM!AE$1)*('Raw Data'!$I$3:$AD$655)),"")</f>
        <v>314</v>
      </c>
      <c r="AF12" s="152">
        <f>IFERROR(SUMPRODUCT(('Raw Data'!$F$3:$F$655=WOM!AF$3)*('Raw Data'!$D$3:$D$655=WOM!$D12)*('Raw Data'!$C$3:$C$655=WOM!$C12)*('Raw Data'!$I$2:$AD$2=WOM!AF$1)*('Raw Data'!$I$3:$AD$655)),"")</f>
        <v>247</v>
      </c>
      <c r="AG12" s="69">
        <f t="shared" si="14"/>
        <v>1088</v>
      </c>
      <c r="AI12" s="25">
        <f t="shared" si="15"/>
        <v>2016</v>
      </c>
      <c r="AJ12" s="26" t="str">
        <f t="shared" si="16"/>
        <v>May</v>
      </c>
      <c r="AK12" s="152">
        <f>IFERROR(SUMPRODUCT(('Raw Data'!$F$3:$F$655=WOM!AK$3)*('Raw Data'!$D$3:$D$655=WOM!$D12)*('Raw Data'!$C$3:$C$655=WOM!$C12)*('Raw Data'!$I$2:$AD$2=WOM!AK$1)*('Raw Data'!$I$3:$AD$655)),"")</f>
        <v>3023</v>
      </c>
      <c r="AL12" s="152">
        <f>IFERROR(SUMPRODUCT(('Raw Data'!$F$3:$F$655=WOM!AL$3)*('Raw Data'!$D$3:$D$655=WOM!$D12)*('Raw Data'!$C$3:$C$655=WOM!$C12)*('Raw Data'!$I$2:$AD$2=WOM!AL$1)*('Raw Data'!$I$3:$AD$655)),"")</f>
        <v>3108</v>
      </c>
      <c r="AM12" s="152">
        <f>IFERROR(SUMPRODUCT(('Raw Data'!$F$3:$F$655=WOM!AM$3)*('Raw Data'!$D$3:$D$655=WOM!$D12)*('Raw Data'!$C$3:$C$655=WOM!$C12)*('Raw Data'!$I$2:$AD$2=WOM!AM$1)*('Raw Data'!$I$3:$AD$655)),"")</f>
        <v>3274</v>
      </c>
      <c r="AN12" s="152">
        <f>IFERROR(SUMPRODUCT(('Raw Data'!$F$3:$F$655=WOM!AN$3)*('Raw Data'!$D$3:$D$655=WOM!$D12)*('Raw Data'!$C$3:$C$655=WOM!$C12)*('Raw Data'!$I$2:$AD$2=WOM!AN$1)*('Raw Data'!$I$3:$AD$655)),"")</f>
        <v>3189</v>
      </c>
      <c r="AO12" s="69">
        <f t="shared" si="17"/>
        <v>12594</v>
      </c>
      <c r="AQ12" s="25">
        <f t="shared" si="18"/>
        <v>2016</v>
      </c>
      <c r="AR12" s="26" t="str">
        <f t="shared" si="19"/>
        <v>May</v>
      </c>
      <c r="AS12" s="152">
        <f>IFERROR(SUMPRODUCT(('Raw Data'!$F$3:$F$655=WOM!AS$3)*('Raw Data'!$D$3:$D$655=WOM!$D12)*('Raw Data'!$C$3:$C$655=WOM!$C12)*('Raw Data'!$I$2:$AD$2=WOM!AS$1)*('Raw Data'!$I$3:$AD$655)),"")</f>
        <v>505</v>
      </c>
      <c r="AT12" s="152">
        <f>IFERROR(SUMPRODUCT(('Raw Data'!$F$3:$F$655=WOM!AT$3)*('Raw Data'!$D$3:$D$655=WOM!$D12)*('Raw Data'!$C$3:$C$655=WOM!$C12)*('Raw Data'!$I$2:$AD$2=WOM!AT$1)*('Raw Data'!$I$3:$AD$655)),"")</f>
        <v>535</v>
      </c>
      <c r="AU12" s="152">
        <f>IFERROR(SUMPRODUCT(('Raw Data'!$F$3:$F$655=WOM!AU$3)*('Raw Data'!$D$3:$D$655=WOM!$D12)*('Raw Data'!$C$3:$C$655=WOM!$C12)*('Raw Data'!$I$2:$AD$2=WOM!AU$1)*('Raw Data'!$I$3:$AD$655)),"")</f>
        <v>514</v>
      </c>
      <c r="AV12" s="152">
        <f>IFERROR(SUMPRODUCT(('Raw Data'!$F$3:$F$655=WOM!AV$3)*('Raw Data'!$D$3:$D$655=WOM!$D12)*('Raw Data'!$C$3:$C$655=WOM!$C12)*('Raw Data'!$I$2:$AD$2=WOM!AV$1)*('Raw Data'!$I$3:$AD$655)),"")</f>
        <v>494</v>
      </c>
      <c r="AW12" s="69">
        <f t="shared" si="20"/>
        <v>2048</v>
      </c>
      <c r="AY12" s="25">
        <f t="shared" si="21"/>
        <v>2016</v>
      </c>
      <c r="AZ12" s="26" t="str">
        <f t="shared" si="22"/>
        <v>May</v>
      </c>
      <c r="BA12" s="152">
        <f>IFERROR(SUMPRODUCT(('Raw Data'!$F$3:$F$655=WOM!BA$3)*('Raw Data'!$D$3:$D$655=WOM!$D12)*('Raw Data'!$C$3:$C$655=WOM!$C12)*('Raw Data'!$I$2:$AD$2=WOM!BA$1)*('Raw Data'!$I$3:$AD$655)),"")</f>
        <v>505</v>
      </c>
      <c r="BB12" s="152">
        <f>IFERROR(SUMPRODUCT(('Raw Data'!$F$3:$F$655=WOM!BB$3)*('Raw Data'!$D$3:$D$655=WOM!$D12)*('Raw Data'!$C$3:$C$655=WOM!$C12)*('Raw Data'!$I$2:$AD$2=WOM!BB$1)*('Raw Data'!$I$3:$AD$655)),"")</f>
        <v>535</v>
      </c>
      <c r="BC12" s="152">
        <f>IFERROR(SUMPRODUCT(('Raw Data'!$F$3:$F$655=WOM!BC$3)*('Raw Data'!$D$3:$D$655=WOM!$D12)*('Raw Data'!$C$3:$C$655=WOM!$C12)*('Raw Data'!$I$2:$AD$2=WOM!BC$1)*('Raw Data'!$I$3:$AD$655)),"")</f>
        <v>514</v>
      </c>
      <c r="BD12" s="152">
        <f>IFERROR(SUMPRODUCT(('Raw Data'!$F$3:$F$655=WOM!BD$3)*('Raw Data'!$D$3:$D$655=WOM!$D12)*('Raw Data'!$C$3:$C$655=WOM!$C12)*('Raw Data'!$I$2:$AD$2=WOM!BD$1)*('Raw Data'!$I$3:$AD$655)),"")</f>
        <v>494</v>
      </c>
      <c r="BE12" s="69">
        <f t="shared" si="23"/>
        <v>2048</v>
      </c>
      <c r="BG12" s="25">
        <f t="shared" si="24"/>
        <v>2016</v>
      </c>
      <c r="BH12" s="26" t="str">
        <f t="shared" si="25"/>
        <v>May</v>
      </c>
      <c r="BI12" s="152">
        <f>IFERROR(SUMPRODUCT(('Raw Data'!$F$3:$F$655=WOM!BI$3)*('Raw Data'!$D$3:$D$655=WOM!$D12)*('Raw Data'!$C$3:$C$655=WOM!$C12)*('Raw Data'!$I$2:$AD$2=WOM!BI$1)*('Raw Data'!$I$3:$AD$655)),"")</f>
        <v>19202</v>
      </c>
      <c r="BJ12" s="152">
        <f>IFERROR(SUMPRODUCT(('Raw Data'!$F$3:$F$655=WOM!BJ$3)*('Raw Data'!$D$3:$D$655=WOM!$D12)*('Raw Data'!$C$3:$C$655=WOM!$C12)*('Raw Data'!$I$2:$AD$2=WOM!BJ$1)*('Raw Data'!$I$3:$AD$655)),"")</f>
        <v>18668</v>
      </c>
      <c r="BK12" s="152">
        <f>IFERROR(SUMPRODUCT(('Raw Data'!$F$3:$F$655=WOM!BK$3)*('Raw Data'!$D$3:$D$655=WOM!$D12)*('Raw Data'!$C$3:$C$655=WOM!$C12)*('Raw Data'!$I$2:$AD$2=WOM!BK$1)*('Raw Data'!$I$3:$AD$655)),"")</f>
        <v>18306</v>
      </c>
      <c r="BL12" s="152">
        <f>IFERROR(SUMPRODUCT(('Raw Data'!$F$3:$F$655=WOM!BL$3)*('Raw Data'!$D$3:$D$655=WOM!$D12)*('Raw Data'!$C$3:$C$655=WOM!$C12)*('Raw Data'!$I$2:$AD$2=WOM!BL$1)*('Raw Data'!$I$3:$AD$655)),"")</f>
        <v>17282</v>
      </c>
      <c r="BM12" s="69">
        <f t="shared" si="26"/>
        <v>73458</v>
      </c>
      <c r="BO12" s="25">
        <f t="shared" si="27"/>
        <v>2016</v>
      </c>
      <c r="BP12" s="26" t="str">
        <f t="shared" si="2"/>
        <v>May</v>
      </c>
      <c r="BQ12" s="68">
        <f>IFERROR(SUMPRODUCT(('Raw Data'!$F$3:$F$655=WOM!BQ$3)*('Raw Data'!$D$3:$D$655=WOM!$D12)*('Raw Data'!$C$3:$C$655=WOM!$C12)*('Raw Data'!$I$2:$AD$2=WOM!BQ$1)*('Raw Data'!$I$3:$AD$655)),"")</f>
        <v>13952</v>
      </c>
      <c r="BR12" s="68">
        <f>IFERROR(SUMPRODUCT(('Raw Data'!$F$3:$F$655=WOM!BR$3)*('Raw Data'!$D$3:$D$655=WOM!$D12)*('Raw Data'!$C$3:$C$655=WOM!$C12)*('Raw Data'!$I$2:$AD$2=WOM!BR$1)*('Raw Data'!$I$3:$AD$655)),"")</f>
        <v>13815</v>
      </c>
      <c r="BS12" s="68">
        <f>IFERROR(SUMPRODUCT(('Raw Data'!$F$3:$F$655=WOM!BS$3)*('Raw Data'!$D$3:$D$655=WOM!$D12)*('Raw Data'!$C$3:$C$655=WOM!$C12)*('Raw Data'!$I$2:$AD$2=WOM!BS$1)*('Raw Data'!$I$3:$AD$655)),"")</f>
        <v>13920</v>
      </c>
      <c r="BT12" s="68">
        <f>IFERROR(SUMPRODUCT(('Raw Data'!$F$3:$F$655=WOM!BT$3)*('Raw Data'!$D$3:$D$655=WOM!$D12)*('Raw Data'!$C$3:$C$655=WOM!$C12)*('Raw Data'!$I$2:$AD$2=WOM!BT$1)*('Raw Data'!$I$3:$AD$655)),"")</f>
        <v>12618</v>
      </c>
      <c r="BU12" s="69">
        <f t="shared" ref="BU12:BU15" si="53">IFERROR(SUM(BQ12:BT12),"")</f>
        <v>54305</v>
      </c>
      <c r="BW12" s="25">
        <f t="shared" si="28"/>
        <v>2016</v>
      </c>
      <c r="BX12" s="26" t="str">
        <f t="shared" si="29"/>
        <v>May</v>
      </c>
      <c r="BY12" s="68">
        <f>IFERROR(SUMPRODUCT(('Raw Data'!$F$3:$F$557=WOM!BY$3)*('Raw Data'!$D$3:$D$557=WOM!$BX12)*('Raw Data'!$C$3:$C$557=WOM!$BW12)*('Raw Data'!$I$2:$AD$2=WOM!BY$1)*('Raw Data'!$I$3:$AD$557)),"")</f>
        <v>979</v>
      </c>
      <c r="BZ12" s="68">
        <f>IFERROR(SUMPRODUCT(('Raw Data'!$F$3:$F$557=WOM!BZ$3)*('Raw Data'!$D$3:$D$557=WOM!$BX12)*('Raw Data'!$C$3:$C$557=WOM!$BW12)*('Raw Data'!$I$2:$AD$2=WOM!BZ$1)*('Raw Data'!$I$3:$AD$557)),"")</f>
        <v>985</v>
      </c>
      <c r="CA12" s="68">
        <f>IFERROR(SUMPRODUCT(('Raw Data'!$F$3:$F$557=WOM!CA$3)*('Raw Data'!$D$3:$D$557=WOM!$BX12)*('Raw Data'!$C$3:$C$557=WOM!$BW12)*('Raw Data'!$I$2:$AD$2=WOM!CA$1)*('Raw Data'!$I$3:$AD$557)),"")</f>
        <v>1002</v>
      </c>
      <c r="CB12" s="68">
        <f>IFERROR(SUMPRODUCT(('Raw Data'!$F$3:$F$557=WOM!CB$3)*('Raw Data'!$D$3:$D$557=WOM!$BX12)*('Raw Data'!$C$3:$C$557=WOM!$BW12)*('Raw Data'!$I$2:$AD$2=WOM!CB$1)*('Raw Data'!$I$3:$AD$557)),"")</f>
        <v>1007</v>
      </c>
      <c r="CC12" s="69">
        <f t="shared" si="30"/>
        <v>3973</v>
      </c>
      <c r="CE12" s="25">
        <f t="shared" si="31"/>
        <v>2016</v>
      </c>
      <c r="CF12" s="26" t="str">
        <f t="shared" si="32"/>
        <v>May</v>
      </c>
      <c r="CG12" s="68">
        <f>IFERROR(SUMPRODUCT(('Raw Data'!$F$3:$F$557=WOM!CG$3)*('Raw Data'!$D$3:$D$557=WOM!$CF12)*('Raw Data'!$C$3:$C$557=WOM!$CE12)*('Raw Data'!$I$2:$AD$2=WOM!CG$1)*('Raw Data'!$I$3:$AD$557)),"")</f>
        <v>343</v>
      </c>
      <c r="CH12" s="68">
        <f>IFERROR(SUMPRODUCT(('Raw Data'!$F$3:$F$557=WOM!CH$3)*('Raw Data'!$D$3:$D$557=WOM!$CF12)*('Raw Data'!$C$3:$C$557=WOM!$CE12)*('Raw Data'!$I$2:$AD$2=WOM!CH$1)*('Raw Data'!$I$3:$AD$557)),"")</f>
        <v>423</v>
      </c>
      <c r="CI12" s="68">
        <f>IFERROR(SUMPRODUCT(('Raw Data'!$F$3:$F$557=WOM!CI$3)*('Raw Data'!$D$3:$D$557=WOM!$CF12)*('Raw Data'!$C$3:$C$557=WOM!$CE12)*('Raw Data'!$I$2:$AD$2=WOM!CI$1)*('Raw Data'!$I$3:$AD$557)),"")</f>
        <v>374</v>
      </c>
      <c r="CJ12" s="68">
        <f>IFERROR(SUMPRODUCT(('Raw Data'!$F$3:$F$557=WOM!CJ$3)*('Raw Data'!$D$3:$D$557=WOM!$CF12)*('Raw Data'!$C$3:$C$557=WOM!$CE12)*('Raw Data'!$I$2:$AD$2=WOM!CJ$1)*('Raw Data'!$I$3:$AD$557)),"")</f>
        <v>433</v>
      </c>
      <c r="CK12" s="69">
        <f t="shared" si="33"/>
        <v>1573</v>
      </c>
      <c r="CM12" s="25">
        <f t="shared" si="34"/>
        <v>2016</v>
      </c>
      <c r="CN12" s="26" t="str">
        <f t="shared" si="35"/>
        <v>May</v>
      </c>
      <c r="CO12" s="68">
        <f>IFERROR(SUMPRODUCT(('Raw Data'!$F$3:$F$557=WOM!CO$3)*('Raw Data'!$D$3:$D$557=WOM!$CN12)*('Raw Data'!$C$3:$C$557=WOM!$CM12)*('Raw Data'!$I$2:$AD$2=WOM!CO$1)*('Raw Data'!$I$3:$AD$557)),"")</f>
        <v>1016</v>
      </c>
      <c r="CP12" s="68">
        <f>IFERROR(SUMPRODUCT(('Raw Data'!$F$3:$F$557=WOM!CP$3)*('Raw Data'!$D$3:$D$557=WOM!$CN12)*('Raw Data'!$C$3:$C$557=WOM!$CM12)*('Raw Data'!$I$2:$AD$2=WOM!CP$1)*('Raw Data'!$I$3:$AD$557)),"")</f>
        <v>1188</v>
      </c>
      <c r="CQ12" s="68">
        <f>IFERROR(SUMPRODUCT(('Raw Data'!$F$3:$F$557=WOM!CQ$3)*('Raw Data'!$D$3:$D$557=WOM!$CN12)*('Raw Data'!$C$3:$C$557=WOM!$CM12)*('Raw Data'!$I$2:$AD$2=WOM!CQ$1)*('Raw Data'!$I$3:$AD$557)),"")</f>
        <v>1057</v>
      </c>
      <c r="CR12" s="68">
        <f>IFERROR(SUMPRODUCT(('Raw Data'!$F$3:$F$557=WOM!CR$3)*('Raw Data'!$D$3:$D$557=WOM!$CN12)*('Raw Data'!$C$3:$C$557=WOM!$CM12)*('Raw Data'!$I$2:$AD$2=WOM!CR$1)*('Raw Data'!$I$3:$AD$557)),"")</f>
        <v>1128</v>
      </c>
      <c r="CS12" s="69">
        <f t="shared" si="36"/>
        <v>4389</v>
      </c>
      <c r="CU12" s="25">
        <f t="shared" si="37"/>
        <v>2016</v>
      </c>
      <c r="CV12" s="26" t="str">
        <f>TEXT(EOMONTH('Raw Data'!$B$364,-4)+1,"mmm")</f>
        <v>Sep</v>
      </c>
      <c r="CW12" s="68">
        <f>IFERROR(SUMPRODUCT(('Raw Data'!$F$3:$F$367=WOM!CW$3)*('Raw Data'!$D$3:$D$367=WOM!$CV12)*('Raw Data'!$C$3:$C$367=WOM!$CU12)*('Raw Data'!$I$2:$AD$2=WOM!CW$1)*('Raw Data'!$I$3:$AD$367)),"")</f>
        <v>0</v>
      </c>
      <c r="CX12" s="68">
        <f>IFERROR(SUMPRODUCT(('Raw Data'!$F$3:$F$367=WOM!CX$3)*('Raw Data'!$D$3:$D$367=WOM!$CV12)*('Raw Data'!$C$3:$C$367=WOM!$CU12)*('Raw Data'!$I$2:$AD$2=WOM!CX$1)*('Raw Data'!$I$3:$AD$367)),"")</f>
        <v>0</v>
      </c>
      <c r="CY12" s="68">
        <f>IFERROR(SUMPRODUCT(('Raw Data'!$F$3:$F$367=WOM!CY$3)*('Raw Data'!$D$3:$D$367=WOM!$CV12)*('Raw Data'!$C$3:$C$367=WOM!$CU12)*('Raw Data'!$I$2:$AD$2=WOM!CY$1)*('Raw Data'!$I$3:$AD$367)),"")</f>
        <v>0</v>
      </c>
      <c r="CZ12" s="68">
        <f>IFERROR(SUMPRODUCT(('Raw Data'!$F$3:$F$367=WOM!CZ$3)*('Raw Data'!$D$3:$D$367=WOM!$CV12)*('Raw Data'!$C$3:$C$367=WOM!$CU12)*('Raw Data'!$I$2:$AD$2=WOM!CZ$1)*('Raw Data'!$I$3:$AD$367)),"")</f>
        <v>0</v>
      </c>
      <c r="DA12" s="69">
        <f t="shared" si="38"/>
        <v>0</v>
      </c>
      <c r="DC12" s="25">
        <f t="shared" si="39"/>
        <v>2016</v>
      </c>
      <c r="DD12" s="26" t="str">
        <f>TEXT(EOMONTH('Raw Data'!$B$364,-4)+1,"mmm")</f>
        <v>Sep</v>
      </c>
      <c r="DE12" s="68">
        <f>IFERROR(SUMPRODUCT(('Raw Data'!$F$3:$F$367=WOM!DE$3)*('Raw Data'!$D$3:$D$367=WOM!$DD12)*('Raw Data'!$C$3:$C$367=WOM!$DC12)*('Raw Data'!$I$2:$AD$2=WOM!DE$1)*('Raw Data'!$I$3:$AD$367)),"")</f>
        <v>0</v>
      </c>
      <c r="DF12" s="68">
        <f>IFERROR(SUMPRODUCT(('Raw Data'!$F$3:$F$367=WOM!DF$3)*('Raw Data'!$D$3:$D$367=WOM!$DD12)*('Raw Data'!$C$3:$C$367=WOM!$DC12)*('Raw Data'!$I$2:$AD$2=WOM!DF$1)*('Raw Data'!$I$3:$AD$367)),"")</f>
        <v>0</v>
      </c>
      <c r="DG12" s="68">
        <f>IFERROR(SUMPRODUCT(('Raw Data'!$F$3:$F$367=WOM!DG$3)*('Raw Data'!$D$3:$D$367=WOM!$DD12)*('Raw Data'!$C$3:$C$367=WOM!$DC12)*('Raw Data'!$I$2:$AD$2=WOM!DG$1)*('Raw Data'!$I$3:$AD$367)),"")</f>
        <v>0</v>
      </c>
      <c r="DH12" s="68">
        <f>IFERROR(SUMPRODUCT(('Raw Data'!$F$3:$F$367=WOM!DH$3)*('Raw Data'!$D$3:$D$367=WOM!$DD12)*('Raw Data'!$C$3:$C$367=WOM!$DC12)*('Raw Data'!$I$2:$AD$2=WOM!DH$1)*('Raw Data'!$I$3:$AD$367)),"")</f>
        <v>0</v>
      </c>
      <c r="DI12" s="69">
        <f t="shared" si="40"/>
        <v>0</v>
      </c>
      <c r="DK12" s="25">
        <f t="shared" si="41"/>
        <v>2016</v>
      </c>
      <c r="DL12" s="26" t="str">
        <f>TEXT(EOMONTH('Raw Data'!$B$364,-4)+1,"mmm")</f>
        <v>Sep</v>
      </c>
      <c r="DM12" s="68">
        <f>IFERROR(SUMPRODUCT(('Raw Data'!$F$3:$F$367=WOM!DM$3)*('Raw Data'!$D$3:$D$367=WOM!$DL12)*('Raw Data'!$C$3:$C$367=WOM!$DK12)*('Raw Data'!$I$2:$AD$2=WOM!DM$1)*('Raw Data'!$I$3:$AD$367)),"")</f>
        <v>0</v>
      </c>
      <c r="DN12" s="68">
        <f>IFERROR(SUMPRODUCT(('Raw Data'!$F$3:$F$367=WOM!DN$3)*('Raw Data'!$D$3:$D$367=WOM!$DL12)*('Raw Data'!$C$3:$C$367=WOM!$DK12)*('Raw Data'!$I$2:$AD$2=WOM!DN$1)*('Raw Data'!$I$3:$AD$367)),"")</f>
        <v>0</v>
      </c>
      <c r="DO12" s="68">
        <f>IFERROR(SUMPRODUCT(('Raw Data'!$F$3:$F$367=WOM!DO$3)*('Raw Data'!$D$3:$D$367=WOM!$DL12)*('Raw Data'!$C$3:$C$367=WOM!$DK12)*('Raw Data'!$I$2:$AD$2=WOM!DO$1)*('Raw Data'!$I$3:$AD$367)),"")</f>
        <v>0</v>
      </c>
      <c r="DP12" s="68">
        <f>IFERROR(SUMPRODUCT(('Raw Data'!$F$3:$F$367=WOM!DP$3)*('Raw Data'!$D$3:$D$367=WOM!$DL12)*('Raw Data'!$C$3:$C$367=WOM!$DK12)*('Raw Data'!$I$2:$AD$2=WOM!DP$1)*('Raw Data'!$I$3:$AD$367)),"")</f>
        <v>0</v>
      </c>
      <c r="DQ12" s="69">
        <f t="shared" si="42"/>
        <v>0</v>
      </c>
      <c r="DS12" s="25">
        <f t="shared" si="43"/>
        <v>2016</v>
      </c>
      <c r="DT12" s="26" t="str">
        <f>TEXT(EOMONTH('Raw Data'!$B$364,-4)+1,"mmm")</f>
        <v>Sep</v>
      </c>
      <c r="DU12" s="68">
        <f>IFERROR(SUMPRODUCT(('Raw Data'!$F$3:$F$367=WOM!DU$3)*('Raw Data'!$D$3:$D$367=WOM!$DT12)*('Raw Data'!$C$3:$C$367=WOM!$DS12)*('Raw Data'!$I$2:$AD$2=WOM!DU$1)*('Raw Data'!$I$3:$AD$367)),"")</f>
        <v>0</v>
      </c>
      <c r="DV12" s="68">
        <f>IFERROR(SUMPRODUCT(('Raw Data'!$F$3:$F$367=WOM!DV$3)*('Raw Data'!$D$3:$D$367=WOM!$DT12)*('Raw Data'!$C$3:$C$367=WOM!$DS12)*('Raw Data'!$I$2:$AD$2=WOM!DV$1)*('Raw Data'!$I$3:$AD$367)),"")</f>
        <v>0</v>
      </c>
      <c r="DW12" s="68">
        <f>IFERROR(SUMPRODUCT(('Raw Data'!$F$3:$F$367=WOM!DW$3)*('Raw Data'!$D$3:$D$367=WOM!$DT12)*('Raw Data'!$C$3:$C$367=WOM!$DS12)*('Raw Data'!$I$2:$AD$2=WOM!DW$1)*('Raw Data'!$I$3:$AD$367)),"")</f>
        <v>0</v>
      </c>
      <c r="DX12" s="68">
        <f>IFERROR(SUMPRODUCT(('Raw Data'!$F$3:$F$367=WOM!DX$3)*('Raw Data'!$D$3:$D$367=WOM!$DT12)*('Raw Data'!$C$3:$C$367=WOM!$DS12)*('Raw Data'!$I$2:$AD$2=WOM!DX$1)*('Raw Data'!$I$3:$AD$367)),"")</f>
        <v>0</v>
      </c>
      <c r="DY12" s="69">
        <f t="shared" si="44"/>
        <v>0</v>
      </c>
      <c r="EA12" s="25">
        <f t="shared" si="45"/>
        <v>2016</v>
      </c>
      <c r="EB12" s="26" t="str">
        <f>TEXT(EOMONTH('Raw Data'!$B$364,-4)+1,"mmm")</f>
        <v>Sep</v>
      </c>
      <c r="EC12" s="68">
        <f>IFERROR(SUMPRODUCT(('Raw Data'!$F$3:$F$367=WOM!EC$3)*('Raw Data'!$D$3:$D$367=WOM!$EB12)*('Raw Data'!$C$3:$C$367=WOM!$EA12)*('Raw Data'!$I$2:$AD$2=WOM!EC$1)*('Raw Data'!$I$3:$AD$367)),"")</f>
        <v>0</v>
      </c>
      <c r="ED12" s="68">
        <f>IFERROR(SUMPRODUCT(('Raw Data'!$F$3:$F$367=WOM!ED$3)*('Raw Data'!$D$3:$D$367=WOM!$EB12)*('Raw Data'!$C$3:$C$367=WOM!$EA12)*('Raw Data'!$I$2:$AD$2=WOM!ED$1)*('Raw Data'!$I$3:$AD$367)),"")</f>
        <v>0</v>
      </c>
      <c r="EE12" s="68">
        <f>IFERROR(SUMPRODUCT(('Raw Data'!$F$3:$F$367=WOM!EE$3)*('Raw Data'!$D$3:$D$367=WOM!$EB12)*('Raw Data'!$C$3:$C$367=WOM!$EA12)*('Raw Data'!$I$2:$AD$2=WOM!EE$1)*('Raw Data'!$I$3:$AD$367)),"")</f>
        <v>0</v>
      </c>
      <c r="EF12" s="68">
        <f>IFERROR(SUMPRODUCT(('Raw Data'!$F$3:$F$367=WOM!EF$3)*('Raw Data'!$D$3:$D$367=WOM!$EB12)*('Raw Data'!$C$3:$C$367=WOM!$EA12)*('Raw Data'!$I$2:$AD$2=WOM!EF$1)*('Raw Data'!$I$3:$AD$367)),"")</f>
        <v>0</v>
      </c>
      <c r="EG12" s="69">
        <f t="shared" si="46"/>
        <v>0</v>
      </c>
      <c r="EI12" s="25">
        <f t="shared" si="47"/>
        <v>2016</v>
      </c>
      <c r="EJ12" s="26" t="str">
        <f>TEXT(EOMONTH('Raw Data'!$B$364,-4)+1,"mmm")</f>
        <v>Sep</v>
      </c>
      <c r="EK12" s="68">
        <f>IFERROR(SUMPRODUCT(('Raw Data'!$F$3:$F$367=WOM!EK$3)*('Raw Data'!$D$3:$D$367=WOM!$DT12)*('Raw Data'!$C$3:$C$367=WOM!$DS12)*('Raw Data'!$I$2:$AD$2=WOM!EK$1)*('Raw Data'!$I$3:$AD$367)),"")</f>
        <v>0</v>
      </c>
      <c r="EL12" s="68">
        <f>IFERROR(SUMPRODUCT(('Raw Data'!$F$3:$F$367=WOM!EL$3)*('Raw Data'!$D$3:$D$367=WOM!$DT12)*('Raw Data'!$C$3:$C$367=WOM!$DS12)*('Raw Data'!$I$2:$AD$2=WOM!EL$1)*('Raw Data'!$I$3:$AD$367)),"")</f>
        <v>0</v>
      </c>
      <c r="EM12" s="68">
        <f>IFERROR(SUMPRODUCT(('Raw Data'!$F$3:$F$367=WOM!EM$3)*('Raw Data'!$D$3:$D$367=WOM!$DT12)*('Raw Data'!$C$3:$C$367=WOM!$DS12)*('Raw Data'!$I$2:$AD$2=WOM!EM$1)*('Raw Data'!$I$3:$AD$367)),"")</f>
        <v>0</v>
      </c>
      <c r="EN12" s="68">
        <f>IFERROR(SUMPRODUCT(('Raw Data'!$F$3:$F$367=WOM!EN$3)*('Raw Data'!$D$3:$D$367=WOM!$DT12)*('Raw Data'!$C$3:$C$367=WOM!$DS12)*('Raw Data'!$I$2:$AD$2=WOM!EN$1)*('Raw Data'!$I$3:$AD$367)),"")</f>
        <v>0</v>
      </c>
      <c r="EO12" s="69">
        <f t="shared" si="48"/>
        <v>0</v>
      </c>
      <c r="EQ12" s="25">
        <f t="shared" si="49"/>
        <v>2016</v>
      </c>
      <c r="ER12" s="26" t="str">
        <f>TEXT(EOMONTH('Raw Data'!$B$364,-4)+1,"mmm")</f>
        <v>Sep</v>
      </c>
      <c r="ES12" s="68">
        <f>IFERROR(SUMPRODUCT(('Raw Data'!$F$3:$F$367=WOM!ES$3)*('Raw Data'!$D$3:$D$367=WOM!$ER12)*('Raw Data'!$C$3:$C$367=WOM!$EQ12)*('Raw Data'!$I$2:$AD$2=WOM!ES$1)*('Raw Data'!$I$3:$AD$367)),"")</f>
        <v>0</v>
      </c>
      <c r="ET12" s="68">
        <f>IFERROR(SUMPRODUCT(('Raw Data'!$F$3:$F$367=WOM!ET$3)*('Raw Data'!$D$3:$D$367=WOM!$ER12)*('Raw Data'!$C$3:$C$367=WOM!$EQ12)*('Raw Data'!$I$2:$AD$2=WOM!ET$1)*('Raw Data'!$I$3:$AD$367)),"")</f>
        <v>0</v>
      </c>
      <c r="EU12" s="68">
        <f>IFERROR(SUMPRODUCT(('Raw Data'!$F$3:$F$367=WOM!EU$3)*('Raw Data'!$D$3:$D$367=WOM!$ER12)*('Raw Data'!$C$3:$C$367=WOM!$EQ12)*('Raw Data'!$I$2:$AD$2=WOM!EU$1)*('Raw Data'!$I$3:$AD$367)),"")</f>
        <v>0</v>
      </c>
      <c r="EV12" s="68">
        <f>IFERROR(SUMPRODUCT(('Raw Data'!$F$3:$F$367=WOM!EV$3)*('Raw Data'!$D$3:$D$367=WOM!$ER12)*('Raw Data'!$C$3:$C$367=WOM!$EQ12)*('Raw Data'!$I$2:$AD$2=WOM!EV$1)*('Raw Data'!$I$3:$AD$367)),"")</f>
        <v>0</v>
      </c>
      <c r="EW12" s="69">
        <f t="shared" si="50"/>
        <v>0</v>
      </c>
      <c r="EY12" s="25">
        <f t="shared" si="51"/>
        <v>2016</v>
      </c>
      <c r="EZ12" s="26" t="str">
        <f>TEXT(EOMONTH('Raw Data'!$B$364,-4)+1,"mmm")</f>
        <v>Sep</v>
      </c>
      <c r="FA12" s="68">
        <f>IFERROR(SUMPRODUCT(('Raw Data'!$F$3:$F$367=WOM!FA$3)*('Raw Data'!$D$3:$D$367=WOM!$EZ12)*('Raw Data'!$C$3:$C$367=WOM!$EY12)*('Raw Data'!$I$2:$AD$2=WOM!FA$1)*('Raw Data'!$I$3:$AD$367)),"")</f>
        <v>0</v>
      </c>
      <c r="FB12" s="68">
        <f>IFERROR(SUMPRODUCT(('Raw Data'!$F$3:$F$367=WOM!FB$3)*('Raw Data'!$D$3:$D$367=WOM!$EZ12)*('Raw Data'!$C$3:$C$367=WOM!$EY12)*('Raw Data'!$I$2:$AD$2=WOM!FB$1)*('Raw Data'!$I$3:$AD$367)),"")</f>
        <v>0</v>
      </c>
      <c r="FC12" s="68">
        <f>IFERROR(SUMPRODUCT(('Raw Data'!$F$3:$F$367=WOM!FC$3)*('Raw Data'!$D$3:$D$367=WOM!$EZ12)*('Raw Data'!$C$3:$C$367=WOM!$EY12)*('Raw Data'!$I$2:$AD$2=WOM!FC$1)*('Raw Data'!$I$3:$AD$367)),"")</f>
        <v>0</v>
      </c>
      <c r="FD12" s="68">
        <f>IFERROR(SUMPRODUCT(('Raw Data'!$F$3:$F$367=WOM!FD$3)*('Raw Data'!$D$3:$D$367=WOM!$EZ12)*('Raw Data'!$C$3:$C$367=WOM!$EY12)*('Raw Data'!$I$2:$AD$2=WOM!FD$1)*('Raw Data'!$I$3:$AD$367)),"")</f>
        <v>0</v>
      </c>
      <c r="FE12" s="69">
        <f t="shared" si="52"/>
        <v>0</v>
      </c>
    </row>
    <row r="13" spans="2:161" ht="15.75" thickBot="1" x14ac:dyDescent="0.3">
      <c r="B13" s="154">
        <f t="shared" si="0"/>
        <v>42551</v>
      </c>
      <c r="C13" s="25">
        <f t="shared" si="4"/>
        <v>2016</v>
      </c>
      <c r="D13" s="28" t="str">
        <f t="shared" si="1"/>
        <v>Jun</v>
      </c>
      <c r="E13" s="152">
        <f>IFERROR(SUMPRODUCT(('Raw Data'!$F$3:$F$655=WOM!E$3)*('Raw Data'!$D$3:$D$655=WOM!$D13)*('Raw Data'!$C$3:$C$655=WOM!$C13)*('Raw Data'!$I$2:$AD$2=WOM!E$1)*('Raw Data'!$I$3:$AD$655)),"")</f>
        <v>1261</v>
      </c>
      <c r="F13" s="152">
        <f>IFERROR(SUMPRODUCT(('Raw Data'!$F$3:$F$655=WOM!F$3)*('Raw Data'!$D$3:$D$655=WOM!$D13)*('Raw Data'!$C$3:$C$655=WOM!$C13)*('Raw Data'!$I$2:$AD$2=WOM!F$1)*('Raw Data'!$I$3:$AD$655)),"")</f>
        <v>1294</v>
      </c>
      <c r="G13" s="152">
        <f>IFERROR(SUMPRODUCT(('Raw Data'!$F$3:$F$655=WOM!G$3)*('Raw Data'!$D$3:$D$655=WOM!$D13)*('Raw Data'!$C$3:$C$655=WOM!$C13)*('Raw Data'!$I$2:$AD$2=WOM!G$1)*('Raw Data'!$I$3:$AD$655)),"")</f>
        <v>1499</v>
      </c>
      <c r="H13" s="152">
        <f>IFERROR(SUMPRODUCT(('Raw Data'!$F$3:$F$655=WOM!H$3)*('Raw Data'!$D$3:$D$655=WOM!$D13)*('Raw Data'!$C$3:$C$655=WOM!$C13)*('Raw Data'!$I$2:$AD$2=WOM!H$1)*('Raw Data'!$I$3:$AD$655)),"")</f>
        <v>1421</v>
      </c>
      <c r="I13" s="151">
        <f t="shared" si="5"/>
        <v>5475</v>
      </c>
      <c r="J13" s="169"/>
      <c r="K13" s="25">
        <f t="shared" si="6"/>
        <v>2016</v>
      </c>
      <c r="L13" s="26" t="str">
        <f t="shared" si="7"/>
        <v>Jun</v>
      </c>
      <c r="M13" s="152">
        <f>IFERROR(SUMPRODUCT(('Raw Data'!$F$3:$F$655=WOM!M$3)*('Raw Data'!$D$3:$D$655=WOM!$D13)*('Raw Data'!$C$3:$C$655=WOM!$C13)*('Raw Data'!$I$2:$AD$2=WOM!M$1)*('Raw Data'!$I$3:$AD$655)),"")</f>
        <v>1265</v>
      </c>
      <c r="N13" s="152">
        <f>IFERROR(SUMPRODUCT(('Raw Data'!$F$3:$F$655=WOM!N$3)*('Raw Data'!$D$3:$D$655=WOM!$D13)*('Raw Data'!$C$3:$C$655=WOM!$C13)*('Raw Data'!$I$2:$AD$2=WOM!N$1)*('Raw Data'!$I$3:$AD$655)),"")</f>
        <v>1254</v>
      </c>
      <c r="O13" s="152">
        <f>IFERROR(SUMPRODUCT(('Raw Data'!$F$3:$F$655=WOM!O$3)*('Raw Data'!$D$3:$D$655=WOM!$D13)*('Raw Data'!$C$3:$C$655=WOM!$C13)*('Raw Data'!$I$2:$AD$2=WOM!O$1)*('Raw Data'!$I$3:$AD$655)),"")</f>
        <v>1586</v>
      </c>
      <c r="P13" s="152">
        <f>IFERROR(SUMPRODUCT(('Raw Data'!$F$3:$F$655=WOM!P$3)*('Raw Data'!$D$3:$D$655=WOM!$D13)*('Raw Data'!$C$3:$C$655=WOM!$C13)*('Raw Data'!$I$2:$AD$2=WOM!P$1)*('Raw Data'!$I$3:$AD$655)),"")</f>
        <v>1443</v>
      </c>
      <c r="Q13" s="69">
        <f t="shared" si="8"/>
        <v>5548</v>
      </c>
      <c r="S13" s="25">
        <f t="shared" si="9"/>
        <v>2016</v>
      </c>
      <c r="T13" s="26" t="str">
        <f t="shared" si="10"/>
        <v>Jun</v>
      </c>
      <c r="U13" s="152">
        <f>IFERROR(SUMPRODUCT(('Raw Data'!$F$3:$F$655=WOM!U$3)*('Raw Data'!$D$3:$D$655=WOM!$D13)*('Raw Data'!$C$3:$C$655=WOM!$C13)*('Raw Data'!$I$2:$AD$2=WOM!U$1)*('Raw Data'!$I$3:$AD$655)),"")</f>
        <v>546</v>
      </c>
      <c r="V13" s="152">
        <f>IFERROR(SUMPRODUCT(('Raw Data'!$F$3:$F$655=WOM!V$3)*('Raw Data'!$D$3:$D$655=WOM!$D13)*('Raw Data'!$C$3:$C$655=WOM!$C13)*('Raw Data'!$I$2:$AD$2=WOM!V$1)*('Raw Data'!$I$3:$AD$655)),"")</f>
        <v>499</v>
      </c>
      <c r="W13" s="152">
        <f>IFERROR(SUMPRODUCT(('Raw Data'!$F$3:$F$655=WOM!W$3)*('Raw Data'!$D$3:$D$655=WOM!$D13)*('Raw Data'!$C$3:$C$655=WOM!$C13)*('Raw Data'!$I$2:$AD$2=WOM!W$1)*('Raw Data'!$I$3:$AD$655)),"")</f>
        <v>678</v>
      </c>
      <c r="X13" s="152">
        <f>IFERROR(SUMPRODUCT(('Raw Data'!$F$3:$F$655=WOM!X$3)*('Raw Data'!$D$3:$D$655=WOM!$D13)*('Raw Data'!$C$3:$C$655=WOM!$C13)*('Raw Data'!$I$2:$AD$2=WOM!X$1)*('Raw Data'!$I$3:$AD$655)),"")</f>
        <v>657</v>
      </c>
      <c r="Y13" s="69">
        <f t="shared" si="11"/>
        <v>2380</v>
      </c>
      <c r="AA13" s="25">
        <f t="shared" si="12"/>
        <v>2016</v>
      </c>
      <c r="AB13" s="26" t="str">
        <f t="shared" si="13"/>
        <v>Jun</v>
      </c>
      <c r="AC13" s="152">
        <f>IFERROR(SUMPRODUCT(('Raw Data'!$F$3:$F$655=WOM!AC$3)*('Raw Data'!$D$3:$D$655=WOM!$D13)*('Raw Data'!$C$3:$C$655=WOM!$C13)*('Raw Data'!$I$2:$AD$2=WOM!AC$1)*('Raw Data'!$I$3:$AD$655)),"")</f>
        <v>259</v>
      </c>
      <c r="AD13" s="152">
        <f>IFERROR(SUMPRODUCT(('Raw Data'!$F$3:$F$655=WOM!AD$3)*('Raw Data'!$D$3:$D$655=WOM!$D13)*('Raw Data'!$C$3:$C$655=WOM!$C13)*('Raw Data'!$I$2:$AD$2=WOM!AD$1)*('Raw Data'!$I$3:$AD$655)),"")</f>
        <v>252</v>
      </c>
      <c r="AE13" s="152">
        <f>IFERROR(SUMPRODUCT(('Raw Data'!$F$3:$F$655=WOM!AE$3)*('Raw Data'!$D$3:$D$655=WOM!$D13)*('Raw Data'!$C$3:$C$655=WOM!$C13)*('Raw Data'!$I$2:$AD$2=WOM!AE$1)*('Raw Data'!$I$3:$AD$655)),"")</f>
        <v>316</v>
      </c>
      <c r="AF13" s="152">
        <f>IFERROR(SUMPRODUCT(('Raw Data'!$F$3:$F$655=WOM!AF$3)*('Raw Data'!$D$3:$D$655=WOM!$D13)*('Raw Data'!$C$3:$C$655=WOM!$C13)*('Raw Data'!$I$2:$AD$2=WOM!AF$1)*('Raw Data'!$I$3:$AD$655)),"")</f>
        <v>259</v>
      </c>
      <c r="AG13" s="69">
        <f t="shared" si="14"/>
        <v>1086</v>
      </c>
      <c r="AI13" s="25">
        <f t="shared" si="15"/>
        <v>2016</v>
      </c>
      <c r="AJ13" s="26" t="str">
        <f t="shared" si="16"/>
        <v>Jun</v>
      </c>
      <c r="AK13" s="152">
        <f>IFERROR(SUMPRODUCT(('Raw Data'!$F$3:$F$655=WOM!AK$3)*('Raw Data'!$D$3:$D$655=WOM!$D13)*('Raw Data'!$C$3:$C$655=WOM!$C13)*('Raw Data'!$I$2:$AD$2=WOM!AK$1)*('Raw Data'!$I$3:$AD$655)),"")</f>
        <v>3121</v>
      </c>
      <c r="AL13" s="152">
        <f>IFERROR(SUMPRODUCT(('Raw Data'!$F$3:$F$655=WOM!AL$3)*('Raw Data'!$D$3:$D$655=WOM!$D13)*('Raw Data'!$C$3:$C$655=WOM!$C13)*('Raw Data'!$I$2:$AD$2=WOM!AL$1)*('Raw Data'!$I$3:$AD$655)),"")</f>
        <v>2953</v>
      </c>
      <c r="AM13" s="152">
        <f>IFERROR(SUMPRODUCT(('Raw Data'!$F$3:$F$655=WOM!AM$3)*('Raw Data'!$D$3:$D$655=WOM!$D13)*('Raw Data'!$C$3:$C$655=WOM!$C13)*('Raw Data'!$I$2:$AD$2=WOM!AM$1)*('Raw Data'!$I$3:$AD$655)),"")</f>
        <v>3528</v>
      </c>
      <c r="AN13" s="152">
        <f>IFERROR(SUMPRODUCT(('Raw Data'!$F$3:$F$655=WOM!AN$3)*('Raw Data'!$D$3:$D$655=WOM!$D13)*('Raw Data'!$C$3:$C$655=WOM!$C13)*('Raw Data'!$I$2:$AD$2=WOM!AN$1)*('Raw Data'!$I$3:$AD$655)),"")</f>
        <v>2931</v>
      </c>
      <c r="AO13" s="69">
        <f t="shared" si="17"/>
        <v>12533</v>
      </c>
      <c r="AQ13" s="25">
        <f t="shared" si="18"/>
        <v>2016</v>
      </c>
      <c r="AR13" s="26" t="str">
        <f t="shared" si="19"/>
        <v>Jun</v>
      </c>
      <c r="AS13" s="152">
        <f>IFERROR(SUMPRODUCT(('Raw Data'!$F$3:$F$655=WOM!AS$3)*('Raw Data'!$D$3:$D$655=WOM!$D13)*('Raw Data'!$C$3:$C$655=WOM!$C13)*('Raw Data'!$I$2:$AD$2=WOM!AS$1)*('Raw Data'!$I$3:$AD$655)),"")</f>
        <v>495</v>
      </c>
      <c r="AT13" s="152">
        <f>IFERROR(SUMPRODUCT(('Raw Data'!$F$3:$F$655=WOM!AT$3)*('Raw Data'!$D$3:$D$655=WOM!$D13)*('Raw Data'!$C$3:$C$655=WOM!$C13)*('Raw Data'!$I$2:$AD$2=WOM!AT$1)*('Raw Data'!$I$3:$AD$655)),"")</f>
        <v>458</v>
      </c>
      <c r="AU13" s="152">
        <f>IFERROR(SUMPRODUCT(('Raw Data'!$F$3:$F$655=WOM!AU$3)*('Raw Data'!$D$3:$D$655=WOM!$D13)*('Raw Data'!$C$3:$C$655=WOM!$C13)*('Raw Data'!$I$2:$AD$2=WOM!AU$1)*('Raw Data'!$I$3:$AD$655)),"")</f>
        <v>681</v>
      </c>
      <c r="AV13" s="152">
        <f>IFERROR(SUMPRODUCT(('Raw Data'!$F$3:$F$655=WOM!AV$3)*('Raw Data'!$D$3:$D$655=WOM!$D13)*('Raw Data'!$C$3:$C$655=WOM!$C13)*('Raw Data'!$I$2:$AD$2=WOM!AV$1)*('Raw Data'!$I$3:$AD$655)),"")</f>
        <v>511</v>
      </c>
      <c r="AW13" s="69">
        <f t="shared" si="20"/>
        <v>2145</v>
      </c>
      <c r="AY13" s="25">
        <f t="shared" si="21"/>
        <v>2016</v>
      </c>
      <c r="AZ13" s="26" t="str">
        <f t="shared" si="22"/>
        <v>Jun</v>
      </c>
      <c r="BA13" s="152">
        <f>IFERROR(SUMPRODUCT(('Raw Data'!$F$3:$F$655=WOM!BA$3)*('Raw Data'!$D$3:$D$655=WOM!$D13)*('Raw Data'!$C$3:$C$655=WOM!$C13)*('Raw Data'!$I$2:$AD$2=WOM!BA$1)*('Raw Data'!$I$3:$AD$655)),"")</f>
        <v>727</v>
      </c>
      <c r="BB13" s="152">
        <f>IFERROR(SUMPRODUCT(('Raw Data'!$F$3:$F$655=WOM!BB$3)*('Raw Data'!$D$3:$D$655=WOM!$D13)*('Raw Data'!$C$3:$C$655=WOM!$C13)*('Raw Data'!$I$2:$AD$2=WOM!BB$1)*('Raw Data'!$I$3:$AD$655)),"")</f>
        <v>644</v>
      </c>
      <c r="BC13" s="152">
        <f>IFERROR(SUMPRODUCT(('Raw Data'!$F$3:$F$655=WOM!BC$3)*('Raw Data'!$D$3:$D$655=WOM!$D13)*('Raw Data'!$C$3:$C$655=WOM!$C13)*('Raw Data'!$I$2:$AD$2=WOM!BC$1)*('Raw Data'!$I$3:$AD$655)),"")</f>
        <v>1007</v>
      </c>
      <c r="BD13" s="152">
        <f>IFERROR(SUMPRODUCT(('Raw Data'!$F$3:$F$655=WOM!BD$3)*('Raw Data'!$D$3:$D$655=WOM!$D13)*('Raw Data'!$C$3:$C$655=WOM!$C13)*('Raw Data'!$I$2:$AD$2=WOM!BD$1)*('Raw Data'!$I$3:$AD$655)),"")</f>
        <v>652</v>
      </c>
      <c r="BE13" s="69">
        <f t="shared" si="23"/>
        <v>3030</v>
      </c>
      <c r="BG13" s="25">
        <f t="shared" si="24"/>
        <v>2016</v>
      </c>
      <c r="BH13" s="26" t="str">
        <f t="shared" si="25"/>
        <v>Jun</v>
      </c>
      <c r="BI13" s="152">
        <f>IFERROR(SUMPRODUCT(('Raw Data'!$F$3:$F$655=WOM!BI$3)*('Raw Data'!$D$3:$D$655=WOM!$D13)*('Raw Data'!$C$3:$C$655=WOM!$C13)*('Raw Data'!$I$2:$AD$2=WOM!BI$1)*('Raw Data'!$I$3:$AD$655)),"")</f>
        <v>18251</v>
      </c>
      <c r="BJ13" s="152">
        <f>IFERROR(SUMPRODUCT(('Raw Data'!$F$3:$F$655=WOM!BJ$3)*('Raw Data'!$D$3:$D$655=WOM!$D13)*('Raw Data'!$C$3:$C$655=WOM!$C13)*('Raw Data'!$I$2:$AD$2=WOM!BJ$1)*('Raw Data'!$I$3:$AD$655)),"")</f>
        <v>16770</v>
      </c>
      <c r="BK13" s="152">
        <f>IFERROR(SUMPRODUCT(('Raw Data'!$F$3:$F$655=WOM!BK$3)*('Raw Data'!$D$3:$D$655=WOM!$D13)*('Raw Data'!$C$3:$C$655=WOM!$C13)*('Raw Data'!$I$2:$AD$2=WOM!BK$1)*('Raw Data'!$I$3:$AD$655)),"")</f>
        <v>18221</v>
      </c>
      <c r="BL13" s="152">
        <f>IFERROR(SUMPRODUCT(('Raw Data'!$F$3:$F$655=WOM!BL$3)*('Raw Data'!$D$3:$D$655=WOM!$D13)*('Raw Data'!$C$3:$C$655=WOM!$C13)*('Raw Data'!$I$2:$AD$2=WOM!BL$1)*('Raw Data'!$I$3:$AD$655)),"")</f>
        <v>17626</v>
      </c>
      <c r="BM13" s="69">
        <f t="shared" si="26"/>
        <v>70868</v>
      </c>
      <c r="BO13" s="25">
        <f t="shared" si="27"/>
        <v>2016</v>
      </c>
      <c r="BP13" s="26" t="str">
        <f>TEXT(B13,"mmm")</f>
        <v>Jun</v>
      </c>
      <c r="BQ13" s="68">
        <f>IFERROR(SUMPRODUCT(('Raw Data'!$F$3:$F$655=WOM!BQ$3)*('Raw Data'!$D$3:$D$655=WOM!$D13)*('Raw Data'!$C$3:$C$655=WOM!$C13)*('Raw Data'!$I$2:$AD$2=WOM!BQ$1)*('Raw Data'!$I$3:$AD$655)),"")</f>
        <v>13374</v>
      </c>
      <c r="BR13" s="68">
        <f>IFERROR(SUMPRODUCT(('Raw Data'!$F$3:$F$655=WOM!BR$3)*('Raw Data'!$D$3:$D$655=WOM!$D13)*('Raw Data'!$C$3:$C$655=WOM!$C13)*('Raw Data'!$I$2:$AD$2=WOM!BR$1)*('Raw Data'!$I$3:$AD$655)),"")</f>
        <v>12310</v>
      </c>
      <c r="BS13" s="68">
        <f>IFERROR(SUMPRODUCT(('Raw Data'!$F$3:$F$655=WOM!BS$3)*('Raw Data'!$D$3:$D$655=WOM!$D13)*('Raw Data'!$C$3:$C$655=WOM!$C13)*('Raw Data'!$I$2:$AD$2=WOM!BS$1)*('Raw Data'!$I$3:$AD$655)),"")</f>
        <v>13748</v>
      </c>
      <c r="BT13" s="68">
        <f>IFERROR(SUMPRODUCT(('Raw Data'!$F$3:$F$655=WOM!BT$3)*('Raw Data'!$D$3:$D$655=WOM!$D13)*('Raw Data'!$C$3:$C$655=WOM!$C13)*('Raw Data'!$I$2:$AD$2=WOM!BT$1)*('Raw Data'!$I$3:$AD$655)),"")</f>
        <v>14270</v>
      </c>
      <c r="BU13" s="69">
        <f t="shared" si="53"/>
        <v>53702</v>
      </c>
      <c r="BW13" s="25">
        <f t="shared" si="28"/>
        <v>2016</v>
      </c>
      <c r="BX13" s="26" t="str">
        <f t="shared" si="29"/>
        <v>Jun</v>
      </c>
      <c r="BY13" s="68">
        <f>IFERROR(SUMPRODUCT(('Raw Data'!$F$3:$F$557=WOM!BY$3)*('Raw Data'!$D$3:$D$557=WOM!$BX13)*('Raw Data'!$C$3:$C$557=WOM!$BW13)*('Raw Data'!$I$2:$AD$2=WOM!BY$1)*('Raw Data'!$I$3:$AD$557)),"")</f>
        <v>1049</v>
      </c>
      <c r="BZ13" s="68">
        <f>IFERROR(SUMPRODUCT(('Raw Data'!$F$3:$F$557=WOM!BZ$3)*('Raw Data'!$D$3:$D$557=WOM!$BX13)*('Raw Data'!$C$3:$C$557=WOM!$BW13)*('Raw Data'!$I$2:$AD$2=WOM!BZ$1)*('Raw Data'!$I$3:$AD$557)),"")</f>
        <v>928</v>
      </c>
      <c r="CA13" s="68">
        <f>IFERROR(SUMPRODUCT(('Raw Data'!$F$3:$F$557=WOM!CA$3)*('Raw Data'!$D$3:$D$557=WOM!$BX13)*('Raw Data'!$C$3:$C$557=WOM!$BW13)*('Raw Data'!$I$2:$AD$2=WOM!CA$1)*('Raw Data'!$I$3:$AD$557)),"")</f>
        <v>1031</v>
      </c>
      <c r="CB13" s="68">
        <f>IFERROR(SUMPRODUCT(('Raw Data'!$F$3:$F$557=WOM!CB$3)*('Raw Data'!$D$3:$D$557=WOM!$BX13)*('Raw Data'!$C$3:$C$557=WOM!$BW13)*('Raw Data'!$I$2:$AD$2=WOM!CB$1)*('Raw Data'!$I$3:$AD$557)),"")</f>
        <v>907</v>
      </c>
      <c r="CC13" s="69">
        <f t="shared" si="30"/>
        <v>3915</v>
      </c>
      <c r="CE13" s="25">
        <f t="shared" si="31"/>
        <v>2016</v>
      </c>
      <c r="CF13" s="26" t="str">
        <f t="shared" si="32"/>
        <v>Jun</v>
      </c>
      <c r="CG13" s="68">
        <f>IFERROR(SUMPRODUCT(('Raw Data'!$F$3:$F$557=WOM!CG$3)*('Raw Data'!$D$3:$D$557=WOM!$CF13)*('Raw Data'!$C$3:$C$557=WOM!$CE13)*('Raw Data'!$I$2:$AD$2=WOM!CG$1)*('Raw Data'!$I$3:$AD$557)),"")</f>
        <v>460</v>
      </c>
      <c r="CH13" s="68">
        <f>IFERROR(SUMPRODUCT(('Raw Data'!$F$3:$F$557=WOM!CH$3)*('Raw Data'!$D$3:$D$557=WOM!$CF13)*('Raw Data'!$C$3:$C$557=WOM!$CE13)*('Raw Data'!$I$2:$AD$2=WOM!CH$1)*('Raw Data'!$I$3:$AD$557)),"")</f>
        <v>472</v>
      </c>
      <c r="CI13" s="68">
        <f>IFERROR(SUMPRODUCT(('Raw Data'!$F$3:$F$557=WOM!CI$3)*('Raw Data'!$D$3:$D$557=WOM!$CF13)*('Raw Data'!$C$3:$C$557=WOM!$CE13)*('Raw Data'!$I$2:$AD$2=WOM!CI$1)*('Raw Data'!$I$3:$AD$557)),"")</f>
        <v>554</v>
      </c>
      <c r="CJ13" s="68">
        <f>IFERROR(SUMPRODUCT(('Raw Data'!$F$3:$F$557=WOM!CJ$3)*('Raw Data'!$D$3:$D$557=WOM!$CF13)*('Raw Data'!$C$3:$C$557=WOM!$CE13)*('Raw Data'!$I$2:$AD$2=WOM!CJ$1)*('Raw Data'!$I$3:$AD$557)),"")</f>
        <v>536</v>
      </c>
      <c r="CK13" s="69">
        <f t="shared" si="33"/>
        <v>2022</v>
      </c>
      <c r="CM13" s="25">
        <f t="shared" si="34"/>
        <v>2016</v>
      </c>
      <c r="CN13" s="26" t="str">
        <f t="shared" si="35"/>
        <v>Jun</v>
      </c>
      <c r="CO13" s="68">
        <f>IFERROR(SUMPRODUCT(('Raw Data'!$F$3:$F$557=WOM!CO$3)*('Raw Data'!$D$3:$D$557=WOM!$CN13)*('Raw Data'!$C$3:$C$557=WOM!$CM13)*('Raw Data'!$I$2:$AD$2=WOM!CO$1)*('Raw Data'!$I$3:$AD$557)),"")</f>
        <v>1226</v>
      </c>
      <c r="CP13" s="68">
        <f>IFERROR(SUMPRODUCT(('Raw Data'!$F$3:$F$557=WOM!CP$3)*('Raw Data'!$D$3:$D$557=WOM!$CN13)*('Raw Data'!$C$3:$C$557=WOM!$CM13)*('Raw Data'!$I$2:$AD$2=WOM!CP$1)*('Raw Data'!$I$3:$AD$557)),"")</f>
        <v>1092</v>
      </c>
      <c r="CQ13" s="68">
        <f>IFERROR(SUMPRODUCT(('Raw Data'!$F$3:$F$557=WOM!CQ$3)*('Raw Data'!$D$3:$D$557=WOM!$CN13)*('Raw Data'!$C$3:$C$557=WOM!$CM13)*('Raw Data'!$I$2:$AD$2=WOM!CQ$1)*('Raw Data'!$I$3:$AD$557)),"")</f>
        <v>1099</v>
      </c>
      <c r="CR13" s="68">
        <f>IFERROR(SUMPRODUCT(('Raw Data'!$F$3:$F$557=WOM!CR$3)*('Raw Data'!$D$3:$D$557=WOM!$CN13)*('Raw Data'!$C$3:$C$557=WOM!$CM13)*('Raw Data'!$I$2:$AD$2=WOM!CR$1)*('Raw Data'!$I$3:$AD$557)),"")</f>
        <v>1513</v>
      </c>
      <c r="CS13" s="69">
        <f t="shared" si="36"/>
        <v>4930</v>
      </c>
      <c r="CU13" s="25">
        <f t="shared" si="37"/>
        <v>2016</v>
      </c>
      <c r="CV13" s="26" t="str">
        <f>TEXT(EOMONTH('Raw Data'!$B$365,-3)+1,"mmm")</f>
        <v>Oct</v>
      </c>
      <c r="CW13" s="68">
        <f>IFERROR(SUMPRODUCT(('Raw Data'!$F$3:$F$367=WOM!CW$3)*('Raw Data'!$D$3:$D$367=WOM!$CV13)*('Raw Data'!$C$3:$C$367=WOM!$CU13)*('Raw Data'!$I$2:$AD$2=WOM!CW$1)*('Raw Data'!$I$3:$AD$367)),"")</f>
        <v>0</v>
      </c>
      <c r="CX13" s="68">
        <f>IFERROR(SUMPRODUCT(('Raw Data'!$F$3:$F$367=WOM!CX$3)*('Raw Data'!$D$3:$D$367=WOM!$CV13)*('Raw Data'!$C$3:$C$367=WOM!$CU13)*('Raw Data'!$I$2:$AD$2=WOM!CX$1)*('Raw Data'!$I$3:$AD$367)),"")</f>
        <v>0</v>
      </c>
      <c r="CY13" s="68">
        <f>IFERROR(SUMPRODUCT(('Raw Data'!$F$3:$F$367=WOM!CY$3)*('Raw Data'!$D$3:$D$367=WOM!$CV13)*('Raw Data'!$C$3:$C$367=WOM!$CU13)*('Raw Data'!$I$2:$AD$2=WOM!CY$1)*('Raw Data'!$I$3:$AD$367)),"")</f>
        <v>0</v>
      </c>
      <c r="CZ13" s="68">
        <f>IFERROR(SUMPRODUCT(('Raw Data'!$F$3:$F$367=WOM!CZ$3)*('Raw Data'!$D$3:$D$367=WOM!$CV13)*('Raw Data'!$C$3:$C$367=WOM!$CU13)*('Raw Data'!$I$2:$AD$2=WOM!CZ$1)*('Raw Data'!$I$3:$AD$367)),"")</f>
        <v>0</v>
      </c>
      <c r="DA13" s="69">
        <f t="shared" si="38"/>
        <v>0</v>
      </c>
      <c r="DC13" s="25">
        <f t="shared" si="39"/>
        <v>2016</v>
      </c>
      <c r="DD13" s="26" t="str">
        <f>TEXT(EOMONTH('Raw Data'!$B$365,-3)+1,"mmm")</f>
        <v>Oct</v>
      </c>
      <c r="DE13" s="68">
        <f>IFERROR(SUMPRODUCT(('Raw Data'!$F$3:$F$367=WOM!DE$3)*('Raw Data'!$D$3:$D$367=WOM!$DD13)*('Raw Data'!$C$3:$C$367=WOM!$DC13)*('Raw Data'!$I$2:$AD$2=WOM!DE$1)*('Raw Data'!$I$3:$AD$367)),"")</f>
        <v>0</v>
      </c>
      <c r="DF13" s="68">
        <f>IFERROR(SUMPRODUCT(('Raw Data'!$F$3:$F$367=WOM!DF$3)*('Raw Data'!$D$3:$D$367=WOM!$DD13)*('Raw Data'!$C$3:$C$367=WOM!$DC13)*('Raw Data'!$I$2:$AD$2=WOM!DF$1)*('Raw Data'!$I$3:$AD$367)),"")</f>
        <v>0</v>
      </c>
      <c r="DG13" s="68">
        <f>IFERROR(SUMPRODUCT(('Raw Data'!$F$3:$F$367=WOM!DG$3)*('Raw Data'!$D$3:$D$367=WOM!$DD13)*('Raw Data'!$C$3:$C$367=WOM!$DC13)*('Raw Data'!$I$2:$AD$2=WOM!DG$1)*('Raw Data'!$I$3:$AD$367)),"")</f>
        <v>0</v>
      </c>
      <c r="DH13" s="68">
        <f>IFERROR(SUMPRODUCT(('Raw Data'!$F$3:$F$367=WOM!DH$3)*('Raw Data'!$D$3:$D$367=WOM!$DD13)*('Raw Data'!$C$3:$C$367=WOM!$DC13)*('Raw Data'!$I$2:$AD$2=WOM!DH$1)*('Raw Data'!$I$3:$AD$367)),"")</f>
        <v>0</v>
      </c>
      <c r="DI13" s="69">
        <f t="shared" si="40"/>
        <v>0</v>
      </c>
      <c r="DK13" s="25">
        <f t="shared" si="41"/>
        <v>2016</v>
      </c>
      <c r="DL13" s="26" t="str">
        <f>TEXT(EOMONTH('Raw Data'!$B$365,-3)+1,"mmm")</f>
        <v>Oct</v>
      </c>
      <c r="DM13" s="68">
        <f>IFERROR(SUMPRODUCT(('Raw Data'!$F$3:$F$367=WOM!DM$3)*('Raw Data'!$D$3:$D$367=WOM!$DL13)*('Raw Data'!$C$3:$C$367=WOM!$DK13)*('Raw Data'!$I$2:$AD$2=WOM!DM$1)*('Raw Data'!$I$3:$AD$367)),"")</f>
        <v>0</v>
      </c>
      <c r="DN13" s="68">
        <f>IFERROR(SUMPRODUCT(('Raw Data'!$F$3:$F$367=WOM!DN$3)*('Raw Data'!$D$3:$D$367=WOM!$DL13)*('Raw Data'!$C$3:$C$367=WOM!$DK13)*('Raw Data'!$I$2:$AD$2=WOM!DN$1)*('Raw Data'!$I$3:$AD$367)),"")</f>
        <v>0</v>
      </c>
      <c r="DO13" s="68">
        <f>IFERROR(SUMPRODUCT(('Raw Data'!$F$3:$F$367=WOM!DO$3)*('Raw Data'!$D$3:$D$367=WOM!$DL13)*('Raw Data'!$C$3:$C$367=WOM!$DK13)*('Raw Data'!$I$2:$AD$2=WOM!DO$1)*('Raw Data'!$I$3:$AD$367)),"")</f>
        <v>0</v>
      </c>
      <c r="DP13" s="68">
        <f>IFERROR(SUMPRODUCT(('Raw Data'!$F$3:$F$367=WOM!DP$3)*('Raw Data'!$D$3:$D$367=WOM!$DL13)*('Raw Data'!$C$3:$C$367=WOM!$DK13)*('Raw Data'!$I$2:$AD$2=WOM!DP$1)*('Raw Data'!$I$3:$AD$367)),"")</f>
        <v>0</v>
      </c>
      <c r="DQ13" s="69">
        <f t="shared" si="42"/>
        <v>0</v>
      </c>
      <c r="DS13" s="25">
        <f t="shared" si="43"/>
        <v>2016</v>
      </c>
      <c r="DT13" s="26" t="str">
        <f>TEXT(EOMONTH('Raw Data'!$B$365,-3)+1,"mmm")</f>
        <v>Oct</v>
      </c>
      <c r="DU13" s="68">
        <f>IFERROR(SUMPRODUCT(('Raw Data'!$F$3:$F$367=WOM!DU$3)*('Raw Data'!$D$3:$D$367=WOM!$DT13)*('Raw Data'!$C$3:$C$367=WOM!$DS13)*('Raw Data'!$I$2:$AD$2=WOM!DU$1)*('Raw Data'!$I$3:$AD$367)),"")</f>
        <v>0</v>
      </c>
      <c r="DV13" s="68">
        <f>IFERROR(SUMPRODUCT(('Raw Data'!$F$3:$F$367=WOM!DV$3)*('Raw Data'!$D$3:$D$367=WOM!$DT13)*('Raw Data'!$C$3:$C$367=WOM!$DS13)*('Raw Data'!$I$2:$AD$2=WOM!DV$1)*('Raw Data'!$I$3:$AD$367)),"")</f>
        <v>0</v>
      </c>
      <c r="DW13" s="68">
        <f>IFERROR(SUMPRODUCT(('Raw Data'!$F$3:$F$367=WOM!DW$3)*('Raw Data'!$D$3:$D$367=WOM!$DT13)*('Raw Data'!$C$3:$C$367=WOM!$DS13)*('Raw Data'!$I$2:$AD$2=WOM!DW$1)*('Raw Data'!$I$3:$AD$367)),"")</f>
        <v>0</v>
      </c>
      <c r="DX13" s="68">
        <f>IFERROR(SUMPRODUCT(('Raw Data'!$F$3:$F$367=WOM!DX$3)*('Raw Data'!$D$3:$D$367=WOM!$DT13)*('Raw Data'!$C$3:$C$367=WOM!$DS13)*('Raw Data'!$I$2:$AD$2=WOM!DX$1)*('Raw Data'!$I$3:$AD$367)),"")</f>
        <v>0</v>
      </c>
      <c r="DY13" s="69">
        <f t="shared" si="44"/>
        <v>0</v>
      </c>
      <c r="EA13" s="25">
        <f t="shared" si="45"/>
        <v>2016</v>
      </c>
      <c r="EB13" s="26" t="str">
        <f>TEXT(EOMONTH('Raw Data'!$B$365,-3)+1,"mmm")</f>
        <v>Oct</v>
      </c>
      <c r="EC13" s="68">
        <f>IFERROR(SUMPRODUCT(('Raw Data'!$F$3:$F$367=WOM!EC$3)*('Raw Data'!$D$3:$D$367=WOM!$EB13)*('Raw Data'!$C$3:$C$367=WOM!$EA13)*('Raw Data'!$I$2:$AD$2=WOM!EC$1)*('Raw Data'!$I$3:$AD$367)),"")</f>
        <v>0</v>
      </c>
      <c r="ED13" s="68">
        <f>IFERROR(SUMPRODUCT(('Raw Data'!$F$3:$F$367=WOM!ED$3)*('Raw Data'!$D$3:$D$367=WOM!$EB13)*('Raw Data'!$C$3:$C$367=WOM!$EA13)*('Raw Data'!$I$2:$AD$2=WOM!ED$1)*('Raw Data'!$I$3:$AD$367)),"")</f>
        <v>0</v>
      </c>
      <c r="EE13" s="68">
        <f>IFERROR(SUMPRODUCT(('Raw Data'!$F$3:$F$367=WOM!EE$3)*('Raw Data'!$D$3:$D$367=WOM!$EB13)*('Raw Data'!$C$3:$C$367=WOM!$EA13)*('Raw Data'!$I$2:$AD$2=WOM!EE$1)*('Raw Data'!$I$3:$AD$367)),"")</f>
        <v>0</v>
      </c>
      <c r="EF13" s="68">
        <f>IFERROR(SUMPRODUCT(('Raw Data'!$F$3:$F$367=WOM!EF$3)*('Raw Data'!$D$3:$D$367=WOM!$EB13)*('Raw Data'!$C$3:$C$367=WOM!$EA13)*('Raw Data'!$I$2:$AD$2=WOM!EF$1)*('Raw Data'!$I$3:$AD$367)),"")</f>
        <v>0</v>
      </c>
      <c r="EG13" s="69">
        <f t="shared" si="46"/>
        <v>0</v>
      </c>
      <c r="EI13" s="25">
        <f t="shared" si="47"/>
        <v>2016</v>
      </c>
      <c r="EJ13" s="26" t="str">
        <f>TEXT(EOMONTH('Raw Data'!$B$365,-3)+1,"mmm")</f>
        <v>Oct</v>
      </c>
      <c r="EK13" s="68">
        <f>IFERROR(SUMPRODUCT(('Raw Data'!$F$3:$F$367=WOM!EK$3)*('Raw Data'!$D$3:$D$367=WOM!$DT13)*('Raw Data'!$C$3:$C$367=WOM!$DS13)*('Raw Data'!$I$2:$AD$2=WOM!EK$1)*('Raw Data'!$I$3:$AD$367)),"")</f>
        <v>0</v>
      </c>
      <c r="EL13" s="68">
        <f>IFERROR(SUMPRODUCT(('Raw Data'!$F$3:$F$367=WOM!EL$3)*('Raw Data'!$D$3:$D$367=WOM!$DT13)*('Raw Data'!$C$3:$C$367=WOM!$DS13)*('Raw Data'!$I$2:$AD$2=WOM!EL$1)*('Raw Data'!$I$3:$AD$367)),"")</f>
        <v>0</v>
      </c>
      <c r="EM13" s="68">
        <f>IFERROR(SUMPRODUCT(('Raw Data'!$F$3:$F$367=WOM!EM$3)*('Raw Data'!$D$3:$D$367=WOM!$DT13)*('Raw Data'!$C$3:$C$367=WOM!$DS13)*('Raw Data'!$I$2:$AD$2=WOM!EM$1)*('Raw Data'!$I$3:$AD$367)),"")</f>
        <v>0</v>
      </c>
      <c r="EN13" s="68">
        <f>IFERROR(SUMPRODUCT(('Raw Data'!$F$3:$F$367=WOM!EN$3)*('Raw Data'!$D$3:$D$367=WOM!$DT13)*('Raw Data'!$C$3:$C$367=WOM!$DS13)*('Raw Data'!$I$2:$AD$2=WOM!EN$1)*('Raw Data'!$I$3:$AD$367)),"")</f>
        <v>0</v>
      </c>
      <c r="EO13" s="69">
        <f t="shared" si="48"/>
        <v>0</v>
      </c>
      <c r="EQ13" s="25">
        <f t="shared" si="49"/>
        <v>2016</v>
      </c>
      <c r="ER13" s="26" t="str">
        <f>TEXT(EOMONTH('Raw Data'!$B$365,-3)+1,"mmm")</f>
        <v>Oct</v>
      </c>
      <c r="ES13" s="68">
        <f>IFERROR(SUMPRODUCT(('Raw Data'!$F$3:$F$367=WOM!ES$3)*('Raw Data'!$D$3:$D$367=WOM!$ER13)*('Raw Data'!$C$3:$C$367=WOM!$EQ13)*('Raw Data'!$I$2:$AD$2=WOM!ES$1)*('Raw Data'!$I$3:$AD$367)),"")</f>
        <v>0</v>
      </c>
      <c r="ET13" s="68">
        <f>IFERROR(SUMPRODUCT(('Raw Data'!$F$3:$F$367=WOM!ET$3)*('Raw Data'!$D$3:$D$367=WOM!$ER13)*('Raw Data'!$C$3:$C$367=WOM!$EQ13)*('Raw Data'!$I$2:$AD$2=WOM!ET$1)*('Raw Data'!$I$3:$AD$367)),"")</f>
        <v>0</v>
      </c>
      <c r="EU13" s="68">
        <f>IFERROR(SUMPRODUCT(('Raw Data'!$F$3:$F$367=WOM!EU$3)*('Raw Data'!$D$3:$D$367=WOM!$ER13)*('Raw Data'!$C$3:$C$367=WOM!$EQ13)*('Raw Data'!$I$2:$AD$2=WOM!EU$1)*('Raw Data'!$I$3:$AD$367)),"")</f>
        <v>0</v>
      </c>
      <c r="EV13" s="68">
        <f>IFERROR(SUMPRODUCT(('Raw Data'!$F$3:$F$367=WOM!EV$3)*('Raw Data'!$D$3:$D$367=WOM!$ER13)*('Raw Data'!$C$3:$C$367=WOM!$EQ13)*('Raw Data'!$I$2:$AD$2=WOM!EV$1)*('Raw Data'!$I$3:$AD$367)),"")</f>
        <v>0</v>
      </c>
      <c r="EW13" s="69">
        <f t="shared" si="50"/>
        <v>0</v>
      </c>
      <c r="EY13" s="25">
        <f t="shared" si="51"/>
        <v>2016</v>
      </c>
      <c r="EZ13" s="26" t="str">
        <f>TEXT(EOMONTH('Raw Data'!$B$365,-3)+1,"mmm")</f>
        <v>Oct</v>
      </c>
      <c r="FA13" s="68">
        <f>IFERROR(SUMPRODUCT(('Raw Data'!$F$3:$F$367=WOM!FA$3)*('Raw Data'!$D$3:$D$367=WOM!$EZ13)*('Raw Data'!$C$3:$C$367=WOM!$EY13)*('Raw Data'!$I$2:$AD$2=WOM!FA$1)*('Raw Data'!$I$3:$AD$367)),"")</f>
        <v>0</v>
      </c>
      <c r="FB13" s="68">
        <f>IFERROR(SUMPRODUCT(('Raw Data'!$F$3:$F$367=WOM!FB$3)*('Raw Data'!$D$3:$D$367=WOM!$EZ13)*('Raw Data'!$C$3:$C$367=WOM!$EY13)*('Raw Data'!$I$2:$AD$2=WOM!FB$1)*('Raw Data'!$I$3:$AD$367)),"")</f>
        <v>0</v>
      </c>
      <c r="FC13" s="68">
        <f>IFERROR(SUMPRODUCT(('Raw Data'!$F$3:$F$367=WOM!FC$3)*('Raw Data'!$D$3:$D$367=WOM!$EZ13)*('Raw Data'!$C$3:$C$367=WOM!$EY13)*('Raw Data'!$I$2:$AD$2=WOM!FC$1)*('Raw Data'!$I$3:$AD$367)),"")</f>
        <v>0</v>
      </c>
      <c r="FD13" s="68">
        <f>IFERROR(SUMPRODUCT(('Raw Data'!$F$3:$F$367=WOM!FD$3)*('Raw Data'!$D$3:$D$367=WOM!$EZ13)*('Raw Data'!$C$3:$C$367=WOM!$EY13)*('Raw Data'!$I$2:$AD$2=WOM!FD$1)*('Raw Data'!$I$3:$AD$367)),"")</f>
        <v>0</v>
      </c>
      <c r="FE13" s="69">
        <f t="shared" si="52"/>
        <v>0</v>
      </c>
    </row>
    <row r="14" spans="2:161" ht="15.75" thickBot="1" x14ac:dyDescent="0.3">
      <c r="B14" s="154">
        <f>EDATE(B15,-1)</f>
        <v>42582</v>
      </c>
      <c r="C14" s="25">
        <f t="shared" si="4"/>
        <v>2016</v>
      </c>
      <c r="D14" s="28" t="str">
        <f t="shared" si="1"/>
        <v>Jul</v>
      </c>
      <c r="E14" s="152">
        <f>IFERROR(SUMPRODUCT(('Raw Data'!$F$3:$F$655=WOM!E$3)*('Raw Data'!$D$3:$D$655=WOM!$D14)*('Raw Data'!$C$3:$C$655=WOM!$C14)*('Raw Data'!$I$2:$AD$2=WOM!E$1)*('Raw Data'!$I$3:$AD$655)),"")</f>
        <v>1422</v>
      </c>
      <c r="F14" s="152">
        <f>IFERROR(SUMPRODUCT(('Raw Data'!$F$3:$F$655=WOM!F$3)*('Raw Data'!$D$3:$D$655=WOM!$D14)*('Raw Data'!$C$3:$C$655=WOM!$C14)*('Raw Data'!$I$2:$AD$2=WOM!F$1)*('Raw Data'!$I$3:$AD$655)),"")</f>
        <v>1607</v>
      </c>
      <c r="G14" s="152">
        <f>IFERROR(SUMPRODUCT(('Raw Data'!$F$3:$F$655=WOM!G$3)*('Raw Data'!$D$3:$D$655=WOM!$D14)*('Raw Data'!$C$3:$C$655=WOM!$C14)*('Raw Data'!$I$2:$AD$2=WOM!G$1)*('Raw Data'!$I$3:$AD$655)),"")</f>
        <v>1759</v>
      </c>
      <c r="H14" s="152">
        <f>IFERROR(SUMPRODUCT(('Raw Data'!$F$3:$F$655=WOM!H$3)*('Raw Data'!$D$3:$D$655=WOM!$D14)*('Raw Data'!$C$3:$C$655=WOM!$C14)*('Raw Data'!$I$2:$AD$2=WOM!H$1)*('Raw Data'!$I$3:$AD$655)),"")</f>
        <v>1494</v>
      </c>
      <c r="I14" s="151">
        <f t="shared" si="5"/>
        <v>6282</v>
      </c>
      <c r="J14" s="169"/>
      <c r="K14" s="25">
        <f t="shared" si="6"/>
        <v>2016</v>
      </c>
      <c r="L14" s="26" t="str">
        <f t="shared" si="7"/>
        <v>Jul</v>
      </c>
      <c r="M14" s="152">
        <f>IFERROR(SUMPRODUCT(('Raw Data'!$F$3:$F$655=WOM!M$3)*('Raw Data'!$D$3:$D$655=WOM!$D14)*('Raw Data'!$C$3:$C$655=WOM!$C14)*('Raw Data'!$I$2:$AD$2=WOM!M$1)*('Raw Data'!$I$3:$AD$655)),"")</f>
        <v>1700</v>
      </c>
      <c r="N14" s="152">
        <f>IFERROR(SUMPRODUCT(('Raw Data'!$F$3:$F$655=WOM!N$3)*('Raw Data'!$D$3:$D$655=WOM!$D14)*('Raw Data'!$C$3:$C$655=WOM!$C14)*('Raw Data'!$I$2:$AD$2=WOM!N$1)*('Raw Data'!$I$3:$AD$655)),"")</f>
        <v>2009</v>
      </c>
      <c r="O14" s="152">
        <f>IFERROR(SUMPRODUCT(('Raw Data'!$F$3:$F$655=WOM!O$3)*('Raw Data'!$D$3:$D$655=WOM!$D14)*('Raw Data'!$C$3:$C$655=WOM!$C14)*('Raw Data'!$I$2:$AD$2=WOM!O$1)*('Raw Data'!$I$3:$AD$655)),"")</f>
        <v>2180</v>
      </c>
      <c r="P14" s="152">
        <f>IFERROR(SUMPRODUCT(('Raw Data'!$F$3:$F$655=WOM!P$3)*('Raw Data'!$D$3:$D$655=WOM!$D14)*('Raw Data'!$C$3:$C$655=WOM!$C14)*('Raw Data'!$I$2:$AD$2=WOM!P$1)*('Raw Data'!$I$3:$AD$655)),"")</f>
        <v>2107</v>
      </c>
      <c r="Q14" s="69">
        <f t="shared" si="8"/>
        <v>7996</v>
      </c>
      <c r="S14" s="25">
        <f t="shared" si="9"/>
        <v>2016</v>
      </c>
      <c r="T14" s="26" t="str">
        <f t="shared" si="10"/>
        <v>Jul</v>
      </c>
      <c r="U14" s="152">
        <f>IFERROR(SUMPRODUCT(('Raw Data'!$F$3:$F$655=WOM!U$3)*('Raw Data'!$D$3:$D$655=WOM!$D14)*('Raw Data'!$C$3:$C$655=WOM!$C14)*('Raw Data'!$I$2:$AD$2=WOM!U$1)*('Raw Data'!$I$3:$AD$655)),"")</f>
        <v>701</v>
      </c>
      <c r="V14" s="152">
        <f>IFERROR(SUMPRODUCT(('Raw Data'!$F$3:$F$655=WOM!V$3)*('Raw Data'!$D$3:$D$655=WOM!$D14)*('Raw Data'!$C$3:$C$655=WOM!$C14)*('Raw Data'!$I$2:$AD$2=WOM!V$1)*('Raw Data'!$I$3:$AD$655)),"")</f>
        <v>698</v>
      </c>
      <c r="W14" s="152">
        <f>IFERROR(SUMPRODUCT(('Raw Data'!$F$3:$F$655=WOM!W$3)*('Raw Data'!$D$3:$D$655=WOM!$D14)*('Raw Data'!$C$3:$C$655=WOM!$C14)*('Raw Data'!$I$2:$AD$2=WOM!W$1)*('Raw Data'!$I$3:$AD$655)),"")</f>
        <v>729</v>
      </c>
      <c r="X14" s="152">
        <f>IFERROR(SUMPRODUCT(('Raw Data'!$F$3:$F$655=WOM!X$3)*('Raw Data'!$D$3:$D$655=WOM!$D14)*('Raw Data'!$C$3:$C$655=WOM!$C14)*('Raw Data'!$I$2:$AD$2=WOM!X$1)*('Raw Data'!$I$3:$AD$655)),"")</f>
        <v>787</v>
      </c>
      <c r="Y14" s="69">
        <f t="shared" si="11"/>
        <v>2915</v>
      </c>
      <c r="AA14" s="25">
        <f t="shared" si="12"/>
        <v>2016</v>
      </c>
      <c r="AB14" s="26" t="str">
        <f t="shared" si="13"/>
        <v>Jul</v>
      </c>
      <c r="AC14" s="152">
        <f>IFERROR(SUMPRODUCT(('Raw Data'!$F$3:$F$655=WOM!AC$3)*('Raw Data'!$D$3:$D$655=WOM!$D14)*('Raw Data'!$C$3:$C$655=WOM!$C14)*('Raw Data'!$I$2:$AD$2=WOM!AC$1)*('Raw Data'!$I$3:$AD$655)),"")</f>
        <v>169</v>
      </c>
      <c r="AD14" s="152">
        <f>IFERROR(SUMPRODUCT(('Raw Data'!$F$3:$F$655=WOM!AD$3)*('Raw Data'!$D$3:$D$655=WOM!$D14)*('Raw Data'!$C$3:$C$655=WOM!$C14)*('Raw Data'!$I$2:$AD$2=WOM!AD$1)*('Raw Data'!$I$3:$AD$655)),"")</f>
        <v>186</v>
      </c>
      <c r="AE14" s="152">
        <f>IFERROR(SUMPRODUCT(('Raw Data'!$F$3:$F$655=WOM!AE$3)*('Raw Data'!$D$3:$D$655=WOM!$D14)*('Raw Data'!$C$3:$C$655=WOM!$C14)*('Raw Data'!$I$2:$AD$2=WOM!AE$1)*('Raw Data'!$I$3:$AD$655)),"")</f>
        <v>184</v>
      </c>
      <c r="AF14" s="152">
        <f>IFERROR(SUMPRODUCT(('Raw Data'!$F$3:$F$655=WOM!AF$3)*('Raw Data'!$D$3:$D$655=WOM!$D14)*('Raw Data'!$C$3:$C$655=WOM!$C14)*('Raw Data'!$I$2:$AD$2=WOM!AF$1)*('Raw Data'!$I$3:$AD$655)),"")</f>
        <v>222</v>
      </c>
      <c r="AG14" s="69">
        <f t="shared" si="14"/>
        <v>761</v>
      </c>
      <c r="AI14" s="25">
        <f t="shared" si="15"/>
        <v>2016</v>
      </c>
      <c r="AJ14" s="26" t="str">
        <f t="shared" si="16"/>
        <v>Jul</v>
      </c>
      <c r="AK14" s="152">
        <f>IFERROR(SUMPRODUCT(('Raw Data'!$F$3:$F$655=WOM!AK$3)*('Raw Data'!$D$3:$D$655=WOM!$D14)*('Raw Data'!$C$3:$C$655=WOM!$C14)*('Raw Data'!$I$2:$AD$2=WOM!AK$1)*('Raw Data'!$I$3:$AD$655)),"")</f>
        <v>2757</v>
      </c>
      <c r="AL14" s="152">
        <f>IFERROR(SUMPRODUCT(('Raw Data'!$F$3:$F$655=WOM!AL$3)*('Raw Data'!$D$3:$D$655=WOM!$D14)*('Raw Data'!$C$3:$C$655=WOM!$C14)*('Raw Data'!$I$2:$AD$2=WOM!AL$1)*('Raw Data'!$I$3:$AD$655)),"")</f>
        <v>2640</v>
      </c>
      <c r="AM14" s="152">
        <f>IFERROR(SUMPRODUCT(('Raw Data'!$F$3:$F$655=WOM!AM$3)*('Raw Data'!$D$3:$D$655=WOM!$D14)*('Raw Data'!$C$3:$C$655=WOM!$C14)*('Raw Data'!$I$2:$AD$2=WOM!AM$1)*('Raw Data'!$I$3:$AD$655)),"")</f>
        <v>2929</v>
      </c>
      <c r="AN14" s="152">
        <f>IFERROR(SUMPRODUCT(('Raw Data'!$F$3:$F$655=WOM!AN$3)*('Raw Data'!$D$3:$D$655=WOM!$D14)*('Raw Data'!$C$3:$C$655=WOM!$C14)*('Raw Data'!$I$2:$AD$2=WOM!AN$1)*('Raw Data'!$I$3:$AD$655)),"")</f>
        <v>3122</v>
      </c>
      <c r="AO14" s="69">
        <f t="shared" si="17"/>
        <v>11448</v>
      </c>
      <c r="AQ14" s="25">
        <f t="shared" si="18"/>
        <v>2016</v>
      </c>
      <c r="AR14" s="26" t="str">
        <f t="shared" si="19"/>
        <v>Jul</v>
      </c>
      <c r="AS14" s="152">
        <f>IFERROR(SUMPRODUCT(('Raw Data'!$F$3:$F$655=WOM!AS$3)*('Raw Data'!$D$3:$D$655=WOM!$D14)*('Raw Data'!$C$3:$C$655=WOM!$C14)*('Raw Data'!$I$2:$AD$2=WOM!AS$1)*('Raw Data'!$I$3:$AD$655)),"")</f>
        <v>566</v>
      </c>
      <c r="AT14" s="152">
        <f>IFERROR(SUMPRODUCT(('Raw Data'!$F$3:$F$655=WOM!AT$3)*('Raw Data'!$D$3:$D$655=WOM!$D14)*('Raw Data'!$C$3:$C$655=WOM!$C14)*('Raw Data'!$I$2:$AD$2=WOM!AT$1)*('Raw Data'!$I$3:$AD$655)),"")</f>
        <v>736</v>
      </c>
      <c r="AU14" s="152">
        <f>IFERROR(SUMPRODUCT(('Raw Data'!$F$3:$F$655=WOM!AU$3)*('Raw Data'!$D$3:$D$655=WOM!$D14)*('Raw Data'!$C$3:$C$655=WOM!$C14)*('Raw Data'!$I$2:$AD$2=WOM!AU$1)*('Raw Data'!$I$3:$AD$655)),"")</f>
        <v>651</v>
      </c>
      <c r="AV14" s="152">
        <f>IFERROR(SUMPRODUCT(('Raw Data'!$F$3:$F$655=WOM!AV$3)*('Raw Data'!$D$3:$D$655=WOM!$D14)*('Raw Data'!$C$3:$C$655=WOM!$C14)*('Raw Data'!$I$2:$AD$2=WOM!AV$1)*('Raw Data'!$I$3:$AD$655)),"")</f>
        <v>788</v>
      </c>
      <c r="AW14" s="69">
        <f t="shared" si="20"/>
        <v>2741</v>
      </c>
      <c r="AY14" s="25">
        <f t="shared" si="21"/>
        <v>2016</v>
      </c>
      <c r="AZ14" s="26" t="str">
        <f t="shared" si="22"/>
        <v>Jul</v>
      </c>
      <c r="BA14" s="152">
        <f>IFERROR(SUMPRODUCT(('Raw Data'!$F$3:$F$655=WOM!BA$3)*('Raw Data'!$D$3:$D$655=WOM!$D14)*('Raw Data'!$C$3:$C$655=WOM!$C14)*('Raw Data'!$I$2:$AD$2=WOM!BA$1)*('Raw Data'!$I$3:$AD$655)),"")</f>
        <v>2074</v>
      </c>
      <c r="BB14" s="152">
        <f>IFERROR(SUMPRODUCT(('Raw Data'!$F$3:$F$655=WOM!BB$3)*('Raw Data'!$D$3:$D$655=WOM!$D14)*('Raw Data'!$C$3:$C$655=WOM!$C14)*('Raw Data'!$I$2:$AD$2=WOM!BB$1)*('Raw Data'!$I$3:$AD$655)),"")</f>
        <v>2078</v>
      </c>
      <c r="BC14" s="152">
        <f>IFERROR(SUMPRODUCT(('Raw Data'!$F$3:$F$655=WOM!BC$3)*('Raw Data'!$D$3:$D$655=WOM!$D14)*('Raw Data'!$C$3:$C$655=WOM!$C14)*('Raw Data'!$I$2:$AD$2=WOM!BC$1)*('Raw Data'!$I$3:$AD$655)),"")</f>
        <v>2015</v>
      </c>
      <c r="BD14" s="152">
        <f>IFERROR(SUMPRODUCT(('Raw Data'!$F$3:$F$655=WOM!BD$3)*('Raw Data'!$D$3:$D$655=WOM!$D14)*('Raw Data'!$C$3:$C$655=WOM!$C14)*('Raw Data'!$I$2:$AD$2=WOM!BD$1)*('Raw Data'!$I$3:$AD$655)),"")</f>
        <v>2161</v>
      </c>
      <c r="BE14" s="69">
        <f t="shared" si="23"/>
        <v>8328</v>
      </c>
      <c r="BG14" s="25">
        <f t="shared" si="24"/>
        <v>2016</v>
      </c>
      <c r="BH14" s="26" t="str">
        <f t="shared" si="25"/>
        <v>Jul</v>
      </c>
      <c r="BI14" s="152">
        <f>IFERROR(SUMPRODUCT(('Raw Data'!$F$3:$F$655=WOM!BI$3)*('Raw Data'!$D$3:$D$655=WOM!$D14)*('Raw Data'!$C$3:$C$655=WOM!$C14)*('Raw Data'!$I$2:$AD$2=WOM!BI$1)*('Raw Data'!$I$3:$AD$655)),"")</f>
        <v>16806</v>
      </c>
      <c r="BJ14" s="152">
        <f>IFERROR(SUMPRODUCT(('Raw Data'!$F$3:$F$655=WOM!BJ$3)*('Raw Data'!$D$3:$D$655=WOM!$D14)*('Raw Data'!$C$3:$C$655=WOM!$C14)*('Raw Data'!$I$2:$AD$2=WOM!BJ$1)*('Raw Data'!$I$3:$AD$655)),"")</f>
        <v>17670</v>
      </c>
      <c r="BK14" s="152">
        <f>IFERROR(SUMPRODUCT(('Raw Data'!$F$3:$F$655=WOM!BK$3)*('Raw Data'!$D$3:$D$655=WOM!$D14)*('Raw Data'!$C$3:$C$655=WOM!$C14)*('Raw Data'!$I$2:$AD$2=WOM!BK$1)*('Raw Data'!$I$3:$AD$655)),"")</f>
        <v>17578</v>
      </c>
      <c r="BL14" s="152">
        <f>IFERROR(SUMPRODUCT(('Raw Data'!$F$3:$F$655=WOM!BL$3)*('Raw Data'!$D$3:$D$655=WOM!$D14)*('Raw Data'!$C$3:$C$655=WOM!$C14)*('Raw Data'!$I$2:$AD$2=WOM!BL$1)*('Raw Data'!$I$3:$AD$655)),"")</f>
        <v>18320</v>
      </c>
      <c r="BM14" s="69">
        <f t="shared" si="26"/>
        <v>70374</v>
      </c>
      <c r="BO14" s="25">
        <f t="shared" si="27"/>
        <v>2016</v>
      </c>
      <c r="BP14" s="26" t="str">
        <f>TEXT(B14,"mmm")</f>
        <v>Jul</v>
      </c>
      <c r="BQ14" s="68">
        <f>IFERROR(SUMPRODUCT(('Raw Data'!$F$3:$F$655=WOM!BQ$3)*('Raw Data'!$D$3:$D$655=WOM!$D14)*('Raw Data'!$C$3:$C$655=WOM!$C14)*('Raw Data'!$I$2:$AD$2=WOM!BQ$1)*('Raw Data'!$I$3:$AD$655)),"")</f>
        <v>12632</v>
      </c>
      <c r="BR14" s="68">
        <f>IFERROR(SUMPRODUCT(('Raw Data'!$F$3:$F$655=WOM!BR$3)*('Raw Data'!$D$3:$D$655=WOM!$D14)*('Raw Data'!$C$3:$C$655=WOM!$C14)*('Raw Data'!$I$2:$AD$2=WOM!BR$1)*('Raw Data'!$I$3:$AD$655)),"")</f>
        <v>14856</v>
      </c>
      <c r="BS14" s="68">
        <f>IFERROR(SUMPRODUCT(('Raw Data'!$F$3:$F$655=WOM!BS$3)*('Raw Data'!$D$3:$D$655=WOM!$D14)*('Raw Data'!$C$3:$C$655=WOM!$C14)*('Raw Data'!$I$2:$AD$2=WOM!BS$1)*('Raw Data'!$I$3:$AD$655)),"")</f>
        <v>14733</v>
      </c>
      <c r="BT14" s="68">
        <f>IFERROR(SUMPRODUCT(('Raw Data'!$F$3:$F$655=WOM!BT$3)*('Raw Data'!$D$3:$D$655=WOM!$D14)*('Raw Data'!$C$3:$C$655=WOM!$C14)*('Raw Data'!$I$2:$AD$2=WOM!BT$1)*('Raw Data'!$I$3:$AD$655)),"")</f>
        <v>15577</v>
      </c>
      <c r="BU14" s="69">
        <f t="shared" si="53"/>
        <v>57798</v>
      </c>
      <c r="BW14" s="25">
        <f t="shared" si="28"/>
        <v>2016</v>
      </c>
      <c r="BX14" s="26" t="str">
        <f t="shared" si="29"/>
        <v>Jul</v>
      </c>
      <c r="BY14" s="68">
        <f>IFERROR(SUMPRODUCT(('Raw Data'!$F$3:$F$557=WOM!BY$3)*('Raw Data'!$D$3:$D$557=WOM!$BX14)*('Raw Data'!$C$3:$C$557=WOM!$BW14)*('Raw Data'!$I$2:$AD$2=WOM!BY$1)*('Raw Data'!$I$3:$AD$557)),"")</f>
        <v>940</v>
      </c>
      <c r="BZ14" s="68">
        <f>IFERROR(SUMPRODUCT(('Raw Data'!$F$3:$F$557=WOM!BZ$3)*('Raw Data'!$D$3:$D$557=WOM!$BX14)*('Raw Data'!$C$3:$C$557=WOM!$BW14)*('Raw Data'!$I$2:$AD$2=WOM!BZ$1)*('Raw Data'!$I$3:$AD$557)),"")</f>
        <v>121</v>
      </c>
      <c r="CA14" s="68">
        <f>IFERROR(SUMPRODUCT(('Raw Data'!$F$3:$F$557=WOM!CA$3)*('Raw Data'!$D$3:$D$557=WOM!$BX14)*('Raw Data'!$C$3:$C$557=WOM!$BW14)*('Raw Data'!$I$2:$AD$2=WOM!CA$1)*('Raw Data'!$I$3:$AD$557)),"")</f>
        <v>0</v>
      </c>
      <c r="CB14" s="68">
        <f>IFERROR(SUMPRODUCT(('Raw Data'!$F$3:$F$557=WOM!CB$3)*('Raw Data'!$D$3:$D$557=WOM!$BX14)*('Raw Data'!$C$3:$C$557=WOM!$BW14)*('Raw Data'!$I$2:$AD$2=WOM!CB$1)*('Raw Data'!$I$3:$AD$557)),"")</f>
        <v>0</v>
      </c>
      <c r="CC14" s="69">
        <f t="shared" si="30"/>
        <v>1061</v>
      </c>
      <c r="CE14" s="25">
        <f t="shared" si="31"/>
        <v>2016</v>
      </c>
      <c r="CF14" s="26" t="str">
        <f t="shared" si="32"/>
        <v>Jul</v>
      </c>
      <c r="CG14" s="68">
        <f>IFERROR(SUMPRODUCT(('Raw Data'!$F$3:$F$557=WOM!CG$3)*('Raw Data'!$D$3:$D$557=WOM!$CF14)*('Raw Data'!$C$3:$C$557=WOM!$CE14)*('Raw Data'!$I$2:$AD$2=WOM!CG$1)*('Raw Data'!$I$3:$AD$557)),"")</f>
        <v>535</v>
      </c>
      <c r="CH14" s="68">
        <f>IFERROR(SUMPRODUCT(('Raw Data'!$F$3:$F$557=WOM!CH$3)*('Raw Data'!$D$3:$D$557=WOM!$CF14)*('Raw Data'!$C$3:$C$557=WOM!$CE14)*('Raw Data'!$I$2:$AD$2=WOM!CH$1)*('Raw Data'!$I$3:$AD$557)),"")</f>
        <v>79</v>
      </c>
      <c r="CI14" s="68">
        <f>IFERROR(SUMPRODUCT(('Raw Data'!$F$3:$F$557=WOM!CI$3)*('Raw Data'!$D$3:$D$557=WOM!$CF14)*('Raw Data'!$C$3:$C$557=WOM!$CE14)*('Raw Data'!$I$2:$AD$2=WOM!CI$1)*('Raw Data'!$I$3:$AD$557)),"")</f>
        <v>0</v>
      </c>
      <c r="CJ14" s="68">
        <f>IFERROR(SUMPRODUCT(('Raw Data'!$F$3:$F$557=WOM!CJ$3)*('Raw Data'!$D$3:$D$557=WOM!$CF14)*('Raw Data'!$C$3:$C$557=WOM!$CE14)*('Raw Data'!$I$2:$AD$2=WOM!CJ$1)*('Raw Data'!$I$3:$AD$557)),"")</f>
        <v>0</v>
      </c>
      <c r="CK14" s="69">
        <f t="shared" si="33"/>
        <v>614</v>
      </c>
      <c r="CM14" s="25">
        <f t="shared" si="34"/>
        <v>2016</v>
      </c>
      <c r="CN14" s="26" t="str">
        <f t="shared" si="35"/>
        <v>Jul</v>
      </c>
      <c r="CO14" s="68">
        <f>IFERROR(SUMPRODUCT(('Raw Data'!$F$3:$F$557=WOM!CO$3)*('Raw Data'!$D$3:$D$557=WOM!$CN14)*('Raw Data'!$C$3:$C$557=WOM!$CM14)*('Raw Data'!$I$2:$AD$2=WOM!CO$1)*('Raw Data'!$I$3:$AD$557)),"")</f>
        <v>1115</v>
      </c>
      <c r="CP14" s="68">
        <f>IFERROR(SUMPRODUCT(('Raw Data'!$F$3:$F$557=WOM!CP$3)*('Raw Data'!$D$3:$D$557=WOM!$CN14)*('Raw Data'!$C$3:$C$557=WOM!$CM14)*('Raw Data'!$I$2:$AD$2=WOM!CP$1)*('Raw Data'!$I$3:$AD$557)),"")</f>
        <v>79</v>
      </c>
      <c r="CQ14" s="68">
        <f>IFERROR(SUMPRODUCT(('Raw Data'!$F$3:$F$557=WOM!CQ$3)*('Raw Data'!$D$3:$D$557=WOM!$CN14)*('Raw Data'!$C$3:$C$557=WOM!$CM14)*('Raw Data'!$I$2:$AD$2=WOM!CQ$1)*('Raw Data'!$I$3:$AD$557)),"")</f>
        <v>0</v>
      </c>
      <c r="CR14" s="68">
        <f>IFERROR(SUMPRODUCT(('Raw Data'!$F$3:$F$557=WOM!CR$3)*('Raw Data'!$D$3:$D$557=WOM!$CN14)*('Raw Data'!$C$3:$C$557=WOM!$CM14)*('Raw Data'!$I$2:$AD$2=WOM!CR$1)*('Raw Data'!$I$3:$AD$557)),"")</f>
        <v>0</v>
      </c>
      <c r="CS14" s="69">
        <f t="shared" si="36"/>
        <v>1194</v>
      </c>
      <c r="CU14" s="25">
        <f t="shared" si="37"/>
        <v>2016</v>
      </c>
      <c r="CV14" s="26" t="str">
        <f>TEXT(EOMONTH('Raw Data'!$B$366,-2)+1,"mmm")</f>
        <v>Nov</v>
      </c>
      <c r="CW14" s="68">
        <f>IFERROR(SUMPRODUCT(('Raw Data'!$F$3:$F$367=WOM!CW$3)*('Raw Data'!$D$3:$D$367=WOM!$CV14)*('Raw Data'!$C$3:$C$367=WOM!$CU14)*('Raw Data'!$I$2:$AD$2=WOM!CW$1)*('Raw Data'!$I$3:$AD$367)),"")</f>
        <v>0</v>
      </c>
      <c r="CX14" s="68">
        <f>IFERROR(SUMPRODUCT(('Raw Data'!$F$3:$F$367=WOM!CX$3)*('Raw Data'!$D$3:$D$367=WOM!$CV14)*('Raw Data'!$C$3:$C$367=WOM!$CU14)*('Raw Data'!$I$2:$AD$2=WOM!CX$1)*('Raw Data'!$I$3:$AD$367)),"")</f>
        <v>0</v>
      </c>
      <c r="CY14" s="68">
        <f>IFERROR(SUMPRODUCT(('Raw Data'!$F$3:$F$367=WOM!CY$3)*('Raw Data'!$D$3:$D$367=WOM!$CV14)*('Raw Data'!$C$3:$C$367=WOM!$CU14)*('Raw Data'!$I$2:$AD$2=WOM!CY$1)*('Raw Data'!$I$3:$AD$367)),"")</f>
        <v>0</v>
      </c>
      <c r="CZ14" s="68">
        <f>IFERROR(SUMPRODUCT(('Raw Data'!$F$3:$F$367=WOM!CZ$3)*('Raw Data'!$D$3:$D$367=WOM!$CV14)*('Raw Data'!$C$3:$C$367=WOM!$CU14)*('Raw Data'!$I$2:$AD$2=WOM!CZ$1)*('Raw Data'!$I$3:$AD$367)),"")</f>
        <v>0</v>
      </c>
      <c r="DA14" s="69">
        <f t="shared" si="38"/>
        <v>0</v>
      </c>
      <c r="DC14" s="25">
        <f t="shared" si="39"/>
        <v>2016</v>
      </c>
      <c r="DD14" s="26" t="str">
        <f>TEXT(EOMONTH('Raw Data'!$B$366,-2)+1,"mmm")</f>
        <v>Nov</v>
      </c>
      <c r="DE14" s="68">
        <f>IFERROR(SUMPRODUCT(('Raw Data'!$F$3:$F$367=WOM!DE$3)*('Raw Data'!$D$3:$D$367=WOM!$DD14)*('Raw Data'!$C$3:$C$367=WOM!$DC14)*('Raw Data'!$I$2:$AD$2=WOM!DE$1)*('Raw Data'!$I$3:$AD$367)),"")</f>
        <v>0</v>
      </c>
      <c r="DF14" s="68">
        <f>IFERROR(SUMPRODUCT(('Raw Data'!$F$3:$F$367=WOM!DF$3)*('Raw Data'!$D$3:$D$367=WOM!$DD14)*('Raw Data'!$C$3:$C$367=WOM!$DC14)*('Raw Data'!$I$2:$AD$2=WOM!DF$1)*('Raw Data'!$I$3:$AD$367)),"")</f>
        <v>0</v>
      </c>
      <c r="DG14" s="68">
        <f>IFERROR(SUMPRODUCT(('Raw Data'!$F$3:$F$367=WOM!DG$3)*('Raw Data'!$D$3:$D$367=WOM!$DD14)*('Raw Data'!$C$3:$C$367=WOM!$DC14)*('Raw Data'!$I$2:$AD$2=WOM!DG$1)*('Raw Data'!$I$3:$AD$367)),"")</f>
        <v>0</v>
      </c>
      <c r="DH14" s="68">
        <f>IFERROR(SUMPRODUCT(('Raw Data'!$F$3:$F$367=WOM!DH$3)*('Raw Data'!$D$3:$D$367=WOM!$DD14)*('Raw Data'!$C$3:$C$367=WOM!$DC14)*('Raw Data'!$I$2:$AD$2=WOM!DH$1)*('Raw Data'!$I$3:$AD$367)),"")</f>
        <v>0</v>
      </c>
      <c r="DI14" s="69">
        <f t="shared" si="40"/>
        <v>0</v>
      </c>
      <c r="DK14" s="25">
        <f t="shared" si="41"/>
        <v>2016</v>
      </c>
      <c r="DL14" s="26" t="str">
        <f>TEXT(EOMONTH('Raw Data'!$B$366,-2)+1,"mmm")</f>
        <v>Nov</v>
      </c>
      <c r="DM14" s="68">
        <f>IFERROR(SUMPRODUCT(('Raw Data'!$F$3:$F$367=WOM!DM$3)*('Raw Data'!$D$3:$D$367=WOM!$DL14)*('Raw Data'!$C$3:$C$367=WOM!$DK14)*('Raw Data'!$I$2:$AD$2=WOM!DM$1)*('Raw Data'!$I$3:$AD$367)),"")</f>
        <v>0</v>
      </c>
      <c r="DN14" s="68">
        <f>IFERROR(SUMPRODUCT(('Raw Data'!$F$3:$F$367=WOM!DN$3)*('Raw Data'!$D$3:$D$367=WOM!$DL14)*('Raw Data'!$C$3:$C$367=WOM!$DK14)*('Raw Data'!$I$2:$AD$2=WOM!DN$1)*('Raw Data'!$I$3:$AD$367)),"")</f>
        <v>0</v>
      </c>
      <c r="DO14" s="68">
        <f>IFERROR(SUMPRODUCT(('Raw Data'!$F$3:$F$367=WOM!DO$3)*('Raw Data'!$D$3:$D$367=WOM!$DL14)*('Raw Data'!$C$3:$C$367=WOM!$DK14)*('Raw Data'!$I$2:$AD$2=WOM!DO$1)*('Raw Data'!$I$3:$AD$367)),"")</f>
        <v>0</v>
      </c>
      <c r="DP14" s="68">
        <f>IFERROR(SUMPRODUCT(('Raw Data'!$F$3:$F$367=WOM!DP$3)*('Raw Data'!$D$3:$D$367=WOM!$DL14)*('Raw Data'!$C$3:$C$367=WOM!$DK14)*('Raw Data'!$I$2:$AD$2=WOM!DP$1)*('Raw Data'!$I$3:$AD$367)),"")</f>
        <v>0</v>
      </c>
      <c r="DQ14" s="69">
        <f t="shared" si="42"/>
        <v>0</v>
      </c>
      <c r="DS14" s="25">
        <f t="shared" si="43"/>
        <v>2016</v>
      </c>
      <c r="DT14" s="26" t="str">
        <f>TEXT(EOMONTH('Raw Data'!$B$366,-2)+1,"mmm")</f>
        <v>Nov</v>
      </c>
      <c r="DU14" s="68">
        <f>IFERROR(SUMPRODUCT(('Raw Data'!$F$3:$F$367=WOM!DU$3)*('Raw Data'!$D$3:$D$367=WOM!$DT14)*('Raw Data'!$C$3:$C$367=WOM!$DS14)*('Raw Data'!$I$2:$AD$2=WOM!DU$1)*('Raw Data'!$I$3:$AD$367)),"")</f>
        <v>0</v>
      </c>
      <c r="DV14" s="68">
        <f>IFERROR(SUMPRODUCT(('Raw Data'!$F$3:$F$367=WOM!DV$3)*('Raw Data'!$D$3:$D$367=WOM!$DT14)*('Raw Data'!$C$3:$C$367=WOM!$DS14)*('Raw Data'!$I$2:$AD$2=WOM!DV$1)*('Raw Data'!$I$3:$AD$367)),"")</f>
        <v>0</v>
      </c>
      <c r="DW14" s="68">
        <f>IFERROR(SUMPRODUCT(('Raw Data'!$F$3:$F$367=WOM!DW$3)*('Raw Data'!$D$3:$D$367=WOM!$DT14)*('Raw Data'!$C$3:$C$367=WOM!$DS14)*('Raw Data'!$I$2:$AD$2=WOM!DW$1)*('Raw Data'!$I$3:$AD$367)),"")</f>
        <v>0</v>
      </c>
      <c r="DX14" s="68">
        <f>IFERROR(SUMPRODUCT(('Raw Data'!$F$3:$F$367=WOM!DX$3)*('Raw Data'!$D$3:$D$367=WOM!$DT14)*('Raw Data'!$C$3:$C$367=WOM!$DS14)*('Raw Data'!$I$2:$AD$2=WOM!DX$1)*('Raw Data'!$I$3:$AD$367)),"")</f>
        <v>0</v>
      </c>
      <c r="DY14" s="69">
        <f t="shared" si="44"/>
        <v>0</v>
      </c>
      <c r="EA14" s="25">
        <f t="shared" si="45"/>
        <v>2016</v>
      </c>
      <c r="EB14" s="26" t="str">
        <f>TEXT(EOMONTH('Raw Data'!$B$366,-2)+1,"mmm")</f>
        <v>Nov</v>
      </c>
      <c r="EC14" s="68">
        <f>IFERROR(SUMPRODUCT(('Raw Data'!$F$3:$F$367=WOM!EC$3)*('Raw Data'!$D$3:$D$367=WOM!$EB14)*('Raw Data'!$C$3:$C$367=WOM!$EA14)*('Raw Data'!$I$2:$AD$2=WOM!EC$1)*('Raw Data'!$I$3:$AD$367)),"")</f>
        <v>0</v>
      </c>
      <c r="ED14" s="68">
        <f>IFERROR(SUMPRODUCT(('Raw Data'!$F$3:$F$367=WOM!ED$3)*('Raw Data'!$D$3:$D$367=WOM!$EB14)*('Raw Data'!$C$3:$C$367=WOM!$EA14)*('Raw Data'!$I$2:$AD$2=WOM!ED$1)*('Raw Data'!$I$3:$AD$367)),"")</f>
        <v>0</v>
      </c>
      <c r="EE14" s="68">
        <f>IFERROR(SUMPRODUCT(('Raw Data'!$F$3:$F$367=WOM!EE$3)*('Raw Data'!$D$3:$D$367=WOM!$EB14)*('Raw Data'!$C$3:$C$367=WOM!$EA14)*('Raw Data'!$I$2:$AD$2=WOM!EE$1)*('Raw Data'!$I$3:$AD$367)),"")</f>
        <v>0</v>
      </c>
      <c r="EF14" s="68">
        <f>IFERROR(SUMPRODUCT(('Raw Data'!$F$3:$F$367=WOM!EF$3)*('Raw Data'!$D$3:$D$367=WOM!$EB14)*('Raw Data'!$C$3:$C$367=WOM!$EA14)*('Raw Data'!$I$2:$AD$2=WOM!EF$1)*('Raw Data'!$I$3:$AD$367)),"")</f>
        <v>0</v>
      </c>
      <c r="EG14" s="69">
        <f t="shared" si="46"/>
        <v>0</v>
      </c>
      <c r="EI14" s="25">
        <f t="shared" si="47"/>
        <v>2016</v>
      </c>
      <c r="EJ14" s="26" t="str">
        <f>TEXT(EOMONTH('Raw Data'!$B$366,-2)+1,"mmm")</f>
        <v>Nov</v>
      </c>
      <c r="EK14" s="68">
        <f>IFERROR(SUMPRODUCT(('Raw Data'!$F$3:$F$367=WOM!EK$3)*('Raw Data'!$D$3:$D$367=WOM!$DT14)*('Raw Data'!$C$3:$C$367=WOM!$DS14)*('Raw Data'!$I$2:$AD$2=WOM!EK$1)*('Raw Data'!$I$3:$AD$367)),"")</f>
        <v>0</v>
      </c>
      <c r="EL14" s="68">
        <f>IFERROR(SUMPRODUCT(('Raw Data'!$F$3:$F$367=WOM!EL$3)*('Raw Data'!$D$3:$D$367=WOM!$DT14)*('Raw Data'!$C$3:$C$367=WOM!$DS14)*('Raw Data'!$I$2:$AD$2=WOM!EL$1)*('Raw Data'!$I$3:$AD$367)),"")</f>
        <v>0</v>
      </c>
      <c r="EM14" s="68">
        <f>IFERROR(SUMPRODUCT(('Raw Data'!$F$3:$F$367=WOM!EM$3)*('Raw Data'!$D$3:$D$367=WOM!$DT14)*('Raw Data'!$C$3:$C$367=WOM!$DS14)*('Raw Data'!$I$2:$AD$2=WOM!EM$1)*('Raw Data'!$I$3:$AD$367)),"")</f>
        <v>0</v>
      </c>
      <c r="EN14" s="68">
        <f>IFERROR(SUMPRODUCT(('Raw Data'!$F$3:$F$367=WOM!EN$3)*('Raw Data'!$D$3:$D$367=WOM!$DT14)*('Raw Data'!$C$3:$C$367=WOM!$DS14)*('Raw Data'!$I$2:$AD$2=WOM!EN$1)*('Raw Data'!$I$3:$AD$367)),"")</f>
        <v>0</v>
      </c>
      <c r="EO14" s="69">
        <f t="shared" si="48"/>
        <v>0</v>
      </c>
      <c r="EQ14" s="25">
        <f t="shared" si="49"/>
        <v>2016</v>
      </c>
      <c r="ER14" s="26" t="str">
        <f>TEXT(EOMONTH('Raw Data'!$B$366,-2)+1,"mmm")</f>
        <v>Nov</v>
      </c>
      <c r="ES14" s="68">
        <f>IFERROR(SUMPRODUCT(('Raw Data'!$F$3:$F$367=WOM!ES$3)*('Raw Data'!$D$3:$D$367=WOM!$ER14)*('Raw Data'!$C$3:$C$367=WOM!$EQ14)*('Raw Data'!$I$2:$AD$2=WOM!ES$1)*('Raw Data'!$I$3:$AD$367)),"")</f>
        <v>0</v>
      </c>
      <c r="ET14" s="68">
        <f>IFERROR(SUMPRODUCT(('Raw Data'!$F$3:$F$367=WOM!ET$3)*('Raw Data'!$D$3:$D$367=WOM!$ER14)*('Raw Data'!$C$3:$C$367=WOM!$EQ14)*('Raw Data'!$I$2:$AD$2=WOM!ET$1)*('Raw Data'!$I$3:$AD$367)),"")</f>
        <v>0</v>
      </c>
      <c r="EU14" s="68">
        <f>IFERROR(SUMPRODUCT(('Raw Data'!$F$3:$F$367=WOM!EU$3)*('Raw Data'!$D$3:$D$367=WOM!$ER14)*('Raw Data'!$C$3:$C$367=WOM!$EQ14)*('Raw Data'!$I$2:$AD$2=WOM!EU$1)*('Raw Data'!$I$3:$AD$367)),"")</f>
        <v>0</v>
      </c>
      <c r="EV14" s="68">
        <f>IFERROR(SUMPRODUCT(('Raw Data'!$F$3:$F$367=WOM!EV$3)*('Raw Data'!$D$3:$D$367=WOM!$ER14)*('Raw Data'!$C$3:$C$367=WOM!$EQ14)*('Raw Data'!$I$2:$AD$2=WOM!EV$1)*('Raw Data'!$I$3:$AD$367)),"")</f>
        <v>0</v>
      </c>
      <c r="EW14" s="69">
        <f t="shared" si="50"/>
        <v>0</v>
      </c>
      <c r="EY14" s="25">
        <f t="shared" si="51"/>
        <v>2016</v>
      </c>
      <c r="EZ14" s="26" t="str">
        <f>TEXT(EOMONTH('Raw Data'!$B$366,-2)+1,"mmm")</f>
        <v>Nov</v>
      </c>
      <c r="FA14" s="68">
        <f>IFERROR(SUMPRODUCT(('Raw Data'!$F$3:$F$367=WOM!FA$3)*('Raw Data'!$D$3:$D$367=WOM!$EZ14)*('Raw Data'!$C$3:$C$367=WOM!$EY14)*('Raw Data'!$I$2:$AD$2=WOM!FA$1)*('Raw Data'!$I$3:$AD$367)),"")</f>
        <v>0</v>
      </c>
      <c r="FB14" s="68">
        <f>IFERROR(SUMPRODUCT(('Raw Data'!$F$3:$F$367=WOM!FB$3)*('Raw Data'!$D$3:$D$367=WOM!$EZ14)*('Raw Data'!$C$3:$C$367=WOM!$EY14)*('Raw Data'!$I$2:$AD$2=WOM!FB$1)*('Raw Data'!$I$3:$AD$367)),"")</f>
        <v>0</v>
      </c>
      <c r="FC14" s="68">
        <f>IFERROR(SUMPRODUCT(('Raw Data'!$F$3:$F$367=WOM!FC$3)*('Raw Data'!$D$3:$D$367=WOM!$EZ14)*('Raw Data'!$C$3:$C$367=WOM!$EY14)*('Raw Data'!$I$2:$AD$2=WOM!FC$1)*('Raw Data'!$I$3:$AD$367)),"")</f>
        <v>0</v>
      </c>
      <c r="FD14" s="68">
        <f>IFERROR(SUMPRODUCT(('Raw Data'!$F$3:$F$367=WOM!FD$3)*('Raw Data'!$D$3:$D$367=WOM!$EZ14)*('Raw Data'!$C$3:$C$367=WOM!$EY14)*('Raw Data'!$I$2:$AD$2=WOM!FD$1)*('Raw Data'!$I$3:$AD$367)),"")</f>
        <v>0</v>
      </c>
      <c r="FE14" s="69">
        <f t="shared" si="52"/>
        <v>0</v>
      </c>
    </row>
    <row r="15" spans="2:161" ht="15.75" thickBot="1" x14ac:dyDescent="0.3">
      <c r="B15" s="154">
        <f>MAX('Raw Data'!B3:B946)</f>
        <v>42613</v>
      </c>
      <c r="C15" s="27">
        <f t="shared" si="4"/>
        <v>2016</v>
      </c>
      <c r="D15" s="28" t="str">
        <f>TEXT(B15,"mmm")</f>
        <v>Aug</v>
      </c>
      <c r="E15" s="152">
        <f>IFERROR(SUMPRODUCT(('Raw Data'!$F$3:$F$655=WOM!E$3)*('Raw Data'!$D$3:$D$655=WOM!$D15)*('Raw Data'!$C$3:$C$655=WOM!$C15)*('Raw Data'!$I$2:$AD$2=WOM!E$1)*('Raw Data'!$I$3:$AD$655)),"")</f>
        <v>1696</v>
      </c>
      <c r="F15" s="152">
        <f>IFERROR(SUMPRODUCT(('Raw Data'!$F$3:$F$655=WOM!F$3)*('Raw Data'!$D$3:$D$655=WOM!$D15)*('Raw Data'!$C$3:$C$655=WOM!$C15)*('Raw Data'!$I$2:$AD$2=WOM!F$1)*('Raw Data'!$I$3:$AD$655)),"")</f>
        <v>1711</v>
      </c>
      <c r="G15" s="152">
        <f>IFERROR(SUMPRODUCT(('Raw Data'!$F$3:$F$655=WOM!G$3)*('Raw Data'!$D$3:$D$655=WOM!$D15)*('Raw Data'!$C$3:$C$655=WOM!$C15)*('Raw Data'!$I$2:$AD$2=WOM!G$1)*('Raw Data'!$I$3:$AD$655)),"")</f>
        <v>1615</v>
      </c>
      <c r="H15" s="152">
        <f>IFERROR(SUMPRODUCT(('Raw Data'!$F$3:$F$655=WOM!H$3)*('Raw Data'!$D$3:$D$655=WOM!$D15)*('Raw Data'!$C$3:$C$655=WOM!$C15)*('Raw Data'!$I$2:$AD$2=WOM!H$1)*('Raw Data'!$I$3:$AD$655)),"")</f>
        <v>1589</v>
      </c>
      <c r="I15" s="153">
        <f t="shared" si="5"/>
        <v>6611</v>
      </c>
      <c r="J15" s="169"/>
      <c r="K15" s="27">
        <f t="shared" si="6"/>
        <v>2016</v>
      </c>
      <c r="L15" s="26" t="str">
        <f t="shared" si="7"/>
        <v>Aug</v>
      </c>
      <c r="M15" s="152">
        <f>IFERROR(SUMPRODUCT(('Raw Data'!$F$3:$F$655=WOM!M$3)*('Raw Data'!$D$3:$D$655=WOM!$D15)*('Raw Data'!$C$3:$C$655=WOM!$C15)*('Raw Data'!$I$2:$AD$2=WOM!M$1)*('Raw Data'!$I$3:$AD$655)),"")</f>
        <v>1907</v>
      </c>
      <c r="N15" s="152">
        <f>IFERROR(SUMPRODUCT(('Raw Data'!$F$3:$F$655=WOM!N$3)*('Raw Data'!$D$3:$D$655=WOM!$D15)*('Raw Data'!$C$3:$C$655=WOM!$C15)*('Raw Data'!$I$2:$AD$2=WOM!N$1)*('Raw Data'!$I$3:$AD$655)),"")</f>
        <v>2123</v>
      </c>
      <c r="O15" s="152">
        <f>IFERROR(SUMPRODUCT(('Raw Data'!$F$3:$F$655=WOM!O$3)*('Raw Data'!$D$3:$D$655=WOM!$D15)*('Raw Data'!$C$3:$C$655=WOM!$C15)*('Raw Data'!$I$2:$AD$2=WOM!O$1)*('Raw Data'!$I$3:$AD$655)),"")</f>
        <v>2061</v>
      </c>
      <c r="P15" s="152">
        <f>IFERROR(SUMPRODUCT(('Raw Data'!$F$3:$F$655=WOM!P$3)*('Raw Data'!$D$3:$D$655=WOM!$D15)*('Raw Data'!$C$3:$C$655=WOM!$C15)*('Raw Data'!$I$2:$AD$2=WOM!P$1)*('Raw Data'!$I$3:$AD$655)),"")</f>
        <v>1967</v>
      </c>
      <c r="Q15" s="71">
        <f t="shared" si="8"/>
        <v>8058</v>
      </c>
      <c r="S15" s="27">
        <f t="shared" si="9"/>
        <v>2016</v>
      </c>
      <c r="T15" s="26" t="str">
        <f t="shared" si="10"/>
        <v>Aug</v>
      </c>
      <c r="U15" s="152">
        <f>IFERROR(SUMPRODUCT(('Raw Data'!$F$3:$F$655=WOM!U$3)*('Raw Data'!$D$3:$D$655=WOM!$D15)*('Raw Data'!$C$3:$C$655=WOM!$C15)*('Raw Data'!$I$2:$AD$2=WOM!U$1)*('Raw Data'!$I$3:$AD$655)),"")</f>
        <v>761</v>
      </c>
      <c r="V15" s="152">
        <f>IFERROR(SUMPRODUCT(('Raw Data'!$F$3:$F$655=WOM!V$3)*('Raw Data'!$D$3:$D$655=WOM!$D15)*('Raw Data'!$C$3:$C$655=WOM!$C15)*('Raw Data'!$I$2:$AD$2=WOM!V$1)*('Raw Data'!$I$3:$AD$655)),"")</f>
        <v>796</v>
      </c>
      <c r="W15" s="152">
        <f>IFERROR(SUMPRODUCT(('Raw Data'!$F$3:$F$655=WOM!W$3)*('Raw Data'!$D$3:$D$655=WOM!$D15)*('Raw Data'!$C$3:$C$655=WOM!$C15)*('Raw Data'!$I$2:$AD$2=WOM!W$1)*('Raw Data'!$I$3:$AD$655)),"")</f>
        <v>741</v>
      </c>
      <c r="X15" s="152">
        <f>IFERROR(SUMPRODUCT(('Raw Data'!$F$3:$F$655=WOM!X$3)*('Raw Data'!$D$3:$D$655=WOM!$D15)*('Raw Data'!$C$3:$C$655=WOM!$C15)*('Raw Data'!$I$2:$AD$2=WOM!X$1)*('Raw Data'!$I$3:$AD$655)),"")</f>
        <v>710</v>
      </c>
      <c r="Y15" s="71">
        <f t="shared" si="11"/>
        <v>3008</v>
      </c>
      <c r="AA15" s="27">
        <f t="shared" si="12"/>
        <v>2016</v>
      </c>
      <c r="AB15" s="26" t="str">
        <f t="shared" si="13"/>
        <v>Aug</v>
      </c>
      <c r="AC15" s="152">
        <f>IFERROR(SUMPRODUCT(('Raw Data'!$F$3:$F$655=WOM!AC$3)*('Raw Data'!$D$3:$D$655=WOM!$D15)*('Raw Data'!$C$3:$C$655=WOM!$C15)*('Raw Data'!$I$2:$AD$2=WOM!AC$1)*('Raw Data'!$I$3:$AD$655)),"")</f>
        <v>333</v>
      </c>
      <c r="AD15" s="152">
        <f>IFERROR(SUMPRODUCT(('Raw Data'!$F$3:$F$655=WOM!AD$3)*('Raw Data'!$D$3:$D$655=WOM!$D15)*('Raw Data'!$C$3:$C$655=WOM!$C15)*('Raw Data'!$I$2:$AD$2=WOM!AD$1)*('Raw Data'!$I$3:$AD$655)),"")</f>
        <v>260</v>
      </c>
      <c r="AE15" s="152">
        <f>IFERROR(SUMPRODUCT(('Raw Data'!$F$3:$F$655=WOM!AE$3)*('Raw Data'!$D$3:$D$655=WOM!$D15)*('Raw Data'!$C$3:$C$655=WOM!$C15)*('Raw Data'!$I$2:$AD$2=WOM!AE$1)*('Raw Data'!$I$3:$AD$655)),"")</f>
        <v>288</v>
      </c>
      <c r="AF15" s="152">
        <f>IFERROR(SUMPRODUCT(('Raw Data'!$F$3:$F$655=WOM!AF$3)*('Raw Data'!$D$3:$D$655=WOM!$D15)*('Raw Data'!$C$3:$C$655=WOM!$C15)*('Raw Data'!$I$2:$AD$2=WOM!AF$1)*('Raw Data'!$I$3:$AD$655)),"")</f>
        <v>268</v>
      </c>
      <c r="AG15" s="71">
        <f t="shared" si="14"/>
        <v>1149</v>
      </c>
      <c r="AI15" s="27">
        <f t="shared" si="15"/>
        <v>2016</v>
      </c>
      <c r="AJ15" s="26" t="str">
        <f t="shared" si="16"/>
        <v>Aug</v>
      </c>
      <c r="AK15" s="152">
        <f>IFERROR(SUMPRODUCT(('Raw Data'!$F$3:$F$655=WOM!AK$3)*('Raw Data'!$D$3:$D$655=WOM!$D15)*('Raw Data'!$C$3:$C$655=WOM!$C15)*('Raw Data'!$I$2:$AD$2=WOM!AK$1)*('Raw Data'!$I$3:$AD$655)),"")</f>
        <v>2994</v>
      </c>
      <c r="AL15" s="152">
        <f>IFERROR(SUMPRODUCT(('Raw Data'!$F$3:$F$655=WOM!AL$3)*('Raw Data'!$D$3:$D$655=WOM!$D15)*('Raw Data'!$C$3:$C$655=WOM!$C15)*('Raw Data'!$I$2:$AD$2=WOM!AL$1)*('Raw Data'!$I$3:$AD$655)),"")</f>
        <v>2788</v>
      </c>
      <c r="AM15" s="152">
        <f>IFERROR(SUMPRODUCT(('Raw Data'!$F$3:$F$655=WOM!AM$3)*('Raw Data'!$D$3:$D$655=WOM!$D15)*('Raw Data'!$C$3:$C$655=WOM!$C15)*('Raw Data'!$I$2:$AD$2=WOM!AM$1)*('Raw Data'!$I$3:$AD$655)),"")</f>
        <v>2935</v>
      </c>
      <c r="AN15" s="152">
        <f>IFERROR(SUMPRODUCT(('Raw Data'!$F$3:$F$655=WOM!AN$3)*('Raw Data'!$D$3:$D$655=WOM!$D15)*('Raw Data'!$C$3:$C$655=WOM!$C15)*('Raw Data'!$I$2:$AD$2=WOM!AN$1)*('Raw Data'!$I$3:$AD$655)),"")</f>
        <v>2968</v>
      </c>
      <c r="AO15" s="71">
        <f t="shared" si="17"/>
        <v>11685</v>
      </c>
      <c r="AQ15" s="27">
        <f t="shared" si="18"/>
        <v>2016</v>
      </c>
      <c r="AR15" s="26" t="str">
        <f t="shared" si="19"/>
        <v>Aug</v>
      </c>
      <c r="AS15" s="152">
        <f>IFERROR(SUMPRODUCT(('Raw Data'!$F$3:$F$655=WOM!AS$3)*('Raw Data'!$D$3:$D$655=WOM!$D15)*('Raw Data'!$C$3:$C$655=WOM!$C15)*('Raw Data'!$I$2:$AD$2=WOM!AS$1)*('Raw Data'!$I$3:$AD$655)),"")</f>
        <v>671</v>
      </c>
      <c r="AT15" s="152">
        <f>IFERROR(SUMPRODUCT(('Raw Data'!$F$3:$F$655=WOM!AT$3)*('Raw Data'!$D$3:$D$655=WOM!$D15)*('Raw Data'!$C$3:$C$655=WOM!$C15)*('Raw Data'!$I$2:$AD$2=WOM!AT$1)*('Raw Data'!$I$3:$AD$655)),"")</f>
        <v>605</v>
      </c>
      <c r="AU15" s="152">
        <f>IFERROR(SUMPRODUCT(('Raw Data'!$F$3:$F$655=WOM!AU$3)*('Raw Data'!$D$3:$D$655=WOM!$D15)*('Raw Data'!$C$3:$C$655=WOM!$C15)*('Raw Data'!$I$2:$AD$2=WOM!AU$1)*('Raw Data'!$I$3:$AD$655)),"")</f>
        <v>661</v>
      </c>
      <c r="AV15" s="152">
        <f>IFERROR(SUMPRODUCT(('Raw Data'!$F$3:$F$655=WOM!AV$3)*('Raw Data'!$D$3:$D$655=WOM!$D15)*('Raw Data'!$C$3:$C$655=WOM!$C15)*('Raw Data'!$I$2:$AD$2=WOM!AV$1)*('Raw Data'!$I$3:$AD$655)),"")</f>
        <v>553</v>
      </c>
      <c r="AW15" s="71">
        <f t="shared" si="20"/>
        <v>2490</v>
      </c>
      <c r="AY15" s="27">
        <f t="shared" si="21"/>
        <v>2016</v>
      </c>
      <c r="AZ15" s="26" t="str">
        <f t="shared" si="22"/>
        <v>Aug</v>
      </c>
      <c r="BA15" s="152">
        <f>IFERROR(SUMPRODUCT(('Raw Data'!$F$3:$F$655=WOM!BA$3)*('Raw Data'!$D$3:$D$655=WOM!$D15)*('Raw Data'!$C$3:$C$655=WOM!$C15)*('Raw Data'!$I$2:$AD$2=WOM!BA$1)*('Raw Data'!$I$3:$AD$655)),"")</f>
        <v>2247</v>
      </c>
      <c r="BB15" s="152">
        <f>IFERROR(SUMPRODUCT(('Raw Data'!$F$3:$F$655=WOM!BB$3)*('Raw Data'!$D$3:$D$655=WOM!$D15)*('Raw Data'!$C$3:$C$655=WOM!$C15)*('Raw Data'!$I$2:$AD$2=WOM!BB$1)*('Raw Data'!$I$3:$AD$655)),"")</f>
        <v>2323</v>
      </c>
      <c r="BC15" s="152">
        <f>IFERROR(SUMPRODUCT(('Raw Data'!$F$3:$F$655=WOM!BC$3)*('Raw Data'!$D$3:$D$655=WOM!$D15)*('Raw Data'!$C$3:$C$655=WOM!$C15)*('Raw Data'!$I$2:$AD$2=WOM!BC$1)*('Raw Data'!$I$3:$AD$655)),"")</f>
        <v>2390</v>
      </c>
      <c r="BD15" s="152">
        <f>IFERROR(SUMPRODUCT(('Raw Data'!$F$3:$F$655=WOM!BD$3)*('Raw Data'!$D$3:$D$655=WOM!$D15)*('Raw Data'!$C$3:$C$655=WOM!$C15)*('Raw Data'!$I$2:$AD$2=WOM!BD$1)*('Raw Data'!$I$3:$AD$655)),"")</f>
        <v>2240</v>
      </c>
      <c r="BE15" s="71">
        <f t="shared" si="23"/>
        <v>9200</v>
      </c>
      <c r="BG15" s="27">
        <f t="shared" si="24"/>
        <v>2016</v>
      </c>
      <c r="BH15" s="26" t="str">
        <f t="shared" si="25"/>
        <v>Aug</v>
      </c>
      <c r="BI15" s="152">
        <f>IFERROR(SUMPRODUCT(('Raw Data'!$F$3:$F$655=WOM!BI$3)*('Raw Data'!$D$3:$D$655=WOM!$D15)*('Raw Data'!$C$3:$C$655=WOM!$C15)*('Raw Data'!$I$2:$AD$2=WOM!BI$1)*('Raw Data'!$I$3:$AD$655)),"")</f>
        <v>19145</v>
      </c>
      <c r="BJ15" s="152">
        <f>IFERROR(SUMPRODUCT(('Raw Data'!$F$3:$F$655=WOM!BJ$3)*('Raw Data'!$D$3:$D$655=WOM!$D15)*('Raw Data'!$C$3:$C$655=WOM!$C15)*('Raw Data'!$I$2:$AD$2=WOM!BJ$1)*('Raw Data'!$I$3:$AD$655)),"")</f>
        <v>18459</v>
      </c>
      <c r="BK15" s="152">
        <f>IFERROR(SUMPRODUCT(('Raw Data'!$F$3:$F$655=WOM!BK$3)*('Raw Data'!$D$3:$D$655=WOM!$D15)*('Raw Data'!$C$3:$C$655=WOM!$C15)*('Raw Data'!$I$2:$AD$2=WOM!BK$1)*('Raw Data'!$I$3:$AD$655)),"")</f>
        <v>19204</v>
      </c>
      <c r="BL15" s="152">
        <f>IFERROR(SUMPRODUCT(('Raw Data'!$F$3:$F$655=WOM!BL$3)*('Raw Data'!$D$3:$D$655=WOM!$D15)*('Raw Data'!$C$3:$C$655=WOM!$C15)*('Raw Data'!$I$2:$AD$2=WOM!BL$1)*('Raw Data'!$I$3:$AD$655)),"")</f>
        <v>18255</v>
      </c>
      <c r="BM15" s="71">
        <f t="shared" si="26"/>
        <v>75063</v>
      </c>
      <c r="BO15" s="27">
        <f t="shared" si="27"/>
        <v>2016</v>
      </c>
      <c r="BP15" s="26" t="str">
        <f>TEXT(B15,"mmm")</f>
        <v>Aug</v>
      </c>
      <c r="BQ15" s="68">
        <f>IFERROR(SUMPRODUCT(('Raw Data'!$F$3:$F$655=WOM!BQ$3)*('Raw Data'!$D$3:$D$655=WOM!$D15)*('Raw Data'!$C$3:$C$655=WOM!$C15)*('Raw Data'!$I$2:$AD$2=WOM!BQ$1)*('Raw Data'!$I$3:$AD$655)),"")</f>
        <v>15405</v>
      </c>
      <c r="BR15" s="68">
        <f>IFERROR(SUMPRODUCT(('Raw Data'!$F$3:$F$655=WOM!BR$3)*('Raw Data'!$D$3:$D$655=WOM!$D15)*('Raw Data'!$C$3:$C$655=WOM!$C15)*('Raw Data'!$I$2:$AD$2=WOM!BR$1)*('Raw Data'!$I$3:$AD$655)),"")</f>
        <v>15662</v>
      </c>
      <c r="BS15" s="68">
        <f>IFERROR(SUMPRODUCT(('Raw Data'!$F$3:$F$655=WOM!BS$3)*('Raw Data'!$D$3:$D$655=WOM!$D15)*('Raw Data'!$C$3:$C$655=WOM!$C15)*('Raw Data'!$I$2:$AD$2=WOM!BS$1)*('Raw Data'!$I$3:$AD$655)),"")</f>
        <v>16547</v>
      </c>
      <c r="BT15" s="68">
        <f>IFERROR(SUMPRODUCT(('Raw Data'!$F$3:$F$655=WOM!BT$3)*('Raw Data'!$D$3:$D$655=WOM!$D15)*('Raw Data'!$C$3:$C$655=WOM!$C15)*('Raw Data'!$I$2:$AD$2=WOM!BT$1)*('Raw Data'!$I$3:$AD$655)),"")</f>
        <v>15910</v>
      </c>
      <c r="BU15" s="69">
        <f t="shared" si="53"/>
        <v>63524</v>
      </c>
      <c r="BW15" s="27">
        <f t="shared" si="28"/>
        <v>2016</v>
      </c>
      <c r="BX15" s="26" t="str">
        <f t="shared" si="29"/>
        <v>Aug</v>
      </c>
      <c r="BY15" s="68">
        <f>IFERROR(SUMPRODUCT(('Raw Data'!$F$3:$F$557=WOM!BY$3)*('Raw Data'!$D$3:$D$557=WOM!$BX15)*('Raw Data'!$C$3:$C$557=WOM!$BW15)*('Raw Data'!$I$2:$AD$2=WOM!BY$1)*('Raw Data'!$I$3:$AD$557)),"")</f>
        <v>0</v>
      </c>
      <c r="BZ15" s="68">
        <f>IFERROR(SUMPRODUCT(('Raw Data'!$F$3:$F$557=WOM!BZ$3)*('Raw Data'!$D$3:$D$557=WOM!$BX15)*('Raw Data'!$C$3:$C$557=WOM!$BW15)*('Raw Data'!$I$2:$AD$2=WOM!BZ$1)*('Raw Data'!$I$3:$AD$557)),"")</f>
        <v>0</v>
      </c>
      <c r="CA15" s="68">
        <f>IFERROR(SUMPRODUCT(('Raw Data'!$F$3:$F$557=WOM!CA$3)*('Raw Data'!$D$3:$D$557=WOM!$BX15)*('Raw Data'!$C$3:$C$557=WOM!$BW15)*('Raw Data'!$I$2:$AD$2=WOM!CA$1)*('Raw Data'!$I$3:$AD$557)),"")</f>
        <v>0</v>
      </c>
      <c r="CB15" s="68">
        <f>IFERROR(SUMPRODUCT(('Raw Data'!$F$3:$F$557=WOM!CB$3)*('Raw Data'!$D$3:$D$557=WOM!$BX15)*('Raw Data'!$C$3:$C$557=WOM!$BW15)*('Raw Data'!$I$2:$AD$2=WOM!CB$1)*('Raw Data'!$I$3:$AD$557)),"")</f>
        <v>0</v>
      </c>
      <c r="CC15" s="71">
        <f t="shared" si="30"/>
        <v>0</v>
      </c>
      <c r="CE15" s="27">
        <f t="shared" si="31"/>
        <v>2016</v>
      </c>
      <c r="CF15" s="26" t="str">
        <f t="shared" si="32"/>
        <v>Aug</v>
      </c>
      <c r="CG15" s="68">
        <f>IFERROR(SUMPRODUCT(('Raw Data'!$F$3:$F$557=WOM!CG$3)*('Raw Data'!$D$3:$D$557=WOM!$CF15)*('Raw Data'!$C$3:$C$557=WOM!$CE15)*('Raw Data'!$I$2:$AD$2=WOM!CG$1)*('Raw Data'!$I$3:$AD$557)),"")</f>
        <v>0</v>
      </c>
      <c r="CH15" s="68">
        <f>IFERROR(SUMPRODUCT(('Raw Data'!$F$3:$F$557=WOM!CH$3)*('Raw Data'!$D$3:$D$557=WOM!$CF15)*('Raw Data'!$C$3:$C$557=WOM!$CE15)*('Raw Data'!$I$2:$AD$2=WOM!CH$1)*('Raw Data'!$I$3:$AD$557)),"")</f>
        <v>0</v>
      </c>
      <c r="CI15" s="68">
        <f>IFERROR(SUMPRODUCT(('Raw Data'!$F$3:$F$557=WOM!CI$3)*('Raw Data'!$D$3:$D$557=WOM!$CF15)*('Raw Data'!$C$3:$C$557=WOM!$CE15)*('Raw Data'!$I$2:$AD$2=WOM!CI$1)*('Raw Data'!$I$3:$AD$557)),"")</f>
        <v>0</v>
      </c>
      <c r="CJ15" s="68">
        <f>IFERROR(SUMPRODUCT(('Raw Data'!$F$3:$F$557=WOM!CJ$3)*('Raw Data'!$D$3:$D$557=WOM!$CF15)*('Raw Data'!$C$3:$C$557=WOM!$CE15)*('Raw Data'!$I$2:$AD$2=WOM!CJ$1)*('Raw Data'!$I$3:$AD$557)),"")</f>
        <v>0</v>
      </c>
      <c r="CK15" s="71">
        <f t="shared" si="33"/>
        <v>0</v>
      </c>
      <c r="CM15" s="27">
        <f t="shared" si="34"/>
        <v>2016</v>
      </c>
      <c r="CN15" s="26" t="str">
        <f t="shared" si="35"/>
        <v>Aug</v>
      </c>
      <c r="CO15" s="68">
        <f>IFERROR(SUMPRODUCT(('Raw Data'!$F$3:$F$557=WOM!CO$3)*('Raw Data'!$D$3:$D$557=WOM!$CN15)*('Raw Data'!$C$3:$C$557=WOM!$CM15)*('Raw Data'!$I$2:$AD$2=WOM!CO$1)*('Raw Data'!$I$3:$AD$557)),"")</f>
        <v>0</v>
      </c>
      <c r="CP15" s="68">
        <f>IFERROR(SUMPRODUCT(('Raw Data'!$F$3:$F$557=WOM!CP$3)*('Raw Data'!$D$3:$D$557=WOM!$CN15)*('Raw Data'!$C$3:$C$557=WOM!$CM15)*('Raw Data'!$I$2:$AD$2=WOM!CP$1)*('Raw Data'!$I$3:$AD$557)),"")</f>
        <v>0</v>
      </c>
      <c r="CQ15" s="68">
        <f>IFERROR(SUMPRODUCT(('Raw Data'!$F$3:$F$557=WOM!CQ$3)*('Raw Data'!$D$3:$D$557=WOM!$CN15)*('Raw Data'!$C$3:$C$557=WOM!$CM15)*('Raw Data'!$I$2:$AD$2=WOM!CQ$1)*('Raw Data'!$I$3:$AD$557)),"")</f>
        <v>0</v>
      </c>
      <c r="CR15" s="68">
        <f>IFERROR(SUMPRODUCT(('Raw Data'!$F$3:$F$557=WOM!CR$3)*('Raw Data'!$D$3:$D$557=WOM!$CN15)*('Raw Data'!$C$3:$C$557=WOM!$CM15)*('Raw Data'!$I$2:$AD$2=WOM!CR$1)*('Raw Data'!$I$3:$AD$557)),"")</f>
        <v>0</v>
      </c>
      <c r="CS15" s="71">
        <f t="shared" si="36"/>
        <v>0</v>
      </c>
      <c r="CU15" s="27">
        <f t="shared" si="37"/>
        <v>2016</v>
      </c>
      <c r="CV15" s="28" t="str">
        <f>TEXT(EOMONTH('Raw Data'!$B$367,-1)+1,"mmm")</f>
        <v>Dec</v>
      </c>
      <c r="CW15" s="70">
        <f>IFERROR(SUMPRODUCT(('Raw Data'!$F$3:$F$367=WOM!CW$3)*('Raw Data'!$D$3:$D$367=WOM!$CV15)*('Raw Data'!$C$3:$C$367=WOM!$CU15)*('Raw Data'!$I$2:$AD$2=WOM!CW$1)*('Raw Data'!$I$3:$AD$367)),"")</f>
        <v>0</v>
      </c>
      <c r="CX15" s="70">
        <f>IFERROR(SUMPRODUCT(('Raw Data'!$F$3:$F$367=WOM!CX$3)*('Raw Data'!$D$3:$D$367=WOM!$CV15)*('Raw Data'!$C$3:$C$367=WOM!$CU15)*('Raw Data'!$I$2:$AD$2=WOM!CX$1)*('Raw Data'!$I$3:$AD$367)),"")</f>
        <v>0</v>
      </c>
      <c r="CY15" s="70">
        <f>IFERROR(SUMPRODUCT(('Raw Data'!$F$3:$F$367=WOM!CY$3)*('Raw Data'!$D$3:$D$367=WOM!$CV15)*('Raw Data'!$C$3:$C$367=WOM!$CU15)*('Raw Data'!$I$2:$AD$2=WOM!CY$1)*('Raw Data'!$I$3:$AD$367)),"")</f>
        <v>0</v>
      </c>
      <c r="CZ15" s="70">
        <f>IFERROR(SUMPRODUCT(('Raw Data'!$F$3:$F$367=WOM!CZ$3)*('Raw Data'!$D$3:$D$367=WOM!$CV15)*('Raw Data'!$C$3:$C$367=WOM!$CU15)*('Raw Data'!$I$2:$AD$2=WOM!CZ$1)*('Raw Data'!$I$3:$AD$367)),"")</f>
        <v>0</v>
      </c>
      <c r="DA15" s="71">
        <f t="shared" si="38"/>
        <v>0</v>
      </c>
      <c r="DC15" s="27">
        <f t="shared" si="39"/>
        <v>2016</v>
      </c>
      <c r="DD15" s="28" t="str">
        <f>TEXT(EOMONTH('Raw Data'!$B$367,-1)+1,"mmm")</f>
        <v>Dec</v>
      </c>
      <c r="DE15" s="70">
        <f>IFERROR(SUMPRODUCT(('Raw Data'!$F$3:$F$367=WOM!DE$3)*('Raw Data'!$D$3:$D$367=WOM!$DD15)*('Raw Data'!$C$3:$C$367=WOM!$DC15)*('Raw Data'!$I$2:$AD$2=WOM!DE$1)*('Raw Data'!$I$3:$AD$367)),"")</f>
        <v>0</v>
      </c>
      <c r="DF15" s="70">
        <f>IFERROR(SUMPRODUCT(('Raw Data'!$F$3:$F$367=WOM!DF$3)*('Raw Data'!$D$3:$D$367=WOM!$DD15)*('Raw Data'!$C$3:$C$367=WOM!$DC15)*('Raw Data'!$I$2:$AD$2=WOM!DF$1)*('Raw Data'!$I$3:$AD$367)),"")</f>
        <v>0</v>
      </c>
      <c r="DG15" s="70">
        <f>IFERROR(SUMPRODUCT(('Raw Data'!$F$3:$F$367=WOM!DG$3)*('Raw Data'!$D$3:$D$367=WOM!$DD15)*('Raw Data'!$C$3:$C$367=WOM!$DC15)*('Raw Data'!$I$2:$AD$2=WOM!DG$1)*('Raw Data'!$I$3:$AD$367)),"")</f>
        <v>0</v>
      </c>
      <c r="DH15" s="70">
        <f>IFERROR(SUMPRODUCT(('Raw Data'!$F$3:$F$367=WOM!DH$3)*('Raw Data'!$D$3:$D$367=WOM!$DD15)*('Raw Data'!$C$3:$C$367=WOM!$DC15)*('Raw Data'!$I$2:$AD$2=WOM!DH$1)*('Raw Data'!$I$3:$AD$367)),"")</f>
        <v>0</v>
      </c>
      <c r="DI15" s="71">
        <f t="shared" si="40"/>
        <v>0</v>
      </c>
      <c r="DK15" s="27">
        <f t="shared" si="41"/>
        <v>2016</v>
      </c>
      <c r="DL15" s="28" t="str">
        <f>TEXT(EOMONTH('Raw Data'!$B$367,-1)+1,"mmm")</f>
        <v>Dec</v>
      </c>
      <c r="DM15" s="70">
        <f>IFERROR(SUMPRODUCT(('Raw Data'!$F$3:$F$367=WOM!DM$3)*('Raw Data'!$D$3:$D$367=WOM!$DL15)*('Raw Data'!$C$3:$C$367=WOM!$DK15)*('Raw Data'!$I$2:$AD$2=WOM!DM$1)*('Raw Data'!$I$3:$AD$367)),"")</f>
        <v>0</v>
      </c>
      <c r="DN15" s="70">
        <f>IFERROR(SUMPRODUCT(('Raw Data'!$F$3:$F$367=WOM!DN$3)*('Raw Data'!$D$3:$D$367=WOM!$DL15)*('Raw Data'!$C$3:$C$367=WOM!$DK15)*('Raw Data'!$I$2:$AD$2=WOM!DN$1)*('Raw Data'!$I$3:$AD$367)),"")</f>
        <v>0</v>
      </c>
      <c r="DO15" s="70">
        <f>IFERROR(SUMPRODUCT(('Raw Data'!$F$3:$F$367=WOM!DO$3)*('Raw Data'!$D$3:$D$367=WOM!$DL15)*('Raw Data'!$C$3:$C$367=WOM!$DK15)*('Raw Data'!$I$2:$AD$2=WOM!DO$1)*('Raw Data'!$I$3:$AD$367)),"")</f>
        <v>0</v>
      </c>
      <c r="DP15" s="70">
        <f>IFERROR(SUMPRODUCT(('Raw Data'!$F$3:$F$367=WOM!DP$3)*('Raw Data'!$D$3:$D$367=WOM!$DL15)*('Raw Data'!$C$3:$C$367=WOM!$DK15)*('Raw Data'!$I$2:$AD$2=WOM!DP$1)*('Raw Data'!$I$3:$AD$367)),"")</f>
        <v>0</v>
      </c>
      <c r="DQ15" s="71">
        <f t="shared" si="42"/>
        <v>0</v>
      </c>
      <c r="DS15" s="27">
        <f t="shared" si="43"/>
        <v>2016</v>
      </c>
      <c r="DT15" s="28" t="str">
        <f>TEXT(EOMONTH('Raw Data'!$B$367,-1)+1,"mmm")</f>
        <v>Dec</v>
      </c>
      <c r="DU15" s="70">
        <f>IFERROR(SUMPRODUCT(('Raw Data'!$F$3:$F$367=WOM!DU$3)*('Raw Data'!$D$3:$D$367=WOM!$DT15)*('Raw Data'!$C$3:$C$367=WOM!$DS15)*('Raw Data'!$I$2:$AD$2=WOM!DU$1)*('Raw Data'!$I$3:$AD$367)),"")</f>
        <v>0</v>
      </c>
      <c r="DV15" s="70">
        <f>IFERROR(SUMPRODUCT(('Raw Data'!$F$3:$F$367=WOM!DV$3)*('Raw Data'!$D$3:$D$367=WOM!$DT15)*('Raw Data'!$C$3:$C$367=WOM!$DS15)*('Raw Data'!$I$2:$AD$2=WOM!DV$1)*('Raw Data'!$I$3:$AD$367)),"")</f>
        <v>0</v>
      </c>
      <c r="DW15" s="70">
        <f>IFERROR(SUMPRODUCT(('Raw Data'!$F$3:$F$367=WOM!DW$3)*('Raw Data'!$D$3:$D$367=WOM!$DT15)*('Raw Data'!$C$3:$C$367=WOM!$DS15)*('Raw Data'!$I$2:$AD$2=WOM!DW$1)*('Raw Data'!$I$3:$AD$367)),"")</f>
        <v>0</v>
      </c>
      <c r="DX15" s="70">
        <f>IFERROR(SUMPRODUCT(('Raw Data'!$F$3:$F$367=WOM!DX$3)*('Raw Data'!$D$3:$D$367=WOM!$DT15)*('Raw Data'!$C$3:$C$367=WOM!$DS15)*('Raw Data'!$I$2:$AD$2=WOM!DX$1)*('Raw Data'!$I$3:$AD$367)),"")</f>
        <v>0</v>
      </c>
      <c r="DY15" s="71">
        <f t="shared" si="44"/>
        <v>0</v>
      </c>
      <c r="EA15" s="27">
        <f t="shared" si="45"/>
        <v>2016</v>
      </c>
      <c r="EB15" s="28" t="str">
        <f>TEXT(EOMONTH('Raw Data'!$B$367,-1)+1,"mmm")</f>
        <v>Dec</v>
      </c>
      <c r="EC15" s="70">
        <f>IFERROR(SUMPRODUCT(('Raw Data'!$F$3:$F$367=WOM!EC$3)*('Raw Data'!$D$3:$D$367=WOM!$EB15)*('Raw Data'!$C$3:$C$367=WOM!$EA15)*('Raw Data'!$I$2:$AD$2=WOM!EC$1)*('Raw Data'!$I$3:$AD$367)),"")</f>
        <v>0</v>
      </c>
      <c r="ED15" s="70">
        <f>IFERROR(SUMPRODUCT(('Raw Data'!$F$3:$F$367=WOM!ED$3)*('Raw Data'!$D$3:$D$367=WOM!$EB15)*('Raw Data'!$C$3:$C$367=WOM!$EA15)*('Raw Data'!$I$2:$AD$2=WOM!ED$1)*('Raw Data'!$I$3:$AD$367)),"")</f>
        <v>0</v>
      </c>
      <c r="EE15" s="70">
        <f>IFERROR(SUMPRODUCT(('Raw Data'!$F$3:$F$367=WOM!EE$3)*('Raw Data'!$D$3:$D$367=WOM!$EB15)*('Raw Data'!$C$3:$C$367=WOM!$EA15)*('Raw Data'!$I$2:$AD$2=WOM!EE$1)*('Raw Data'!$I$3:$AD$367)),"")</f>
        <v>0</v>
      </c>
      <c r="EF15" s="70">
        <f>IFERROR(SUMPRODUCT(('Raw Data'!$F$3:$F$367=WOM!EF$3)*('Raw Data'!$D$3:$D$367=WOM!$EB15)*('Raw Data'!$C$3:$C$367=WOM!$EA15)*('Raw Data'!$I$2:$AD$2=WOM!EF$1)*('Raw Data'!$I$3:$AD$367)),"")</f>
        <v>0</v>
      </c>
      <c r="EG15" s="71">
        <f t="shared" si="46"/>
        <v>0</v>
      </c>
      <c r="EI15" s="27">
        <f t="shared" si="47"/>
        <v>2016</v>
      </c>
      <c r="EJ15" s="28" t="str">
        <f>TEXT(EOMONTH('Raw Data'!$B$367,-1)+1,"mmm")</f>
        <v>Dec</v>
      </c>
      <c r="EK15" s="70">
        <f>IFERROR(SUMPRODUCT(('Raw Data'!$F$3:$F$367=WOM!EK$3)*('Raw Data'!$D$3:$D$367=WOM!$DT15)*('Raw Data'!$C$3:$C$367=WOM!$DS15)*('Raw Data'!$I$2:$AD$2=WOM!EK$1)*('Raw Data'!$I$3:$AD$367)),"")</f>
        <v>0</v>
      </c>
      <c r="EL15" s="70">
        <f>IFERROR(SUMPRODUCT(('Raw Data'!$F$3:$F$367=WOM!EL$3)*('Raw Data'!$D$3:$D$367=WOM!$DT15)*('Raw Data'!$C$3:$C$367=WOM!$DS15)*('Raw Data'!$I$2:$AD$2=WOM!EL$1)*('Raw Data'!$I$3:$AD$367)),"")</f>
        <v>0</v>
      </c>
      <c r="EM15" s="70">
        <f>IFERROR(SUMPRODUCT(('Raw Data'!$F$3:$F$367=WOM!EM$3)*('Raw Data'!$D$3:$D$367=WOM!$DT15)*('Raw Data'!$C$3:$C$367=WOM!$DS15)*('Raw Data'!$I$2:$AD$2=WOM!EM$1)*('Raw Data'!$I$3:$AD$367)),"")</f>
        <v>0</v>
      </c>
      <c r="EN15" s="70">
        <f>IFERROR(SUMPRODUCT(('Raw Data'!$F$3:$F$367=WOM!EN$3)*('Raw Data'!$D$3:$D$367=WOM!$DT15)*('Raw Data'!$C$3:$C$367=WOM!$DS15)*('Raw Data'!$I$2:$AD$2=WOM!EN$1)*('Raw Data'!$I$3:$AD$367)),"")</f>
        <v>0</v>
      </c>
      <c r="EO15" s="71">
        <f t="shared" si="48"/>
        <v>0</v>
      </c>
      <c r="EQ15" s="27">
        <f t="shared" si="49"/>
        <v>2016</v>
      </c>
      <c r="ER15" s="28" t="str">
        <f>TEXT(EOMONTH('Raw Data'!$B$367,-1)+1,"mmm")</f>
        <v>Dec</v>
      </c>
      <c r="ES15" s="70">
        <f>IFERROR(SUMPRODUCT(('Raw Data'!$F$3:$F$367=WOM!ES$3)*('Raw Data'!$D$3:$D$367=WOM!$ER15)*('Raw Data'!$C$3:$C$367=WOM!$EQ15)*('Raw Data'!$I$2:$AD$2=WOM!ES$1)*('Raw Data'!$I$3:$AD$367)),"")</f>
        <v>0</v>
      </c>
      <c r="ET15" s="70">
        <f>IFERROR(SUMPRODUCT(('Raw Data'!$F$3:$F$367=WOM!ET$3)*('Raw Data'!$D$3:$D$367=WOM!$ER15)*('Raw Data'!$C$3:$C$367=WOM!$EQ15)*('Raw Data'!$I$2:$AD$2=WOM!ET$1)*('Raw Data'!$I$3:$AD$367)),"")</f>
        <v>0</v>
      </c>
      <c r="EU15" s="70">
        <f>IFERROR(SUMPRODUCT(('Raw Data'!$F$3:$F$367=WOM!EU$3)*('Raw Data'!$D$3:$D$367=WOM!$ER15)*('Raw Data'!$C$3:$C$367=WOM!$EQ15)*('Raw Data'!$I$2:$AD$2=WOM!EU$1)*('Raw Data'!$I$3:$AD$367)),"")</f>
        <v>0</v>
      </c>
      <c r="EV15" s="70">
        <f>IFERROR(SUMPRODUCT(('Raw Data'!$F$3:$F$367=WOM!EV$3)*('Raw Data'!$D$3:$D$367=WOM!$ER15)*('Raw Data'!$C$3:$C$367=WOM!$EQ15)*('Raw Data'!$I$2:$AD$2=WOM!EV$1)*('Raw Data'!$I$3:$AD$367)),"")</f>
        <v>0</v>
      </c>
      <c r="EW15" s="71">
        <f t="shared" si="50"/>
        <v>0</v>
      </c>
      <c r="EY15" s="27">
        <f t="shared" si="51"/>
        <v>2016</v>
      </c>
      <c r="EZ15" s="28" t="str">
        <f>TEXT(EOMONTH('Raw Data'!$B$367,-1)+1,"mmm")</f>
        <v>Dec</v>
      </c>
      <c r="FA15" s="70">
        <f>IFERROR(SUMPRODUCT(('Raw Data'!$F$3:$F$367=WOM!FA$3)*('Raw Data'!$D$3:$D$367=WOM!$EZ15)*('Raw Data'!$C$3:$C$367=WOM!$EY15)*('Raw Data'!$I$2:$AD$2=WOM!FA$1)*('Raw Data'!$I$3:$AD$367)),"")</f>
        <v>0</v>
      </c>
      <c r="FB15" s="70">
        <f>IFERROR(SUMPRODUCT(('Raw Data'!$F$3:$F$367=WOM!FB$3)*('Raw Data'!$D$3:$D$367=WOM!$EZ15)*('Raw Data'!$C$3:$C$367=WOM!$EY15)*('Raw Data'!$I$2:$AD$2=WOM!FB$1)*('Raw Data'!$I$3:$AD$367)),"")</f>
        <v>0</v>
      </c>
      <c r="FC15" s="70">
        <f>IFERROR(SUMPRODUCT(('Raw Data'!$F$3:$F$367=WOM!FC$3)*('Raw Data'!$D$3:$D$367=WOM!$EZ15)*('Raw Data'!$C$3:$C$367=WOM!$EY15)*('Raw Data'!$I$2:$AD$2=WOM!FC$1)*('Raw Data'!$I$3:$AD$367)),"")</f>
        <v>0</v>
      </c>
      <c r="FD15" s="70">
        <f>IFERROR(SUMPRODUCT(('Raw Data'!$F$3:$F$367=WOM!FD$3)*('Raw Data'!$D$3:$D$367=WOM!$EZ15)*('Raw Data'!$C$3:$C$367=WOM!$EY15)*('Raw Data'!$I$2:$AD$2=WOM!FD$1)*('Raw Data'!$I$3:$AD$367)),"")</f>
        <v>0</v>
      </c>
      <c r="FE15" s="71">
        <f t="shared" si="52"/>
        <v>0</v>
      </c>
    </row>
    <row r="16" spans="2:161" x14ac:dyDescent="0.25">
      <c r="J16" s="169"/>
    </row>
    <row r="17" spans="3:161" ht="15.75" thickBot="1" x14ac:dyDescent="0.3"/>
    <row r="18" spans="3:161" x14ac:dyDescent="0.25">
      <c r="C18" s="256" t="str">
        <f>CONCATENATE("WOM","-",'Raw Data'!I2,"-","%")</f>
        <v>WOM-APAC Triage-%</v>
      </c>
      <c r="D18" s="257"/>
      <c r="E18" s="257"/>
      <c r="F18" s="257"/>
      <c r="G18" s="257"/>
      <c r="H18" s="257"/>
      <c r="I18" s="258"/>
      <c r="K18" s="256" t="str">
        <f>CONCATENATE("WOM","-",'Raw Data'!R2,"-","%")</f>
        <v>WOM-EMEA RA Desk-%</v>
      </c>
      <c r="L18" s="257"/>
      <c r="M18" s="257"/>
      <c r="N18" s="257"/>
      <c r="O18" s="257"/>
      <c r="P18" s="257"/>
      <c r="Q18" s="258"/>
      <c r="S18" s="256" t="str">
        <f>CONCATENATE("WOM","-",'Raw Data'!Z2,"-","%")</f>
        <v>WOM-18-%</v>
      </c>
      <c r="T18" s="257"/>
      <c r="U18" s="257"/>
      <c r="V18" s="257"/>
      <c r="W18" s="257"/>
      <c r="X18" s="257"/>
      <c r="Y18" s="258"/>
      <c r="AA18" s="256" t="e">
        <f>CONCATENATE("WOM","-",'Raw Data'!#REF!,"-","%")</f>
        <v>#REF!</v>
      </c>
      <c r="AB18" s="257"/>
      <c r="AC18" s="257"/>
      <c r="AD18" s="257"/>
      <c r="AE18" s="257"/>
      <c r="AF18" s="257"/>
      <c r="AG18" s="258"/>
      <c r="AI18" s="256" t="e">
        <f>CONCATENATE("WOM","-",'Raw Data'!#REF!,"-","%")</f>
        <v>#REF!</v>
      </c>
      <c r="AJ18" s="257"/>
      <c r="AK18" s="257"/>
      <c r="AL18" s="257"/>
      <c r="AM18" s="257"/>
      <c r="AN18" s="257"/>
      <c r="AO18" s="258"/>
      <c r="AQ18" s="256" t="e">
        <f>CONCATENATE("WOM","-",'Raw Data'!#REF!,"-","%")</f>
        <v>#REF!</v>
      </c>
      <c r="AR18" s="257"/>
      <c r="AS18" s="257"/>
      <c r="AT18" s="257"/>
      <c r="AU18" s="257"/>
      <c r="AV18" s="257"/>
      <c r="AW18" s="258"/>
      <c r="AY18" s="256" t="e">
        <f>CONCATENATE("WOM","-",'Raw Data'!#REF!,"-","%")</f>
        <v>#REF!</v>
      </c>
      <c r="AZ18" s="257"/>
      <c r="BA18" s="257"/>
      <c r="BB18" s="257"/>
      <c r="BC18" s="257"/>
      <c r="BD18" s="257"/>
      <c r="BE18" s="258"/>
      <c r="BG18" s="256" t="e">
        <f>CONCATENATE("WOM","-",'Raw Data'!#REF!,"-","%")</f>
        <v>#REF!</v>
      </c>
      <c r="BH18" s="257"/>
      <c r="BI18" s="257"/>
      <c r="BJ18" s="257"/>
      <c r="BK18" s="257"/>
      <c r="BL18" s="257"/>
      <c r="BM18" s="258"/>
      <c r="BO18" s="256" t="str">
        <f>CONCATENATE("WOM","-",'Raw Data'!AG2,"-","%")</f>
        <v>WOM--%</v>
      </c>
      <c r="BP18" s="257"/>
      <c r="BQ18" s="257"/>
      <c r="BR18" s="257"/>
      <c r="BS18" s="257"/>
      <c r="BT18" s="257"/>
      <c r="BU18" s="258"/>
      <c r="BW18" s="256" t="str">
        <f>CONCATENATE("WOM","-",'Raw Data'!AO2,"-","%")</f>
        <v>WOM--%</v>
      </c>
      <c r="BX18" s="257"/>
      <c r="BY18" s="257"/>
      <c r="BZ18" s="257"/>
      <c r="CA18" s="257"/>
      <c r="CB18" s="257"/>
      <c r="CC18" s="258"/>
      <c r="CE18" s="256" t="str">
        <f>CONCATENATE("WOM","-",'Raw Data'!AW2,"-","%")</f>
        <v>WOM--%</v>
      </c>
      <c r="CF18" s="257"/>
      <c r="CG18" s="257"/>
      <c r="CH18" s="257"/>
      <c r="CI18" s="257"/>
      <c r="CJ18" s="257"/>
      <c r="CK18" s="258"/>
      <c r="CM18" s="256" t="str">
        <f>CONCATENATE("WOM","-",'Raw Data'!BE2,"-","%")</f>
        <v>WOM--%</v>
      </c>
      <c r="CN18" s="257"/>
      <c r="CO18" s="257"/>
      <c r="CP18" s="257"/>
      <c r="CQ18" s="257"/>
      <c r="CR18" s="257"/>
      <c r="CS18" s="258"/>
      <c r="CU18" s="256" t="str">
        <f>CONCATENATE("WOM","-",'Raw Data'!BM2,"-","%")</f>
        <v>WOM--%</v>
      </c>
      <c r="CV18" s="257"/>
      <c r="CW18" s="257"/>
      <c r="CX18" s="257"/>
      <c r="CY18" s="257"/>
      <c r="CZ18" s="257"/>
      <c r="DA18" s="258"/>
      <c r="DC18" s="256" t="str">
        <f>CONCATENATE("WOM","-",'Raw Data'!BU2,"-","%")</f>
        <v>WOM--%</v>
      </c>
      <c r="DD18" s="257"/>
      <c r="DE18" s="257"/>
      <c r="DF18" s="257"/>
      <c r="DG18" s="257"/>
      <c r="DH18" s="257"/>
      <c r="DI18" s="258"/>
      <c r="DK18" s="256" t="str">
        <f>CONCATENATE("WOM","-",'Raw Data'!CC2,"-","%")</f>
        <v>WOM--%</v>
      </c>
      <c r="DL18" s="257"/>
      <c r="DM18" s="257"/>
      <c r="DN18" s="257"/>
      <c r="DO18" s="257"/>
      <c r="DP18" s="257"/>
      <c r="DQ18" s="258"/>
      <c r="DS18" s="256" t="str">
        <f>CONCATENATE("WOM","-",'Raw Data'!CK2,"-","%")</f>
        <v>WOM--%</v>
      </c>
      <c r="DT18" s="257"/>
      <c r="DU18" s="257"/>
      <c r="DV18" s="257"/>
      <c r="DW18" s="257"/>
      <c r="DX18" s="257"/>
      <c r="DY18" s="258"/>
      <c r="EA18" s="256" t="str">
        <f>CONCATENATE("WOM","-",'Raw Data'!CS2,"-","%")</f>
        <v>WOM--%</v>
      </c>
      <c r="EB18" s="257"/>
      <c r="EC18" s="257"/>
      <c r="ED18" s="257"/>
      <c r="EE18" s="257"/>
      <c r="EF18" s="257"/>
      <c r="EG18" s="258"/>
      <c r="EI18" s="256" t="str">
        <f>CONCATENATE("WOM","-",'Raw Data'!DA2,"-","%")</f>
        <v>WOM--%</v>
      </c>
      <c r="EJ18" s="257"/>
      <c r="EK18" s="257"/>
      <c r="EL18" s="257"/>
      <c r="EM18" s="257"/>
      <c r="EN18" s="257"/>
      <c r="EO18" s="258"/>
      <c r="EQ18" s="256" t="str">
        <f>CONCATENATE("WOM","-",'Raw Data'!DI2,"-","%")</f>
        <v>WOM--%</v>
      </c>
      <c r="ER18" s="257"/>
      <c r="ES18" s="257"/>
      <c r="ET18" s="257"/>
      <c r="EU18" s="257"/>
      <c r="EV18" s="257"/>
      <c r="EW18" s="258"/>
      <c r="EY18" s="256" t="str">
        <f>CONCATENATE("WOM","-",'Raw Data'!DQ2,"-","%")</f>
        <v>WOM--%</v>
      </c>
      <c r="EZ18" s="257"/>
      <c r="FA18" s="257"/>
      <c r="FB18" s="257"/>
      <c r="FC18" s="257"/>
      <c r="FD18" s="257"/>
      <c r="FE18" s="258"/>
    </row>
    <row r="19" spans="3:161" x14ac:dyDescent="0.25">
      <c r="C19" s="22" t="str">
        <f t="shared" ref="C19:I19" si="54">C3</f>
        <v>Year</v>
      </c>
      <c r="D19" s="23" t="str">
        <f t="shared" si="54"/>
        <v>WOM</v>
      </c>
      <c r="E19" s="23">
        <f t="shared" si="54"/>
        <v>1</v>
      </c>
      <c r="F19" s="23">
        <f t="shared" si="54"/>
        <v>2</v>
      </c>
      <c r="G19" s="23">
        <f t="shared" si="54"/>
        <v>3</v>
      </c>
      <c r="H19" s="23">
        <f t="shared" si="54"/>
        <v>4</v>
      </c>
      <c r="I19" s="23" t="str">
        <f t="shared" si="54"/>
        <v>Total</v>
      </c>
      <c r="K19" s="22" t="str">
        <f t="shared" ref="K19:Q19" si="55">K3</f>
        <v>Year</v>
      </c>
      <c r="L19" s="23" t="str">
        <f t="shared" si="55"/>
        <v>WOM</v>
      </c>
      <c r="M19" s="23">
        <f t="shared" si="55"/>
        <v>1</v>
      </c>
      <c r="N19" s="23">
        <f t="shared" si="55"/>
        <v>2</v>
      </c>
      <c r="O19" s="23">
        <f t="shared" si="55"/>
        <v>3</v>
      </c>
      <c r="P19" s="23">
        <f t="shared" si="55"/>
        <v>4</v>
      </c>
      <c r="Q19" s="23" t="str">
        <f t="shared" si="55"/>
        <v>Total</v>
      </c>
      <c r="S19" s="22" t="str">
        <f t="shared" ref="S19:Y19" si="56">S3</f>
        <v>Year</v>
      </c>
      <c r="T19" s="23" t="str">
        <f t="shared" si="56"/>
        <v>WOM</v>
      </c>
      <c r="U19" s="23">
        <f t="shared" si="56"/>
        <v>1</v>
      </c>
      <c r="V19" s="23">
        <f t="shared" si="56"/>
        <v>2</v>
      </c>
      <c r="W19" s="23">
        <f t="shared" si="56"/>
        <v>3</v>
      </c>
      <c r="X19" s="23">
        <f t="shared" si="56"/>
        <v>4</v>
      </c>
      <c r="Y19" s="23" t="str">
        <f t="shared" si="56"/>
        <v>Total</v>
      </c>
      <c r="AA19" s="22" t="str">
        <f t="shared" ref="AA19:AG19" si="57">AA3</f>
        <v>Year</v>
      </c>
      <c r="AB19" s="23" t="str">
        <f t="shared" si="57"/>
        <v>WOM</v>
      </c>
      <c r="AC19" s="23">
        <f t="shared" si="57"/>
        <v>1</v>
      </c>
      <c r="AD19" s="23">
        <f t="shared" si="57"/>
        <v>2</v>
      </c>
      <c r="AE19" s="23">
        <f t="shared" si="57"/>
        <v>3</v>
      </c>
      <c r="AF19" s="23">
        <f t="shared" si="57"/>
        <v>4</v>
      </c>
      <c r="AG19" s="23" t="str">
        <f t="shared" si="57"/>
        <v>Total</v>
      </c>
      <c r="AI19" s="22" t="str">
        <f t="shared" ref="AI19:AO19" si="58">AI3</f>
        <v>Year</v>
      </c>
      <c r="AJ19" s="23" t="str">
        <f t="shared" si="58"/>
        <v>WOM</v>
      </c>
      <c r="AK19" s="23">
        <f t="shared" si="58"/>
        <v>1</v>
      </c>
      <c r="AL19" s="23">
        <f t="shared" si="58"/>
        <v>2</v>
      </c>
      <c r="AM19" s="23">
        <f t="shared" si="58"/>
        <v>3</v>
      </c>
      <c r="AN19" s="23">
        <f t="shared" si="58"/>
        <v>4</v>
      </c>
      <c r="AO19" s="23" t="str">
        <f t="shared" si="58"/>
        <v>Total</v>
      </c>
      <c r="AQ19" s="22" t="str">
        <f t="shared" ref="AQ19:AW19" si="59">AQ3</f>
        <v>Year</v>
      </c>
      <c r="AR19" s="23" t="str">
        <f t="shared" si="59"/>
        <v>WOM</v>
      </c>
      <c r="AS19" s="23">
        <f t="shared" si="59"/>
        <v>1</v>
      </c>
      <c r="AT19" s="23">
        <f t="shared" si="59"/>
        <v>2</v>
      </c>
      <c r="AU19" s="23">
        <f t="shared" si="59"/>
        <v>3</v>
      </c>
      <c r="AV19" s="23">
        <f t="shared" si="59"/>
        <v>4</v>
      </c>
      <c r="AW19" s="23" t="str">
        <f t="shared" si="59"/>
        <v>Total</v>
      </c>
      <c r="AY19" s="22" t="str">
        <f t="shared" ref="AY19:BE19" si="60">AY3</f>
        <v>Year</v>
      </c>
      <c r="AZ19" s="23" t="str">
        <f t="shared" si="60"/>
        <v>WOM</v>
      </c>
      <c r="BA19" s="23">
        <f t="shared" si="60"/>
        <v>1</v>
      </c>
      <c r="BB19" s="23">
        <f t="shared" si="60"/>
        <v>2</v>
      </c>
      <c r="BC19" s="23">
        <f t="shared" si="60"/>
        <v>3</v>
      </c>
      <c r="BD19" s="23">
        <f t="shared" si="60"/>
        <v>4</v>
      </c>
      <c r="BE19" s="23" t="str">
        <f t="shared" si="60"/>
        <v>Total</v>
      </c>
      <c r="BG19" s="22" t="str">
        <f t="shared" ref="BG19:BM19" si="61">BG3</f>
        <v>Year</v>
      </c>
      <c r="BH19" s="23" t="str">
        <f t="shared" si="61"/>
        <v>WOM</v>
      </c>
      <c r="BI19" s="23">
        <f t="shared" si="61"/>
        <v>1</v>
      </c>
      <c r="BJ19" s="23">
        <f t="shared" si="61"/>
        <v>2</v>
      </c>
      <c r="BK19" s="23">
        <f t="shared" si="61"/>
        <v>3</v>
      </c>
      <c r="BL19" s="23">
        <f t="shared" si="61"/>
        <v>4</v>
      </c>
      <c r="BM19" s="23" t="str">
        <f t="shared" si="61"/>
        <v>Total</v>
      </c>
      <c r="BO19" s="22" t="str">
        <f t="shared" ref="BO19:BU19" si="62">BO3</f>
        <v>Year</v>
      </c>
      <c r="BP19" s="23" t="str">
        <f t="shared" si="62"/>
        <v>WOM</v>
      </c>
      <c r="BQ19" s="23">
        <f t="shared" si="62"/>
        <v>1</v>
      </c>
      <c r="BR19" s="23">
        <f t="shared" si="62"/>
        <v>2</v>
      </c>
      <c r="BS19" s="23">
        <f t="shared" si="62"/>
        <v>3</v>
      </c>
      <c r="BT19" s="23">
        <f t="shared" si="62"/>
        <v>4</v>
      </c>
      <c r="BU19" s="23" t="str">
        <f t="shared" si="62"/>
        <v>Total</v>
      </c>
      <c r="BW19" s="22" t="str">
        <f t="shared" ref="BW19:CC19" si="63">BW3</f>
        <v>Year</v>
      </c>
      <c r="BX19" s="23" t="str">
        <f t="shared" si="63"/>
        <v>WOM</v>
      </c>
      <c r="BY19" s="23">
        <f t="shared" si="63"/>
        <v>1</v>
      </c>
      <c r="BZ19" s="23">
        <f t="shared" si="63"/>
        <v>2</v>
      </c>
      <c r="CA19" s="23">
        <f t="shared" si="63"/>
        <v>3</v>
      </c>
      <c r="CB19" s="23">
        <f t="shared" si="63"/>
        <v>4</v>
      </c>
      <c r="CC19" s="23" t="str">
        <f t="shared" si="63"/>
        <v>Total</v>
      </c>
      <c r="CE19" s="22" t="str">
        <f t="shared" ref="CE19:CK19" si="64">CE3</f>
        <v>Year</v>
      </c>
      <c r="CF19" s="23" t="str">
        <f t="shared" si="64"/>
        <v>WOM</v>
      </c>
      <c r="CG19" s="23">
        <f t="shared" si="64"/>
        <v>1</v>
      </c>
      <c r="CH19" s="23">
        <f t="shared" si="64"/>
        <v>2</v>
      </c>
      <c r="CI19" s="23">
        <f t="shared" si="64"/>
        <v>3</v>
      </c>
      <c r="CJ19" s="23">
        <f t="shared" si="64"/>
        <v>4</v>
      </c>
      <c r="CK19" s="23" t="str">
        <f t="shared" si="64"/>
        <v>Total</v>
      </c>
      <c r="CM19" s="22" t="str">
        <f t="shared" ref="CM19:CS19" si="65">CM3</f>
        <v>Year</v>
      </c>
      <c r="CN19" s="23" t="str">
        <f t="shared" si="65"/>
        <v>WOM</v>
      </c>
      <c r="CO19" s="23">
        <f t="shared" si="65"/>
        <v>1</v>
      </c>
      <c r="CP19" s="23">
        <f t="shared" si="65"/>
        <v>2</v>
      </c>
      <c r="CQ19" s="23">
        <f t="shared" si="65"/>
        <v>3</v>
      </c>
      <c r="CR19" s="23">
        <f t="shared" si="65"/>
        <v>4</v>
      </c>
      <c r="CS19" s="23" t="str">
        <f t="shared" si="65"/>
        <v>Total</v>
      </c>
      <c r="CU19" s="22" t="str">
        <f t="shared" ref="CU19:DA19" si="66">CU3</f>
        <v>Year</v>
      </c>
      <c r="CV19" s="23" t="str">
        <f t="shared" si="66"/>
        <v>WOM</v>
      </c>
      <c r="CW19" s="23">
        <f t="shared" si="66"/>
        <v>1</v>
      </c>
      <c r="CX19" s="23">
        <f t="shared" si="66"/>
        <v>2</v>
      </c>
      <c r="CY19" s="23">
        <f t="shared" si="66"/>
        <v>3</v>
      </c>
      <c r="CZ19" s="23">
        <f t="shared" si="66"/>
        <v>4</v>
      </c>
      <c r="DA19" s="23" t="str">
        <f t="shared" si="66"/>
        <v>Total</v>
      </c>
      <c r="DC19" s="22" t="str">
        <f t="shared" ref="DC19:DI19" si="67">DC3</f>
        <v>Year</v>
      </c>
      <c r="DD19" s="23" t="str">
        <f t="shared" si="67"/>
        <v>WOM</v>
      </c>
      <c r="DE19" s="23">
        <f t="shared" si="67"/>
        <v>1</v>
      </c>
      <c r="DF19" s="23">
        <f t="shared" si="67"/>
        <v>2</v>
      </c>
      <c r="DG19" s="23">
        <f t="shared" si="67"/>
        <v>3</v>
      </c>
      <c r="DH19" s="23">
        <f t="shared" si="67"/>
        <v>4</v>
      </c>
      <c r="DI19" s="23" t="str">
        <f t="shared" si="67"/>
        <v>Total</v>
      </c>
      <c r="DK19" s="22" t="str">
        <f t="shared" ref="DK19:DQ19" si="68">DK3</f>
        <v>Year</v>
      </c>
      <c r="DL19" s="23" t="str">
        <f t="shared" si="68"/>
        <v>WOM</v>
      </c>
      <c r="DM19" s="23">
        <f t="shared" si="68"/>
        <v>1</v>
      </c>
      <c r="DN19" s="23">
        <f t="shared" si="68"/>
        <v>2</v>
      </c>
      <c r="DO19" s="23">
        <f t="shared" si="68"/>
        <v>3</v>
      </c>
      <c r="DP19" s="23">
        <f t="shared" si="68"/>
        <v>4</v>
      </c>
      <c r="DQ19" s="23" t="str">
        <f t="shared" si="68"/>
        <v>Total</v>
      </c>
      <c r="DS19" s="22" t="str">
        <f t="shared" ref="DS19:DY19" si="69">DS3</f>
        <v>Year</v>
      </c>
      <c r="DT19" s="23" t="str">
        <f t="shared" si="69"/>
        <v>WOM</v>
      </c>
      <c r="DU19" s="23">
        <f t="shared" si="69"/>
        <v>1</v>
      </c>
      <c r="DV19" s="23">
        <f t="shared" si="69"/>
        <v>2</v>
      </c>
      <c r="DW19" s="23">
        <f t="shared" si="69"/>
        <v>3</v>
      </c>
      <c r="DX19" s="23">
        <f t="shared" si="69"/>
        <v>4</v>
      </c>
      <c r="DY19" s="23" t="str">
        <f t="shared" si="69"/>
        <v>Total</v>
      </c>
      <c r="EA19" s="22" t="str">
        <f t="shared" ref="EA19:EG19" si="70">EA3</f>
        <v>Year</v>
      </c>
      <c r="EB19" s="23" t="str">
        <f t="shared" si="70"/>
        <v>WOM</v>
      </c>
      <c r="EC19" s="23">
        <f t="shared" si="70"/>
        <v>1</v>
      </c>
      <c r="ED19" s="23">
        <f t="shared" si="70"/>
        <v>2</v>
      </c>
      <c r="EE19" s="23">
        <f t="shared" si="70"/>
        <v>3</v>
      </c>
      <c r="EF19" s="23">
        <f t="shared" si="70"/>
        <v>4</v>
      </c>
      <c r="EG19" s="23" t="str">
        <f t="shared" si="70"/>
        <v>Total</v>
      </c>
      <c r="EI19" s="22" t="str">
        <f t="shared" ref="EI19:EO19" si="71">EI3</f>
        <v>Year</v>
      </c>
      <c r="EJ19" s="23" t="str">
        <f t="shared" si="71"/>
        <v>WOM</v>
      </c>
      <c r="EK19" s="23">
        <f t="shared" si="71"/>
        <v>1</v>
      </c>
      <c r="EL19" s="23">
        <f t="shared" si="71"/>
        <v>2</v>
      </c>
      <c r="EM19" s="23">
        <f t="shared" si="71"/>
        <v>3</v>
      </c>
      <c r="EN19" s="23">
        <f t="shared" si="71"/>
        <v>4</v>
      </c>
      <c r="EO19" s="23" t="str">
        <f t="shared" si="71"/>
        <v>Total</v>
      </c>
      <c r="EQ19" s="22" t="str">
        <f t="shared" ref="EQ19:EW19" si="72">EQ3</f>
        <v>Year</v>
      </c>
      <c r="ER19" s="23" t="str">
        <f t="shared" si="72"/>
        <v>WOM</v>
      </c>
      <c r="ES19" s="23">
        <f t="shared" si="72"/>
        <v>1</v>
      </c>
      <c r="ET19" s="23">
        <f t="shared" si="72"/>
        <v>2</v>
      </c>
      <c r="EU19" s="23">
        <f t="shared" si="72"/>
        <v>3</v>
      </c>
      <c r="EV19" s="23">
        <f t="shared" si="72"/>
        <v>4</v>
      </c>
      <c r="EW19" s="23" t="str">
        <f t="shared" si="72"/>
        <v>Total</v>
      </c>
      <c r="EY19" s="22" t="str">
        <f t="shared" ref="EY19:FE19" si="73">EY3</f>
        <v>Year</v>
      </c>
      <c r="EZ19" s="23" t="str">
        <f t="shared" si="73"/>
        <v>WOM</v>
      </c>
      <c r="FA19" s="23">
        <f t="shared" si="73"/>
        <v>1</v>
      </c>
      <c r="FB19" s="23">
        <f t="shared" si="73"/>
        <v>2</v>
      </c>
      <c r="FC19" s="23">
        <f t="shared" si="73"/>
        <v>3</v>
      </c>
      <c r="FD19" s="23">
        <f t="shared" si="73"/>
        <v>4</v>
      </c>
      <c r="FE19" s="23" t="str">
        <f t="shared" si="73"/>
        <v>Total</v>
      </c>
    </row>
    <row r="20" spans="3:161" x14ac:dyDescent="0.25">
      <c r="C20" s="25">
        <f t="shared" ref="C20:D31" si="74">C4</f>
        <v>2015</v>
      </c>
      <c r="D20" s="26" t="str">
        <f t="shared" si="74"/>
        <v>Sep</v>
      </c>
      <c r="E20" s="31">
        <f>IFERROR(WOM!E4/$I4,"")</f>
        <v>0.26907894736842103</v>
      </c>
      <c r="F20" s="31">
        <f t="shared" ref="F20:H31" si="75">IFERROR(F4/$I4,"")</f>
        <v>0.25378289473684212</v>
      </c>
      <c r="G20" s="31">
        <f t="shared" si="75"/>
        <v>0.23569078947368421</v>
      </c>
      <c r="H20" s="31">
        <f t="shared" si="75"/>
        <v>0.24144736842105263</v>
      </c>
      <c r="I20" s="32">
        <f>IFERROR(SUM(E20:H20),"")</f>
        <v>0.99999999999999989</v>
      </c>
      <c r="K20" s="25">
        <f t="shared" ref="K20:L31" si="76">K4</f>
        <v>2015</v>
      </c>
      <c r="L20" s="26" t="str">
        <f t="shared" si="76"/>
        <v>Sep</v>
      </c>
      <c r="M20" s="31">
        <f>IFERROR(WOM!M4/$Q4,"")</f>
        <v>0.27395659432387315</v>
      </c>
      <c r="N20" s="31">
        <f>IFERROR(WOM!N4/$Q4,"")</f>
        <v>0.24841402337228716</v>
      </c>
      <c r="O20" s="31">
        <f>IFERROR(WOM!O4/$Q4,"")</f>
        <v>0.2313856427378965</v>
      </c>
      <c r="P20" s="31">
        <f>IFERROR(WOM!P4/$Q4,"")</f>
        <v>0.24624373956594323</v>
      </c>
      <c r="Q20" s="32">
        <f>IFERROR(SUM(M20:P20),"")</f>
        <v>1</v>
      </c>
      <c r="S20" s="25">
        <f t="shared" ref="S20:T31" si="77">S4</f>
        <v>2015</v>
      </c>
      <c r="T20" s="26" t="str">
        <f t="shared" si="77"/>
        <v>Sep</v>
      </c>
      <c r="U20" s="31">
        <f>IFERROR(WOM!U4/$Y4,"")</f>
        <v>0.27965540092776675</v>
      </c>
      <c r="V20" s="31">
        <f>IFERROR(WOM!V4/$Y4,"")</f>
        <v>0.24188204108681247</v>
      </c>
      <c r="W20" s="31">
        <f>IFERROR(WOM!W4/$Y4,"")</f>
        <v>0.25646123260437376</v>
      </c>
      <c r="X20" s="31">
        <f>IFERROR(WOM!X4/$Y4,"")</f>
        <v>0.22200132538104705</v>
      </c>
      <c r="Y20" s="32">
        <f>IFERROR(SUM(U20:X20),"")</f>
        <v>1</v>
      </c>
      <c r="AA20" s="25">
        <f t="shared" ref="AA20:AB31" si="78">AA4</f>
        <v>2015</v>
      </c>
      <c r="AB20" s="26" t="str">
        <f t="shared" si="78"/>
        <v>Sep</v>
      </c>
      <c r="AC20" s="31">
        <f>IFERROR(WOM!AC4/$AG4,"")</f>
        <v>0.26438053097345132</v>
      </c>
      <c r="AD20" s="31">
        <f>IFERROR(WOM!AD4/$AG4,"")</f>
        <v>0.26216814159292035</v>
      </c>
      <c r="AE20" s="31">
        <f>IFERROR(WOM!AE4/$AG4,"")</f>
        <v>0.26106194690265488</v>
      </c>
      <c r="AF20" s="31">
        <f>IFERROR(WOM!AF4/$AG4,"")</f>
        <v>0.21238938053097345</v>
      </c>
      <c r="AG20" s="32">
        <f>IFERROR(SUM(AC20:AF20),"")</f>
        <v>1</v>
      </c>
      <c r="AI20" s="25">
        <f t="shared" ref="AI20:AJ31" si="79">AI4</f>
        <v>2015</v>
      </c>
      <c r="AJ20" s="26" t="str">
        <f t="shared" si="79"/>
        <v>Sep</v>
      </c>
      <c r="AK20" s="31">
        <f>IFERROR(WOM!AK4/$AO4,"")</f>
        <v>0.27579684763572682</v>
      </c>
      <c r="AL20" s="31">
        <f>IFERROR(WOM!AL4/$AO4,"")</f>
        <v>0.24777583187390542</v>
      </c>
      <c r="AM20" s="31">
        <f>IFERROR(WOM!AM4/$AO4,"")</f>
        <v>0.2390893169877408</v>
      </c>
      <c r="AN20" s="31">
        <f>IFERROR(WOM!AN4/$AO4,"")</f>
        <v>0.23733800350262696</v>
      </c>
      <c r="AO20" s="32">
        <f>IFERROR(SUM(AK20:AN20),"")</f>
        <v>1</v>
      </c>
      <c r="AQ20" s="25">
        <f t="shared" ref="AQ20:AR31" si="80">AQ4</f>
        <v>2015</v>
      </c>
      <c r="AR20" s="26" t="str">
        <f t="shared" si="80"/>
        <v>Sep</v>
      </c>
      <c r="AS20" s="31">
        <f>IFERROR(WOM!AS4/$AW4,"")</f>
        <v>0.27082173993693193</v>
      </c>
      <c r="AT20" s="31">
        <f>IFERROR(WOM!AT4/$AW4,"")</f>
        <v>0.27638657020960861</v>
      </c>
      <c r="AU20" s="31">
        <f>IFERROR(WOM!AU4/$AW4,"")</f>
        <v>0.22704507512520869</v>
      </c>
      <c r="AV20" s="31">
        <f>IFERROR(WOM!AV4/$AW4,"")</f>
        <v>0.22574661472825078</v>
      </c>
      <c r="AW20" s="32">
        <f>IFERROR(SUM(AS20:AV20),"")</f>
        <v>1</v>
      </c>
      <c r="AY20" s="25">
        <f t="shared" ref="AY20:AZ31" si="81">AY4</f>
        <v>2015</v>
      </c>
      <c r="AZ20" s="26" t="str">
        <f t="shared" si="81"/>
        <v>Sep</v>
      </c>
      <c r="BA20" s="31">
        <f>IFERROR(WOM!BA4/$BE4,"")</f>
        <v>0.27082173993693193</v>
      </c>
      <c r="BB20" s="31">
        <f>IFERROR(WOM!BB4/$BE4,"")</f>
        <v>0.27638657020960861</v>
      </c>
      <c r="BC20" s="31">
        <f>IFERROR(WOM!BC4/$BE4,"")</f>
        <v>0.22704507512520869</v>
      </c>
      <c r="BD20" s="31">
        <f>IFERROR(WOM!BD4/$BE4,"")</f>
        <v>0.22574661472825078</v>
      </c>
      <c r="BE20" s="32">
        <f>IFERROR(SUM(BA20:BD20),"")</f>
        <v>1</v>
      </c>
      <c r="BG20" s="25">
        <f t="shared" ref="BG20:BH31" si="82">BG4</f>
        <v>2015</v>
      </c>
      <c r="BH20" s="26" t="str">
        <f t="shared" si="82"/>
        <v>Sep</v>
      </c>
      <c r="BI20" s="31">
        <f>IFERROR(WOM!BI4/$BM4,"")</f>
        <v>0.25528595527707665</v>
      </c>
      <c r="BJ20" s="31">
        <f>IFERROR(WOM!BJ4/$BM4,"")</f>
        <v>0.25980137238238987</v>
      </c>
      <c r="BK20" s="31">
        <f>IFERROR(WOM!BK4/$BM4,"")</f>
        <v>0.24640732613741581</v>
      </c>
      <c r="BL20" s="31">
        <f>IFERROR(WOM!BL4/$BM4,"")</f>
        <v>0.23850534620311767</v>
      </c>
      <c r="BM20" s="32">
        <f>IFERROR(SUM(BI20:BL20),"")</f>
        <v>1</v>
      </c>
      <c r="BO20" s="25">
        <f t="shared" ref="BO20:BP31" si="83">BO4</f>
        <v>2015</v>
      </c>
      <c r="BP20" s="26" t="str">
        <f t="shared" si="83"/>
        <v>Sep</v>
      </c>
      <c r="BQ20" s="31">
        <f>IFERROR(WOM!BQ4/$BU4,"")</f>
        <v>0.25689576565794725</v>
      </c>
      <c r="BR20" s="31">
        <f>IFERROR(WOM!BR4/$BU4,"")</f>
        <v>0.264119222659144</v>
      </c>
      <c r="BS20" s="31">
        <f>IFERROR(WOM!BS4/$BU4,"")</f>
        <v>0.24561178549039722</v>
      </c>
      <c r="BT20" s="31">
        <f>IFERROR(WOM!BT4/$BU4,"")</f>
        <v>0.23337322619251155</v>
      </c>
      <c r="BU20" s="32">
        <f>IFERROR(SUM(BQ20:BT20),"")</f>
        <v>1</v>
      </c>
      <c r="BW20" s="25">
        <f t="shared" ref="BW20:BX31" si="84">BW4</f>
        <v>2015</v>
      </c>
      <c r="BX20" s="26" t="str">
        <f t="shared" si="84"/>
        <v>Sep</v>
      </c>
      <c r="BY20" s="31">
        <f>IFERROR(WOM!BY4/$CC4,"")</f>
        <v>0.24578265986661435</v>
      </c>
      <c r="BZ20" s="31">
        <f>IFERROR(WOM!BZ4/$CC4,"")</f>
        <v>0.2449980384464496</v>
      </c>
      <c r="CA20" s="31">
        <f>IFERROR(WOM!CA4/$CC4,"")</f>
        <v>0.25186347587289132</v>
      </c>
      <c r="CB20" s="31">
        <f>IFERROR(WOM!CB4/$CC4,"")</f>
        <v>0.2573558258140447</v>
      </c>
      <c r="CC20" s="32">
        <f>IFERROR(SUM(BY20:CB20),"")</f>
        <v>1</v>
      </c>
      <c r="CE20" s="25">
        <f t="shared" ref="CE20:CF31" si="85">CE4</f>
        <v>2015</v>
      </c>
      <c r="CF20" s="26" t="str">
        <f t="shared" si="85"/>
        <v>Sep</v>
      </c>
      <c r="CG20" s="31">
        <f>IFERROR(WOM!CG4/$CK4,"")</f>
        <v>0.24549665465774576</v>
      </c>
      <c r="CH20" s="31">
        <f>IFERROR(WOM!CH4/$CK4,"")</f>
        <v>0.23468862583633557</v>
      </c>
      <c r="CI20" s="31">
        <f>IFERROR(WOM!CI4/$CK4,"")</f>
        <v>0.23880597014925373</v>
      </c>
      <c r="CJ20" s="31">
        <f>IFERROR(WOM!CJ4/$CK4,"")</f>
        <v>0.28100874935666498</v>
      </c>
      <c r="CK20" s="32">
        <f>IFERROR(SUM(CG20:CJ20),"")</f>
        <v>1</v>
      </c>
      <c r="CM20" s="25">
        <f t="shared" ref="CM20:CN31" si="86">CM4</f>
        <v>2015</v>
      </c>
      <c r="CN20" s="26" t="str">
        <f t="shared" si="86"/>
        <v>Sep</v>
      </c>
      <c r="CO20" s="31">
        <f>IFERROR(WOM!CO4/$CS4,"")</f>
        <v>0.22697368421052633</v>
      </c>
      <c r="CP20" s="31">
        <f>IFERROR(WOM!CP4/$CS4,"")</f>
        <v>0.21381578947368421</v>
      </c>
      <c r="CQ20" s="31">
        <f>IFERROR(WOM!CQ4/$CS4,"")</f>
        <v>0.30263157894736842</v>
      </c>
      <c r="CR20" s="31">
        <f>IFERROR(WOM!CR4/$CS4,"")</f>
        <v>0.25657894736842107</v>
      </c>
      <c r="CS20" s="32">
        <f>IFERROR(SUM(CO20:CR20),"")</f>
        <v>1</v>
      </c>
      <c r="CU20" s="25">
        <f t="shared" ref="CU20:CV31" si="87">CU4</f>
        <v>2015</v>
      </c>
      <c r="CV20" s="26" t="str">
        <f t="shared" si="87"/>
        <v>Jan</v>
      </c>
      <c r="CW20" s="31" t="str">
        <f>IFERROR(WOM!CW4/$DA4,"")</f>
        <v/>
      </c>
      <c r="CX20" s="31" t="str">
        <f>IFERROR(WOM!CX4/$DA4,"")</f>
        <v/>
      </c>
      <c r="CY20" s="31" t="str">
        <f>IFERROR(WOM!CY4/$DA4,"")</f>
        <v/>
      </c>
      <c r="CZ20" s="31" t="str">
        <f>IFERROR(WOM!CZ4/$DA4,"")</f>
        <v/>
      </c>
      <c r="DA20" s="32">
        <f>IFERROR(SUM(CW20:CZ20),"")</f>
        <v>0</v>
      </c>
      <c r="DC20" s="25">
        <f t="shared" ref="DC20:DD31" si="88">DC4</f>
        <v>2015</v>
      </c>
      <c r="DD20" s="26" t="str">
        <f t="shared" si="88"/>
        <v>Jan</v>
      </c>
      <c r="DE20" s="31" t="str">
        <f>IFERROR(WOM!DE4/$DI4,"")</f>
        <v/>
      </c>
      <c r="DF20" s="31" t="str">
        <f>IFERROR(WOM!DF4/$DI4,"")</f>
        <v/>
      </c>
      <c r="DG20" s="31" t="str">
        <f>IFERROR(WOM!DG4/$DI4,"")</f>
        <v/>
      </c>
      <c r="DH20" s="31" t="str">
        <f>IFERROR(WOM!DH4/$DI4,"")</f>
        <v/>
      </c>
      <c r="DI20" s="32">
        <f>IFERROR(SUM(DE20:DH20),"")</f>
        <v>0</v>
      </c>
      <c r="DK20" s="25">
        <f t="shared" ref="DK20:DL31" si="89">DK4</f>
        <v>2015</v>
      </c>
      <c r="DL20" s="26" t="str">
        <f t="shared" si="89"/>
        <v>Jan</v>
      </c>
      <c r="DM20" s="31" t="str">
        <f>IFERROR(WOM!DM4/$DQ4,"")</f>
        <v/>
      </c>
      <c r="DN20" s="31" t="str">
        <f>IFERROR(WOM!DN4/$DQ4,"")</f>
        <v/>
      </c>
      <c r="DO20" s="31" t="str">
        <f>IFERROR(WOM!DO4/$DQ4,"")</f>
        <v/>
      </c>
      <c r="DP20" s="31" t="str">
        <f>IFERROR(WOM!DP4/$DQ4,"")</f>
        <v/>
      </c>
      <c r="DQ20" s="32">
        <f>IFERROR(SUM(DM20:DP20),"")</f>
        <v>0</v>
      </c>
      <c r="DS20" s="25">
        <f t="shared" ref="DS20:DT31" si="90">DS4</f>
        <v>2015</v>
      </c>
      <c r="DT20" s="26" t="str">
        <f t="shared" si="90"/>
        <v>Jan</v>
      </c>
      <c r="DU20" s="31" t="str">
        <f>IFERROR(WOM!DU4/$DY4,"")</f>
        <v/>
      </c>
      <c r="DV20" s="31" t="str">
        <f>IFERROR(WOM!DV4/$DY4,"")</f>
        <v/>
      </c>
      <c r="DW20" s="31" t="str">
        <f>IFERROR(WOM!DW4/$DY4,"")</f>
        <v/>
      </c>
      <c r="DX20" s="31" t="str">
        <f>IFERROR(WOM!DX4/$DY4,"")</f>
        <v/>
      </c>
      <c r="DY20" s="32">
        <f>IFERROR(SUM(DU20:DX20),"")</f>
        <v>0</v>
      </c>
      <c r="EA20" s="25">
        <f t="shared" ref="EA20:EB31" si="91">EA4</f>
        <v>2015</v>
      </c>
      <c r="EB20" s="26" t="str">
        <f t="shared" si="91"/>
        <v>Jan</v>
      </c>
      <c r="EC20" s="31" t="str">
        <f>IFERROR(WOM!EC4/$EG4,"")</f>
        <v/>
      </c>
      <c r="ED20" s="31" t="str">
        <f>IFERROR(WOM!ED4/$EG4,"")</f>
        <v/>
      </c>
      <c r="EE20" s="31" t="str">
        <f>IFERROR(WOM!EE4/$EG4,"")</f>
        <v/>
      </c>
      <c r="EF20" s="31" t="str">
        <f>IFERROR(WOM!EF4/$EG4,"")</f>
        <v/>
      </c>
      <c r="EG20" s="32">
        <f>IFERROR(SUM(EC20:EF20),"")</f>
        <v>0</v>
      </c>
      <c r="EI20" s="25">
        <f t="shared" ref="EI20:EJ31" si="92">EI4</f>
        <v>2015</v>
      </c>
      <c r="EJ20" s="26" t="str">
        <f t="shared" si="92"/>
        <v>Jan</v>
      </c>
      <c r="EK20" s="31" t="str">
        <f>IFERROR(WOM!EK4/$EO4,"")</f>
        <v/>
      </c>
      <c r="EL20" s="31" t="str">
        <f>IFERROR(WOM!EL4/$EO4,"")</f>
        <v/>
      </c>
      <c r="EM20" s="31" t="str">
        <f>IFERROR(WOM!EM4/$EO4,"")</f>
        <v/>
      </c>
      <c r="EN20" s="31" t="str">
        <f>IFERROR(WOM!EN4/$EO4,"")</f>
        <v/>
      </c>
      <c r="EO20" s="32">
        <f>IFERROR(SUM(EK20:EN20),"")</f>
        <v>0</v>
      </c>
      <c r="EQ20" s="25">
        <f t="shared" ref="EQ20:ER31" si="93">EQ4</f>
        <v>2015</v>
      </c>
      <c r="ER20" s="26" t="str">
        <f t="shared" si="93"/>
        <v>Jan</v>
      </c>
      <c r="ES20" s="31" t="str">
        <f>IFERROR(WOM!ES4/$EW4,"")</f>
        <v/>
      </c>
      <c r="ET20" s="31" t="str">
        <f>IFERROR(WOM!ET4/$EW4,"")</f>
        <v/>
      </c>
      <c r="EU20" s="31" t="str">
        <f>IFERROR(WOM!EU4/$EW4,"")</f>
        <v/>
      </c>
      <c r="EV20" s="31" t="str">
        <f>IFERROR(WOM!EV4/$EW4,"")</f>
        <v/>
      </c>
      <c r="EW20" s="32">
        <f>IFERROR(SUM(ES20:EV20),"")</f>
        <v>0</v>
      </c>
      <c r="EY20" s="25">
        <f t="shared" ref="EY20:EZ31" si="94">EY4</f>
        <v>2015</v>
      </c>
      <c r="EZ20" s="26" t="str">
        <f t="shared" si="94"/>
        <v>Jan</v>
      </c>
      <c r="FA20" s="31" t="str">
        <f>IFERROR(WOM!FA4/$EO4,"")</f>
        <v/>
      </c>
      <c r="FB20" s="31" t="str">
        <f>IFERROR(WOM!FB4/$EO4,"")</f>
        <v/>
      </c>
      <c r="FC20" s="31" t="str">
        <f>IFERROR(WOM!FC4/$EO4,"")</f>
        <v/>
      </c>
      <c r="FD20" s="31" t="str">
        <f>IFERROR(WOM!FD4/$EO4,"")</f>
        <v/>
      </c>
      <c r="FE20" s="32">
        <f>IFERROR(SUM(FA20:FD20),"")</f>
        <v>0</v>
      </c>
    </row>
    <row r="21" spans="3:161" x14ac:dyDescent="0.25">
      <c r="C21" s="25">
        <f t="shared" si="74"/>
        <v>2015</v>
      </c>
      <c r="D21" s="26" t="str">
        <f t="shared" si="74"/>
        <v>Oct</v>
      </c>
      <c r="E21" s="31">
        <f>IFERROR(WOM!E5/$I5,"")</f>
        <v>0.27946071904127828</v>
      </c>
      <c r="F21" s="31">
        <f t="shared" si="75"/>
        <v>0.23635153129161118</v>
      </c>
      <c r="G21" s="31">
        <f t="shared" si="75"/>
        <v>0.22053928095872172</v>
      </c>
      <c r="H21" s="31">
        <f t="shared" si="75"/>
        <v>0.26364846870838882</v>
      </c>
      <c r="I21" s="32">
        <f t="shared" ref="I21:I31" si="95">IFERROR(SUM(E21:H21),"")</f>
        <v>1</v>
      </c>
      <c r="K21" s="25">
        <f t="shared" si="76"/>
        <v>2015</v>
      </c>
      <c r="L21" s="26" t="str">
        <f t="shared" si="76"/>
        <v>Oct</v>
      </c>
      <c r="M21" s="31">
        <f>IFERROR(WOM!M5/$Q5,"")</f>
        <v>0.26550953772125796</v>
      </c>
      <c r="N21" s="31">
        <f>IFERROR(WOM!N5/$Q5,"")</f>
        <v>0.23749785186458156</v>
      </c>
      <c r="O21" s="31">
        <f>IFERROR(WOM!O5/$Q5,"")</f>
        <v>0.23062381852551986</v>
      </c>
      <c r="P21" s="31">
        <f>IFERROR(WOM!P5/$Q5,"")</f>
        <v>0.26636879188864065</v>
      </c>
      <c r="Q21" s="32">
        <f t="shared" ref="Q21:Q31" si="96">IFERROR(SUM(M21:P21),"")</f>
        <v>1</v>
      </c>
      <c r="S21" s="25">
        <f t="shared" si="77"/>
        <v>2015</v>
      </c>
      <c r="T21" s="26" t="str">
        <f t="shared" si="77"/>
        <v>Oct</v>
      </c>
      <c r="U21" s="31">
        <f>IFERROR(WOM!U5/$Y5,"")</f>
        <v>0.21474036850921274</v>
      </c>
      <c r="V21" s="31">
        <f>IFERROR(WOM!V5/$Y5,"")</f>
        <v>0.27403685092127306</v>
      </c>
      <c r="W21" s="31">
        <f>IFERROR(WOM!W5/$Y5,"")</f>
        <v>0.2442211055276382</v>
      </c>
      <c r="X21" s="31">
        <f>IFERROR(WOM!X5/$Y5,"")</f>
        <v>0.26700167504187605</v>
      </c>
      <c r="Y21" s="32">
        <f t="shared" ref="Y21:Y31" si="97">IFERROR(SUM(U21:X21),"")</f>
        <v>1</v>
      </c>
      <c r="AA21" s="25">
        <f t="shared" si="78"/>
        <v>2015</v>
      </c>
      <c r="AB21" s="26" t="str">
        <f t="shared" si="78"/>
        <v>Oct</v>
      </c>
      <c r="AC21" s="31">
        <f>IFERROR(WOM!AC5/$AG5,"")</f>
        <v>0.2225</v>
      </c>
      <c r="AD21" s="31">
        <f>IFERROR(WOM!AD5/$AG5,"")</f>
        <v>0.2525</v>
      </c>
      <c r="AE21" s="31">
        <f>IFERROR(WOM!AE5/$AG5,"")</f>
        <v>0.25374999999999998</v>
      </c>
      <c r="AF21" s="31">
        <f>IFERROR(WOM!AF5/$AG5,"")</f>
        <v>0.27124999999999999</v>
      </c>
      <c r="AG21" s="32">
        <f t="shared" ref="AG21:AG31" si="98">IFERROR(SUM(AC21:AF21),"")</f>
        <v>1</v>
      </c>
      <c r="AI21" s="25">
        <f t="shared" si="79"/>
        <v>2015</v>
      </c>
      <c r="AJ21" s="26" t="str">
        <f t="shared" si="79"/>
        <v>Oct</v>
      </c>
      <c r="AK21" s="31">
        <f>IFERROR(WOM!AK5/$AO5,"")</f>
        <v>0.26738594327990134</v>
      </c>
      <c r="AL21" s="31">
        <f>IFERROR(WOM!AL5/$AO5,"")</f>
        <v>0.25203452527743525</v>
      </c>
      <c r="AM21" s="31">
        <f>IFERROR(WOM!AM5/$AO5,"")</f>
        <v>0.24808877928483353</v>
      </c>
      <c r="AN21" s="31">
        <f>IFERROR(WOM!AN5/$AO5,"")</f>
        <v>0.23249075215782983</v>
      </c>
      <c r="AO21" s="32">
        <f t="shared" ref="AO21:AO31" si="99">IFERROR(SUM(AK21:AN21),"")</f>
        <v>1</v>
      </c>
      <c r="AQ21" s="25">
        <f t="shared" si="80"/>
        <v>2015</v>
      </c>
      <c r="AR21" s="26" t="str">
        <f t="shared" si="80"/>
        <v>Oct</v>
      </c>
      <c r="AS21" s="31">
        <f>IFERROR(WOM!AS5/$AW5,"")</f>
        <v>0.22222222222222221</v>
      </c>
      <c r="AT21" s="31">
        <f>IFERROR(WOM!AT5/$AW5,"")</f>
        <v>0.26393383674937071</v>
      </c>
      <c r="AU21" s="31">
        <f>IFERROR(WOM!AU5/$AW5,"")</f>
        <v>0.25836030204962246</v>
      </c>
      <c r="AV21" s="31">
        <f>IFERROR(WOM!AV5/$AW5,"")</f>
        <v>0.25548363897878462</v>
      </c>
      <c r="AW21" s="32">
        <f t="shared" ref="AW21:AW31" si="100">IFERROR(SUM(AS21:AV21),"")</f>
        <v>1</v>
      </c>
      <c r="AY21" s="25">
        <f t="shared" si="81"/>
        <v>2015</v>
      </c>
      <c r="AZ21" s="26" t="str">
        <f t="shared" si="81"/>
        <v>Oct</v>
      </c>
      <c r="BA21" s="31">
        <f>IFERROR(WOM!BA5/$BE5,"")</f>
        <v>0.22222222222222221</v>
      </c>
      <c r="BB21" s="31">
        <f>IFERROR(WOM!BB5/$BE5,"")</f>
        <v>0.26393383674937071</v>
      </c>
      <c r="BC21" s="31">
        <f>IFERROR(WOM!BC5/$BE5,"")</f>
        <v>0.25836030204962246</v>
      </c>
      <c r="BD21" s="31">
        <f>IFERROR(WOM!BD5/$BE5,"")</f>
        <v>0.25548363897878462</v>
      </c>
      <c r="BE21" s="32">
        <f t="shared" ref="BE21:BE31" si="101">IFERROR(SUM(BA21:BD21),"")</f>
        <v>1</v>
      </c>
      <c r="BG21" s="25">
        <f t="shared" si="82"/>
        <v>2015</v>
      </c>
      <c r="BH21" s="26" t="str">
        <f t="shared" si="82"/>
        <v>Oct</v>
      </c>
      <c r="BI21" s="31">
        <f>IFERROR(WOM!BI5/$BM5,"")</f>
        <v>0.25981288454095319</v>
      </c>
      <c r="BJ21" s="31">
        <f>IFERROR(WOM!BJ5/$BM5,"")</f>
        <v>0.23994020846957706</v>
      </c>
      <c r="BK21" s="31">
        <f>IFERROR(WOM!BK5/$BM5,"")</f>
        <v>0.25492813004657866</v>
      </c>
      <c r="BL21" s="31">
        <f>IFERROR(WOM!BL5/$BM5,"")</f>
        <v>0.24531877694289109</v>
      </c>
      <c r="BM21" s="32">
        <f t="shared" ref="BM21:BM31" si="102">IFERROR(SUM(BI21:BL21),"")</f>
        <v>1</v>
      </c>
      <c r="BO21" s="25">
        <f t="shared" si="83"/>
        <v>2015</v>
      </c>
      <c r="BP21" s="26" t="str">
        <f t="shared" si="83"/>
        <v>Oct</v>
      </c>
      <c r="BQ21" s="31">
        <f>IFERROR(WOM!BQ5/$BU5,"")</f>
        <v>0.25477652188880601</v>
      </c>
      <c r="BR21" s="31">
        <f>IFERROR(WOM!BR5/$BU5,"")</f>
        <v>0.2593522290435481</v>
      </c>
      <c r="BS21" s="31">
        <f>IFERROR(WOM!BS5/$BU5,"")</f>
        <v>0.24156578116931551</v>
      </c>
      <c r="BT21" s="31">
        <f>IFERROR(WOM!BT5/$BU5,"")</f>
        <v>0.24430546789833038</v>
      </c>
      <c r="BU21" s="32">
        <f t="shared" ref="BU21:BU31" si="103">IFERROR(SUM(BQ21:BT21),"")</f>
        <v>1</v>
      </c>
      <c r="BW21" s="25">
        <f t="shared" si="84"/>
        <v>2015</v>
      </c>
      <c r="BX21" s="26" t="str">
        <f t="shared" si="84"/>
        <v>Oct</v>
      </c>
      <c r="BY21" s="31">
        <f>IFERROR(WOM!BY5/$CC5,"")</f>
        <v>0.26466710613052075</v>
      </c>
      <c r="BZ21" s="31">
        <f>IFERROR(WOM!BZ5/$CC5,"")</f>
        <v>0.26944627554383654</v>
      </c>
      <c r="CA21" s="31">
        <f>IFERROR(WOM!CA5/$CC5,"")</f>
        <v>0.24176005273566248</v>
      </c>
      <c r="CB21" s="31">
        <f>IFERROR(WOM!CB5/$CC5,"")</f>
        <v>0.22412656558998023</v>
      </c>
      <c r="CC21" s="32">
        <f t="shared" ref="CC21:CC31" si="104">IFERROR(SUM(BY21:CB21),"")</f>
        <v>1</v>
      </c>
      <c r="CE21" s="25">
        <f t="shared" si="85"/>
        <v>2015</v>
      </c>
      <c r="CF21" s="26" t="str">
        <f t="shared" si="85"/>
        <v>Oct</v>
      </c>
      <c r="CG21" s="31">
        <f>IFERROR(WOM!CG5/$CK5,"")</f>
        <v>0.27840078010726477</v>
      </c>
      <c r="CH21" s="31">
        <f>IFERROR(WOM!CH5/$CK5,"")</f>
        <v>0.24719648951730863</v>
      </c>
      <c r="CI21" s="31">
        <f>IFERROR(WOM!CI5/$CK5,"")</f>
        <v>0.2189176011701609</v>
      </c>
      <c r="CJ21" s="31">
        <f>IFERROR(WOM!CJ5/$CK5,"")</f>
        <v>0.25548512920526573</v>
      </c>
      <c r="CK21" s="32">
        <f t="shared" ref="CK21:CK31" si="105">IFERROR(SUM(CG21:CJ21),"")</f>
        <v>1</v>
      </c>
      <c r="CM21" s="25">
        <f t="shared" si="86"/>
        <v>2015</v>
      </c>
      <c r="CN21" s="26" t="str">
        <f t="shared" si="86"/>
        <v>Oct</v>
      </c>
      <c r="CO21" s="31">
        <f>IFERROR(WOM!CO5/$CS5,"")</f>
        <v>0.18518518518518517</v>
      </c>
      <c r="CP21" s="31">
        <f>IFERROR(WOM!CP5/$CS5,"")</f>
        <v>0.19753086419753085</v>
      </c>
      <c r="CQ21" s="31">
        <f>IFERROR(WOM!CQ5/$CS5,"")</f>
        <v>0.25617283950617287</v>
      </c>
      <c r="CR21" s="31">
        <f>IFERROR(WOM!CR5/$CS5,"")</f>
        <v>0.3611111111111111</v>
      </c>
      <c r="CS21" s="32">
        <f t="shared" ref="CS21:CS31" si="106">IFERROR(SUM(CO21:CR21),"")</f>
        <v>1</v>
      </c>
      <c r="CU21" s="25">
        <f t="shared" si="87"/>
        <v>2015</v>
      </c>
      <c r="CV21" s="26" t="str">
        <f t="shared" si="87"/>
        <v>Feb</v>
      </c>
      <c r="CW21" s="31" t="str">
        <f>IFERROR(WOM!CW5/$DA5,"")</f>
        <v/>
      </c>
      <c r="CX21" s="31" t="str">
        <f>IFERROR(WOM!CX5/$DA5,"")</f>
        <v/>
      </c>
      <c r="CY21" s="31" t="str">
        <f>IFERROR(WOM!CY5/$DA5,"")</f>
        <v/>
      </c>
      <c r="CZ21" s="31" t="str">
        <f>IFERROR(WOM!CZ5/$DA5,"")</f>
        <v/>
      </c>
      <c r="DA21" s="32">
        <f t="shared" ref="DA21:DA31" si="107">IFERROR(SUM(CW21:CZ21),"")</f>
        <v>0</v>
      </c>
      <c r="DC21" s="25">
        <f t="shared" si="88"/>
        <v>2015</v>
      </c>
      <c r="DD21" s="26" t="str">
        <f t="shared" si="88"/>
        <v>Feb</v>
      </c>
      <c r="DE21" s="31" t="str">
        <f>IFERROR(WOM!DE5/$DI5,"")</f>
        <v/>
      </c>
      <c r="DF21" s="31" t="str">
        <f>IFERROR(WOM!DF5/$DI5,"")</f>
        <v/>
      </c>
      <c r="DG21" s="31" t="str">
        <f>IFERROR(WOM!DG5/$DI5,"")</f>
        <v/>
      </c>
      <c r="DH21" s="31" t="str">
        <f>IFERROR(WOM!DH5/$DI5,"")</f>
        <v/>
      </c>
      <c r="DI21" s="32">
        <f t="shared" ref="DI21:DI31" si="108">IFERROR(SUM(DE21:DH21),"")</f>
        <v>0</v>
      </c>
      <c r="DK21" s="25">
        <f t="shared" si="89"/>
        <v>2015</v>
      </c>
      <c r="DL21" s="26" t="str">
        <f t="shared" si="89"/>
        <v>Feb</v>
      </c>
      <c r="DM21" s="31" t="str">
        <f>IFERROR(WOM!DM5/$DQ5,"")</f>
        <v/>
      </c>
      <c r="DN21" s="31" t="str">
        <f>IFERROR(WOM!DN5/$DQ5,"")</f>
        <v/>
      </c>
      <c r="DO21" s="31" t="str">
        <f>IFERROR(WOM!DO5/$DQ5,"")</f>
        <v/>
      </c>
      <c r="DP21" s="31" t="str">
        <f>IFERROR(WOM!DP5/$DQ5,"")</f>
        <v/>
      </c>
      <c r="DQ21" s="32">
        <f t="shared" ref="DQ21:DQ31" si="109">IFERROR(SUM(DM21:DP21),"")</f>
        <v>0</v>
      </c>
      <c r="DS21" s="25">
        <f t="shared" si="90"/>
        <v>2015</v>
      </c>
      <c r="DT21" s="26" t="str">
        <f t="shared" si="90"/>
        <v>Feb</v>
      </c>
      <c r="DU21" s="31" t="str">
        <f>IFERROR(WOM!DU5/$DY5,"")</f>
        <v/>
      </c>
      <c r="DV21" s="31" t="str">
        <f>IFERROR(WOM!DV5/$DY5,"")</f>
        <v/>
      </c>
      <c r="DW21" s="31" t="str">
        <f>IFERROR(WOM!DW5/$DY5,"")</f>
        <v/>
      </c>
      <c r="DX21" s="31" t="str">
        <f>IFERROR(WOM!DX5/$DY5,"")</f>
        <v/>
      </c>
      <c r="DY21" s="32">
        <f t="shared" ref="DY21:DY31" si="110">IFERROR(SUM(DU21:DX21),"")</f>
        <v>0</v>
      </c>
      <c r="EA21" s="25">
        <f t="shared" si="91"/>
        <v>2015</v>
      </c>
      <c r="EB21" s="26" t="str">
        <f t="shared" si="91"/>
        <v>Feb</v>
      </c>
      <c r="EC21" s="31" t="str">
        <f>IFERROR(WOM!EC5/$EG5,"")</f>
        <v/>
      </c>
      <c r="ED21" s="31" t="str">
        <f>IFERROR(WOM!ED5/$EG5,"")</f>
        <v/>
      </c>
      <c r="EE21" s="31" t="str">
        <f>IFERROR(WOM!EE5/$EG5,"")</f>
        <v/>
      </c>
      <c r="EF21" s="31" t="str">
        <f>IFERROR(WOM!EF5/$EG5,"")</f>
        <v/>
      </c>
      <c r="EG21" s="32">
        <f t="shared" ref="EG21:EG31" si="111">IFERROR(SUM(EC21:EF21),"")</f>
        <v>0</v>
      </c>
      <c r="EI21" s="25">
        <f t="shared" si="92"/>
        <v>2015</v>
      </c>
      <c r="EJ21" s="26" t="str">
        <f t="shared" si="92"/>
        <v>Feb</v>
      </c>
      <c r="EK21" s="31" t="str">
        <f>IFERROR(WOM!EK5/$EO5,"")</f>
        <v/>
      </c>
      <c r="EL21" s="31" t="str">
        <f>IFERROR(WOM!EL5/$EO5,"")</f>
        <v/>
      </c>
      <c r="EM21" s="31" t="str">
        <f>IFERROR(WOM!EM5/$EO5,"")</f>
        <v/>
      </c>
      <c r="EN21" s="31" t="str">
        <f>IFERROR(WOM!EN5/$EO5,"")</f>
        <v/>
      </c>
      <c r="EO21" s="32">
        <f t="shared" ref="EO21:EO31" si="112">IFERROR(SUM(EK21:EN21),"")</f>
        <v>0</v>
      </c>
      <c r="EQ21" s="25">
        <f t="shared" si="93"/>
        <v>2015</v>
      </c>
      <c r="ER21" s="26" t="str">
        <f t="shared" si="93"/>
        <v>Feb</v>
      </c>
      <c r="ES21" s="31" t="str">
        <f>IFERROR(WOM!ES5/$EW5,"")</f>
        <v/>
      </c>
      <c r="ET21" s="31" t="str">
        <f>IFERROR(WOM!ET5/$EW5,"")</f>
        <v/>
      </c>
      <c r="EU21" s="31" t="str">
        <f>IFERROR(WOM!EU5/$EW5,"")</f>
        <v/>
      </c>
      <c r="EV21" s="31" t="str">
        <f>IFERROR(WOM!EV5/$EW5,"")</f>
        <v/>
      </c>
      <c r="EW21" s="32">
        <f t="shared" ref="EW21:EW31" si="113">IFERROR(SUM(ES21:EV21),"")</f>
        <v>0</v>
      </c>
      <c r="EY21" s="25">
        <f t="shared" si="94"/>
        <v>2015</v>
      </c>
      <c r="EZ21" s="26" t="str">
        <f t="shared" si="94"/>
        <v>Feb</v>
      </c>
      <c r="FA21" s="31" t="str">
        <f>IFERROR(WOM!FA5/$EO5,"")</f>
        <v/>
      </c>
      <c r="FB21" s="31" t="str">
        <f>IFERROR(WOM!FB5/$EO5,"")</f>
        <v/>
      </c>
      <c r="FC21" s="31" t="str">
        <f>IFERROR(WOM!FC5/$EO5,"")</f>
        <v/>
      </c>
      <c r="FD21" s="31" t="str">
        <f>IFERROR(WOM!FD5/$EO5,"")</f>
        <v/>
      </c>
      <c r="FE21" s="32">
        <f t="shared" ref="FE21:FE31" si="114">IFERROR(SUM(FA21:FD21),"")</f>
        <v>0</v>
      </c>
    </row>
    <row r="22" spans="3:161" x14ac:dyDescent="0.25">
      <c r="C22" s="25">
        <f t="shared" si="74"/>
        <v>2015</v>
      </c>
      <c r="D22" s="26" t="str">
        <f t="shared" si="74"/>
        <v>Nov</v>
      </c>
      <c r="E22" s="31">
        <f>IFERROR(WOM!E6/$I6,"")</f>
        <v>0.27113806635747412</v>
      </c>
      <c r="F22" s="31">
        <f t="shared" si="75"/>
        <v>0.25115947199429184</v>
      </c>
      <c r="G22" s="31">
        <f t="shared" si="75"/>
        <v>0.24759186585800927</v>
      </c>
      <c r="H22" s="31">
        <f t="shared" si="75"/>
        <v>0.23011059579022475</v>
      </c>
      <c r="I22" s="32">
        <f t="shared" si="95"/>
        <v>1</v>
      </c>
      <c r="K22" s="25">
        <f t="shared" si="76"/>
        <v>2015</v>
      </c>
      <c r="L22" s="26" t="str">
        <f t="shared" si="76"/>
        <v>Nov</v>
      </c>
      <c r="M22" s="31">
        <f>IFERROR(WOM!M6/$Q6,"")</f>
        <v>0.286871023713129</v>
      </c>
      <c r="N22" s="31">
        <f>IFERROR(WOM!N6/$Q6,"")</f>
        <v>0.22055137844611528</v>
      </c>
      <c r="O22" s="31">
        <f>IFERROR(WOM!O6/$Q6,"")</f>
        <v>0.26103720840562944</v>
      </c>
      <c r="P22" s="31">
        <f>IFERROR(WOM!P6/$Q6,"")</f>
        <v>0.23154038943512628</v>
      </c>
      <c r="Q22" s="32">
        <f t="shared" si="96"/>
        <v>1</v>
      </c>
      <c r="S22" s="25">
        <f t="shared" si="77"/>
        <v>2015</v>
      </c>
      <c r="T22" s="26" t="str">
        <f t="shared" si="77"/>
        <v>Nov</v>
      </c>
      <c r="U22" s="31">
        <f>IFERROR(WOM!U6/$Y6,"")</f>
        <v>0.21182983682983683</v>
      </c>
      <c r="V22" s="31">
        <f>IFERROR(WOM!V6/$Y6,"")</f>
        <v>0.23543123543123542</v>
      </c>
      <c r="W22" s="31">
        <f>IFERROR(WOM!W6/$Y6,"")</f>
        <v>0.25524475524475526</v>
      </c>
      <c r="X22" s="31">
        <f>IFERROR(WOM!X6/$Y6,"")</f>
        <v>0.29749417249417248</v>
      </c>
      <c r="Y22" s="32">
        <f t="shared" si="97"/>
        <v>1</v>
      </c>
      <c r="AA22" s="25">
        <f t="shared" si="78"/>
        <v>2015</v>
      </c>
      <c r="AB22" s="26" t="str">
        <f t="shared" si="78"/>
        <v>Nov</v>
      </c>
      <c r="AC22" s="31">
        <f>IFERROR(WOM!AC6/$AG6,"")</f>
        <v>0.23156981786643538</v>
      </c>
      <c r="AD22" s="31">
        <f>IFERROR(WOM!AD6/$AG6,"")</f>
        <v>0.26019080659150046</v>
      </c>
      <c r="AE22" s="31">
        <f>IFERROR(WOM!AE6/$AG6,"")</f>
        <v>0.25932350390286207</v>
      </c>
      <c r="AF22" s="31">
        <f>IFERROR(WOM!AF6/$AG6,"")</f>
        <v>0.24891587163920209</v>
      </c>
      <c r="AG22" s="32">
        <f t="shared" si="98"/>
        <v>1</v>
      </c>
      <c r="AI22" s="25">
        <f t="shared" si="79"/>
        <v>2015</v>
      </c>
      <c r="AJ22" s="26" t="str">
        <f t="shared" si="79"/>
        <v>Nov</v>
      </c>
      <c r="AK22" s="31">
        <f>IFERROR(WOM!AK6/$AO6,"")</f>
        <v>0.25754527162977869</v>
      </c>
      <c r="AL22" s="31">
        <f>IFERROR(WOM!AL6/$AO6,"")</f>
        <v>0.26779426559356134</v>
      </c>
      <c r="AM22" s="31">
        <f>IFERROR(WOM!AM6/$AO6,"")</f>
        <v>0.22868460764587525</v>
      </c>
      <c r="AN22" s="31">
        <f>IFERROR(WOM!AN6/$AO6,"")</f>
        <v>0.24597585513078471</v>
      </c>
      <c r="AO22" s="32">
        <f t="shared" si="99"/>
        <v>1</v>
      </c>
      <c r="AQ22" s="25">
        <f t="shared" si="80"/>
        <v>2015</v>
      </c>
      <c r="AR22" s="26" t="str">
        <f t="shared" si="80"/>
        <v>Nov</v>
      </c>
      <c r="AS22" s="31">
        <f>IFERROR(WOM!AS6/$AW6,"")</f>
        <v>0.16401440353118829</v>
      </c>
      <c r="AT22" s="31">
        <f>IFERROR(WOM!AT6/$AW6,"")</f>
        <v>0.16738297130909513</v>
      </c>
      <c r="AU22" s="31">
        <f>IFERROR(WOM!AU6/$AW6,"")</f>
        <v>0.36485073760018583</v>
      </c>
      <c r="AV22" s="31">
        <f>IFERROR(WOM!AV6/$AW6,"")</f>
        <v>0.3037518875595307</v>
      </c>
      <c r="AW22" s="32">
        <f t="shared" si="100"/>
        <v>1</v>
      </c>
      <c r="AY22" s="25">
        <f t="shared" si="81"/>
        <v>2015</v>
      </c>
      <c r="AZ22" s="26" t="str">
        <f t="shared" si="81"/>
        <v>Nov</v>
      </c>
      <c r="BA22" s="31">
        <f>IFERROR(WOM!BA6/$BE6,"")</f>
        <v>0.16401440353118829</v>
      </c>
      <c r="BB22" s="31">
        <f>IFERROR(WOM!BB6/$BE6,"")</f>
        <v>0.16738297130909513</v>
      </c>
      <c r="BC22" s="31">
        <f>IFERROR(WOM!BC6/$BE6,"")</f>
        <v>0.36485073760018583</v>
      </c>
      <c r="BD22" s="31">
        <f>IFERROR(WOM!BD6/$BE6,"")</f>
        <v>0.3037518875595307</v>
      </c>
      <c r="BE22" s="32">
        <f t="shared" si="101"/>
        <v>1</v>
      </c>
      <c r="BG22" s="25">
        <f t="shared" si="82"/>
        <v>2015</v>
      </c>
      <c r="BH22" s="26" t="str">
        <f t="shared" si="82"/>
        <v>Nov</v>
      </c>
      <c r="BI22" s="31">
        <f>IFERROR(WOM!BI6/$BM6,"")</f>
        <v>0.26234794463087246</v>
      </c>
      <c r="BJ22" s="31">
        <f>IFERROR(WOM!BJ6/$BM6,"")</f>
        <v>0.25602978187919462</v>
      </c>
      <c r="BK22" s="31">
        <f>IFERROR(WOM!BK6/$BM6,"")</f>
        <v>0.25250367030201343</v>
      </c>
      <c r="BL22" s="31">
        <f>IFERROR(WOM!BL6/$BM6,"")</f>
        <v>0.22911860318791946</v>
      </c>
      <c r="BM22" s="32">
        <f t="shared" si="102"/>
        <v>0.99999999999999989</v>
      </c>
      <c r="BO22" s="25">
        <f t="shared" si="83"/>
        <v>2015</v>
      </c>
      <c r="BP22" s="26" t="str">
        <f t="shared" si="83"/>
        <v>Nov</v>
      </c>
      <c r="BQ22" s="31">
        <f>IFERROR(WOM!BQ6/$BU6,"")</f>
        <v>0.24418553399056755</v>
      </c>
      <c r="BR22" s="31">
        <f>IFERROR(WOM!BR6/$BU6,"")</f>
        <v>0.26102287586500744</v>
      </c>
      <c r="BS22" s="31">
        <f>IFERROR(WOM!BS6/$BU6,"")</f>
        <v>0.24634529773885958</v>
      </c>
      <c r="BT22" s="31">
        <f>IFERROR(WOM!BT6/$BU6,"")</f>
        <v>0.24844629240556543</v>
      </c>
      <c r="BU22" s="32">
        <f t="shared" si="103"/>
        <v>1</v>
      </c>
      <c r="BW22" s="25">
        <f t="shared" si="84"/>
        <v>2015</v>
      </c>
      <c r="BX22" s="26" t="str">
        <f t="shared" si="84"/>
        <v>Nov</v>
      </c>
      <c r="BY22" s="31">
        <f>IFERROR(WOM!BY6/$CC6,"")</f>
        <v>0.24735765427889533</v>
      </c>
      <c r="BZ22" s="31">
        <f>IFERROR(WOM!BZ6/$CC6,"")</f>
        <v>0.2436072280941016</v>
      </c>
      <c r="CA22" s="31">
        <f>IFERROR(WOM!CA6/$CC6,"")</f>
        <v>0.2286055233549267</v>
      </c>
      <c r="CB22" s="31">
        <f>IFERROR(WOM!CB6/$CC6,"")</f>
        <v>0.28042959427207637</v>
      </c>
      <c r="CC22" s="32">
        <f t="shared" si="104"/>
        <v>1</v>
      </c>
      <c r="CE22" s="25">
        <f t="shared" si="85"/>
        <v>2015</v>
      </c>
      <c r="CF22" s="26" t="str">
        <f t="shared" si="85"/>
        <v>Nov</v>
      </c>
      <c r="CG22" s="31">
        <f>IFERROR(WOM!CG6/$CK6,"")</f>
        <v>0.24080267558528429</v>
      </c>
      <c r="CH22" s="31">
        <f>IFERROR(WOM!CH6/$CK6,"")</f>
        <v>0.25752508361204013</v>
      </c>
      <c r="CI22" s="31">
        <f>IFERROR(WOM!CI6/$CK6,"")</f>
        <v>0.23968784838350055</v>
      </c>
      <c r="CJ22" s="31">
        <f>IFERROR(WOM!CJ6/$CK6,"")</f>
        <v>0.26198439241917504</v>
      </c>
      <c r="CK22" s="32">
        <f t="shared" si="105"/>
        <v>1</v>
      </c>
      <c r="CM22" s="25">
        <f t="shared" si="86"/>
        <v>2015</v>
      </c>
      <c r="CN22" s="26" t="str">
        <f t="shared" si="86"/>
        <v>Nov</v>
      </c>
      <c r="CO22" s="31">
        <f>IFERROR(WOM!CO6/$CS6,"")</f>
        <v>0.22115384615384615</v>
      </c>
      <c r="CP22" s="31">
        <f>IFERROR(WOM!CP6/$CS6,"")</f>
        <v>0.30448717948717946</v>
      </c>
      <c r="CQ22" s="31">
        <f>IFERROR(WOM!CQ6/$CS6,"")</f>
        <v>0.23717948717948717</v>
      </c>
      <c r="CR22" s="31">
        <f>IFERROR(WOM!CR6/$CS6,"")</f>
        <v>0.23717948717948717</v>
      </c>
      <c r="CS22" s="32">
        <f t="shared" si="106"/>
        <v>1</v>
      </c>
      <c r="CU22" s="25">
        <f t="shared" si="87"/>
        <v>2015</v>
      </c>
      <c r="CV22" s="26" t="str">
        <f t="shared" si="87"/>
        <v>Mar</v>
      </c>
      <c r="CW22" s="31" t="str">
        <f>IFERROR(WOM!CW6/$DA6,"")</f>
        <v/>
      </c>
      <c r="CX22" s="31" t="str">
        <f>IFERROR(WOM!CX6/$DA6,"")</f>
        <v/>
      </c>
      <c r="CY22" s="31" t="str">
        <f>IFERROR(WOM!CY6/$DA6,"")</f>
        <v/>
      </c>
      <c r="CZ22" s="31" t="str">
        <f>IFERROR(WOM!CZ6/$DA6,"")</f>
        <v/>
      </c>
      <c r="DA22" s="32">
        <f t="shared" si="107"/>
        <v>0</v>
      </c>
      <c r="DC22" s="25">
        <f t="shared" si="88"/>
        <v>2015</v>
      </c>
      <c r="DD22" s="26" t="str">
        <f t="shared" si="88"/>
        <v>Mar</v>
      </c>
      <c r="DE22" s="31" t="str">
        <f>IFERROR(WOM!DE6/$DI6,"")</f>
        <v/>
      </c>
      <c r="DF22" s="31" t="str">
        <f>IFERROR(WOM!DF6/$DI6,"")</f>
        <v/>
      </c>
      <c r="DG22" s="31" t="str">
        <f>IFERROR(WOM!DG6/$DI6,"")</f>
        <v/>
      </c>
      <c r="DH22" s="31" t="str">
        <f>IFERROR(WOM!DH6/$DI6,"")</f>
        <v/>
      </c>
      <c r="DI22" s="32">
        <f t="shared" si="108"/>
        <v>0</v>
      </c>
      <c r="DK22" s="25">
        <f t="shared" si="89"/>
        <v>2015</v>
      </c>
      <c r="DL22" s="26" t="str">
        <f t="shared" si="89"/>
        <v>Mar</v>
      </c>
      <c r="DM22" s="31" t="str">
        <f>IFERROR(WOM!DM6/$DQ6,"")</f>
        <v/>
      </c>
      <c r="DN22" s="31" t="str">
        <f>IFERROR(WOM!DN6/$DQ6,"")</f>
        <v/>
      </c>
      <c r="DO22" s="31" t="str">
        <f>IFERROR(WOM!DO6/$DQ6,"")</f>
        <v/>
      </c>
      <c r="DP22" s="31" t="str">
        <f>IFERROR(WOM!DP6/$DQ6,"")</f>
        <v/>
      </c>
      <c r="DQ22" s="32">
        <f t="shared" si="109"/>
        <v>0</v>
      </c>
      <c r="DS22" s="25">
        <f t="shared" si="90"/>
        <v>2015</v>
      </c>
      <c r="DT22" s="26" t="str">
        <f t="shared" si="90"/>
        <v>Mar</v>
      </c>
      <c r="DU22" s="31" t="str">
        <f>IFERROR(WOM!DU6/$DY6,"")</f>
        <v/>
      </c>
      <c r="DV22" s="31" t="str">
        <f>IFERROR(WOM!DV6/$DY6,"")</f>
        <v/>
      </c>
      <c r="DW22" s="31" t="str">
        <f>IFERROR(WOM!DW6/$DY6,"")</f>
        <v/>
      </c>
      <c r="DX22" s="31" t="str">
        <f>IFERROR(WOM!DX6/$DY6,"")</f>
        <v/>
      </c>
      <c r="DY22" s="32">
        <f t="shared" si="110"/>
        <v>0</v>
      </c>
      <c r="EA22" s="25">
        <f t="shared" si="91"/>
        <v>2015</v>
      </c>
      <c r="EB22" s="26" t="str">
        <f t="shared" si="91"/>
        <v>Mar</v>
      </c>
      <c r="EC22" s="31" t="str">
        <f>IFERROR(WOM!EC6/$EG6,"")</f>
        <v/>
      </c>
      <c r="ED22" s="31" t="str">
        <f>IFERROR(WOM!ED6/$EG6,"")</f>
        <v/>
      </c>
      <c r="EE22" s="31" t="str">
        <f>IFERROR(WOM!EE6/$EG6,"")</f>
        <v/>
      </c>
      <c r="EF22" s="31" t="str">
        <f>IFERROR(WOM!EF6/$EG6,"")</f>
        <v/>
      </c>
      <c r="EG22" s="32">
        <f t="shared" si="111"/>
        <v>0</v>
      </c>
      <c r="EI22" s="25">
        <f t="shared" si="92"/>
        <v>2015</v>
      </c>
      <c r="EJ22" s="26" t="str">
        <f t="shared" si="92"/>
        <v>Mar</v>
      </c>
      <c r="EK22" s="31" t="str">
        <f>IFERROR(WOM!EK6/$EO6,"")</f>
        <v/>
      </c>
      <c r="EL22" s="31" t="str">
        <f>IFERROR(WOM!EL6/$EO6,"")</f>
        <v/>
      </c>
      <c r="EM22" s="31" t="str">
        <f>IFERROR(WOM!EM6/$EO6,"")</f>
        <v/>
      </c>
      <c r="EN22" s="31" t="str">
        <f>IFERROR(WOM!EN6/$EO6,"")</f>
        <v/>
      </c>
      <c r="EO22" s="32">
        <f t="shared" si="112"/>
        <v>0</v>
      </c>
      <c r="EQ22" s="25">
        <f t="shared" si="93"/>
        <v>2015</v>
      </c>
      <c r="ER22" s="26" t="str">
        <f t="shared" si="93"/>
        <v>Mar</v>
      </c>
      <c r="ES22" s="31" t="str">
        <f>IFERROR(WOM!ES6/$EW6,"")</f>
        <v/>
      </c>
      <c r="ET22" s="31" t="str">
        <f>IFERROR(WOM!ET6/$EW6,"")</f>
        <v/>
      </c>
      <c r="EU22" s="31" t="str">
        <f>IFERROR(WOM!EU6/$EW6,"")</f>
        <v/>
      </c>
      <c r="EV22" s="31" t="str">
        <f>IFERROR(WOM!EV6/$EW6,"")</f>
        <v/>
      </c>
      <c r="EW22" s="32">
        <f t="shared" si="113"/>
        <v>0</v>
      </c>
      <c r="EY22" s="25">
        <f t="shared" si="94"/>
        <v>2015</v>
      </c>
      <c r="EZ22" s="26" t="str">
        <f t="shared" si="94"/>
        <v>Mar</v>
      </c>
      <c r="FA22" s="31" t="str">
        <f>IFERROR(WOM!FA6/$EO6,"")</f>
        <v/>
      </c>
      <c r="FB22" s="31" t="str">
        <f>IFERROR(WOM!FB6/$EO6,"")</f>
        <v/>
      </c>
      <c r="FC22" s="31" t="str">
        <f>IFERROR(WOM!FC6/$EO6,"")</f>
        <v/>
      </c>
      <c r="FD22" s="31" t="str">
        <f>IFERROR(WOM!FD6/$EO6,"")</f>
        <v/>
      </c>
      <c r="FE22" s="32">
        <f t="shared" si="114"/>
        <v>0</v>
      </c>
    </row>
    <row r="23" spans="3:161" x14ac:dyDescent="0.25">
      <c r="C23" s="25">
        <f t="shared" si="74"/>
        <v>2015</v>
      </c>
      <c r="D23" s="26" t="str">
        <f t="shared" si="74"/>
        <v>Dec</v>
      </c>
      <c r="E23" s="31">
        <f>IFERROR(WOM!E7/$I7,"")</f>
        <v>0.2505915250591525</v>
      </c>
      <c r="F23" s="31">
        <f t="shared" si="75"/>
        <v>0.25532372553237254</v>
      </c>
      <c r="G23" s="31">
        <f t="shared" si="75"/>
        <v>0.2589804258980426</v>
      </c>
      <c r="H23" s="31">
        <f t="shared" si="75"/>
        <v>0.23510432351043234</v>
      </c>
      <c r="I23" s="32">
        <f t="shared" si="95"/>
        <v>0.99999999999999989</v>
      </c>
      <c r="K23" s="25">
        <f t="shared" si="76"/>
        <v>2015</v>
      </c>
      <c r="L23" s="26" t="str">
        <f t="shared" si="76"/>
        <v>Dec</v>
      </c>
      <c r="M23" s="31">
        <f>IFERROR(WOM!M7/$Q7,"")</f>
        <v>0.25460669704775113</v>
      </c>
      <c r="N23" s="31">
        <f>IFERROR(WOM!N7/$Q7,"")</f>
        <v>0.23954824648305925</v>
      </c>
      <c r="O23" s="31">
        <f>IFERROR(WOM!O7/$Q7,"")</f>
        <v>0.25916385971864475</v>
      </c>
      <c r="P23" s="31">
        <f>IFERROR(WOM!P7/$Q7,"")</f>
        <v>0.24668119675054487</v>
      </c>
      <c r="Q23" s="32">
        <f t="shared" si="96"/>
        <v>1</v>
      </c>
      <c r="S23" s="25">
        <f t="shared" si="77"/>
        <v>2015</v>
      </c>
      <c r="T23" s="26" t="str">
        <f t="shared" si="77"/>
        <v>Dec</v>
      </c>
      <c r="U23" s="31">
        <f>IFERROR(WOM!U7/$Y7,"")</f>
        <v>0.24223602484472051</v>
      </c>
      <c r="V23" s="31">
        <f>IFERROR(WOM!V7/$Y7,"")</f>
        <v>0.23172479694218825</v>
      </c>
      <c r="W23" s="31">
        <f>IFERROR(WOM!W7/$Y7,"")</f>
        <v>0.28284758719541331</v>
      </c>
      <c r="X23" s="31">
        <f>IFERROR(WOM!X7/$Y7,"")</f>
        <v>0.24319159101767798</v>
      </c>
      <c r="Y23" s="32">
        <f t="shared" si="97"/>
        <v>1.0000000000000002</v>
      </c>
      <c r="AA23" s="25">
        <f t="shared" si="78"/>
        <v>2015</v>
      </c>
      <c r="AB23" s="26" t="str">
        <f t="shared" si="78"/>
        <v>Dec</v>
      </c>
      <c r="AC23" s="31">
        <f>IFERROR(WOM!AC7/$AG7,"")</f>
        <v>0.26530612244897961</v>
      </c>
      <c r="AD23" s="31">
        <f>IFERROR(WOM!AD7/$AG7,"")</f>
        <v>0.24134871339840283</v>
      </c>
      <c r="AE23" s="31">
        <f>IFERROR(WOM!AE7/$AG7,"")</f>
        <v>0.22448979591836735</v>
      </c>
      <c r="AF23" s="31">
        <f>IFERROR(WOM!AF7/$AG7,"")</f>
        <v>0.26885536823425021</v>
      </c>
      <c r="AG23" s="32">
        <f t="shared" si="98"/>
        <v>1</v>
      </c>
      <c r="AI23" s="25">
        <f t="shared" si="79"/>
        <v>2015</v>
      </c>
      <c r="AJ23" s="26" t="str">
        <f t="shared" si="79"/>
        <v>Dec</v>
      </c>
      <c r="AK23" s="31">
        <f>IFERROR(WOM!AK7/$AO7,"")</f>
        <v>0.28775367389783063</v>
      </c>
      <c r="AL23" s="31">
        <f>IFERROR(WOM!AL7/$AO7,"")</f>
        <v>0.27102869139258223</v>
      </c>
      <c r="AM23" s="31">
        <f>IFERROR(WOM!AM7/$AO7,"")</f>
        <v>0.22225332400279915</v>
      </c>
      <c r="AN23" s="31">
        <f>IFERROR(WOM!AN7/$AO7,"")</f>
        <v>0.21896431070678796</v>
      </c>
      <c r="AO23" s="32">
        <f t="shared" si="99"/>
        <v>1</v>
      </c>
      <c r="AQ23" s="25">
        <f t="shared" si="80"/>
        <v>2015</v>
      </c>
      <c r="AR23" s="26" t="str">
        <f t="shared" si="80"/>
        <v>Dec</v>
      </c>
      <c r="AS23" s="31">
        <f>IFERROR(WOM!AS7/$AW7,"")</f>
        <v>0.25987991755533651</v>
      </c>
      <c r="AT23" s="31">
        <f>IFERROR(WOM!AT7/$AW7,"")</f>
        <v>0.22968007886011291</v>
      </c>
      <c r="AU23" s="31">
        <f>IFERROR(WOM!AU7/$AW7,"")</f>
        <v>0.25754995967380589</v>
      </c>
      <c r="AV23" s="31">
        <f>IFERROR(WOM!AV7/$AW7,"")</f>
        <v>0.25289004391074471</v>
      </c>
      <c r="AW23" s="32">
        <f t="shared" si="100"/>
        <v>1</v>
      </c>
      <c r="AY23" s="25">
        <f t="shared" si="81"/>
        <v>2015</v>
      </c>
      <c r="AZ23" s="26" t="str">
        <f t="shared" si="81"/>
        <v>Dec</v>
      </c>
      <c r="BA23" s="31">
        <f>IFERROR(WOM!BA7/$BE7,"")</f>
        <v>0.25987991755533651</v>
      </c>
      <c r="BB23" s="31">
        <f>IFERROR(WOM!BB7/$BE7,"")</f>
        <v>0.22968007886011291</v>
      </c>
      <c r="BC23" s="31">
        <f>IFERROR(WOM!BC7/$BE7,"")</f>
        <v>0.25754995967380589</v>
      </c>
      <c r="BD23" s="31">
        <f>IFERROR(WOM!BD7/$BE7,"")</f>
        <v>0.25289004391074471</v>
      </c>
      <c r="BE23" s="32">
        <f t="shared" si="101"/>
        <v>1</v>
      </c>
      <c r="BG23" s="25">
        <f t="shared" si="82"/>
        <v>2015</v>
      </c>
      <c r="BH23" s="26" t="str">
        <f t="shared" si="82"/>
        <v>Dec</v>
      </c>
      <c r="BI23" s="31">
        <f>IFERROR(WOM!BI7/$BM7,"")</f>
        <v>0.26915104117591632</v>
      </c>
      <c r="BJ23" s="31">
        <f>IFERROR(WOM!BJ7/$BM7,"")</f>
        <v>0.2505771223970602</v>
      </c>
      <c r="BK23" s="31">
        <f>IFERROR(WOM!BK7/$BM7,"")</f>
        <v>0.25452275511165551</v>
      </c>
      <c r="BL23" s="31">
        <f>IFERROR(WOM!BL7/$BM7,"")</f>
        <v>0.22574908131536794</v>
      </c>
      <c r="BM23" s="32">
        <f t="shared" si="102"/>
        <v>1</v>
      </c>
      <c r="BO23" s="25">
        <f t="shared" si="83"/>
        <v>2015</v>
      </c>
      <c r="BP23" s="26" t="str">
        <f t="shared" si="83"/>
        <v>Dec</v>
      </c>
      <c r="BQ23" s="31">
        <f>IFERROR(WOM!BQ7/$BU7,"")</f>
        <v>0.27737517360872377</v>
      </c>
      <c r="BR23" s="31">
        <f>IFERROR(WOM!BR7/$BU7,"")</f>
        <v>0.25663838506071146</v>
      </c>
      <c r="BS23" s="31">
        <f>IFERROR(WOM!BS7/$BU7,"")</f>
        <v>0.24323097867191046</v>
      </c>
      <c r="BT23" s="31">
        <f>IFERROR(WOM!BT7/$BU7,"")</f>
        <v>0.22275546265865431</v>
      </c>
      <c r="BU23" s="32">
        <f t="shared" si="103"/>
        <v>1</v>
      </c>
      <c r="BW23" s="25">
        <f t="shared" si="84"/>
        <v>2015</v>
      </c>
      <c r="BX23" s="26" t="str">
        <f t="shared" si="84"/>
        <v>Dec</v>
      </c>
      <c r="BY23" s="31">
        <f>IFERROR(WOM!BY7/$CC7,"")</f>
        <v>0.25031367628607276</v>
      </c>
      <c r="BZ23" s="31">
        <f>IFERROR(WOM!BZ7/$CC7,"")</f>
        <v>0.26442910915934753</v>
      </c>
      <c r="CA23" s="31">
        <f>IFERROR(WOM!CA7/$CC7,"")</f>
        <v>0.26270388958594731</v>
      </c>
      <c r="CB23" s="31">
        <f>IFERROR(WOM!CB7/$CC7,"")</f>
        <v>0.22255332496863237</v>
      </c>
      <c r="CC23" s="32">
        <f t="shared" si="104"/>
        <v>0.99999999999999989</v>
      </c>
      <c r="CE23" s="25">
        <f t="shared" si="85"/>
        <v>2015</v>
      </c>
      <c r="CF23" s="26" t="str">
        <f t="shared" si="85"/>
        <v>Dec</v>
      </c>
      <c r="CG23" s="31">
        <f>IFERROR(WOM!CG7/$CK7,"")</f>
        <v>0.20364415862808147</v>
      </c>
      <c r="CH23" s="31">
        <f>IFERROR(WOM!CH7/$CK7,"")</f>
        <v>0.26902465166130762</v>
      </c>
      <c r="CI23" s="31">
        <f>IFERROR(WOM!CI7/$CK7,"")</f>
        <v>0.25616291532690244</v>
      </c>
      <c r="CJ23" s="31">
        <f>IFERROR(WOM!CJ7/$CK7,"")</f>
        <v>0.27116827438370844</v>
      </c>
      <c r="CK23" s="32">
        <f t="shared" si="105"/>
        <v>1</v>
      </c>
      <c r="CM23" s="25">
        <f t="shared" si="86"/>
        <v>2015</v>
      </c>
      <c r="CN23" s="26" t="str">
        <f t="shared" si="86"/>
        <v>Dec</v>
      </c>
      <c r="CO23" s="31">
        <f>IFERROR(WOM!CO7/$CS7,"")</f>
        <v>0.12283464566929134</v>
      </c>
      <c r="CP23" s="31">
        <f>IFERROR(WOM!CP7/$CS7,"")</f>
        <v>0.28661417322834648</v>
      </c>
      <c r="CQ23" s="31">
        <f>IFERROR(WOM!CQ7/$CS7,"")</f>
        <v>0.32440944881889766</v>
      </c>
      <c r="CR23" s="31">
        <f>IFERROR(WOM!CR7/$CS7,"")</f>
        <v>0.26614173228346455</v>
      </c>
      <c r="CS23" s="32">
        <f t="shared" si="106"/>
        <v>1</v>
      </c>
      <c r="CU23" s="25">
        <f t="shared" si="87"/>
        <v>2015</v>
      </c>
      <c r="CV23" s="26" t="str">
        <f t="shared" si="87"/>
        <v>Apr</v>
      </c>
      <c r="CW23" s="31" t="str">
        <f>IFERROR(WOM!CW7/$DA7,"")</f>
        <v/>
      </c>
      <c r="CX23" s="31" t="str">
        <f>IFERROR(WOM!CX7/$DA7,"")</f>
        <v/>
      </c>
      <c r="CY23" s="31" t="str">
        <f>IFERROR(WOM!CY7/$DA7,"")</f>
        <v/>
      </c>
      <c r="CZ23" s="31" t="str">
        <f>IFERROR(WOM!CZ7/$DA7,"")</f>
        <v/>
      </c>
      <c r="DA23" s="32">
        <f t="shared" si="107"/>
        <v>0</v>
      </c>
      <c r="DC23" s="25">
        <f t="shared" si="88"/>
        <v>2015</v>
      </c>
      <c r="DD23" s="26" t="str">
        <f t="shared" si="88"/>
        <v>Apr</v>
      </c>
      <c r="DE23" s="31" t="str">
        <f>IFERROR(WOM!DE7/$DI7,"")</f>
        <v/>
      </c>
      <c r="DF23" s="31" t="str">
        <f>IFERROR(WOM!DF7/$DI7,"")</f>
        <v/>
      </c>
      <c r="DG23" s="31" t="str">
        <f>IFERROR(WOM!DG7/$DI7,"")</f>
        <v/>
      </c>
      <c r="DH23" s="31" t="str">
        <f>IFERROR(WOM!DH7/$DI7,"")</f>
        <v/>
      </c>
      <c r="DI23" s="32">
        <f t="shared" si="108"/>
        <v>0</v>
      </c>
      <c r="DK23" s="25">
        <f t="shared" si="89"/>
        <v>2015</v>
      </c>
      <c r="DL23" s="26" t="str">
        <f t="shared" si="89"/>
        <v>Apr</v>
      </c>
      <c r="DM23" s="31" t="str">
        <f>IFERROR(WOM!DM7/$DQ7,"")</f>
        <v/>
      </c>
      <c r="DN23" s="31" t="str">
        <f>IFERROR(WOM!DN7/$DQ7,"")</f>
        <v/>
      </c>
      <c r="DO23" s="31" t="str">
        <f>IFERROR(WOM!DO7/$DQ7,"")</f>
        <v/>
      </c>
      <c r="DP23" s="31" t="str">
        <f>IFERROR(WOM!DP7/$DQ7,"")</f>
        <v/>
      </c>
      <c r="DQ23" s="32">
        <f t="shared" si="109"/>
        <v>0</v>
      </c>
      <c r="DS23" s="25">
        <f t="shared" si="90"/>
        <v>2015</v>
      </c>
      <c r="DT23" s="26" t="str">
        <f t="shared" si="90"/>
        <v>Apr</v>
      </c>
      <c r="DU23" s="31" t="str">
        <f>IFERROR(WOM!DU7/$DY7,"")</f>
        <v/>
      </c>
      <c r="DV23" s="31" t="str">
        <f>IFERROR(WOM!DV7/$DY7,"")</f>
        <v/>
      </c>
      <c r="DW23" s="31" t="str">
        <f>IFERROR(WOM!DW7/$DY7,"")</f>
        <v/>
      </c>
      <c r="DX23" s="31" t="str">
        <f>IFERROR(WOM!DX7/$DY7,"")</f>
        <v/>
      </c>
      <c r="DY23" s="32">
        <f t="shared" si="110"/>
        <v>0</v>
      </c>
      <c r="EA23" s="25">
        <f t="shared" si="91"/>
        <v>2015</v>
      </c>
      <c r="EB23" s="26" t="str">
        <f t="shared" si="91"/>
        <v>Apr</v>
      </c>
      <c r="EC23" s="31" t="str">
        <f>IFERROR(WOM!EC7/$EG7,"")</f>
        <v/>
      </c>
      <c r="ED23" s="31" t="str">
        <f>IFERROR(WOM!ED7/$EG7,"")</f>
        <v/>
      </c>
      <c r="EE23" s="31" t="str">
        <f>IFERROR(WOM!EE7/$EG7,"")</f>
        <v/>
      </c>
      <c r="EF23" s="31" t="str">
        <f>IFERROR(WOM!EF7/$EG7,"")</f>
        <v/>
      </c>
      <c r="EG23" s="32">
        <f t="shared" si="111"/>
        <v>0</v>
      </c>
      <c r="EI23" s="25">
        <f t="shared" si="92"/>
        <v>2015</v>
      </c>
      <c r="EJ23" s="26" t="str">
        <f t="shared" si="92"/>
        <v>Apr</v>
      </c>
      <c r="EK23" s="31" t="str">
        <f>IFERROR(WOM!EK7/$EO7,"")</f>
        <v/>
      </c>
      <c r="EL23" s="31" t="str">
        <f>IFERROR(WOM!EL7/$EO7,"")</f>
        <v/>
      </c>
      <c r="EM23" s="31" t="str">
        <f>IFERROR(WOM!EM7/$EO7,"")</f>
        <v/>
      </c>
      <c r="EN23" s="31" t="str">
        <f>IFERROR(WOM!EN7/$EO7,"")</f>
        <v/>
      </c>
      <c r="EO23" s="32">
        <f t="shared" si="112"/>
        <v>0</v>
      </c>
      <c r="EQ23" s="25">
        <f t="shared" si="93"/>
        <v>2015</v>
      </c>
      <c r="ER23" s="26" t="str">
        <f t="shared" si="93"/>
        <v>Apr</v>
      </c>
      <c r="ES23" s="31" t="str">
        <f>IFERROR(WOM!ES7/$EW7,"")</f>
        <v/>
      </c>
      <c r="ET23" s="31" t="str">
        <f>IFERROR(WOM!ET7/$EW7,"")</f>
        <v/>
      </c>
      <c r="EU23" s="31" t="str">
        <f>IFERROR(WOM!EU7/$EW7,"")</f>
        <v/>
      </c>
      <c r="EV23" s="31" t="str">
        <f>IFERROR(WOM!EV7/$EW7,"")</f>
        <v/>
      </c>
      <c r="EW23" s="32">
        <f t="shared" si="113"/>
        <v>0</v>
      </c>
      <c r="EY23" s="25">
        <f t="shared" si="94"/>
        <v>2015</v>
      </c>
      <c r="EZ23" s="26" t="str">
        <f t="shared" si="94"/>
        <v>Apr</v>
      </c>
      <c r="FA23" s="31" t="str">
        <f>IFERROR(WOM!FA7/$EO7,"")</f>
        <v/>
      </c>
      <c r="FB23" s="31" t="str">
        <f>IFERROR(WOM!FB7/$EO7,"")</f>
        <v/>
      </c>
      <c r="FC23" s="31" t="str">
        <f>IFERROR(WOM!FC7/$EO7,"")</f>
        <v/>
      </c>
      <c r="FD23" s="31" t="str">
        <f>IFERROR(WOM!FD7/$EO7,"")</f>
        <v/>
      </c>
      <c r="FE23" s="32">
        <f t="shared" si="114"/>
        <v>0</v>
      </c>
    </row>
    <row r="24" spans="3:161" x14ac:dyDescent="0.25">
      <c r="C24" s="25">
        <f t="shared" si="74"/>
        <v>2016</v>
      </c>
      <c r="D24" s="26" t="str">
        <f t="shared" si="74"/>
        <v>Jan</v>
      </c>
      <c r="E24" s="31">
        <f>IFERROR(WOM!E8/$I8,"")</f>
        <v>0.29858030168589172</v>
      </c>
      <c r="F24" s="31">
        <f t="shared" si="75"/>
        <v>0.23181011535048801</v>
      </c>
      <c r="G24" s="31">
        <f t="shared" si="75"/>
        <v>0.2269299023957409</v>
      </c>
      <c r="H24" s="31">
        <f t="shared" si="75"/>
        <v>0.24267968056787934</v>
      </c>
      <c r="I24" s="32">
        <f t="shared" si="95"/>
        <v>1</v>
      </c>
      <c r="K24" s="25">
        <f t="shared" si="76"/>
        <v>2016</v>
      </c>
      <c r="L24" s="26" t="str">
        <f t="shared" si="76"/>
        <v>Jan</v>
      </c>
      <c r="M24" s="31">
        <f>IFERROR(WOM!M8/$Q8,"")</f>
        <v>0.27185574069847068</v>
      </c>
      <c r="N24" s="31">
        <f>IFERROR(WOM!N8/$Q8,"")</f>
        <v>0.24469299246747317</v>
      </c>
      <c r="O24" s="31">
        <f>IFERROR(WOM!O8/$Q8,"")</f>
        <v>0.23419310659666742</v>
      </c>
      <c r="P24" s="31">
        <f>IFERROR(WOM!P8/$Q8,"")</f>
        <v>0.24925816023738873</v>
      </c>
      <c r="Q24" s="32">
        <f t="shared" si="96"/>
        <v>1</v>
      </c>
      <c r="S24" s="25">
        <f t="shared" si="77"/>
        <v>2016</v>
      </c>
      <c r="T24" s="26" t="str">
        <f t="shared" si="77"/>
        <v>Jan</v>
      </c>
      <c r="U24" s="31">
        <f>IFERROR(WOM!U8/$Y8,"")</f>
        <v>0.30113207547169812</v>
      </c>
      <c r="V24" s="31">
        <f>IFERROR(WOM!V8/$Y8,"")</f>
        <v>0.24528301886792453</v>
      </c>
      <c r="W24" s="31">
        <f>IFERROR(WOM!W8/$Y8,"")</f>
        <v>0.2158490566037736</v>
      </c>
      <c r="X24" s="31">
        <f>IFERROR(WOM!X8/$Y8,"")</f>
        <v>0.23773584905660378</v>
      </c>
      <c r="Y24" s="32">
        <f t="shared" si="97"/>
        <v>1</v>
      </c>
      <c r="AA24" s="25">
        <f t="shared" si="78"/>
        <v>2016</v>
      </c>
      <c r="AB24" s="26" t="str">
        <f t="shared" si="78"/>
        <v>Jan</v>
      </c>
      <c r="AC24" s="31">
        <f>IFERROR(WOM!AC8/$AG8,"")</f>
        <v>0.26497128794093522</v>
      </c>
      <c r="AD24" s="31">
        <f>IFERROR(WOM!AD8/$AG8,"")</f>
        <v>0.24200164068908941</v>
      </c>
      <c r="AE24" s="31">
        <f>IFERROR(WOM!AE8/$AG8,"")</f>
        <v>0.25840853158326499</v>
      </c>
      <c r="AF24" s="31">
        <f>IFERROR(WOM!AF8/$AG8,"")</f>
        <v>0.23461853978671041</v>
      </c>
      <c r="AG24" s="32">
        <f t="shared" si="98"/>
        <v>1</v>
      </c>
      <c r="AI24" s="25">
        <f t="shared" si="79"/>
        <v>2016</v>
      </c>
      <c r="AJ24" s="26" t="str">
        <f t="shared" si="79"/>
        <v>Jan</v>
      </c>
      <c r="AK24" s="31">
        <f>IFERROR(WOM!AK8/$AO8,"")</f>
        <v>0.28930708021141893</v>
      </c>
      <c r="AL24" s="31">
        <f>IFERROR(WOM!AL8/$AO8,"")</f>
        <v>0.24615205901144219</v>
      </c>
      <c r="AM24" s="31">
        <f>IFERROR(WOM!AM8/$AO8,"")</f>
        <v>0.21966660858453854</v>
      </c>
      <c r="AN24" s="31">
        <f>IFERROR(WOM!AN8/$AO8,"")</f>
        <v>0.24487425219260034</v>
      </c>
      <c r="AO24" s="32">
        <f t="shared" si="99"/>
        <v>1</v>
      </c>
      <c r="AQ24" s="25">
        <f t="shared" si="80"/>
        <v>2016</v>
      </c>
      <c r="AR24" s="26" t="str">
        <f t="shared" si="80"/>
        <v>Jan</v>
      </c>
      <c r="AS24" s="31">
        <f>IFERROR(WOM!AS8/$AW8,"")</f>
        <v>0.50082583960359695</v>
      </c>
      <c r="AT24" s="31">
        <f>IFERROR(WOM!AT8/$AW8,"")</f>
        <v>0.15819416406680126</v>
      </c>
      <c r="AU24" s="31">
        <f>IFERROR(WOM!AU8/$AW8,"")</f>
        <v>0.14938520829510002</v>
      </c>
      <c r="AV24" s="31">
        <f>IFERROR(WOM!AV8/$AW8,"")</f>
        <v>0.19159478803450175</v>
      </c>
      <c r="AW24" s="32">
        <f t="shared" si="100"/>
        <v>1</v>
      </c>
      <c r="AY24" s="25">
        <f t="shared" si="81"/>
        <v>2016</v>
      </c>
      <c r="AZ24" s="26" t="str">
        <f t="shared" si="81"/>
        <v>Jan</v>
      </c>
      <c r="BA24" s="31">
        <f>IFERROR(WOM!BA8/$BE8,"")</f>
        <v>0.50082583960359695</v>
      </c>
      <c r="BB24" s="31">
        <f>IFERROR(WOM!BB8/$BE8,"")</f>
        <v>0.15819416406680126</v>
      </c>
      <c r="BC24" s="31">
        <f>IFERROR(WOM!BC8/$BE8,"")</f>
        <v>0.14938520829510002</v>
      </c>
      <c r="BD24" s="31">
        <f>IFERROR(WOM!BD8/$BE8,"")</f>
        <v>0.19159478803450175</v>
      </c>
      <c r="BE24" s="32">
        <f t="shared" si="101"/>
        <v>1</v>
      </c>
      <c r="BG24" s="25">
        <f t="shared" si="82"/>
        <v>2016</v>
      </c>
      <c r="BH24" s="26" t="str">
        <f t="shared" si="82"/>
        <v>Jan</v>
      </c>
      <c r="BI24" s="31">
        <f>IFERROR(WOM!BI8/$BM8,"")</f>
        <v>0.29560866608374625</v>
      </c>
      <c r="BJ24" s="31">
        <f>IFERROR(WOM!BJ8/$BM8,"")</f>
        <v>0.23910424560380841</v>
      </c>
      <c r="BK24" s="31">
        <f>IFERROR(WOM!BK8/$BM8,"")</f>
        <v>0.23003983289614302</v>
      </c>
      <c r="BL24" s="31">
        <f>IFERROR(WOM!BL8/$BM8,"")</f>
        <v>0.23524725541630234</v>
      </c>
      <c r="BM24" s="32">
        <f t="shared" si="102"/>
        <v>1</v>
      </c>
      <c r="BO24" s="25">
        <f t="shared" si="83"/>
        <v>2016</v>
      </c>
      <c r="BP24" s="26" t="str">
        <f t="shared" si="83"/>
        <v>Jan</v>
      </c>
      <c r="BQ24" s="31">
        <f>IFERROR(WOM!BQ8/$BU8,"")</f>
        <v>0.26858976996831407</v>
      </c>
      <c r="BR24" s="31">
        <f>IFERROR(WOM!BR8/$BU8,"")</f>
        <v>0.2470680218921032</v>
      </c>
      <c r="BS24" s="31">
        <f>IFERROR(WOM!BS8/$BU8,"")</f>
        <v>0.23920826303444304</v>
      </c>
      <c r="BT24" s="31">
        <f>IFERROR(WOM!BT8/$BU8,"")</f>
        <v>0.24513394510513969</v>
      </c>
      <c r="BU24" s="32">
        <f t="shared" si="103"/>
        <v>1</v>
      </c>
      <c r="BW24" s="25">
        <f t="shared" si="84"/>
        <v>2016</v>
      </c>
      <c r="BX24" s="26" t="str">
        <f t="shared" si="84"/>
        <v>Jan</v>
      </c>
      <c r="BY24" s="31">
        <f>IFERROR(WOM!BY8/$CC8,"")</f>
        <v>0.30609418282548478</v>
      </c>
      <c r="BZ24" s="31">
        <f>IFERROR(WOM!BZ8/$CC8,"")</f>
        <v>0.25730994152046782</v>
      </c>
      <c r="CA24" s="31">
        <f>IFERROR(WOM!CA8/$CC8,"")</f>
        <v>0.21375807940904895</v>
      </c>
      <c r="CB24" s="31">
        <f>IFERROR(WOM!CB8/$CC8,"")</f>
        <v>0.22283779624499847</v>
      </c>
      <c r="CC24" s="32">
        <f t="shared" si="104"/>
        <v>1.0000000000000002</v>
      </c>
      <c r="CE24" s="25">
        <f t="shared" si="85"/>
        <v>2016</v>
      </c>
      <c r="CF24" s="26" t="str">
        <f t="shared" si="85"/>
        <v>Jan</v>
      </c>
      <c r="CG24" s="31">
        <f>IFERROR(WOM!CG8/$CK8,"")</f>
        <v>0.31697687535250985</v>
      </c>
      <c r="CH24" s="31">
        <f>IFERROR(WOM!CH8/$CK8,"")</f>
        <v>0.24478285391990975</v>
      </c>
      <c r="CI24" s="31">
        <f>IFERROR(WOM!CI8/$CK8,"")</f>
        <v>0.21996615905245348</v>
      </c>
      <c r="CJ24" s="31">
        <f>IFERROR(WOM!CJ8/$CK8,"")</f>
        <v>0.21827411167512689</v>
      </c>
      <c r="CK24" s="32">
        <f t="shared" si="105"/>
        <v>0.99999999999999989</v>
      </c>
      <c r="CM24" s="25">
        <f t="shared" si="86"/>
        <v>2016</v>
      </c>
      <c r="CN24" s="26" t="str">
        <f t="shared" si="86"/>
        <v>Jan</v>
      </c>
      <c r="CO24" s="31">
        <f>IFERROR(WOM!CO8/$CS8,"")</f>
        <v>0.23735408560311283</v>
      </c>
      <c r="CP24" s="31">
        <f>IFERROR(WOM!CP8/$CS8,"")</f>
        <v>0.23151750972762647</v>
      </c>
      <c r="CQ24" s="31">
        <f>IFERROR(WOM!CQ8/$CS8,"")</f>
        <v>0.24513618677042801</v>
      </c>
      <c r="CR24" s="31">
        <f>IFERROR(WOM!CR8/$CS8,"")</f>
        <v>0.28599221789883267</v>
      </c>
      <c r="CS24" s="32">
        <f t="shared" si="106"/>
        <v>1</v>
      </c>
      <c r="CU24" s="25">
        <f t="shared" si="87"/>
        <v>2016</v>
      </c>
      <c r="CV24" s="26" t="str">
        <f t="shared" si="87"/>
        <v>May</v>
      </c>
      <c r="CW24" s="31" t="str">
        <f>IFERROR(WOM!CW8/$DA8,"")</f>
        <v/>
      </c>
      <c r="CX24" s="31" t="str">
        <f>IFERROR(WOM!CX8/$DA8,"")</f>
        <v/>
      </c>
      <c r="CY24" s="31" t="str">
        <f>IFERROR(WOM!CY8/$DA8,"")</f>
        <v/>
      </c>
      <c r="CZ24" s="31" t="str">
        <f>IFERROR(WOM!CZ8/$DA8,"")</f>
        <v/>
      </c>
      <c r="DA24" s="32">
        <f t="shared" si="107"/>
        <v>0</v>
      </c>
      <c r="DC24" s="25">
        <f t="shared" si="88"/>
        <v>2016</v>
      </c>
      <c r="DD24" s="26" t="str">
        <f t="shared" si="88"/>
        <v>May</v>
      </c>
      <c r="DE24" s="31" t="str">
        <f>IFERROR(WOM!DE8/$DI8,"")</f>
        <v/>
      </c>
      <c r="DF24" s="31" t="str">
        <f>IFERROR(WOM!DF8/$DI8,"")</f>
        <v/>
      </c>
      <c r="DG24" s="31" t="str">
        <f>IFERROR(WOM!DG8/$DI8,"")</f>
        <v/>
      </c>
      <c r="DH24" s="31" t="str">
        <f>IFERROR(WOM!DH8/$DI8,"")</f>
        <v/>
      </c>
      <c r="DI24" s="32">
        <f t="shared" si="108"/>
        <v>0</v>
      </c>
      <c r="DK24" s="25">
        <f t="shared" si="89"/>
        <v>2016</v>
      </c>
      <c r="DL24" s="26" t="str">
        <f t="shared" si="89"/>
        <v>May</v>
      </c>
      <c r="DM24" s="31" t="str">
        <f>IFERROR(WOM!DM8/$DQ8,"")</f>
        <v/>
      </c>
      <c r="DN24" s="31" t="str">
        <f>IFERROR(WOM!DN8/$DQ8,"")</f>
        <v/>
      </c>
      <c r="DO24" s="31" t="str">
        <f>IFERROR(WOM!DO8/$DQ8,"")</f>
        <v/>
      </c>
      <c r="DP24" s="31" t="str">
        <f>IFERROR(WOM!DP8/$DQ8,"")</f>
        <v/>
      </c>
      <c r="DQ24" s="32">
        <f t="shared" si="109"/>
        <v>0</v>
      </c>
      <c r="DS24" s="25">
        <f t="shared" si="90"/>
        <v>2016</v>
      </c>
      <c r="DT24" s="26" t="str">
        <f t="shared" si="90"/>
        <v>May</v>
      </c>
      <c r="DU24" s="31" t="str">
        <f>IFERROR(WOM!DU8/$DY8,"")</f>
        <v/>
      </c>
      <c r="DV24" s="31" t="str">
        <f>IFERROR(WOM!DV8/$DY8,"")</f>
        <v/>
      </c>
      <c r="DW24" s="31" t="str">
        <f>IFERROR(WOM!DW8/$DY8,"")</f>
        <v/>
      </c>
      <c r="DX24" s="31" t="str">
        <f>IFERROR(WOM!DX8/$DY8,"")</f>
        <v/>
      </c>
      <c r="DY24" s="32">
        <f t="shared" si="110"/>
        <v>0</v>
      </c>
      <c r="EA24" s="25">
        <f t="shared" si="91"/>
        <v>2016</v>
      </c>
      <c r="EB24" s="26" t="str">
        <f t="shared" si="91"/>
        <v>May</v>
      </c>
      <c r="EC24" s="31" t="str">
        <f>IFERROR(WOM!EC8/$EG8,"")</f>
        <v/>
      </c>
      <c r="ED24" s="31" t="str">
        <f>IFERROR(WOM!ED8/$EG8,"")</f>
        <v/>
      </c>
      <c r="EE24" s="31" t="str">
        <f>IFERROR(WOM!EE8/$EG8,"")</f>
        <v/>
      </c>
      <c r="EF24" s="31" t="str">
        <f>IFERROR(WOM!EF8/$EG8,"")</f>
        <v/>
      </c>
      <c r="EG24" s="32">
        <f t="shared" si="111"/>
        <v>0</v>
      </c>
      <c r="EI24" s="25">
        <f t="shared" si="92"/>
        <v>2016</v>
      </c>
      <c r="EJ24" s="26" t="str">
        <f t="shared" si="92"/>
        <v>May</v>
      </c>
      <c r="EK24" s="31" t="str">
        <f>IFERROR(WOM!EK8/$EO8,"")</f>
        <v/>
      </c>
      <c r="EL24" s="31" t="str">
        <f>IFERROR(WOM!EL8/$EO8,"")</f>
        <v/>
      </c>
      <c r="EM24" s="31" t="str">
        <f>IFERROR(WOM!EM8/$EO8,"")</f>
        <v/>
      </c>
      <c r="EN24" s="31" t="str">
        <f>IFERROR(WOM!EN8/$EO8,"")</f>
        <v/>
      </c>
      <c r="EO24" s="32">
        <f t="shared" si="112"/>
        <v>0</v>
      </c>
      <c r="EQ24" s="25">
        <f t="shared" si="93"/>
        <v>2016</v>
      </c>
      <c r="ER24" s="26" t="str">
        <f t="shared" si="93"/>
        <v>May</v>
      </c>
      <c r="ES24" s="31" t="str">
        <f>IFERROR(WOM!ES8/$EW8,"")</f>
        <v/>
      </c>
      <c r="ET24" s="31" t="str">
        <f>IFERROR(WOM!ET8/$EW8,"")</f>
        <v/>
      </c>
      <c r="EU24" s="31" t="str">
        <f>IFERROR(WOM!EU8/$EW8,"")</f>
        <v/>
      </c>
      <c r="EV24" s="31" t="str">
        <f>IFERROR(WOM!EV8/$EW8,"")</f>
        <v/>
      </c>
      <c r="EW24" s="32">
        <f t="shared" si="113"/>
        <v>0</v>
      </c>
      <c r="EY24" s="25">
        <f t="shared" si="94"/>
        <v>2016</v>
      </c>
      <c r="EZ24" s="26" t="str">
        <f t="shared" si="94"/>
        <v>May</v>
      </c>
      <c r="FA24" s="31" t="str">
        <f>IFERROR(WOM!FA8/$EO8,"")</f>
        <v/>
      </c>
      <c r="FB24" s="31" t="str">
        <f>IFERROR(WOM!FB8/$EO8,"")</f>
        <v/>
      </c>
      <c r="FC24" s="31" t="str">
        <f>IFERROR(WOM!FC8/$EO8,"")</f>
        <v/>
      </c>
      <c r="FD24" s="31" t="str">
        <f>IFERROR(WOM!FD8/$EO8,"")</f>
        <v/>
      </c>
      <c r="FE24" s="32">
        <f t="shared" si="114"/>
        <v>0</v>
      </c>
    </row>
    <row r="25" spans="3:161" x14ac:dyDescent="0.25">
      <c r="C25" s="25">
        <f t="shared" si="74"/>
        <v>2016</v>
      </c>
      <c r="D25" s="26" t="str">
        <f t="shared" si="74"/>
        <v>Feb</v>
      </c>
      <c r="E25" s="31">
        <f>IFERROR(WOM!E9/$I9,"")</f>
        <v>0.24771897810218979</v>
      </c>
      <c r="F25" s="31">
        <f t="shared" si="75"/>
        <v>0.24954379562043796</v>
      </c>
      <c r="G25" s="31">
        <f t="shared" si="75"/>
        <v>0.2406478102189781</v>
      </c>
      <c r="H25" s="31">
        <f t="shared" si="75"/>
        <v>0.26208941605839414</v>
      </c>
      <c r="I25" s="32">
        <f t="shared" si="95"/>
        <v>1</v>
      </c>
      <c r="K25" s="25">
        <f t="shared" si="76"/>
        <v>2016</v>
      </c>
      <c r="L25" s="26" t="str">
        <f t="shared" si="76"/>
        <v>Feb</v>
      </c>
      <c r="M25" s="31">
        <f>IFERROR(WOM!M9/$Q9,"")</f>
        <v>0.28705108750632269</v>
      </c>
      <c r="N25" s="31">
        <f>IFERROR(WOM!N9/$Q9,"")</f>
        <v>0.25214972180070816</v>
      </c>
      <c r="O25" s="31">
        <f>IFERROR(WOM!O9/$Q9,"")</f>
        <v>0.22003034901365706</v>
      </c>
      <c r="P25" s="31">
        <f>IFERROR(WOM!P9/$Q9,"")</f>
        <v>0.24076884167931209</v>
      </c>
      <c r="Q25" s="32">
        <f t="shared" si="96"/>
        <v>1</v>
      </c>
      <c r="S25" s="25">
        <f t="shared" si="77"/>
        <v>2016</v>
      </c>
      <c r="T25" s="26" t="str">
        <f t="shared" si="77"/>
        <v>Feb</v>
      </c>
      <c r="U25" s="31">
        <f>IFERROR(WOM!U9/$Y9,"")</f>
        <v>0.27152512488980313</v>
      </c>
      <c r="V25" s="31">
        <f>IFERROR(WOM!V9/$Y9,"")</f>
        <v>0.2377314134587129</v>
      </c>
      <c r="W25" s="31">
        <f>IFERROR(WOM!W9/$Y9,"")</f>
        <v>0.24155157214222744</v>
      </c>
      <c r="X25" s="31">
        <f>IFERROR(WOM!X9/$Y9,"")</f>
        <v>0.24919188950925653</v>
      </c>
      <c r="Y25" s="32">
        <f t="shared" si="97"/>
        <v>1</v>
      </c>
      <c r="AA25" s="25">
        <f t="shared" si="78"/>
        <v>2016</v>
      </c>
      <c r="AB25" s="26" t="str">
        <f t="shared" si="78"/>
        <v>Feb</v>
      </c>
      <c r="AC25" s="31">
        <f>IFERROR(WOM!AC9/$AG9,"")</f>
        <v>0.21418128654970761</v>
      </c>
      <c r="AD25" s="31">
        <f>IFERROR(WOM!AD9/$AG9,"")</f>
        <v>0.25</v>
      </c>
      <c r="AE25" s="31">
        <f>IFERROR(WOM!AE9/$AG9,"")</f>
        <v>0.26973684210526316</v>
      </c>
      <c r="AF25" s="31">
        <f>IFERROR(WOM!AF9/$AG9,"")</f>
        <v>0.26608187134502925</v>
      </c>
      <c r="AG25" s="32">
        <f t="shared" si="98"/>
        <v>1</v>
      </c>
      <c r="AI25" s="25">
        <f t="shared" si="79"/>
        <v>2016</v>
      </c>
      <c r="AJ25" s="26" t="str">
        <f t="shared" si="79"/>
        <v>Feb</v>
      </c>
      <c r="AK25" s="31">
        <f>IFERROR(WOM!AK9/$AO9,"")</f>
        <v>0.26120114394661581</v>
      </c>
      <c r="AL25" s="31">
        <f>IFERROR(WOM!AL9/$AO9,"")</f>
        <v>0.25503654273911663</v>
      </c>
      <c r="AM25" s="31">
        <f>IFERROR(WOM!AM9/$AO9,"")</f>
        <v>0.25878614553543056</v>
      </c>
      <c r="AN25" s="31">
        <f>IFERROR(WOM!AN9/$AO9,"")</f>
        <v>0.224976167778837</v>
      </c>
      <c r="AO25" s="32">
        <f t="shared" si="99"/>
        <v>1</v>
      </c>
      <c r="AQ25" s="25">
        <f t="shared" si="80"/>
        <v>2016</v>
      </c>
      <c r="AR25" s="26" t="str">
        <f t="shared" si="80"/>
        <v>Feb</v>
      </c>
      <c r="AS25" s="31">
        <f>IFERROR(WOM!AS9/$AW9,"")</f>
        <v>0.28838582677165353</v>
      </c>
      <c r="AT25" s="31">
        <f>IFERROR(WOM!AT9/$AW9,"")</f>
        <v>0.24311023622047245</v>
      </c>
      <c r="AU25" s="31">
        <f>IFERROR(WOM!AU9/$AW9,"")</f>
        <v>0.22760826771653545</v>
      </c>
      <c r="AV25" s="31">
        <f>IFERROR(WOM!AV9/$AW9,"")</f>
        <v>0.24089566929133857</v>
      </c>
      <c r="AW25" s="32">
        <f t="shared" si="100"/>
        <v>0.99999999999999989</v>
      </c>
      <c r="AY25" s="25">
        <f t="shared" si="81"/>
        <v>2016</v>
      </c>
      <c r="AZ25" s="26" t="str">
        <f t="shared" si="81"/>
        <v>Feb</v>
      </c>
      <c r="BA25" s="31">
        <f>IFERROR(WOM!BA9/$BE9,"")</f>
        <v>0.28838582677165353</v>
      </c>
      <c r="BB25" s="31">
        <f>IFERROR(WOM!BB9/$BE9,"")</f>
        <v>0.24311023622047245</v>
      </c>
      <c r="BC25" s="31">
        <f>IFERROR(WOM!BC9/$BE9,"")</f>
        <v>0.22760826771653545</v>
      </c>
      <c r="BD25" s="31">
        <f>IFERROR(WOM!BD9/$BE9,"")</f>
        <v>0.24089566929133857</v>
      </c>
      <c r="BE25" s="32">
        <f t="shared" si="101"/>
        <v>0.99999999999999989</v>
      </c>
      <c r="BG25" s="25">
        <f t="shared" si="82"/>
        <v>2016</v>
      </c>
      <c r="BH25" s="26" t="str">
        <f t="shared" si="82"/>
        <v>Feb</v>
      </c>
      <c r="BI25" s="31">
        <f>IFERROR(WOM!BI9/$BM9,"")</f>
        <v>0.25244154431756388</v>
      </c>
      <c r="BJ25" s="31">
        <f>IFERROR(WOM!BJ9/$BM9,"")</f>
        <v>0.24866775421424686</v>
      </c>
      <c r="BK25" s="31">
        <f>IFERROR(WOM!BK9/$BM9,"")</f>
        <v>0.25634584013050571</v>
      </c>
      <c r="BL25" s="31">
        <f>IFERROR(WOM!BL9/$BM9,"")</f>
        <v>0.24254486133768352</v>
      </c>
      <c r="BM25" s="32">
        <f t="shared" si="102"/>
        <v>1</v>
      </c>
      <c r="BO25" s="25">
        <f t="shared" si="83"/>
        <v>2016</v>
      </c>
      <c r="BP25" s="26" t="str">
        <f t="shared" si="83"/>
        <v>Feb</v>
      </c>
      <c r="BQ25" s="31">
        <f>IFERROR(WOM!BQ9/$BU9,"")</f>
        <v>0.23878507848066863</v>
      </c>
      <c r="BR25" s="31">
        <f>IFERROR(WOM!BR9/$BU9,"")</f>
        <v>0.25150506217299723</v>
      </c>
      <c r="BS25" s="31">
        <f>IFERROR(WOM!BS9/$BU9,"")</f>
        <v>0.26260786845145068</v>
      </c>
      <c r="BT25" s="31">
        <f>IFERROR(WOM!BT9/$BU9,"")</f>
        <v>0.24710199089488347</v>
      </c>
      <c r="BU25" s="32">
        <f t="shared" si="103"/>
        <v>1</v>
      </c>
      <c r="BW25" s="25">
        <f t="shared" si="84"/>
        <v>2016</v>
      </c>
      <c r="BX25" s="26" t="str">
        <f t="shared" si="84"/>
        <v>Feb</v>
      </c>
      <c r="BY25" s="31">
        <f>IFERROR(WOM!BY9/$CC9,"")</f>
        <v>0.26314847942754921</v>
      </c>
      <c r="BZ25" s="31">
        <f>IFERROR(WOM!BZ9/$CC9,"")</f>
        <v>0.25384615384615383</v>
      </c>
      <c r="CA25" s="31">
        <f>IFERROR(WOM!CA9/$CC9,"")</f>
        <v>0.25903398926654742</v>
      </c>
      <c r="CB25" s="31">
        <f>IFERROR(WOM!CB9/$CC9,"")</f>
        <v>0.22397137745974954</v>
      </c>
      <c r="CC25" s="32">
        <f t="shared" si="104"/>
        <v>1</v>
      </c>
      <c r="CE25" s="25">
        <f t="shared" si="85"/>
        <v>2016</v>
      </c>
      <c r="CF25" s="26" t="str">
        <f t="shared" si="85"/>
        <v>Feb</v>
      </c>
      <c r="CG25" s="31">
        <f>IFERROR(WOM!CG9/$CK9,"")</f>
        <v>0.24094087730451366</v>
      </c>
      <c r="CH25" s="31">
        <f>IFERROR(WOM!CH9/$CK9,"")</f>
        <v>0.24475524475524477</v>
      </c>
      <c r="CI25" s="31">
        <f>IFERROR(WOM!CI9/$CK9,"")</f>
        <v>0.23903369357914814</v>
      </c>
      <c r="CJ25" s="31">
        <f>IFERROR(WOM!CJ9/$CK9,"")</f>
        <v>0.27527018436109346</v>
      </c>
      <c r="CK25" s="32">
        <f t="shared" si="105"/>
        <v>1</v>
      </c>
      <c r="CM25" s="25">
        <f t="shared" si="86"/>
        <v>2016</v>
      </c>
      <c r="CN25" s="26" t="str">
        <f t="shared" si="86"/>
        <v>Feb</v>
      </c>
      <c r="CO25" s="31">
        <f>IFERROR(WOM!CO9/$CS9,"")</f>
        <v>0.2345360824742268</v>
      </c>
      <c r="CP25" s="31">
        <f>IFERROR(WOM!CP9/$CS9,"")</f>
        <v>0.18041237113402062</v>
      </c>
      <c r="CQ25" s="31">
        <f>IFERROR(WOM!CQ9/$CS9,"")</f>
        <v>0.29123711340206188</v>
      </c>
      <c r="CR25" s="31">
        <f>IFERROR(WOM!CR9/$CS9,"")</f>
        <v>0.29381443298969073</v>
      </c>
      <c r="CS25" s="32">
        <f t="shared" si="106"/>
        <v>1</v>
      </c>
      <c r="CU25" s="25">
        <f t="shared" si="87"/>
        <v>2016</v>
      </c>
      <c r="CV25" s="26" t="str">
        <f t="shared" si="87"/>
        <v>Jun</v>
      </c>
      <c r="CW25" s="31" t="str">
        <f>IFERROR(WOM!CW9/$DA9,"")</f>
        <v/>
      </c>
      <c r="CX25" s="31" t="str">
        <f>IFERROR(WOM!CX9/$DA9,"")</f>
        <v/>
      </c>
      <c r="CY25" s="31" t="str">
        <f>IFERROR(WOM!CY9/$DA9,"")</f>
        <v/>
      </c>
      <c r="CZ25" s="31" t="str">
        <f>IFERROR(WOM!CZ9/$DA9,"")</f>
        <v/>
      </c>
      <c r="DA25" s="32">
        <f t="shared" si="107"/>
        <v>0</v>
      </c>
      <c r="DC25" s="25">
        <f t="shared" si="88"/>
        <v>2016</v>
      </c>
      <c r="DD25" s="26" t="str">
        <f t="shared" si="88"/>
        <v>Jun</v>
      </c>
      <c r="DE25" s="31" t="str">
        <f>IFERROR(WOM!DE9/$DI9,"")</f>
        <v/>
      </c>
      <c r="DF25" s="31" t="str">
        <f>IFERROR(WOM!DF9/$DI9,"")</f>
        <v/>
      </c>
      <c r="DG25" s="31" t="str">
        <f>IFERROR(WOM!DG9/$DI9,"")</f>
        <v/>
      </c>
      <c r="DH25" s="31" t="str">
        <f>IFERROR(WOM!DH9/$DI9,"")</f>
        <v/>
      </c>
      <c r="DI25" s="32">
        <f t="shared" si="108"/>
        <v>0</v>
      </c>
      <c r="DK25" s="25">
        <f t="shared" si="89"/>
        <v>2016</v>
      </c>
      <c r="DL25" s="26" t="str">
        <f t="shared" si="89"/>
        <v>Jun</v>
      </c>
      <c r="DM25" s="31" t="str">
        <f>IFERROR(WOM!DM9/$DQ9,"")</f>
        <v/>
      </c>
      <c r="DN25" s="31" t="str">
        <f>IFERROR(WOM!DN9/$DQ9,"")</f>
        <v/>
      </c>
      <c r="DO25" s="31" t="str">
        <f>IFERROR(WOM!DO9/$DQ9,"")</f>
        <v/>
      </c>
      <c r="DP25" s="31" t="str">
        <f>IFERROR(WOM!DP9/$DQ9,"")</f>
        <v/>
      </c>
      <c r="DQ25" s="32">
        <f t="shared" si="109"/>
        <v>0</v>
      </c>
      <c r="DS25" s="25">
        <f t="shared" si="90"/>
        <v>2016</v>
      </c>
      <c r="DT25" s="26" t="str">
        <f t="shared" si="90"/>
        <v>Jun</v>
      </c>
      <c r="DU25" s="31" t="str">
        <f>IFERROR(WOM!DU9/$DY9,"")</f>
        <v/>
      </c>
      <c r="DV25" s="31" t="str">
        <f>IFERROR(WOM!DV9/$DY9,"")</f>
        <v/>
      </c>
      <c r="DW25" s="31" t="str">
        <f>IFERROR(WOM!DW9/$DY9,"")</f>
        <v/>
      </c>
      <c r="DX25" s="31" t="str">
        <f>IFERROR(WOM!DX9/$DY9,"")</f>
        <v/>
      </c>
      <c r="DY25" s="32">
        <f t="shared" si="110"/>
        <v>0</v>
      </c>
      <c r="EA25" s="25">
        <f t="shared" si="91"/>
        <v>2016</v>
      </c>
      <c r="EB25" s="26" t="str">
        <f t="shared" si="91"/>
        <v>Jun</v>
      </c>
      <c r="EC25" s="31" t="str">
        <f>IFERROR(WOM!EC9/$EG9,"")</f>
        <v/>
      </c>
      <c r="ED25" s="31" t="str">
        <f>IFERROR(WOM!ED9/$EG9,"")</f>
        <v/>
      </c>
      <c r="EE25" s="31" t="str">
        <f>IFERROR(WOM!EE9/$EG9,"")</f>
        <v/>
      </c>
      <c r="EF25" s="31" t="str">
        <f>IFERROR(WOM!EF9/$EG9,"")</f>
        <v/>
      </c>
      <c r="EG25" s="32">
        <f t="shared" si="111"/>
        <v>0</v>
      </c>
      <c r="EI25" s="25">
        <f t="shared" si="92"/>
        <v>2016</v>
      </c>
      <c r="EJ25" s="26" t="str">
        <f t="shared" si="92"/>
        <v>Jun</v>
      </c>
      <c r="EK25" s="31" t="str">
        <f>IFERROR(WOM!EK9/$EO9,"")</f>
        <v/>
      </c>
      <c r="EL25" s="31" t="str">
        <f>IFERROR(WOM!EL9/$EO9,"")</f>
        <v/>
      </c>
      <c r="EM25" s="31" t="str">
        <f>IFERROR(WOM!EM9/$EO9,"")</f>
        <v/>
      </c>
      <c r="EN25" s="31" t="str">
        <f>IFERROR(WOM!EN9/$EO9,"")</f>
        <v/>
      </c>
      <c r="EO25" s="32">
        <f t="shared" si="112"/>
        <v>0</v>
      </c>
      <c r="EQ25" s="25">
        <f t="shared" si="93"/>
        <v>2016</v>
      </c>
      <c r="ER25" s="26" t="str">
        <f t="shared" si="93"/>
        <v>Jun</v>
      </c>
      <c r="ES25" s="31" t="str">
        <f>IFERROR(WOM!ES9/$EW9,"")</f>
        <v/>
      </c>
      <c r="ET25" s="31" t="str">
        <f>IFERROR(WOM!ET9/$EW9,"")</f>
        <v/>
      </c>
      <c r="EU25" s="31" t="str">
        <f>IFERROR(WOM!EU9/$EW9,"")</f>
        <v/>
      </c>
      <c r="EV25" s="31" t="str">
        <f>IFERROR(WOM!EV9/$EW9,"")</f>
        <v/>
      </c>
      <c r="EW25" s="32">
        <f t="shared" si="113"/>
        <v>0</v>
      </c>
      <c r="EY25" s="25">
        <f t="shared" si="94"/>
        <v>2016</v>
      </c>
      <c r="EZ25" s="26" t="str">
        <f t="shared" si="94"/>
        <v>Jun</v>
      </c>
      <c r="FA25" s="31" t="str">
        <f>IFERROR(WOM!FA9/$EO9,"")</f>
        <v/>
      </c>
      <c r="FB25" s="31" t="str">
        <f>IFERROR(WOM!FB9/$EO9,"")</f>
        <v/>
      </c>
      <c r="FC25" s="31" t="str">
        <f>IFERROR(WOM!FC9/$EO9,"")</f>
        <v/>
      </c>
      <c r="FD25" s="31" t="str">
        <f>IFERROR(WOM!FD9/$EO9,"")</f>
        <v/>
      </c>
      <c r="FE25" s="32">
        <f t="shared" si="114"/>
        <v>0</v>
      </c>
    </row>
    <row r="26" spans="3:161" x14ac:dyDescent="0.25">
      <c r="C26" s="25">
        <f t="shared" si="74"/>
        <v>2016</v>
      </c>
      <c r="D26" s="26" t="str">
        <f t="shared" si="74"/>
        <v>Mar</v>
      </c>
      <c r="E26" s="31">
        <f>IFERROR(WOM!E10/$I10,"")</f>
        <v>0.25972808251289264</v>
      </c>
      <c r="F26" s="31">
        <f t="shared" si="75"/>
        <v>0.25644631973745896</v>
      </c>
      <c r="G26" s="31">
        <f t="shared" si="75"/>
        <v>0.26957337083919364</v>
      </c>
      <c r="H26" s="31">
        <f t="shared" si="75"/>
        <v>0.21425222691045476</v>
      </c>
      <c r="I26" s="32">
        <f t="shared" si="95"/>
        <v>1</v>
      </c>
      <c r="K26" s="25">
        <f t="shared" si="76"/>
        <v>2016</v>
      </c>
      <c r="L26" s="26" t="str">
        <f t="shared" si="76"/>
        <v>Mar</v>
      </c>
      <c r="M26" s="31">
        <f>IFERROR(WOM!M10/$Q10,"")</f>
        <v>0.26777020447906524</v>
      </c>
      <c r="N26" s="31">
        <f>IFERROR(WOM!N10/$Q10,"")</f>
        <v>0.26241480038948395</v>
      </c>
      <c r="O26" s="31">
        <f>IFERROR(WOM!O10/$Q10,"")</f>
        <v>0.24926971762414801</v>
      </c>
      <c r="P26" s="31">
        <f>IFERROR(WOM!P10/$Q10,"")</f>
        <v>0.22054527750730282</v>
      </c>
      <c r="Q26" s="32">
        <f t="shared" si="96"/>
        <v>1.0000000000000002</v>
      </c>
      <c r="S26" s="25">
        <f t="shared" si="77"/>
        <v>2016</v>
      </c>
      <c r="T26" s="26" t="str">
        <f t="shared" si="77"/>
        <v>Mar</v>
      </c>
      <c r="U26" s="31">
        <f>IFERROR(WOM!U10/$Y10,"")</f>
        <v>0.30151415404871629</v>
      </c>
      <c r="V26" s="31">
        <f>IFERROR(WOM!V10/$Y10,"")</f>
        <v>0.2544437129690586</v>
      </c>
      <c r="W26" s="31">
        <f>IFERROR(WOM!W10/$Y10,"")</f>
        <v>0.22975641869651087</v>
      </c>
      <c r="X26" s="31">
        <f>IFERROR(WOM!X10/$Y10,"")</f>
        <v>0.21428571428571427</v>
      </c>
      <c r="Y26" s="32">
        <f t="shared" si="97"/>
        <v>1</v>
      </c>
      <c r="AA26" s="25">
        <f t="shared" si="78"/>
        <v>2016</v>
      </c>
      <c r="AB26" s="26" t="str">
        <f t="shared" si="78"/>
        <v>Mar</v>
      </c>
      <c r="AC26" s="31">
        <f>IFERROR(WOM!AC10/$AG10,"")</f>
        <v>0.23663522012578617</v>
      </c>
      <c r="AD26" s="31">
        <f>IFERROR(WOM!AD10/$AG10,"")</f>
        <v>0.26886792452830188</v>
      </c>
      <c r="AE26" s="31">
        <f>IFERROR(WOM!AE10/$AG10,"")</f>
        <v>0.27122641509433965</v>
      </c>
      <c r="AF26" s="31">
        <f>IFERROR(WOM!AF10/$AG10,"")</f>
        <v>0.22327044025157233</v>
      </c>
      <c r="AG26" s="32">
        <f t="shared" si="98"/>
        <v>1</v>
      </c>
      <c r="AI26" s="25">
        <f t="shared" si="79"/>
        <v>2016</v>
      </c>
      <c r="AJ26" s="26" t="str">
        <f t="shared" si="79"/>
        <v>Mar</v>
      </c>
      <c r="AK26" s="31">
        <f>IFERROR(WOM!AK10/$AO10,"")</f>
        <v>0.27975761073438177</v>
      </c>
      <c r="AL26" s="31">
        <f>IFERROR(WOM!AL10/$AO10,"")</f>
        <v>0.25746645505699034</v>
      </c>
      <c r="AM26" s="31">
        <f>IFERROR(WOM!AM10/$AO10,"")</f>
        <v>0.24909825422017026</v>
      </c>
      <c r="AN26" s="31">
        <f>IFERROR(WOM!AN10/$AO10,"")</f>
        <v>0.21367767998845766</v>
      </c>
      <c r="AO26" s="32">
        <f t="shared" si="99"/>
        <v>1</v>
      </c>
      <c r="AQ26" s="25">
        <f t="shared" si="80"/>
        <v>2016</v>
      </c>
      <c r="AR26" s="26" t="str">
        <f t="shared" si="80"/>
        <v>Mar</v>
      </c>
      <c r="AS26" s="31">
        <f>IFERROR(WOM!AS10/$AW10,"")</f>
        <v>0.2947976878612717</v>
      </c>
      <c r="AT26" s="31">
        <f>IFERROR(WOM!AT10/$AW10,"")</f>
        <v>0.24084778420038536</v>
      </c>
      <c r="AU26" s="31">
        <f>IFERROR(WOM!AU10/$AW10,"")</f>
        <v>0.22736030828516376</v>
      </c>
      <c r="AV26" s="31">
        <f>IFERROR(WOM!AV10/$AW10,"")</f>
        <v>0.23699421965317918</v>
      </c>
      <c r="AW26" s="32">
        <f t="shared" si="100"/>
        <v>1</v>
      </c>
      <c r="AY26" s="25">
        <f t="shared" si="81"/>
        <v>2016</v>
      </c>
      <c r="AZ26" s="26" t="str">
        <f t="shared" si="81"/>
        <v>Mar</v>
      </c>
      <c r="BA26" s="31">
        <f>IFERROR(WOM!BA10/$BE10,"")</f>
        <v>0.2947976878612717</v>
      </c>
      <c r="BB26" s="31">
        <f>IFERROR(WOM!BB10/$BE10,"")</f>
        <v>0.24084778420038536</v>
      </c>
      <c r="BC26" s="31">
        <f>IFERROR(WOM!BC10/$BE10,"")</f>
        <v>0.22736030828516376</v>
      </c>
      <c r="BD26" s="31">
        <f>IFERROR(WOM!BD10/$BE10,"")</f>
        <v>0.23699421965317918</v>
      </c>
      <c r="BE26" s="32">
        <f t="shared" si="101"/>
        <v>1</v>
      </c>
      <c r="BG26" s="25">
        <f t="shared" si="82"/>
        <v>2016</v>
      </c>
      <c r="BH26" s="26" t="str">
        <f t="shared" si="82"/>
        <v>Mar</v>
      </c>
      <c r="BI26" s="31">
        <f>IFERROR(WOM!BI10/$BM10,"")</f>
        <v>0.26779321041644799</v>
      </c>
      <c r="BJ26" s="31">
        <f>IFERROR(WOM!BJ10/$BM10,"")</f>
        <v>0.25186299548682783</v>
      </c>
      <c r="BK26" s="31">
        <f>IFERROR(WOM!BK10/$BM10,"")</f>
        <v>0.25594467573965879</v>
      </c>
      <c r="BL26" s="31">
        <f>IFERROR(WOM!BL10/$BM10,"")</f>
        <v>0.22439911835706539</v>
      </c>
      <c r="BM26" s="32">
        <f t="shared" si="102"/>
        <v>1</v>
      </c>
      <c r="BO26" s="25">
        <f t="shared" si="83"/>
        <v>2016</v>
      </c>
      <c r="BP26" s="26" t="str">
        <f t="shared" si="83"/>
        <v>Mar</v>
      </c>
      <c r="BQ26" s="31">
        <f>IFERROR(WOM!BQ10/$BU10,"")</f>
        <v>0.27500510933987327</v>
      </c>
      <c r="BR26" s="31">
        <f>IFERROR(WOM!BR10/$BU10,"")</f>
        <v>0.24448531916343075</v>
      </c>
      <c r="BS26" s="31">
        <f>IFERROR(WOM!BS10/$BU10,"")</f>
        <v>0.25561686763403502</v>
      </c>
      <c r="BT26" s="31">
        <f>IFERROR(WOM!BT10/$BU10,"")</f>
        <v>0.22489270386266094</v>
      </c>
      <c r="BU26" s="32">
        <f t="shared" si="103"/>
        <v>0.99999999999999989</v>
      </c>
      <c r="BW26" s="25">
        <f t="shared" si="84"/>
        <v>2016</v>
      </c>
      <c r="BX26" s="26" t="str">
        <f t="shared" si="84"/>
        <v>Mar</v>
      </c>
      <c r="BY26" s="31">
        <f>IFERROR(WOM!BY10/$CC10,"")</f>
        <v>0.28647568287808128</v>
      </c>
      <c r="BZ26" s="31">
        <f>IFERROR(WOM!BZ10/$CC10,"")</f>
        <v>0.26004885631801022</v>
      </c>
      <c r="CA26" s="31">
        <f>IFERROR(WOM!CA10/$CC10,"")</f>
        <v>0.25094381523428827</v>
      </c>
      <c r="CB26" s="31">
        <f>IFERROR(WOM!CB10/$CC10,"")</f>
        <v>0.20253164556962025</v>
      </c>
      <c r="CC26" s="32">
        <f t="shared" si="104"/>
        <v>1</v>
      </c>
      <c r="CE26" s="25">
        <f t="shared" si="85"/>
        <v>2016</v>
      </c>
      <c r="CF26" s="26" t="str">
        <f t="shared" si="85"/>
        <v>Mar</v>
      </c>
      <c r="CG26" s="31">
        <f>IFERROR(WOM!CG10/$CK10,"")</f>
        <v>0.27349228611500703</v>
      </c>
      <c r="CH26" s="31">
        <f>IFERROR(WOM!CH10/$CK10,"")</f>
        <v>0.25736325385694248</v>
      </c>
      <c r="CI26" s="31">
        <f>IFERROR(WOM!CI10/$CK10,"")</f>
        <v>0.25666199158485276</v>
      </c>
      <c r="CJ26" s="31">
        <f>IFERROR(WOM!CJ10/$CK10,"")</f>
        <v>0.21248246844319776</v>
      </c>
      <c r="CK26" s="32">
        <f t="shared" si="105"/>
        <v>0.99999999999999989</v>
      </c>
      <c r="CM26" s="25">
        <f t="shared" si="86"/>
        <v>2016</v>
      </c>
      <c r="CN26" s="26" t="str">
        <f t="shared" si="86"/>
        <v>Mar</v>
      </c>
      <c r="CO26" s="31">
        <f>IFERROR(WOM!CO10/$CS10,"")</f>
        <v>0.26287262872628725</v>
      </c>
      <c r="CP26" s="31">
        <f>IFERROR(WOM!CP10/$CS10,"")</f>
        <v>0.24119241192411925</v>
      </c>
      <c r="CQ26" s="31">
        <f>IFERROR(WOM!CQ10/$CS10,"")</f>
        <v>0.20867208672086721</v>
      </c>
      <c r="CR26" s="31">
        <f>IFERROR(WOM!CR10/$CS10,"")</f>
        <v>0.2872628726287263</v>
      </c>
      <c r="CS26" s="32">
        <f t="shared" si="106"/>
        <v>1</v>
      </c>
      <c r="CU26" s="25">
        <f t="shared" si="87"/>
        <v>2016</v>
      </c>
      <c r="CV26" s="26" t="str">
        <f t="shared" si="87"/>
        <v>Jul</v>
      </c>
      <c r="CW26" s="31" t="str">
        <f>IFERROR(WOM!CW10/$DA10,"")</f>
        <v/>
      </c>
      <c r="CX26" s="31" t="str">
        <f>IFERROR(WOM!CX10/$DA10,"")</f>
        <v/>
      </c>
      <c r="CY26" s="31" t="str">
        <f>IFERROR(WOM!CY10/$DA10,"")</f>
        <v/>
      </c>
      <c r="CZ26" s="31" t="str">
        <f>IFERROR(WOM!CZ10/$DA10,"")</f>
        <v/>
      </c>
      <c r="DA26" s="32">
        <f t="shared" si="107"/>
        <v>0</v>
      </c>
      <c r="DC26" s="25">
        <f t="shared" si="88"/>
        <v>2016</v>
      </c>
      <c r="DD26" s="26" t="str">
        <f t="shared" si="88"/>
        <v>Jul</v>
      </c>
      <c r="DE26" s="31" t="str">
        <f>IFERROR(WOM!DE10/$DI10,"")</f>
        <v/>
      </c>
      <c r="DF26" s="31" t="str">
        <f>IFERROR(WOM!DF10/$DI10,"")</f>
        <v/>
      </c>
      <c r="DG26" s="31" t="str">
        <f>IFERROR(WOM!DG10/$DI10,"")</f>
        <v/>
      </c>
      <c r="DH26" s="31" t="str">
        <f>IFERROR(WOM!DH10/$DI10,"")</f>
        <v/>
      </c>
      <c r="DI26" s="32">
        <f t="shared" si="108"/>
        <v>0</v>
      </c>
      <c r="DK26" s="25">
        <f t="shared" si="89"/>
        <v>2016</v>
      </c>
      <c r="DL26" s="26" t="str">
        <f t="shared" si="89"/>
        <v>Jul</v>
      </c>
      <c r="DM26" s="31" t="str">
        <f>IFERROR(WOM!DM10/$DQ10,"")</f>
        <v/>
      </c>
      <c r="DN26" s="31" t="str">
        <f>IFERROR(WOM!DN10/$DQ10,"")</f>
        <v/>
      </c>
      <c r="DO26" s="31" t="str">
        <f>IFERROR(WOM!DO10/$DQ10,"")</f>
        <v/>
      </c>
      <c r="DP26" s="31" t="str">
        <f>IFERROR(WOM!DP10/$DQ10,"")</f>
        <v/>
      </c>
      <c r="DQ26" s="32">
        <f t="shared" si="109"/>
        <v>0</v>
      </c>
      <c r="DS26" s="25">
        <f t="shared" si="90"/>
        <v>2016</v>
      </c>
      <c r="DT26" s="26" t="str">
        <f t="shared" si="90"/>
        <v>Jul</v>
      </c>
      <c r="DU26" s="31" t="str">
        <f>IFERROR(WOM!DU10/$DY10,"")</f>
        <v/>
      </c>
      <c r="DV26" s="31" t="str">
        <f>IFERROR(WOM!DV10/$DY10,"")</f>
        <v/>
      </c>
      <c r="DW26" s="31" t="str">
        <f>IFERROR(WOM!DW10/$DY10,"")</f>
        <v/>
      </c>
      <c r="DX26" s="31" t="str">
        <f>IFERROR(WOM!DX10/$DY10,"")</f>
        <v/>
      </c>
      <c r="DY26" s="32">
        <f t="shared" si="110"/>
        <v>0</v>
      </c>
      <c r="EA26" s="25">
        <f t="shared" si="91"/>
        <v>2016</v>
      </c>
      <c r="EB26" s="26" t="str">
        <f t="shared" si="91"/>
        <v>Jul</v>
      </c>
      <c r="EC26" s="31" t="str">
        <f>IFERROR(WOM!EC10/$EG10,"")</f>
        <v/>
      </c>
      <c r="ED26" s="31" t="str">
        <f>IFERROR(WOM!ED10/$EG10,"")</f>
        <v/>
      </c>
      <c r="EE26" s="31" t="str">
        <f>IFERROR(WOM!EE10/$EG10,"")</f>
        <v/>
      </c>
      <c r="EF26" s="31" t="str">
        <f>IFERROR(WOM!EF10/$EG10,"")</f>
        <v/>
      </c>
      <c r="EG26" s="32">
        <f t="shared" si="111"/>
        <v>0</v>
      </c>
      <c r="EI26" s="25">
        <f t="shared" si="92"/>
        <v>2016</v>
      </c>
      <c r="EJ26" s="26" t="str">
        <f t="shared" si="92"/>
        <v>Jul</v>
      </c>
      <c r="EK26" s="31" t="str">
        <f>IFERROR(WOM!EK10/$EO10,"")</f>
        <v/>
      </c>
      <c r="EL26" s="31" t="str">
        <f>IFERROR(WOM!EL10/$EO10,"")</f>
        <v/>
      </c>
      <c r="EM26" s="31" t="str">
        <f>IFERROR(WOM!EM10/$EO10,"")</f>
        <v/>
      </c>
      <c r="EN26" s="31" t="str">
        <f>IFERROR(WOM!EN10/$EO10,"")</f>
        <v/>
      </c>
      <c r="EO26" s="32">
        <f t="shared" si="112"/>
        <v>0</v>
      </c>
      <c r="EQ26" s="25">
        <f t="shared" si="93"/>
        <v>2016</v>
      </c>
      <c r="ER26" s="26" t="str">
        <f t="shared" si="93"/>
        <v>Jul</v>
      </c>
      <c r="ES26" s="31" t="str">
        <f>IFERROR(WOM!ES10/$EW10,"")</f>
        <v/>
      </c>
      <c r="ET26" s="31" t="str">
        <f>IFERROR(WOM!ET10/$EW10,"")</f>
        <v/>
      </c>
      <c r="EU26" s="31" t="str">
        <f>IFERROR(WOM!EU10/$EW10,"")</f>
        <v/>
      </c>
      <c r="EV26" s="31" t="str">
        <f>IFERROR(WOM!EV10/$EW10,"")</f>
        <v/>
      </c>
      <c r="EW26" s="32">
        <f t="shared" si="113"/>
        <v>0</v>
      </c>
      <c r="EY26" s="25">
        <f t="shared" si="94"/>
        <v>2016</v>
      </c>
      <c r="EZ26" s="26" t="str">
        <f t="shared" si="94"/>
        <v>Jul</v>
      </c>
      <c r="FA26" s="31" t="str">
        <f>IFERROR(WOM!FA10/$EO10,"")</f>
        <v/>
      </c>
      <c r="FB26" s="31" t="str">
        <f>IFERROR(WOM!FB10/$EO10,"")</f>
        <v/>
      </c>
      <c r="FC26" s="31" t="str">
        <f>IFERROR(WOM!FC10/$EO10,"")</f>
        <v/>
      </c>
      <c r="FD26" s="31" t="str">
        <f>IFERROR(WOM!FD10/$EO10,"")</f>
        <v/>
      </c>
      <c r="FE26" s="32">
        <f t="shared" si="114"/>
        <v>0</v>
      </c>
    </row>
    <row r="27" spans="3:161" x14ac:dyDescent="0.25">
      <c r="C27" s="25">
        <f t="shared" si="74"/>
        <v>2016</v>
      </c>
      <c r="D27" s="26" t="str">
        <f t="shared" si="74"/>
        <v>Apr</v>
      </c>
      <c r="E27" s="31">
        <f>IFERROR(WOM!E11/$I11,"")</f>
        <v>0.23165137614678899</v>
      </c>
      <c r="F27" s="31">
        <f t="shared" si="75"/>
        <v>0.25708924103419517</v>
      </c>
      <c r="G27" s="31">
        <f t="shared" si="75"/>
        <v>0.25792326939115928</v>
      </c>
      <c r="H27" s="31">
        <f t="shared" si="75"/>
        <v>0.25333611342785656</v>
      </c>
      <c r="I27" s="32">
        <f t="shared" si="95"/>
        <v>1</v>
      </c>
      <c r="K27" s="25">
        <f t="shared" si="76"/>
        <v>2016</v>
      </c>
      <c r="L27" s="26" t="str">
        <f t="shared" si="76"/>
        <v>Apr</v>
      </c>
      <c r="M27" s="31">
        <f>IFERROR(WOM!M11/$Q11,"")</f>
        <v>0.22562674094707522</v>
      </c>
      <c r="N27" s="31">
        <f>IFERROR(WOM!N11/$Q11,"")</f>
        <v>0.26485608170844938</v>
      </c>
      <c r="O27" s="31">
        <f>IFERROR(WOM!O11/$Q11,"")</f>
        <v>0.25324976787372333</v>
      </c>
      <c r="P27" s="31">
        <f>IFERROR(WOM!P11/$Q11,"")</f>
        <v>0.25626740947075211</v>
      </c>
      <c r="Q27" s="32">
        <f t="shared" si="96"/>
        <v>1</v>
      </c>
      <c r="S27" s="25">
        <f t="shared" si="77"/>
        <v>2016</v>
      </c>
      <c r="T27" s="26" t="str">
        <f t="shared" si="77"/>
        <v>Apr</v>
      </c>
      <c r="U27" s="31">
        <f>IFERROR(WOM!U11/$Y11,"")</f>
        <v>0.25019215987701771</v>
      </c>
      <c r="V27" s="31">
        <f>IFERROR(WOM!V11/$Y11,"")</f>
        <v>0.2624903920061491</v>
      </c>
      <c r="W27" s="31">
        <f>IFERROR(WOM!W11/$Y11,"")</f>
        <v>0.27056110684089163</v>
      </c>
      <c r="X27" s="31">
        <f>IFERROR(WOM!X11/$Y11,"")</f>
        <v>0.21675634127594159</v>
      </c>
      <c r="Y27" s="32">
        <f t="shared" si="97"/>
        <v>1</v>
      </c>
      <c r="AA27" s="25">
        <f t="shared" si="78"/>
        <v>2016</v>
      </c>
      <c r="AB27" s="26" t="str">
        <f t="shared" si="78"/>
        <v>Apr</v>
      </c>
      <c r="AC27" s="31">
        <f>IFERROR(WOM!AC11/$AG11,"")</f>
        <v>0.27464195450716089</v>
      </c>
      <c r="AD27" s="31">
        <f>IFERROR(WOM!AD11/$AG11,"")</f>
        <v>0.27295703454085929</v>
      </c>
      <c r="AE27" s="31">
        <f>IFERROR(WOM!AE11/$AG11,"")</f>
        <v>0.20387531592249369</v>
      </c>
      <c r="AF27" s="31">
        <f>IFERROR(WOM!AF11/$AG11,"")</f>
        <v>0.2485256950294861</v>
      </c>
      <c r="AG27" s="32">
        <f t="shared" si="98"/>
        <v>1</v>
      </c>
      <c r="AI27" s="25">
        <f t="shared" si="79"/>
        <v>2016</v>
      </c>
      <c r="AJ27" s="26" t="str">
        <f t="shared" si="79"/>
        <v>Apr</v>
      </c>
      <c r="AK27" s="31">
        <f>IFERROR(WOM!AK11/$AO11,"")</f>
        <v>0.24272048041337896</v>
      </c>
      <c r="AL27" s="31">
        <f>IFERROR(WOM!AL11/$AO11,"")</f>
        <v>0.2513092661127016</v>
      </c>
      <c r="AM27" s="31">
        <f>IFERROR(WOM!AM11/$AO11,"")</f>
        <v>0.2512394385866909</v>
      </c>
      <c r="AN27" s="31">
        <f>IFERROR(WOM!AN11/$AO11,"")</f>
        <v>0.25473081488722854</v>
      </c>
      <c r="AO27" s="32">
        <f t="shared" si="99"/>
        <v>1</v>
      </c>
      <c r="AQ27" s="25">
        <f t="shared" si="80"/>
        <v>2016</v>
      </c>
      <c r="AR27" s="26" t="str">
        <f t="shared" si="80"/>
        <v>Apr</v>
      </c>
      <c r="AS27" s="31">
        <f>IFERROR(WOM!AS11/$AW11,"")</f>
        <v>0.23643807574206754</v>
      </c>
      <c r="AT27" s="31">
        <f>IFERROR(WOM!AT11/$AW11,"")</f>
        <v>0.26441487546912318</v>
      </c>
      <c r="AU27" s="31">
        <f>IFERROR(WOM!AU11/$AW11,"")</f>
        <v>0.24223814397816446</v>
      </c>
      <c r="AV27" s="31">
        <f>IFERROR(WOM!AV11/$AW11,"")</f>
        <v>0.25690890481064482</v>
      </c>
      <c r="AW27" s="32">
        <f t="shared" si="100"/>
        <v>1</v>
      </c>
      <c r="AY27" s="25">
        <f t="shared" si="81"/>
        <v>2016</v>
      </c>
      <c r="AZ27" s="26" t="str">
        <f t="shared" si="81"/>
        <v>Apr</v>
      </c>
      <c r="BA27" s="31">
        <f>IFERROR(WOM!BA11/$BE11,"")</f>
        <v>0.23643807574206754</v>
      </c>
      <c r="BB27" s="31">
        <f>IFERROR(WOM!BB11/$BE11,"")</f>
        <v>0.26441487546912318</v>
      </c>
      <c r="BC27" s="31">
        <f>IFERROR(WOM!BC11/$BE11,"")</f>
        <v>0.24223814397816446</v>
      </c>
      <c r="BD27" s="31">
        <f>IFERROR(WOM!BD11/$BE11,"")</f>
        <v>0.25690890481064482</v>
      </c>
      <c r="BE27" s="32">
        <f t="shared" si="101"/>
        <v>1</v>
      </c>
      <c r="BG27" s="25">
        <f t="shared" si="82"/>
        <v>2016</v>
      </c>
      <c r="BH27" s="26" t="str">
        <f t="shared" si="82"/>
        <v>Apr</v>
      </c>
      <c r="BI27" s="31">
        <f>IFERROR(WOM!BI11/$BM11,"")</f>
        <v>0.26505260016414234</v>
      </c>
      <c r="BJ27" s="31">
        <f>IFERROR(WOM!BJ11/$BM11,"")</f>
        <v>0.24856375438334702</v>
      </c>
      <c r="BK27" s="31">
        <f>IFERROR(WOM!BK11/$BM11,"")</f>
        <v>0.2460643139595613</v>
      </c>
      <c r="BL27" s="31">
        <f>IFERROR(WOM!BL11/$BM11,"")</f>
        <v>0.24031933149294935</v>
      </c>
      <c r="BM27" s="32">
        <f t="shared" si="102"/>
        <v>1</v>
      </c>
      <c r="BO27" s="25">
        <f t="shared" si="83"/>
        <v>2016</v>
      </c>
      <c r="BP27" s="26" t="str">
        <f t="shared" si="83"/>
        <v>Apr</v>
      </c>
      <c r="BQ27" s="31">
        <f>IFERROR(WOM!BQ11/$BU11,"")</f>
        <v>0.24024171827789398</v>
      </c>
      <c r="BR27" s="31">
        <f>IFERROR(WOM!BR11/$BU11,"")</f>
        <v>0.25093310364628196</v>
      </c>
      <c r="BS27" s="31">
        <f>IFERROR(WOM!BS11/$BU11,"")</f>
        <v>0.26479635781961364</v>
      </c>
      <c r="BT27" s="31">
        <f>IFERROR(WOM!BT11/$BU11,"")</f>
        <v>0.24402882025621045</v>
      </c>
      <c r="BU27" s="32">
        <f t="shared" si="103"/>
        <v>1</v>
      </c>
      <c r="BW27" s="25">
        <f t="shared" si="84"/>
        <v>2016</v>
      </c>
      <c r="BX27" s="26" t="str">
        <f t="shared" si="84"/>
        <v>Apr</v>
      </c>
      <c r="BY27" s="31">
        <f>IFERROR(WOM!BY11/$CC11,"")</f>
        <v>0.2384678747940692</v>
      </c>
      <c r="BZ27" s="31">
        <f>IFERROR(WOM!BZ11/$CC11,"")</f>
        <v>0.24897034596375617</v>
      </c>
      <c r="CA27" s="31">
        <f>IFERROR(WOM!CA11/$CC11,"")</f>
        <v>0.25947281713344317</v>
      </c>
      <c r="CB27" s="31">
        <f>IFERROR(WOM!CB11/$CC11,"")</f>
        <v>0.25308896210873144</v>
      </c>
      <c r="CC27" s="32">
        <f t="shared" si="104"/>
        <v>1</v>
      </c>
      <c r="CE27" s="25">
        <f t="shared" si="85"/>
        <v>2016</v>
      </c>
      <c r="CF27" s="26" t="str">
        <f t="shared" si="85"/>
        <v>Apr</v>
      </c>
      <c r="CG27" s="31">
        <f>IFERROR(WOM!CG11/$CK11,"")</f>
        <v>0.17790622992935132</v>
      </c>
      <c r="CH27" s="31">
        <f>IFERROR(WOM!CH11/$CK11,"")</f>
        <v>0.26461143224149003</v>
      </c>
      <c r="CI27" s="31">
        <f>IFERROR(WOM!CI11/$CK11,"")</f>
        <v>0.28195247270391777</v>
      </c>
      <c r="CJ27" s="31">
        <f>IFERROR(WOM!CJ11/$CK11,"")</f>
        <v>0.27552986512524086</v>
      </c>
      <c r="CK27" s="32">
        <f t="shared" si="105"/>
        <v>1</v>
      </c>
      <c r="CM27" s="25">
        <f t="shared" si="86"/>
        <v>2016</v>
      </c>
      <c r="CN27" s="26" t="str">
        <f t="shared" si="86"/>
        <v>Apr</v>
      </c>
      <c r="CO27" s="31">
        <f>IFERROR(WOM!CO11/$CS11,"")</f>
        <v>0.21604938271604937</v>
      </c>
      <c r="CP27" s="31">
        <f>IFERROR(WOM!CP11/$CS11,"")</f>
        <v>0.20679012345679013</v>
      </c>
      <c r="CQ27" s="31">
        <f>IFERROR(WOM!CQ11/$CS11,"")</f>
        <v>0.27777777777777779</v>
      </c>
      <c r="CR27" s="31">
        <f>IFERROR(WOM!CR11/$CS11,"")</f>
        <v>0.29938271604938271</v>
      </c>
      <c r="CS27" s="32">
        <f t="shared" si="106"/>
        <v>1</v>
      </c>
      <c r="CU27" s="25">
        <f t="shared" si="87"/>
        <v>2016</v>
      </c>
      <c r="CV27" s="26" t="str">
        <f t="shared" si="87"/>
        <v>Aug</v>
      </c>
      <c r="CW27" s="31" t="str">
        <f>IFERROR(WOM!CW11/$DA11,"")</f>
        <v/>
      </c>
      <c r="CX27" s="31" t="str">
        <f>IFERROR(WOM!CX11/$DA11,"")</f>
        <v/>
      </c>
      <c r="CY27" s="31" t="str">
        <f>IFERROR(WOM!CY11/$DA11,"")</f>
        <v/>
      </c>
      <c r="CZ27" s="31" t="str">
        <f>IFERROR(WOM!CZ11/$DA11,"")</f>
        <v/>
      </c>
      <c r="DA27" s="32">
        <f t="shared" si="107"/>
        <v>0</v>
      </c>
      <c r="DC27" s="25">
        <f t="shared" si="88"/>
        <v>2016</v>
      </c>
      <c r="DD27" s="26" t="str">
        <f t="shared" si="88"/>
        <v>Aug</v>
      </c>
      <c r="DE27" s="31" t="str">
        <f>IFERROR(WOM!DE11/$DI11,"")</f>
        <v/>
      </c>
      <c r="DF27" s="31" t="str">
        <f>IFERROR(WOM!DF11/$DI11,"")</f>
        <v/>
      </c>
      <c r="DG27" s="31" t="str">
        <f>IFERROR(WOM!DG11/$DI11,"")</f>
        <v/>
      </c>
      <c r="DH27" s="31" t="str">
        <f>IFERROR(WOM!DH11/$DI11,"")</f>
        <v/>
      </c>
      <c r="DI27" s="32">
        <f t="shared" si="108"/>
        <v>0</v>
      </c>
      <c r="DK27" s="25">
        <f t="shared" si="89"/>
        <v>2016</v>
      </c>
      <c r="DL27" s="26" t="str">
        <f t="shared" si="89"/>
        <v>Aug</v>
      </c>
      <c r="DM27" s="31" t="str">
        <f>IFERROR(WOM!DM11/$DQ11,"")</f>
        <v/>
      </c>
      <c r="DN27" s="31" t="str">
        <f>IFERROR(WOM!DN11/$DQ11,"")</f>
        <v/>
      </c>
      <c r="DO27" s="31" t="str">
        <f>IFERROR(WOM!DO11/$DQ11,"")</f>
        <v/>
      </c>
      <c r="DP27" s="31" t="str">
        <f>IFERROR(WOM!DP11/$DQ11,"")</f>
        <v/>
      </c>
      <c r="DQ27" s="32">
        <f t="shared" si="109"/>
        <v>0</v>
      </c>
      <c r="DS27" s="25">
        <f t="shared" si="90"/>
        <v>2016</v>
      </c>
      <c r="DT27" s="26" t="str">
        <f t="shared" si="90"/>
        <v>Aug</v>
      </c>
      <c r="DU27" s="31" t="str">
        <f>IFERROR(WOM!DU11/$DY11,"")</f>
        <v/>
      </c>
      <c r="DV27" s="31" t="str">
        <f>IFERROR(WOM!DV11/$DY11,"")</f>
        <v/>
      </c>
      <c r="DW27" s="31" t="str">
        <f>IFERROR(WOM!DW11/$DY11,"")</f>
        <v/>
      </c>
      <c r="DX27" s="31" t="str">
        <f>IFERROR(WOM!DX11/$DY11,"")</f>
        <v/>
      </c>
      <c r="DY27" s="32">
        <f t="shared" si="110"/>
        <v>0</v>
      </c>
      <c r="EA27" s="25">
        <f t="shared" si="91"/>
        <v>2016</v>
      </c>
      <c r="EB27" s="26" t="str">
        <f t="shared" si="91"/>
        <v>Aug</v>
      </c>
      <c r="EC27" s="31" t="str">
        <f>IFERROR(WOM!EC11/$EG11,"")</f>
        <v/>
      </c>
      <c r="ED27" s="31" t="str">
        <f>IFERROR(WOM!ED11/$EG11,"")</f>
        <v/>
      </c>
      <c r="EE27" s="31" t="str">
        <f>IFERROR(WOM!EE11/$EG11,"")</f>
        <v/>
      </c>
      <c r="EF27" s="31" t="str">
        <f>IFERROR(WOM!EF11/$EG11,"")</f>
        <v/>
      </c>
      <c r="EG27" s="32">
        <f t="shared" si="111"/>
        <v>0</v>
      </c>
      <c r="EI27" s="25">
        <f t="shared" si="92"/>
        <v>2016</v>
      </c>
      <c r="EJ27" s="26" t="str">
        <f t="shared" si="92"/>
        <v>Aug</v>
      </c>
      <c r="EK27" s="31" t="str">
        <f>IFERROR(WOM!EK11/$EO11,"")</f>
        <v/>
      </c>
      <c r="EL27" s="31" t="str">
        <f>IFERROR(WOM!EL11/$EO11,"")</f>
        <v/>
      </c>
      <c r="EM27" s="31" t="str">
        <f>IFERROR(WOM!EM11/$EO11,"")</f>
        <v/>
      </c>
      <c r="EN27" s="31" t="str">
        <f>IFERROR(WOM!EN11/$EO11,"")</f>
        <v/>
      </c>
      <c r="EO27" s="32">
        <f t="shared" si="112"/>
        <v>0</v>
      </c>
      <c r="EQ27" s="25">
        <f t="shared" si="93"/>
        <v>2016</v>
      </c>
      <c r="ER27" s="26" t="str">
        <f t="shared" si="93"/>
        <v>Aug</v>
      </c>
      <c r="ES27" s="31" t="str">
        <f>IFERROR(WOM!ES11/$EW11,"")</f>
        <v/>
      </c>
      <c r="ET27" s="31" t="str">
        <f>IFERROR(WOM!ET11/$EW11,"")</f>
        <v/>
      </c>
      <c r="EU27" s="31" t="str">
        <f>IFERROR(WOM!EU11/$EW11,"")</f>
        <v/>
      </c>
      <c r="EV27" s="31" t="str">
        <f>IFERROR(WOM!EV11/$EW11,"")</f>
        <v/>
      </c>
      <c r="EW27" s="32">
        <f t="shared" si="113"/>
        <v>0</v>
      </c>
      <c r="EY27" s="25">
        <f t="shared" si="94"/>
        <v>2016</v>
      </c>
      <c r="EZ27" s="26" t="str">
        <f t="shared" si="94"/>
        <v>Aug</v>
      </c>
      <c r="FA27" s="31" t="str">
        <f>IFERROR(WOM!FA11/$EO11,"")</f>
        <v/>
      </c>
      <c r="FB27" s="31" t="str">
        <f>IFERROR(WOM!FB11/$EO11,"")</f>
        <v/>
      </c>
      <c r="FC27" s="31" t="str">
        <f>IFERROR(WOM!FC11/$EO11,"")</f>
        <v/>
      </c>
      <c r="FD27" s="31" t="str">
        <f>IFERROR(WOM!FD11/$EO11,"")</f>
        <v/>
      </c>
      <c r="FE27" s="32">
        <f t="shared" si="114"/>
        <v>0</v>
      </c>
    </row>
    <row r="28" spans="3:161" x14ac:dyDescent="0.25">
      <c r="C28" s="25">
        <f t="shared" si="74"/>
        <v>2016</v>
      </c>
      <c r="D28" s="26" t="str">
        <f t="shared" si="74"/>
        <v>May</v>
      </c>
      <c r="E28" s="31">
        <f>IFERROR(WOM!E12/$I12,"")</f>
        <v>0.2286659316427784</v>
      </c>
      <c r="F28" s="31">
        <f t="shared" si="75"/>
        <v>0.27210584343991179</v>
      </c>
      <c r="G28" s="31">
        <f t="shared" si="75"/>
        <v>0.24299889746416758</v>
      </c>
      <c r="H28" s="31">
        <f t="shared" si="75"/>
        <v>0.25622932745314225</v>
      </c>
      <c r="I28" s="32">
        <f t="shared" si="95"/>
        <v>1</v>
      </c>
      <c r="K28" s="25">
        <f t="shared" si="76"/>
        <v>2016</v>
      </c>
      <c r="L28" s="26" t="str">
        <f t="shared" si="76"/>
        <v>May</v>
      </c>
      <c r="M28" s="31">
        <f>IFERROR(WOM!M12/$Q12,"")</f>
        <v>0.23736352608168218</v>
      </c>
      <c r="N28" s="31">
        <f>IFERROR(WOM!N12/$Q12,"")</f>
        <v>0.25677315002021833</v>
      </c>
      <c r="O28" s="31">
        <f>IFERROR(WOM!O12/$Q12,"")</f>
        <v>0.25556004852405984</v>
      </c>
      <c r="P28" s="31">
        <f>IFERROR(WOM!P12/$Q12,"")</f>
        <v>0.25030327537403962</v>
      </c>
      <c r="Q28" s="32">
        <f t="shared" si="96"/>
        <v>0.99999999999999989</v>
      </c>
      <c r="S28" s="25">
        <f t="shared" si="77"/>
        <v>2016</v>
      </c>
      <c r="T28" s="26" t="str">
        <f t="shared" si="77"/>
        <v>May</v>
      </c>
      <c r="U28" s="31">
        <f>IFERROR(WOM!U12/$Y12,"")</f>
        <v>0.25656108597285066</v>
      </c>
      <c r="V28" s="31">
        <f>IFERROR(WOM!V12/$Y12,"")</f>
        <v>0.22533936651583711</v>
      </c>
      <c r="W28" s="31">
        <f>IFERROR(WOM!W12/$Y12,"")</f>
        <v>0.26425339366515838</v>
      </c>
      <c r="X28" s="31">
        <f>IFERROR(WOM!X12/$Y12,"")</f>
        <v>0.25384615384615383</v>
      </c>
      <c r="Y28" s="32">
        <f t="shared" si="97"/>
        <v>1</v>
      </c>
      <c r="AA28" s="25">
        <f t="shared" si="78"/>
        <v>2016</v>
      </c>
      <c r="AB28" s="26" t="str">
        <f t="shared" si="78"/>
        <v>May</v>
      </c>
      <c r="AC28" s="31">
        <f>IFERROR(WOM!AC12/$AG12,"")</f>
        <v>0.22702205882352941</v>
      </c>
      <c r="AD28" s="31">
        <f>IFERROR(WOM!AD12/$AG12,"")</f>
        <v>0.25735294117647056</v>
      </c>
      <c r="AE28" s="31">
        <f>IFERROR(WOM!AE12/$AG12,"")</f>
        <v>0.28860294117647056</v>
      </c>
      <c r="AF28" s="31">
        <f>IFERROR(WOM!AF12/$AG12,"")</f>
        <v>0.22702205882352941</v>
      </c>
      <c r="AG28" s="32">
        <f t="shared" si="98"/>
        <v>1</v>
      </c>
      <c r="AI28" s="25">
        <f t="shared" si="79"/>
        <v>2016</v>
      </c>
      <c r="AJ28" s="26" t="str">
        <f t="shared" si="79"/>
        <v>May</v>
      </c>
      <c r="AK28" s="31">
        <f>IFERROR(WOM!AK12/$AO12,"")</f>
        <v>0.24003493727171668</v>
      </c>
      <c r="AL28" s="31">
        <f>IFERROR(WOM!AL12/$AO12,"")</f>
        <v>0.24678418294425916</v>
      </c>
      <c r="AM28" s="31">
        <f>IFERROR(WOM!AM12/$AO12,"")</f>
        <v>0.25996506272828329</v>
      </c>
      <c r="AN28" s="31">
        <f>IFERROR(WOM!AN12/$AO12,"")</f>
        <v>0.25321581705574081</v>
      </c>
      <c r="AO28" s="32">
        <f t="shared" si="99"/>
        <v>1</v>
      </c>
      <c r="AQ28" s="25">
        <f t="shared" si="80"/>
        <v>2016</v>
      </c>
      <c r="AR28" s="26" t="str">
        <f t="shared" si="80"/>
        <v>May</v>
      </c>
      <c r="AS28" s="31">
        <f>IFERROR(WOM!AS12/$AW12,"")</f>
        <v>0.24658203125</v>
      </c>
      <c r="AT28" s="31">
        <f>IFERROR(WOM!AT12/$AW12,"")</f>
        <v>0.26123046875</v>
      </c>
      <c r="AU28" s="31">
        <f>IFERROR(WOM!AU12/$AW12,"")</f>
        <v>0.2509765625</v>
      </c>
      <c r="AV28" s="31">
        <f>IFERROR(WOM!AV12/$AW12,"")</f>
        <v>0.2412109375</v>
      </c>
      <c r="AW28" s="32">
        <f t="shared" si="100"/>
        <v>1</v>
      </c>
      <c r="AY28" s="25">
        <f t="shared" si="81"/>
        <v>2016</v>
      </c>
      <c r="AZ28" s="26" t="str">
        <f t="shared" si="81"/>
        <v>May</v>
      </c>
      <c r="BA28" s="31">
        <f>IFERROR(WOM!BA12/$BE12,"")</f>
        <v>0.24658203125</v>
      </c>
      <c r="BB28" s="31">
        <f>IFERROR(WOM!BB12/$BE12,"")</f>
        <v>0.26123046875</v>
      </c>
      <c r="BC28" s="31">
        <f>IFERROR(WOM!BC12/$BE12,"")</f>
        <v>0.2509765625</v>
      </c>
      <c r="BD28" s="31">
        <f>IFERROR(WOM!BD12/$BE12,"")</f>
        <v>0.2412109375</v>
      </c>
      <c r="BE28" s="32">
        <f t="shared" si="101"/>
        <v>1</v>
      </c>
      <c r="BG28" s="25">
        <f t="shared" si="82"/>
        <v>2016</v>
      </c>
      <c r="BH28" s="26" t="str">
        <f t="shared" si="82"/>
        <v>May</v>
      </c>
      <c r="BI28" s="31">
        <f>IFERROR(WOM!BI12/$BM12,"")</f>
        <v>0.26140107272182744</v>
      </c>
      <c r="BJ28" s="31">
        <f>IFERROR(WOM!BJ12/$BM12,"")</f>
        <v>0.25413161262217865</v>
      </c>
      <c r="BK28" s="31">
        <f>IFERROR(WOM!BK12/$BM12,"")</f>
        <v>0.24920362656211714</v>
      </c>
      <c r="BL28" s="31">
        <f>IFERROR(WOM!BL12/$BM12,"")</f>
        <v>0.23526368809387677</v>
      </c>
      <c r="BM28" s="32">
        <f t="shared" si="102"/>
        <v>1</v>
      </c>
      <c r="BO28" s="25">
        <f t="shared" si="83"/>
        <v>2016</v>
      </c>
      <c r="BP28" s="26" t="str">
        <f t="shared" si="83"/>
        <v>May</v>
      </c>
      <c r="BQ28" s="31">
        <f>IFERROR(WOM!BQ12/$BU12,"")</f>
        <v>0.25691925237086827</v>
      </c>
      <c r="BR28" s="31">
        <f>IFERROR(WOM!BR12/$BU12,"")</f>
        <v>0.25439646441395819</v>
      </c>
      <c r="BS28" s="31">
        <f>IFERROR(WOM!BS12/$BU12,"")</f>
        <v>0.25632998803056811</v>
      </c>
      <c r="BT28" s="31">
        <f>IFERROR(WOM!BT12/$BU12,"")</f>
        <v>0.23235429518460546</v>
      </c>
      <c r="BU28" s="32">
        <f t="shared" si="103"/>
        <v>1</v>
      </c>
      <c r="BW28" s="25">
        <f t="shared" si="84"/>
        <v>2016</v>
      </c>
      <c r="BX28" s="26" t="str">
        <f t="shared" si="84"/>
        <v>May</v>
      </c>
      <c r="BY28" s="31">
        <f>IFERROR(WOM!BY12/$CC12,"")</f>
        <v>0.24641328970551221</v>
      </c>
      <c r="BZ28" s="31">
        <f>IFERROR(WOM!BZ12/$CC12,"")</f>
        <v>0.2479234835137176</v>
      </c>
      <c r="CA28" s="31">
        <f>IFERROR(WOM!CA12/$CC12,"")</f>
        <v>0.25220236597029955</v>
      </c>
      <c r="CB28" s="31">
        <f>IFERROR(WOM!CB12/$CC12,"")</f>
        <v>0.2534608608104707</v>
      </c>
      <c r="CC28" s="32">
        <f t="shared" si="104"/>
        <v>1</v>
      </c>
      <c r="CE28" s="25">
        <f t="shared" si="85"/>
        <v>2016</v>
      </c>
      <c r="CF28" s="26" t="str">
        <f t="shared" si="85"/>
        <v>May</v>
      </c>
      <c r="CG28" s="31">
        <f>IFERROR(WOM!CG12/$CK12,"")</f>
        <v>0.21805467260012715</v>
      </c>
      <c r="CH28" s="31">
        <f>IFERROR(WOM!CH12/$CK12,"")</f>
        <v>0.26891290527654166</v>
      </c>
      <c r="CI28" s="31">
        <f>IFERROR(WOM!CI12/$CK12,"")</f>
        <v>0.23776223776223776</v>
      </c>
      <c r="CJ28" s="31">
        <f>IFERROR(WOM!CJ12/$CK12,"")</f>
        <v>0.27527018436109346</v>
      </c>
      <c r="CK28" s="32">
        <f t="shared" si="105"/>
        <v>1</v>
      </c>
      <c r="CM28" s="25">
        <f t="shared" si="86"/>
        <v>2016</v>
      </c>
      <c r="CN28" s="26" t="str">
        <f t="shared" si="86"/>
        <v>May</v>
      </c>
      <c r="CO28" s="31">
        <f>IFERROR(WOM!CO12/$CS12,"")</f>
        <v>0.23148781043517885</v>
      </c>
      <c r="CP28" s="31">
        <f>IFERROR(WOM!CP12/$CS12,"")</f>
        <v>0.27067669172932329</v>
      </c>
      <c r="CQ28" s="31">
        <f>IFERROR(WOM!CQ12/$CS12,"")</f>
        <v>0.24082934609250398</v>
      </c>
      <c r="CR28" s="31">
        <f>IFERROR(WOM!CR12/$CS12,"")</f>
        <v>0.25700615174299385</v>
      </c>
      <c r="CS28" s="32">
        <f t="shared" si="106"/>
        <v>1</v>
      </c>
      <c r="CU28" s="25">
        <f t="shared" si="87"/>
        <v>2016</v>
      </c>
      <c r="CV28" s="26" t="str">
        <f t="shared" si="87"/>
        <v>Sep</v>
      </c>
      <c r="CW28" s="31" t="str">
        <f>IFERROR(WOM!CW12/$DA12,"")</f>
        <v/>
      </c>
      <c r="CX28" s="31" t="str">
        <f>IFERROR(WOM!CX12/$DA12,"")</f>
        <v/>
      </c>
      <c r="CY28" s="31" t="str">
        <f>IFERROR(WOM!CY12/$DA12,"")</f>
        <v/>
      </c>
      <c r="CZ28" s="31" t="str">
        <f>IFERROR(WOM!CZ12/$DA12,"")</f>
        <v/>
      </c>
      <c r="DA28" s="32">
        <f t="shared" si="107"/>
        <v>0</v>
      </c>
      <c r="DC28" s="25">
        <f t="shared" si="88"/>
        <v>2016</v>
      </c>
      <c r="DD28" s="26" t="str">
        <f t="shared" si="88"/>
        <v>Sep</v>
      </c>
      <c r="DE28" s="31" t="str">
        <f>IFERROR(WOM!DE12/$DI12,"")</f>
        <v/>
      </c>
      <c r="DF28" s="31" t="str">
        <f>IFERROR(WOM!DF12/$DI12,"")</f>
        <v/>
      </c>
      <c r="DG28" s="31" t="str">
        <f>IFERROR(WOM!DG12/$DI12,"")</f>
        <v/>
      </c>
      <c r="DH28" s="31" t="str">
        <f>IFERROR(WOM!DH12/$DI12,"")</f>
        <v/>
      </c>
      <c r="DI28" s="32">
        <f t="shared" si="108"/>
        <v>0</v>
      </c>
      <c r="DK28" s="25">
        <f t="shared" si="89"/>
        <v>2016</v>
      </c>
      <c r="DL28" s="26" t="str">
        <f t="shared" si="89"/>
        <v>Sep</v>
      </c>
      <c r="DM28" s="31" t="str">
        <f>IFERROR(WOM!DM12/$DQ12,"")</f>
        <v/>
      </c>
      <c r="DN28" s="31" t="str">
        <f>IFERROR(WOM!DN12/$DQ12,"")</f>
        <v/>
      </c>
      <c r="DO28" s="31" t="str">
        <f>IFERROR(WOM!DO12/$DQ12,"")</f>
        <v/>
      </c>
      <c r="DP28" s="31" t="str">
        <f>IFERROR(WOM!DP12/$DQ12,"")</f>
        <v/>
      </c>
      <c r="DQ28" s="32">
        <f t="shared" si="109"/>
        <v>0</v>
      </c>
      <c r="DS28" s="25">
        <f t="shared" si="90"/>
        <v>2016</v>
      </c>
      <c r="DT28" s="26" t="str">
        <f t="shared" si="90"/>
        <v>Sep</v>
      </c>
      <c r="DU28" s="31" t="str">
        <f>IFERROR(WOM!DU12/$DY12,"")</f>
        <v/>
      </c>
      <c r="DV28" s="31" t="str">
        <f>IFERROR(WOM!DV12/$DY12,"")</f>
        <v/>
      </c>
      <c r="DW28" s="31" t="str">
        <f>IFERROR(WOM!DW12/$DY12,"")</f>
        <v/>
      </c>
      <c r="DX28" s="31" t="str">
        <f>IFERROR(WOM!DX12/$DY12,"")</f>
        <v/>
      </c>
      <c r="DY28" s="32">
        <f t="shared" si="110"/>
        <v>0</v>
      </c>
      <c r="EA28" s="25">
        <f t="shared" si="91"/>
        <v>2016</v>
      </c>
      <c r="EB28" s="26" t="str">
        <f t="shared" si="91"/>
        <v>Sep</v>
      </c>
      <c r="EC28" s="31" t="str">
        <f>IFERROR(WOM!EC12/$EG12,"")</f>
        <v/>
      </c>
      <c r="ED28" s="31" t="str">
        <f>IFERROR(WOM!ED12/$EG12,"")</f>
        <v/>
      </c>
      <c r="EE28" s="31" t="str">
        <f>IFERROR(WOM!EE12/$EG12,"")</f>
        <v/>
      </c>
      <c r="EF28" s="31" t="str">
        <f>IFERROR(WOM!EF12/$EG12,"")</f>
        <v/>
      </c>
      <c r="EG28" s="32">
        <f t="shared" si="111"/>
        <v>0</v>
      </c>
      <c r="EI28" s="25">
        <f t="shared" si="92"/>
        <v>2016</v>
      </c>
      <c r="EJ28" s="26" t="str">
        <f t="shared" si="92"/>
        <v>Sep</v>
      </c>
      <c r="EK28" s="31" t="str">
        <f>IFERROR(WOM!EK12/$EO12,"")</f>
        <v/>
      </c>
      <c r="EL28" s="31" t="str">
        <f>IFERROR(WOM!EL12/$EO12,"")</f>
        <v/>
      </c>
      <c r="EM28" s="31" t="str">
        <f>IFERROR(WOM!EM12/$EO12,"")</f>
        <v/>
      </c>
      <c r="EN28" s="31" t="str">
        <f>IFERROR(WOM!EN12/$EO12,"")</f>
        <v/>
      </c>
      <c r="EO28" s="32">
        <f t="shared" si="112"/>
        <v>0</v>
      </c>
      <c r="EQ28" s="25">
        <f t="shared" si="93"/>
        <v>2016</v>
      </c>
      <c r="ER28" s="26" t="str">
        <f t="shared" si="93"/>
        <v>Sep</v>
      </c>
      <c r="ES28" s="31" t="str">
        <f>IFERROR(WOM!ES12/$EW12,"")</f>
        <v/>
      </c>
      <c r="ET28" s="31" t="str">
        <f>IFERROR(WOM!ET12/$EW12,"")</f>
        <v/>
      </c>
      <c r="EU28" s="31" t="str">
        <f>IFERROR(WOM!EU12/$EW12,"")</f>
        <v/>
      </c>
      <c r="EV28" s="31" t="str">
        <f>IFERROR(WOM!EV12/$EW12,"")</f>
        <v/>
      </c>
      <c r="EW28" s="32">
        <f t="shared" si="113"/>
        <v>0</v>
      </c>
      <c r="EY28" s="25">
        <f t="shared" si="94"/>
        <v>2016</v>
      </c>
      <c r="EZ28" s="26" t="str">
        <f t="shared" si="94"/>
        <v>Sep</v>
      </c>
      <c r="FA28" s="31" t="str">
        <f>IFERROR(WOM!FA12/$EO12,"")</f>
        <v/>
      </c>
      <c r="FB28" s="31" t="str">
        <f>IFERROR(WOM!FB12/$EO12,"")</f>
        <v/>
      </c>
      <c r="FC28" s="31" t="str">
        <f>IFERROR(WOM!FC12/$EO12,"")</f>
        <v/>
      </c>
      <c r="FD28" s="31" t="str">
        <f>IFERROR(WOM!FD12/$EO12,"")</f>
        <v/>
      </c>
      <c r="FE28" s="32">
        <f t="shared" si="114"/>
        <v>0</v>
      </c>
    </row>
    <row r="29" spans="3:161" x14ac:dyDescent="0.25">
      <c r="C29" s="25">
        <f t="shared" si="74"/>
        <v>2016</v>
      </c>
      <c r="D29" s="26" t="str">
        <f t="shared" si="74"/>
        <v>Jun</v>
      </c>
      <c r="E29" s="31">
        <f>IFERROR(WOM!E13/$I13,"")</f>
        <v>0.23031963470319636</v>
      </c>
      <c r="F29" s="31">
        <f t="shared" si="75"/>
        <v>0.23634703196347032</v>
      </c>
      <c r="G29" s="31">
        <f t="shared" si="75"/>
        <v>0.27378995433789954</v>
      </c>
      <c r="H29" s="31">
        <f t="shared" si="75"/>
        <v>0.25954337899543378</v>
      </c>
      <c r="I29" s="32">
        <f t="shared" si="95"/>
        <v>1</v>
      </c>
      <c r="K29" s="25">
        <f t="shared" si="76"/>
        <v>2016</v>
      </c>
      <c r="L29" s="26" t="str">
        <f t="shared" si="76"/>
        <v>Jun</v>
      </c>
      <c r="M29" s="31">
        <f>IFERROR(WOM!M13/$Q13,"")</f>
        <v>0.22801009372746936</v>
      </c>
      <c r="N29" s="31">
        <f>IFERROR(WOM!N13/$Q13,"")</f>
        <v>0.22602739726027396</v>
      </c>
      <c r="O29" s="31">
        <f>IFERROR(WOM!O13/$Q13,"")</f>
        <v>0.28586878154289835</v>
      </c>
      <c r="P29" s="31">
        <f>IFERROR(WOM!P13/$Q13,"")</f>
        <v>0.26009372746935833</v>
      </c>
      <c r="Q29" s="32">
        <f t="shared" si="96"/>
        <v>1</v>
      </c>
      <c r="S29" s="25">
        <f t="shared" si="77"/>
        <v>2016</v>
      </c>
      <c r="T29" s="26" t="str">
        <f t="shared" si="77"/>
        <v>Jun</v>
      </c>
      <c r="U29" s="31">
        <f>IFERROR(WOM!U13/$Y13,"")</f>
        <v>0.22941176470588234</v>
      </c>
      <c r="V29" s="31">
        <f>IFERROR(WOM!V13/$Y13,"")</f>
        <v>0.20966386554621849</v>
      </c>
      <c r="W29" s="31">
        <f>IFERROR(WOM!W13/$Y13,"")</f>
        <v>0.28487394957983192</v>
      </c>
      <c r="X29" s="31">
        <f>IFERROR(WOM!X13/$Y13,"")</f>
        <v>0.27605042016806725</v>
      </c>
      <c r="Y29" s="32">
        <f t="shared" si="97"/>
        <v>1</v>
      </c>
      <c r="AA29" s="25">
        <f t="shared" si="78"/>
        <v>2016</v>
      </c>
      <c r="AB29" s="26" t="str">
        <f t="shared" si="78"/>
        <v>Jun</v>
      </c>
      <c r="AC29" s="31">
        <f>IFERROR(WOM!AC13/$AG13,"")</f>
        <v>0.23848987108655617</v>
      </c>
      <c r="AD29" s="31">
        <f>IFERROR(WOM!AD13/$AG13,"")</f>
        <v>0.23204419889502761</v>
      </c>
      <c r="AE29" s="31">
        <f>IFERROR(WOM!AE13/$AG13,"")</f>
        <v>0.29097605893186002</v>
      </c>
      <c r="AF29" s="31">
        <f>IFERROR(WOM!AF13/$AG13,"")</f>
        <v>0.23848987108655617</v>
      </c>
      <c r="AG29" s="32">
        <f t="shared" si="98"/>
        <v>1</v>
      </c>
      <c r="AI29" s="25">
        <f t="shared" si="79"/>
        <v>2016</v>
      </c>
      <c r="AJ29" s="26" t="str">
        <f t="shared" si="79"/>
        <v>Jun</v>
      </c>
      <c r="AK29" s="31">
        <f>IFERROR(WOM!AK13/$AO13,"")</f>
        <v>0.24902258038777628</v>
      </c>
      <c r="AL29" s="31">
        <f>IFERROR(WOM!AL13/$AO13,"")</f>
        <v>0.23561796856299369</v>
      </c>
      <c r="AM29" s="31">
        <f>IFERROR(WOM!AM13/$AO13,"")</f>
        <v>0.28149684832043403</v>
      </c>
      <c r="AN29" s="31">
        <f>IFERROR(WOM!AN13/$AO13,"")</f>
        <v>0.23386260272879597</v>
      </c>
      <c r="AO29" s="32">
        <f t="shared" si="99"/>
        <v>1</v>
      </c>
      <c r="AQ29" s="25">
        <f t="shared" si="80"/>
        <v>2016</v>
      </c>
      <c r="AR29" s="26" t="str">
        <f t="shared" si="80"/>
        <v>Jun</v>
      </c>
      <c r="AS29" s="31">
        <f>IFERROR(WOM!AS13/$AW13,"")</f>
        <v>0.23076923076923078</v>
      </c>
      <c r="AT29" s="31">
        <f>IFERROR(WOM!AT13/$AW13,"")</f>
        <v>0.21351981351981353</v>
      </c>
      <c r="AU29" s="31">
        <f>IFERROR(WOM!AU13/$AW13,"")</f>
        <v>0.31748251748251749</v>
      </c>
      <c r="AV29" s="31">
        <f>IFERROR(WOM!AV13/$AW13,"")</f>
        <v>0.23822843822843823</v>
      </c>
      <c r="AW29" s="32">
        <f t="shared" si="100"/>
        <v>1</v>
      </c>
      <c r="AY29" s="25">
        <f t="shared" si="81"/>
        <v>2016</v>
      </c>
      <c r="AZ29" s="26" t="str">
        <f t="shared" si="81"/>
        <v>Jun</v>
      </c>
      <c r="BA29" s="31">
        <f>IFERROR(WOM!BA13/$BE13,"")</f>
        <v>0.23993399339933993</v>
      </c>
      <c r="BB29" s="31">
        <f>IFERROR(WOM!BB13/$BE13,"")</f>
        <v>0.21254125412541255</v>
      </c>
      <c r="BC29" s="31">
        <f>IFERROR(WOM!BC13/$BE13,"")</f>
        <v>0.33234323432343232</v>
      </c>
      <c r="BD29" s="31">
        <f>IFERROR(WOM!BD13/$BE13,"")</f>
        <v>0.21518151815181519</v>
      </c>
      <c r="BE29" s="32">
        <f t="shared" si="101"/>
        <v>1</v>
      </c>
      <c r="BG29" s="25">
        <f t="shared" si="82"/>
        <v>2016</v>
      </c>
      <c r="BH29" s="26" t="str">
        <f t="shared" si="82"/>
        <v>Jun</v>
      </c>
      <c r="BI29" s="31">
        <f>IFERROR(WOM!BI13/$BM13,"")</f>
        <v>0.25753513574532932</v>
      </c>
      <c r="BJ29" s="31">
        <f>IFERROR(WOM!BJ13/$BM13,"")</f>
        <v>0.23663712818197211</v>
      </c>
      <c r="BK29" s="31">
        <f>IFERROR(WOM!BK13/$BM13,"")</f>
        <v>0.25711181351244566</v>
      </c>
      <c r="BL29" s="31">
        <f>IFERROR(WOM!BL13/$BM13,"")</f>
        <v>0.24871592256025288</v>
      </c>
      <c r="BM29" s="32">
        <f t="shared" si="102"/>
        <v>1</v>
      </c>
      <c r="BO29" s="25">
        <f t="shared" si="83"/>
        <v>2016</v>
      </c>
      <c r="BP29" s="26" t="str">
        <f t="shared" si="83"/>
        <v>Jun</v>
      </c>
      <c r="BQ29" s="31">
        <f>IFERROR(WOM!BQ13/$BU13,"")</f>
        <v>0.24904100405943913</v>
      </c>
      <c r="BR29" s="31">
        <f>IFERROR(WOM!BR13/$BU13,"")</f>
        <v>0.22922796171464749</v>
      </c>
      <c r="BS29" s="31">
        <f>IFERROR(WOM!BS13/$BU13,"")</f>
        <v>0.25600536292875498</v>
      </c>
      <c r="BT29" s="31">
        <f>IFERROR(WOM!BT13/$BU13,"")</f>
        <v>0.26572567129715841</v>
      </c>
      <c r="BU29" s="32">
        <f t="shared" si="103"/>
        <v>1</v>
      </c>
      <c r="BW29" s="25">
        <f t="shared" si="84"/>
        <v>2016</v>
      </c>
      <c r="BX29" s="26" t="str">
        <f t="shared" si="84"/>
        <v>Jun</v>
      </c>
      <c r="BY29" s="31">
        <f>IFERROR(WOM!BY13/$CC13,"")</f>
        <v>0.26794380587484035</v>
      </c>
      <c r="BZ29" s="31">
        <f>IFERROR(WOM!BZ13/$CC13,"")</f>
        <v>0.23703703703703705</v>
      </c>
      <c r="CA29" s="31">
        <f>IFERROR(WOM!CA13/$CC13,"")</f>
        <v>0.26334610472541509</v>
      </c>
      <c r="CB29" s="31">
        <f>IFERROR(WOM!CB13/$CC13,"")</f>
        <v>0.23167305236270755</v>
      </c>
      <c r="CC29" s="32">
        <f t="shared" si="104"/>
        <v>1</v>
      </c>
      <c r="CE29" s="25">
        <f t="shared" si="85"/>
        <v>2016</v>
      </c>
      <c r="CF29" s="26" t="str">
        <f t="shared" si="85"/>
        <v>Jun</v>
      </c>
      <c r="CG29" s="31">
        <f>IFERROR(WOM!CG13/$CK13,"")</f>
        <v>0.22749752720079131</v>
      </c>
      <c r="CH29" s="31">
        <f>IFERROR(WOM!CH13/$CK13,"")</f>
        <v>0.2334322453016815</v>
      </c>
      <c r="CI29" s="31">
        <f>IFERROR(WOM!CI13/$CK13,"")</f>
        <v>0.27398615232443124</v>
      </c>
      <c r="CJ29" s="31">
        <f>IFERROR(WOM!CJ13/$CK13,"")</f>
        <v>0.26508407517309596</v>
      </c>
      <c r="CK29" s="32">
        <f t="shared" si="105"/>
        <v>1</v>
      </c>
      <c r="CM29" s="25">
        <f t="shared" si="86"/>
        <v>2016</v>
      </c>
      <c r="CN29" s="26" t="str">
        <f t="shared" si="86"/>
        <v>Jun</v>
      </c>
      <c r="CO29" s="31">
        <f>IFERROR(WOM!CO13/$CS13,"")</f>
        <v>0.24868154158215011</v>
      </c>
      <c r="CP29" s="31">
        <f>IFERROR(WOM!CP13/$CS13,"")</f>
        <v>0.22150101419878296</v>
      </c>
      <c r="CQ29" s="31">
        <f>IFERROR(WOM!CQ13/$CS13,"")</f>
        <v>0.222920892494929</v>
      </c>
      <c r="CR29" s="31">
        <f>IFERROR(WOM!CR13/$CS13,"")</f>
        <v>0.30689655172413793</v>
      </c>
      <c r="CS29" s="32">
        <f t="shared" si="106"/>
        <v>1</v>
      </c>
      <c r="CU29" s="25">
        <f t="shared" si="87"/>
        <v>2016</v>
      </c>
      <c r="CV29" s="26" t="str">
        <f t="shared" si="87"/>
        <v>Oct</v>
      </c>
      <c r="CW29" s="31" t="str">
        <f>IFERROR(WOM!CW13/$DA13,"")</f>
        <v/>
      </c>
      <c r="CX29" s="31" t="str">
        <f>IFERROR(WOM!CX13/$DA13,"")</f>
        <v/>
      </c>
      <c r="CY29" s="31" t="str">
        <f>IFERROR(WOM!CY13/$DA13,"")</f>
        <v/>
      </c>
      <c r="CZ29" s="31" t="str">
        <f>IFERROR(WOM!CZ13/$DA13,"")</f>
        <v/>
      </c>
      <c r="DA29" s="32">
        <f t="shared" si="107"/>
        <v>0</v>
      </c>
      <c r="DC29" s="25">
        <f t="shared" si="88"/>
        <v>2016</v>
      </c>
      <c r="DD29" s="26" t="str">
        <f t="shared" si="88"/>
        <v>Oct</v>
      </c>
      <c r="DE29" s="31" t="str">
        <f>IFERROR(WOM!DE13/$DI13,"")</f>
        <v/>
      </c>
      <c r="DF29" s="31" t="str">
        <f>IFERROR(WOM!DF13/$DI13,"")</f>
        <v/>
      </c>
      <c r="DG29" s="31" t="str">
        <f>IFERROR(WOM!DG13/$DI13,"")</f>
        <v/>
      </c>
      <c r="DH29" s="31" t="str">
        <f>IFERROR(WOM!DH13/$DI13,"")</f>
        <v/>
      </c>
      <c r="DI29" s="32">
        <f t="shared" si="108"/>
        <v>0</v>
      </c>
      <c r="DK29" s="25">
        <f t="shared" si="89"/>
        <v>2016</v>
      </c>
      <c r="DL29" s="26" t="str">
        <f t="shared" si="89"/>
        <v>Oct</v>
      </c>
      <c r="DM29" s="31" t="str">
        <f>IFERROR(WOM!DM13/$DQ13,"")</f>
        <v/>
      </c>
      <c r="DN29" s="31" t="str">
        <f>IFERROR(WOM!DN13/$DQ13,"")</f>
        <v/>
      </c>
      <c r="DO29" s="31" t="str">
        <f>IFERROR(WOM!DO13/$DQ13,"")</f>
        <v/>
      </c>
      <c r="DP29" s="31" t="str">
        <f>IFERROR(WOM!DP13/$DQ13,"")</f>
        <v/>
      </c>
      <c r="DQ29" s="32">
        <f t="shared" si="109"/>
        <v>0</v>
      </c>
      <c r="DS29" s="25">
        <f t="shared" si="90"/>
        <v>2016</v>
      </c>
      <c r="DT29" s="26" t="str">
        <f t="shared" si="90"/>
        <v>Oct</v>
      </c>
      <c r="DU29" s="31" t="str">
        <f>IFERROR(WOM!DU13/$DY13,"")</f>
        <v/>
      </c>
      <c r="DV29" s="31" t="str">
        <f>IFERROR(WOM!DV13/$DY13,"")</f>
        <v/>
      </c>
      <c r="DW29" s="31" t="str">
        <f>IFERROR(WOM!DW13/$DY13,"")</f>
        <v/>
      </c>
      <c r="DX29" s="31" t="str">
        <f>IFERROR(WOM!DX13/$DY13,"")</f>
        <v/>
      </c>
      <c r="DY29" s="32">
        <f t="shared" si="110"/>
        <v>0</v>
      </c>
      <c r="EA29" s="25">
        <f t="shared" si="91"/>
        <v>2016</v>
      </c>
      <c r="EB29" s="26" t="str">
        <f t="shared" si="91"/>
        <v>Oct</v>
      </c>
      <c r="EC29" s="31" t="str">
        <f>IFERROR(WOM!EC13/$EG13,"")</f>
        <v/>
      </c>
      <c r="ED29" s="31" t="str">
        <f>IFERROR(WOM!ED13/$EG13,"")</f>
        <v/>
      </c>
      <c r="EE29" s="31" t="str">
        <f>IFERROR(WOM!EE13/$EG13,"")</f>
        <v/>
      </c>
      <c r="EF29" s="31" t="str">
        <f>IFERROR(WOM!EF13/$EG13,"")</f>
        <v/>
      </c>
      <c r="EG29" s="32">
        <f t="shared" si="111"/>
        <v>0</v>
      </c>
      <c r="EI29" s="25">
        <f t="shared" si="92"/>
        <v>2016</v>
      </c>
      <c r="EJ29" s="26" t="str">
        <f t="shared" si="92"/>
        <v>Oct</v>
      </c>
      <c r="EK29" s="31" t="str">
        <f>IFERROR(WOM!EK13/$EO13,"")</f>
        <v/>
      </c>
      <c r="EL29" s="31" t="str">
        <f>IFERROR(WOM!EL13/$EO13,"")</f>
        <v/>
      </c>
      <c r="EM29" s="31" t="str">
        <f>IFERROR(WOM!EM13/$EO13,"")</f>
        <v/>
      </c>
      <c r="EN29" s="31" t="str">
        <f>IFERROR(WOM!EN13/$EO13,"")</f>
        <v/>
      </c>
      <c r="EO29" s="32">
        <f t="shared" si="112"/>
        <v>0</v>
      </c>
      <c r="EQ29" s="25">
        <f t="shared" si="93"/>
        <v>2016</v>
      </c>
      <c r="ER29" s="26" t="str">
        <f t="shared" si="93"/>
        <v>Oct</v>
      </c>
      <c r="ES29" s="31" t="str">
        <f>IFERROR(WOM!ES13/$EW13,"")</f>
        <v/>
      </c>
      <c r="ET29" s="31" t="str">
        <f>IFERROR(WOM!ET13/$EW13,"")</f>
        <v/>
      </c>
      <c r="EU29" s="31" t="str">
        <f>IFERROR(WOM!EU13/$EW13,"")</f>
        <v/>
      </c>
      <c r="EV29" s="31" t="str">
        <f>IFERROR(WOM!EV13/$EW13,"")</f>
        <v/>
      </c>
      <c r="EW29" s="32">
        <f t="shared" si="113"/>
        <v>0</v>
      </c>
      <c r="EY29" s="25">
        <f t="shared" si="94"/>
        <v>2016</v>
      </c>
      <c r="EZ29" s="26" t="str">
        <f t="shared" si="94"/>
        <v>Oct</v>
      </c>
      <c r="FA29" s="31" t="str">
        <f>IFERROR(WOM!FA13/$EO13,"")</f>
        <v/>
      </c>
      <c r="FB29" s="31" t="str">
        <f>IFERROR(WOM!FB13/$EO13,"")</f>
        <v/>
      </c>
      <c r="FC29" s="31" t="str">
        <f>IFERROR(WOM!FC13/$EO13,"")</f>
        <v/>
      </c>
      <c r="FD29" s="31" t="str">
        <f>IFERROR(WOM!FD13/$EO13,"")</f>
        <v/>
      </c>
      <c r="FE29" s="32">
        <f t="shared" si="114"/>
        <v>0</v>
      </c>
    </row>
    <row r="30" spans="3:161" x14ac:dyDescent="0.25">
      <c r="C30" s="25">
        <f t="shared" si="74"/>
        <v>2016</v>
      </c>
      <c r="D30" s="26" t="str">
        <f t="shared" si="74"/>
        <v>Jul</v>
      </c>
      <c r="E30" s="31">
        <f>IFERROR(WOM!E14/$I14,"")</f>
        <v>0.22636103151862463</v>
      </c>
      <c r="F30" s="31">
        <f t="shared" si="75"/>
        <v>0.25581025151225723</v>
      </c>
      <c r="G30" s="31">
        <f t="shared" si="75"/>
        <v>0.28000636739891754</v>
      </c>
      <c r="H30" s="31">
        <f t="shared" si="75"/>
        <v>0.23782234957020057</v>
      </c>
      <c r="I30" s="32">
        <f t="shared" si="95"/>
        <v>1</v>
      </c>
      <c r="K30" s="25">
        <f t="shared" si="76"/>
        <v>2016</v>
      </c>
      <c r="L30" s="26" t="str">
        <f t="shared" si="76"/>
        <v>Jul</v>
      </c>
      <c r="M30" s="31">
        <f>IFERROR(WOM!M14/$Q14,"")</f>
        <v>0.21260630315157578</v>
      </c>
      <c r="N30" s="31">
        <f>IFERROR(WOM!N14/$Q14,"")</f>
        <v>0.25125062531265635</v>
      </c>
      <c r="O30" s="31">
        <f>IFERROR(WOM!O14/$Q14,"")</f>
        <v>0.27263631815907952</v>
      </c>
      <c r="P30" s="31">
        <f>IFERROR(WOM!P14/$Q14,"")</f>
        <v>0.26350675337668833</v>
      </c>
      <c r="Q30" s="32">
        <f t="shared" si="96"/>
        <v>1</v>
      </c>
      <c r="S30" s="25">
        <f t="shared" si="77"/>
        <v>2016</v>
      </c>
      <c r="T30" s="26" t="str">
        <f t="shared" si="77"/>
        <v>Jul</v>
      </c>
      <c r="U30" s="31">
        <f>IFERROR(WOM!U14/$Y14,"")</f>
        <v>0.24048027444253858</v>
      </c>
      <c r="V30" s="31">
        <f>IFERROR(WOM!V14/$Y14,"")</f>
        <v>0.23945111492281304</v>
      </c>
      <c r="W30" s="31">
        <f>IFERROR(WOM!W14/$Y14,"")</f>
        <v>0.25008576329331045</v>
      </c>
      <c r="X30" s="31">
        <f>IFERROR(WOM!X14/$Y14,"")</f>
        <v>0.26998284734133793</v>
      </c>
      <c r="Y30" s="32">
        <f t="shared" si="97"/>
        <v>1</v>
      </c>
      <c r="AA30" s="25">
        <f t="shared" si="78"/>
        <v>2016</v>
      </c>
      <c r="AB30" s="26" t="str">
        <f t="shared" si="78"/>
        <v>Jul</v>
      </c>
      <c r="AC30" s="31">
        <f>IFERROR(WOM!AC14/$AG14,"")</f>
        <v>0.22207621550591328</v>
      </c>
      <c r="AD30" s="31">
        <f>IFERROR(WOM!AD14/$AG14,"")</f>
        <v>0.24441524310118265</v>
      </c>
      <c r="AE30" s="31">
        <f>IFERROR(WOM!AE14/$AG14,"")</f>
        <v>0.24178712220762155</v>
      </c>
      <c r="AF30" s="31">
        <f>IFERROR(WOM!AF14/$AG14,"")</f>
        <v>0.29172141918528255</v>
      </c>
      <c r="AG30" s="32">
        <f t="shared" si="98"/>
        <v>1</v>
      </c>
      <c r="AI30" s="25">
        <f t="shared" si="79"/>
        <v>2016</v>
      </c>
      <c r="AJ30" s="26" t="str">
        <f t="shared" si="79"/>
        <v>Jul</v>
      </c>
      <c r="AK30" s="31">
        <f>IFERROR(WOM!AK14/$AO14,"")</f>
        <v>0.24082809224318658</v>
      </c>
      <c r="AL30" s="31">
        <f>IFERROR(WOM!AL14/$AO14,"")</f>
        <v>0.23060796645702306</v>
      </c>
      <c r="AM30" s="31">
        <f>IFERROR(WOM!AM14/$AO14,"")</f>
        <v>0.25585255066387141</v>
      </c>
      <c r="AN30" s="31">
        <f>IFERROR(WOM!AN14/$AO14,"")</f>
        <v>0.27271139063591893</v>
      </c>
      <c r="AO30" s="32">
        <f t="shared" si="99"/>
        <v>1</v>
      </c>
      <c r="AQ30" s="25">
        <f t="shared" si="80"/>
        <v>2016</v>
      </c>
      <c r="AR30" s="26" t="str">
        <f t="shared" si="80"/>
        <v>Jul</v>
      </c>
      <c r="AS30" s="31">
        <f>IFERROR(WOM!AS14/$AW14,"")</f>
        <v>0.20649398029916088</v>
      </c>
      <c r="AT30" s="31">
        <f>IFERROR(WOM!AT14/$AW14,"")</f>
        <v>0.26851514045968622</v>
      </c>
      <c r="AU30" s="31">
        <f>IFERROR(WOM!AU14/$AW14,"")</f>
        <v>0.23750456037942358</v>
      </c>
      <c r="AV30" s="31">
        <f>IFERROR(WOM!AV14/$AW14,"")</f>
        <v>0.28748631886172932</v>
      </c>
      <c r="AW30" s="32">
        <f t="shared" si="100"/>
        <v>1</v>
      </c>
      <c r="AY30" s="25">
        <f t="shared" si="81"/>
        <v>2016</v>
      </c>
      <c r="AZ30" s="26" t="str">
        <f t="shared" si="81"/>
        <v>Jul</v>
      </c>
      <c r="BA30" s="31">
        <f>IFERROR(WOM!BA14/$BE14,"")</f>
        <v>0.24903938520653218</v>
      </c>
      <c r="BB30" s="31">
        <f>IFERROR(WOM!BB14/$BE14,"")</f>
        <v>0.24951969260326609</v>
      </c>
      <c r="BC30" s="31">
        <f>IFERROR(WOM!BC14/$BE14,"")</f>
        <v>0.24195485110470702</v>
      </c>
      <c r="BD30" s="31">
        <f>IFERROR(WOM!BD14/$BE14,"")</f>
        <v>0.25948607108549471</v>
      </c>
      <c r="BE30" s="32">
        <f t="shared" si="101"/>
        <v>1</v>
      </c>
      <c r="BG30" s="25">
        <f t="shared" si="82"/>
        <v>2016</v>
      </c>
      <c r="BH30" s="26" t="str">
        <f t="shared" si="82"/>
        <v>Jul</v>
      </c>
      <c r="BI30" s="31">
        <f>IFERROR(WOM!BI14/$BM14,"")</f>
        <v>0.23880978770568675</v>
      </c>
      <c r="BJ30" s="31">
        <f>IFERROR(WOM!BJ14/$BM14,"")</f>
        <v>0.25108704919430469</v>
      </c>
      <c r="BK30" s="31">
        <f>IFERROR(WOM!BK14/$BM14,"")</f>
        <v>0.24977974820246113</v>
      </c>
      <c r="BL30" s="31">
        <f>IFERROR(WOM!BL14/$BM14,"")</f>
        <v>0.2603234148975474</v>
      </c>
      <c r="BM30" s="32">
        <f t="shared" si="102"/>
        <v>0.99999999999999989</v>
      </c>
      <c r="BO30" s="25">
        <f t="shared" si="83"/>
        <v>2016</v>
      </c>
      <c r="BP30" s="26" t="str">
        <f t="shared" si="83"/>
        <v>Jul</v>
      </c>
      <c r="BQ30" s="31">
        <f>IFERROR(WOM!BQ14/$BU14,"")</f>
        <v>0.21855427523443718</v>
      </c>
      <c r="BR30" s="31">
        <f>IFERROR(WOM!BR14/$BU14,"")</f>
        <v>0.25703311533271045</v>
      </c>
      <c r="BS30" s="31">
        <f>IFERROR(WOM!BS14/$BU14,"")</f>
        <v>0.25490501401432575</v>
      </c>
      <c r="BT30" s="31">
        <f>IFERROR(WOM!BT14/$BU14,"")</f>
        <v>0.26950759541852659</v>
      </c>
      <c r="BU30" s="32">
        <f t="shared" si="103"/>
        <v>1</v>
      </c>
      <c r="BW30" s="25">
        <f t="shared" si="84"/>
        <v>2016</v>
      </c>
      <c r="BX30" s="26" t="str">
        <f t="shared" si="84"/>
        <v>Jul</v>
      </c>
      <c r="BY30" s="31">
        <f>IFERROR(WOM!BY14/$CC14,"")</f>
        <v>0.88595664467483504</v>
      </c>
      <c r="BZ30" s="31">
        <f>IFERROR(WOM!BZ14/$CC14,"")</f>
        <v>0.11404335532516494</v>
      </c>
      <c r="CA30" s="31">
        <f>IFERROR(WOM!CA14/$CC14,"")</f>
        <v>0</v>
      </c>
      <c r="CB30" s="31">
        <f>IFERROR(WOM!CB14/$CC14,"")</f>
        <v>0</v>
      </c>
      <c r="CC30" s="32">
        <f t="shared" si="104"/>
        <v>1</v>
      </c>
      <c r="CE30" s="25">
        <f t="shared" si="85"/>
        <v>2016</v>
      </c>
      <c r="CF30" s="26" t="str">
        <f t="shared" si="85"/>
        <v>Jul</v>
      </c>
      <c r="CG30" s="31">
        <f>IFERROR(WOM!CG14/$CK14,"")</f>
        <v>0.87133550488599354</v>
      </c>
      <c r="CH30" s="31">
        <f>IFERROR(WOM!CH14/$CK14,"")</f>
        <v>0.12866449511400652</v>
      </c>
      <c r="CI30" s="31">
        <f>IFERROR(WOM!CI14/$CK14,"")</f>
        <v>0</v>
      </c>
      <c r="CJ30" s="31">
        <f>IFERROR(WOM!CJ14/$CK14,"")</f>
        <v>0</v>
      </c>
      <c r="CK30" s="32">
        <f t="shared" si="105"/>
        <v>1</v>
      </c>
      <c r="CM30" s="25">
        <f t="shared" si="86"/>
        <v>2016</v>
      </c>
      <c r="CN30" s="26" t="str">
        <f t="shared" si="86"/>
        <v>Jul</v>
      </c>
      <c r="CO30" s="31">
        <f>IFERROR(WOM!CO14/$CS14,"")</f>
        <v>0.93383584589614743</v>
      </c>
      <c r="CP30" s="31">
        <f>IFERROR(WOM!CP14/$CS14,"")</f>
        <v>6.6164154103852596E-2</v>
      </c>
      <c r="CQ30" s="31">
        <f>IFERROR(WOM!CQ14/$CS14,"")</f>
        <v>0</v>
      </c>
      <c r="CR30" s="31">
        <f>IFERROR(WOM!CR14/$CS14,"")</f>
        <v>0</v>
      </c>
      <c r="CS30" s="32">
        <f t="shared" si="106"/>
        <v>1</v>
      </c>
      <c r="CU30" s="25">
        <f t="shared" si="87"/>
        <v>2016</v>
      </c>
      <c r="CV30" s="26" t="str">
        <f t="shared" si="87"/>
        <v>Nov</v>
      </c>
      <c r="CW30" s="31" t="str">
        <f>IFERROR(WOM!CW14/$DA14,"")</f>
        <v/>
      </c>
      <c r="CX30" s="31" t="str">
        <f>IFERROR(WOM!CX14/$DA14,"")</f>
        <v/>
      </c>
      <c r="CY30" s="31" t="str">
        <f>IFERROR(WOM!CY14/$DA14,"")</f>
        <v/>
      </c>
      <c r="CZ30" s="31" t="str">
        <f>IFERROR(WOM!CZ14/$DA14,"")</f>
        <v/>
      </c>
      <c r="DA30" s="32">
        <f t="shared" si="107"/>
        <v>0</v>
      </c>
      <c r="DC30" s="25">
        <f t="shared" si="88"/>
        <v>2016</v>
      </c>
      <c r="DD30" s="26" t="str">
        <f t="shared" si="88"/>
        <v>Nov</v>
      </c>
      <c r="DE30" s="31" t="str">
        <f>IFERROR(WOM!DE14/$DI14,"")</f>
        <v/>
      </c>
      <c r="DF30" s="31" t="str">
        <f>IFERROR(WOM!DF14/$DI14,"")</f>
        <v/>
      </c>
      <c r="DG30" s="31" t="str">
        <f>IFERROR(WOM!DG14/$DI14,"")</f>
        <v/>
      </c>
      <c r="DH30" s="31" t="str">
        <f>IFERROR(WOM!DH14/$DI14,"")</f>
        <v/>
      </c>
      <c r="DI30" s="32">
        <f t="shared" si="108"/>
        <v>0</v>
      </c>
      <c r="DK30" s="25">
        <f t="shared" si="89"/>
        <v>2016</v>
      </c>
      <c r="DL30" s="26" t="str">
        <f t="shared" si="89"/>
        <v>Nov</v>
      </c>
      <c r="DM30" s="31" t="str">
        <f>IFERROR(WOM!DM14/$DQ14,"")</f>
        <v/>
      </c>
      <c r="DN30" s="31" t="str">
        <f>IFERROR(WOM!DN14/$DQ14,"")</f>
        <v/>
      </c>
      <c r="DO30" s="31" t="str">
        <f>IFERROR(WOM!DO14/$DQ14,"")</f>
        <v/>
      </c>
      <c r="DP30" s="31" t="str">
        <f>IFERROR(WOM!DP14/$DQ14,"")</f>
        <v/>
      </c>
      <c r="DQ30" s="32">
        <f t="shared" si="109"/>
        <v>0</v>
      </c>
      <c r="DS30" s="25">
        <f t="shared" si="90"/>
        <v>2016</v>
      </c>
      <c r="DT30" s="26" t="str">
        <f t="shared" si="90"/>
        <v>Nov</v>
      </c>
      <c r="DU30" s="31" t="str">
        <f>IFERROR(WOM!DU14/$DY14,"")</f>
        <v/>
      </c>
      <c r="DV30" s="31" t="str">
        <f>IFERROR(WOM!DV14/$DY14,"")</f>
        <v/>
      </c>
      <c r="DW30" s="31" t="str">
        <f>IFERROR(WOM!DW14/$DY14,"")</f>
        <v/>
      </c>
      <c r="DX30" s="31" t="str">
        <f>IFERROR(WOM!DX14/$DY14,"")</f>
        <v/>
      </c>
      <c r="DY30" s="32">
        <f t="shared" si="110"/>
        <v>0</v>
      </c>
      <c r="EA30" s="25">
        <f t="shared" si="91"/>
        <v>2016</v>
      </c>
      <c r="EB30" s="26" t="str">
        <f t="shared" si="91"/>
        <v>Nov</v>
      </c>
      <c r="EC30" s="31" t="str">
        <f>IFERROR(WOM!EC14/$EG14,"")</f>
        <v/>
      </c>
      <c r="ED30" s="31" t="str">
        <f>IFERROR(WOM!ED14/$EG14,"")</f>
        <v/>
      </c>
      <c r="EE30" s="31" t="str">
        <f>IFERROR(WOM!EE14/$EG14,"")</f>
        <v/>
      </c>
      <c r="EF30" s="31" t="str">
        <f>IFERROR(WOM!EF14/$EG14,"")</f>
        <v/>
      </c>
      <c r="EG30" s="32">
        <f t="shared" si="111"/>
        <v>0</v>
      </c>
      <c r="EI30" s="25">
        <f t="shared" si="92"/>
        <v>2016</v>
      </c>
      <c r="EJ30" s="26" t="str">
        <f t="shared" si="92"/>
        <v>Nov</v>
      </c>
      <c r="EK30" s="31" t="str">
        <f>IFERROR(WOM!EK14/$EO14,"")</f>
        <v/>
      </c>
      <c r="EL30" s="31" t="str">
        <f>IFERROR(WOM!EL14/$EO14,"")</f>
        <v/>
      </c>
      <c r="EM30" s="31" t="str">
        <f>IFERROR(WOM!EM14/$EO14,"")</f>
        <v/>
      </c>
      <c r="EN30" s="31" t="str">
        <f>IFERROR(WOM!EN14/$EO14,"")</f>
        <v/>
      </c>
      <c r="EO30" s="32">
        <f t="shared" si="112"/>
        <v>0</v>
      </c>
      <c r="EQ30" s="25">
        <f t="shared" si="93"/>
        <v>2016</v>
      </c>
      <c r="ER30" s="26" t="str">
        <f t="shared" si="93"/>
        <v>Nov</v>
      </c>
      <c r="ES30" s="31" t="str">
        <f>IFERROR(WOM!ES14/$EW14,"")</f>
        <v/>
      </c>
      <c r="ET30" s="31" t="str">
        <f>IFERROR(WOM!ET14/$EW14,"")</f>
        <v/>
      </c>
      <c r="EU30" s="31" t="str">
        <f>IFERROR(WOM!EU14/$EW14,"")</f>
        <v/>
      </c>
      <c r="EV30" s="31" t="str">
        <f>IFERROR(WOM!EV14/$EW14,"")</f>
        <v/>
      </c>
      <c r="EW30" s="32">
        <f t="shared" si="113"/>
        <v>0</v>
      </c>
      <c r="EY30" s="25">
        <f t="shared" si="94"/>
        <v>2016</v>
      </c>
      <c r="EZ30" s="26" t="str">
        <f t="shared" si="94"/>
        <v>Nov</v>
      </c>
      <c r="FA30" s="31" t="str">
        <f>IFERROR(WOM!FA14/$EO14,"")</f>
        <v/>
      </c>
      <c r="FB30" s="31" t="str">
        <f>IFERROR(WOM!FB14/$EO14,"")</f>
        <v/>
      </c>
      <c r="FC30" s="31" t="str">
        <f>IFERROR(WOM!FC14/$EO14,"")</f>
        <v/>
      </c>
      <c r="FD30" s="31" t="str">
        <f>IFERROR(WOM!FD14/$EO14,"")</f>
        <v/>
      </c>
      <c r="FE30" s="32">
        <f t="shared" si="114"/>
        <v>0</v>
      </c>
    </row>
    <row r="31" spans="3:161" ht="15.75" thickBot="1" x14ac:dyDescent="0.3">
      <c r="C31" s="27">
        <f t="shared" si="74"/>
        <v>2016</v>
      </c>
      <c r="D31" s="28" t="str">
        <f t="shared" si="74"/>
        <v>Aug</v>
      </c>
      <c r="E31" s="31">
        <f>IFERROR(WOM!E15/$I15,"")</f>
        <v>0.25654212675843291</v>
      </c>
      <c r="F31" s="31">
        <f t="shared" si="75"/>
        <v>0.25881107245499924</v>
      </c>
      <c r="G31" s="31">
        <f t="shared" si="75"/>
        <v>0.24428981999697474</v>
      </c>
      <c r="H31" s="31">
        <f t="shared" si="75"/>
        <v>0.24035698078959311</v>
      </c>
      <c r="I31" s="34">
        <f t="shared" si="95"/>
        <v>1</v>
      </c>
      <c r="K31" s="27">
        <f t="shared" si="76"/>
        <v>2016</v>
      </c>
      <c r="L31" s="28" t="str">
        <f t="shared" si="76"/>
        <v>Aug</v>
      </c>
      <c r="M31" s="31">
        <f>IFERROR(WOM!M15/$Q15,"")</f>
        <v>0.23665922065028544</v>
      </c>
      <c r="N31" s="31">
        <f>IFERROR(WOM!N15/$Q15,"")</f>
        <v>0.26346487962273518</v>
      </c>
      <c r="O31" s="31">
        <f>IFERROR(WOM!O15/$Q15,"")</f>
        <v>0.25577066269545795</v>
      </c>
      <c r="P31" s="31">
        <f>IFERROR(WOM!P15/$Q15,"")</f>
        <v>0.24410523703152148</v>
      </c>
      <c r="Q31" s="32">
        <f t="shared" si="96"/>
        <v>1</v>
      </c>
      <c r="S31" s="27">
        <f t="shared" si="77"/>
        <v>2016</v>
      </c>
      <c r="T31" s="28" t="str">
        <f t="shared" si="77"/>
        <v>Aug</v>
      </c>
      <c r="U31" s="31">
        <f>IFERROR(WOM!U15/$Y15,"")</f>
        <v>0.25299202127659576</v>
      </c>
      <c r="V31" s="31">
        <f>IFERROR(WOM!V15/$Y15,"")</f>
        <v>0.2646276595744681</v>
      </c>
      <c r="W31" s="31">
        <f>IFERROR(WOM!W15/$Y15,"")</f>
        <v>0.24634308510638298</v>
      </c>
      <c r="X31" s="31">
        <f>IFERROR(WOM!X15/$Y15,"")</f>
        <v>0.2360372340425532</v>
      </c>
      <c r="Y31" s="34">
        <f t="shared" si="97"/>
        <v>1</v>
      </c>
      <c r="AA31" s="27">
        <f t="shared" si="78"/>
        <v>2016</v>
      </c>
      <c r="AB31" s="28" t="str">
        <f t="shared" si="78"/>
        <v>Aug</v>
      </c>
      <c r="AC31" s="31">
        <f>IFERROR(WOM!AC15/$AG15,"")</f>
        <v>0.28981723237597912</v>
      </c>
      <c r="AD31" s="31">
        <f>IFERROR(WOM!AD15/$AG15,"")</f>
        <v>0.22628372497824195</v>
      </c>
      <c r="AE31" s="31">
        <f>IFERROR(WOM!AE15/$AG15,"")</f>
        <v>0.25065274151436029</v>
      </c>
      <c r="AF31" s="31">
        <f>IFERROR(WOM!AF15/$AG15,"")</f>
        <v>0.23324630113141862</v>
      </c>
      <c r="AG31" s="32">
        <f t="shared" si="98"/>
        <v>0.99999999999999989</v>
      </c>
      <c r="AI31" s="27">
        <f t="shared" si="79"/>
        <v>2016</v>
      </c>
      <c r="AJ31" s="28" t="str">
        <f t="shared" si="79"/>
        <v>Aug</v>
      </c>
      <c r="AK31" s="31">
        <f>IFERROR(WOM!AK15/$AO15,"")</f>
        <v>0.25622593068035943</v>
      </c>
      <c r="AL31" s="31">
        <f>IFERROR(WOM!AL15/$AO15,"")</f>
        <v>0.23859649122807017</v>
      </c>
      <c r="AM31" s="31">
        <f>IFERROR(WOM!AM15/$AO15,"")</f>
        <v>0.25117672229353871</v>
      </c>
      <c r="AN31" s="31">
        <f>IFERROR(WOM!AN15/$AO15,"")</f>
        <v>0.25400085579803167</v>
      </c>
      <c r="AO31" s="32">
        <f t="shared" si="99"/>
        <v>1</v>
      </c>
      <c r="AQ31" s="27">
        <f t="shared" si="80"/>
        <v>2016</v>
      </c>
      <c r="AR31" s="28" t="str">
        <f t="shared" si="80"/>
        <v>Aug</v>
      </c>
      <c r="AS31" s="31">
        <f>IFERROR(WOM!AS15/$AW15,"")</f>
        <v>0.26947791164658635</v>
      </c>
      <c r="AT31" s="31">
        <f>IFERROR(WOM!AT15/$AW15,"")</f>
        <v>0.2429718875502008</v>
      </c>
      <c r="AU31" s="31">
        <f>IFERROR(WOM!AU15/$AW15,"")</f>
        <v>0.26546184738955825</v>
      </c>
      <c r="AV31" s="31">
        <f>IFERROR(WOM!AV15/$AW15,"")</f>
        <v>0.22208835341365463</v>
      </c>
      <c r="AW31" s="32">
        <f t="shared" si="100"/>
        <v>1</v>
      </c>
      <c r="AY31" s="27">
        <f t="shared" si="81"/>
        <v>2016</v>
      </c>
      <c r="AZ31" s="28" t="str">
        <f t="shared" si="81"/>
        <v>Aug</v>
      </c>
      <c r="BA31" s="31">
        <f>IFERROR(WOM!BA15/$BE15,"")</f>
        <v>0.2442391304347826</v>
      </c>
      <c r="BB31" s="31">
        <f>IFERROR(WOM!BB15/$BE15,"")</f>
        <v>0.2525</v>
      </c>
      <c r="BC31" s="31">
        <f>IFERROR(WOM!BC15/$BE15,"")</f>
        <v>0.25978260869565217</v>
      </c>
      <c r="BD31" s="31">
        <f>IFERROR(WOM!BD15/$BE15,"")</f>
        <v>0.24347826086956523</v>
      </c>
      <c r="BE31" s="32">
        <f t="shared" si="101"/>
        <v>1</v>
      </c>
      <c r="BG31" s="27">
        <f t="shared" si="82"/>
        <v>2016</v>
      </c>
      <c r="BH31" s="28" t="str">
        <f t="shared" si="82"/>
        <v>Aug</v>
      </c>
      <c r="BI31" s="31">
        <f>IFERROR(WOM!BI15/$BM15,"")</f>
        <v>0.25505242263165606</v>
      </c>
      <c r="BJ31" s="31">
        <f>IFERROR(WOM!BJ15/$BM15,"")</f>
        <v>0.24591343271651814</v>
      </c>
      <c r="BK31" s="31">
        <f>IFERROR(WOM!BK15/$BM15,"")</f>
        <v>0.25583842905292886</v>
      </c>
      <c r="BL31" s="31">
        <f>IFERROR(WOM!BL15/$BM15,"")</f>
        <v>0.24319571559889694</v>
      </c>
      <c r="BM31" s="32">
        <f t="shared" si="102"/>
        <v>1</v>
      </c>
      <c r="BO31" s="27">
        <f t="shared" si="83"/>
        <v>2016</v>
      </c>
      <c r="BP31" s="28" t="str">
        <f t="shared" si="83"/>
        <v>Aug</v>
      </c>
      <c r="BQ31" s="31">
        <f>IFERROR(WOM!BQ15/$BU15,"")</f>
        <v>0.24250676909514515</v>
      </c>
      <c r="BR31" s="31">
        <f>IFERROR(WOM!BR15/$BU15,"")</f>
        <v>0.24655248410049746</v>
      </c>
      <c r="BS31" s="31">
        <f>IFERROR(WOM!BS15/$BU15,"")</f>
        <v>0.26048422643410363</v>
      </c>
      <c r="BT31" s="31">
        <f>IFERROR(WOM!BT15/$BU15,"")</f>
        <v>0.25045652037025379</v>
      </c>
      <c r="BU31" s="32">
        <f t="shared" si="103"/>
        <v>1</v>
      </c>
      <c r="BW31" s="27">
        <f t="shared" si="84"/>
        <v>2016</v>
      </c>
      <c r="BX31" s="28" t="str">
        <f t="shared" si="84"/>
        <v>Aug</v>
      </c>
      <c r="BY31" s="31" t="str">
        <f>IFERROR(WOM!BY15/$CC15,"")</f>
        <v/>
      </c>
      <c r="BZ31" s="31" t="str">
        <f>IFERROR(WOM!BZ15/$CC15,"")</f>
        <v/>
      </c>
      <c r="CA31" s="31" t="str">
        <f>IFERROR(WOM!CA15/$CC15,"")</f>
        <v/>
      </c>
      <c r="CB31" s="31" t="str">
        <f>IFERROR(WOM!CB15/$CC15,"")</f>
        <v/>
      </c>
      <c r="CC31" s="32">
        <f t="shared" si="104"/>
        <v>0</v>
      </c>
      <c r="CE31" s="27">
        <f t="shared" si="85"/>
        <v>2016</v>
      </c>
      <c r="CF31" s="28" t="str">
        <f t="shared" si="85"/>
        <v>Aug</v>
      </c>
      <c r="CG31" s="31" t="str">
        <f>IFERROR(WOM!CG15/$CK15,"")</f>
        <v/>
      </c>
      <c r="CH31" s="31" t="str">
        <f>IFERROR(WOM!CH15/$CK15,"")</f>
        <v/>
      </c>
      <c r="CI31" s="31" t="str">
        <f>IFERROR(WOM!CI15/$CK15,"")</f>
        <v/>
      </c>
      <c r="CJ31" s="31" t="str">
        <f>IFERROR(WOM!CJ15/$CK15,"")</f>
        <v/>
      </c>
      <c r="CK31" s="32">
        <f t="shared" si="105"/>
        <v>0</v>
      </c>
      <c r="CM31" s="27">
        <f t="shared" si="86"/>
        <v>2016</v>
      </c>
      <c r="CN31" s="28" t="str">
        <f t="shared" si="86"/>
        <v>Aug</v>
      </c>
      <c r="CO31" s="31" t="str">
        <f>IFERROR(WOM!CO15/$CS15,"")</f>
        <v/>
      </c>
      <c r="CP31" s="31" t="str">
        <f>IFERROR(WOM!CP15/$CS15,"")</f>
        <v/>
      </c>
      <c r="CQ31" s="31" t="str">
        <f>IFERROR(WOM!CQ15/$CS15,"")</f>
        <v/>
      </c>
      <c r="CR31" s="31" t="str">
        <f>IFERROR(WOM!CR15/$CS15,"")</f>
        <v/>
      </c>
      <c r="CS31" s="32">
        <f t="shared" si="106"/>
        <v>0</v>
      </c>
      <c r="CU31" s="27">
        <f t="shared" si="87"/>
        <v>2016</v>
      </c>
      <c r="CV31" s="28" t="str">
        <f t="shared" si="87"/>
        <v>Dec</v>
      </c>
      <c r="CW31" s="31" t="str">
        <f>IFERROR(WOM!CW15/$DA15,"")</f>
        <v/>
      </c>
      <c r="CX31" s="31" t="str">
        <f>IFERROR(WOM!CX15/$DA15,"")</f>
        <v/>
      </c>
      <c r="CY31" s="31" t="str">
        <f>IFERROR(WOM!CY15/$DA15,"")</f>
        <v/>
      </c>
      <c r="CZ31" s="31" t="str">
        <f>IFERROR(WOM!CZ15/$DA15,"")</f>
        <v/>
      </c>
      <c r="DA31" s="32">
        <f t="shared" si="107"/>
        <v>0</v>
      </c>
      <c r="DC31" s="27">
        <f t="shared" si="88"/>
        <v>2016</v>
      </c>
      <c r="DD31" s="28" t="str">
        <f t="shared" si="88"/>
        <v>Dec</v>
      </c>
      <c r="DE31" s="31" t="str">
        <f>IFERROR(WOM!DE15/$DI15,"")</f>
        <v/>
      </c>
      <c r="DF31" s="31" t="str">
        <f>IFERROR(WOM!DF15/$DI15,"")</f>
        <v/>
      </c>
      <c r="DG31" s="31" t="str">
        <f>IFERROR(WOM!DG15/$DI15,"")</f>
        <v/>
      </c>
      <c r="DH31" s="31" t="str">
        <f>IFERROR(WOM!DH15/$DI15,"")</f>
        <v/>
      </c>
      <c r="DI31" s="32">
        <f t="shared" si="108"/>
        <v>0</v>
      </c>
      <c r="DK31" s="27">
        <f t="shared" si="89"/>
        <v>2016</v>
      </c>
      <c r="DL31" s="28" t="str">
        <f t="shared" si="89"/>
        <v>Dec</v>
      </c>
      <c r="DM31" s="31" t="str">
        <f>IFERROR(WOM!DM15/$DQ15,"")</f>
        <v/>
      </c>
      <c r="DN31" s="31" t="str">
        <f>IFERROR(WOM!DN15/$DQ15,"")</f>
        <v/>
      </c>
      <c r="DO31" s="31" t="str">
        <f>IFERROR(WOM!DO15/$DQ15,"")</f>
        <v/>
      </c>
      <c r="DP31" s="31" t="str">
        <f>IFERROR(WOM!DP15/$DQ15,"")</f>
        <v/>
      </c>
      <c r="DQ31" s="32">
        <f t="shared" si="109"/>
        <v>0</v>
      </c>
      <c r="DS31" s="27">
        <f t="shared" si="90"/>
        <v>2016</v>
      </c>
      <c r="DT31" s="28" t="str">
        <f t="shared" si="90"/>
        <v>Dec</v>
      </c>
      <c r="DU31" s="31" t="str">
        <f>IFERROR(WOM!DU15/$DY15,"")</f>
        <v/>
      </c>
      <c r="DV31" s="31" t="str">
        <f>IFERROR(WOM!DV15/$DY15,"")</f>
        <v/>
      </c>
      <c r="DW31" s="31" t="str">
        <f>IFERROR(WOM!DW15/$DY15,"")</f>
        <v/>
      </c>
      <c r="DX31" s="31" t="str">
        <f>IFERROR(WOM!DX15/$DY15,"")</f>
        <v/>
      </c>
      <c r="DY31" s="32">
        <f t="shared" si="110"/>
        <v>0</v>
      </c>
      <c r="EA31" s="27">
        <f t="shared" si="91"/>
        <v>2016</v>
      </c>
      <c r="EB31" s="28" t="str">
        <f t="shared" si="91"/>
        <v>Dec</v>
      </c>
      <c r="EC31" s="31" t="str">
        <f>IFERROR(WOM!EC15/$EG15,"")</f>
        <v/>
      </c>
      <c r="ED31" s="31" t="str">
        <f>IFERROR(WOM!ED15/$EG15,"")</f>
        <v/>
      </c>
      <c r="EE31" s="31" t="str">
        <f>IFERROR(WOM!EE15/$EG15,"")</f>
        <v/>
      </c>
      <c r="EF31" s="31" t="str">
        <f>IFERROR(WOM!EF15/$EG15,"")</f>
        <v/>
      </c>
      <c r="EG31" s="32">
        <f t="shared" si="111"/>
        <v>0</v>
      </c>
      <c r="EI31" s="27">
        <f t="shared" si="92"/>
        <v>2016</v>
      </c>
      <c r="EJ31" s="28" t="str">
        <f t="shared" si="92"/>
        <v>Dec</v>
      </c>
      <c r="EK31" s="31" t="str">
        <f>IFERROR(WOM!EK15/$EO15,"")</f>
        <v/>
      </c>
      <c r="EL31" s="31" t="str">
        <f>IFERROR(WOM!EL15/$EO15,"")</f>
        <v/>
      </c>
      <c r="EM31" s="31" t="str">
        <f>IFERROR(WOM!EM15/$EO15,"")</f>
        <v/>
      </c>
      <c r="EN31" s="31" t="str">
        <f>IFERROR(WOM!EN15/$EO15,"")</f>
        <v/>
      </c>
      <c r="EO31" s="32">
        <f t="shared" si="112"/>
        <v>0</v>
      </c>
      <c r="EQ31" s="27">
        <f t="shared" si="93"/>
        <v>2016</v>
      </c>
      <c r="ER31" s="28" t="str">
        <f t="shared" si="93"/>
        <v>Dec</v>
      </c>
      <c r="ES31" s="33" t="str">
        <f>IFERROR(WOM!ES15/$EW15,"")</f>
        <v/>
      </c>
      <c r="ET31" s="33" t="str">
        <f>IFERROR(WOM!ET15/$EW15,"")</f>
        <v/>
      </c>
      <c r="EU31" s="33" t="str">
        <f>IFERROR(WOM!EU15/$EW15,"")</f>
        <v/>
      </c>
      <c r="EV31" s="33" t="str">
        <f>IFERROR(WOM!EV15/$EW15,"")</f>
        <v/>
      </c>
      <c r="EW31" s="32">
        <f t="shared" si="113"/>
        <v>0</v>
      </c>
      <c r="EY31" s="27">
        <f t="shared" si="94"/>
        <v>2016</v>
      </c>
      <c r="EZ31" s="28" t="str">
        <f t="shared" si="94"/>
        <v>Dec</v>
      </c>
      <c r="FA31" s="31" t="str">
        <f>IFERROR(WOM!FA15/$EO15,"")</f>
        <v/>
      </c>
      <c r="FB31" s="31" t="str">
        <f>IFERROR(WOM!FB15/$EO15,"")</f>
        <v/>
      </c>
      <c r="FC31" s="31" t="str">
        <f>IFERROR(WOM!FC15/$EO15,"")</f>
        <v/>
      </c>
      <c r="FD31" s="31" t="str">
        <f>IFERROR(WOM!FD15/$EO15,"")</f>
        <v/>
      </c>
      <c r="FE31" s="32">
        <f t="shared" si="114"/>
        <v>0</v>
      </c>
    </row>
    <row r="33" spans="3:161" ht="15.75" thickBot="1" x14ac:dyDescent="0.3"/>
    <row r="34" spans="3:161" x14ac:dyDescent="0.25">
      <c r="C34" s="259" t="s">
        <v>3</v>
      </c>
      <c r="D34" s="260"/>
      <c r="E34" s="29">
        <f>E19</f>
        <v>1</v>
      </c>
      <c r="F34" s="29">
        <f>F19</f>
        <v>2</v>
      </c>
      <c r="G34" s="29">
        <f>G19</f>
        <v>3</v>
      </c>
      <c r="H34" s="29">
        <f>H19</f>
        <v>4</v>
      </c>
      <c r="I34" s="30" t="str">
        <f>I19</f>
        <v>Total</v>
      </c>
      <c r="K34" s="259" t="s">
        <v>3</v>
      </c>
      <c r="L34" s="260"/>
      <c r="M34" s="29">
        <f>M19</f>
        <v>1</v>
      </c>
      <c r="N34" s="29">
        <f>N19</f>
        <v>2</v>
      </c>
      <c r="O34" s="29">
        <f>O19</f>
        <v>3</v>
      </c>
      <c r="P34" s="29">
        <f>P19</f>
        <v>4</v>
      </c>
      <c r="Q34" s="30" t="str">
        <f>Q19</f>
        <v>Total</v>
      </c>
      <c r="S34" s="259" t="s">
        <v>3</v>
      </c>
      <c r="T34" s="260"/>
      <c r="U34" s="29">
        <f>U19</f>
        <v>1</v>
      </c>
      <c r="V34" s="29">
        <f>V19</f>
        <v>2</v>
      </c>
      <c r="W34" s="29">
        <f>W19</f>
        <v>3</v>
      </c>
      <c r="X34" s="29">
        <f>X19</f>
        <v>4</v>
      </c>
      <c r="Y34" s="30" t="str">
        <f>Y19</f>
        <v>Total</v>
      </c>
      <c r="AA34" s="259" t="s">
        <v>3</v>
      </c>
      <c r="AB34" s="260"/>
      <c r="AC34" s="29">
        <f>AC19</f>
        <v>1</v>
      </c>
      <c r="AD34" s="29">
        <f>AD19</f>
        <v>2</v>
      </c>
      <c r="AE34" s="29">
        <f>AE19</f>
        <v>3</v>
      </c>
      <c r="AF34" s="29">
        <f>AF19</f>
        <v>4</v>
      </c>
      <c r="AG34" s="30" t="str">
        <f>AG19</f>
        <v>Total</v>
      </c>
      <c r="AI34" s="259" t="s">
        <v>3</v>
      </c>
      <c r="AJ34" s="260"/>
      <c r="AK34" s="29">
        <f>AK19</f>
        <v>1</v>
      </c>
      <c r="AL34" s="29">
        <f>AL19</f>
        <v>2</v>
      </c>
      <c r="AM34" s="29">
        <f>AM19</f>
        <v>3</v>
      </c>
      <c r="AN34" s="29">
        <f>AN19</f>
        <v>4</v>
      </c>
      <c r="AO34" s="30" t="str">
        <f>AO19</f>
        <v>Total</v>
      </c>
      <c r="AQ34" s="259" t="s">
        <v>3</v>
      </c>
      <c r="AR34" s="260"/>
      <c r="AS34" s="29">
        <f>AS19</f>
        <v>1</v>
      </c>
      <c r="AT34" s="29">
        <f>AT19</f>
        <v>2</v>
      </c>
      <c r="AU34" s="29">
        <f>AU19</f>
        <v>3</v>
      </c>
      <c r="AV34" s="29">
        <f>AV19</f>
        <v>4</v>
      </c>
      <c r="AW34" s="30" t="str">
        <f>AW19</f>
        <v>Total</v>
      </c>
      <c r="AY34" s="259" t="s">
        <v>3</v>
      </c>
      <c r="AZ34" s="260"/>
      <c r="BA34" s="29">
        <f>BA19</f>
        <v>1</v>
      </c>
      <c r="BB34" s="29">
        <f>BB19</f>
        <v>2</v>
      </c>
      <c r="BC34" s="29">
        <f>BC19</f>
        <v>3</v>
      </c>
      <c r="BD34" s="29">
        <f>BD19</f>
        <v>4</v>
      </c>
      <c r="BE34" s="30" t="str">
        <f>BE19</f>
        <v>Total</v>
      </c>
      <c r="BG34" s="259" t="s">
        <v>3</v>
      </c>
      <c r="BH34" s="260"/>
      <c r="BI34" s="29">
        <f>BI19</f>
        <v>1</v>
      </c>
      <c r="BJ34" s="29">
        <f>BJ19</f>
        <v>2</v>
      </c>
      <c r="BK34" s="29">
        <f>BK19</f>
        <v>3</v>
      </c>
      <c r="BL34" s="29">
        <f>BL19</f>
        <v>4</v>
      </c>
      <c r="BM34" s="30" t="str">
        <f>BM19</f>
        <v>Total</v>
      </c>
      <c r="BO34" s="259" t="s">
        <v>3</v>
      </c>
      <c r="BP34" s="260"/>
      <c r="BQ34" s="29">
        <f>BQ19</f>
        <v>1</v>
      </c>
      <c r="BR34" s="29">
        <f>BR19</f>
        <v>2</v>
      </c>
      <c r="BS34" s="29">
        <f>BS19</f>
        <v>3</v>
      </c>
      <c r="BT34" s="29">
        <f>BT19</f>
        <v>4</v>
      </c>
      <c r="BU34" s="30" t="str">
        <f>BU19</f>
        <v>Total</v>
      </c>
      <c r="BW34" s="259" t="s">
        <v>3</v>
      </c>
      <c r="BX34" s="260"/>
      <c r="BY34" s="29">
        <f>BY19</f>
        <v>1</v>
      </c>
      <c r="BZ34" s="29">
        <f>BZ19</f>
        <v>2</v>
      </c>
      <c r="CA34" s="29">
        <f>CA19</f>
        <v>3</v>
      </c>
      <c r="CB34" s="29">
        <f>CB19</f>
        <v>4</v>
      </c>
      <c r="CC34" s="30" t="str">
        <f>CC19</f>
        <v>Total</v>
      </c>
      <c r="CE34" s="259" t="s">
        <v>3</v>
      </c>
      <c r="CF34" s="260"/>
      <c r="CG34" s="29">
        <f>CG19</f>
        <v>1</v>
      </c>
      <c r="CH34" s="29">
        <f>CH19</f>
        <v>2</v>
      </c>
      <c r="CI34" s="29">
        <f>CI19</f>
        <v>3</v>
      </c>
      <c r="CJ34" s="29">
        <f>CJ19</f>
        <v>4</v>
      </c>
      <c r="CK34" s="30" t="str">
        <f>CK19</f>
        <v>Total</v>
      </c>
      <c r="CM34" s="259" t="s">
        <v>3</v>
      </c>
      <c r="CN34" s="260"/>
      <c r="CO34" s="29">
        <f>CO19</f>
        <v>1</v>
      </c>
      <c r="CP34" s="29">
        <f>CP19</f>
        <v>2</v>
      </c>
      <c r="CQ34" s="29">
        <f>CQ19</f>
        <v>3</v>
      </c>
      <c r="CR34" s="29">
        <f>CR19</f>
        <v>4</v>
      </c>
      <c r="CS34" s="30" t="str">
        <f>CS19</f>
        <v>Total</v>
      </c>
      <c r="CU34" s="259" t="s">
        <v>3</v>
      </c>
      <c r="CV34" s="260"/>
      <c r="CW34" s="29">
        <f>CW19</f>
        <v>1</v>
      </c>
      <c r="CX34" s="29">
        <f>CX19</f>
        <v>2</v>
      </c>
      <c r="CY34" s="29">
        <f>CY19</f>
        <v>3</v>
      </c>
      <c r="CZ34" s="29">
        <f>CZ19</f>
        <v>4</v>
      </c>
      <c r="DA34" s="30" t="str">
        <f>DA19</f>
        <v>Total</v>
      </c>
      <c r="DC34" s="259" t="s">
        <v>3</v>
      </c>
      <c r="DD34" s="260"/>
      <c r="DE34" s="29">
        <f>DE19</f>
        <v>1</v>
      </c>
      <c r="DF34" s="29">
        <f>DF19</f>
        <v>2</v>
      </c>
      <c r="DG34" s="29">
        <f>DG19</f>
        <v>3</v>
      </c>
      <c r="DH34" s="29">
        <f>DH19</f>
        <v>4</v>
      </c>
      <c r="DI34" s="30" t="str">
        <f>DI19</f>
        <v>Total</v>
      </c>
      <c r="DK34" s="259" t="s">
        <v>3</v>
      </c>
      <c r="DL34" s="260"/>
      <c r="DM34" s="29">
        <f>DM19</f>
        <v>1</v>
      </c>
      <c r="DN34" s="29">
        <f>DN19</f>
        <v>2</v>
      </c>
      <c r="DO34" s="29">
        <f>DO19</f>
        <v>3</v>
      </c>
      <c r="DP34" s="29">
        <f>DP19</f>
        <v>4</v>
      </c>
      <c r="DQ34" s="30" t="str">
        <f>DQ19</f>
        <v>Total</v>
      </c>
      <c r="DS34" s="259" t="s">
        <v>3</v>
      </c>
      <c r="DT34" s="260"/>
      <c r="DU34" s="29">
        <f>DU19</f>
        <v>1</v>
      </c>
      <c r="DV34" s="29">
        <f>DV19</f>
        <v>2</v>
      </c>
      <c r="DW34" s="29">
        <f>DW19</f>
        <v>3</v>
      </c>
      <c r="DX34" s="29">
        <f>DX19</f>
        <v>4</v>
      </c>
      <c r="DY34" s="30" t="str">
        <f>DY19</f>
        <v>Total</v>
      </c>
      <c r="EA34" s="259" t="s">
        <v>3</v>
      </c>
      <c r="EB34" s="260"/>
      <c r="EC34" s="29">
        <f>EC19</f>
        <v>1</v>
      </c>
      <c r="ED34" s="29">
        <f>ED19</f>
        <v>2</v>
      </c>
      <c r="EE34" s="29">
        <f>EE19</f>
        <v>3</v>
      </c>
      <c r="EF34" s="29">
        <f>EF19</f>
        <v>4</v>
      </c>
      <c r="EG34" s="30" t="str">
        <f>EG19</f>
        <v>Total</v>
      </c>
      <c r="EI34" s="259" t="s">
        <v>3</v>
      </c>
      <c r="EJ34" s="260"/>
      <c r="EK34" s="29">
        <f>EK19</f>
        <v>1</v>
      </c>
      <c r="EL34" s="29">
        <f>EL19</f>
        <v>2</v>
      </c>
      <c r="EM34" s="29">
        <f>EM19</f>
        <v>3</v>
      </c>
      <c r="EN34" s="29">
        <f>EN19</f>
        <v>4</v>
      </c>
      <c r="EO34" s="30" t="str">
        <f>EO19</f>
        <v>Total</v>
      </c>
      <c r="EQ34" s="259" t="s">
        <v>3</v>
      </c>
      <c r="ER34" s="260"/>
      <c r="ES34" s="29">
        <f>ES19</f>
        <v>1</v>
      </c>
      <c r="ET34" s="29">
        <f>ET19</f>
        <v>2</v>
      </c>
      <c r="EU34" s="29">
        <f>EU19</f>
        <v>3</v>
      </c>
      <c r="EV34" s="29">
        <f>EV19</f>
        <v>4</v>
      </c>
      <c r="EW34" s="30" t="str">
        <f>EW19</f>
        <v>Total</v>
      </c>
      <c r="EY34" s="259" t="s">
        <v>3</v>
      </c>
      <c r="EZ34" s="260"/>
      <c r="FA34" s="29">
        <f>FA19</f>
        <v>1</v>
      </c>
      <c r="FB34" s="29">
        <f>FB19</f>
        <v>2</v>
      </c>
      <c r="FC34" s="29">
        <f>FC19</f>
        <v>3</v>
      </c>
      <c r="FD34" s="29">
        <f>FD19</f>
        <v>4</v>
      </c>
      <c r="FE34" s="30" t="str">
        <f>FE19</f>
        <v>Total</v>
      </c>
    </row>
    <row r="35" spans="3:161" x14ac:dyDescent="0.25">
      <c r="C35" s="261" t="s">
        <v>32</v>
      </c>
      <c r="D35" s="262"/>
      <c r="E35" s="35">
        <f>IFERROR(MEDIAN(E28:E31),"")</f>
        <v>0.22949278317298738</v>
      </c>
      <c r="F35" s="35">
        <f>IFERROR(MEDIAN(F28:F31),"")</f>
        <v>0.25731066198362823</v>
      </c>
      <c r="G35" s="35">
        <f>IFERROR(MEDIAN(G28:G31),"")</f>
        <v>0.25903988716743714</v>
      </c>
      <c r="H35" s="35">
        <f>IFERROR(MEDIAN(H28:H31),"")</f>
        <v>0.24829315412136768</v>
      </c>
      <c r="I35" s="36">
        <f>IFERROR(SUM(E35:H35),"")</f>
        <v>0.99413648644542041</v>
      </c>
      <c r="K35" s="261" t="s">
        <v>32</v>
      </c>
      <c r="L35" s="262"/>
      <c r="M35" s="35">
        <f>IFERROR(MEDIAN(M29:M31),"")</f>
        <v>0.22801009372746936</v>
      </c>
      <c r="N35" s="35">
        <f>IFERROR(MEDIAN(N29:N31),"")</f>
        <v>0.25125062531265635</v>
      </c>
      <c r="O35" s="35">
        <f>IFERROR(MEDIAN(O29:O31),"")</f>
        <v>0.27263631815907952</v>
      </c>
      <c r="P35" s="35">
        <f>IFERROR(MEDIAN(P29:P31),"")</f>
        <v>0.26009372746935833</v>
      </c>
      <c r="Q35" s="36">
        <f>IFERROR(SUM(M35:P35),"")</f>
        <v>1.0119907646685635</v>
      </c>
      <c r="S35" s="261" t="s">
        <v>32</v>
      </c>
      <c r="T35" s="262"/>
      <c r="U35" s="35">
        <f>IFERROR(MEDIAN(U29:U31),"")</f>
        <v>0.24048027444253858</v>
      </c>
      <c r="V35" s="35">
        <f>IFERROR(MEDIAN(V29:V31),"")</f>
        <v>0.23945111492281304</v>
      </c>
      <c r="W35" s="35">
        <f>IFERROR(MEDIAN(W28:W31),"")</f>
        <v>0.25716957847923438</v>
      </c>
      <c r="X35" s="35">
        <f>IFERROR(MEDIAN(X28:X31),"")</f>
        <v>0.26191450059374588</v>
      </c>
      <c r="Y35" s="36">
        <f>IFERROR(SUM(U35:X35),"")</f>
        <v>0.99901546843833189</v>
      </c>
      <c r="AA35" s="261" t="s">
        <v>32</v>
      </c>
      <c r="AB35" s="262"/>
      <c r="AC35" s="35">
        <f>IFERROR(MEDIAN(AC29:AC31),"")</f>
        <v>0.23848987108655617</v>
      </c>
      <c r="AD35" s="35">
        <f>IFERROR(MEDIAN(AD30:AD31),"")</f>
        <v>0.23534948403971229</v>
      </c>
      <c r="AE35" s="35">
        <f>IFERROR(MEDIAN(AE30:AE31),"")</f>
        <v>0.24621993186099092</v>
      </c>
      <c r="AF35" s="35">
        <f>IFERROR(MEDIAN(AF29:AF31),"")</f>
        <v>0.23848987108655617</v>
      </c>
      <c r="AG35" s="36">
        <f>IFERROR(SUM(AC35:AF35),"")</f>
        <v>0.95854915807381558</v>
      </c>
      <c r="AI35" s="261" t="s">
        <v>32</v>
      </c>
      <c r="AJ35" s="262"/>
      <c r="AK35" s="35">
        <f>IFERROR(MEDIAN(AK29:AK31),"")</f>
        <v>0.24902258038777628</v>
      </c>
      <c r="AL35" s="35">
        <f>IFERROR(MEDIAN(AL29:AL31),"")</f>
        <v>0.23561796856299369</v>
      </c>
      <c r="AM35" s="35">
        <f>IFERROR(MEDIAN(AM29:AM31),"")</f>
        <v>0.25585255066387141</v>
      </c>
      <c r="AN35" s="35">
        <f>IFERROR(MEDIAN(AN29:AN31),"")</f>
        <v>0.25400085579803167</v>
      </c>
      <c r="AO35" s="36">
        <f>IFERROR(SUM(AK35:AN35),"")</f>
        <v>0.99449395541267305</v>
      </c>
      <c r="AQ35" s="261" t="s">
        <v>32</v>
      </c>
      <c r="AR35" s="262"/>
      <c r="AS35" s="35">
        <f>IFERROR(MEDIAN(AS29:AS31),"")</f>
        <v>0.23076923076923078</v>
      </c>
      <c r="AT35" s="35">
        <f>IFERROR(MEDIAN(AT29:AT31),"")</f>
        <v>0.2429718875502008</v>
      </c>
      <c r="AU35" s="35">
        <f>IFERROR(MEDIAN(AU29:AU31),"")</f>
        <v>0.26546184738955825</v>
      </c>
      <c r="AV35" s="35">
        <f>IFERROR(MEDIAN(AV29:AV31),"")</f>
        <v>0.23822843822843823</v>
      </c>
      <c r="AW35" s="36">
        <f>IFERROR(SUM(AS35:AV35),"")</f>
        <v>0.977431403937428</v>
      </c>
      <c r="AY35" s="261" t="s">
        <v>32</v>
      </c>
      <c r="AZ35" s="262"/>
      <c r="BA35" s="35">
        <f>IFERROR(MEDIAN(BA29:BA31),"")</f>
        <v>0.2442391304347826</v>
      </c>
      <c r="BB35" s="35">
        <f>IFERROR(MEDIAN(BB29:BB31),"")</f>
        <v>0.24951969260326609</v>
      </c>
      <c r="BC35" s="35">
        <f>IFERROR(MEDIAN(BC29:BC31),"")</f>
        <v>0.25978260869565217</v>
      </c>
      <c r="BD35" s="35">
        <f>IFERROR(MEDIAN(BD29:BD31),"")</f>
        <v>0.24347826086956523</v>
      </c>
      <c r="BE35" s="36">
        <f>IFERROR(SUM(BA35:BD35),"")</f>
        <v>0.99701969260326606</v>
      </c>
      <c r="BG35" s="261" t="s">
        <v>32</v>
      </c>
      <c r="BH35" s="262"/>
      <c r="BI35" s="35">
        <f>IFERROR(MEDIAN(BI29:BI31),"")</f>
        <v>0.25505242263165606</v>
      </c>
      <c r="BJ35" s="35">
        <f>IFERROR(MEDIAN(BJ29:BJ31),"")</f>
        <v>0.24591343271651814</v>
      </c>
      <c r="BK35" s="35">
        <f>IFERROR(MEDIAN(BK29:BK31),"")</f>
        <v>0.25583842905292886</v>
      </c>
      <c r="BL35" s="35">
        <f>IFERROR(MEDIAN(BL29:BL31),"")</f>
        <v>0.24871592256025288</v>
      </c>
      <c r="BM35" s="36">
        <f>IFERROR(SUM(BI35:BL35),"")</f>
        <v>1.0055202069613558</v>
      </c>
      <c r="BO35" s="261" t="s">
        <v>32</v>
      </c>
      <c r="BP35" s="262"/>
      <c r="BQ35" s="35">
        <f>IFERROR(MEDIAN(BQ25:BQ31),"")</f>
        <v>0.24250676909514515</v>
      </c>
      <c r="BR35" s="35">
        <f>IFERROR(MEDIAN(BR25:BR31),"")</f>
        <v>0.25093310364628196</v>
      </c>
      <c r="BS35" s="35">
        <f>IFERROR(MEDIAN(BS25:BS31),"")</f>
        <v>0.25632998803056811</v>
      </c>
      <c r="BT35" s="35">
        <f>IFERROR(MEDIAN(BT25:BT31),"")</f>
        <v>0.24710199089488347</v>
      </c>
      <c r="BU35" s="36">
        <f>IFERROR(SUM(BQ35:BT35),"")</f>
        <v>0.99687185166687864</v>
      </c>
      <c r="BW35" s="261" t="s">
        <v>32</v>
      </c>
      <c r="BX35" s="262"/>
      <c r="BY35" s="35">
        <f>IFERROR(MEDIAN(BY25:BY31),"")</f>
        <v>0.26554614265119481</v>
      </c>
      <c r="BZ35" s="35">
        <f>IFERROR(MEDIAN(BZ25:BZ31),"")</f>
        <v>0.24844691473873687</v>
      </c>
      <c r="CA35" s="35">
        <f>IFERROR(MEDIAN(CA25:CA31),"")</f>
        <v>0.25561817761842348</v>
      </c>
      <c r="CB35" s="35">
        <f>IFERROR(MEDIAN(CB25:CB31),"")</f>
        <v>0.22782221491122856</v>
      </c>
      <c r="CC35" s="36">
        <f>IFERROR(SUM(BY35:CB35),"")</f>
        <v>0.9974334499195836</v>
      </c>
      <c r="CE35" s="261" t="s">
        <v>32</v>
      </c>
      <c r="CF35" s="262"/>
      <c r="CG35" s="35">
        <f>IFERROR(MEDIAN(CG25:CG31),"")</f>
        <v>0.23421920225265247</v>
      </c>
      <c r="CH35" s="35">
        <f>IFERROR(MEDIAN(CH25:CH31),"")</f>
        <v>0.25105924930609363</v>
      </c>
      <c r="CI35" s="35">
        <f>IFERROR(MEDIAN(CI25:CI31),"")</f>
        <v>0.24784784258200043</v>
      </c>
      <c r="CJ35" s="35">
        <f>IFERROR(MEDIAN(CJ25:CJ31),"")</f>
        <v>0.27017712976709474</v>
      </c>
      <c r="CK35" s="36">
        <f>IFERROR(SUM(CG35:CJ35),"")</f>
        <v>1.0033034239078413</v>
      </c>
      <c r="CM35" s="261" t="s">
        <v>32</v>
      </c>
      <c r="CN35" s="262"/>
      <c r="CO35" s="35">
        <f>IFERROR(MEDIAN(CO25:CO31),"")</f>
        <v>0.24160881202818846</v>
      </c>
      <c r="CP35" s="35">
        <f>IFERROR(MEDIAN(CP25:CP31),"")</f>
        <v>0.21414556882778654</v>
      </c>
      <c r="CQ35" s="35">
        <f>IFERROR(MEDIAN(CQ25:CQ31),"")</f>
        <v>0.23187511929371649</v>
      </c>
      <c r="CR35" s="35">
        <f>IFERROR(MEDIAN(CR25:CR31),"")</f>
        <v>0.29053865280920854</v>
      </c>
      <c r="CS35" s="36">
        <f>IFERROR(SUM(CO35:CR35),"")</f>
        <v>0.97816815295890003</v>
      </c>
      <c r="CU35" s="261" t="s">
        <v>32</v>
      </c>
      <c r="CV35" s="262"/>
      <c r="CW35" s="35" t="str">
        <f>IFERROR(MEDIAN(CW25:CW31),"")</f>
        <v/>
      </c>
      <c r="CX35" s="35" t="str">
        <f>IFERROR(MEDIAN(CX25:CX31),"")</f>
        <v/>
      </c>
      <c r="CY35" s="35" t="str">
        <f>IFERROR(MEDIAN(CY25:CY31),"")</f>
        <v/>
      </c>
      <c r="CZ35" s="35" t="str">
        <f>IFERROR(MEDIAN(CZ25:CZ31),"")</f>
        <v/>
      </c>
      <c r="DA35" s="36">
        <f>IFERROR(SUM(CW35:CZ35),"")</f>
        <v>0</v>
      </c>
      <c r="DC35" s="261" t="s">
        <v>32</v>
      </c>
      <c r="DD35" s="262"/>
      <c r="DE35" s="35" t="str">
        <f>IFERROR(MEDIAN(DE25:DE31),"")</f>
        <v/>
      </c>
      <c r="DF35" s="35" t="str">
        <f>IFERROR(MEDIAN(DF25:DF31),"")</f>
        <v/>
      </c>
      <c r="DG35" s="35" t="str">
        <f>IFERROR(MEDIAN(DG25:DG31),"")</f>
        <v/>
      </c>
      <c r="DH35" s="35" t="str">
        <f>IFERROR(MEDIAN(DH25:DH31),"")</f>
        <v/>
      </c>
      <c r="DI35" s="36">
        <f>IFERROR(SUM(DE35:DH35),"")</f>
        <v>0</v>
      </c>
      <c r="DK35" s="261" t="s">
        <v>32</v>
      </c>
      <c r="DL35" s="262"/>
      <c r="DM35" s="35" t="str">
        <f>IFERROR(MEDIAN(DM25:DM31),"")</f>
        <v/>
      </c>
      <c r="DN35" s="35" t="str">
        <f>IFERROR(MEDIAN(DN25:DN31),"")</f>
        <v/>
      </c>
      <c r="DO35" s="35" t="str">
        <f>IFERROR(MEDIAN(DO25:DO31),"")</f>
        <v/>
      </c>
      <c r="DP35" s="35" t="str">
        <f>IFERROR(MEDIAN(DP25:DP31),"")</f>
        <v/>
      </c>
      <c r="DQ35" s="36">
        <f>IFERROR(SUM(DM35:DP35),"")</f>
        <v>0</v>
      </c>
      <c r="DS35" s="261" t="s">
        <v>32</v>
      </c>
      <c r="DT35" s="262"/>
      <c r="DU35" s="35" t="str">
        <f>IFERROR(MEDIAN(DU24:DU31),"")</f>
        <v/>
      </c>
      <c r="DV35" s="35" t="str">
        <f>IFERROR(MEDIAN(DV24:DV31),"")</f>
        <v/>
      </c>
      <c r="DW35" s="35" t="str">
        <f>IFERROR(MEDIAN(DW24:DW31),"")</f>
        <v/>
      </c>
      <c r="DX35" s="35" t="str">
        <f>IFERROR(MEDIAN(DX24:DX31),"")</f>
        <v/>
      </c>
      <c r="DY35" s="36">
        <f>IFERROR(SUM(DU35:DX35),"")</f>
        <v>0</v>
      </c>
      <c r="EA35" s="261" t="s">
        <v>32</v>
      </c>
      <c r="EB35" s="262"/>
      <c r="EC35" s="35" t="str">
        <f>IFERROR(MEDIAN(EC25:EC31),"")</f>
        <v/>
      </c>
      <c r="ED35" s="35" t="str">
        <f>IFERROR(MEDIAN(ED25:ED31),"")</f>
        <v/>
      </c>
      <c r="EE35" s="35" t="str">
        <f>IFERROR(MEDIAN(EE25:EE31),"")</f>
        <v/>
      </c>
      <c r="EF35" s="35" t="str">
        <f>IFERROR(MEDIAN(EF25:EF31),"")</f>
        <v/>
      </c>
      <c r="EG35" s="36">
        <f>IFERROR(SUM(EC35:EF35),"")</f>
        <v>0</v>
      </c>
      <c r="EI35" s="261" t="s">
        <v>32</v>
      </c>
      <c r="EJ35" s="262"/>
      <c r="EK35" s="35" t="str">
        <f>IFERROR(MEDIAN(EK25:EK31),"")</f>
        <v/>
      </c>
      <c r="EL35" s="35" t="str">
        <f>IFERROR(MEDIAN(EL25:EL31),"")</f>
        <v/>
      </c>
      <c r="EM35" s="35" t="str">
        <f>IFERROR(MEDIAN(EM25:EM31),"")</f>
        <v/>
      </c>
      <c r="EN35" s="35" t="str">
        <f>IFERROR(MEDIAN(EN25:EN31),"")</f>
        <v/>
      </c>
      <c r="EO35" s="36">
        <f>IFERROR(SUM(EK35:EN35),"")</f>
        <v>0</v>
      </c>
      <c r="EQ35" s="261" t="s">
        <v>32</v>
      </c>
      <c r="ER35" s="262"/>
      <c r="ES35" s="35" t="str">
        <f>IFERROR(MEDIAN(ES25:ES31),"")</f>
        <v/>
      </c>
      <c r="ET35" s="35" t="str">
        <f>IFERROR(MEDIAN(ET25:ET31),"")</f>
        <v/>
      </c>
      <c r="EU35" s="35" t="str">
        <f>IFERROR(MEDIAN(EU25:EU31),"")</f>
        <v/>
      </c>
      <c r="EV35" s="35" t="str">
        <f>IFERROR(MEDIAN(EV25:EV31),"")</f>
        <v/>
      </c>
      <c r="EW35" s="36">
        <f>IFERROR(SUM(ES35:EV35),"")</f>
        <v>0</v>
      </c>
      <c r="EY35" s="261" t="s">
        <v>32</v>
      </c>
      <c r="EZ35" s="262"/>
      <c r="FA35" s="35" t="str">
        <f>IFERROR(MEDIAN(FA25:FA31),"")</f>
        <v/>
      </c>
      <c r="FB35" s="35" t="str">
        <f>IFERROR(MEDIAN(FB25:FB31),"")</f>
        <v/>
      </c>
      <c r="FC35" s="35" t="str">
        <f>IFERROR(MEDIAN(FC25:FC31),"")</f>
        <v/>
      </c>
      <c r="FD35" s="35" t="str">
        <f>IFERROR(MEDIAN(FD26:FD31),"")</f>
        <v/>
      </c>
      <c r="FE35" s="36">
        <f>IFERROR(SUM(FA35:FD35),"")</f>
        <v>0</v>
      </c>
    </row>
    <row r="36" spans="3:161" ht="15.75" thickBot="1" x14ac:dyDescent="0.3">
      <c r="C36" s="263" t="s">
        <v>19</v>
      </c>
      <c r="D36" s="264"/>
      <c r="E36" s="37">
        <f>IFERROR(E35/$I35,"")</f>
        <v>0.23084635389809413</v>
      </c>
      <c r="F36" s="37">
        <f>IFERROR(F35/$I35,"")</f>
        <v>0.25882830525982808</v>
      </c>
      <c r="G36" s="37">
        <f>IFERROR(G35/$I35,"")</f>
        <v>0.26056772958172564</v>
      </c>
      <c r="H36" s="37">
        <f>IFERROR(H35/$I35,"")</f>
        <v>0.24975761126035217</v>
      </c>
      <c r="I36" s="38">
        <f>IFERROR(I35/$I35,"")</f>
        <v>1</v>
      </c>
      <c r="K36" s="263" t="s">
        <v>19</v>
      </c>
      <c r="L36" s="264"/>
      <c r="M36" s="37">
        <f>IFERROR(M35/$Q35,"")</f>
        <v>0.22530847285167152</v>
      </c>
      <c r="N36" s="37">
        <f>IFERROR(N35/$Q35,"")</f>
        <v>0.2482736345869157</v>
      </c>
      <c r="O36" s="37">
        <f>IFERROR(O35/$Q35,"")</f>
        <v>0.26940593499227283</v>
      </c>
      <c r="P36" s="37">
        <f>IFERROR(P35/$Q35,"")</f>
        <v>0.25701195756913991</v>
      </c>
      <c r="Q36" s="38">
        <f>IFERROR(Q35/$I35,"")</f>
        <v>1.0179595844902363</v>
      </c>
      <c r="S36" s="263" t="s">
        <v>19</v>
      </c>
      <c r="T36" s="264"/>
      <c r="U36" s="37">
        <f>IFERROR(U35/$Y35,"")</f>
        <v>0.24071726819051067</v>
      </c>
      <c r="V36" s="37">
        <f>IFERROR(V35/$Y35,"")</f>
        <v>0.23968709443220607</v>
      </c>
      <c r="W36" s="37">
        <f>IFERROR(W35/$Y35,"")</f>
        <v>0.25742301956669772</v>
      </c>
      <c r="X36" s="37">
        <f>IFERROR(X35/$Y35,"")</f>
        <v>0.26217261781058554</v>
      </c>
      <c r="Y36" s="38">
        <f>IFERROR(SUM(U36:X36),"")</f>
        <v>1</v>
      </c>
      <c r="AA36" s="263" t="s">
        <v>19</v>
      </c>
      <c r="AB36" s="264"/>
      <c r="AC36" s="37">
        <f>IFERROR(AC35/$AG35,"")</f>
        <v>0.24880296339292246</v>
      </c>
      <c r="AD36" s="37">
        <f>IFERROR(AD35/$AG35,"")</f>
        <v>0.24552677560391595</v>
      </c>
      <c r="AE36" s="37">
        <f>IFERROR(AE35/$AG35,"")</f>
        <v>0.25686729761023913</v>
      </c>
      <c r="AF36" s="37">
        <f>IFERROR(AF35/$AG35,"")</f>
        <v>0.24880296339292246</v>
      </c>
      <c r="AG36" s="38">
        <f>IFERROR(SUM(AC36:AF36),"")</f>
        <v>1</v>
      </c>
      <c r="AI36" s="263" t="s">
        <v>19</v>
      </c>
      <c r="AJ36" s="264"/>
      <c r="AK36" s="37">
        <f>IFERROR(AK35/$AO35,"")</f>
        <v>0.25040130111644815</v>
      </c>
      <c r="AL36" s="37">
        <f>IFERROR(AL35/$AO35,"")</f>
        <v>0.23692247427006449</v>
      </c>
      <c r="AM36" s="37">
        <f>IFERROR(AM35/$AO35,"")</f>
        <v>0.25726908572079094</v>
      </c>
      <c r="AN36" s="37">
        <f>IFERROR(AN35/$AO35,"")</f>
        <v>0.25540713889269645</v>
      </c>
      <c r="AO36" s="38">
        <f>IFERROR(SUM(AK36:AN36),"")</f>
        <v>1</v>
      </c>
      <c r="AQ36" s="263" t="s">
        <v>19</v>
      </c>
      <c r="AR36" s="264"/>
      <c r="AS36" s="37">
        <f>IFERROR(AS35/$AW35,"")</f>
        <v>0.23609762264606335</v>
      </c>
      <c r="AT36" s="37">
        <f>IFERROR(AT35/$AW35,"")</f>
        <v>0.24858203508852583</v>
      </c>
      <c r="AU36" s="37">
        <f>IFERROR(AU35/$AW35,"")</f>
        <v>0.27159128131159604</v>
      </c>
      <c r="AV36" s="37">
        <f>IFERROR(AV35/$AW35,"")</f>
        <v>0.24372906095381486</v>
      </c>
      <c r="AW36" s="38">
        <f>IFERROR(SUM(AS36:AV36),"")</f>
        <v>1</v>
      </c>
      <c r="AY36" s="263" t="s">
        <v>19</v>
      </c>
      <c r="AZ36" s="264"/>
      <c r="BA36" s="37">
        <f>IFERROR(BA35/$BE35,"")</f>
        <v>0.24496921399522467</v>
      </c>
      <c r="BB36" s="37">
        <f>IFERROR(BB35/$BE35,"")</f>
        <v>0.25026556090558078</v>
      </c>
      <c r="BC36" s="37">
        <f>IFERROR(BC35/$BE35,"")</f>
        <v>0.26055915507280242</v>
      </c>
      <c r="BD36" s="37">
        <f>IFERROR(BD35/$BE35,"")</f>
        <v>0.24420607002639222</v>
      </c>
      <c r="BE36" s="38">
        <f>IFERROR(SUM(BA36:BD36),"")</f>
        <v>1</v>
      </c>
      <c r="BG36" s="263" t="s">
        <v>19</v>
      </c>
      <c r="BH36" s="264"/>
      <c r="BI36" s="37">
        <f>IFERROR(BI35/$BM35,"")</f>
        <v>0.25365220993660076</v>
      </c>
      <c r="BJ36" s="37">
        <f>IFERROR(BJ35/$BM35,"")</f>
        <v>0.24456339217653245</v>
      </c>
      <c r="BK36" s="37">
        <f>IFERROR(BK35/$BM35,"")</f>
        <v>0.25443390125998855</v>
      </c>
      <c r="BL36" s="37">
        <f>IFERROR(BL35/$BM35,"")</f>
        <v>0.24735049662687836</v>
      </c>
      <c r="BM36" s="38">
        <f>IFERROR(SUM(BI36:BL36),"")</f>
        <v>1</v>
      </c>
      <c r="BO36" s="263" t="s">
        <v>19</v>
      </c>
      <c r="BP36" s="264"/>
      <c r="BQ36" s="37">
        <f>IFERROR(BQ35/$BU35,"")</f>
        <v>0.24326774669146023</v>
      </c>
      <c r="BR36" s="37">
        <f>IFERROR(BR35/$BU35,"")</f>
        <v>0.25172052278002877</v>
      </c>
      <c r="BS36" s="37">
        <f>IFERROR(BS35/$BU35,"")</f>
        <v>0.25713434239511967</v>
      </c>
      <c r="BT36" s="37">
        <f>IFERROR(BT35/$BU35,"")</f>
        <v>0.24787738813339141</v>
      </c>
      <c r="BU36" s="38">
        <f>IFERROR(SUM(BQ36:BT36),"")</f>
        <v>1</v>
      </c>
      <c r="BW36" s="263" t="s">
        <v>19</v>
      </c>
      <c r="BX36" s="264"/>
      <c r="BY36" s="37">
        <f>IFERROR(BY35/$CC35,"")</f>
        <v>0.26622943382599012</v>
      </c>
      <c r="BZ36" s="37">
        <f>IFERROR(BZ35/$CC35,"")</f>
        <v>0.24908620696324901</v>
      </c>
      <c r="CA36" s="37">
        <f>IFERROR(CA35/$CC35,"")</f>
        <v>0.25627592260820237</v>
      </c>
      <c r="CB36" s="37">
        <f>IFERROR(CB35/$CC35,"")</f>
        <v>0.22840843660255863</v>
      </c>
      <c r="CC36" s="38">
        <f>IFERROR(SUM(BY36:CB36),"")</f>
        <v>1.0000000000000002</v>
      </c>
      <c r="CE36" s="263" t="s">
        <v>19</v>
      </c>
      <c r="CF36" s="264"/>
      <c r="CG36" s="37">
        <f>IFERROR(CG35/$CK35,"")</f>
        <v>0.23344802446738858</v>
      </c>
      <c r="CH36" s="37">
        <f>IFERROR(CH35/$CK35,"")</f>
        <v>0.25023262487057429</v>
      </c>
      <c r="CI36" s="37">
        <f>IFERROR(CI35/$CK35,"")</f>
        <v>0.24703179185479043</v>
      </c>
      <c r="CJ36" s="37">
        <f>IFERROR(CJ35/$CK35,"")</f>
        <v>0.26928755880724664</v>
      </c>
      <c r="CK36" s="38">
        <f>IFERROR(SUM(CG36:CJ36),"")</f>
        <v>0.99999999999999989</v>
      </c>
      <c r="CM36" s="263" t="s">
        <v>19</v>
      </c>
      <c r="CN36" s="264"/>
      <c r="CO36" s="37">
        <f>IFERROR(CO35/$CS35,"")</f>
        <v>0.24700130677668894</v>
      </c>
      <c r="CP36" s="37">
        <f>IFERROR(CP35/$CS35,"")</f>
        <v>0.21892510830577447</v>
      </c>
      <c r="CQ36" s="37">
        <f>IFERROR(CQ35/$CS35,"")</f>
        <v>0.23705036663922061</v>
      </c>
      <c r="CR36" s="37">
        <f>IFERROR(CR35/$CS35,"")</f>
        <v>0.29702321827831596</v>
      </c>
      <c r="CS36" s="38">
        <f>IFERROR(SUM(CO36:CR36),"")</f>
        <v>1</v>
      </c>
      <c r="CU36" s="263" t="s">
        <v>19</v>
      </c>
      <c r="CV36" s="264"/>
      <c r="CW36" s="37" t="str">
        <f>IFERROR(CW35/$DA35,"")</f>
        <v/>
      </c>
      <c r="CX36" s="37" t="str">
        <f>IFERROR(CX35/$DA35,"")</f>
        <v/>
      </c>
      <c r="CY36" s="37" t="str">
        <f>IFERROR(CY35/$DA35,"")</f>
        <v/>
      </c>
      <c r="CZ36" s="37" t="str">
        <f>IFERROR(CZ35/$DA35,"")</f>
        <v/>
      </c>
      <c r="DA36" s="38">
        <f>IFERROR(SUM(CW36:CZ36),"")</f>
        <v>0</v>
      </c>
      <c r="DC36" s="263" t="s">
        <v>19</v>
      </c>
      <c r="DD36" s="264"/>
      <c r="DE36" s="37" t="str">
        <f>IFERROR(DE35/$DI35,"")</f>
        <v/>
      </c>
      <c r="DF36" s="37" t="str">
        <f>IFERROR(DF35/$DI35,"")</f>
        <v/>
      </c>
      <c r="DG36" s="37" t="str">
        <f>IFERROR(DG35/$DI35,"")</f>
        <v/>
      </c>
      <c r="DH36" s="37" t="str">
        <f>IFERROR(DH35/$DI35,"")</f>
        <v/>
      </c>
      <c r="DI36" s="38">
        <f>IFERROR(SUM(DE36:DH36),"")</f>
        <v>0</v>
      </c>
      <c r="DK36" s="263" t="s">
        <v>19</v>
      </c>
      <c r="DL36" s="264"/>
      <c r="DM36" s="37" t="str">
        <f>IFERROR(DM35/$DQ35,"")</f>
        <v/>
      </c>
      <c r="DN36" s="37" t="str">
        <f>IFERROR(DN35/$DQ35,"")</f>
        <v/>
      </c>
      <c r="DO36" s="37" t="str">
        <f>IFERROR(DO35/$DQ35,"")</f>
        <v/>
      </c>
      <c r="DP36" s="37" t="str">
        <f>IFERROR(DP35/$DQ35,"")</f>
        <v/>
      </c>
      <c r="DQ36" s="38">
        <f>IFERROR(SUM(DM36:DP36),"")</f>
        <v>0</v>
      </c>
      <c r="DS36" s="263" t="s">
        <v>19</v>
      </c>
      <c r="DT36" s="264"/>
      <c r="DU36" s="37" t="str">
        <f>IFERROR(DU35/$DY35,"")</f>
        <v/>
      </c>
      <c r="DV36" s="37" t="str">
        <f>IFERROR(DV35/$DY35,"")</f>
        <v/>
      </c>
      <c r="DW36" s="37" t="str">
        <f>IFERROR(DW35/$DY35,"")</f>
        <v/>
      </c>
      <c r="DX36" s="37" t="str">
        <f>IFERROR(DX35/$DY35,"")</f>
        <v/>
      </c>
      <c r="DY36" s="38">
        <f>IFERROR(SUM(DU36:DX36),"")</f>
        <v>0</v>
      </c>
      <c r="EA36" s="263" t="s">
        <v>19</v>
      </c>
      <c r="EB36" s="264"/>
      <c r="EC36" s="37" t="str">
        <f>IFERROR(EC35/$EG35,"")</f>
        <v/>
      </c>
      <c r="ED36" s="37" t="str">
        <f>IFERROR(ED35/$EG35,"")</f>
        <v/>
      </c>
      <c r="EE36" s="37" t="str">
        <f>IFERROR(EE35/$EG35,"")</f>
        <v/>
      </c>
      <c r="EF36" s="37" t="str">
        <f>IFERROR(EF35/$EG35,"")</f>
        <v/>
      </c>
      <c r="EG36" s="38">
        <f>IFERROR(SUM(EC36:EF36),"")</f>
        <v>0</v>
      </c>
      <c r="EI36" s="263" t="s">
        <v>19</v>
      </c>
      <c r="EJ36" s="264"/>
      <c r="EK36" s="37" t="str">
        <f>IFERROR(EK35/$EO35,"")</f>
        <v/>
      </c>
      <c r="EL36" s="37" t="str">
        <f>IFERROR(EL35/$EO35,"")</f>
        <v/>
      </c>
      <c r="EM36" s="37" t="str">
        <f>IFERROR(EM35/$EO35,"")</f>
        <v/>
      </c>
      <c r="EN36" s="37" t="str">
        <f>IFERROR(EN35/$EO35,"")</f>
        <v/>
      </c>
      <c r="EO36" s="38">
        <f>IFERROR(SUM(EK36:EN36),"")</f>
        <v>0</v>
      </c>
      <c r="EQ36" s="263" t="s">
        <v>19</v>
      </c>
      <c r="ER36" s="264"/>
      <c r="ES36" s="37" t="str">
        <f>IFERROR(ES35/$EW35,"")</f>
        <v/>
      </c>
      <c r="ET36" s="37" t="str">
        <f>IFERROR(ET35/$EW35,"")</f>
        <v/>
      </c>
      <c r="EU36" s="37" t="str">
        <f>IFERROR(EU35/$EW35,"")</f>
        <v/>
      </c>
      <c r="EV36" s="37" t="str">
        <f>IFERROR(EV35/$EW35,"")</f>
        <v/>
      </c>
      <c r="EW36" s="38">
        <f>IFERROR(SUM(ES36:EV36),"")</f>
        <v>0</v>
      </c>
      <c r="EY36" s="263" t="s">
        <v>19</v>
      </c>
      <c r="EZ36" s="264"/>
      <c r="FA36" s="37" t="str">
        <f>IFERROR(FA35/$FE35,"")</f>
        <v/>
      </c>
      <c r="FB36" s="37" t="str">
        <f>IFERROR(FB35/$FE35,"")</f>
        <v/>
      </c>
      <c r="FC36" s="37" t="str">
        <f>IFERROR(FC35/$FE35,"")</f>
        <v/>
      </c>
      <c r="FD36" s="37" t="str">
        <f>IFERROR(FD35/$FE35,"")</f>
        <v/>
      </c>
      <c r="FE36" s="38">
        <f>IFERROR(SUM(FA36:FD36),"")</f>
        <v>0</v>
      </c>
    </row>
    <row r="37" spans="3:161" x14ac:dyDescent="0.25">
      <c r="E37" s="159"/>
      <c r="F37" s="159"/>
      <c r="G37" s="159"/>
      <c r="H37" s="159"/>
      <c r="I37" s="159"/>
    </row>
  </sheetData>
  <mergeCells count="100">
    <mergeCell ref="EY2:FE2"/>
    <mergeCell ref="EY18:FE18"/>
    <mergeCell ref="EY34:EZ34"/>
    <mergeCell ref="EY35:EZ35"/>
    <mergeCell ref="EY36:EZ36"/>
    <mergeCell ref="EQ2:EW2"/>
    <mergeCell ref="EQ18:EW18"/>
    <mergeCell ref="EQ34:ER34"/>
    <mergeCell ref="EQ35:ER35"/>
    <mergeCell ref="EQ36:ER36"/>
    <mergeCell ref="C2:I2"/>
    <mergeCell ref="C34:D34"/>
    <mergeCell ref="C35:D35"/>
    <mergeCell ref="C36:D36"/>
    <mergeCell ref="C18:I18"/>
    <mergeCell ref="K2:Q2"/>
    <mergeCell ref="K18:Q18"/>
    <mergeCell ref="K34:L34"/>
    <mergeCell ref="K35:L35"/>
    <mergeCell ref="K36:L36"/>
    <mergeCell ref="S2:Y2"/>
    <mergeCell ref="S18:Y18"/>
    <mergeCell ref="S34:T34"/>
    <mergeCell ref="S35:T35"/>
    <mergeCell ref="S36:T36"/>
    <mergeCell ref="AA2:AG2"/>
    <mergeCell ref="AA18:AG18"/>
    <mergeCell ref="AA34:AB34"/>
    <mergeCell ref="AA35:AB35"/>
    <mergeCell ref="AA36:AB36"/>
    <mergeCell ref="AI2:AO2"/>
    <mergeCell ref="AI18:AO18"/>
    <mergeCell ref="AI34:AJ34"/>
    <mergeCell ref="AI35:AJ35"/>
    <mergeCell ref="AI36:AJ36"/>
    <mergeCell ref="AQ2:AW2"/>
    <mergeCell ref="AQ18:AW18"/>
    <mergeCell ref="AQ34:AR34"/>
    <mergeCell ref="AQ35:AR35"/>
    <mergeCell ref="AQ36:AR36"/>
    <mergeCell ref="AY2:BE2"/>
    <mergeCell ref="AY18:BE18"/>
    <mergeCell ref="AY34:AZ34"/>
    <mergeCell ref="AY35:AZ35"/>
    <mergeCell ref="AY36:AZ36"/>
    <mergeCell ref="BG2:BM2"/>
    <mergeCell ref="BG18:BM18"/>
    <mergeCell ref="BG34:BH34"/>
    <mergeCell ref="BG35:BH35"/>
    <mergeCell ref="BG36:BH36"/>
    <mergeCell ref="BO2:BU2"/>
    <mergeCell ref="BO18:BU18"/>
    <mergeCell ref="BO34:BP34"/>
    <mergeCell ref="BO35:BP35"/>
    <mergeCell ref="BO36:BP36"/>
    <mergeCell ref="BW2:CC2"/>
    <mergeCell ref="BW18:CC18"/>
    <mergeCell ref="BW34:BX34"/>
    <mergeCell ref="BW35:BX35"/>
    <mergeCell ref="BW36:BX36"/>
    <mergeCell ref="CE2:CK2"/>
    <mergeCell ref="CE18:CK18"/>
    <mergeCell ref="CE34:CF34"/>
    <mergeCell ref="CE35:CF35"/>
    <mergeCell ref="CE36:CF36"/>
    <mergeCell ref="CM2:CS2"/>
    <mergeCell ref="CM18:CS18"/>
    <mergeCell ref="CM34:CN34"/>
    <mergeCell ref="CM35:CN35"/>
    <mergeCell ref="CM36:CN36"/>
    <mergeCell ref="CU2:DA2"/>
    <mergeCell ref="CU18:DA18"/>
    <mergeCell ref="CU34:CV34"/>
    <mergeCell ref="CU35:CV35"/>
    <mergeCell ref="CU36:CV36"/>
    <mergeCell ref="DC2:DI2"/>
    <mergeCell ref="DC18:DI18"/>
    <mergeCell ref="DC34:DD34"/>
    <mergeCell ref="DC35:DD35"/>
    <mergeCell ref="DC36:DD36"/>
    <mergeCell ref="DK2:DQ2"/>
    <mergeCell ref="DK18:DQ18"/>
    <mergeCell ref="DK34:DL34"/>
    <mergeCell ref="DK35:DL35"/>
    <mergeCell ref="DK36:DL36"/>
    <mergeCell ref="DS2:DY2"/>
    <mergeCell ref="DS18:DY18"/>
    <mergeCell ref="DS34:DT34"/>
    <mergeCell ref="DS35:DT35"/>
    <mergeCell ref="DS36:DT36"/>
    <mergeCell ref="EA2:EG2"/>
    <mergeCell ref="EA18:EG18"/>
    <mergeCell ref="EA34:EB34"/>
    <mergeCell ref="EA35:EB35"/>
    <mergeCell ref="EA36:EB36"/>
    <mergeCell ref="EI2:EO2"/>
    <mergeCell ref="EI18:EO18"/>
    <mergeCell ref="EI34:EJ34"/>
    <mergeCell ref="EI35:EJ35"/>
    <mergeCell ref="EI36:EJ3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L40"/>
  <sheetViews>
    <sheetView showGridLines="0" zoomScale="85" zoomScaleNormal="85" workbookViewId="0">
      <selection activeCell="H25" sqref="H25"/>
    </sheetView>
  </sheetViews>
  <sheetFormatPr defaultRowHeight="12.75" customHeight="1" outlineLevelCol="1" x14ac:dyDescent="0.25"/>
  <cols>
    <col min="1" max="1" width="2.28515625" customWidth="1"/>
    <col min="2" max="2" width="5" customWidth="1"/>
    <col min="3" max="3" width="2.140625" customWidth="1"/>
    <col min="4" max="13" width="7.5703125" customWidth="1"/>
    <col min="14" max="14" width="8" customWidth="1"/>
    <col min="15" max="15" width="4" customWidth="1"/>
    <col min="16" max="16" width="10.140625" customWidth="1"/>
    <col min="17" max="24" width="8.7109375" customWidth="1"/>
    <col min="25" max="25" width="5.28515625" customWidth="1"/>
    <col min="26" max="36" width="7.5703125" customWidth="1" outlineLevel="1"/>
    <col min="37" max="37" width="4" customWidth="1" outlineLevel="1"/>
    <col min="38" max="38" width="10.140625" customWidth="1" outlineLevel="1"/>
    <col min="39" max="39" width="12.5703125" customWidth="1" outlineLevel="1"/>
    <col min="40" max="46" width="8.7109375" customWidth="1" outlineLevel="1"/>
    <col min="47" max="47" width="9.140625" customWidth="1"/>
    <col min="49" max="60" width="9.140625" customWidth="1" outlineLevel="1"/>
    <col min="61" max="61" width="10.140625" customWidth="1" outlineLevel="1"/>
    <col min="62" max="62" width="9.7109375" customWidth="1" outlineLevel="1"/>
    <col min="63" max="70" width="9.140625" customWidth="1" outlineLevel="1"/>
    <col min="73" max="94" width="9.140625" customWidth="1" outlineLevel="1"/>
    <col min="97" max="108" width="9.140625" customWidth="1" outlineLevel="1"/>
    <col min="109" max="109" width="10.85546875" customWidth="1" outlineLevel="1"/>
    <col min="110" max="118" width="9.140625" customWidth="1" outlineLevel="1"/>
    <col min="121" max="132" width="9.140625" customWidth="1" outlineLevel="1"/>
    <col min="133" max="133" width="10.85546875" customWidth="1" outlineLevel="1"/>
    <col min="134" max="142" width="9.140625" customWidth="1" outlineLevel="1"/>
    <col min="145" max="156" width="9.140625" customWidth="1" outlineLevel="1"/>
    <col min="157" max="157" width="10.85546875" customWidth="1" outlineLevel="1"/>
    <col min="158" max="166" width="9.140625" customWidth="1" outlineLevel="1"/>
    <col min="169" max="180" width="9.140625" customWidth="1" outlineLevel="1"/>
    <col min="181" max="181" width="10.85546875" customWidth="1" outlineLevel="1"/>
    <col min="182" max="190" width="9.140625" customWidth="1" outlineLevel="1"/>
    <col min="193" max="204" width="9.140625" customWidth="1" outlineLevel="1"/>
    <col min="205" max="205" width="10.85546875" customWidth="1" outlineLevel="1"/>
    <col min="206" max="214" width="9.140625" customWidth="1" outlineLevel="1"/>
    <col min="217" max="228" width="9.140625" customWidth="1" outlineLevel="1"/>
    <col min="229" max="229" width="10.85546875" customWidth="1" outlineLevel="1"/>
    <col min="230" max="238" width="9.140625" customWidth="1" outlineLevel="1"/>
    <col min="241" max="252" width="9.140625" customWidth="1" outlineLevel="1"/>
    <col min="253" max="253" width="10.85546875" customWidth="1" outlineLevel="1"/>
    <col min="254" max="262" width="9.140625" customWidth="1" outlineLevel="1"/>
    <col min="265" max="276" width="9.140625" customWidth="1" outlineLevel="1"/>
    <col min="277" max="277" width="10.85546875" customWidth="1" outlineLevel="1"/>
    <col min="278" max="286" width="9.140625" customWidth="1" outlineLevel="1"/>
    <col min="289" max="300" width="9.140625" hidden="1" customWidth="1" outlineLevel="1"/>
    <col min="301" max="301" width="10.85546875" hidden="1" customWidth="1" outlineLevel="1"/>
    <col min="302" max="310" width="9.140625" hidden="1" customWidth="1" outlineLevel="1"/>
    <col min="311" max="311" width="9.140625" collapsed="1"/>
    <col min="313" max="324" width="9.140625" hidden="1" customWidth="1" outlineLevel="1"/>
    <col min="325" max="325" width="10.85546875" hidden="1" customWidth="1" outlineLevel="1"/>
    <col min="326" max="334" width="9.140625" hidden="1" customWidth="1" outlineLevel="1"/>
    <col min="335" max="335" width="9.140625" collapsed="1"/>
    <col min="337" max="348" width="9.140625" hidden="1" customWidth="1" outlineLevel="1"/>
    <col min="349" max="349" width="10.85546875" hidden="1" customWidth="1" outlineLevel="1"/>
    <col min="350" max="358" width="9.140625" hidden="1" customWidth="1" outlineLevel="1"/>
    <col min="359" max="359" width="9.140625" collapsed="1"/>
    <col min="361" max="372" width="9.140625" hidden="1" customWidth="1" outlineLevel="1"/>
    <col min="373" max="373" width="10.85546875" hidden="1" customWidth="1" outlineLevel="1"/>
    <col min="374" max="382" width="9.140625" hidden="1" customWidth="1" outlineLevel="1"/>
    <col min="383" max="383" width="9.140625" collapsed="1"/>
    <col min="385" max="396" width="9.140625" hidden="1" customWidth="1" outlineLevel="1"/>
    <col min="397" max="397" width="10.85546875" hidden="1" customWidth="1" outlineLevel="1"/>
    <col min="398" max="406" width="9.140625" hidden="1" customWidth="1" outlineLevel="1"/>
    <col min="407" max="407" width="9.140625" collapsed="1"/>
    <col min="409" max="420" width="9.140625" hidden="1" customWidth="1" outlineLevel="1"/>
    <col min="421" max="421" width="10.85546875" hidden="1" customWidth="1" outlineLevel="1"/>
    <col min="422" max="430" width="9.140625" hidden="1" customWidth="1" outlineLevel="1"/>
    <col min="431" max="431" width="9.140625" collapsed="1"/>
    <col min="435" max="446" width="9.140625" hidden="1" customWidth="1" outlineLevel="1"/>
    <col min="447" max="447" width="10.85546875" hidden="1" customWidth="1" outlineLevel="1"/>
    <col min="448" max="455" width="9.140625" hidden="1" customWidth="1" outlineLevel="1"/>
    <col min="456" max="456" width="9.140625" collapsed="1"/>
    <col min="459" max="470" width="9.140625" hidden="1" customWidth="1" outlineLevel="1"/>
    <col min="471" max="471" width="10.85546875" hidden="1" customWidth="1" outlineLevel="1"/>
    <col min="472" max="479" width="9.140625" hidden="1" customWidth="1" outlineLevel="1"/>
    <col min="480" max="480" width="9.140625" collapsed="1"/>
  </cols>
  <sheetData>
    <row r="1" spans="2:479" s="160" customFormat="1" ht="12.75" customHeight="1" x14ac:dyDescent="0.25"/>
    <row r="2" spans="2:479" s="170" customFormat="1" ht="12.75" customHeight="1" x14ac:dyDescent="0.25">
      <c r="G2" s="170" t="str">
        <f>'Raw Data'!$I$2</f>
        <v>APAC Triage</v>
      </c>
      <c r="H2" s="170" t="str">
        <f>'Raw Data'!$I$2</f>
        <v>APAC Triage</v>
      </c>
      <c r="I2" s="170" t="str">
        <f>'Raw Data'!$I$2</f>
        <v>APAC Triage</v>
      </c>
      <c r="J2" s="170" t="str">
        <f>'Raw Data'!$I$2</f>
        <v>APAC Triage</v>
      </c>
      <c r="K2" s="170" t="str">
        <f>'Raw Data'!$I$2</f>
        <v>APAC Triage</v>
      </c>
      <c r="L2" s="170" t="str">
        <f>'Raw Data'!$I$2</f>
        <v>APAC Triage</v>
      </c>
      <c r="M2" s="170" t="str">
        <f>'Raw Data'!$I$2</f>
        <v>APAC Triage</v>
      </c>
      <c r="AC2" s="170" t="str">
        <f>'Raw Data'!$J$2</f>
        <v>APAC Hindi</v>
      </c>
      <c r="AD2" s="170" t="str">
        <f>'Raw Data'!$J$2</f>
        <v>APAC Hindi</v>
      </c>
      <c r="AE2" s="170" t="str">
        <f>'Raw Data'!$J$2</f>
        <v>APAC Hindi</v>
      </c>
      <c r="AF2" s="170" t="str">
        <f>'Raw Data'!$J$2</f>
        <v>APAC Hindi</v>
      </c>
      <c r="AG2" s="170" t="str">
        <f>'Raw Data'!$J$2</f>
        <v>APAC Hindi</v>
      </c>
      <c r="AH2" s="170" t="str">
        <f>'Raw Data'!$J$2</f>
        <v>APAC Hindi</v>
      </c>
      <c r="AI2" s="170" t="str">
        <f>'Raw Data'!$J$2</f>
        <v>APAC Hindi</v>
      </c>
      <c r="AZ2" s="170" t="str">
        <f>'Raw Data'!$K$2</f>
        <v>APAC TS Chat</v>
      </c>
      <c r="BA2" s="170" t="str">
        <f>'Raw Data'!$K$2</f>
        <v>APAC TS Chat</v>
      </c>
      <c r="BB2" s="170" t="str">
        <f>'Raw Data'!$K$2</f>
        <v>APAC TS Chat</v>
      </c>
      <c r="BC2" s="170" t="str">
        <f>'Raw Data'!$K$2</f>
        <v>APAC TS Chat</v>
      </c>
      <c r="BD2" s="170" t="str">
        <f>'Raw Data'!$K$2</f>
        <v>APAC TS Chat</v>
      </c>
      <c r="BE2" s="170" t="str">
        <f>'Raw Data'!$K$2</f>
        <v>APAC TS Chat</v>
      </c>
      <c r="BF2" s="170" t="str">
        <f>'Raw Data'!$K$2</f>
        <v>APAC TS Chat</v>
      </c>
      <c r="BX2" s="170" t="str">
        <f>'Raw Data'!$L$2</f>
        <v>APAC Con CS Email</v>
      </c>
      <c r="BY2" s="170" t="str">
        <f>'Raw Data'!$L$2</f>
        <v>APAC Con CS Email</v>
      </c>
      <c r="BZ2" s="170" t="str">
        <f>'Raw Data'!$L$2</f>
        <v>APAC Con CS Email</v>
      </c>
      <c r="CA2" s="170" t="str">
        <f>'Raw Data'!$L$2</f>
        <v>APAC Con CS Email</v>
      </c>
      <c r="CB2" s="170" t="str">
        <f>'Raw Data'!$L$2</f>
        <v>APAC Con CS Email</v>
      </c>
      <c r="CC2" s="170" t="str">
        <f>'Raw Data'!$L$2</f>
        <v>APAC Con CS Email</v>
      </c>
      <c r="CD2" s="170" t="str">
        <f>'Raw Data'!$L$2</f>
        <v>APAC Con CS Email</v>
      </c>
      <c r="CV2" s="170" t="str">
        <f>'Raw Data'!$M$2</f>
        <v>EMEA Triage</v>
      </c>
      <c r="CW2" s="170" t="str">
        <f>'Raw Data'!$M$2</f>
        <v>EMEA Triage</v>
      </c>
      <c r="CX2" s="170" t="str">
        <f>'Raw Data'!$M$2</f>
        <v>EMEA Triage</v>
      </c>
      <c r="CY2" s="170" t="str">
        <f>'Raw Data'!$M$2</f>
        <v>EMEA Triage</v>
      </c>
      <c r="CZ2" s="170" t="str">
        <f>'Raw Data'!$M$2</f>
        <v>EMEA Triage</v>
      </c>
      <c r="DA2" s="170" t="str">
        <f>'Raw Data'!$M$2</f>
        <v>EMEA Triage</v>
      </c>
      <c r="DB2" s="170" t="str">
        <f>'Raw Data'!$M$2</f>
        <v>EMEA Triage</v>
      </c>
      <c r="DT2" s="170" t="str">
        <f>'Raw Data'!$N$2</f>
        <v>EMEA TS Chat</v>
      </c>
      <c r="DU2" s="170" t="str">
        <f>'Raw Data'!$N$2</f>
        <v>EMEA TS Chat</v>
      </c>
      <c r="DV2" s="170" t="str">
        <f>'Raw Data'!$N$2</f>
        <v>EMEA TS Chat</v>
      </c>
      <c r="DW2" s="170" t="str">
        <f>'Raw Data'!$N$2</f>
        <v>EMEA TS Chat</v>
      </c>
      <c r="DX2" s="170" t="str">
        <f>'Raw Data'!$N$2</f>
        <v>EMEA TS Chat</v>
      </c>
      <c r="DY2" s="170" t="str">
        <f>'Raw Data'!$N$2</f>
        <v>EMEA TS Chat</v>
      </c>
      <c r="DZ2" s="170" t="str">
        <f>'Raw Data'!$N$2</f>
        <v>EMEA TS Chat</v>
      </c>
      <c r="ER2" s="170" t="str">
        <f>'Raw Data'!$O$2</f>
        <v>EMEA CS Chat</v>
      </c>
      <c r="ES2" s="170" t="str">
        <f>'Raw Data'!$O$2</f>
        <v>EMEA CS Chat</v>
      </c>
      <c r="ET2" s="170" t="str">
        <f>'Raw Data'!$O$2</f>
        <v>EMEA CS Chat</v>
      </c>
      <c r="EU2" s="170" t="str">
        <f>'Raw Data'!$O$2</f>
        <v>EMEA CS Chat</v>
      </c>
      <c r="EV2" s="170" t="str">
        <f>'Raw Data'!$O$2</f>
        <v>EMEA CS Chat</v>
      </c>
      <c r="EW2" s="170" t="str">
        <f>'Raw Data'!$O$2</f>
        <v>EMEA CS Chat</v>
      </c>
      <c r="EX2" s="170" t="str">
        <f>'Raw Data'!$O$2</f>
        <v>EMEA CS Chat</v>
      </c>
      <c r="FP2" s="170" t="str">
        <f>'Raw Data'!$P$2</f>
        <v>Retention</v>
      </c>
      <c r="FQ2" s="170" t="str">
        <f>'Raw Data'!$P$2</f>
        <v>Retention</v>
      </c>
      <c r="FR2" s="170" t="str">
        <f>'Raw Data'!$P$2</f>
        <v>Retention</v>
      </c>
      <c r="FS2" s="170" t="str">
        <f>'Raw Data'!$P$2</f>
        <v>Retention</v>
      </c>
      <c r="FT2" s="170" t="str">
        <f>'Raw Data'!$P$2</f>
        <v>Retention</v>
      </c>
      <c r="FU2" s="170" t="str">
        <f>'Raw Data'!$P$2</f>
        <v>Retention</v>
      </c>
      <c r="FV2" s="170" t="str">
        <f>'Raw Data'!$P$2</f>
        <v>Retention</v>
      </c>
      <c r="GN2" s="161" t="str">
        <f>'Raw Data'!$Q$2</f>
        <v>Rbay</v>
      </c>
      <c r="GO2" s="170" t="str">
        <f>'Raw Data'!$Q$2</f>
        <v>Rbay</v>
      </c>
      <c r="GP2" s="170" t="str">
        <f>'Raw Data'!$Q$2</f>
        <v>Rbay</v>
      </c>
      <c r="GQ2" s="170" t="str">
        <f>'Raw Data'!$Q$2</f>
        <v>Rbay</v>
      </c>
      <c r="GR2" s="170" t="str">
        <f>'Raw Data'!$Q$2</f>
        <v>Rbay</v>
      </c>
      <c r="GS2" s="170" t="str">
        <f>'Raw Data'!$Q$2</f>
        <v>Rbay</v>
      </c>
      <c r="GT2" s="170" t="str">
        <f>'Raw Data'!$Q$2</f>
        <v>Rbay</v>
      </c>
      <c r="HL2" s="161" t="str">
        <f>'Raw Data'!$R$2</f>
        <v>EMEA RA Desk</v>
      </c>
      <c r="HM2" s="170" t="str">
        <f>'Raw Data'!$R$2</f>
        <v>EMEA RA Desk</v>
      </c>
      <c r="HN2" s="170" t="str">
        <f>'Raw Data'!$R$2</f>
        <v>EMEA RA Desk</v>
      </c>
      <c r="HO2" s="170" t="str">
        <f>'Raw Data'!$R$2</f>
        <v>EMEA RA Desk</v>
      </c>
      <c r="HP2" s="170" t="str">
        <f>'Raw Data'!$R$2</f>
        <v>EMEA RA Desk</v>
      </c>
      <c r="HQ2" s="170" t="str">
        <f>'Raw Data'!$R$2</f>
        <v>EMEA RA Desk</v>
      </c>
      <c r="HR2" s="170" t="str">
        <f>'Raw Data'!$R$2</f>
        <v>EMEA RA Desk</v>
      </c>
      <c r="IJ2" s="161" t="str">
        <f>'Raw Data'!$S$2</f>
        <v>APAC RA Desk</v>
      </c>
      <c r="IK2" s="161" t="str">
        <f>'Raw Data'!$S$2</f>
        <v>APAC RA Desk</v>
      </c>
      <c r="IL2" s="161" t="str">
        <f>'Raw Data'!$S$2</f>
        <v>APAC RA Desk</v>
      </c>
      <c r="IM2" s="161" t="str">
        <f>'Raw Data'!$S$2</f>
        <v>APAC RA Desk</v>
      </c>
      <c r="IN2" s="161" t="str">
        <f>'Raw Data'!$S$2</f>
        <v>APAC RA Desk</v>
      </c>
      <c r="IO2" s="161" t="str">
        <f>'Raw Data'!$S$2</f>
        <v>APAC RA Desk</v>
      </c>
      <c r="IP2" s="161" t="str">
        <f>'Raw Data'!$S$2</f>
        <v>APAC RA Desk</v>
      </c>
      <c r="JH2" s="161" t="str">
        <f>'Raw Data'!$T$2</f>
        <v>WTD</v>
      </c>
      <c r="JI2" s="161" t="str">
        <f>'Raw Data'!$T$2</f>
        <v>WTD</v>
      </c>
      <c r="JJ2" s="161" t="str">
        <f>'Raw Data'!$T$2</f>
        <v>WTD</v>
      </c>
      <c r="JK2" s="161" t="str">
        <f>'Raw Data'!$T$2</f>
        <v>WTD</v>
      </c>
      <c r="JL2" s="161" t="str">
        <f>'Raw Data'!$T$2</f>
        <v>WTD</v>
      </c>
      <c r="JM2" s="161" t="str">
        <f>'Raw Data'!$T$2</f>
        <v>WTD</v>
      </c>
      <c r="JN2" s="161" t="str">
        <f>'Raw Data'!$T$2</f>
        <v>WTD</v>
      </c>
      <c r="KF2" s="170" t="str">
        <f>'Raw Data'!$V$2</f>
        <v>DispatchNAEN</v>
      </c>
      <c r="KG2" s="170" t="str">
        <f>'Raw Data'!$V$2</f>
        <v>DispatchNAEN</v>
      </c>
      <c r="KH2" s="170" t="str">
        <f>'Raw Data'!$V$2</f>
        <v>DispatchNAEN</v>
      </c>
      <c r="KI2" s="170" t="str">
        <f>'Raw Data'!$V$2</f>
        <v>DispatchNAEN</v>
      </c>
      <c r="KJ2" s="170" t="str">
        <f>'Raw Data'!$V$2</f>
        <v>DispatchNAEN</v>
      </c>
      <c r="KK2" s="170" t="str">
        <f>'Raw Data'!$V$2</f>
        <v>DispatchNAEN</v>
      </c>
      <c r="KL2" s="170" t="str">
        <f>'Raw Data'!$V$2</f>
        <v>DispatchNAEN</v>
      </c>
      <c r="LD2" s="170" t="str">
        <f>'Raw Data'!$W$2</f>
        <v>ValidationEN</v>
      </c>
      <c r="LE2" s="170" t="str">
        <f>'Raw Data'!$W$2</f>
        <v>ValidationEN</v>
      </c>
      <c r="LF2" s="170" t="str">
        <f>'Raw Data'!$W$2</f>
        <v>ValidationEN</v>
      </c>
      <c r="LG2" s="170" t="str">
        <f>'Raw Data'!$W$2</f>
        <v>ValidationEN</v>
      </c>
      <c r="LH2" s="170" t="str">
        <f>'Raw Data'!$W$2</f>
        <v>ValidationEN</v>
      </c>
      <c r="LI2" s="170" t="str">
        <f>'Raw Data'!$W$2</f>
        <v>ValidationEN</v>
      </c>
      <c r="LJ2" s="170" t="str">
        <f>'Raw Data'!$W$2</f>
        <v>ValidationEN</v>
      </c>
      <c r="MB2" s="170" t="str">
        <f>'Raw Data'!$X$2</f>
        <v>APAC Corp</v>
      </c>
      <c r="MC2" s="170" t="str">
        <f>'Raw Data'!$X$2</f>
        <v>APAC Corp</v>
      </c>
      <c r="MD2" s="170" t="str">
        <f>'Raw Data'!$X$2</f>
        <v>APAC Corp</v>
      </c>
      <c r="ME2" s="170" t="str">
        <f>'Raw Data'!$X$2</f>
        <v>APAC Corp</v>
      </c>
      <c r="MF2" s="170" t="str">
        <f>'Raw Data'!$X$2</f>
        <v>APAC Corp</v>
      </c>
      <c r="MG2" s="170" t="str">
        <f>'Raw Data'!$X$2</f>
        <v>APAC Corp</v>
      </c>
      <c r="MH2" s="170" t="str">
        <f>'Raw Data'!$X$2</f>
        <v>APAC Corp</v>
      </c>
      <c r="MZ2" s="170">
        <f>'Raw Data'!$Y$2</f>
        <v>17</v>
      </c>
      <c r="NA2" s="170">
        <f>'Raw Data'!$Y$2</f>
        <v>17</v>
      </c>
      <c r="NB2" s="170">
        <f>'Raw Data'!$Y$2</f>
        <v>17</v>
      </c>
      <c r="NC2" s="170">
        <f>'Raw Data'!$Y$2</f>
        <v>17</v>
      </c>
      <c r="ND2" s="170">
        <f>'Raw Data'!$Y$2</f>
        <v>17</v>
      </c>
      <c r="NE2" s="170">
        <f>'Raw Data'!$Y$2</f>
        <v>17</v>
      </c>
      <c r="NF2" s="170">
        <f>'Raw Data'!$Y$2</f>
        <v>17</v>
      </c>
      <c r="NX2" s="170">
        <f>'Raw Data'!$Z$2</f>
        <v>18</v>
      </c>
      <c r="NY2" s="170">
        <f>'Raw Data'!$Z$2</f>
        <v>18</v>
      </c>
      <c r="NZ2" s="170">
        <f>'Raw Data'!$Z$2</f>
        <v>18</v>
      </c>
      <c r="OA2" s="170">
        <f>'Raw Data'!$Z$2</f>
        <v>18</v>
      </c>
      <c r="OB2" s="170">
        <f>'Raw Data'!$Z$2</f>
        <v>18</v>
      </c>
      <c r="OC2" s="170">
        <f>'Raw Data'!$Z$2</f>
        <v>18</v>
      </c>
      <c r="OD2" s="170">
        <f>'Raw Data'!$Z$2</f>
        <v>18</v>
      </c>
      <c r="OV2" s="170">
        <f>'Raw Data'!$AA$2</f>
        <v>19</v>
      </c>
      <c r="OW2" s="170">
        <f>'Raw Data'!$AA$2</f>
        <v>19</v>
      </c>
      <c r="OX2" s="170">
        <f>'Raw Data'!$AA$2</f>
        <v>19</v>
      </c>
      <c r="OY2" s="170">
        <f>'Raw Data'!$AA$2</f>
        <v>19</v>
      </c>
      <c r="OZ2" s="170">
        <f>'Raw Data'!$AA$2</f>
        <v>19</v>
      </c>
      <c r="PA2" s="170">
        <f>'Raw Data'!$AA$2</f>
        <v>19</v>
      </c>
      <c r="PB2" s="170">
        <f>'Raw Data'!$AA$2</f>
        <v>19</v>
      </c>
      <c r="PV2" s="170">
        <f>'Raw Data'!$AB$2</f>
        <v>20</v>
      </c>
      <c r="PW2" s="170">
        <f>'Raw Data'!$AB$2</f>
        <v>20</v>
      </c>
      <c r="PX2" s="170">
        <f>'Raw Data'!$AB$2</f>
        <v>20</v>
      </c>
      <c r="PY2" s="170">
        <f>'Raw Data'!$AB$2</f>
        <v>20</v>
      </c>
      <c r="PZ2" s="170">
        <f>'Raw Data'!$AB$2</f>
        <v>20</v>
      </c>
      <c r="QA2" s="170">
        <f>'Raw Data'!$AB$2</f>
        <v>20</v>
      </c>
      <c r="QB2" s="170">
        <f>'Raw Data'!$AB$2</f>
        <v>20</v>
      </c>
      <c r="QT2" s="170">
        <f>'Raw Data'!$AC$2</f>
        <v>21</v>
      </c>
      <c r="QU2" s="170">
        <f>'Raw Data'!$AC$2</f>
        <v>21</v>
      </c>
      <c r="QV2" s="170">
        <f>'Raw Data'!$AC$2</f>
        <v>21</v>
      </c>
      <c r="QW2" s="170">
        <f>'Raw Data'!$AC$2</f>
        <v>21</v>
      </c>
      <c r="QX2" s="170">
        <f>'Raw Data'!$AC$2</f>
        <v>21</v>
      </c>
      <c r="QY2" s="170">
        <f>'Raw Data'!$AC$2</f>
        <v>21</v>
      </c>
      <c r="QZ2" s="170">
        <f>'Raw Data'!$AC$2</f>
        <v>21</v>
      </c>
    </row>
    <row r="3" spans="2:479" s="170" customFormat="1" ht="12.75" customHeight="1" x14ac:dyDescent="0.25">
      <c r="C3" s="225"/>
      <c r="G3" s="170">
        <v>8</v>
      </c>
      <c r="H3" s="170">
        <f t="shared" ref="H3:M3" si="0">G3</f>
        <v>8</v>
      </c>
      <c r="I3" s="170">
        <f t="shared" si="0"/>
        <v>8</v>
      </c>
      <c r="J3" s="170">
        <f t="shared" si="0"/>
        <v>8</v>
      </c>
      <c r="K3" s="170">
        <f t="shared" si="0"/>
        <v>8</v>
      </c>
      <c r="L3" s="170">
        <f t="shared" si="0"/>
        <v>8</v>
      </c>
      <c r="M3" s="170">
        <f t="shared" si="0"/>
        <v>8</v>
      </c>
      <c r="AC3" s="170">
        <f>G3+1</f>
        <v>9</v>
      </c>
      <c r="AD3" s="170">
        <f t="shared" ref="AD3:AI3" si="1">AC3</f>
        <v>9</v>
      </c>
      <c r="AE3" s="170">
        <f t="shared" si="1"/>
        <v>9</v>
      </c>
      <c r="AF3" s="170">
        <f t="shared" si="1"/>
        <v>9</v>
      </c>
      <c r="AG3" s="170">
        <f t="shared" si="1"/>
        <v>9</v>
      </c>
      <c r="AH3" s="170">
        <f t="shared" si="1"/>
        <v>9</v>
      </c>
      <c r="AI3" s="170">
        <f t="shared" si="1"/>
        <v>9</v>
      </c>
      <c r="AZ3" s="170">
        <f>AC3+1</f>
        <v>10</v>
      </c>
      <c r="BA3" s="170">
        <f t="shared" ref="BA3:BF3" si="2">AZ3</f>
        <v>10</v>
      </c>
      <c r="BB3" s="170">
        <f t="shared" si="2"/>
        <v>10</v>
      </c>
      <c r="BC3" s="170">
        <f t="shared" si="2"/>
        <v>10</v>
      </c>
      <c r="BD3" s="170">
        <f t="shared" si="2"/>
        <v>10</v>
      </c>
      <c r="BE3" s="170">
        <f t="shared" si="2"/>
        <v>10</v>
      </c>
      <c r="BF3" s="170">
        <f t="shared" si="2"/>
        <v>10</v>
      </c>
      <c r="BX3" s="170">
        <f>BA3+1</f>
        <v>11</v>
      </c>
      <c r="BY3" s="170">
        <f t="shared" ref="BY3:CD3" si="3">BX3</f>
        <v>11</v>
      </c>
      <c r="BZ3" s="170">
        <f t="shared" si="3"/>
        <v>11</v>
      </c>
      <c r="CA3" s="170">
        <f t="shared" si="3"/>
        <v>11</v>
      </c>
      <c r="CB3" s="170">
        <f t="shared" si="3"/>
        <v>11</v>
      </c>
      <c r="CC3" s="170">
        <f t="shared" si="3"/>
        <v>11</v>
      </c>
      <c r="CD3" s="170">
        <f t="shared" si="3"/>
        <v>11</v>
      </c>
      <c r="CV3" s="170">
        <f>BY3+1</f>
        <v>12</v>
      </c>
      <c r="CW3" s="170">
        <f t="shared" ref="CW3:DB3" si="4">CV3</f>
        <v>12</v>
      </c>
      <c r="CX3" s="170">
        <f t="shared" si="4"/>
        <v>12</v>
      </c>
      <c r="CY3" s="170">
        <f t="shared" si="4"/>
        <v>12</v>
      </c>
      <c r="CZ3" s="170">
        <f t="shared" si="4"/>
        <v>12</v>
      </c>
      <c r="DA3" s="170">
        <f t="shared" si="4"/>
        <v>12</v>
      </c>
      <c r="DB3" s="170">
        <f t="shared" si="4"/>
        <v>12</v>
      </c>
      <c r="DT3" s="170">
        <f>CW3+1</f>
        <v>13</v>
      </c>
      <c r="DU3" s="170">
        <f t="shared" ref="DU3:DZ3" si="5">DT3</f>
        <v>13</v>
      </c>
      <c r="DV3" s="170">
        <f t="shared" si="5"/>
        <v>13</v>
      </c>
      <c r="DW3" s="170">
        <f t="shared" si="5"/>
        <v>13</v>
      </c>
      <c r="DX3" s="170">
        <f t="shared" si="5"/>
        <v>13</v>
      </c>
      <c r="DY3" s="170">
        <f t="shared" si="5"/>
        <v>13</v>
      </c>
      <c r="DZ3" s="170">
        <f t="shared" si="5"/>
        <v>13</v>
      </c>
      <c r="ER3" s="170">
        <f>DU3+1</f>
        <v>14</v>
      </c>
      <c r="ES3" s="170">
        <f t="shared" ref="ES3:EX3" si="6">ER3</f>
        <v>14</v>
      </c>
      <c r="ET3" s="170">
        <f t="shared" si="6"/>
        <v>14</v>
      </c>
      <c r="EU3" s="170">
        <f t="shared" si="6"/>
        <v>14</v>
      </c>
      <c r="EV3" s="170">
        <f t="shared" si="6"/>
        <v>14</v>
      </c>
      <c r="EW3" s="170">
        <f t="shared" si="6"/>
        <v>14</v>
      </c>
      <c r="EX3" s="170">
        <f t="shared" si="6"/>
        <v>14</v>
      </c>
      <c r="FP3" s="170">
        <f>ES3+1</f>
        <v>15</v>
      </c>
      <c r="FQ3" s="170">
        <f t="shared" ref="FQ3:FV3" si="7">FP3</f>
        <v>15</v>
      </c>
      <c r="FR3" s="170">
        <f t="shared" si="7"/>
        <v>15</v>
      </c>
      <c r="FS3" s="170">
        <f t="shared" si="7"/>
        <v>15</v>
      </c>
      <c r="FT3" s="170">
        <f t="shared" si="7"/>
        <v>15</v>
      </c>
      <c r="FU3" s="170">
        <f t="shared" si="7"/>
        <v>15</v>
      </c>
      <c r="FV3" s="170">
        <f t="shared" si="7"/>
        <v>15</v>
      </c>
      <c r="GN3" s="170">
        <f>FP3+1</f>
        <v>16</v>
      </c>
      <c r="GO3" s="170">
        <f t="shared" ref="GO3:GT3" si="8">FQ3+1</f>
        <v>16</v>
      </c>
      <c r="GP3" s="170">
        <f t="shared" si="8"/>
        <v>16</v>
      </c>
      <c r="GQ3" s="170">
        <f t="shared" si="8"/>
        <v>16</v>
      </c>
      <c r="GR3" s="170">
        <f t="shared" si="8"/>
        <v>16</v>
      </c>
      <c r="GS3" s="170">
        <f t="shared" si="8"/>
        <v>16</v>
      </c>
      <c r="GT3" s="170">
        <f t="shared" si="8"/>
        <v>16</v>
      </c>
      <c r="HL3" s="170">
        <f>GO3+1</f>
        <v>17</v>
      </c>
      <c r="HM3" s="170">
        <f t="shared" ref="HM3:HR3" si="9">HL3</f>
        <v>17</v>
      </c>
      <c r="HN3" s="170">
        <f t="shared" si="9"/>
        <v>17</v>
      </c>
      <c r="HO3" s="170">
        <f t="shared" si="9"/>
        <v>17</v>
      </c>
      <c r="HP3" s="170">
        <f t="shared" si="9"/>
        <v>17</v>
      </c>
      <c r="HQ3" s="170">
        <f t="shared" si="9"/>
        <v>17</v>
      </c>
      <c r="HR3" s="170">
        <f t="shared" si="9"/>
        <v>17</v>
      </c>
      <c r="IJ3" s="170">
        <f>HM3+1</f>
        <v>18</v>
      </c>
      <c r="IK3" s="170">
        <f t="shared" ref="IK3:IP3" si="10">IJ3</f>
        <v>18</v>
      </c>
      <c r="IL3" s="170">
        <f t="shared" si="10"/>
        <v>18</v>
      </c>
      <c r="IM3" s="170">
        <f t="shared" si="10"/>
        <v>18</v>
      </c>
      <c r="IN3" s="170">
        <f t="shared" si="10"/>
        <v>18</v>
      </c>
      <c r="IO3" s="170">
        <f t="shared" si="10"/>
        <v>18</v>
      </c>
      <c r="IP3" s="170">
        <f t="shared" si="10"/>
        <v>18</v>
      </c>
      <c r="JH3" s="170">
        <f>IK3+1</f>
        <v>19</v>
      </c>
      <c r="JI3" s="170">
        <f t="shared" ref="JI3:JN3" si="11">JH3</f>
        <v>19</v>
      </c>
      <c r="JJ3" s="170">
        <f t="shared" si="11"/>
        <v>19</v>
      </c>
      <c r="JK3" s="170">
        <f t="shared" si="11"/>
        <v>19</v>
      </c>
      <c r="JL3" s="170">
        <f t="shared" si="11"/>
        <v>19</v>
      </c>
      <c r="JM3" s="170">
        <f t="shared" si="11"/>
        <v>19</v>
      </c>
      <c r="JN3" s="170">
        <f t="shared" si="11"/>
        <v>19</v>
      </c>
      <c r="KF3" s="170">
        <f>JI3+1</f>
        <v>20</v>
      </c>
      <c r="KG3" s="170">
        <f t="shared" ref="KG3:KL3" si="12">KF3</f>
        <v>20</v>
      </c>
      <c r="KH3" s="170">
        <f t="shared" si="12"/>
        <v>20</v>
      </c>
      <c r="KI3" s="170">
        <f t="shared" si="12"/>
        <v>20</v>
      </c>
      <c r="KJ3" s="170">
        <f t="shared" si="12"/>
        <v>20</v>
      </c>
      <c r="KK3" s="170">
        <f t="shared" si="12"/>
        <v>20</v>
      </c>
      <c r="KL3" s="170">
        <f t="shared" si="12"/>
        <v>20</v>
      </c>
      <c r="LD3" s="170">
        <f>KG3+1</f>
        <v>21</v>
      </c>
      <c r="LE3" s="170">
        <f t="shared" ref="LE3:LJ3" si="13">LD3</f>
        <v>21</v>
      </c>
      <c r="LF3" s="170">
        <f t="shared" si="13"/>
        <v>21</v>
      </c>
      <c r="LG3" s="170">
        <f t="shared" si="13"/>
        <v>21</v>
      </c>
      <c r="LH3" s="170">
        <f t="shared" si="13"/>
        <v>21</v>
      </c>
      <c r="LI3" s="170">
        <f t="shared" si="13"/>
        <v>21</v>
      </c>
      <c r="LJ3" s="170">
        <f t="shared" si="13"/>
        <v>21</v>
      </c>
      <c r="MB3" s="170">
        <f>LE3+1</f>
        <v>22</v>
      </c>
      <c r="MC3" s="170">
        <f t="shared" ref="MC3:MH3" si="14">MB3</f>
        <v>22</v>
      </c>
      <c r="MD3" s="170">
        <f t="shared" si="14"/>
        <v>22</v>
      </c>
      <c r="ME3" s="170">
        <f t="shared" si="14"/>
        <v>22</v>
      </c>
      <c r="MF3" s="170">
        <f t="shared" si="14"/>
        <v>22</v>
      </c>
      <c r="MG3" s="170">
        <f t="shared" si="14"/>
        <v>22</v>
      </c>
      <c r="MH3" s="170">
        <f t="shared" si="14"/>
        <v>22</v>
      </c>
      <c r="MZ3" s="170">
        <f>MC3+1</f>
        <v>23</v>
      </c>
      <c r="NA3" s="170">
        <f t="shared" ref="NA3:NF3" si="15">MZ3</f>
        <v>23</v>
      </c>
      <c r="NB3" s="170">
        <f t="shared" si="15"/>
        <v>23</v>
      </c>
      <c r="NC3" s="170">
        <f t="shared" si="15"/>
        <v>23</v>
      </c>
      <c r="ND3" s="170">
        <f t="shared" si="15"/>
        <v>23</v>
      </c>
      <c r="NE3" s="170">
        <f t="shared" si="15"/>
        <v>23</v>
      </c>
      <c r="NF3" s="170">
        <f t="shared" si="15"/>
        <v>23</v>
      </c>
      <c r="NX3" s="170">
        <f>NA3+1</f>
        <v>24</v>
      </c>
      <c r="NY3" s="170">
        <f t="shared" ref="NY3:OD3" si="16">NX3</f>
        <v>24</v>
      </c>
      <c r="NZ3" s="170">
        <f t="shared" si="16"/>
        <v>24</v>
      </c>
      <c r="OA3" s="170">
        <f t="shared" si="16"/>
        <v>24</v>
      </c>
      <c r="OB3" s="170">
        <f t="shared" si="16"/>
        <v>24</v>
      </c>
      <c r="OC3" s="170">
        <f t="shared" si="16"/>
        <v>24</v>
      </c>
      <c r="OD3" s="170">
        <f t="shared" si="16"/>
        <v>24</v>
      </c>
      <c r="OV3" s="170">
        <f>NY3+1</f>
        <v>25</v>
      </c>
      <c r="OW3" s="170">
        <f t="shared" ref="OW3:PB3" si="17">OV3</f>
        <v>25</v>
      </c>
      <c r="OX3" s="170">
        <f t="shared" si="17"/>
        <v>25</v>
      </c>
      <c r="OY3" s="170">
        <f t="shared" si="17"/>
        <v>25</v>
      </c>
      <c r="OZ3" s="170">
        <f t="shared" si="17"/>
        <v>25</v>
      </c>
      <c r="PA3" s="170">
        <f t="shared" si="17"/>
        <v>25</v>
      </c>
      <c r="PB3" s="170">
        <f t="shared" si="17"/>
        <v>25</v>
      </c>
      <c r="PV3" s="170">
        <f>OY3+1</f>
        <v>26</v>
      </c>
      <c r="PW3" s="170">
        <f t="shared" ref="PW3:QB3" si="18">PV3</f>
        <v>26</v>
      </c>
      <c r="PX3" s="170">
        <f t="shared" si="18"/>
        <v>26</v>
      </c>
      <c r="PY3" s="170">
        <f t="shared" si="18"/>
        <v>26</v>
      </c>
      <c r="PZ3" s="170">
        <f t="shared" si="18"/>
        <v>26</v>
      </c>
      <c r="QA3" s="170">
        <f t="shared" si="18"/>
        <v>26</v>
      </c>
      <c r="QB3" s="170">
        <f t="shared" si="18"/>
        <v>26</v>
      </c>
      <c r="QT3" s="170">
        <f>PW3+1</f>
        <v>27</v>
      </c>
      <c r="QU3" s="170">
        <f t="shared" ref="QU3:QZ3" si="19">QT3</f>
        <v>27</v>
      </c>
      <c r="QV3" s="170">
        <f t="shared" si="19"/>
        <v>27</v>
      </c>
      <c r="QW3" s="170">
        <f t="shared" si="19"/>
        <v>27</v>
      </c>
      <c r="QX3" s="170">
        <f t="shared" si="19"/>
        <v>27</v>
      </c>
      <c r="QY3" s="170">
        <f t="shared" si="19"/>
        <v>27</v>
      </c>
      <c r="QZ3" s="170">
        <f t="shared" si="19"/>
        <v>27</v>
      </c>
    </row>
    <row r="4" spans="2:479" s="161" customFormat="1" ht="13.5" customHeight="1" thickBot="1" x14ac:dyDescent="0.3">
      <c r="B4" s="170"/>
      <c r="C4" s="172"/>
      <c r="E4" s="170"/>
      <c r="F4" s="170"/>
      <c r="G4" s="170">
        <v>0</v>
      </c>
      <c r="H4" s="170">
        <f t="shared" ref="H4:M4" si="20">G4+1</f>
        <v>1</v>
      </c>
      <c r="I4" s="170">
        <f t="shared" si="20"/>
        <v>2</v>
      </c>
      <c r="J4" s="170">
        <f t="shared" si="20"/>
        <v>3</v>
      </c>
      <c r="K4" s="170">
        <f t="shared" si="20"/>
        <v>4</v>
      </c>
      <c r="L4" s="170">
        <f t="shared" si="20"/>
        <v>5</v>
      </c>
      <c r="M4" s="170">
        <f t="shared" si="20"/>
        <v>6</v>
      </c>
      <c r="N4" s="170"/>
      <c r="AC4" s="170">
        <v>0</v>
      </c>
      <c r="AD4" s="170">
        <f t="shared" ref="AD4:AI4" si="21">AC4+1</f>
        <v>1</v>
      </c>
      <c r="AE4" s="170">
        <f t="shared" si="21"/>
        <v>2</v>
      </c>
      <c r="AF4" s="170">
        <f t="shared" si="21"/>
        <v>3</v>
      </c>
      <c r="AG4" s="170">
        <f t="shared" si="21"/>
        <v>4</v>
      </c>
      <c r="AH4" s="170">
        <f t="shared" si="21"/>
        <v>5</v>
      </c>
      <c r="AI4" s="170">
        <f t="shared" si="21"/>
        <v>6</v>
      </c>
      <c r="AZ4" s="170">
        <v>0</v>
      </c>
      <c r="BA4" s="170">
        <f t="shared" ref="BA4:BF4" si="22">AZ4+1</f>
        <v>1</v>
      </c>
      <c r="BB4" s="170">
        <f t="shared" si="22"/>
        <v>2</v>
      </c>
      <c r="BC4" s="170">
        <f t="shared" si="22"/>
        <v>3</v>
      </c>
      <c r="BD4" s="170">
        <f t="shared" si="22"/>
        <v>4</v>
      </c>
      <c r="BE4" s="170">
        <f t="shared" si="22"/>
        <v>5</v>
      </c>
      <c r="BF4" s="170">
        <f t="shared" si="22"/>
        <v>6</v>
      </c>
      <c r="BX4" s="170">
        <v>0</v>
      </c>
      <c r="BY4" s="170">
        <f t="shared" ref="BY4:CD4" si="23">BX4+1</f>
        <v>1</v>
      </c>
      <c r="BZ4" s="170">
        <f t="shared" si="23"/>
        <v>2</v>
      </c>
      <c r="CA4" s="170">
        <f t="shared" si="23"/>
        <v>3</v>
      </c>
      <c r="CB4" s="170">
        <f t="shared" si="23"/>
        <v>4</v>
      </c>
      <c r="CC4" s="170">
        <f t="shared" si="23"/>
        <v>5</v>
      </c>
      <c r="CD4" s="170">
        <f t="shared" si="23"/>
        <v>6</v>
      </c>
      <c r="CV4" s="170">
        <v>0</v>
      </c>
      <c r="CW4" s="170">
        <f t="shared" ref="CW4:DB4" si="24">CV4+1</f>
        <v>1</v>
      </c>
      <c r="CX4" s="170">
        <f t="shared" si="24"/>
        <v>2</v>
      </c>
      <c r="CY4" s="170">
        <f t="shared" si="24"/>
        <v>3</v>
      </c>
      <c r="CZ4" s="170">
        <f t="shared" si="24"/>
        <v>4</v>
      </c>
      <c r="DA4" s="170">
        <f t="shared" si="24"/>
        <v>5</v>
      </c>
      <c r="DB4" s="170">
        <f t="shared" si="24"/>
        <v>6</v>
      </c>
      <c r="DT4" s="170">
        <v>0</v>
      </c>
      <c r="DU4" s="170">
        <f t="shared" ref="DU4:DZ4" si="25">DT4+1</f>
        <v>1</v>
      </c>
      <c r="DV4" s="170">
        <f t="shared" si="25"/>
        <v>2</v>
      </c>
      <c r="DW4" s="170">
        <f t="shared" si="25"/>
        <v>3</v>
      </c>
      <c r="DX4" s="170">
        <f t="shared" si="25"/>
        <v>4</v>
      </c>
      <c r="DY4" s="170">
        <f t="shared" si="25"/>
        <v>5</v>
      </c>
      <c r="DZ4" s="170">
        <f t="shared" si="25"/>
        <v>6</v>
      </c>
      <c r="ER4" s="170">
        <v>0</v>
      </c>
      <c r="ES4" s="170">
        <f t="shared" ref="ES4:EX4" si="26">ER4+1</f>
        <v>1</v>
      </c>
      <c r="ET4" s="170">
        <f t="shared" si="26"/>
        <v>2</v>
      </c>
      <c r="EU4" s="170">
        <f t="shared" si="26"/>
        <v>3</v>
      </c>
      <c r="EV4" s="170">
        <f t="shared" si="26"/>
        <v>4</v>
      </c>
      <c r="EW4" s="170">
        <f t="shared" si="26"/>
        <v>5</v>
      </c>
      <c r="EX4" s="170">
        <f t="shared" si="26"/>
        <v>6</v>
      </c>
      <c r="FP4" s="170">
        <v>0</v>
      </c>
      <c r="FQ4" s="170">
        <f t="shared" ref="FQ4:FV4" si="27">FP4+1</f>
        <v>1</v>
      </c>
      <c r="FR4" s="170">
        <f t="shared" si="27"/>
        <v>2</v>
      </c>
      <c r="FS4" s="170">
        <f t="shared" si="27"/>
        <v>3</v>
      </c>
      <c r="FT4" s="170">
        <f t="shared" si="27"/>
        <v>4</v>
      </c>
      <c r="FU4" s="170">
        <f t="shared" si="27"/>
        <v>5</v>
      </c>
      <c r="FV4" s="170">
        <f t="shared" si="27"/>
        <v>6</v>
      </c>
      <c r="GN4" s="161">
        <v>0</v>
      </c>
      <c r="GO4" s="161">
        <f t="shared" ref="GO4:GT4" si="28">GN4+1</f>
        <v>1</v>
      </c>
      <c r="GP4" s="161">
        <f t="shared" si="28"/>
        <v>2</v>
      </c>
      <c r="GQ4" s="161">
        <f t="shared" si="28"/>
        <v>3</v>
      </c>
      <c r="GR4" s="161">
        <f t="shared" si="28"/>
        <v>4</v>
      </c>
      <c r="GS4" s="161">
        <f t="shared" si="28"/>
        <v>5</v>
      </c>
      <c r="GT4" s="161">
        <f t="shared" si="28"/>
        <v>6</v>
      </c>
      <c r="HL4" s="161">
        <v>0</v>
      </c>
      <c r="HM4" s="161">
        <f t="shared" ref="HM4:HR4" si="29">HL4+1</f>
        <v>1</v>
      </c>
      <c r="HN4" s="161">
        <f t="shared" si="29"/>
        <v>2</v>
      </c>
      <c r="HO4" s="161">
        <f t="shared" si="29"/>
        <v>3</v>
      </c>
      <c r="HP4" s="161">
        <f t="shared" si="29"/>
        <v>4</v>
      </c>
      <c r="HQ4" s="161">
        <f t="shared" si="29"/>
        <v>5</v>
      </c>
      <c r="HR4" s="161">
        <f t="shared" si="29"/>
        <v>6</v>
      </c>
      <c r="IJ4" s="161">
        <v>0</v>
      </c>
      <c r="IK4" s="161">
        <f t="shared" ref="IK4:IP4" si="30">IJ4+1</f>
        <v>1</v>
      </c>
      <c r="IL4" s="161">
        <f t="shared" si="30"/>
        <v>2</v>
      </c>
      <c r="IM4" s="161">
        <f t="shared" si="30"/>
        <v>3</v>
      </c>
      <c r="IN4" s="161">
        <f t="shared" si="30"/>
        <v>4</v>
      </c>
      <c r="IO4" s="161">
        <f t="shared" si="30"/>
        <v>5</v>
      </c>
      <c r="IP4" s="161">
        <f t="shared" si="30"/>
        <v>6</v>
      </c>
      <c r="JH4" s="161">
        <v>0</v>
      </c>
      <c r="JI4" s="161">
        <f t="shared" ref="JI4:JN4" si="31">JH4+1</f>
        <v>1</v>
      </c>
      <c r="JJ4" s="161">
        <f t="shared" si="31"/>
        <v>2</v>
      </c>
      <c r="JK4" s="161">
        <f t="shared" si="31"/>
        <v>3</v>
      </c>
      <c r="JL4" s="161">
        <f t="shared" si="31"/>
        <v>4</v>
      </c>
      <c r="JM4" s="161">
        <f t="shared" si="31"/>
        <v>5</v>
      </c>
      <c r="JN4" s="161">
        <f t="shared" si="31"/>
        <v>6</v>
      </c>
      <c r="KF4" s="161">
        <v>0</v>
      </c>
      <c r="KG4" s="161">
        <f t="shared" ref="KG4:KL4" si="32">KF4+1</f>
        <v>1</v>
      </c>
      <c r="KH4" s="161">
        <f t="shared" si="32"/>
        <v>2</v>
      </c>
      <c r="KI4" s="161">
        <f t="shared" si="32"/>
        <v>3</v>
      </c>
      <c r="KJ4" s="161">
        <f t="shared" si="32"/>
        <v>4</v>
      </c>
      <c r="KK4" s="161">
        <f t="shared" si="32"/>
        <v>5</v>
      </c>
      <c r="KL4" s="161">
        <f t="shared" si="32"/>
        <v>6</v>
      </c>
      <c r="LD4" s="161">
        <v>0</v>
      </c>
      <c r="LE4" s="161">
        <f t="shared" ref="LE4:LJ4" si="33">LD4+1</f>
        <v>1</v>
      </c>
      <c r="LF4" s="161">
        <f t="shared" si="33"/>
        <v>2</v>
      </c>
      <c r="LG4" s="161">
        <f t="shared" si="33"/>
        <v>3</v>
      </c>
      <c r="LH4" s="161">
        <f t="shared" si="33"/>
        <v>4</v>
      </c>
      <c r="LI4" s="161">
        <f t="shared" si="33"/>
        <v>5</v>
      </c>
      <c r="LJ4" s="161">
        <f t="shared" si="33"/>
        <v>6</v>
      </c>
      <c r="MB4" s="161">
        <v>0</v>
      </c>
      <c r="MC4" s="161">
        <f t="shared" ref="MC4:MH4" si="34">MB4+1</f>
        <v>1</v>
      </c>
      <c r="MD4" s="161">
        <f t="shared" si="34"/>
        <v>2</v>
      </c>
      <c r="ME4" s="161">
        <f t="shared" si="34"/>
        <v>3</v>
      </c>
      <c r="MF4" s="161">
        <f t="shared" si="34"/>
        <v>4</v>
      </c>
      <c r="MG4" s="161">
        <f t="shared" si="34"/>
        <v>5</v>
      </c>
      <c r="MH4" s="161">
        <f t="shared" si="34"/>
        <v>6</v>
      </c>
      <c r="MZ4" s="161">
        <v>0</v>
      </c>
      <c r="NA4" s="161">
        <f t="shared" ref="NA4:NF4" si="35">MZ4+1</f>
        <v>1</v>
      </c>
      <c r="NB4" s="161">
        <f t="shared" si="35"/>
        <v>2</v>
      </c>
      <c r="NC4" s="161">
        <f t="shared" si="35"/>
        <v>3</v>
      </c>
      <c r="ND4" s="161">
        <f t="shared" si="35"/>
        <v>4</v>
      </c>
      <c r="NE4" s="161">
        <f t="shared" si="35"/>
        <v>5</v>
      </c>
      <c r="NF4" s="161">
        <f t="shared" si="35"/>
        <v>6</v>
      </c>
      <c r="NX4" s="161">
        <v>0</v>
      </c>
      <c r="NY4" s="161">
        <f t="shared" ref="NY4:OD4" si="36">NX4+1</f>
        <v>1</v>
      </c>
      <c r="NZ4" s="161">
        <f t="shared" si="36"/>
        <v>2</v>
      </c>
      <c r="OA4" s="161">
        <f t="shared" si="36"/>
        <v>3</v>
      </c>
      <c r="OB4" s="161">
        <f t="shared" si="36"/>
        <v>4</v>
      </c>
      <c r="OC4" s="161">
        <f t="shared" si="36"/>
        <v>5</v>
      </c>
      <c r="OD4" s="161">
        <f t="shared" si="36"/>
        <v>6</v>
      </c>
      <c r="OV4" s="161">
        <v>0</v>
      </c>
      <c r="OW4" s="161">
        <f t="shared" ref="OW4:PB4" si="37">OV4+1</f>
        <v>1</v>
      </c>
      <c r="OX4" s="161">
        <f t="shared" si="37"/>
        <v>2</v>
      </c>
      <c r="OY4" s="161">
        <f t="shared" si="37"/>
        <v>3</v>
      </c>
      <c r="OZ4" s="161">
        <f t="shared" si="37"/>
        <v>4</v>
      </c>
      <c r="PA4" s="161">
        <f t="shared" si="37"/>
        <v>5</v>
      </c>
      <c r="PB4" s="161">
        <f t="shared" si="37"/>
        <v>6</v>
      </c>
      <c r="PV4" s="161">
        <v>0</v>
      </c>
      <c r="PW4" s="161">
        <f t="shared" ref="PW4:QB4" si="38">PV4+1</f>
        <v>1</v>
      </c>
      <c r="PX4" s="161">
        <f t="shared" si="38"/>
        <v>2</v>
      </c>
      <c r="PY4" s="161">
        <f t="shared" si="38"/>
        <v>3</v>
      </c>
      <c r="PZ4" s="161">
        <f t="shared" si="38"/>
        <v>4</v>
      </c>
      <c r="QA4" s="161">
        <f t="shared" si="38"/>
        <v>5</v>
      </c>
      <c r="QB4" s="161">
        <f t="shared" si="38"/>
        <v>6</v>
      </c>
      <c r="QT4" s="161">
        <v>0</v>
      </c>
      <c r="QU4" s="161">
        <f t="shared" ref="QU4:QZ4" si="39">QT4+1</f>
        <v>1</v>
      </c>
      <c r="QV4" s="161">
        <f t="shared" si="39"/>
        <v>2</v>
      </c>
      <c r="QW4" s="161">
        <f t="shared" si="39"/>
        <v>3</v>
      </c>
      <c r="QX4" s="161">
        <f t="shared" si="39"/>
        <v>4</v>
      </c>
      <c r="QY4" s="161">
        <f t="shared" si="39"/>
        <v>5</v>
      </c>
      <c r="QZ4" s="161">
        <f t="shared" si="39"/>
        <v>6</v>
      </c>
    </row>
    <row r="5" spans="2:479" ht="12.75" customHeight="1" x14ac:dyDescent="0.25">
      <c r="B5" s="64"/>
      <c r="C5" s="171"/>
      <c r="D5" s="265" t="str">
        <f>CONCATENATE("DOW","-",$G$2)</f>
        <v>DOW-APAC Triage</v>
      </c>
      <c r="E5" s="266"/>
      <c r="F5" s="266"/>
      <c r="G5" s="266"/>
      <c r="H5" s="266"/>
      <c r="I5" s="266"/>
      <c r="J5" s="266"/>
      <c r="K5" s="266"/>
      <c r="L5" s="266"/>
      <c r="M5" s="266"/>
      <c r="N5" s="267"/>
      <c r="O5" s="14"/>
      <c r="P5" s="265" t="str">
        <f>CONCATENATE("DOW","-",$G$2,"-","%")</f>
        <v>DOW-APAC Triage-%</v>
      </c>
      <c r="Q5" s="266"/>
      <c r="R5" s="266"/>
      <c r="S5" s="266"/>
      <c r="T5" s="266"/>
      <c r="U5" s="266"/>
      <c r="V5" s="266"/>
      <c r="W5" s="266"/>
      <c r="X5" s="266"/>
      <c r="Z5" s="265" t="str">
        <f>CONCATENATE("DOW","-",$AC$2)</f>
        <v>DOW-APAC Hindi</v>
      </c>
      <c r="AA5" s="266"/>
      <c r="AB5" s="266"/>
      <c r="AC5" s="266"/>
      <c r="AD5" s="266"/>
      <c r="AE5" s="266"/>
      <c r="AF5" s="266"/>
      <c r="AG5" s="266"/>
      <c r="AH5" s="266"/>
      <c r="AI5" s="266"/>
      <c r="AJ5" s="267"/>
      <c r="AK5" s="14"/>
      <c r="AL5" s="265" t="str">
        <f>CONCATENATE("DOW","-",$AC$2,"-","%")</f>
        <v>DOW-APAC Hindi-%</v>
      </c>
      <c r="AM5" s="266"/>
      <c r="AN5" s="266"/>
      <c r="AO5" s="266"/>
      <c r="AP5" s="266"/>
      <c r="AQ5" s="266"/>
      <c r="AR5" s="266"/>
      <c r="AS5" s="266"/>
      <c r="AT5" s="266"/>
      <c r="AW5" s="265" t="str">
        <f>CONCATENATE("DOW","-",AZ2)</f>
        <v>DOW-APAC TS Chat</v>
      </c>
      <c r="AX5" s="266"/>
      <c r="AY5" s="266"/>
      <c r="AZ5" s="266"/>
      <c r="BA5" s="266"/>
      <c r="BB5" s="266"/>
      <c r="BC5" s="266"/>
      <c r="BD5" s="266"/>
      <c r="BE5" s="266"/>
      <c r="BF5" s="266"/>
      <c r="BG5" s="267"/>
      <c r="BH5" s="14"/>
      <c r="BI5" s="265" t="str">
        <f>CONCATENATE("DOW","-",AZ2,"-","%")</f>
        <v>DOW-APAC TS Chat-%</v>
      </c>
      <c r="BJ5" s="266"/>
      <c r="BK5" s="266"/>
      <c r="BL5" s="266"/>
      <c r="BM5" s="266"/>
      <c r="BN5" s="266"/>
      <c r="BO5" s="266"/>
      <c r="BP5" s="266"/>
      <c r="BQ5" s="266"/>
      <c r="BU5" s="265" t="str">
        <f>CONCATENATE("DOW","-",BX2)</f>
        <v>DOW-APAC Con CS Email</v>
      </c>
      <c r="BV5" s="266"/>
      <c r="BW5" s="266"/>
      <c r="BX5" s="266"/>
      <c r="BY5" s="266"/>
      <c r="BZ5" s="266"/>
      <c r="CA5" s="266"/>
      <c r="CB5" s="266"/>
      <c r="CC5" s="266"/>
      <c r="CD5" s="266"/>
      <c r="CE5" s="267"/>
      <c r="CF5" s="14"/>
      <c r="CG5" s="265" t="str">
        <f>CONCATENATE("DOW","-",BX2,"-","%")</f>
        <v>DOW-APAC Con CS Email-%</v>
      </c>
      <c r="CH5" s="266"/>
      <c r="CI5" s="266"/>
      <c r="CJ5" s="266"/>
      <c r="CK5" s="266"/>
      <c r="CL5" s="266"/>
      <c r="CM5" s="266"/>
      <c r="CN5" s="266"/>
      <c r="CO5" s="266"/>
      <c r="CS5" s="265" t="str">
        <f>CONCATENATE("DOW","-",CV2)</f>
        <v>DOW-EMEA Triage</v>
      </c>
      <c r="CT5" s="266"/>
      <c r="CU5" s="266"/>
      <c r="CV5" s="266"/>
      <c r="CW5" s="266"/>
      <c r="CX5" s="266"/>
      <c r="CY5" s="266"/>
      <c r="CZ5" s="266"/>
      <c r="DA5" s="266"/>
      <c r="DB5" s="266"/>
      <c r="DC5" s="267"/>
      <c r="DD5" s="14"/>
      <c r="DE5" s="265" t="str">
        <f>CONCATENATE("DOW","-",CV2,"-","%")</f>
        <v>DOW-EMEA Triage-%</v>
      </c>
      <c r="DF5" s="266"/>
      <c r="DG5" s="266"/>
      <c r="DH5" s="266"/>
      <c r="DI5" s="266"/>
      <c r="DJ5" s="266"/>
      <c r="DK5" s="266"/>
      <c r="DL5" s="266"/>
      <c r="DM5" s="266"/>
      <c r="DQ5" s="265" t="str">
        <f>CONCATENATE("DOW","-",DT2)</f>
        <v>DOW-EMEA TS Chat</v>
      </c>
      <c r="DR5" s="266"/>
      <c r="DS5" s="266"/>
      <c r="DT5" s="266"/>
      <c r="DU5" s="266"/>
      <c r="DV5" s="266"/>
      <c r="DW5" s="266"/>
      <c r="DX5" s="266"/>
      <c r="DY5" s="266"/>
      <c r="DZ5" s="266"/>
      <c r="EA5" s="267"/>
      <c r="EB5" s="14"/>
      <c r="EC5" s="265" t="str">
        <f>CONCATENATE("DOW","-",DT2,"-","%")</f>
        <v>DOW-EMEA TS Chat-%</v>
      </c>
      <c r="ED5" s="266"/>
      <c r="EE5" s="266"/>
      <c r="EF5" s="266"/>
      <c r="EG5" s="266"/>
      <c r="EH5" s="266"/>
      <c r="EI5" s="266"/>
      <c r="EJ5" s="266"/>
      <c r="EK5" s="266"/>
      <c r="EO5" s="265" t="str">
        <f>CONCATENATE("DOW","-",ER2)</f>
        <v>DOW-EMEA CS Chat</v>
      </c>
      <c r="EP5" s="266"/>
      <c r="EQ5" s="266"/>
      <c r="ER5" s="266"/>
      <c r="ES5" s="266"/>
      <c r="ET5" s="266"/>
      <c r="EU5" s="266"/>
      <c r="EV5" s="266"/>
      <c r="EW5" s="266"/>
      <c r="EX5" s="266"/>
      <c r="EY5" s="267"/>
      <c r="EZ5" s="14"/>
      <c r="FA5" s="265" t="str">
        <f>CONCATENATE("DOW","-",ER2,"-","%")</f>
        <v>DOW-EMEA CS Chat-%</v>
      </c>
      <c r="FB5" s="266"/>
      <c r="FC5" s="266"/>
      <c r="FD5" s="266"/>
      <c r="FE5" s="266"/>
      <c r="FF5" s="266"/>
      <c r="FG5" s="266"/>
      <c r="FH5" s="266"/>
      <c r="FI5" s="266"/>
      <c r="FM5" s="265" t="str">
        <f>CONCATENATE("DOW","-",FP2)</f>
        <v>DOW-Retention</v>
      </c>
      <c r="FN5" s="266"/>
      <c r="FO5" s="266"/>
      <c r="FP5" s="266"/>
      <c r="FQ5" s="266"/>
      <c r="FR5" s="266"/>
      <c r="FS5" s="266"/>
      <c r="FT5" s="266"/>
      <c r="FU5" s="266"/>
      <c r="FV5" s="266"/>
      <c r="FW5" s="267"/>
      <c r="FX5" s="14"/>
      <c r="FY5" s="265" t="str">
        <f>CONCATENATE("DOW","-",FP2,"-","%")</f>
        <v>DOW-Retention-%</v>
      </c>
      <c r="FZ5" s="266"/>
      <c r="GA5" s="266"/>
      <c r="GB5" s="266"/>
      <c r="GC5" s="266"/>
      <c r="GD5" s="266"/>
      <c r="GE5" s="266"/>
      <c r="GF5" s="266"/>
      <c r="GG5" s="266"/>
      <c r="GK5" s="265" t="str">
        <f>CONCATENATE("DOW","-",GN2)</f>
        <v>DOW-Rbay</v>
      </c>
      <c r="GL5" s="266"/>
      <c r="GM5" s="266"/>
      <c r="GN5" s="266"/>
      <c r="GO5" s="266"/>
      <c r="GP5" s="266"/>
      <c r="GQ5" s="266"/>
      <c r="GR5" s="266"/>
      <c r="GS5" s="266"/>
      <c r="GT5" s="266"/>
      <c r="GU5" s="267"/>
      <c r="GV5" s="14"/>
      <c r="GW5" s="265" t="str">
        <f>CONCATENATE("DOW","-",GN2,"-","%")</f>
        <v>DOW-Rbay-%</v>
      </c>
      <c r="GX5" s="266"/>
      <c r="GY5" s="266"/>
      <c r="GZ5" s="266"/>
      <c r="HA5" s="266"/>
      <c r="HB5" s="266"/>
      <c r="HC5" s="266"/>
      <c r="HD5" s="266"/>
      <c r="HE5" s="266"/>
      <c r="HI5" s="265" t="str">
        <f>CONCATENATE("DOW","-",HL2)</f>
        <v>DOW-EMEA RA Desk</v>
      </c>
      <c r="HJ5" s="266"/>
      <c r="HK5" s="266"/>
      <c r="HL5" s="266"/>
      <c r="HM5" s="266"/>
      <c r="HN5" s="266"/>
      <c r="HO5" s="266"/>
      <c r="HP5" s="266"/>
      <c r="HQ5" s="266"/>
      <c r="HR5" s="266"/>
      <c r="HS5" s="267"/>
      <c r="HT5" s="14"/>
      <c r="HU5" s="265" t="str">
        <f>CONCATENATE("DOW","-",HL2,"-","%")</f>
        <v>DOW-EMEA RA Desk-%</v>
      </c>
      <c r="HV5" s="266"/>
      <c r="HW5" s="266"/>
      <c r="HX5" s="266"/>
      <c r="HY5" s="266"/>
      <c r="HZ5" s="266"/>
      <c r="IA5" s="266"/>
      <c r="IB5" s="266"/>
      <c r="IC5" s="266"/>
      <c r="IG5" s="265" t="str">
        <f>CONCATENATE("DOW","-",IJ2)</f>
        <v>DOW-APAC RA Desk</v>
      </c>
      <c r="IH5" s="266"/>
      <c r="II5" s="266"/>
      <c r="IJ5" s="266"/>
      <c r="IK5" s="266"/>
      <c r="IL5" s="266"/>
      <c r="IM5" s="266"/>
      <c r="IN5" s="266"/>
      <c r="IO5" s="266"/>
      <c r="IP5" s="266"/>
      <c r="IQ5" s="267"/>
      <c r="IR5" s="14"/>
      <c r="IS5" s="265" t="str">
        <f>CONCATENATE("DOW","-",IJ2,"-","%")</f>
        <v>DOW-APAC RA Desk-%</v>
      </c>
      <c r="IT5" s="266"/>
      <c r="IU5" s="266"/>
      <c r="IV5" s="266"/>
      <c r="IW5" s="266"/>
      <c r="IX5" s="266"/>
      <c r="IY5" s="266"/>
      <c r="IZ5" s="266"/>
      <c r="JA5" s="266"/>
      <c r="JE5" s="265" t="str">
        <f>CONCATENATE("DOW","-",JH2)</f>
        <v>DOW-WTD</v>
      </c>
      <c r="JF5" s="266"/>
      <c r="JG5" s="266"/>
      <c r="JH5" s="266"/>
      <c r="JI5" s="266"/>
      <c r="JJ5" s="266"/>
      <c r="JK5" s="266"/>
      <c r="JL5" s="266"/>
      <c r="JM5" s="266"/>
      <c r="JN5" s="266"/>
      <c r="JO5" s="267"/>
      <c r="JP5" s="14"/>
      <c r="JQ5" s="265" t="str">
        <f>CONCATENATE("DOW","-",JH2,"-","%")</f>
        <v>DOW-WTD-%</v>
      </c>
      <c r="JR5" s="266"/>
      <c r="JS5" s="266"/>
      <c r="JT5" s="266"/>
      <c r="JU5" s="266"/>
      <c r="JV5" s="266"/>
      <c r="JW5" s="266"/>
      <c r="JX5" s="266"/>
      <c r="JY5" s="266"/>
      <c r="KC5" s="265" t="str">
        <f>CONCATENATE("DOW","-",KF2)</f>
        <v>DOW-DispatchNAEN</v>
      </c>
      <c r="KD5" s="266"/>
      <c r="KE5" s="266"/>
      <c r="KF5" s="266"/>
      <c r="KG5" s="266"/>
      <c r="KH5" s="266"/>
      <c r="KI5" s="266"/>
      <c r="KJ5" s="266"/>
      <c r="KK5" s="266"/>
      <c r="KL5" s="266"/>
      <c r="KM5" s="267"/>
      <c r="KN5" s="14"/>
      <c r="KO5" s="265" t="str">
        <f>CONCATENATE("DOW","-",KF2,"-","%")</f>
        <v>DOW-DispatchNAEN-%</v>
      </c>
      <c r="KP5" s="266"/>
      <c r="KQ5" s="266"/>
      <c r="KR5" s="266"/>
      <c r="KS5" s="266"/>
      <c r="KT5" s="266"/>
      <c r="KU5" s="266"/>
      <c r="KV5" s="266"/>
      <c r="KW5" s="266"/>
      <c r="LA5" s="265" t="str">
        <f>CONCATENATE("DOW","-",LD2)</f>
        <v>DOW-ValidationEN</v>
      </c>
      <c r="LB5" s="266"/>
      <c r="LC5" s="266"/>
      <c r="LD5" s="266"/>
      <c r="LE5" s="266"/>
      <c r="LF5" s="266"/>
      <c r="LG5" s="266"/>
      <c r="LH5" s="266"/>
      <c r="LI5" s="266"/>
      <c r="LJ5" s="266"/>
      <c r="LK5" s="267"/>
      <c r="LL5" s="14"/>
      <c r="LM5" s="265" t="str">
        <f>CONCATENATE("DOW","-",LD2,"-","%")</f>
        <v>DOW-ValidationEN-%</v>
      </c>
      <c r="LN5" s="266"/>
      <c r="LO5" s="266"/>
      <c r="LP5" s="266"/>
      <c r="LQ5" s="266"/>
      <c r="LR5" s="266"/>
      <c r="LS5" s="266"/>
      <c r="LT5" s="266"/>
      <c r="LU5" s="266"/>
      <c r="LY5" s="265" t="str">
        <f>CONCATENATE("DOW","-",MB2)</f>
        <v>DOW-APAC Corp</v>
      </c>
      <c r="LZ5" s="266"/>
      <c r="MA5" s="266"/>
      <c r="MB5" s="266"/>
      <c r="MC5" s="266"/>
      <c r="MD5" s="266"/>
      <c r="ME5" s="266"/>
      <c r="MF5" s="266"/>
      <c r="MG5" s="266"/>
      <c r="MH5" s="266"/>
      <c r="MI5" s="267"/>
      <c r="MJ5" s="14"/>
      <c r="MK5" s="265" t="str">
        <f>CONCATENATE("DOW","-",MB2,"-","%")</f>
        <v>DOW-APAC Corp-%</v>
      </c>
      <c r="ML5" s="266"/>
      <c r="MM5" s="266"/>
      <c r="MN5" s="266"/>
      <c r="MO5" s="266"/>
      <c r="MP5" s="266"/>
      <c r="MQ5" s="266"/>
      <c r="MR5" s="266"/>
      <c r="MS5" s="266"/>
      <c r="MW5" s="265" t="str">
        <f>CONCATENATE("DOW","-",MZ2)</f>
        <v>DOW-17</v>
      </c>
      <c r="MX5" s="266"/>
      <c r="MY5" s="266"/>
      <c r="MZ5" s="266"/>
      <c r="NA5" s="266"/>
      <c r="NB5" s="266"/>
      <c r="NC5" s="266"/>
      <c r="ND5" s="266"/>
      <c r="NE5" s="266"/>
      <c r="NF5" s="266"/>
      <c r="NG5" s="267"/>
      <c r="NH5" s="14"/>
      <c r="NI5" s="265" t="str">
        <f>CONCATENATE("DOW","-",MZ2,"-","%")</f>
        <v>DOW-17-%</v>
      </c>
      <c r="NJ5" s="266"/>
      <c r="NK5" s="266"/>
      <c r="NL5" s="266"/>
      <c r="NM5" s="266"/>
      <c r="NN5" s="266"/>
      <c r="NO5" s="266"/>
      <c r="NP5" s="266"/>
      <c r="NQ5" s="266"/>
      <c r="NU5" s="265" t="str">
        <f>CONCATENATE("DOW","-",NX2)</f>
        <v>DOW-18</v>
      </c>
      <c r="NV5" s="266"/>
      <c r="NW5" s="266"/>
      <c r="NX5" s="266"/>
      <c r="NY5" s="266"/>
      <c r="NZ5" s="266"/>
      <c r="OA5" s="266"/>
      <c r="OB5" s="266"/>
      <c r="OC5" s="266"/>
      <c r="OD5" s="266"/>
      <c r="OE5" s="267"/>
      <c r="OF5" s="14"/>
      <c r="OG5" s="265" t="str">
        <f>CONCATENATE("DOW","-",NX2,"-","%")</f>
        <v>DOW-18-%</v>
      </c>
      <c r="OH5" s="266"/>
      <c r="OI5" s="266"/>
      <c r="OJ5" s="266"/>
      <c r="OK5" s="266"/>
      <c r="OL5" s="266"/>
      <c r="OM5" s="266"/>
      <c r="ON5" s="266"/>
      <c r="OO5" s="266"/>
      <c r="OS5" s="265" t="str">
        <f>CONCATENATE("DOW","-",OV2)</f>
        <v>DOW-19</v>
      </c>
      <c r="OT5" s="266"/>
      <c r="OU5" s="266"/>
      <c r="OV5" s="266"/>
      <c r="OW5" s="266"/>
      <c r="OX5" s="266"/>
      <c r="OY5" s="266"/>
      <c r="OZ5" s="266"/>
      <c r="PA5" s="266"/>
      <c r="PB5" s="266"/>
      <c r="PC5" s="267"/>
      <c r="PD5" s="14"/>
      <c r="PE5" s="265" t="str">
        <f>CONCATENATE("DOW","-",OV2,"-","%")</f>
        <v>DOW-19-%</v>
      </c>
      <c r="PF5" s="266"/>
      <c r="PG5" s="266"/>
      <c r="PH5" s="266"/>
      <c r="PI5" s="266"/>
      <c r="PJ5" s="266"/>
      <c r="PK5" s="266"/>
      <c r="PL5" s="266"/>
      <c r="PM5" s="266"/>
      <c r="PS5" s="265" t="str">
        <f>CONCATENATE("DOW","-",PV2)</f>
        <v>DOW-20</v>
      </c>
      <c r="PT5" s="266"/>
      <c r="PU5" s="266"/>
      <c r="PV5" s="266"/>
      <c r="PW5" s="266"/>
      <c r="PX5" s="266"/>
      <c r="PY5" s="266"/>
      <c r="PZ5" s="266"/>
      <c r="QA5" s="266"/>
      <c r="QB5" s="266"/>
      <c r="QC5" s="267"/>
      <c r="QD5" s="14"/>
      <c r="QE5" s="265" t="str">
        <f>CONCATENATE("DOW","-",PV2,"-","%")</f>
        <v>DOW-20-%</v>
      </c>
      <c r="QF5" s="266"/>
      <c r="QG5" s="266"/>
      <c r="QH5" s="266"/>
      <c r="QI5" s="266"/>
      <c r="QJ5" s="266"/>
      <c r="QK5" s="266"/>
      <c r="QL5" s="266"/>
      <c r="QM5" s="266"/>
      <c r="QQ5" s="265" t="str">
        <f>CONCATENATE("DOW","-",QT2)</f>
        <v>DOW-21</v>
      </c>
      <c r="QR5" s="266"/>
      <c r="QS5" s="266"/>
      <c r="QT5" s="266"/>
      <c r="QU5" s="266"/>
      <c r="QV5" s="266"/>
      <c r="QW5" s="266"/>
      <c r="QX5" s="266"/>
      <c r="QY5" s="266"/>
      <c r="QZ5" s="266"/>
      <c r="RA5" s="267"/>
      <c r="RB5" s="14"/>
      <c r="RC5" s="265" t="str">
        <f>CONCATENATE("DOW","-",QT2,"-","%")</f>
        <v>DOW-21-%</v>
      </c>
      <c r="RD5" s="266"/>
      <c r="RE5" s="266"/>
      <c r="RF5" s="266"/>
      <c r="RG5" s="266"/>
      <c r="RH5" s="266"/>
      <c r="RI5" s="266"/>
      <c r="RJ5" s="266"/>
      <c r="RK5" s="266"/>
    </row>
    <row r="6" spans="2:479" ht="12.75" customHeight="1" x14ac:dyDescent="0.25">
      <c r="B6" s="64"/>
      <c r="C6" s="64" t="s">
        <v>0</v>
      </c>
      <c r="D6" s="41" t="s">
        <v>1</v>
      </c>
      <c r="E6" s="42" t="s">
        <v>2</v>
      </c>
      <c r="F6" s="42" t="s">
        <v>29</v>
      </c>
      <c r="G6" s="42" t="str">
        <f>TEXT($C7+G$4,"ddd")</f>
        <v>Thu</v>
      </c>
      <c r="H6" s="42" t="str">
        <f t="shared" ref="H6:M6" si="40">TEXT($C7+H$4,"ddd")</f>
        <v>Fri</v>
      </c>
      <c r="I6" s="42" t="str">
        <f t="shared" si="40"/>
        <v>Sat</v>
      </c>
      <c r="J6" s="42" t="str">
        <f t="shared" si="40"/>
        <v>Sun</v>
      </c>
      <c r="K6" s="42" t="str">
        <f t="shared" si="40"/>
        <v>Mon</v>
      </c>
      <c r="L6" s="42" t="str">
        <f t="shared" si="40"/>
        <v>Tue</v>
      </c>
      <c r="M6" s="42" t="str">
        <f t="shared" si="40"/>
        <v>Wed</v>
      </c>
      <c r="N6" s="43" t="s">
        <v>30</v>
      </c>
      <c r="O6" s="14"/>
      <c r="P6" s="41" t="str">
        <f t="shared" ref="P6:X6" si="41">F6</f>
        <v>WK #</v>
      </c>
      <c r="Q6" s="42" t="str">
        <f t="shared" si="41"/>
        <v>Thu</v>
      </c>
      <c r="R6" s="42" t="str">
        <f t="shared" si="41"/>
        <v>Fri</v>
      </c>
      <c r="S6" s="42" t="str">
        <f t="shared" si="41"/>
        <v>Sat</v>
      </c>
      <c r="T6" s="42" t="str">
        <f t="shared" si="41"/>
        <v>Sun</v>
      </c>
      <c r="U6" s="42" t="str">
        <f t="shared" si="41"/>
        <v>Mon</v>
      </c>
      <c r="V6" s="42" t="str">
        <f t="shared" si="41"/>
        <v>Tue</v>
      </c>
      <c r="W6" s="42" t="str">
        <f t="shared" si="41"/>
        <v>Wed</v>
      </c>
      <c r="X6" s="43" t="str">
        <f t="shared" si="41"/>
        <v>Total</v>
      </c>
      <c r="Z6" s="41" t="s">
        <v>1</v>
      </c>
      <c r="AA6" s="42" t="s">
        <v>2</v>
      </c>
      <c r="AB6" s="42" t="s">
        <v>29</v>
      </c>
      <c r="AC6" s="42" t="str">
        <f t="shared" ref="AC6:AI6" si="42">TEXT($C7+AC$4,"ddd")</f>
        <v>Thu</v>
      </c>
      <c r="AD6" s="42" t="str">
        <f t="shared" si="42"/>
        <v>Fri</v>
      </c>
      <c r="AE6" s="42" t="str">
        <f t="shared" si="42"/>
        <v>Sat</v>
      </c>
      <c r="AF6" s="42" t="str">
        <f t="shared" si="42"/>
        <v>Sun</v>
      </c>
      <c r="AG6" s="42" t="str">
        <f t="shared" si="42"/>
        <v>Mon</v>
      </c>
      <c r="AH6" s="42" t="str">
        <f t="shared" si="42"/>
        <v>Tue</v>
      </c>
      <c r="AI6" s="42" t="str">
        <f t="shared" si="42"/>
        <v>Wed</v>
      </c>
      <c r="AJ6" s="43" t="s">
        <v>30</v>
      </c>
      <c r="AK6" s="14"/>
      <c r="AL6" s="41" t="str">
        <f t="shared" ref="AL6:AT6" si="43">AB6</f>
        <v>WK #</v>
      </c>
      <c r="AM6" s="42" t="str">
        <f t="shared" si="43"/>
        <v>Thu</v>
      </c>
      <c r="AN6" s="42" t="str">
        <f t="shared" si="43"/>
        <v>Fri</v>
      </c>
      <c r="AO6" s="42" t="str">
        <f t="shared" si="43"/>
        <v>Sat</v>
      </c>
      <c r="AP6" s="42" t="str">
        <f t="shared" si="43"/>
        <v>Sun</v>
      </c>
      <c r="AQ6" s="42" t="str">
        <f t="shared" si="43"/>
        <v>Mon</v>
      </c>
      <c r="AR6" s="42" t="str">
        <f t="shared" si="43"/>
        <v>Tue</v>
      </c>
      <c r="AS6" s="42" t="str">
        <f t="shared" si="43"/>
        <v>Wed</v>
      </c>
      <c r="AT6" s="43" t="str">
        <f t="shared" si="43"/>
        <v>Total</v>
      </c>
      <c r="AW6" s="41" t="s">
        <v>1</v>
      </c>
      <c r="AX6" s="42" t="s">
        <v>2</v>
      </c>
      <c r="AY6" s="42" t="s">
        <v>29</v>
      </c>
      <c r="AZ6" s="42" t="str">
        <f t="shared" ref="AZ6:BF6" si="44">TEXT($C7+AZ$4,"ddd")</f>
        <v>Thu</v>
      </c>
      <c r="BA6" s="42" t="str">
        <f t="shared" si="44"/>
        <v>Fri</v>
      </c>
      <c r="BB6" s="42" t="str">
        <f t="shared" si="44"/>
        <v>Sat</v>
      </c>
      <c r="BC6" s="42" t="str">
        <f t="shared" si="44"/>
        <v>Sun</v>
      </c>
      <c r="BD6" s="42" t="str">
        <f t="shared" si="44"/>
        <v>Mon</v>
      </c>
      <c r="BE6" s="42" t="str">
        <f t="shared" si="44"/>
        <v>Tue</v>
      </c>
      <c r="BF6" s="42" t="str">
        <f t="shared" si="44"/>
        <v>Wed</v>
      </c>
      <c r="BG6" s="43" t="s">
        <v>30</v>
      </c>
      <c r="BH6" s="14"/>
      <c r="BI6" s="41" t="str">
        <f t="shared" ref="BI6:BQ6" si="45">AY6</f>
        <v>WK #</v>
      </c>
      <c r="BJ6" s="42" t="str">
        <f t="shared" si="45"/>
        <v>Thu</v>
      </c>
      <c r="BK6" s="42" t="str">
        <f t="shared" si="45"/>
        <v>Fri</v>
      </c>
      <c r="BL6" s="42" t="str">
        <f t="shared" si="45"/>
        <v>Sat</v>
      </c>
      <c r="BM6" s="42" t="str">
        <f t="shared" si="45"/>
        <v>Sun</v>
      </c>
      <c r="BN6" s="42" t="str">
        <f t="shared" si="45"/>
        <v>Mon</v>
      </c>
      <c r="BO6" s="42" t="str">
        <f t="shared" si="45"/>
        <v>Tue</v>
      </c>
      <c r="BP6" s="42" t="str">
        <f t="shared" si="45"/>
        <v>Wed</v>
      </c>
      <c r="BQ6" s="43" t="str">
        <f t="shared" si="45"/>
        <v>Total</v>
      </c>
      <c r="BU6" s="41" t="s">
        <v>1</v>
      </c>
      <c r="BV6" s="42" t="s">
        <v>2</v>
      </c>
      <c r="BW6" s="42" t="s">
        <v>29</v>
      </c>
      <c r="BX6" s="42" t="str">
        <f t="shared" ref="BX6:CD6" si="46">TEXT($C7+BX$4,"ddd")</f>
        <v>Thu</v>
      </c>
      <c r="BY6" s="42" t="str">
        <f t="shared" si="46"/>
        <v>Fri</v>
      </c>
      <c r="BZ6" s="42" t="str">
        <f t="shared" si="46"/>
        <v>Sat</v>
      </c>
      <c r="CA6" s="42" t="str">
        <f t="shared" si="46"/>
        <v>Sun</v>
      </c>
      <c r="CB6" s="42" t="str">
        <f t="shared" si="46"/>
        <v>Mon</v>
      </c>
      <c r="CC6" s="42" t="str">
        <f t="shared" si="46"/>
        <v>Tue</v>
      </c>
      <c r="CD6" s="42" t="str">
        <f t="shared" si="46"/>
        <v>Wed</v>
      </c>
      <c r="CE6" s="43" t="s">
        <v>30</v>
      </c>
      <c r="CF6" s="14"/>
      <c r="CG6" s="41" t="str">
        <f t="shared" ref="CG6:CO6" si="47">BW6</f>
        <v>WK #</v>
      </c>
      <c r="CH6" s="42" t="str">
        <f t="shared" si="47"/>
        <v>Thu</v>
      </c>
      <c r="CI6" s="42" t="str">
        <f t="shared" si="47"/>
        <v>Fri</v>
      </c>
      <c r="CJ6" s="42" t="str">
        <f t="shared" si="47"/>
        <v>Sat</v>
      </c>
      <c r="CK6" s="42" t="str">
        <f t="shared" si="47"/>
        <v>Sun</v>
      </c>
      <c r="CL6" s="42" t="str">
        <f t="shared" si="47"/>
        <v>Mon</v>
      </c>
      <c r="CM6" s="42" t="str">
        <f t="shared" si="47"/>
        <v>Tue</v>
      </c>
      <c r="CN6" s="42" t="str">
        <f t="shared" si="47"/>
        <v>Wed</v>
      </c>
      <c r="CO6" s="43" t="str">
        <f t="shared" si="47"/>
        <v>Total</v>
      </c>
      <c r="CS6" s="41" t="s">
        <v>1</v>
      </c>
      <c r="CT6" s="42" t="s">
        <v>2</v>
      </c>
      <c r="CU6" s="42" t="s">
        <v>29</v>
      </c>
      <c r="CV6" s="42" t="str">
        <f t="shared" ref="CV6:DB6" si="48">TEXT($C7+CV$4,"ddd")</f>
        <v>Thu</v>
      </c>
      <c r="CW6" s="42" t="str">
        <f t="shared" si="48"/>
        <v>Fri</v>
      </c>
      <c r="CX6" s="42" t="str">
        <f t="shared" si="48"/>
        <v>Sat</v>
      </c>
      <c r="CY6" s="42" t="str">
        <f t="shared" si="48"/>
        <v>Sun</v>
      </c>
      <c r="CZ6" s="42" t="str">
        <f t="shared" si="48"/>
        <v>Mon</v>
      </c>
      <c r="DA6" s="42" t="str">
        <f t="shared" si="48"/>
        <v>Tue</v>
      </c>
      <c r="DB6" s="42" t="str">
        <f t="shared" si="48"/>
        <v>Wed</v>
      </c>
      <c r="DC6" s="43" t="s">
        <v>30</v>
      </c>
      <c r="DD6" s="14"/>
      <c r="DE6" s="41" t="str">
        <f t="shared" ref="DE6:DM6" si="49">CU6</f>
        <v>WK #</v>
      </c>
      <c r="DF6" s="42" t="str">
        <f t="shared" si="49"/>
        <v>Thu</v>
      </c>
      <c r="DG6" s="42" t="str">
        <f t="shared" si="49"/>
        <v>Fri</v>
      </c>
      <c r="DH6" s="42" t="str">
        <f t="shared" si="49"/>
        <v>Sat</v>
      </c>
      <c r="DI6" s="42" t="str">
        <f t="shared" si="49"/>
        <v>Sun</v>
      </c>
      <c r="DJ6" s="42" t="str">
        <f t="shared" si="49"/>
        <v>Mon</v>
      </c>
      <c r="DK6" s="42" t="str">
        <f t="shared" si="49"/>
        <v>Tue</v>
      </c>
      <c r="DL6" s="42" t="str">
        <f t="shared" si="49"/>
        <v>Wed</v>
      </c>
      <c r="DM6" s="43" t="str">
        <f t="shared" si="49"/>
        <v>Total</v>
      </c>
      <c r="DQ6" s="41" t="s">
        <v>1</v>
      </c>
      <c r="DR6" s="42" t="s">
        <v>2</v>
      </c>
      <c r="DS6" s="42" t="s">
        <v>29</v>
      </c>
      <c r="DT6" s="42" t="str">
        <f t="shared" ref="DT6:DZ6" si="50">TEXT($C7+DT$4,"ddd")</f>
        <v>Thu</v>
      </c>
      <c r="DU6" s="42" t="str">
        <f t="shared" si="50"/>
        <v>Fri</v>
      </c>
      <c r="DV6" s="42" t="str">
        <f t="shared" si="50"/>
        <v>Sat</v>
      </c>
      <c r="DW6" s="42" t="str">
        <f t="shared" si="50"/>
        <v>Sun</v>
      </c>
      <c r="DX6" s="42" t="str">
        <f t="shared" si="50"/>
        <v>Mon</v>
      </c>
      <c r="DY6" s="42" t="str">
        <f t="shared" si="50"/>
        <v>Tue</v>
      </c>
      <c r="DZ6" s="42" t="str">
        <f t="shared" si="50"/>
        <v>Wed</v>
      </c>
      <c r="EA6" s="43" t="s">
        <v>30</v>
      </c>
      <c r="EB6" s="14"/>
      <c r="EC6" s="41" t="str">
        <f t="shared" ref="EC6:EK6" si="51">DS6</f>
        <v>WK #</v>
      </c>
      <c r="ED6" s="42" t="str">
        <f t="shared" si="51"/>
        <v>Thu</v>
      </c>
      <c r="EE6" s="42" t="str">
        <f t="shared" si="51"/>
        <v>Fri</v>
      </c>
      <c r="EF6" s="42" t="str">
        <f t="shared" si="51"/>
        <v>Sat</v>
      </c>
      <c r="EG6" s="42" t="str">
        <f t="shared" si="51"/>
        <v>Sun</v>
      </c>
      <c r="EH6" s="42" t="str">
        <f t="shared" si="51"/>
        <v>Mon</v>
      </c>
      <c r="EI6" s="42" t="str">
        <f t="shared" si="51"/>
        <v>Tue</v>
      </c>
      <c r="EJ6" s="42" t="str">
        <f t="shared" si="51"/>
        <v>Wed</v>
      </c>
      <c r="EK6" s="43" t="str">
        <f t="shared" si="51"/>
        <v>Total</v>
      </c>
      <c r="EO6" s="41" t="s">
        <v>1</v>
      </c>
      <c r="EP6" s="42" t="s">
        <v>2</v>
      </c>
      <c r="EQ6" s="42" t="s">
        <v>29</v>
      </c>
      <c r="ER6" s="42" t="str">
        <f t="shared" ref="ER6:EX6" si="52">TEXT($C7+ER$4,"ddd")</f>
        <v>Thu</v>
      </c>
      <c r="ES6" s="42" t="str">
        <f t="shared" si="52"/>
        <v>Fri</v>
      </c>
      <c r="ET6" s="42" t="str">
        <f t="shared" si="52"/>
        <v>Sat</v>
      </c>
      <c r="EU6" s="42" t="str">
        <f t="shared" si="52"/>
        <v>Sun</v>
      </c>
      <c r="EV6" s="42" t="str">
        <f t="shared" si="52"/>
        <v>Mon</v>
      </c>
      <c r="EW6" s="42" t="str">
        <f t="shared" si="52"/>
        <v>Tue</v>
      </c>
      <c r="EX6" s="42" t="str">
        <f t="shared" si="52"/>
        <v>Wed</v>
      </c>
      <c r="EY6" s="43" t="s">
        <v>30</v>
      </c>
      <c r="EZ6" s="14"/>
      <c r="FA6" s="41" t="str">
        <f t="shared" ref="FA6:FI6" si="53">EQ6</f>
        <v>WK #</v>
      </c>
      <c r="FB6" s="42" t="str">
        <f t="shared" si="53"/>
        <v>Thu</v>
      </c>
      <c r="FC6" s="42" t="str">
        <f t="shared" si="53"/>
        <v>Fri</v>
      </c>
      <c r="FD6" s="42" t="str">
        <f t="shared" si="53"/>
        <v>Sat</v>
      </c>
      <c r="FE6" s="42" t="str">
        <f t="shared" si="53"/>
        <v>Sun</v>
      </c>
      <c r="FF6" s="42" t="str">
        <f t="shared" si="53"/>
        <v>Mon</v>
      </c>
      <c r="FG6" s="42" t="str">
        <f t="shared" si="53"/>
        <v>Tue</v>
      </c>
      <c r="FH6" s="42" t="str">
        <f t="shared" si="53"/>
        <v>Wed</v>
      </c>
      <c r="FI6" s="43" t="str">
        <f t="shared" si="53"/>
        <v>Total</v>
      </c>
      <c r="FM6" s="41" t="s">
        <v>1</v>
      </c>
      <c r="FN6" s="42" t="s">
        <v>2</v>
      </c>
      <c r="FO6" s="42" t="s">
        <v>29</v>
      </c>
      <c r="FP6" s="42" t="str">
        <f t="shared" ref="FP6:FV6" si="54">TEXT($C7+FP$4,"ddd")</f>
        <v>Thu</v>
      </c>
      <c r="FQ6" s="42" t="str">
        <f t="shared" si="54"/>
        <v>Fri</v>
      </c>
      <c r="FR6" s="42" t="str">
        <f t="shared" si="54"/>
        <v>Sat</v>
      </c>
      <c r="FS6" s="42" t="str">
        <f t="shared" si="54"/>
        <v>Sun</v>
      </c>
      <c r="FT6" s="42" t="str">
        <f t="shared" si="54"/>
        <v>Mon</v>
      </c>
      <c r="FU6" s="42" t="str">
        <f t="shared" si="54"/>
        <v>Tue</v>
      </c>
      <c r="FV6" s="42" t="str">
        <f t="shared" si="54"/>
        <v>Wed</v>
      </c>
      <c r="FW6" s="43" t="s">
        <v>30</v>
      </c>
      <c r="FX6" s="14"/>
      <c r="FY6" s="41" t="str">
        <f t="shared" ref="FY6:GG6" si="55">FO6</f>
        <v>WK #</v>
      </c>
      <c r="FZ6" s="42" t="str">
        <f t="shared" si="55"/>
        <v>Thu</v>
      </c>
      <c r="GA6" s="42" t="str">
        <f t="shared" si="55"/>
        <v>Fri</v>
      </c>
      <c r="GB6" s="42" t="str">
        <f t="shared" si="55"/>
        <v>Sat</v>
      </c>
      <c r="GC6" s="42" t="str">
        <f t="shared" si="55"/>
        <v>Sun</v>
      </c>
      <c r="GD6" s="42" t="str">
        <f t="shared" si="55"/>
        <v>Mon</v>
      </c>
      <c r="GE6" s="42" t="str">
        <f t="shared" si="55"/>
        <v>Tue</v>
      </c>
      <c r="GF6" s="42" t="str">
        <f t="shared" si="55"/>
        <v>Wed</v>
      </c>
      <c r="GG6" s="43" t="str">
        <f t="shared" si="55"/>
        <v>Total</v>
      </c>
      <c r="GK6" s="41" t="s">
        <v>1</v>
      </c>
      <c r="GL6" s="42" t="s">
        <v>2</v>
      </c>
      <c r="GM6" s="42" t="s">
        <v>29</v>
      </c>
      <c r="GN6" s="42" t="str">
        <f t="shared" ref="GN6:GT6" si="56">TEXT($C7+GN$4,"ddd")</f>
        <v>Thu</v>
      </c>
      <c r="GO6" s="42" t="str">
        <f t="shared" si="56"/>
        <v>Fri</v>
      </c>
      <c r="GP6" s="42" t="str">
        <f t="shared" si="56"/>
        <v>Sat</v>
      </c>
      <c r="GQ6" s="42" t="str">
        <f t="shared" si="56"/>
        <v>Sun</v>
      </c>
      <c r="GR6" s="42" t="str">
        <f t="shared" si="56"/>
        <v>Mon</v>
      </c>
      <c r="GS6" s="42" t="str">
        <f t="shared" si="56"/>
        <v>Tue</v>
      </c>
      <c r="GT6" s="42" t="str">
        <f t="shared" si="56"/>
        <v>Wed</v>
      </c>
      <c r="GU6" s="43" t="s">
        <v>30</v>
      </c>
      <c r="GV6" s="14"/>
      <c r="GW6" s="41" t="str">
        <f t="shared" ref="GW6:HE6" si="57">GM6</f>
        <v>WK #</v>
      </c>
      <c r="GX6" s="42" t="str">
        <f t="shared" si="57"/>
        <v>Thu</v>
      </c>
      <c r="GY6" s="42" t="str">
        <f t="shared" si="57"/>
        <v>Fri</v>
      </c>
      <c r="GZ6" s="42" t="str">
        <f t="shared" si="57"/>
        <v>Sat</v>
      </c>
      <c r="HA6" s="42" t="str">
        <f t="shared" si="57"/>
        <v>Sun</v>
      </c>
      <c r="HB6" s="42" t="str">
        <f t="shared" si="57"/>
        <v>Mon</v>
      </c>
      <c r="HC6" s="42" t="str">
        <f t="shared" si="57"/>
        <v>Tue</v>
      </c>
      <c r="HD6" s="42" t="str">
        <f t="shared" si="57"/>
        <v>Wed</v>
      </c>
      <c r="HE6" s="43" t="str">
        <f t="shared" si="57"/>
        <v>Total</v>
      </c>
      <c r="HI6" s="41" t="s">
        <v>1</v>
      </c>
      <c r="HJ6" s="42" t="s">
        <v>2</v>
      </c>
      <c r="HK6" s="42" t="s">
        <v>29</v>
      </c>
      <c r="HL6" s="42" t="str">
        <f t="shared" ref="HL6:HR6" si="58">TEXT($C7+HL$4,"ddd")</f>
        <v>Thu</v>
      </c>
      <c r="HM6" s="42" t="str">
        <f t="shared" si="58"/>
        <v>Fri</v>
      </c>
      <c r="HN6" s="42" t="str">
        <f t="shared" si="58"/>
        <v>Sat</v>
      </c>
      <c r="HO6" s="42" t="str">
        <f t="shared" si="58"/>
        <v>Sun</v>
      </c>
      <c r="HP6" s="42" t="str">
        <f t="shared" si="58"/>
        <v>Mon</v>
      </c>
      <c r="HQ6" s="42" t="str">
        <f t="shared" si="58"/>
        <v>Tue</v>
      </c>
      <c r="HR6" s="42" t="str">
        <f t="shared" si="58"/>
        <v>Wed</v>
      </c>
      <c r="HS6" s="43" t="s">
        <v>30</v>
      </c>
      <c r="HT6" s="14"/>
      <c r="HU6" s="41" t="str">
        <f t="shared" ref="HU6:IC6" si="59">HK6</f>
        <v>WK #</v>
      </c>
      <c r="HV6" s="42" t="str">
        <f t="shared" si="59"/>
        <v>Thu</v>
      </c>
      <c r="HW6" s="42" t="str">
        <f t="shared" si="59"/>
        <v>Fri</v>
      </c>
      <c r="HX6" s="42" t="str">
        <f t="shared" si="59"/>
        <v>Sat</v>
      </c>
      <c r="HY6" s="42" t="str">
        <f t="shared" si="59"/>
        <v>Sun</v>
      </c>
      <c r="HZ6" s="42" t="str">
        <f t="shared" si="59"/>
        <v>Mon</v>
      </c>
      <c r="IA6" s="42" t="str">
        <f t="shared" si="59"/>
        <v>Tue</v>
      </c>
      <c r="IB6" s="42" t="str">
        <f t="shared" si="59"/>
        <v>Wed</v>
      </c>
      <c r="IC6" s="43" t="str">
        <f t="shared" si="59"/>
        <v>Total</v>
      </c>
      <c r="IG6" s="41" t="s">
        <v>1</v>
      </c>
      <c r="IH6" s="42" t="s">
        <v>2</v>
      </c>
      <c r="II6" s="42" t="s">
        <v>29</v>
      </c>
      <c r="IJ6" s="42" t="str">
        <f t="shared" ref="IJ6:IP6" si="60">TEXT($C7+IJ$4,"ddd")</f>
        <v>Thu</v>
      </c>
      <c r="IK6" s="42" t="str">
        <f t="shared" si="60"/>
        <v>Fri</v>
      </c>
      <c r="IL6" s="42" t="str">
        <f t="shared" si="60"/>
        <v>Sat</v>
      </c>
      <c r="IM6" s="42" t="str">
        <f t="shared" si="60"/>
        <v>Sun</v>
      </c>
      <c r="IN6" s="42" t="str">
        <f t="shared" si="60"/>
        <v>Mon</v>
      </c>
      <c r="IO6" s="42" t="str">
        <f t="shared" si="60"/>
        <v>Tue</v>
      </c>
      <c r="IP6" s="42" t="str">
        <f t="shared" si="60"/>
        <v>Wed</v>
      </c>
      <c r="IQ6" s="43" t="s">
        <v>30</v>
      </c>
      <c r="IR6" s="14"/>
      <c r="IS6" s="41" t="str">
        <f t="shared" ref="IS6:JA6" si="61">II6</f>
        <v>WK #</v>
      </c>
      <c r="IT6" s="42" t="str">
        <f t="shared" si="61"/>
        <v>Thu</v>
      </c>
      <c r="IU6" s="42" t="str">
        <f t="shared" si="61"/>
        <v>Fri</v>
      </c>
      <c r="IV6" s="42" t="str">
        <f t="shared" si="61"/>
        <v>Sat</v>
      </c>
      <c r="IW6" s="42" t="str">
        <f t="shared" si="61"/>
        <v>Sun</v>
      </c>
      <c r="IX6" s="42" t="str">
        <f t="shared" si="61"/>
        <v>Mon</v>
      </c>
      <c r="IY6" s="42" t="str">
        <f t="shared" si="61"/>
        <v>Tue</v>
      </c>
      <c r="IZ6" s="42" t="str">
        <f t="shared" si="61"/>
        <v>Wed</v>
      </c>
      <c r="JA6" s="43" t="str">
        <f t="shared" si="61"/>
        <v>Total</v>
      </c>
      <c r="JE6" s="41" t="s">
        <v>1</v>
      </c>
      <c r="JF6" s="42" t="s">
        <v>2</v>
      </c>
      <c r="JG6" s="42" t="s">
        <v>29</v>
      </c>
      <c r="JH6" s="42" t="str">
        <f t="shared" ref="JH6:JN6" si="62">TEXT($C7+JH$4,"ddd")</f>
        <v>Thu</v>
      </c>
      <c r="JI6" s="42" t="str">
        <f t="shared" si="62"/>
        <v>Fri</v>
      </c>
      <c r="JJ6" s="42" t="str">
        <f t="shared" si="62"/>
        <v>Sat</v>
      </c>
      <c r="JK6" s="42" t="str">
        <f t="shared" si="62"/>
        <v>Sun</v>
      </c>
      <c r="JL6" s="42" t="str">
        <f t="shared" si="62"/>
        <v>Mon</v>
      </c>
      <c r="JM6" s="42" t="str">
        <f t="shared" si="62"/>
        <v>Tue</v>
      </c>
      <c r="JN6" s="42" t="str">
        <f t="shared" si="62"/>
        <v>Wed</v>
      </c>
      <c r="JO6" s="43" t="s">
        <v>30</v>
      </c>
      <c r="JP6" s="14"/>
      <c r="JQ6" s="41" t="str">
        <f t="shared" ref="JQ6:JY6" si="63">JG6</f>
        <v>WK #</v>
      </c>
      <c r="JR6" s="42" t="str">
        <f t="shared" si="63"/>
        <v>Thu</v>
      </c>
      <c r="JS6" s="42" t="str">
        <f t="shared" si="63"/>
        <v>Fri</v>
      </c>
      <c r="JT6" s="42" t="str">
        <f t="shared" si="63"/>
        <v>Sat</v>
      </c>
      <c r="JU6" s="42" t="str">
        <f t="shared" si="63"/>
        <v>Sun</v>
      </c>
      <c r="JV6" s="42" t="str">
        <f t="shared" si="63"/>
        <v>Mon</v>
      </c>
      <c r="JW6" s="42" t="str">
        <f t="shared" si="63"/>
        <v>Tue</v>
      </c>
      <c r="JX6" s="42" t="str">
        <f t="shared" si="63"/>
        <v>Wed</v>
      </c>
      <c r="JY6" s="43" t="str">
        <f t="shared" si="63"/>
        <v>Total</v>
      </c>
      <c r="KC6" s="41" t="s">
        <v>1</v>
      </c>
      <c r="KD6" s="42" t="s">
        <v>2</v>
      </c>
      <c r="KE6" s="42" t="s">
        <v>29</v>
      </c>
      <c r="KF6" s="42" t="str">
        <f t="shared" ref="KF6:KL6" si="64">TEXT($C7+KF$4,"ddd")</f>
        <v>Thu</v>
      </c>
      <c r="KG6" s="42" t="str">
        <f t="shared" si="64"/>
        <v>Fri</v>
      </c>
      <c r="KH6" s="42" t="str">
        <f t="shared" si="64"/>
        <v>Sat</v>
      </c>
      <c r="KI6" s="42" t="str">
        <f t="shared" si="64"/>
        <v>Sun</v>
      </c>
      <c r="KJ6" s="42" t="str">
        <f t="shared" si="64"/>
        <v>Mon</v>
      </c>
      <c r="KK6" s="42" t="str">
        <f t="shared" si="64"/>
        <v>Tue</v>
      </c>
      <c r="KL6" s="42" t="str">
        <f t="shared" si="64"/>
        <v>Wed</v>
      </c>
      <c r="KM6" s="43" t="s">
        <v>30</v>
      </c>
      <c r="KN6" s="14"/>
      <c r="KO6" s="41" t="str">
        <f t="shared" ref="KO6:KW6" si="65">KE6</f>
        <v>WK #</v>
      </c>
      <c r="KP6" s="42" t="str">
        <f t="shared" si="65"/>
        <v>Thu</v>
      </c>
      <c r="KQ6" s="42" t="str">
        <f t="shared" si="65"/>
        <v>Fri</v>
      </c>
      <c r="KR6" s="42" t="str">
        <f t="shared" si="65"/>
        <v>Sat</v>
      </c>
      <c r="KS6" s="42" t="str">
        <f t="shared" si="65"/>
        <v>Sun</v>
      </c>
      <c r="KT6" s="42" t="str">
        <f t="shared" si="65"/>
        <v>Mon</v>
      </c>
      <c r="KU6" s="42" t="str">
        <f t="shared" si="65"/>
        <v>Tue</v>
      </c>
      <c r="KV6" s="42" t="str">
        <f t="shared" si="65"/>
        <v>Wed</v>
      </c>
      <c r="KW6" s="43" t="str">
        <f t="shared" si="65"/>
        <v>Total</v>
      </c>
      <c r="LA6" s="41" t="s">
        <v>1</v>
      </c>
      <c r="LB6" s="42" t="s">
        <v>2</v>
      </c>
      <c r="LC6" s="42" t="s">
        <v>29</v>
      </c>
      <c r="LD6" s="42" t="str">
        <f t="shared" ref="LD6:LJ6" si="66">TEXT($C7+LD$4,"ddd")</f>
        <v>Thu</v>
      </c>
      <c r="LE6" s="42" t="str">
        <f t="shared" si="66"/>
        <v>Fri</v>
      </c>
      <c r="LF6" s="42" t="str">
        <f t="shared" si="66"/>
        <v>Sat</v>
      </c>
      <c r="LG6" s="42" t="str">
        <f t="shared" si="66"/>
        <v>Sun</v>
      </c>
      <c r="LH6" s="42" t="str">
        <f t="shared" si="66"/>
        <v>Mon</v>
      </c>
      <c r="LI6" s="42" t="str">
        <f t="shared" si="66"/>
        <v>Tue</v>
      </c>
      <c r="LJ6" s="42" t="str">
        <f t="shared" si="66"/>
        <v>Wed</v>
      </c>
      <c r="LK6" s="43" t="s">
        <v>30</v>
      </c>
      <c r="LL6" s="14"/>
      <c r="LM6" s="41" t="str">
        <f t="shared" ref="LM6:LU6" si="67">LC6</f>
        <v>WK #</v>
      </c>
      <c r="LN6" s="42" t="str">
        <f t="shared" si="67"/>
        <v>Thu</v>
      </c>
      <c r="LO6" s="42" t="str">
        <f t="shared" si="67"/>
        <v>Fri</v>
      </c>
      <c r="LP6" s="42" t="str">
        <f t="shared" si="67"/>
        <v>Sat</v>
      </c>
      <c r="LQ6" s="42" t="str">
        <f t="shared" si="67"/>
        <v>Sun</v>
      </c>
      <c r="LR6" s="42" t="str">
        <f t="shared" si="67"/>
        <v>Mon</v>
      </c>
      <c r="LS6" s="42" t="str">
        <f t="shared" si="67"/>
        <v>Tue</v>
      </c>
      <c r="LT6" s="42" t="str">
        <f t="shared" si="67"/>
        <v>Wed</v>
      </c>
      <c r="LU6" s="43" t="str">
        <f t="shared" si="67"/>
        <v>Total</v>
      </c>
      <c r="LY6" s="41" t="s">
        <v>1</v>
      </c>
      <c r="LZ6" s="42" t="s">
        <v>2</v>
      </c>
      <c r="MA6" s="42" t="s">
        <v>29</v>
      </c>
      <c r="MB6" s="42" t="str">
        <f t="shared" ref="MB6:MH6" si="68">TEXT($C7+MB$4,"ddd")</f>
        <v>Thu</v>
      </c>
      <c r="MC6" s="42" t="str">
        <f t="shared" si="68"/>
        <v>Fri</v>
      </c>
      <c r="MD6" s="42" t="str">
        <f t="shared" si="68"/>
        <v>Sat</v>
      </c>
      <c r="ME6" s="42" t="str">
        <f t="shared" si="68"/>
        <v>Sun</v>
      </c>
      <c r="MF6" s="42" t="str">
        <f t="shared" si="68"/>
        <v>Mon</v>
      </c>
      <c r="MG6" s="42" t="str">
        <f t="shared" si="68"/>
        <v>Tue</v>
      </c>
      <c r="MH6" s="42" t="str">
        <f t="shared" si="68"/>
        <v>Wed</v>
      </c>
      <c r="MI6" s="43" t="s">
        <v>30</v>
      </c>
      <c r="MJ6" s="14"/>
      <c r="MK6" s="41" t="str">
        <f t="shared" ref="MK6:MS6" si="69">MA6</f>
        <v>WK #</v>
      </c>
      <c r="ML6" s="42" t="str">
        <f t="shared" si="69"/>
        <v>Thu</v>
      </c>
      <c r="MM6" s="42" t="str">
        <f t="shared" si="69"/>
        <v>Fri</v>
      </c>
      <c r="MN6" s="42" t="str">
        <f t="shared" si="69"/>
        <v>Sat</v>
      </c>
      <c r="MO6" s="42" t="str">
        <f t="shared" si="69"/>
        <v>Sun</v>
      </c>
      <c r="MP6" s="42" t="str">
        <f t="shared" si="69"/>
        <v>Mon</v>
      </c>
      <c r="MQ6" s="42" t="str">
        <f t="shared" si="69"/>
        <v>Tue</v>
      </c>
      <c r="MR6" s="42" t="str">
        <f t="shared" si="69"/>
        <v>Wed</v>
      </c>
      <c r="MS6" s="43" t="str">
        <f t="shared" si="69"/>
        <v>Total</v>
      </c>
      <c r="MW6" s="41" t="s">
        <v>1</v>
      </c>
      <c r="MX6" s="42" t="s">
        <v>2</v>
      </c>
      <c r="MY6" s="42" t="s">
        <v>29</v>
      </c>
      <c r="MZ6" s="42" t="str">
        <f t="shared" ref="MZ6:NF6" si="70">TEXT($C7+MZ$4,"ddd")</f>
        <v>Thu</v>
      </c>
      <c r="NA6" s="42" t="str">
        <f t="shared" si="70"/>
        <v>Fri</v>
      </c>
      <c r="NB6" s="42" t="str">
        <f t="shared" si="70"/>
        <v>Sat</v>
      </c>
      <c r="NC6" s="42" t="str">
        <f t="shared" si="70"/>
        <v>Sun</v>
      </c>
      <c r="ND6" s="42" t="str">
        <f t="shared" si="70"/>
        <v>Mon</v>
      </c>
      <c r="NE6" s="42" t="str">
        <f t="shared" si="70"/>
        <v>Tue</v>
      </c>
      <c r="NF6" s="42" t="str">
        <f t="shared" si="70"/>
        <v>Wed</v>
      </c>
      <c r="NG6" s="43" t="s">
        <v>30</v>
      </c>
      <c r="NH6" s="14"/>
      <c r="NI6" s="41" t="str">
        <f t="shared" ref="NI6:NQ6" si="71">MY6</f>
        <v>WK #</v>
      </c>
      <c r="NJ6" s="42" t="str">
        <f t="shared" si="71"/>
        <v>Thu</v>
      </c>
      <c r="NK6" s="42" t="str">
        <f t="shared" si="71"/>
        <v>Fri</v>
      </c>
      <c r="NL6" s="42" t="str">
        <f t="shared" si="71"/>
        <v>Sat</v>
      </c>
      <c r="NM6" s="42" t="str">
        <f t="shared" si="71"/>
        <v>Sun</v>
      </c>
      <c r="NN6" s="42" t="str">
        <f t="shared" si="71"/>
        <v>Mon</v>
      </c>
      <c r="NO6" s="42" t="str">
        <f t="shared" si="71"/>
        <v>Tue</v>
      </c>
      <c r="NP6" s="42" t="str">
        <f t="shared" si="71"/>
        <v>Wed</v>
      </c>
      <c r="NQ6" s="43" t="str">
        <f t="shared" si="71"/>
        <v>Total</v>
      </c>
      <c r="NU6" s="41" t="s">
        <v>1</v>
      </c>
      <c r="NV6" s="42" t="s">
        <v>2</v>
      </c>
      <c r="NW6" s="42" t="s">
        <v>29</v>
      </c>
      <c r="NX6" s="42" t="str">
        <f t="shared" ref="NX6:OD6" si="72">TEXT($C7+NX$4,"ddd")</f>
        <v>Thu</v>
      </c>
      <c r="NY6" s="42" t="str">
        <f t="shared" si="72"/>
        <v>Fri</v>
      </c>
      <c r="NZ6" s="42" t="str">
        <f t="shared" si="72"/>
        <v>Sat</v>
      </c>
      <c r="OA6" s="42" t="str">
        <f t="shared" si="72"/>
        <v>Sun</v>
      </c>
      <c r="OB6" s="42" t="str">
        <f t="shared" si="72"/>
        <v>Mon</v>
      </c>
      <c r="OC6" s="42" t="str">
        <f t="shared" si="72"/>
        <v>Tue</v>
      </c>
      <c r="OD6" s="42" t="str">
        <f t="shared" si="72"/>
        <v>Wed</v>
      </c>
      <c r="OE6" s="43" t="s">
        <v>30</v>
      </c>
      <c r="OF6" s="14"/>
      <c r="OG6" s="41" t="str">
        <f t="shared" ref="OG6:OO6" si="73">NW6</f>
        <v>WK #</v>
      </c>
      <c r="OH6" s="42" t="str">
        <f t="shared" si="73"/>
        <v>Thu</v>
      </c>
      <c r="OI6" s="42" t="str">
        <f t="shared" si="73"/>
        <v>Fri</v>
      </c>
      <c r="OJ6" s="42" t="str">
        <f t="shared" si="73"/>
        <v>Sat</v>
      </c>
      <c r="OK6" s="42" t="str">
        <f t="shared" si="73"/>
        <v>Sun</v>
      </c>
      <c r="OL6" s="42" t="str">
        <f t="shared" si="73"/>
        <v>Mon</v>
      </c>
      <c r="OM6" s="42" t="str">
        <f t="shared" si="73"/>
        <v>Tue</v>
      </c>
      <c r="ON6" s="42" t="str">
        <f t="shared" si="73"/>
        <v>Wed</v>
      </c>
      <c r="OO6" s="43" t="str">
        <f t="shared" si="73"/>
        <v>Total</v>
      </c>
      <c r="OS6" s="41" t="s">
        <v>1</v>
      </c>
      <c r="OT6" s="42" t="s">
        <v>2</v>
      </c>
      <c r="OU6" s="42" t="s">
        <v>29</v>
      </c>
      <c r="OV6" s="42" t="str">
        <f t="shared" ref="OV6:PB6" si="74">TEXT($C7+OV$4,"ddd")</f>
        <v>Thu</v>
      </c>
      <c r="OW6" s="42" t="str">
        <f t="shared" si="74"/>
        <v>Fri</v>
      </c>
      <c r="OX6" s="42" t="str">
        <f t="shared" si="74"/>
        <v>Sat</v>
      </c>
      <c r="OY6" s="42" t="str">
        <f t="shared" si="74"/>
        <v>Sun</v>
      </c>
      <c r="OZ6" s="42" t="str">
        <f t="shared" si="74"/>
        <v>Mon</v>
      </c>
      <c r="PA6" s="42" t="str">
        <f t="shared" si="74"/>
        <v>Tue</v>
      </c>
      <c r="PB6" s="42" t="str">
        <f t="shared" si="74"/>
        <v>Wed</v>
      </c>
      <c r="PC6" s="43" t="s">
        <v>30</v>
      </c>
      <c r="PD6" s="14"/>
      <c r="PE6" s="41" t="str">
        <f t="shared" ref="PE6:PM6" si="75">OU6</f>
        <v>WK #</v>
      </c>
      <c r="PF6" s="42" t="str">
        <f t="shared" si="75"/>
        <v>Thu</v>
      </c>
      <c r="PG6" s="42" t="str">
        <f t="shared" si="75"/>
        <v>Fri</v>
      </c>
      <c r="PH6" s="42" t="str">
        <f t="shared" si="75"/>
        <v>Sat</v>
      </c>
      <c r="PI6" s="42" t="str">
        <f t="shared" si="75"/>
        <v>Sun</v>
      </c>
      <c r="PJ6" s="42" t="str">
        <f t="shared" si="75"/>
        <v>Mon</v>
      </c>
      <c r="PK6" s="42" t="str">
        <f t="shared" si="75"/>
        <v>Tue</v>
      </c>
      <c r="PL6" s="42" t="str">
        <f t="shared" si="75"/>
        <v>Wed</v>
      </c>
      <c r="PM6" s="43" t="str">
        <f t="shared" si="75"/>
        <v>Total</v>
      </c>
      <c r="PS6" s="41" t="s">
        <v>1</v>
      </c>
      <c r="PT6" s="42" t="s">
        <v>2</v>
      </c>
      <c r="PU6" s="42" t="s">
        <v>29</v>
      </c>
      <c r="PV6" s="42" t="str">
        <f>TEXT($C7+PV$4,"ddd")</f>
        <v>Thu</v>
      </c>
      <c r="PW6" s="42" t="str">
        <f t="shared" ref="PW6:QB6" si="76">TEXT($C7+PW$4,"ddd")</f>
        <v>Fri</v>
      </c>
      <c r="PX6" s="42" t="str">
        <f t="shared" si="76"/>
        <v>Sat</v>
      </c>
      <c r="PY6" s="42" t="str">
        <f t="shared" si="76"/>
        <v>Sun</v>
      </c>
      <c r="PZ6" s="42" t="str">
        <f t="shared" si="76"/>
        <v>Mon</v>
      </c>
      <c r="QA6" s="42" t="str">
        <f t="shared" si="76"/>
        <v>Tue</v>
      </c>
      <c r="QB6" s="42" t="str">
        <f t="shared" si="76"/>
        <v>Wed</v>
      </c>
      <c r="QC6" s="43" t="s">
        <v>30</v>
      </c>
      <c r="QD6" s="14"/>
      <c r="QE6" s="41" t="str">
        <f t="shared" ref="QE6:QM6" si="77">PU6</f>
        <v>WK #</v>
      </c>
      <c r="QF6" s="42" t="str">
        <f t="shared" si="77"/>
        <v>Thu</v>
      </c>
      <c r="QG6" s="42" t="str">
        <f t="shared" si="77"/>
        <v>Fri</v>
      </c>
      <c r="QH6" s="42" t="str">
        <f t="shared" si="77"/>
        <v>Sat</v>
      </c>
      <c r="QI6" s="42" t="str">
        <f t="shared" si="77"/>
        <v>Sun</v>
      </c>
      <c r="QJ6" s="42" t="str">
        <f t="shared" si="77"/>
        <v>Mon</v>
      </c>
      <c r="QK6" s="42" t="str">
        <f t="shared" si="77"/>
        <v>Tue</v>
      </c>
      <c r="QL6" s="42" t="str">
        <f t="shared" si="77"/>
        <v>Wed</v>
      </c>
      <c r="QM6" s="43" t="str">
        <f t="shared" si="77"/>
        <v>Total</v>
      </c>
      <c r="QQ6" s="41" t="s">
        <v>1</v>
      </c>
      <c r="QR6" s="42" t="s">
        <v>2</v>
      </c>
      <c r="QS6" s="42" t="s">
        <v>29</v>
      </c>
      <c r="QT6" s="42" t="str">
        <f>TEXT($C7+QT$4,"ddd")</f>
        <v>Thu</v>
      </c>
      <c r="QU6" s="42" t="str">
        <f t="shared" ref="QU6:QZ6" si="78">TEXT($C7+QU$4,"ddd")</f>
        <v>Fri</v>
      </c>
      <c r="QV6" s="42" t="str">
        <f t="shared" si="78"/>
        <v>Sat</v>
      </c>
      <c r="QW6" s="42" t="str">
        <f t="shared" si="78"/>
        <v>Sun</v>
      </c>
      <c r="QX6" s="42" t="str">
        <f t="shared" si="78"/>
        <v>Mon</v>
      </c>
      <c r="QY6" s="42" t="str">
        <f t="shared" si="78"/>
        <v>Tue</v>
      </c>
      <c r="QZ6" s="42" t="str">
        <f t="shared" si="78"/>
        <v>Wed</v>
      </c>
      <c r="RA6" s="43" t="s">
        <v>30</v>
      </c>
      <c r="RB6" s="14"/>
      <c r="RC6" s="41" t="str">
        <f t="shared" ref="RC6:RK6" si="79">QS6</f>
        <v>WK #</v>
      </c>
      <c r="RD6" s="42" t="str">
        <f t="shared" si="79"/>
        <v>Thu</v>
      </c>
      <c r="RE6" s="42" t="str">
        <f t="shared" si="79"/>
        <v>Fri</v>
      </c>
      <c r="RF6" s="42" t="str">
        <f t="shared" si="79"/>
        <v>Sat</v>
      </c>
      <c r="RG6" s="42" t="str">
        <f t="shared" si="79"/>
        <v>Sun</v>
      </c>
      <c r="RH6" s="42" t="str">
        <f t="shared" si="79"/>
        <v>Mon</v>
      </c>
      <c r="RI6" s="42" t="str">
        <f t="shared" si="79"/>
        <v>Tue</v>
      </c>
      <c r="RJ6" s="42" t="str">
        <f t="shared" si="79"/>
        <v>Wed</v>
      </c>
      <c r="RK6" s="43" t="str">
        <f t="shared" si="79"/>
        <v>Total</v>
      </c>
    </row>
    <row r="7" spans="2:479" ht="12.75" customHeight="1" x14ac:dyDescent="0.25">
      <c r="B7" s="170">
        <v>7</v>
      </c>
      <c r="C7" s="191">
        <f>C8-B8</f>
        <v>42404</v>
      </c>
      <c r="D7" s="41">
        <f>IFERROR(YEAR($C7),"")</f>
        <v>2016</v>
      </c>
      <c r="E7" s="44" t="str">
        <f>IFERROR(TEXT($C7,"MMM"),"")</f>
        <v>Feb</v>
      </c>
      <c r="F7" s="51">
        <f>IFERROR(WEEKNUM($C7),"")</f>
        <v>6</v>
      </c>
      <c r="G7" s="20">
        <f>VLOOKUP($C7+G$4,'Raw Data'!$B$3:$AD$1033,G$3,0)</f>
        <v>167</v>
      </c>
      <c r="H7" s="20">
        <f>VLOOKUP($C7+H$4,'Raw Data'!$B$3:$AD$1033,H$3,0)</f>
        <v>130</v>
      </c>
      <c r="I7" s="20">
        <f>VLOOKUP($C7+I$4,'Raw Data'!$B$3:$AD$1033,I$3,0)</f>
        <v>112</v>
      </c>
      <c r="J7" s="20">
        <f>VLOOKUP($C7+J$4,'Raw Data'!$B$3:$AD$1033,J$3,0)</f>
        <v>165</v>
      </c>
      <c r="K7" s="20">
        <f>VLOOKUP($C7+K$4,'Raw Data'!$B$3:$AD$1033,K$3,0)</f>
        <v>169</v>
      </c>
      <c r="L7" s="20">
        <f>VLOOKUP($C7+L$4,'Raw Data'!$B$3:$AD$1033,L$3,0)</f>
        <v>159</v>
      </c>
      <c r="M7" s="20">
        <f>VLOOKUP($C7+M$4,'Raw Data'!$B$3:$AD$1033,M$3,0)</f>
        <v>182</v>
      </c>
      <c r="N7" s="21">
        <f>IFERROR(SUM(G7:M7),"")</f>
        <v>1084</v>
      </c>
      <c r="O7" s="14"/>
      <c r="P7" s="49">
        <f>F7</f>
        <v>6</v>
      </c>
      <c r="Q7" s="53">
        <f>G7/$N7</f>
        <v>0.1540590405904059</v>
      </c>
      <c r="R7" s="53">
        <f t="shared" ref="R7:R33" si="80">H7/$N7</f>
        <v>0.11992619926199262</v>
      </c>
      <c r="S7" s="53">
        <f t="shared" ref="S7:S33" si="81">I7/$N7</f>
        <v>0.10332103321033211</v>
      </c>
      <c r="T7" s="53">
        <f t="shared" ref="T7:T33" si="82">J7/$N7</f>
        <v>0.15221402214022139</v>
      </c>
      <c r="U7" s="53">
        <f t="shared" ref="U7:U33" si="83">K7/$N7</f>
        <v>0.1559040590405904</v>
      </c>
      <c r="V7" s="53">
        <f t="shared" ref="V7:V33" si="84">L7/$N7</f>
        <v>0.14667896678966791</v>
      </c>
      <c r="W7" s="53">
        <f t="shared" ref="W7:W33" si="85">M7/$N7</f>
        <v>0.16789667896678967</v>
      </c>
      <c r="X7" s="55">
        <f>SUM(Q7:W7)</f>
        <v>1.0000000000000002</v>
      </c>
      <c r="Z7" s="41">
        <f>IFERROR(YEAR($C7),"")</f>
        <v>2016</v>
      </c>
      <c r="AA7" s="44" t="str">
        <f>IFERROR(TEXT($C7,"MMM"),"")</f>
        <v>Feb</v>
      </c>
      <c r="AB7" s="51">
        <f>IFERROR(WEEKNUM($C7),"")</f>
        <v>6</v>
      </c>
      <c r="AC7" s="72">
        <f>VLOOKUP($C7+AC$4,'Raw Data'!$B$3:$AD$1033,AC$3,0)</f>
        <v>175</v>
      </c>
      <c r="AD7" s="72">
        <f>VLOOKUP($C7+AD$4,'Raw Data'!$B$3:$AD$1033,AD$3,0)</f>
        <v>171</v>
      </c>
      <c r="AE7" s="72">
        <f>VLOOKUP($C7+AE$4,'Raw Data'!$B$3:$AD$1033,AE$3,0)</f>
        <v>166</v>
      </c>
      <c r="AF7" s="72">
        <f>VLOOKUP($C7+AF$4,'Raw Data'!$B$3:$AD$1033,AF$3,0)</f>
        <v>134</v>
      </c>
      <c r="AG7" s="72">
        <f>VLOOKUP($C7+AG$4,'Raw Data'!$B$3:$AD$1033,AG$3,0)</f>
        <v>144</v>
      </c>
      <c r="AH7" s="72">
        <f>VLOOKUP($C7+AH$4,'Raw Data'!$B$3:$AD$1033,AH$3,0)</f>
        <v>169</v>
      </c>
      <c r="AI7" s="72">
        <f>VLOOKUP($C7+AI$4,'Raw Data'!$B$3:$AD$1033,AI$3,0)</f>
        <v>174</v>
      </c>
      <c r="AJ7" s="73">
        <f>IFERROR(SUM(AC7:AI7),"")</f>
        <v>1133</v>
      </c>
      <c r="AK7" s="14"/>
      <c r="AL7" s="49">
        <f>AB7</f>
        <v>6</v>
      </c>
      <c r="AM7" s="53">
        <f>AC7/$AJ7</f>
        <v>0.15445719329214475</v>
      </c>
      <c r="AN7" s="53">
        <f t="shared" ref="AN7:AN30" si="86">AD7/$AJ7</f>
        <v>0.15092674315975288</v>
      </c>
      <c r="AO7" s="53">
        <f t="shared" ref="AO7:AO30" si="87">AE7/$AJ7</f>
        <v>0.14651368049426303</v>
      </c>
      <c r="AP7" s="53">
        <f t="shared" ref="AP7:AP30" si="88">AF7/$AJ7</f>
        <v>0.11827007943512798</v>
      </c>
      <c r="AQ7" s="53">
        <f t="shared" ref="AQ7:AQ30" si="89">AG7/$AJ7</f>
        <v>0.12709620476610767</v>
      </c>
      <c r="AR7" s="53">
        <f t="shared" ref="AR7:AR30" si="90">AH7/$AJ7</f>
        <v>0.14916151809355693</v>
      </c>
      <c r="AS7" s="53">
        <f t="shared" ref="AS7:AS30" si="91">AI7/$AJ7</f>
        <v>0.15357458075904679</v>
      </c>
      <c r="AT7" s="55">
        <f>SUM(AM7:AS7)</f>
        <v>1.0000000000000002</v>
      </c>
      <c r="AW7" s="41">
        <f>IFERROR(YEAR($C7),"")</f>
        <v>2016</v>
      </c>
      <c r="AX7" s="44" t="str">
        <f>IFERROR(TEXT($C7,"MMM"),"")</f>
        <v>Feb</v>
      </c>
      <c r="AY7" s="51">
        <f>IFERROR(WEEKNUM($C7),"")</f>
        <v>6</v>
      </c>
      <c r="AZ7" s="72">
        <f>VLOOKUP($C7+AZ$4,'Raw Data'!$B$3:$AD$1033,AZ$3,0)</f>
        <v>127</v>
      </c>
      <c r="BA7" s="72">
        <f>VLOOKUP($C7+BA$4,'Raw Data'!$B$3:$AD$1033,BA$3,0)</f>
        <v>116</v>
      </c>
      <c r="BB7" s="72">
        <f>VLOOKUP($C7+BB$4,'Raw Data'!$B$3:$AD$1033,BB$3,0)</f>
        <v>142</v>
      </c>
      <c r="BC7" s="72">
        <f>VLOOKUP($C7+BC$4,'Raw Data'!$B$3:$AD$1033,BC$3,0)</f>
        <v>107</v>
      </c>
      <c r="BD7" s="72">
        <f>VLOOKUP($C7+BD$4,'Raw Data'!$B$3:$AD$1033,BD$3,0)</f>
        <v>108</v>
      </c>
      <c r="BE7" s="72">
        <f>VLOOKUP($C7+BE$4,'Raw Data'!$B$3:$AD$1033,BE$3,0)</f>
        <v>146</v>
      </c>
      <c r="BF7" s="72">
        <f>VLOOKUP($C7+BF$4,'Raw Data'!$B$3:$AD$1033,BF$3,0)</f>
        <v>144</v>
      </c>
      <c r="BG7" s="73">
        <f>IFERROR(SUM(AZ7:BF7),"")</f>
        <v>890</v>
      </c>
      <c r="BH7" s="14"/>
      <c r="BI7" s="49">
        <f>AY7</f>
        <v>6</v>
      </c>
      <c r="BJ7" s="53">
        <f>IFERROR(AZ7/$BG7,"")</f>
        <v>0.14269662921348314</v>
      </c>
      <c r="BK7" s="53">
        <f t="shared" ref="BK7:BK28" si="92">IFERROR(BA7/$BG7,"")</f>
        <v>0.1303370786516854</v>
      </c>
      <c r="BL7" s="53">
        <f t="shared" ref="BL7:BL28" si="93">IFERROR(BB7/$BG7,"")</f>
        <v>0.15955056179775282</v>
      </c>
      <c r="BM7" s="53">
        <f t="shared" ref="BM7:BM28" si="94">IFERROR(BC7/$BG7,"")</f>
        <v>0.12022471910112359</v>
      </c>
      <c r="BN7" s="53">
        <f t="shared" ref="BN7:BN28" si="95">IFERROR(BD7/$BG7,"")</f>
        <v>0.12134831460674157</v>
      </c>
      <c r="BO7" s="53">
        <f t="shared" ref="BO7:BO28" si="96">IFERROR(BE7/$BG7,"")</f>
        <v>0.16404494382022472</v>
      </c>
      <c r="BP7" s="53">
        <f t="shared" ref="BP7:BP28" si="97">IFERROR(BF7/$BG7,"")</f>
        <v>0.16179775280898875</v>
      </c>
      <c r="BQ7" s="55">
        <f>SUM(BJ7:BP7)</f>
        <v>1</v>
      </c>
      <c r="BU7" s="41">
        <f>IFERROR(YEAR($C7),"")</f>
        <v>2016</v>
      </c>
      <c r="BV7" s="44" t="str">
        <f>IFERROR(TEXT($C7,"MMM"),"")</f>
        <v>Feb</v>
      </c>
      <c r="BW7" s="51">
        <f>IFERROR(WEEKNUM($C7),"")</f>
        <v>6</v>
      </c>
      <c r="BX7" s="72">
        <f>VLOOKUP($C7+BX$4,'Raw Data'!$B$3:$AD$1033,BX$3,0)</f>
        <v>42</v>
      </c>
      <c r="BY7" s="72">
        <f>VLOOKUP($C7+BY$4,'Raw Data'!$B$3:$AD$1033,BY$3,0)</f>
        <v>40</v>
      </c>
      <c r="BZ7" s="72">
        <f>VLOOKUP($C7+BZ$4,'Raw Data'!$B$3:$AD$1033,BZ$3,0)</f>
        <v>37</v>
      </c>
      <c r="CA7" s="72">
        <f>VLOOKUP($C7+CA$4,'Raw Data'!$B$3:$AD$1033,CA$3,0)</f>
        <v>32</v>
      </c>
      <c r="CB7" s="72">
        <f>VLOOKUP($C7+CB$4,'Raw Data'!$B$3:$AD$1033,CB$3,0)</f>
        <v>54</v>
      </c>
      <c r="CC7" s="72">
        <f>VLOOKUP($C7+CC$4,'Raw Data'!$B$3:$AD$1033,CC$3,0)</f>
        <v>50</v>
      </c>
      <c r="CD7" s="72">
        <f>VLOOKUP($C7+CD$4,'Raw Data'!$B$3:$AD$1033,CD$3,0)</f>
        <v>63</v>
      </c>
      <c r="CE7" s="73">
        <f>IFERROR(SUM(BX7:CD7),"")</f>
        <v>318</v>
      </c>
      <c r="CF7" s="14"/>
      <c r="CG7" s="49">
        <f>BW7</f>
        <v>6</v>
      </c>
      <c r="CH7" s="53">
        <f>IFERROR(BX7/$CE7,"")</f>
        <v>0.13207547169811321</v>
      </c>
      <c r="CI7" s="53">
        <f t="shared" ref="CI7:CI28" si="98">IFERROR(BY7/$CE7,"")</f>
        <v>0.12578616352201258</v>
      </c>
      <c r="CJ7" s="53">
        <f t="shared" ref="CJ7:CJ28" si="99">IFERROR(BZ7/$CE7,"")</f>
        <v>0.11635220125786164</v>
      </c>
      <c r="CK7" s="53">
        <f t="shared" ref="CK7:CK28" si="100">IFERROR(CA7/$CE7,"")</f>
        <v>0.10062893081761007</v>
      </c>
      <c r="CL7" s="53">
        <f t="shared" ref="CL7:CL28" si="101">IFERROR(CB7/$CE7,"")</f>
        <v>0.16981132075471697</v>
      </c>
      <c r="CM7" s="53">
        <f t="shared" ref="CM7:CM28" si="102">IFERROR(CC7/$CE7,"")</f>
        <v>0.15723270440251572</v>
      </c>
      <c r="CN7" s="53">
        <f t="shared" ref="CN7:CN36" si="103">IFERROR(CD7/$CE7,"")</f>
        <v>0.19811320754716982</v>
      </c>
      <c r="CO7" s="55">
        <f>IFERROR(SUM(CH7:CN7),"")</f>
        <v>1</v>
      </c>
      <c r="CS7" s="41">
        <f>IFERROR(YEAR($C7),"")</f>
        <v>2016</v>
      </c>
      <c r="CT7" s="44" t="str">
        <f>IFERROR(TEXT($C7,"MMM"),"")</f>
        <v>Feb</v>
      </c>
      <c r="CU7" s="51">
        <f>IFERROR(WEEKNUM($C7),"")</f>
        <v>6</v>
      </c>
      <c r="CV7" s="72">
        <f>VLOOKUP($C7+CV$4,'Raw Data'!$B$3:$AD$1033,CV$3,0)</f>
        <v>541</v>
      </c>
      <c r="CW7" s="72">
        <f>VLOOKUP($C7+CW$4,'Raw Data'!$B$3:$AD$1033,CW$3,0)</f>
        <v>633</v>
      </c>
      <c r="CX7" s="72">
        <f>VLOOKUP($C7+CX$4,'Raw Data'!$B$3:$AD$1033,CX$3,0)</f>
        <v>485</v>
      </c>
      <c r="CY7" s="72">
        <f>VLOOKUP($C7+CY$4,'Raw Data'!$B$3:$AD$1033,CY$3,0)</f>
        <v>390</v>
      </c>
      <c r="CZ7" s="72">
        <f>VLOOKUP($C7+CZ$4,'Raw Data'!$B$3:$AD$1033,CZ$3,0)</f>
        <v>789</v>
      </c>
      <c r="DA7" s="72">
        <f>VLOOKUP($C7+DA$4,'Raw Data'!$B$3:$AD$1033,DA$3,0)</f>
        <v>612</v>
      </c>
      <c r="DB7" s="72">
        <f>VLOOKUP($C7+DB$4,'Raw Data'!$B$3:$AD$1033,DB$3,0)</f>
        <v>596</v>
      </c>
      <c r="DC7" s="73">
        <f>IFERROR(SUM(CV7:DB7),"")</f>
        <v>4046</v>
      </c>
      <c r="DD7" s="14"/>
      <c r="DE7" s="49">
        <f>CU7</f>
        <v>6</v>
      </c>
      <c r="DF7" s="53">
        <f>IFERROR(CV7/$DC7,"")</f>
        <v>0.13371230845279289</v>
      </c>
      <c r="DG7" s="53">
        <f t="shared" ref="DG7:DG29" si="104">IFERROR(CW7/$DC7,"")</f>
        <v>0.15645081562036578</v>
      </c>
      <c r="DH7" s="53">
        <f t="shared" ref="DH7:DH29" si="105">IFERROR(CX7/$DC7,"")</f>
        <v>0.11987147800296589</v>
      </c>
      <c r="DI7" s="53">
        <f t="shared" ref="DI7:DI29" si="106">IFERROR(CY7/$DC7,"")</f>
        <v>9.6391497775580814E-2</v>
      </c>
      <c r="DJ7" s="53">
        <f t="shared" ref="DJ7:DJ29" si="107">IFERROR(CZ7/$DC7,"")</f>
        <v>0.19500741473059813</v>
      </c>
      <c r="DK7" s="53">
        <f t="shared" ref="DK7:DK29" si="108">IFERROR(DA7/$DC7,"")</f>
        <v>0.15126050420168066</v>
      </c>
      <c r="DL7" s="53">
        <f t="shared" ref="DL7:DL29" si="109">IFERROR(DB7/$DC7,"")</f>
        <v>0.14730598121601582</v>
      </c>
      <c r="DM7" s="55">
        <f>IFERROR(SUM(DF7:DL7),"")</f>
        <v>1</v>
      </c>
      <c r="DQ7" s="41">
        <f>IFERROR(YEAR($C7),"")</f>
        <v>2016</v>
      </c>
      <c r="DR7" s="44" t="str">
        <f>IFERROR(TEXT($C7,"MMM"),"")</f>
        <v>Feb</v>
      </c>
      <c r="DS7" s="51">
        <f>IFERROR(WEEKNUM($C7),"")</f>
        <v>6</v>
      </c>
      <c r="DT7" s="72">
        <f>VLOOKUP($C7+DT$4,'Raw Data'!$B$3:$AD$1033,DT$3,0)</f>
        <v>160</v>
      </c>
      <c r="DU7" s="72">
        <f>VLOOKUP($C7+DU$4,'Raw Data'!$B$3:$AD$1033,DU$3,0)</f>
        <v>137</v>
      </c>
      <c r="DV7" s="72">
        <f>VLOOKUP($C7+DV$4,'Raw Data'!$B$3:$AD$1033,DV$3,0)</f>
        <v>141</v>
      </c>
      <c r="DW7" s="72">
        <f>VLOOKUP($C7+DW$4,'Raw Data'!$B$3:$AD$1033,DW$3,0)</f>
        <v>143</v>
      </c>
      <c r="DX7" s="72">
        <f>VLOOKUP($C7+DX$4,'Raw Data'!$B$3:$AD$1033,DX$3,0)</f>
        <v>188</v>
      </c>
      <c r="DY7" s="72">
        <f>VLOOKUP($C7+DY$4,'Raw Data'!$B$3:$AD$1033,DY$3,0)</f>
        <v>150</v>
      </c>
      <c r="DZ7" s="72">
        <f>VLOOKUP($C7+DZ$4,'Raw Data'!$B$3:$AD$1033,DZ$3,0)</f>
        <v>153</v>
      </c>
      <c r="EA7" s="73">
        <f>IFERROR(SUM(DT7:DZ7),"")</f>
        <v>1072</v>
      </c>
      <c r="EB7" s="14"/>
      <c r="EC7" s="49">
        <f>DS7</f>
        <v>6</v>
      </c>
      <c r="ED7" s="53">
        <f>IFERROR(DT7/$EA7,"")</f>
        <v>0.14925373134328357</v>
      </c>
      <c r="EE7" s="53">
        <f t="shared" ref="EE7:EE28" si="110">IFERROR(DU7/$EA7,"")</f>
        <v>0.12779850746268656</v>
      </c>
      <c r="EF7" s="53">
        <f t="shared" ref="EF7:EF28" si="111">IFERROR(DV7/$EA7,"")</f>
        <v>0.13152985074626866</v>
      </c>
      <c r="EG7" s="53">
        <f t="shared" ref="EG7:EG28" si="112">IFERROR(DW7/$EA7,"")</f>
        <v>0.13339552238805971</v>
      </c>
      <c r="EH7" s="53">
        <f t="shared" ref="EH7:EH28" si="113">IFERROR(DX7/$EA7,"")</f>
        <v>0.17537313432835822</v>
      </c>
      <c r="EI7" s="53">
        <f t="shared" ref="EI7:EI28" si="114">IFERROR(DY7/$EA7,"")</f>
        <v>0.13992537313432835</v>
      </c>
      <c r="EJ7" s="53">
        <f t="shared" ref="EJ7:EJ28" si="115">IFERROR(DZ7/$EA7,"")</f>
        <v>0.14272388059701493</v>
      </c>
      <c r="EK7" s="55">
        <f>IFERROR(SUM(ED7:EJ7),"")</f>
        <v>0.99999999999999989</v>
      </c>
      <c r="EO7" s="41">
        <f>IFERROR(YEAR($C7),"")</f>
        <v>2016</v>
      </c>
      <c r="EP7" s="44" t="str">
        <f>IFERROR(TEXT($C7,"MMM"),"")</f>
        <v>Feb</v>
      </c>
      <c r="EQ7" s="51">
        <f>IFERROR(WEEKNUM($C7),"")</f>
        <v>6</v>
      </c>
      <c r="ER7" s="72">
        <f>VLOOKUP($C7+ER$4,'Raw Data'!$B$3:$AD$1033,ER$3,0)</f>
        <v>160</v>
      </c>
      <c r="ES7" s="72">
        <f>VLOOKUP($C7+ES$4,'Raw Data'!$B$3:$AD$1033,ES$3,0)</f>
        <v>137</v>
      </c>
      <c r="ET7" s="72">
        <f>VLOOKUP($C7+ET$4,'Raw Data'!$B$3:$AD$1033,ET$3,0)</f>
        <v>141</v>
      </c>
      <c r="EU7" s="72">
        <f>VLOOKUP($C7+EU$4,'Raw Data'!$B$3:$AD$1033,EU$3,0)</f>
        <v>143</v>
      </c>
      <c r="EV7" s="72">
        <f>VLOOKUP($C7+EV$4,'Raw Data'!$B$3:$AD$1033,EV$3,0)</f>
        <v>188</v>
      </c>
      <c r="EW7" s="72">
        <f>VLOOKUP($C7+EW$4,'Raw Data'!$B$3:$AD$1033,EW$3,0)</f>
        <v>150</v>
      </c>
      <c r="EX7" s="72">
        <f>VLOOKUP($C7+EX$4,'Raw Data'!$B$3:$AD$1033,EX$3,0)</f>
        <v>153</v>
      </c>
      <c r="EY7" s="73">
        <f>IFERROR(SUM(ER7:EX7),"")</f>
        <v>1072</v>
      </c>
      <c r="EZ7" s="14"/>
      <c r="FA7" s="49">
        <f>EQ7</f>
        <v>6</v>
      </c>
      <c r="FB7" s="53">
        <f>IFERROR(ER7/$EY7,"")</f>
        <v>0.14925373134328357</v>
      </c>
      <c r="FC7" s="53">
        <f t="shared" ref="FC7:FC28" si="116">IFERROR(ES7/$EY7,"")</f>
        <v>0.12779850746268656</v>
      </c>
      <c r="FD7" s="53">
        <f t="shared" ref="FD7:FD28" si="117">IFERROR(ET7/$EY7,"")</f>
        <v>0.13152985074626866</v>
      </c>
      <c r="FE7" s="53">
        <f t="shared" ref="FE7:FE28" si="118">IFERROR(EU7/$EY7,"")</f>
        <v>0.13339552238805971</v>
      </c>
      <c r="FF7" s="53">
        <f t="shared" ref="FF7:FF28" si="119">IFERROR(EV7/$EY7,"")</f>
        <v>0.17537313432835822</v>
      </c>
      <c r="FG7" s="53">
        <f t="shared" ref="FG7:FG28" si="120">IFERROR(EW7/$EY7,"")</f>
        <v>0.13992537313432835</v>
      </c>
      <c r="FH7" s="53">
        <f t="shared" ref="FH7:FH28" si="121">IFERROR(EX7/$EY7,"")</f>
        <v>0.14272388059701493</v>
      </c>
      <c r="FI7" s="55">
        <f>IFERROR(SUM(FB7:FH7),"")</f>
        <v>0.99999999999999989</v>
      </c>
      <c r="FM7" s="41">
        <f>IFERROR(YEAR($C7),"")</f>
        <v>2016</v>
      </c>
      <c r="FN7" s="44" t="str">
        <f>IFERROR(TEXT($C7,"MMM"),"")</f>
        <v>Feb</v>
      </c>
      <c r="FO7" s="51">
        <f>IFERROR(WEEKNUM($C7),"")</f>
        <v>6</v>
      </c>
      <c r="FP7" s="72">
        <f>VLOOKUP($C7+FP$4,'Raw Data'!$B$3:$AD$1033,FP$3,0)</f>
        <v>3483</v>
      </c>
      <c r="FQ7" s="72">
        <f>VLOOKUP($C7+FQ$4,'Raw Data'!$B$3:$AD$1033,FQ$3,0)</f>
        <v>3308</v>
      </c>
      <c r="FR7" s="72">
        <f>VLOOKUP($C7+FR$4,'Raw Data'!$B$3:$AD$1033,FR$3,0)</f>
        <v>2404</v>
      </c>
      <c r="FS7" s="72">
        <f>VLOOKUP($C7+FS$4,'Raw Data'!$B$3:$AD$1033,FS$3,0)</f>
        <v>1890</v>
      </c>
      <c r="FT7" s="72">
        <f>VLOOKUP($C7+FT$4,'Raw Data'!$B$3:$AD$1033,FT$3,0)</f>
        <v>4257</v>
      </c>
      <c r="FU7" s="72">
        <f>VLOOKUP($C7+FU$4,'Raw Data'!$B$3:$AD$1033,FU$3,0)</f>
        <v>3640</v>
      </c>
      <c r="FV7" s="72">
        <f>VLOOKUP($C7+FV$4,'Raw Data'!$B$3:$AD$1033,FV$3,0)</f>
        <v>3500</v>
      </c>
      <c r="FW7" s="73">
        <f>IFERROR(SUM(FP7:FV7),"")</f>
        <v>22482</v>
      </c>
      <c r="FX7" s="14"/>
      <c r="FY7" s="49">
        <f>FO7</f>
        <v>6</v>
      </c>
      <c r="FZ7" s="53">
        <f>IFERROR(FP7/$FW7,"")</f>
        <v>0.15492393915132105</v>
      </c>
      <c r="GA7" s="53">
        <f t="shared" ref="GA7:GA28" si="122">IFERROR(FQ7/$FW7,"")</f>
        <v>0.14713993416955787</v>
      </c>
      <c r="GB7" s="53">
        <f t="shared" ref="GB7:GB28" si="123">IFERROR(FR7/$FW7,"")</f>
        <v>0.10692998843519259</v>
      </c>
      <c r="GC7" s="53">
        <f t="shared" ref="GC7:GC28" si="124">IFERROR(FS7/$FW7,"")</f>
        <v>8.4067253803042433E-2</v>
      </c>
      <c r="GD7" s="53">
        <f t="shared" ref="GD7:GD28" si="125">IFERROR(FT7/$FW7,"")</f>
        <v>0.18935148118494796</v>
      </c>
      <c r="GE7" s="53">
        <f t="shared" ref="GE7:GE28" si="126">IFERROR(FU7/$FW7,"")</f>
        <v>0.16190730362067432</v>
      </c>
      <c r="GF7" s="53">
        <f t="shared" ref="GF7:GF28" si="127">IFERROR(FV7/$FW7,"")</f>
        <v>0.15568009963526377</v>
      </c>
      <c r="GG7" s="55">
        <f>IFERROR(SUM(FZ7:GF7),"")</f>
        <v>0.99999999999999989</v>
      </c>
      <c r="GK7" s="41">
        <f>IFERROR(YEAR($C7),"")</f>
        <v>2016</v>
      </c>
      <c r="GL7" s="44" t="str">
        <f>IFERROR(TEXT($C7,"MMM"),"")</f>
        <v>Feb</v>
      </c>
      <c r="GM7" s="51">
        <f>IFERROR(WEEKNUM($C7),"")</f>
        <v>6</v>
      </c>
      <c r="GN7" s="72">
        <f>VLOOKUP($C7+GN$4,'Raw Data'!$B$3:$AD$1033,GN$3,0)</f>
        <v>2484</v>
      </c>
      <c r="GO7" s="72">
        <f>VLOOKUP($C7+GO$4,'Raw Data'!$B$3:$AD$1033,GO$3,0)</f>
        <v>2717</v>
      </c>
      <c r="GP7" s="72">
        <f>VLOOKUP($C7+GP$4,'Raw Data'!$B$3:$AD$1033,GP$3,0)</f>
        <v>2334</v>
      </c>
      <c r="GQ7" s="72">
        <f>VLOOKUP($C7+GQ$4,'Raw Data'!$B$3:$AD$1033,GQ$3,0)</f>
        <v>1685</v>
      </c>
      <c r="GR7" s="72">
        <f>VLOOKUP($C7+GR$4,'Raw Data'!$B$3:$AD$1033,GR$3,0)</f>
        <v>3080</v>
      </c>
      <c r="GS7" s="72">
        <f>VLOOKUP($C7+GS$4,'Raw Data'!$B$3:$AD$1033,GS$3,0)</f>
        <v>2726</v>
      </c>
      <c r="GT7" s="72">
        <f>VLOOKUP($C7+GT$4,'Raw Data'!$B$3:$AD$1033,GT$3,0)</f>
        <v>2910</v>
      </c>
      <c r="GU7" s="73">
        <f>IFERROR(SUM(GN7:GT7),"")</f>
        <v>17936</v>
      </c>
      <c r="GV7" s="14"/>
      <c r="GW7" s="49">
        <f>GM7</f>
        <v>6</v>
      </c>
      <c r="GX7" s="53">
        <f>IFERROR(GN7/$GU7,"")</f>
        <v>0.13849241748438895</v>
      </c>
      <c r="GY7" s="53">
        <f t="shared" ref="GY7:GY27" si="128">IFERROR(GO7/$GU7,"")</f>
        <v>0.15148305084745764</v>
      </c>
      <c r="GZ7" s="53">
        <f t="shared" ref="GZ7:GZ27" si="129">IFERROR(GP7/$GU7,"")</f>
        <v>0.13012934879571811</v>
      </c>
      <c r="HA7" s="53">
        <f t="shared" ref="HA7:HA27" si="130">IFERROR(GQ7/$GU7,"")</f>
        <v>9.3945138269402317E-2</v>
      </c>
      <c r="HB7" s="53">
        <f t="shared" ref="HB7:HB27" si="131">IFERROR(GR7/$GU7,"")</f>
        <v>0.17172167707404104</v>
      </c>
      <c r="HC7" s="53">
        <f t="shared" ref="HC7:HC27" si="132">IFERROR(GS7/$GU7,"")</f>
        <v>0.15198483496877788</v>
      </c>
      <c r="HD7" s="53">
        <f t="shared" ref="HD7:HD27" si="133">IFERROR(GT7/$GU7,"")</f>
        <v>0.16224353256021409</v>
      </c>
      <c r="HE7" s="55">
        <f>IFERROR(SUM(GX7:HD7),"")</f>
        <v>1.0000000000000002</v>
      </c>
      <c r="HI7" s="41">
        <f>IFERROR(YEAR($C7),"")</f>
        <v>2016</v>
      </c>
      <c r="HJ7" s="44" t="str">
        <f>IFERROR(TEXT($C7,"MMM"),"")</f>
        <v>Feb</v>
      </c>
      <c r="HK7" s="51">
        <f>IFERROR(WEEKNUM($C7),"")</f>
        <v>6</v>
      </c>
      <c r="HL7" s="72">
        <f>VLOOKUP($C7+HL$4,'Raw Data'!$B$3:$AD$1033,HL$3,0)</f>
        <v>215</v>
      </c>
      <c r="HM7" s="72">
        <f>VLOOKUP($C7+HM$4,'Raw Data'!$B$3:$AD$1033,HM$3,0)</f>
        <v>242</v>
      </c>
      <c r="HN7" s="72">
        <f>VLOOKUP($C7+HN$4,'Raw Data'!$B$3:$AD$1033,HN$3,0)</f>
        <v>192</v>
      </c>
      <c r="HO7" s="72">
        <f>VLOOKUP($C7+HO$4,'Raw Data'!$B$3:$AD$1033,HO$3,0)</f>
        <v>142</v>
      </c>
      <c r="HP7" s="72">
        <f>VLOOKUP($C7+HP$4,'Raw Data'!$B$3:$AD$1033,HP$3,0)</f>
        <v>256</v>
      </c>
      <c r="HQ7" s="72">
        <f>VLOOKUP($C7+HQ$4,'Raw Data'!$B$3:$AD$1033,HQ$3,0)</f>
        <v>211</v>
      </c>
      <c r="HR7" s="72">
        <f>VLOOKUP($C7+HR$4,'Raw Data'!$B$3:$AD$1033,HR$3,0)</f>
        <v>221</v>
      </c>
      <c r="HS7" s="73">
        <f>IFERROR(SUM(HL7:HR7),"")</f>
        <v>1479</v>
      </c>
      <c r="HT7" s="14"/>
      <c r="HU7" s="49">
        <f>HK7</f>
        <v>6</v>
      </c>
      <c r="HV7" s="53">
        <f>IFERROR(HL7/$HS7,"")</f>
        <v>0.14536849222447601</v>
      </c>
      <c r="HW7" s="53">
        <f t="shared" ref="HW7:HW30" si="134">IFERROR(HM7/$HS7,"")</f>
        <v>0.16362407031778228</v>
      </c>
      <c r="HX7" s="53">
        <f t="shared" ref="HX7:HX30" si="135">IFERROR(HN7/$HS7,"")</f>
        <v>0.12981744421906694</v>
      </c>
      <c r="HY7" s="53">
        <f t="shared" ref="HY7:HY30" si="136">IFERROR(HO7/$HS7,"")</f>
        <v>9.6010818120351588E-2</v>
      </c>
      <c r="HZ7" s="53">
        <f t="shared" ref="HZ7:HZ30" si="137">IFERROR(HP7/$HS7,"")</f>
        <v>0.17308992562542258</v>
      </c>
      <c r="IA7" s="53">
        <f t="shared" ref="IA7:IA30" si="138">IFERROR(HQ7/$HS7,"")</f>
        <v>0.14266396213657878</v>
      </c>
      <c r="IB7" s="53">
        <f t="shared" ref="IB7:IB30" si="139">IFERROR(HR7/$HS7,"")</f>
        <v>0.14942528735632185</v>
      </c>
      <c r="IC7" s="55">
        <f>IFERROR(SUM(HV7:IB7),"")</f>
        <v>1</v>
      </c>
      <c r="IG7" s="41">
        <f>IFERROR(YEAR($C7),"")</f>
        <v>2016</v>
      </c>
      <c r="IH7" s="44" t="str">
        <f>IFERROR(TEXT($C7,"MMM"),"")</f>
        <v>Feb</v>
      </c>
      <c r="II7" s="51">
        <f>IFERROR(WEEKNUM($C7),"")</f>
        <v>6</v>
      </c>
      <c r="IJ7" s="72">
        <f>VLOOKUP($C7+IJ$4,'Raw Data'!$B$3:$AD$1033,IJ$3,0)</f>
        <v>51</v>
      </c>
      <c r="IK7" s="72">
        <f>VLOOKUP($C7+IK$4,'Raw Data'!$B$3:$AD$1033,IK$3,0)</f>
        <v>46</v>
      </c>
      <c r="IL7" s="72">
        <f>VLOOKUP($C7+IL$4,'Raw Data'!$B$3:$AD$1033,IL$3,0)</f>
        <v>47</v>
      </c>
      <c r="IM7" s="72">
        <f>VLOOKUP($C7+IM$4,'Raw Data'!$B$3:$AD$1033,IM$3,0)</f>
        <v>43</v>
      </c>
      <c r="IN7" s="72">
        <f>VLOOKUP($C7+IN$4,'Raw Data'!$B$3:$AD$1033,IN$3,0)</f>
        <v>54</v>
      </c>
      <c r="IO7" s="72">
        <f>VLOOKUP($C7+IO$4,'Raw Data'!$B$3:$AD$1033,IO$3,0)</f>
        <v>59</v>
      </c>
      <c r="IP7" s="72">
        <f>VLOOKUP($C7+IP$4,'Raw Data'!$B$3:$AD$1033,IP$3,0)</f>
        <v>50</v>
      </c>
      <c r="IQ7" s="73">
        <f>IFERROR(SUM(IJ7:IP7),"")</f>
        <v>350</v>
      </c>
      <c r="IR7" s="14"/>
      <c r="IS7" s="49">
        <f>II7</f>
        <v>6</v>
      </c>
      <c r="IT7" s="53">
        <f>IFERROR(IJ7/$IQ7,"")</f>
        <v>0.14571428571428571</v>
      </c>
      <c r="IU7" s="53">
        <f t="shared" ref="IU7:IU30" si="140">IFERROR(IK7/$IQ7,"")</f>
        <v>0.13142857142857142</v>
      </c>
      <c r="IV7" s="53">
        <f t="shared" ref="IV7:IV30" si="141">IFERROR(IL7/$IQ7,"")</f>
        <v>0.13428571428571429</v>
      </c>
      <c r="IW7" s="53">
        <f t="shared" ref="IW7:IW30" si="142">IFERROR(IM7/$IQ7,"")</f>
        <v>0.12285714285714286</v>
      </c>
      <c r="IX7" s="53">
        <f t="shared" ref="IX7:IX30" si="143">IFERROR(IN7/$IQ7,"")</f>
        <v>0.15428571428571428</v>
      </c>
      <c r="IY7" s="53">
        <f t="shared" ref="IY7:IY30" si="144">IFERROR(IO7/$IQ7,"")</f>
        <v>0.16857142857142857</v>
      </c>
      <c r="IZ7" s="53">
        <f t="shared" ref="IZ7:IZ30" si="145">IFERROR(IP7/$IQ7,"")</f>
        <v>0.14285714285714285</v>
      </c>
      <c r="JA7" s="55">
        <f>IFERROR(SUM(IT7:IZ7),"")</f>
        <v>1</v>
      </c>
      <c r="JE7" s="41">
        <f>IFERROR(YEAR($C7),"")</f>
        <v>2016</v>
      </c>
      <c r="JF7" s="44" t="str">
        <f>IFERROR(TEXT($C7,"MMM"),"")</f>
        <v>Feb</v>
      </c>
      <c r="JG7" s="51">
        <f>IFERROR(WEEKNUM($C7),"")</f>
        <v>6</v>
      </c>
      <c r="JH7" s="72">
        <f>VLOOKUP($C7+JH$4,'Raw Data'!$B$3:$AD$1033,JH$3,0)</f>
        <v>16</v>
      </c>
      <c r="JI7" s="72">
        <f>VLOOKUP($C7+JI$4,'Raw Data'!$B$3:$AD$1033,JI$3,0)</f>
        <v>2</v>
      </c>
      <c r="JJ7" s="72">
        <f>VLOOKUP($C7+JJ$4,'Raw Data'!$B$3:$AD$1033,JJ$3,0)</f>
        <v>7</v>
      </c>
      <c r="JK7" s="72">
        <f>VLOOKUP($C7+JK$4,'Raw Data'!$B$3:$AD$1033,JK$3,0)</f>
        <v>11</v>
      </c>
      <c r="JL7" s="72">
        <f>VLOOKUP($C7+JL$4,'Raw Data'!$B$3:$AD$1033,JL$3,0)</f>
        <v>25</v>
      </c>
      <c r="JM7" s="72">
        <f>VLOOKUP($C7+JM$4,'Raw Data'!$B$3:$AD$1033,JM$3,0)</f>
        <v>14</v>
      </c>
      <c r="JN7" s="72">
        <f>VLOOKUP($C7+JN$4,'Raw Data'!$B$3:$AD$1033,JN$3,0)</f>
        <v>2</v>
      </c>
      <c r="JO7" s="73">
        <f>IFERROR(SUM(JH7:JN7),"")</f>
        <v>77</v>
      </c>
      <c r="JP7" s="14"/>
      <c r="JQ7" s="49">
        <f>JG7</f>
        <v>6</v>
      </c>
      <c r="JR7" s="53">
        <f>IFERROR(JH7/$JO7,"")</f>
        <v>0.20779220779220781</v>
      </c>
      <c r="JS7" s="53">
        <f t="shared" ref="JS7:JS30" si="146">IFERROR(JI7/$JO7,"")</f>
        <v>2.5974025974025976E-2</v>
      </c>
      <c r="JT7" s="53">
        <f t="shared" ref="JT7:JT30" si="147">IFERROR(JJ7/$JO7,"")</f>
        <v>9.0909090909090912E-2</v>
      </c>
      <c r="JU7" s="53">
        <f t="shared" ref="JU7:JU30" si="148">IFERROR(JK7/$JO7,"")</f>
        <v>0.14285714285714285</v>
      </c>
      <c r="JV7" s="53">
        <f t="shared" ref="JV7:JV30" si="149">IFERROR(JL7/$JO7,"")</f>
        <v>0.32467532467532467</v>
      </c>
      <c r="JW7" s="53">
        <f t="shared" ref="JW7:JW30" si="150">IFERROR(JM7/$JO7,"")</f>
        <v>0.18181818181818182</v>
      </c>
      <c r="JX7" s="53">
        <f t="shared" ref="JX7:JX30" si="151">IFERROR(JN7/$JO7,"")</f>
        <v>2.5974025974025976E-2</v>
      </c>
      <c r="JY7" s="55">
        <f>IFERROR(SUM(JR7:JX7),"")</f>
        <v>1</v>
      </c>
      <c r="KC7" s="41">
        <f>IFERROR(YEAR($C7),"")</f>
        <v>2016</v>
      </c>
      <c r="KD7" s="44" t="str">
        <f>IFERROR(TEXT($C7,"MMM"),"")</f>
        <v>Feb</v>
      </c>
      <c r="KE7" s="51">
        <f>IFERROR(WEEKNUM($C7),"")</f>
        <v>6</v>
      </c>
      <c r="KF7" s="72">
        <f>VLOOKUP($C7+KF$4,'Raw Data'!$B$3:$AD$1033,KF$3,0)</f>
        <v>39</v>
      </c>
      <c r="KG7" s="72">
        <f>VLOOKUP($C7+KG$4,'Raw Data'!$B$3:$AD$1033,KG$3,0)</f>
        <v>35</v>
      </c>
      <c r="KH7" s="72">
        <f>VLOOKUP($C7+KH$4,'Raw Data'!$B$3:$AD$1033,KH$3,0)</f>
        <v>0</v>
      </c>
      <c r="KI7" s="72">
        <f>VLOOKUP($C7+KI$4,'Raw Data'!$B$3:$AD$1033,KI$3,0)</f>
        <v>0</v>
      </c>
      <c r="KJ7" s="72">
        <f>VLOOKUP($C7+KJ$4,'Raw Data'!$B$3:$AD$1033,KJ$3,0)</f>
        <v>40</v>
      </c>
      <c r="KK7" s="72">
        <f>VLOOKUP($C7+KK$4,'Raw Data'!$B$3:$AD$1033,KK$3,0)</f>
        <v>34</v>
      </c>
      <c r="KL7" s="72">
        <f>VLOOKUP($C7+KL$4,'Raw Data'!$B$3:$AD$1033,KL$3,0)</f>
        <v>29</v>
      </c>
      <c r="KM7" s="73">
        <f>IFERROR(SUM(KF7:KL7),"")</f>
        <v>177</v>
      </c>
      <c r="KN7" s="14"/>
      <c r="KO7" s="49">
        <f>KE7</f>
        <v>6</v>
      </c>
      <c r="KP7" s="53">
        <f>IFERROR(KF7/$KM7,"")</f>
        <v>0.22033898305084745</v>
      </c>
      <c r="KQ7" s="53">
        <f t="shared" ref="KQ7:KQ30" si="152">IFERROR(KG7/$KM7,"")</f>
        <v>0.19774011299435029</v>
      </c>
      <c r="KR7" s="53">
        <f t="shared" ref="KR7:KR30" si="153">IFERROR(KH7/$KM7,"")</f>
        <v>0</v>
      </c>
      <c r="KS7" s="53">
        <f t="shared" ref="KS7:KS30" si="154">IFERROR(KI7/$KM7,"")</f>
        <v>0</v>
      </c>
      <c r="KT7" s="53">
        <f t="shared" ref="KT7:KT30" si="155">IFERROR(KJ7/$KM7,"")</f>
        <v>0.22598870056497175</v>
      </c>
      <c r="KU7" s="53">
        <f t="shared" ref="KU7:KU30" si="156">IFERROR(KK7/$KM7,"")</f>
        <v>0.19209039548022599</v>
      </c>
      <c r="KV7" s="53">
        <f t="shared" ref="KV7:KV30" si="157">IFERROR(KL7/$KM7,"")</f>
        <v>0.16384180790960451</v>
      </c>
      <c r="KW7" s="55">
        <f>IFERROR(SUM(KP7:KV7),"")</f>
        <v>1</v>
      </c>
      <c r="LA7" s="41">
        <f>IFERROR(YEAR($C7),"")</f>
        <v>2016</v>
      </c>
      <c r="LB7" s="44" t="str">
        <f>IFERROR(TEXT($C7,"MMM"),"")</f>
        <v>Feb</v>
      </c>
      <c r="LC7" s="51">
        <f>IFERROR(WEEKNUM($C7),"")</f>
        <v>6</v>
      </c>
      <c r="LD7" s="72">
        <f>VLOOKUP($C7+LD$4,'Raw Data'!$B$3:$AD$1033,LD$3,0)</f>
        <v>98</v>
      </c>
      <c r="LE7" s="72">
        <f>VLOOKUP($C7+LE$4,'Raw Data'!$B$3:$AD$1033,LE$3,0)</f>
        <v>86</v>
      </c>
      <c r="LF7" s="72">
        <f>VLOOKUP($C7+LF$4,'Raw Data'!$B$3:$AD$1033,LF$3,0)</f>
        <v>0</v>
      </c>
      <c r="LG7" s="72">
        <f>VLOOKUP($C7+LG$4,'Raw Data'!$B$3:$AD$1033,LG$3,0)</f>
        <v>0</v>
      </c>
      <c r="LH7" s="72">
        <f>VLOOKUP($C7+LH$4,'Raw Data'!$B$3:$AD$1033,LH$3,0)</f>
        <v>96</v>
      </c>
      <c r="LI7" s="72">
        <f>VLOOKUP($C7+LI$4,'Raw Data'!$B$3:$AD$1033,LI$3,0)</f>
        <v>77</v>
      </c>
      <c r="LJ7" s="72">
        <f>VLOOKUP($C7+LJ$4,'Raw Data'!$B$3:$AD$1033,LJ$3,0)</f>
        <v>76</v>
      </c>
      <c r="LK7" s="73">
        <f>IFERROR(SUM(LD7:LJ7),"")</f>
        <v>433</v>
      </c>
      <c r="LL7" s="14"/>
      <c r="LM7" s="49">
        <f>LC7</f>
        <v>6</v>
      </c>
      <c r="LN7" s="53">
        <f>IFERROR(LD7/$LK7,"")</f>
        <v>0.22632794457274827</v>
      </c>
      <c r="LO7" s="53">
        <f t="shared" ref="LO7:LO29" si="158">IFERROR(LE7/$LK7,"")</f>
        <v>0.19861431870669746</v>
      </c>
      <c r="LP7" s="53">
        <f t="shared" ref="LP7:LP29" si="159">IFERROR(LF7/$LK7,"")</f>
        <v>0</v>
      </c>
      <c r="LQ7" s="53">
        <f t="shared" ref="LQ7:LQ29" si="160">IFERROR(LG7/$LK7,"")</f>
        <v>0</v>
      </c>
      <c r="LR7" s="53">
        <f t="shared" ref="LR7:LR29" si="161">IFERROR(LH7/$LK7,"")</f>
        <v>0.22170900692840648</v>
      </c>
      <c r="LS7" s="53">
        <f t="shared" ref="LS7:LS29" si="162">IFERROR(LI7/$LK7,"")</f>
        <v>0.17782909930715934</v>
      </c>
      <c r="LT7" s="53">
        <f t="shared" ref="LT7:LT29" si="163">IFERROR(LJ7/$LK7,"")</f>
        <v>0.17551963048498845</v>
      </c>
      <c r="LU7" s="55">
        <f>IFERROR(SUM(LN7:LT7),"")</f>
        <v>1</v>
      </c>
      <c r="LY7" s="41">
        <f>IFERROR(YEAR($C7),"")</f>
        <v>2016</v>
      </c>
      <c r="LZ7" s="44" t="str">
        <f>IFERROR(TEXT($C7,"MMM"),"")</f>
        <v>Feb</v>
      </c>
      <c r="MA7" s="51">
        <f>IFERROR(WEEKNUM($C7),"")</f>
        <v>6</v>
      </c>
      <c r="MB7" s="72">
        <f>VLOOKUP($C7+MB$4,'Raw Data'!$B$3:$AD$1033,MB$3,0)</f>
        <v>852</v>
      </c>
      <c r="MC7" s="72">
        <f>VLOOKUP($C7+MC$4,'Raw Data'!$B$3:$AD$1033,MC$3,0)</f>
        <v>685</v>
      </c>
      <c r="MD7" s="72">
        <f>VLOOKUP($C7+MD$4,'Raw Data'!$B$3:$AD$1033,MD$3,0)</f>
        <v>164</v>
      </c>
      <c r="ME7" s="72">
        <f>VLOOKUP($C7+ME$4,'Raw Data'!$B$3:$AD$1033,ME$3,0)</f>
        <v>184</v>
      </c>
      <c r="MF7" s="72">
        <f>VLOOKUP($C7+MF$4,'Raw Data'!$B$3:$AD$1033,MF$3,0)</f>
        <v>965</v>
      </c>
      <c r="MG7" s="72">
        <f>VLOOKUP($C7+MG$4,'Raw Data'!$B$3:$AD$1033,MG$3,0)</f>
        <v>769</v>
      </c>
      <c r="MH7" s="72">
        <f>VLOOKUP($C7+MH$4,'Raw Data'!$B$3:$AD$1033,MH$3,0)</f>
        <v>752</v>
      </c>
      <c r="MI7" s="73">
        <f>IFERROR(SUM(MB7:MH7),"")</f>
        <v>4371</v>
      </c>
      <c r="MJ7" s="14"/>
      <c r="MK7" s="49">
        <f>MA7</f>
        <v>6</v>
      </c>
      <c r="ML7" s="53">
        <f>IFERROR(MB7/$MI7,"")</f>
        <v>0.19492107069320522</v>
      </c>
      <c r="MM7" s="53">
        <f t="shared" ref="MM7:MM30" si="164">IFERROR(MC7/$MI7,"")</f>
        <v>0.15671471059254174</v>
      </c>
      <c r="MN7" s="53">
        <f t="shared" ref="MN7:MN30" si="165">IFERROR(MD7/$MI7,"")</f>
        <v>3.7520018302447951E-2</v>
      </c>
      <c r="MO7" s="53">
        <f t="shared" ref="MO7:MO30" si="166">IFERROR(ME7/$MI7,"")</f>
        <v>4.2095630290551363E-2</v>
      </c>
      <c r="MP7" s="53">
        <f t="shared" ref="MP7:MP30" si="167">IFERROR(MF7/$MI7,"")</f>
        <v>0.22077327842598948</v>
      </c>
      <c r="MQ7" s="53">
        <f t="shared" ref="MQ7:MQ30" si="168">IFERROR(MG7/$MI7,"")</f>
        <v>0.17593228094257607</v>
      </c>
      <c r="MR7" s="53">
        <f t="shared" ref="MR7:MR30" si="169">IFERROR(MH7/$MI7,"")</f>
        <v>0.17204301075268819</v>
      </c>
      <c r="MS7" s="55">
        <f>IFERROR(SUM(ML7:MR7),"")</f>
        <v>1</v>
      </c>
      <c r="MW7" s="41">
        <f>IFERROR(YEAR($C7),"")</f>
        <v>2016</v>
      </c>
      <c r="MX7" s="44" t="str">
        <f>IFERROR(TEXT($C7,"MMM"),"")</f>
        <v>Feb</v>
      </c>
      <c r="MY7" s="51">
        <f>IFERROR(WEEKNUM($C7),"")</f>
        <v>6</v>
      </c>
      <c r="MZ7" s="72">
        <f>VLOOKUP($C7+MZ$4,'Raw Data'!$B$3:$AD$1033,MZ$3,0)</f>
        <v>94</v>
      </c>
      <c r="NA7" s="72">
        <f>VLOOKUP($C7+NA$4,'Raw Data'!$B$3:$AD$1033,NA$3,0)</f>
        <v>118</v>
      </c>
      <c r="NB7" s="72">
        <f>VLOOKUP($C7+NB$4,'Raw Data'!$B$3:$AD$1033,NB$3,0)</f>
        <v>101</v>
      </c>
      <c r="NC7" s="72">
        <f>VLOOKUP($C7+NC$4,'Raw Data'!$B$3:$AD$1033,NC$3,0)</f>
        <v>61</v>
      </c>
      <c r="ND7" s="72">
        <f>VLOOKUP($C7+ND$4,'Raw Data'!$B$3:$AD$1033,ND$3,0)</f>
        <v>122</v>
      </c>
      <c r="NE7" s="72">
        <f>VLOOKUP($C7+NE$4,'Raw Data'!$B$3:$AD$1033,NE$3,0)</f>
        <v>117</v>
      </c>
      <c r="NF7" s="72">
        <f>VLOOKUP($C7+NF$4,'Raw Data'!$B$3:$AD$1033,NF$3,0)</f>
        <v>110</v>
      </c>
      <c r="NG7" s="73">
        <f>IFERROR(SUM(MZ7:NF7),"")</f>
        <v>723</v>
      </c>
      <c r="NH7" s="14"/>
      <c r="NI7" s="49">
        <f>MY7</f>
        <v>6</v>
      </c>
      <c r="NJ7" s="53">
        <f t="shared" ref="NJ7:NJ30" si="170">IFERROR(MZ7/$NG7,"")</f>
        <v>0.13001383125864455</v>
      </c>
      <c r="NK7" s="53">
        <f t="shared" ref="NK7:NK30" si="171">IFERROR(NA7/$NG7,"")</f>
        <v>0.16320885200553251</v>
      </c>
      <c r="NL7" s="53">
        <f t="shared" ref="NL7:NL30" si="172">IFERROR(NB7/$NG7,"")</f>
        <v>0.1396957123098202</v>
      </c>
      <c r="NM7" s="53">
        <f t="shared" ref="NM7:NM30" si="173">IFERROR(NC7/$NG7,"")</f>
        <v>8.4370677731673588E-2</v>
      </c>
      <c r="NN7" s="53">
        <f t="shared" ref="NN7:NN30" si="174">IFERROR(ND7/$NG7,"")</f>
        <v>0.16874135546334718</v>
      </c>
      <c r="NO7" s="53">
        <f t="shared" ref="NO7:NO30" si="175">IFERROR(NE7/$NG7,"")</f>
        <v>0.16182572614107885</v>
      </c>
      <c r="NP7" s="53">
        <f t="shared" ref="NP7:NP30" si="176">IFERROR(NF7/$NG7,"")</f>
        <v>0.15214384508990317</v>
      </c>
      <c r="NQ7" s="55">
        <f>IFERROR(SUM(NJ7:NP7),"")</f>
        <v>1</v>
      </c>
      <c r="NU7" s="41">
        <f>IFERROR(YEAR($C7),"")</f>
        <v>2016</v>
      </c>
      <c r="NV7" s="44" t="str">
        <f>IFERROR(TEXT($C7,"MMM"),"")</f>
        <v>Feb</v>
      </c>
      <c r="NW7" s="51">
        <f>IFERROR(WEEKNUM($C7),"")</f>
        <v>6</v>
      </c>
      <c r="NX7" s="72">
        <f>VLOOKUP($C7+NX$4,'Raw Data'!$B$3:$AD$1033,NX$3,0)</f>
        <v>0</v>
      </c>
      <c r="NY7" s="72">
        <f>VLOOKUP($C7+NY$4,'Raw Data'!$B$3:$AD$1033,NY$3,0)</f>
        <v>0</v>
      </c>
      <c r="NZ7" s="72">
        <f>VLOOKUP($C7+NZ$4,'Raw Data'!$B$3:$AD$1033,NZ$3,0)</f>
        <v>0</v>
      </c>
      <c r="OA7" s="72">
        <f>VLOOKUP($C7+OA$4,'Raw Data'!$B$3:$AD$1033,OA$3,0)</f>
        <v>0</v>
      </c>
      <c r="OB7" s="72">
        <f>VLOOKUP($C7+OB$4,'Raw Data'!$B$3:$AD$1033,OB$3,0)</f>
        <v>0</v>
      </c>
      <c r="OC7" s="72">
        <f>VLOOKUP($C7+OC$4,'Raw Data'!$B$3:$AD$1033,OC$3,0)</f>
        <v>0</v>
      </c>
      <c r="OD7" s="72">
        <f>VLOOKUP($C7+OD$4,'Raw Data'!$B$3:$AD$1033,OD$3,0)</f>
        <v>0</v>
      </c>
      <c r="OE7" s="73">
        <f>IFERROR(SUM(NX7:OD7),"")</f>
        <v>0</v>
      </c>
      <c r="OF7" s="14"/>
      <c r="OG7" s="49">
        <f>NW7</f>
        <v>6</v>
      </c>
      <c r="OH7" s="53" t="str">
        <f>IFERROR(NX7/$OE7,"")</f>
        <v/>
      </c>
      <c r="OI7" s="53" t="str">
        <f t="shared" ref="OI7:OI28" si="177">IFERROR(NY7/$OE7,"")</f>
        <v/>
      </c>
      <c r="OJ7" s="53" t="str">
        <f t="shared" ref="OJ7:OJ28" si="178">IFERROR(NZ7/$OE7,"")</f>
        <v/>
      </c>
      <c r="OK7" s="53" t="str">
        <f t="shared" ref="OK7:OK28" si="179">IFERROR(OA7/$OE7,"")</f>
        <v/>
      </c>
      <c r="OL7" s="53" t="str">
        <f t="shared" ref="OL7:OL28" si="180">IFERROR(OB7/$OE7,"")</f>
        <v/>
      </c>
      <c r="OM7" s="53" t="str">
        <f t="shared" ref="OM7:OM28" si="181">IFERROR(OC7/$OE7,"")</f>
        <v/>
      </c>
      <c r="ON7" s="53" t="str">
        <f t="shared" ref="ON7:ON36" si="182">IFERROR(OD7/$OE7,"")</f>
        <v/>
      </c>
      <c r="OO7" s="55">
        <f>IFERROR(SUM(OH7:ON7),"")</f>
        <v>0</v>
      </c>
      <c r="OS7" s="41">
        <f>IFERROR(YEAR($C7),"")</f>
        <v>2016</v>
      </c>
      <c r="OT7" s="44" t="str">
        <f>IFERROR(TEXT($C7,"MMM"),"")</f>
        <v>Feb</v>
      </c>
      <c r="OU7" s="51">
        <f>IFERROR(WEEKNUM($C7),"")</f>
        <v>6</v>
      </c>
      <c r="OV7" s="72">
        <f>VLOOKUP($C7+OV$4,'Raw Data'!$B$3:$AD$1033,OV$3,0)</f>
        <v>0</v>
      </c>
      <c r="OW7" s="72">
        <f>VLOOKUP($C7+OW$4,'Raw Data'!$B$3:$AD$1033,OW$3,0)</f>
        <v>0</v>
      </c>
      <c r="OX7" s="72">
        <f>VLOOKUP($C7+OX$4,'Raw Data'!$B$3:$AD$1033,OX$3,0)</f>
        <v>0</v>
      </c>
      <c r="OY7" s="72">
        <f>VLOOKUP($C7+OY$4,'Raw Data'!$B$3:$AD$1033,OY$3,0)</f>
        <v>0</v>
      </c>
      <c r="OZ7" s="72">
        <f>VLOOKUP($C7+OZ$4,'Raw Data'!$B$3:$AD$1033,OZ$3,0)</f>
        <v>0</v>
      </c>
      <c r="PA7" s="72">
        <f>VLOOKUP($C7+PA$4,'Raw Data'!$B$3:$AD$1033,PA$3,0)</f>
        <v>0</v>
      </c>
      <c r="PB7" s="72">
        <f>VLOOKUP($C7+PB$4,'Raw Data'!$B$3:$AD$1033,PB$3,0)</f>
        <v>0</v>
      </c>
      <c r="PC7" s="73">
        <f>IFERROR(SUM(OV7:PB7),"")</f>
        <v>0</v>
      </c>
      <c r="PD7" s="14"/>
      <c r="PE7" s="49">
        <f>OU7</f>
        <v>6</v>
      </c>
      <c r="PF7" s="53" t="str">
        <f>IFERROR(OV7/$PC7,"")</f>
        <v/>
      </c>
      <c r="PG7" s="53" t="str">
        <f t="shared" ref="PG7:PG29" si="183">IFERROR(OW7/$PC7,"")</f>
        <v/>
      </c>
      <c r="PH7" s="53" t="str">
        <f t="shared" ref="PH7:PH29" si="184">IFERROR(OX7/$PC7,"")</f>
        <v/>
      </c>
      <c r="PI7" s="53" t="str">
        <f t="shared" ref="PI7:PI29" si="185">IFERROR(OY7/$PC7,"")</f>
        <v/>
      </c>
      <c r="PJ7" s="53" t="str">
        <f t="shared" ref="PJ7:PJ29" si="186">IFERROR(OZ7/$PC7,"")</f>
        <v/>
      </c>
      <c r="PK7" s="53" t="str">
        <f t="shared" ref="PK7:PK29" si="187">IFERROR(PA7/$PC7,"")</f>
        <v/>
      </c>
      <c r="PL7" s="53" t="str">
        <f t="shared" ref="PL7:PL29" si="188">IFERROR(PB7/$PC7,"")</f>
        <v/>
      </c>
      <c r="PM7" s="55">
        <f>IFERROR(SUM(PF7:PL7),"")</f>
        <v>0</v>
      </c>
      <c r="PS7" s="41">
        <f>IFERROR(YEAR($C7),"")</f>
        <v>2016</v>
      </c>
      <c r="PT7" s="44" t="str">
        <f>IFERROR(TEXT($C7,"MMM"),"")</f>
        <v>Feb</v>
      </c>
      <c r="PU7" s="51">
        <f>IFERROR(WEEKNUM($C7),"")</f>
        <v>6</v>
      </c>
      <c r="PV7" s="72">
        <f>VLOOKUP($C7+PV$4,'Raw Data'!$B$3:$AD$1033,PV$3,0)</f>
        <v>0</v>
      </c>
      <c r="PW7" s="72">
        <f>VLOOKUP($C7+PW$4,'Raw Data'!$B$3:$AD$1033,PW$3,0)</f>
        <v>0</v>
      </c>
      <c r="PX7" s="72">
        <f>VLOOKUP($C7+PX$4,'Raw Data'!$B$3:$AD$1033,PX$3,0)</f>
        <v>0</v>
      </c>
      <c r="PY7" s="72">
        <f>VLOOKUP($C7+PY$4,'Raw Data'!$B$3:$AD$1033,PY$3,0)</f>
        <v>0</v>
      </c>
      <c r="PZ7" s="72">
        <f>VLOOKUP($C7+PZ$4,'Raw Data'!$B$3:$AD$1033,PZ$3,0)</f>
        <v>0</v>
      </c>
      <c r="QA7" s="72">
        <f>VLOOKUP($C7+QA$4,'Raw Data'!$B$3:$AD$1033,QA$3,0)</f>
        <v>0</v>
      </c>
      <c r="QB7" s="72">
        <f>VLOOKUP($C7+QB$4,'Raw Data'!$B$3:$AD$1033,QB$3,0)</f>
        <v>0</v>
      </c>
      <c r="QC7" s="73">
        <f>IFERROR(SUM(PV7:QB7),"")</f>
        <v>0</v>
      </c>
      <c r="QD7" s="14"/>
      <c r="QE7" s="49">
        <f>PU7</f>
        <v>6</v>
      </c>
      <c r="QF7" s="53" t="str">
        <f>IFERROR(PV7/$PC7,"")</f>
        <v/>
      </c>
      <c r="QG7" s="53" t="str">
        <f t="shared" ref="QG7:QG36" si="189">IFERROR(PW7/$PC7,"")</f>
        <v/>
      </c>
      <c r="QH7" s="53" t="str">
        <f t="shared" ref="QH7:QH36" si="190">IFERROR(PX7/$PC7,"")</f>
        <v/>
      </c>
      <c r="QI7" s="53" t="str">
        <f t="shared" ref="QI7:QI36" si="191">IFERROR(PY7/$PC7,"")</f>
        <v/>
      </c>
      <c r="QJ7" s="53" t="str">
        <f t="shared" ref="QJ7:QJ36" si="192">IFERROR(PZ7/$PC7,"")</f>
        <v/>
      </c>
      <c r="QK7" s="53" t="str">
        <f t="shared" ref="QK7:QK36" si="193">IFERROR(QA7/$PC7,"")</f>
        <v/>
      </c>
      <c r="QL7" s="53" t="str">
        <f t="shared" ref="QL7:QL36" si="194">IFERROR(QB7/$PC7,"")</f>
        <v/>
      </c>
      <c r="QM7" s="55">
        <f>IFERROR(SUM(QF7:QL7),"")</f>
        <v>0</v>
      </c>
      <c r="QQ7" s="41">
        <f>IFERROR(YEAR($C7),"")</f>
        <v>2016</v>
      </c>
      <c r="QR7" s="44" t="str">
        <f>IFERROR(TEXT($C7,"MMM"),"")</f>
        <v>Feb</v>
      </c>
      <c r="QS7" s="51">
        <f>IFERROR(WEEKNUM($C7),"")</f>
        <v>6</v>
      </c>
      <c r="QT7" s="72">
        <f>VLOOKUP($C7+QT$4,'Raw Data'!$B$3:$AD$1033,QT$3,0)</f>
        <v>0</v>
      </c>
      <c r="QU7" s="72">
        <f>VLOOKUP($C7+QU$4,'Raw Data'!$B$3:$AD$1033,QU$3,0)</f>
        <v>0</v>
      </c>
      <c r="QV7" s="72">
        <f>VLOOKUP($C7+QV$4,'Raw Data'!$B$3:$AD$1033,QV$3,0)</f>
        <v>0</v>
      </c>
      <c r="QW7" s="72">
        <f>VLOOKUP($C7+QW$4,'Raw Data'!$B$3:$AD$1033,QW$3,0)</f>
        <v>0</v>
      </c>
      <c r="QX7" s="72">
        <f>VLOOKUP($C7+QX$4,'Raw Data'!$B$3:$AD$1033,QX$3,0)</f>
        <v>0</v>
      </c>
      <c r="QY7" s="72">
        <f>VLOOKUP($C7+QY$4,'Raw Data'!$B$3:$AD$1033,QY$3,0)</f>
        <v>0</v>
      </c>
      <c r="QZ7" s="72">
        <f>VLOOKUP($C7+QZ$4,'Raw Data'!$B$3:$AD$1033,QZ$3,0)</f>
        <v>0</v>
      </c>
      <c r="RA7" s="73">
        <f>IFERROR(SUM(QT7:QZ7),"")</f>
        <v>0</v>
      </c>
      <c r="RB7" s="14"/>
      <c r="RC7" s="49">
        <f>QS7</f>
        <v>6</v>
      </c>
      <c r="RD7" s="53" t="str">
        <f>IFERROR(QT7/$PC7,"")</f>
        <v/>
      </c>
      <c r="RE7" s="53" t="str">
        <f t="shared" ref="RE7:RE30" si="195">IFERROR(QU7/$PC7,"")</f>
        <v/>
      </c>
      <c r="RF7" s="53" t="str">
        <f t="shared" ref="RF7:RF30" si="196">IFERROR(QV7/$PC7,"")</f>
        <v/>
      </c>
      <c r="RG7" s="53" t="str">
        <f t="shared" ref="RG7:RG30" si="197">IFERROR(QW7/$PC7,"")</f>
        <v/>
      </c>
      <c r="RH7" s="53" t="str">
        <f t="shared" ref="RH7:RH30" si="198">IFERROR(QX7/$PC7,"")</f>
        <v/>
      </c>
      <c r="RI7" s="53" t="str">
        <f t="shared" ref="RI7:RI30" si="199">IFERROR(QY7/$PC7,"")</f>
        <v/>
      </c>
      <c r="RJ7" s="53" t="str">
        <f t="shared" ref="RJ7:RJ30" si="200">IFERROR(QZ7/$PC7,"")</f>
        <v/>
      </c>
      <c r="RK7" s="55">
        <f>IFERROR(SUM(RD7:RJ7),"")</f>
        <v>0</v>
      </c>
    </row>
    <row r="8" spans="2:479" ht="12.75" customHeight="1" x14ac:dyDescent="0.25">
      <c r="B8" s="170">
        <v>7</v>
      </c>
      <c r="C8" s="191">
        <f t="shared" ref="C8:C33" si="201">C9-B9</f>
        <v>42411</v>
      </c>
      <c r="D8" s="41">
        <f t="shared" ref="D8:D36" si="202">IFERROR(YEAR($C8),"")</f>
        <v>2016</v>
      </c>
      <c r="E8" s="44" t="str">
        <f t="shared" ref="E8:E36" si="203">IFERROR(TEXT($C8,"MMM"),"")</f>
        <v>Feb</v>
      </c>
      <c r="F8" s="51">
        <f t="shared" ref="F8:F36" si="204">IFERROR(WEEKNUM($C8),"")</f>
        <v>7</v>
      </c>
      <c r="G8" s="20">
        <f>VLOOKUP($C8+G$4,'Raw Data'!$B$3:$AD$1033,G$3,0)</f>
        <v>193</v>
      </c>
      <c r="H8" s="20">
        <f>VLOOKUP($C8+H$4,'Raw Data'!$B$3:$AD$1033,H$3,0)</f>
        <v>133</v>
      </c>
      <c r="I8" s="20">
        <f>VLOOKUP($C8+I$4,'Raw Data'!$B$3:$AD$1033,I$3,0)</f>
        <v>127</v>
      </c>
      <c r="J8" s="20">
        <f>VLOOKUP($C8+J$4,'Raw Data'!$B$3:$AD$1033,J$3,0)</f>
        <v>131</v>
      </c>
      <c r="K8" s="20">
        <f>VLOOKUP($C8+K$4,'Raw Data'!$B$3:$AD$1033,K$3,0)</f>
        <v>136</v>
      </c>
      <c r="L8" s="20">
        <f>VLOOKUP($C8+L$4,'Raw Data'!$B$3:$AD$1033,L$3,0)</f>
        <v>163</v>
      </c>
      <c r="M8" s="20">
        <f>VLOOKUP($C8+M$4,'Raw Data'!$B$3:$AD$1033,M$3,0)</f>
        <v>161</v>
      </c>
      <c r="N8" s="21">
        <f t="shared" ref="N8:N36" si="205">IFERROR(SUM(G8:M8),"")</f>
        <v>1044</v>
      </c>
      <c r="O8" s="14"/>
      <c r="P8" s="49">
        <f t="shared" ref="P8:P36" si="206">F8</f>
        <v>7</v>
      </c>
      <c r="Q8" s="53">
        <f t="shared" ref="Q8:Q36" si="207">G8/$N8</f>
        <v>0.18486590038314177</v>
      </c>
      <c r="R8" s="53">
        <f t="shared" si="80"/>
        <v>0.12739463601532566</v>
      </c>
      <c r="S8" s="53">
        <f t="shared" si="81"/>
        <v>0.12164750957854406</v>
      </c>
      <c r="T8" s="53">
        <f t="shared" si="82"/>
        <v>0.12547892720306514</v>
      </c>
      <c r="U8" s="53">
        <f t="shared" si="83"/>
        <v>0.13026819923371646</v>
      </c>
      <c r="V8" s="53">
        <f t="shared" si="84"/>
        <v>0.15613026819923373</v>
      </c>
      <c r="W8" s="53">
        <f t="shared" si="85"/>
        <v>0.15421455938697318</v>
      </c>
      <c r="X8" s="55">
        <f t="shared" ref="X8:X36" si="208">SUM(Q8:W8)</f>
        <v>1</v>
      </c>
      <c r="Z8" s="41">
        <f t="shared" ref="Z8:Z36" si="209">IFERROR(YEAR($C8),"")</f>
        <v>2016</v>
      </c>
      <c r="AA8" s="44" t="str">
        <f t="shared" ref="AA8:AA36" si="210">IFERROR(TEXT($C8,"MMM"),"")</f>
        <v>Feb</v>
      </c>
      <c r="AB8" s="51">
        <f t="shared" ref="AB8:AB36" si="211">IFERROR(WEEKNUM($C8),"")</f>
        <v>7</v>
      </c>
      <c r="AC8" s="72">
        <f>VLOOKUP($C8+AC$4,'Raw Data'!$B$3:$AD$1033,AC$3,0)</f>
        <v>156</v>
      </c>
      <c r="AD8" s="72">
        <f>VLOOKUP($C8+AD$4,'Raw Data'!$B$3:$AD$1033,AD$3,0)</f>
        <v>110</v>
      </c>
      <c r="AE8" s="72">
        <f>VLOOKUP($C8+AE$4,'Raw Data'!$B$3:$AD$1033,AE$3,0)</f>
        <v>119</v>
      </c>
      <c r="AF8" s="72">
        <f>VLOOKUP($C8+AF$4,'Raw Data'!$B$3:$AD$1033,AF$3,0)</f>
        <v>125</v>
      </c>
      <c r="AG8" s="72">
        <f>VLOOKUP($C8+AG$4,'Raw Data'!$B$3:$AD$1033,AG$3,0)</f>
        <v>120</v>
      </c>
      <c r="AH8" s="72">
        <f>VLOOKUP($C8+AH$4,'Raw Data'!$B$3:$AD$1033,AH$3,0)</f>
        <v>121</v>
      </c>
      <c r="AI8" s="72">
        <f>VLOOKUP($C8+AI$4,'Raw Data'!$B$3:$AD$1033,AI$3,0)</f>
        <v>112</v>
      </c>
      <c r="AJ8" s="73">
        <f t="shared" ref="AJ8:AJ36" si="212">IFERROR(SUM(AC8:AI8),"")</f>
        <v>863</v>
      </c>
      <c r="AK8" s="14"/>
      <c r="AL8" s="49">
        <f t="shared" ref="AL8:AL36" si="213">AB8</f>
        <v>7</v>
      </c>
      <c r="AM8" s="53">
        <f t="shared" ref="AM8:AM30" si="214">AC8/$AJ8</f>
        <v>0.18076477404403243</v>
      </c>
      <c r="AN8" s="53">
        <f t="shared" si="86"/>
        <v>0.12746234067207415</v>
      </c>
      <c r="AO8" s="53">
        <f t="shared" si="87"/>
        <v>0.13789107763615296</v>
      </c>
      <c r="AP8" s="53">
        <f t="shared" si="88"/>
        <v>0.14484356894553882</v>
      </c>
      <c r="AQ8" s="53">
        <f t="shared" si="89"/>
        <v>0.13904982618771727</v>
      </c>
      <c r="AR8" s="53">
        <f t="shared" si="90"/>
        <v>0.14020857473928158</v>
      </c>
      <c r="AS8" s="53">
        <f t="shared" si="91"/>
        <v>0.12977983777520277</v>
      </c>
      <c r="AT8" s="55">
        <f t="shared" ref="AT8:AT36" si="215">SUM(AM8:AS8)</f>
        <v>1.0000000000000002</v>
      </c>
      <c r="AW8" s="41">
        <f t="shared" ref="AW8:AW36" si="216">IFERROR(YEAR($C8),"")</f>
        <v>2016</v>
      </c>
      <c r="AX8" s="44" t="str">
        <f t="shared" ref="AX8:AX36" si="217">IFERROR(TEXT($C8,"MMM"),"")</f>
        <v>Feb</v>
      </c>
      <c r="AY8" s="51">
        <f t="shared" ref="AY8:AY36" si="218">IFERROR(WEEKNUM($C8),"")</f>
        <v>7</v>
      </c>
      <c r="AZ8" s="72">
        <f>VLOOKUP($C8+AZ$4,'Raw Data'!$B$3:$AD$1033,AZ$3,0)</f>
        <v>103</v>
      </c>
      <c r="BA8" s="72">
        <f>VLOOKUP($C8+BA$4,'Raw Data'!$B$3:$AD$1033,BA$3,0)</f>
        <v>100</v>
      </c>
      <c r="BB8" s="72">
        <f>VLOOKUP($C8+BB$4,'Raw Data'!$B$3:$AD$1033,BB$3,0)</f>
        <v>108</v>
      </c>
      <c r="BC8" s="72">
        <f>VLOOKUP($C8+BC$4,'Raw Data'!$B$3:$AD$1033,BC$3,0)</f>
        <v>100</v>
      </c>
      <c r="BD8" s="72">
        <f>VLOOKUP($C8+BD$4,'Raw Data'!$B$3:$AD$1033,BD$3,0)</f>
        <v>102</v>
      </c>
      <c r="BE8" s="72">
        <f>VLOOKUP($C8+BE$4,'Raw Data'!$B$3:$AD$1033,BE$3,0)</f>
        <v>124</v>
      </c>
      <c r="BF8" s="72">
        <f>VLOOKUP($C8+BF$4,'Raw Data'!$B$3:$AD$1033,BF$3,0)</f>
        <v>103</v>
      </c>
      <c r="BG8" s="73">
        <f t="shared" ref="BG8:BG36" si="219">IFERROR(SUM(AZ8:BF8),"")</f>
        <v>740</v>
      </c>
      <c r="BH8" s="14"/>
      <c r="BI8" s="49">
        <f t="shared" ref="BI8:BI36" si="220">AY8</f>
        <v>7</v>
      </c>
      <c r="BJ8" s="53">
        <f t="shared" ref="BJ8:BJ36" si="221">IFERROR(AZ8/$BG8,"")</f>
        <v>0.13918918918918918</v>
      </c>
      <c r="BK8" s="53">
        <f t="shared" si="92"/>
        <v>0.13513513513513514</v>
      </c>
      <c r="BL8" s="53">
        <f t="shared" si="93"/>
        <v>0.14594594594594595</v>
      </c>
      <c r="BM8" s="53">
        <f t="shared" si="94"/>
        <v>0.13513513513513514</v>
      </c>
      <c r="BN8" s="53">
        <f t="shared" si="95"/>
        <v>0.13783783783783785</v>
      </c>
      <c r="BO8" s="53">
        <f t="shared" si="96"/>
        <v>0.16756756756756758</v>
      </c>
      <c r="BP8" s="53">
        <f t="shared" si="97"/>
        <v>0.13918918918918918</v>
      </c>
      <c r="BQ8" s="55">
        <f t="shared" ref="BQ8:BQ36" si="222">SUM(BJ8:BP8)</f>
        <v>1</v>
      </c>
      <c r="BU8" s="41">
        <f t="shared" ref="BU8:BU36" si="223">IFERROR(YEAR($C8),"")</f>
        <v>2016</v>
      </c>
      <c r="BV8" s="44" t="str">
        <f t="shared" ref="BV8:BV36" si="224">IFERROR(TEXT($C8,"MMM"),"")</f>
        <v>Feb</v>
      </c>
      <c r="BW8" s="51">
        <f t="shared" ref="BW8:BW36" si="225">IFERROR(WEEKNUM($C8),"")</f>
        <v>7</v>
      </c>
      <c r="BX8" s="72">
        <f>VLOOKUP($C8+BX$4,'Raw Data'!$B$3:$AD$1033,BX$3,0)</f>
        <v>47</v>
      </c>
      <c r="BY8" s="72">
        <f>VLOOKUP($C8+BY$4,'Raw Data'!$B$3:$AD$1033,BY$3,0)</f>
        <v>39</v>
      </c>
      <c r="BZ8" s="72">
        <f>VLOOKUP($C8+BZ$4,'Raw Data'!$B$3:$AD$1033,BZ$3,0)</f>
        <v>32</v>
      </c>
      <c r="CA8" s="72">
        <f>VLOOKUP($C8+CA$4,'Raw Data'!$B$3:$AD$1033,CA$3,0)</f>
        <v>57</v>
      </c>
      <c r="CB8" s="72">
        <f>VLOOKUP($C8+CB$4,'Raw Data'!$B$3:$AD$1033,CB$3,0)</f>
        <v>64</v>
      </c>
      <c r="CC8" s="72">
        <f>VLOOKUP($C8+CC$4,'Raw Data'!$B$3:$AD$1033,CC$3,0)</f>
        <v>72</v>
      </c>
      <c r="CD8" s="72">
        <f>VLOOKUP($C8+CD$4,'Raw Data'!$B$3:$AD$1033,CD$3,0)</f>
        <v>60</v>
      </c>
      <c r="CE8" s="73">
        <f t="shared" ref="CE8:CE36" si="226">IFERROR(SUM(BX8:CD8),"")</f>
        <v>371</v>
      </c>
      <c r="CF8" s="14"/>
      <c r="CG8" s="49">
        <f t="shared" ref="CG8:CG36" si="227">BW8</f>
        <v>7</v>
      </c>
      <c r="CH8" s="53">
        <f t="shared" ref="CH8:CH36" si="228">IFERROR(BX8/$CE8,"")</f>
        <v>0.12668463611859837</v>
      </c>
      <c r="CI8" s="53">
        <f t="shared" si="98"/>
        <v>0.10512129380053908</v>
      </c>
      <c r="CJ8" s="53">
        <f t="shared" si="99"/>
        <v>8.6253369272237201E-2</v>
      </c>
      <c r="CK8" s="53">
        <f t="shared" si="100"/>
        <v>0.15363881401617252</v>
      </c>
      <c r="CL8" s="53">
        <f t="shared" si="101"/>
        <v>0.1725067385444744</v>
      </c>
      <c r="CM8" s="53">
        <f t="shared" si="102"/>
        <v>0.19407008086253369</v>
      </c>
      <c r="CN8" s="53">
        <f t="shared" si="103"/>
        <v>0.16172506738544473</v>
      </c>
      <c r="CO8" s="55">
        <f t="shared" ref="CO8:CO36" si="229">IFERROR(SUM(CH8:CN8),"")</f>
        <v>1</v>
      </c>
      <c r="CS8" s="41">
        <f t="shared" ref="CS8:CS36" si="230">IFERROR(YEAR($C8),"")</f>
        <v>2016</v>
      </c>
      <c r="CT8" s="44" t="str">
        <f t="shared" ref="CT8:CT36" si="231">IFERROR(TEXT($C8,"MMM"),"")</f>
        <v>Feb</v>
      </c>
      <c r="CU8" s="51">
        <f t="shared" ref="CU8:CU36" si="232">IFERROR(WEEKNUM($C8),"")</f>
        <v>7</v>
      </c>
      <c r="CV8" s="72">
        <f>VLOOKUP($C8+CV$4,'Raw Data'!$B$3:$AD$1033,CV$3,0)</f>
        <v>527</v>
      </c>
      <c r="CW8" s="72">
        <f>VLOOKUP($C8+CW$4,'Raw Data'!$B$3:$AD$1033,CW$3,0)</f>
        <v>594</v>
      </c>
      <c r="CX8" s="72">
        <f>VLOOKUP($C8+CX$4,'Raw Data'!$B$3:$AD$1033,CX$3,0)</f>
        <v>477</v>
      </c>
      <c r="CY8" s="72">
        <f>VLOOKUP($C8+CY$4,'Raw Data'!$B$3:$AD$1033,CY$3,0)</f>
        <v>418</v>
      </c>
      <c r="CZ8" s="72">
        <f>VLOOKUP($C8+CZ$4,'Raw Data'!$B$3:$AD$1033,CZ$3,0)</f>
        <v>680</v>
      </c>
      <c r="DA8" s="72">
        <f>VLOOKUP($C8+DA$4,'Raw Data'!$B$3:$AD$1033,DA$3,0)</f>
        <v>666</v>
      </c>
      <c r="DB8" s="72">
        <f>VLOOKUP($C8+DB$4,'Raw Data'!$B$3:$AD$1033,DB$3,0)</f>
        <v>681</v>
      </c>
      <c r="DC8" s="73">
        <f t="shared" ref="DC8:DC36" si="233">IFERROR(SUM(CV8:DB8),"")</f>
        <v>4043</v>
      </c>
      <c r="DD8" s="14"/>
      <c r="DE8" s="49">
        <f t="shared" ref="DE8:DE36" si="234">CU8</f>
        <v>7</v>
      </c>
      <c r="DF8" s="53">
        <f t="shared" ref="DF8:DF29" si="235">IFERROR(CV8/$DC8,"")</f>
        <v>0.13034875092752907</v>
      </c>
      <c r="DG8" s="53">
        <f t="shared" si="104"/>
        <v>0.1469206035122434</v>
      </c>
      <c r="DH8" s="53">
        <f t="shared" si="105"/>
        <v>0.11798169675983181</v>
      </c>
      <c r="DI8" s="53">
        <f t="shared" si="106"/>
        <v>0.10338857284194905</v>
      </c>
      <c r="DJ8" s="53">
        <f t="shared" si="107"/>
        <v>0.16819193668068266</v>
      </c>
      <c r="DK8" s="53">
        <f t="shared" si="108"/>
        <v>0.16472916151372743</v>
      </c>
      <c r="DL8" s="53">
        <f t="shared" si="109"/>
        <v>0.16843927776403661</v>
      </c>
      <c r="DM8" s="55">
        <f t="shared" ref="DM8:DM36" si="236">IFERROR(SUM(DF8:DL8),"")</f>
        <v>1</v>
      </c>
      <c r="DQ8" s="41">
        <f t="shared" ref="DQ8:DQ36" si="237">IFERROR(YEAR($C8),"")</f>
        <v>2016</v>
      </c>
      <c r="DR8" s="44" t="str">
        <f t="shared" ref="DR8:DR36" si="238">IFERROR(TEXT($C8,"MMM"),"")</f>
        <v>Feb</v>
      </c>
      <c r="DS8" s="51">
        <f t="shared" ref="DS8:DS36" si="239">IFERROR(WEEKNUM($C8),"")</f>
        <v>7</v>
      </c>
      <c r="DT8" s="72">
        <f>VLOOKUP($C8+DT$4,'Raw Data'!$B$3:$AD$1033,DT$3,0)</f>
        <v>129</v>
      </c>
      <c r="DU8" s="72">
        <f>VLOOKUP($C8+DU$4,'Raw Data'!$B$3:$AD$1033,DU$3,0)</f>
        <v>130</v>
      </c>
      <c r="DV8" s="72">
        <f>VLOOKUP($C8+DV$4,'Raw Data'!$B$3:$AD$1033,DV$3,0)</f>
        <v>109</v>
      </c>
      <c r="DW8" s="72">
        <f>VLOOKUP($C8+DW$4,'Raw Data'!$B$3:$AD$1033,DW$3,0)</f>
        <v>129</v>
      </c>
      <c r="DX8" s="72">
        <f>VLOOKUP($C8+DX$4,'Raw Data'!$B$3:$AD$1033,DX$3,0)</f>
        <v>135</v>
      </c>
      <c r="DY8" s="72">
        <f>VLOOKUP($C8+DY$4,'Raw Data'!$B$3:$AD$1033,DY$3,0)</f>
        <v>142</v>
      </c>
      <c r="DZ8" s="72">
        <f>VLOOKUP($C8+DZ$4,'Raw Data'!$B$3:$AD$1033,DZ$3,0)</f>
        <v>152</v>
      </c>
      <c r="EA8" s="73">
        <f t="shared" ref="EA8:EA36" si="240">IFERROR(SUM(DT8:DZ8),"")</f>
        <v>926</v>
      </c>
      <c r="EB8" s="14"/>
      <c r="EC8" s="49">
        <f t="shared" ref="EC8:EC36" si="241">DS8</f>
        <v>7</v>
      </c>
      <c r="ED8" s="53">
        <f t="shared" ref="ED8:ED28" si="242">IFERROR(DT8/$EA8,"")</f>
        <v>0.13930885529157666</v>
      </c>
      <c r="EE8" s="53">
        <f t="shared" si="110"/>
        <v>0.14038876889848811</v>
      </c>
      <c r="EF8" s="53">
        <f t="shared" si="111"/>
        <v>0.11771058315334773</v>
      </c>
      <c r="EG8" s="53">
        <f t="shared" si="112"/>
        <v>0.13930885529157666</v>
      </c>
      <c r="EH8" s="53">
        <f t="shared" si="113"/>
        <v>0.14578833693304535</v>
      </c>
      <c r="EI8" s="53">
        <f t="shared" si="114"/>
        <v>0.15334773218142547</v>
      </c>
      <c r="EJ8" s="53">
        <f t="shared" si="115"/>
        <v>0.16414686825053995</v>
      </c>
      <c r="EK8" s="55">
        <f t="shared" ref="EK8:EK36" si="243">IFERROR(SUM(ED8:EJ8),"")</f>
        <v>1</v>
      </c>
      <c r="EO8" s="41">
        <f t="shared" ref="EO8:EO36" si="244">IFERROR(YEAR($C8),"")</f>
        <v>2016</v>
      </c>
      <c r="EP8" s="44" t="str">
        <f t="shared" ref="EP8:EP36" si="245">IFERROR(TEXT($C8,"MMM"),"")</f>
        <v>Feb</v>
      </c>
      <c r="EQ8" s="51">
        <f t="shared" ref="EQ8:EQ36" si="246">IFERROR(WEEKNUM($C8),"")</f>
        <v>7</v>
      </c>
      <c r="ER8" s="72">
        <f>VLOOKUP($C8+ER$4,'Raw Data'!$B$3:$AD$1033,ER$3,0)</f>
        <v>129</v>
      </c>
      <c r="ES8" s="72">
        <f>VLOOKUP($C8+ES$4,'Raw Data'!$B$3:$AD$1033,ES$3,0)</f>
        <v>130</v>
      </c>
      <c r="ET8" s="72">
        <f>VLOOKUP($C8+ET$4,'Raw Data'!$B$3:$AD$1033,ET$3,0)</f>
        <v>109</v>
      </c>
      <c r="EU8" s="72">
        <f>VLOOKUP($C8+EU$4,'Raw Data'!$B$3:$AD$1033,EU$3,0)</f>
        <v>129</v>
      </c>
      <c r="EV8" s="72">
        <f>VLOOKUP($C8+EV$4,'Raw Data'!$B$3:$AD$1033,EV$3,0)</f>
        <v>135</v>
      </c>
      <c r="EW8" s="72">
        <f>VLOOKUP($C8+EW$4,'Raw Data'!$B$3:$AD$1033,EW$3,0)</f>
        <v>142</v>
      </c>
      <c r="EX8" s="72">
        <f>VLOOKUP($C8+EX$4,'Raw Data'!$B$3:$AD$1033,EX$3,0)</f>
        <v>152</v>
      </c>
      <c r="EY8" s="73">
        <f t="shared" ref="EY8:EY36" si="247">IFERROR(SUM(ER8:EX8),"")</f>
        <v>926</v>
      </c>
      <c r="EZ8" s="14"/>
      <c r="FA8" s="49">
        <f t="shared" ref="FA8:FA36" si="248">EQ8</f>
        <v>7</v>
      </c>
      <c r="FB8" s="53">
        <f t="shared" ref="FB8:FB28" si="249">IFERROR(ER8/$EY8,"")</f>
        <v>0.13930885529157666</v>
      </c>
      <c r="FC8" s="53">
        <f t="shared" si="116"/>
        <v>0.14038876889848811</v>
      </c>
      <c r="FD8" s="53">
        <f t="shared" si="117"/>
        <v>0.11771058315334773</v>
      </c>
      <c r="FE8" s="53">
        <f t="shared" si="118"/>
        <v>0.13930885529157666</v>
      </c>
      <c r="FF8" s="53">
        <f t="shared" si="119"/>
        <v>0.14578833693304535</v>
      </c>
      <c r="FG8" s="53">
        <f t="shared" si="120"/>
        <v>0.15334773218142547</v>
      </c>
      <c r="FH8" s="53">
        <f t="shared" si="121"/>
        <v>0.16414686825053995</v>
      </c>
      <c r="FI8" s="55">
        <f t="shared" ref="FI8:FI36" si="250">IFERROR(SUM(FB8:FH8),"")</f>
        <v>1</v>
      </c>
      <c r="FM8" s="41">
        <f t="shared" ref="FM8:FM36" si="251">IFERROR(YEAR($C8),"")</f>
        <v>2016</v>
      </c>
      <c r="FN8" s="44" t="str">
        <f t="shared" ref="FN8:FN36" si="252">IFERROR(TEXT($C8,"MMM"),"")</f>
        <v>Feb</v>
      </c>
      <c r="FO8" s="51">
        <f t="shared" ref="FO8:FO36" si="253">IFERROR(WEEKNUM($C8),"")</f>
        <v>7</v>
      </c>
      <c r="FP8" s="72">
        <f>VLOOKUP($C8+FP$4,'Raw Data'!$B$3:$AD$1033,FP$3,0)</f>
        <v>3383</v>
      </c>
      <c r="FQ8" s="72">
        <f>VLOOKUP($C8+FQ$4,'Raw Data'!$B$3:$AD$1033,FQ$3,0)</f>
        <v>3490</v>
      </c>
      <c r="FR8" s="72">
        <f>VLOOKUP($C8+FR$4,'Raw Data'!$B$3:$AD$1033,FR$3,0)</f>
        <v>2559</v>
      </c>
      <c r="FS8" s="72">
        <f>VLOOKUP($C8+FS$4,'Raw Data'!$B$3:$AD$1033,FS$3,0)</f>
        <v>2036</v>
      </c>
      <c r="FT8" s="72">
        <f>VLOOKUP($C8+FT$4,'Raw Data'!$B$3:$AD$1033,FT$3,0)</f>
        <v>4017</v>
      </c>
      <c r="FU8" s="72">
        <f>VLOOKUP($C8+FU$4,'Raw Data'!$B$3:$AD$1033,FU$3,0)</f>
        <v>4020</v>
      </c>
      <c r="FV8" s="72">
        <f>VLOOKUP($C8+FV$4,'Raw Data'!$B$3:$AD$1033,FV$3,0)</f>
        <v>3914</v>
      </c>
      <c r="FW8" s="73">
        <f t="shared" ref="FW8:FW36" si="254">IFERROR(SUM(FP8:FV8),"")</f>
        <v>23419</v>
      </c>
      <c r="FX8" s="14"/>
      <c r="FY8" s="49">
        <f t="shared" ref="FY8:FY36" si="255">FO8</f>
        <v>7</v>
      </c>
      <c r="FZ8" s="53">
        <f t="shared" ref="FZ8:FZ28" si="256">IFERROR(FP8/$FW8,"")</f>
        <v>0.14445535676160381</v>
      </c>
      <c r="GA8" s="53">
        <f t="shared" si="122"/>
        <v>0.14902429651137966</v>
      </c>
      <c r="GB8" s="53">
        <f t="shared" si="123"/>
        <v>0.10927025065118066</v>
      </c>
      <c r="GC8" s="53">
        <f t="shared" si="124"/>
        <v>8.6937956360220336E-2</v>
      </c>
      <c r="GD8" s="53">
        <f t="shared" si="125"/>
        <v>0.1715273922883129</v>
      </c>
      <c r="GE8" s="53">
        <f t="shared" si="126"/>
        <v>0.1716554934027926</v>
      </c>
      <c r="GF8" s="53">
        <f t="shared" si="127"/>
        <v>0.16712925402451001</v>
      </c>
      <c r="GG8" s="55">
        <f t="shared" ref="GG8:GG36" si="257">IFERROR(SUM(FZ8:GF8),"")</f>
        <v>1</v>
      </c>
      <c r="GK8" s="41">
        <f t="shared" ref="GK8:GK36" si="258">IFERROR(YEAR($C8),"")</f>
        <v>2016</v>
      </c>
      <c r="GL8" s="44" t="str">
        <f t="shared" ref="GL8:GL36" si="259">IFERROR(TEXT($C8,"MMM"),"")</f>
        <v>Feb</v>
      </c>
      <c r="GM8" s="51">
        <f t="shared" ref="GM8:GM36" si="260">IFERROR(WEEKNUM($C8),"")</f>
        <v>7</v>
      </c>
      <c r="GN8" s="72">
        <f>VLOOKUP($C8+GN$4,'Raw Data'!$B$3:$AD$1033,GN$3,0)</f>
        <v>2700</v>
      </c>
      <c r="GO8" s="72">
        <f>VLOOKUP($C8+GO$4,'Raw Data'!$B$3:$AD$1033,GO$3,0)</f>
        <v>2717</v>
      </c>
      <c r="GP8" s="72">
        <f>VLOOKUP($C8+GP$4,'Raw Data'!$B$3:$AD$1033,GP$3,0)</f>
        <v>2336</v>
      </c>
      <c r="GQ8" s="72">
        <f>VLOOKUP($C8+GQ$4,'Raw Data'!$B$3:$AD$1033,GQ$3,0)</f>
        <v>2038</v>
      </c>
      <c r="GR8" s="72">
        <f>VLOOKUP($C8+GR$4,'Raw Data'!$B$3:$AD$1033,GR$3,0)</f>
        <v>3192</v>
      </c>
      <c r="GS8" s="72">
        <f>VLOOKUP($C8+GS$4,'Raw Data'!$B$3:$AD$1033,GS$3,0)</f>
        <v>3067</v>
      </c>
      <c r="GT8" s="72">
        <f>VLOOKUP($C8+GT$4,'Raw Data'!$B$3:$AD$1033,GT$3,0)</f>
        <v>2856</v>
      </c>
      <c r="GU8" s="73">
        <f t="shared" ref="GU8:GU36" si="261">IFERROR(SUM(GN8:GT8),"")</f>
        <v>18906</v>
      </c>
      <c r="GV8" s="14"/>
      <c r="GW8" s="49">
        <f t="shared" ref="GW8:GW36" si="262">GM8</f>
        <v>7</v>
      </c>
      <c r="GX8" s="53">
        <f t="shared" ref="GX8:GX36" si="263">IFERROR(GN8/$GU8,"")</f>
        <v>0.14281180577594416</v>
      </c>
      <c r="GY8" s="53">
        <f t="shared" si="128"/>
        <v>0.14371099121971861</v>
      </c>
      <c r="GZ8" s="53">
        <f t="shared" si="129"/>
        <v>0.12355865862689093</v>
      </c>
      <c r="HA8" s="53">
        <f t="shared" si="130"/>
        <v>0.10779646673013858</v>
      </c>
      <c r="HB8" s="53">
        <f t="shared" si="131"/>
        <v>0.16883529038400508</v>
      </c>
      <c r="HC8" s="53">
        <f t="shared" si="132"/>
        <v>0.16222363270919285</v>
      </c>
      <c r="HD8" s="53">
        <f t="shared" si="133"/>
        <v>0.15106315455410982</v>
      </c>
      <c r="HE8" s="55">
        <f t="shared" ref="HE8:HE36" si="264">IFERROR(SUM(GX8:HD8),"")</f>
        <v>0.99999999999999989</v>
      </c>
      <c r="HI8" s="41">
        <f t="shared" ref="HI8:HI36" si="265">IFERROR(YEAR($C8),"")</f>
        <v>2016</v>
      </c>
      <c r="HJ8" s="44" t="str">
        <f t="shared" ref="HJ8:HJ36" si="266">IFERROR(TEXT($C8,"MMM"),"")</f>
        <v>Feb</v>
      </c>
      <c r="HK8" s="51">
        <f t="shared" ref="HK8:HK36" si="267">IFERROR(WEEKNUM($C8),"")</f>
        <v>7</v>
      </c>
      <c r="HL8" s="72">
        <f>VLOOKUP($C8+HL$4,'Raw Data'!$B$3:$AD$1033,HL$3,0)</f>
        <v>191</v>
      </c>
      <c r="HM8" s="72">
        <f>VLOOKUP($C8+HM$4,'Raw Data'!$B$3:$AD$1033,HM$3,0)</f>
        <v>206</v>
      </c>
      <c r="HN8" s="72">
        <f>VLOOKUP($C8+HN$4,'Raw Data'!$B$3:$AD$1033,HN$3,0)</f>
        <v>183</v>
      </c>
      <c r="HO8" s="72">
        <f>VLOOKUP($C8+HO$4,'Raw Data'!$B$3:$AD$1033,HO$3,0)</f>
        <v>151</v>
      </c>
      <c r="HP8" s="72">
        <f>VLOOKUP($C8+HP$4,'Raw Data'!$B$3:$AD$1033,HP$3,0)</f>
        <v>230</v>
      </c>
      <c r="HQ8" s="72">
        <f>VLOOKUP($C8+HQ$4,'Raw Data'!$B$3:$AD$1033,HQ$3,0)</f>
        <v>240</v>
      </c>
      <c r="HR8" s="72">
        <f>VLOOKUP($C8+HR$4,'Raw Data'!$B$3:$AD$1033,HR$3,0)</f>
        <v>245</v>
      </c>
      <c r="HS8" s="73">
        <f t="shared" ref="HS8:HS36" si="268">IFERROR(SUM(HL8:HR8),"")</f>
        <v>1446</v>
      </c>
      <c r="HT8" s="14"/>
      <c r="HU8" s="49">
        <f t="shared" ref="HU8:HU36" si="269">HK8</f>
        <v>7</v>
      </c>
      <c r="HV8" s="53">
        <f t="shared" ref="HV8:HV30" si="270">IFERROR(HL8/$HS8,"")</f>
        <v>0.13208852005532504</v>
      </c>
      <c r="HW8" s="53">
        <f t="shared" si="134"/>
        <v>0.14246196403872752</v>
      </c>
      <c r="HX8" s="53">
        <f t="shared" si="135"/>
        <v>0.12655601659751037</v>
      </c>
      <c r="HY8" s="53">
        <f t="shared" si="136"/>
        <v>0.10442600276625173</v>
      </c>
      <c r="HZ8" s="53">
        <f t="shared" si="137"/>
        <v>0.1590594744121715</v>
      </c>
      <c r="IA8" s="53">
        <f t="shared" si="138"/>
        <v>0.16597510373443983</v>
      </c>
      <c r="IB8" s="53">
        <f t="shared" si="139"/>
        <v>0.16943291839557401</v>
      </c>
      <c r="IC8" s="55">
        <f t="shared" ref="IC8:IC36" si="271">IFERROR(SUM(HV8:IB8),"")</f>
        <v>1</v>
      </c>
      <c r="IG8" s="41">
        <f t="shared" ref="IG8:IG36" si="272">IFERROR(YEAR($C8),"")</f>
        <v>2016</v>
      </c>
      <c r="IH8" s="44" t="str">
        <f t="shared" ref="IH8:IH36" si="273">IFERROR(TEXT($C8,"MMM"),"")</f>
        <v>Feb</v>
      </c>
      <c r="II8" s="51">
        <f t="shared" ref="II8:II36" si="274">IFERROR(WEEKNUM($C8),"")</f>
        <v>7</v>
      </c>
      <c r="IJ8" s="72">
        <f>VLOOKUP($C8+IJ$4,'Raw Data'!$B$3:$AD$1033,IJ$3,0)</f>
        <v>73</v>
      </c>
      <c r="IK8" s="72">
        <f>VLOOKUP($C8+IK$4,'Raw Data'!$B$3:$AD$1033,IK$3,0)</f>
        <v>58</v>
      </c>
      <c r="IL8" s="72">
        <f>VLOOKUP($C8+IL$4,'Raw Data'!$B$3:$AD$1033,IL$3,0)</f>
        <v>58</v>
      </c>
      <c r="IM8" s="72">
        <f>VLOOKUP($C8+IM$4,'Raw Data'!$B$3:$AD$1033,IM$3,0)</f>
        <v>33</v>
      </c>
      <c r="IN8" s="72">
        <f>VLOOKUP($C8+IN$4,'Raw Data'!$B$3:$AD$1033,IN$3,0)</f>
        <v>51</v>
      </c>
      <c r="IO8" s="72">
        <f>VLOOKUP($C8+IO$4,'Raw Data'!$B$3:$AD$1033,IO$3,0)</f>
        <v>60</v>
      </c>
      <c r="IP8" s="72">
        <f>VLOOKUP($C8+IP$4,'Raw Data'!$B$3:$AD$1033,IP$3,0)</f>
        <v>63</v>
      </c>
      <c r="IQ8" s="73">
        <f t="shared" ref="IQ8:IQ36" si="275">IFERROR(SUM(IJ8:IP8),"")</f>
        <v>396</v>
      </c>
      <c r="IR8" s="14"/>
      <c r="IS8" s="49">
        <f t="shared" ref="IS8:IS36" si="276">II8</f>
        <v>7</v>
      </c>
      <c r="IT8" s="53">
        <f t="shared" ref="IT8:IT30" si="277">IFERROR(IJ8/$IQ8,"")</f>
        <v>0.18434343434343434</v>
      </c>
      <c r="IU8" s="53">
        <f t="shared" si="140"/>
        <v>0.14646464646464646</v>
      </c>
      <c r="IV8" s="53">
        <f t="shared" si="141"/>
        <v>0.14646464646464646</v>
      </c>
      <c r="IW8" s="53">
        <f t="shared" si="142"/>
        <v>8.3333333333333329E-2</v>
      </c>
      <c r="IX8" s="53">
        <f t="shared" si="143"/>
        <v>0.12878787878787878</v>
      </c>
      <c r="IY8" s="53">
        <f t="shared" si="144"/>
        <v>0.15151515151515152</v>
      </c>
      <c r="IZ8" s="53">
        <f t="shared" si="145"/>
        <v>0.15909090909090909</v>
      </c>
      <c r="JA8" s="55">
        <f t="shared" ref="JA8:JA36" si="278">IFERROR(SUM(IT8:IZ8),"")</f>
        <v>0.99999999999999989</v>
      </c>
      <c r="JE8" s="41">
        <f t="shared" ref="JE8:JE36" si="279">IFERROR(YEAR($C8),"")</f>
        <v>2016</v>
      </c>
      <c r="JF8" s="44" t="str">
        <f t="shared" ref="JF8:JF36" si="280">IFERROR(TEXT($C8,"MMM"),"")</f>
        <v>Feb</v>
      </c>
      <c r="JG8" s="51">
        <f t="shared" ref="JG8:JG36" si="281">IFERROR(WEEKNUM($C8),"")</f>
        <v>7</v>
      </c>
      <c r="JH8" s="72">
        <f>VLOOKUP($C8+JH$4,'Raw Data'!$B$3:$AD$1033,JH$3,0)</f>
        <v>10</v>
      </c>
      <c r="JI8" s="72">
        <f>VLOOKUP($C8+JI$4,'Raw Data'!$B$3:$AD$1033,JI$3,0)</f>
        <v>7</v>
      </c>
      <c r="JJ8" s="72">
        <f>VLOOKUP($C8+JJ$4,'Raw Data'!$B$3:$AD$1033,JJ$3,0)</f>
        <v>7</v>
      </c>
      <c r="JK8" s="72">
        <f>VLOOKUP($C8+JK$4,'Raw Data'!$B$3:$AD$1033,JK$3,0)</f>
        <v>5</v>
      </c>
      <c r="JL8" s="72">
        <f>VLOOKUP($C8+JL$4,'Raw Data'!$B$3:$AD$1033,JL$3,0)</f>
        <v>17</v>
      </c>
      <c r="JM8" s="72">
        <f>VLOOKUP($C8+JM$4,'Raw Data'!$B$3:$AD$1033,JM$3,0)</f>
        <v>4</v>
      </c>
      <c r="JN8" s="72">
        <f>VLOOKUP($C8+JN$4,'Raw Data'!$B$3:$AD$1033,JN$3,0)</f>
        <v>17</v>
      </c>
      <c r="JO8" s="73">
        <f t="shared" ref="JO8:JO36" si="282">IFERROR(SUM(JH8:JN8),"")</f>
        <v>67</v>
      </c>
      <c r="JP8" s="14"/>
      <c r="JQ8" s="49">
        <f t="shared" ref="JQ8:JQ36" si="283">JG8</f>
        <v>7</v>
      </c>
      <c r="JR8" s="53">
        <f t="shared" ref="JR8:JR30" si="284">IFERROR(JH8/$JO8,"")</f>
        <v>0.14925373134328357</v>
      </c>
      <c r="JS8" s="53">
        <f t="shared" si="146"/>
        <v>0.1044776119402985</v>
      </c>
      <c r="JT8" s="53">
        <f t="shared" si="147"/>
        <v>0.1044776119402985</v>
      </c>
      <c r="JU8" s="53">
        <f t="shared" si="148"/>
        <v>7.4626865671641784E-2</v>
      </c>
      <c r="JV8" s="53">
        <f t="shared" si="149"/>
        <v>0.2537313432835821</v>
      </c>
      <c r="JW8" s="53">
        <f t="shared" si="150"/>
        <v>5.9701492537313432E-2</v>
      </c>
      <c r="JX8" s="53">
        <f t="shared" si="151"/>
        <v>0.2537313432835821</v>
      </c>
      <c r="JY8" s="55">
        <f t="shared" ref="JY8:JY36" si="285">IFERROR(SUM(JR8:JX8),"")</f>
        <v>1</v>
      </c>
      <c r="KC8" s="41">
        <f t="shared" ref="KC8:KC36" si="286">IFERROR(YEAR($C8),"")</f>
        <v>2016</v>
      </c>
      <c r="KD8" s="44" t="str">
        <f t="shared" ref="KD8:KD36" si="287">IFERROR(TEXT($C8,"MMM"),"")</f>
        <v>Feb</v>
      </c>
      <c r="KE8" s="51">
        <f t="shared" ref="KE8:KE36" si="288">IFERROR(WEEKNUM($C8),"")</f>
        <v>7</v>
      </c>
      <c r="KF8" s="72">
        <f>VLOOKUP($C8+KF$4,'Raw Data'!$B$3:$AD$1033,KF$3,0)</f>
        <v>20</v>
      </c>
      <c r="KG8" s="72">
        <f>VLOOKUP($C8+KG$4,'Raw Data'!$B$3:$AD$1033,KG$3,0)</f>
        <v>27</v>
      </c>
      <c r="KH8" s="72">
        <f>VLOOKUP($C8+KH$4,'Raw Data'!$B$3:$AD$1033,KH$3,0)</f>
        <v>0</v>
      </c>
      <c r="KI8" s="72">
        <f>VLOOKUP($C8+KI$4,'Raw Data'!$B$3:$AD$1033,KI$3,0)</f>
        <v>0</v>
      </c>
      <c r="KJ8" s="72">
        <f>VLOOKUP($C8+KJ$4,'Raw Data'!$B$3:$AD$1033,KJ$3,0)</f>
        <v>25</v>
      </c>
      <c r="KK8" s="72">
        <f>VLOOKUP($C8+KK$4,'Raw Data'!$B$3:$AD$1033,KK$3,0)</f>
        <v>27</v>
      </c>
      <c r="KL8" s="72">
        <f>VLOOKUP($C8+KL$4,'Raw Data'!$B$3:$AD$1033,KL$3,0)</f>
        <v>30</v>
      </c>
      <c r="KM8" s="73">
        <f t="shared" ref="KM8:KM36" si="289">IFERROR(SUM(KF8:KL8),"")</f>
        <v>129</v>
      </c>
      <c r="KN8" s="14"/>
      <c r="KO8" s="49">
        <f t="shared" ref="KO8:KO36" si="290">KE8</f>
        <v>7</v>
      </c>
      <c r="KP8" s="53">
        <f t="shared" ref="KP8:KP30" si="291">IFERROR(KF8/$KM8,"")</f>
        <v>0.15503875968992248</v>
      </c>
      <c r="KQ8" s="53">
        <f t="shared" si="152"/>
        <v>0.20930232558139536</v>
      </c>
      <c r="KR8" s="53">
        <f t="shared" si="153"/>
        <v>0</v>
      </c>
      <c r="KS8" s="53">
        <f t="shared" si="154"/>
        <v>0</v>
      </c>
      <c r="KT8" s="53">
        <f t="shared" si="155"/>
        <v>0.19379844961240311</v>
      </c>
      <c r="KU8" s="53">
        <f t="shared" si="156"/>
        <v>0.20930232558139536</v>
      </c>
      <c r="KV8" s="53">
        <f t="shared" si="157"/>
        <v>0.23255813953488372</v>
      </c>
      <c r="KW8" s="55">
        <f t="shared" ref="KW8:KW36" si="292">IFERROR(SUM(KP8:KV8),"")</f>
        <v>1</v>
      </c>
      <c r="LA8" s="41">
        <f t="shared" ref="LA8:LA36" si="293">IFERROR(YEAR($C8),"")</f>
        <v>2016</v>
      </c>
      <c r="LB8" s="44" t="str">
        <f t="shared" ref="LB8:LB36" si="294">IFERROR(TEXT($C8,"MMM"),"")</f>
        <v>Feb</v>
      </c>
      <c r="LC8" s="51">
        <f t="shared" ref="LC8:LC36" si="295">IFERROR(WEEKNUM($C8),"")</f>
        <v>7</v>
      </c>
      <c r="LD8" s="72">
        <f>VLOOKUP($C8+LD$4,'Raw Data'!$B$3:$AD$1033,LD$3,0)</f>
        <v>94</v>
      </c>
      <c r="LE8" s="72">
        <f>VLOOKUP($C8+LE$4,'Raw Data'!$B$3:$AD$1033,LE$3,0)</f>
        <v>93</v>
      </c>
      <c r="LF8" s="72">
        <f>VLOOKUP($C8+LF$4,'Raw Data'!$B$3:$AD$1033,LF$3,0)</f>
        <v>0</v>
      </c>
      <c r="LG8" s="72">
        <f>VLOOKUP($C8+LG$4,'Raw Data'!$B$3:$AD$1033,LG$3,0)</f>
        <v>0</v>
      </c>
      <c r="LH8" s="72">
        <f>VLOOKUP($C8+LH$4,'Raw Data'!$B$3:$AD$1033,LH$3,0)</f>
        <v>75</v>
      </c>
      <c r="LI8" s="72">
        <f>VLOOKUP($C8+LI$4,'Raw Data'!$B$3:$AD$1033,LI$3,0)</f>
        <v>85</v>
      </c>
      <c r="LJ8" s="72">
        <f>VLOOKUP($C8+LJ$4,'Raw Data'!$B$3:$AD$1033,LJ$3,0)</f>
        <v>103</v>
      </c>
      <c r="LK8" s="73">
        <f t="shared" ref="LK8:LK36" si="296">IFERROR(SUM(LD8:LJ8),"")</f>
        <v>450</v>
      </c>
      <c r="LL8" s="14"/>
      <c r="LM8" s="49">
        <f t="shared" ref="LM8:LM36" si="297">LC8</f>
        <v>7</v>
      </c>
      <c r="LN8" s="53">
        <f t="shared" ref="LN8:LN29" si="298">IFERROR(LD8/$LK8,"")</f>
        <v>0.2088888888888889</v>
      </c>
      <c r="LO8" s="53">
        <f t="shared" si="158"/>
        <v>0.20666666666666667</v>
      </c>
      <c r="LP8" s="53">
        <f t="shared" si="159"/>
        <v>0</v>
      </c>
      <c r="LQ8" s="53">
        <f t="shared" si="160"/>
        <v>0</v>
      </c>
      <c r="LR8" s="53">
        <f t="shared" si="161"/>
        <v>0.16666666666666666</v>
      </c>
      <c r="LS8" s="53">
        <f t="shared" si="162"/>
        <v>0.18888888888888888</v>
      </c>
      <c r="LT8" s="53">
        <f t="shared" si="163"/>
        <v>0.22888888888888889</v>
      </c>
      <c r="LU8" s="55">
        <f t="shared" ref="LU8:LU36" si="299">IFERROR(SUM(LN8:LT8),"")</f>
        <v>1</v>
      </c>
      <c r="LY8" s="41">
        <f t="shared" ref="LY8:LY36" si="300">IFERROR(YEAR($C8),"")</f>
        <v>2016</v>
      </c>
      <c r="LZ8" s="44" t="str">
        <f t="shared" ref="LZ8:LZ36" si="301">IFERROR(TEXT($C8,"MMM"),"")</f>
        <v>Feb</v>
      </c>
      <c r="MA8" s="51">
        <f t="shared" ref="MA8:MA36" si="302">IFERROR(WEEKNUM($C8),"")</f>
        <v>7</v>
      </c>
      <c r="MB8" s="72">
        <f>VLOOKUP($C8+MB$4,'Raw Data'!$B$3:$AD$1033,MB$3,0)</f>
        <v>742</v>
      </c>
      <c r="MC8" s="72">
        <f>VLOOKUP($C8+MC$4,'Raw Data'!$B$3:$AD$1033,MC$3,0)</f>
        <v>704</v>
      </c>
      <c r="MD8" s="72">
        <f>VLOOKUP($C8+MD$4,'Raw Data'!$B$3:$AD$1033,MD$3,0)</f>
        <v>144</v>
      </c>
      <c r="ME8" s="72">
        <f>VLOOKUP($C8+ME$4,'Raw Data'!$B$3:$AD$1033,ME$3,0)</f>
        <v>141</v>
      </c>
      <c r="MF8" s="72">
        <f>VLOOKUP($C8+MF$4,'Raw Data'!$B$3:$AD$1033,MF$3,0)</f>
        <v>594</v>
      </c>
      <c r="MG8" s="72">
        <f>VLOOKUP($C8+MG$4,'Raw Data'!$B$3:$AD$1033,MG$3,0)</f>
        <v>768</v>
      </c>
      <c r="MH8" s="72">
        <f>VLOOKUP($C8+MH$4,'Raw Data'!$B$3:$AD$1033,MH$3,0)</f>
        <v>936</v>
      </c>
      <c r="MI8" s="73">
        <f t="shared" ref="MI8:MI36" si="303">IFERROR(SUM(MB8:MH8),"")</f>
        <v>4029</v>
      </c>
      <c r="MJ8" s="14"/>
      <c r="MK8" s="49">
        <f t="shared" ref="MK8:MK36" si="304">MA8</f>
        <v>7</v>
      </c>
      <c r="ML8" s="53">
        <f t="shared" ref="ML8:ML30" si="305">IFERROR(MB8/$MI8,"")</f>
        <v>0.18416480516257136</v>
      </c>
      <c r="MM8" s="53">
        <f t="shared" si="164"/>
        <v>0.1747331844130057</v>
      </c>
      <c r="MN8" s="53">
        <f t="shared" si="165"/>
        <v>3.5740878629932984E-2</v>
      </c>
      <c r="MO8" s="53">
        <f t="shared" si="166"/>
        <v>3.4996276991809384E-2</v>
      </c>
      <c r="MP8" s="53">
        <f t="shared" si="167"/>
        <v>0.14743112434847358</v>
      </c>
      <c r="MQ8" s="53">
        <f t="shared" si="168"/>
        <v>0.19061801935964259</v>
      </c>
      <c r="MR8" s="53">
        <f t="shared" si="169"/>
        <v>0.23231571109456442</v>
      </c>
      <c r="MS8" s="55">
        <f t="shared" ref="MS8:MS36" si="306">IFERROR(SUM(ML8:MR8),"")</f>
        <v>1</v>
      </c>
      <c r="MW8" s="41">
        <f t="shared" ref="MW8:MW36" si="307">IFERROR(YEAR($C8),"")</f>
        <v>2016</v>
      </c>
      <c r="MX8" s="44" t="str">
        <f t="shared" ref="MX8:MX36" si="308">IFERROR(TEXT($C8,"MMM"),"")</f>
        <v>Feb</v>
      </c>
      <c r="MY8" s="51">
        <f t="shared" ref="MY8:MY36" si="309">IFERROR(WEEKNUM($C8),"")</f>
        <v>7</v>
      </c>
      <c r="MZ8" s="72">
        <f>VLOOKUP($C8+MZ$4,'Raw Data'!$B$3:$AD$1033,MZ$3,0)</f>
        <v>141</v>
      </c>
      <c r="NA8" s="72">
        <f>VLOOKUP($C8+NA$4,'Raw Data'!$B$3:$AD$1033,NA$3,0)</f>
        <v>115</v>
      </c>
      <c r="NB8" s="72">
        <f>VLOOKUP($C8+NB$4,'Raw Data'!$B$3:$AD$1033,NB$3,0)</f>
        <v>65</v>
      </c>
      <c r="NC8" s="72">
        <f>VLOOKUP($C8+NC$4,'Raw Data'!$B$3:$AD$1033,NC$3,0)</f>
        <v>65</v>
      </c>
      <c r="ND8" s="72">
        <f>VLOOKUP($C8+ND$4,'Raw Data'!$B$3:$AD$1033,ND$3,0)</f>
        <v>102</v>
      </c>
      <c r="NE8" s="72">
        <f>VLOOKUP($C8+NE$4,'Raw Data'!$B$3:$AD$1033,NE$3,0)</f>
        <v>109</v>
      </c>
      <c r="NF8" s="72">
        <f>VLOOKUP($C8+NF$4,'Raw Data'!$B$3:$AD$1033,NF$3,0)</f>
        <v>161</v>
      </c>
      <c r="NG8" s="73">
        <f t="shared" ref="NG8:NG36" si="310">IFERROR(SUM(MZ8:NF8),"")</f>
        <v>758</v>
      </c>
      <c r="NH8" s="14"/>
      <c r="NI8" s="49">
        <f t="shared" ref="NI8:NI36" si="311">MY8</f>
        <v>7</v>
      </c>
      <c r="NJ8" s="53">
        <f t="shared" si="170"/>
        <v>0.18601583113456466</v>
      </c>
      <c r="NK8" s="53">
        <f t="shared" si="171"/>
        <v>0.15171503957783641</v>
      </c>
      <c r="NL8" s="53">
        <f t="shared" si="172"/>
        <v>8.5751978891820582E-2</v>
      </c>
      <c r="NM8" s="53">
        <f t="shared" si="173"/>
        <v>8.5751978891820582E-2</v>
      </c>
      <c r="NN8" s="53">
        <f t="shared" si="174"/>
        <v>0.13456464379947231</v>
      </c>
      <c r="NO8" s="53">
        <f t="shared" si="175"/>
        <v>0.14379947229551451</v>
      </c>
      <c r="NP8" s="53">
        <f t="shared" si="176"/>
        <v>0.21240105540897097</v>
      </c>
      <c r="NQ8" s="55">
        <f t="shared" ref="NQ8:NQ36" si="312">IFERROR(SUM(NJ8:NP8),"")</f>
        <v>1</v>
      </c>
      <c r="NU8" s="41">
        <f t="shared" ref="NU8:NU36" si="313">IFERROR(YEAR($C8),"")</f>
        <v>2016</v>
      </c>
      <c r="NV8" s="44" t="str">
        <f t="shared" ref="NV8:NV36" si="314">IFERROR(TEXT($C8,"MMM"),"")</f>
        <v>Feb</v>
      </c>
      <c r="NW8" s="51">
        <f t="shared" ref="NW8:NW36" si="315">IFERROR(WEEKNUM($C8),"")</f>
        <v>7</v>
      </c>
      <c r="NX8" s="72">
        <f>VLOOKUP($C8+NX$4,'Raw Data'!$B$3:$AD$1033,NX$3,0)</f>
        <v>0</v>
      </c>
      <c r="NY8" s="72">
        <f>VLOOKUP($C8+NY$4,'Raw Data'!$B$3:$AD$1033,NY$3,0)</f>
        <v>0</v>
      </c>
      <c r="NZ8" s="72">
        <f>VLOOKUP($C8+NZ$4,'Raw Data'!$B$3:$AD$1033,NZ$3,0)</f>
        <v>0</v>
      </c>
      <c r="OA8" s="72">
        <f>VLOOKUP($C8+OA$4,'Raw Data'!$B$3:$AD$1033,OA$3,0)</f>
        <v>0</v>
      </c>
      <c r="OB8" s="72">
        <f>VLOOKUP($C8+OB$4,'Raw Data'!$B$3:$AD$1033,OB$3,0)</f>
        <v>0</v>
      </c>
      <c r="OC8" s="72">
        <f>VLOOKUP($C8+OC$4,'Raw Data'!$B$3:$AD$1033,OC$3,0)</f>
        <v>0</v>
      </c>
      <c r="OD8" s="72">
        <f>VLOOKUP($C8+OD$4,'Raw Data'!$B$3:$AD$1033,OD$3,0)</f>
        <v>0</v>
      </c>
      <c r="OE8" s="73">
        <f t="shared" ref="OE8:OE36" si="316">IFERROR(SUM(NX8:OD8),"")</f>
        <v>0</v>
      </c>
      <c r="OF8" s="14"/>
      <c r="OG8" s="49">
        <f t="shared" ref="OG8:OG36" si="317">NW8</f>
        <v>7</v>
      </c>
      <c r="OH8" s="53" t="str">
        <f t="shared" ref="OH8:OH28" si="318">IFERROR(NX8/$OE8,"")</f>
        <v/>
      </c>
      <c r="OI8" s="53" t="str">
        <f t="shared" si="177"/>
        <v/>
      </c>
      <c r="OJ8" s="53" t="str">
        <f t="shared" si="178"/>
        <v/>
      </c>
      <c r="OK8" s="53" t="str">
        <f t="shared" si="179"/>
        <v/>
      </c>
      <c r="OL8" s="53" t="str">
        <f t="shared" si="180"/>
        <v/>
      </c>
      <c r="OM8" s="53" t="str">
        <f t="shared" si="181"/>
        <v/>
      </c>
      <c r="ON8" s="53" t="str">
        <f t="shared" si="182"/>
        <v/>
      </c>
      <c r="OO8" s="55">
        <f t="shared" ref="OO8:OO36" si="319">IFERROR(SUM(OH8:ON8),"")</f>
        <v>0</v>
      </c>
      <c r="OS8" s="41">
        <f t="shared" ref="OS8:OS36" si="320">IFERROR(YEAR($C8),"")</f>
        <v>2016</v>
      </c>
      <c r="OT8" s="44" t="str">
        <f t="shared" ref="OT8:OT36" si="321">IFERROR(TEXT($C8,"MMM"),"")</f>
        <v>Feb</v>
      </c>
      <c r="OU8" s="51">
        <f t="shared" ref="OU8:OU36" si="322">IFERROR(WEEKNUM($C8),"")</f>
        <v>7</v>
      </c>
      <c r="OV8" s="72">
        <f>VLOOKUP($C8+OV$4,'Raw Data'!$B$3:$AD$1033,OV$3,0)</f>
        <v>0</v>
      </c>
      <c r="OW8" s="72">
        <f>VLOOKUP($C8+OW$4,'Raw Data'!$B$3:$AD$1033,OW$3,0)</f>
        <v>0</v>
      </c>
      <c r="OX8" s="72">
        <f>VLOOKUP($C8+OX$4,'Raw Data'!$B$3:$AD$1033,OX$3,0)</f>
        <v>0</v>
      </c>
      <c r="OY8" s="72">
        <f>VLOOKUP($C8+OY$4,'Raw Data'!$B$3:$AD$1033,OY$3,0)</f>
        <v>0</v>
      </c>
      <c r="OZ8" s="72">
        <f>VLOOKUP($C8+OZ$4,'Raw Data'!$B$3:$AD$1033,OZ$3,0)</f>
        <v>0</v>
      </c>
      <c r="PA8" s="72">
        <f>VLOOKUP($C8+PA$4,'Raw Data'!$B$3:$AD$1033,PA$3,0)</f>
        <v>0</v>
      </c>
      <c r="PB8" s="72">
        <f>VLOOKUP($C8+PB$4,'Raw Data'!$B$3:$AD$1033,PB$3,0)</f>
        <v>0</v>
      </c>
      <c r="PC8" s="73">
        <f t="shared" ref="PC8:PC36" si="323">IFERROR(SUM(OV8:PB8),"")</f>
        <v>0</v>
      </c>
      <c r="PD8" s="14"/>
      <c r="PE8" s="49">
        <f t="shared" ref="PE8:PE36" si="324">OU8</f>
        <v>7</v>
      </c>
      <c r="PF8" s="53" t="str">
        <f t="shared" ref="PF8:PF29" si="325">IFERROR(OV8/$PC8,"")</f>
        <v/>
      </c>
      <c r="PG8" s="53" t="str">
        <f t="shared" si="183"/>
        <v/>
      </c>
      <c r="PH8" s="53" t="str">
        <f t="shared" si="184"/>
        <v/>
      </c>
      <c r="PI8" s="53" t="str">
        <f t="shared" si="185"/>
        <v/>
      </c>
      <c r="PJ8" s="53" t="str">
        <f t="shared" si="186"/>
        <v/>
      </c>
      <c r="PK8" s="53" t="str">
        <f t="shared" si="187"/>
        <v/>
      </c>
      <c r="PL8" s="53" t="str">
        <f t="shared" si="188"/>
        <v/>
      </c>
      <c r="PM8" s="55">
        <f t="shared" ref="PM8:PM36" si="326">IFERROR(SUM(PF8:PL8),"")</f>
        <v>0</v>
      </c>
      <c r="PS8" s="41">
        <f t="shared" ref="PS8:PS36" si="327">IFERROR(YEAR($C8),"")</f>
        <v>2016</v>
      </c>
      <c r="PT8" s="44" t="str">
        <f t="shared" ref="PT8:PT36" si="328">IFERROR(TEXT($C8,"MMM"),"")</f>
        <v>Feb</v>
      </c>
      <c r="PU8" s="51">
        <f t="shared" ref="PU8:PU36" si="329">IFERROR(WEEKNUM($C8),"")</f>
        <v>7</v>
      </c>
      <c r="PV8" s="72">
        <f>VLOOKUP($C8+PV$4,'Raw Data'!$B$3:$AD$1033,PV$3,0)</f>
        <v>0</v>
      </c>
      <c r="PW8" s="72">
        <f>VLOOKUP($C8+PW$4,'Raw Data'!$B$3:$AD$1033,PW$3,0)</f>
        <v>0</v>
      </c>
      <c r="PX8" s="72">
        <f>VLOOKUP($C8+PX$4,'Raw Data'!$B$3:$AD$1033,PX$3,0)</f>
        <v>0</v>
      </c>
      <c r="PY8" s="72">
        <f>VLOOKUP($C8+PY$4,'Raw Data'!$B$3:$AD$1033,PY$3,0)</f>
        <v>0</v>
      </c>
      <c r="PZ8" s="72">
        <f>VLOOKUP($C8+PZ$4,'Raw Data'!$B$3:$AD$1033,PZ$3,0)</f>
        <v>0</v>
      </c>
      <c r="QA8" s="72">
        <f>VLOOKUP($C8+QA$4,'Raw Data'!$B$3:$AD$1033,QA$3,0)</f>
        <v>0</v>
      </c>
      <c r="QB8" s="72">
        <f>VLOOKUP($C8+QB$4,'Raw Data'!$B$3:$AD$1033,QB$3,0)</f>
        <v>0</v>
      </c>
      <c r="QC8" s="73">
        <f t="shared" ref="QC8:QC36" si="330">IFERROR(SUM(PV8:QB8),"")</f>
        <v>0</v>
      </c>
      <c r="QD8" s="14"/>
      <c r="QE8" s="49">
        <f t="shared" ref="QE8:QE36" si="331">PU8</f>
        <v>7</v>
      </c>
      <c r="QF8" s="53" t="str">
        <f t="shared" ref="QF8:QF36" si="332">IFERROR(PV8/$PC8,"")</f>
        <v/>
      </c>
      <c r="QG8" s="53" t="str">
        <f t="shared" si="189"/>
        <v/>
      </c>
      <c r="QH8" s="53" t="str">
        <f t="shared" si="190"/>
        <v/>
      </c>
      <c r="QI8" s="53" t="str">
        <f t="shared" si="191"/>
        <v/>
      </c>
      <c r="QJ8" s="53" t="str">
        <f t="shared" si="192"/>
        <v/>
      </c>
      <c r="QK8" s="53" t="str">
        <f t="shared" si="193"/>
        <v/>
      </c>
      <c r="QL8" s="53" t="str">
        <f t="shared" si="194"/>
        <v/>
      </c>
      <c r="QM8" s="55">
        <f t="shared" ref="QM8:QM36" si="333">IFERROR(SUM(QF8:QL8),"")</f>
        <v>0</v>
      </c>
      <c r="QQ8" s="41">
        <f t="shared" ref="QQ8:QQ36" si="334">IFERROR(YEAR($C8),"")</f>
        <v>2016</v>
      </c>
      <c r="QR8" s="44" t="str">
        <f t="shared" ref="QR8:QR36" si="335">IFERROR(TEXT($C8,"MMM"),"")</f>
        <v>Feb</v>
      </c>
      <c r="QS8" s="51">
        <f t="shared" ref="QS8:QS36" si="336">IFERROR(WEEKNUM($C8),"")</f>
        <v>7</v>
      </c>
      <c r="QT8" s="72">
        <f>VLOOKUP($C8+QT$4,'Raw Data'!$B$3:$AD$1033,QT$3,0)</f>
        <v>0</v>
      </c>
      <c r="QU8" s="72">
        <f>VLOOKUP($C8+QU$4,'Raw Data'!$B$3:$AD$1033,QU$3,0)</f>
        <v>0</v>
      </c>
      <c r="QV8" s="72">
        <f>VLOOKUP($C8+QV$4,'Raw Data'!$B$3:$AD$1033,QV$3,0)</f>
        <v>0</v>
      </c>
      <c r="QW8" s="72">
        <f>VLOOKUP($C8+QW$4,'Raw Data'!$B$3:$AD$1033,QW$3,0)</f>
        <v>0</v>
      </c>
      <c r="QX8" s="72">
        <f>VLOOKUP($C8+QX$4,'Raw Data'!$B$3:$AD$1033,QX$3,0)</f>
        <v>0</v>
      </c>
      <c r="QY8" s="72">
        <f>VLOOKUP($C8+QY$4,'Raw Data'!$B$3:$AD$1033,QY$3,0)</f>
        <v>0</v>
      </c>
      <c r="QZ8" s="72">
        <f>VLOOKUP($C8+QZ$4,'Raw Data'!$B$3:$AD$1033,QZ$3,0)</f>
        <v>0</v>
      </c>
      <c r="RA8" s="73">
        <f t="shared" ref="RA8:RA36" si="337">IFERROR(SUM(QT8:QZ8),"")</f>
        <v>0</v>
      </c>
      <c r="RB8" s="14"/>
      <c r="RC8" s="49">
        <f t="shared" ref="RC8:RC36" si="338">QS8</f>
        <v>7</v>
      </c>
      <c r="RD8" s="53" t="str">
        <f t="shared" ref="RD8:RD30" si="339">IFERROR(QT8/$PC8,"")</f>
        <v/>
      </c>
      <c r="RE8" s="53" t="str">
        <f t="shared" si="195"/>
        <v/>
      </c>
      <c r="RF8" s="53" t="str">
        <f t="shared" si="196"/>
        <v/>
      </c>
      <c r="RG8" s="53" t="str">
        <f t="shared" si="197"/>
        <v/>
      </c>
      <c r="RH8" s="53" t="str">
        <f t="shared" si="198"/>
        <v/>
      </c>
      <c r="RI8" s="53" t="str">
        <f t="shared" si="199"/>
        <v/>
      </c>
      <c r="RJ8" s="53" t="str">
        <f t="shared" si="200"/>
        <v/>
      </c>
      <c r="RK8" s="55">
        <f t="shared" ref="RK8:RK36" si="340">IFERROR(SUM(RD8:RJ8),"")</f>
        <v>0</v>
      </c>
    </row>
    <row r="9" spans="2:479" ht="12.75" customHeight="1" x14ac:dyDescent="0.25">
      <c r="B9" s="170">
        <v>7</v>
      </c>
      <c r="C9" s="191">
        <f t="shared" si="201"/>
        <v>42418</v>
      </c>
      <c r="D9" s="41">
        <f t="shared" si="202"/>
        <v>2016</v>
      </c>
      <c r="E9" s="44" t="str">
        <f t="shared" si="203"/>
        <v>Feb</v>
      </c>
      <c r="F9" s="51">
        <f t="shared" si="204"/>
        <v>8</v>
      </c>
      <c r="G9" s="20">
        <f>VLOOKUP($C9+G$4,'Raw Data'!$B$3:$AD$1033,G$3,0)</f>
        <v>164</v>
      </c>
      <c r="H9" s="20">
        <f>VLOOKUP($C9+H$4,'Raw Data'!$B$3:$AD$1033,H$3,0)</f>
        <v>125</v>
      </c>
      <c r="I9" s="20">
        <f>VLOOKUP($C9+I$4,'Raw Data'!$B$3:$AD$1033,I$3,0)</f>
        <v>137</v>
      </c>
      <c r="J9" s="20">
        <f>VLOOKUP($C9+J$4,'Raw Data'!$B$3:$AD$1033,J$3,0)</f>
        <v>169</v>
      </c>
      <c r="K9" s="20">
        <f>VLOOKUP($C9+K$4,'Raw Data'!$B$3:$AD$1033,K$3,0)</f>
        <v>183</v>
      </c>
      <c r="L9" s="20">
        <f>VLOOKUP($C9+L$4,'Raw Data'!$B$3:$AD$1033,L$3,0)</f>
        <v>156</v>
      </c>
      <c r="M9" s="20">
        <f>VLOOKUP($C9+M$4,'Raw Data'!$B$3:$AD$1033,M$3,0)</f>
        <v>186</v>
      </c>
      <c r="N9" s="21">
        <f t="shared" si="205"/>
        <v>1120</v>
      </c>
      <c r="O9" s="14"/>
      <c r="P9" s="49">
        <f t="shared" si="206"/>
        <v>8</v>
      </c>
      <c r="Q9" s="53">
        <f t="shared" si="207"/>
        <v>0.14642857142857144</v>
      </c>
      <c r="R9" s="53">
        <f t="shared" si="80"/>
        <v>0.11160714285714286</v>
      </c>
      <c r="S9" s="53">
        <f t="shared" si="81"/>
        <v>0.12232142857142857</v>
      </c>
      <c r="T9" s="53">
        <f t="shared" si="82"/>
        <v>0.15089285714285713</v>
      </c>
      <c r="U9" s="53">
        <f t="shared" si="83"/>
        <v>0.16339285714285715</v>
      </c>
      <c r="V9" s="53">
        <f t="shared" si="84"/>
        <v>0.13928571428571429</v>
      </c>
      <c r="W9" s="53">
        <f t="shared" si="85"/>
        <v>0.16607142857142856</v>
      </c>
      <c r="X9" s="55">
        <f t="shared" si="208"/>
        <v>0.99999999999999989</v>
      </c>
      <c r="Z9" s="41">
        <f t="shared" si="209"/>
        <v>2016</v>
      </c>
      <c r="AA9" s="44" t="str">
        <f t="shared" si="210"/>
        <v>Feb</v>
      </c>
      <c r="AB9" s="51">
        <f t="shared" si="211"/>
        <v>8</v>
      </c>
      <c r="AC9" s="72">
        <f>VLOOKUP($C9+AC$4,'Raw Data'!$B$3:$AD$1033,AC$3,0)</f>
        <v>127</v>
      </c>
      <c r="AD9" s="72">
        <f>VLOOKUP($C9+AD$4,'Raw Data'!$B$3:$AD$1033,AD$3,0)</f>
        <v>147</v>
      </c>
      <c r="AE9" s="72">
        <f>VLOOKUP($C9+AE$4,'Raw Data'!$B$3:$AD$1033,AE$3,0)</f>
        <v>139</v>
      </c>
      <c r="AF9" s="72">
        <f>VLOOKUP($C9+AF$4,'Raw Data'!$B$3:$AD$1033,AF$3,0)</f>
        <v>104</v>
      </c>
      <c r="AG9" s="72">
        <f>VLOOKUP($C9+AG$4,'Raw Data'!$B$3:$AD$1033,AG$3,0)</f>
        <v>139</v>
      </c>
      <c r="AH9" s="72">
        <f>VLOOKUP($C9+AH$4,'Raw Data'!$B$3:$AD$1033,AH$3,0)</f>
        <v>144</v>
      </c>
      <c r="AI9" s="72">
        <f>VLOOKUP($C9+AI$4,'Raw Data'!$B$3:$AD$1033,AI$3,0)</f>
        <v>110</v>
      </c>
      <c r="AJ9" s="73">
        <f t="shared" si="212"/>
        <v>910</v>
      </c>
      <c r="AK9" s="14"/>
      <c r="AL9" s="49">
        <f t="shared" si="213"/>
        <v>8</v>
      </c>
      <c r="AM9" s="53">
        <f t="shared" si="214"/>
        <v>0.13956043956043956</v>
      </c>
      <c r="AN9" s="53">
        <f t="shared" si="86"/>
        <v>0.16153846153846155</v>
      </c>
      <c r="AO9" s="53">
        <f t="shared" si="87"/>
        <v>0.15274725274725276</v>
      </c>
      <c r="AP9" s="53">
        <f t="shared" si="88"/>
        <v>0.11428571428571428</v>
      </c>
      <c r="AQ9" s="53">
        <f t="shared" si="89"/>
        <v>0.15274725274725276</v>
      </c>
      <c r="AR9" s="53">
        <f t="shared" si="90"/>
        <v>0.15824175824175823</v>
      </c>
      <c r="AS9" s="53">
        <f t="shared" si="91"/>
        <v>0.12087912087912088</v>
      </c>
      <c r="AT9" s="55">
        <f t="shared" si="215"/>
        <v>1</v>
      </c>
      <c r="AW9" s="41">
        <f t="shared" si="216"/>
        <v>2016</v>
      </c>
      <c r="AX9" s="44" t="str">
        <f t="shared" si="217"/>
        <v>Feb</v>
      </c>
      <c r="AY9" s="51">
        <f t="shared" si="218"/>
        <v>8</v>
      </c>
      <c r="AZ9" s="72">
        <f>VLOOKUP($C9+AZ$4,'Raw Data'!$B$3:$AD$1033,AZ$3,0)</f>
        <v>124</v>
      </c>
      <c r="BA9" s="72">
        <f>VLOOKUP($C9+BA$4,'Raw Data'!$B$3:$AD$1033,BA$3,0)</f>
        <v>129</v>
      </c>
      <c r="BB9" s="72">
        <f>VLOOKUP($C9+BB$4,'Raw Data'!$B$3:$AD$1033,BB$3,0)</f>
        <v>131</v>
      </c>
      <c r="BC9" s="72">
        <f>VLOOKUP($C9+BC$4,'Raw Data'!$B$3:$AD$1033,BC$3,0)</f>
        <v>109</v>
      </c>
      <c r="BD9" s="72">
        <f>VLOOKUP($C9+BD$4,'Raw Data'!$B$3:$AD$1033,BD$3,0)</f>
        <v>133</v>
      </c>
      <c r="BE9" s="72">
        <f>VLOOKUP($C9+BE$4,'Raw Data'!$B$3:$AD$1033,BE$3,0)</f>
        <v>144</v>
      </c>
      <c r="BF9" s="72">
        <f>VLOOKUP($C9+BF$4,'Raw Data'!$B$3:$AD$1033,BF$3,0)</f>
        <v>105</v>
      </c>
      <c r="BG9" s="73">
        <f t="shared" si="219"/>
        <v>875</v>
      </c>
      <c r="BH9" s="14"/>
      <c r="BI9" s="49">
        <f t="shared" si="220"/>
        <v>8</v>
      </c>
      <c r="BJ9" s="53">
        <f t="shared" si="221"/>
        <v>0.14171428571428571</v>
      </c>
      <c r="BK9" s="53">
        <f t="shared" si="92"/>
        <v>0.14742857142857144</v>
      </c>
      <c r="BL9" s="53">
        <f t="shared" si="93"/>
        <v>0.14971428571428572</v>
      </c>
      <c r="BM9" s="53">
        <f t="shared" si="94"/>
        <v>0.12457142857142857</v>
      </c>
      <c r="BN9" s="53">
        <f t="shared" si="95"/>
        <v>0.152</v>
      </c>
      <c r="BO9" s="53">
        <f t="shared" si="96"/>
        <v>0.16457142857142856</v>
      </c>
      <c r="BP9" s="53">
        <f t="shared" si="97"/>
        <v>0.12</v>
      </c>
      <c r="BQ9" s="55">
        <f t="shared" si="222"/>
        <v>1</v>
      </c>
      <c r="BU9" s="41">
        <f t="shared" si="223"/>
        <v>2016</v>
      </c>
      <c r="BV9" s="44" t="str">
        <f t="shared" si="224"/>
        <v>Feb</v>
      </c>
      <c r="BW9" s="51">
        <f t="shared" si="225"/>
        <v>8</v>
      </c>
      <c r="BX9" s="72">
        <f>VLOOKUP($C9+BX$4,'Raw Data'!$B$3:$AD$1033,BX$3,0)</f>
        <v>52</v>
      </c>
      <c r="BY9" s="72">
        <f>VLOOKUP($C9+BY$4,'Raw Data'!$B$3:$AD$1033,BY$3,0)</f>
        <v>55</v>
      </c>
      <c r="BZ9" s="72">
        <f>VLOOKUP($C9+BZ$4,'Raw Data'!$B$3:$AD$1033,BZ$3,0)</f>
        <v>36</v>
      </c>
      <c r="CA9" s="72">
        <f>VLOOKUP($C9+CA$4,'Raw Data'!$B$3:$AD$1033,CA$3,0)</f>
        <v>30</v>
      </c>
      <c r="CB9" s="72">
        <f>VLOOKUP($C9+CB$4,'Raw Data'!$B$3:$AD$1033,CB$3,0)</f>
        <v>63</v>
      </c>
      <c r="CC9" s="72">
        <f>VLOOKUP($C9+CC$4,'Raw Data'!$B$3:$AD$1033,CC$3,0)</f>
        <v>54</v>
      </c>
      <c r="CD9" s="72">
        <f>VLOOKUP($C9+CD$4,'Raw Data'!$B$3:$AD$1033,CD$3,0)</f>
        <v>58</v>
      </c>
      <c r="CE9" s="73">
        <f t="shared" si="226"/>
        <v>348</v>
      </c>
      <c r="CF9" s="14"/>
      <c r="CG9" s="49">
        <f t="shared" si="227"/>
        <v>8</v>
      </c>
      <c r="CH9" s="53">
        <f t="shared" si="228"/>
        <v>0.14942528735632185</v>
      </c>
      <c r="CI9" s="53">
        <f t="shared" si="98"/>
        <v>0.15804597701149425</v>
      </c>
      <c r="CJ9" s="53">
        <f t="shared" si="99"/>
        <v>0.10344827586206896</v>
      </c>
      <c r="CK9" s="53">
        <f t="shared" si="100"/>
        <v>8.6206896551724144E-2</v>
      </c>
      <c r="CL9" s="53">
        <f t="shared" si="101"/>
        <v>0.18103448275862069</v>
      </c>
      <c r="CM9" s="53">
        <f t="shared" si="102"/>
        <v>0.15517241379310345</v>
      </c>
      <c r="CN9" s="53">
        <f t="shared" si="103"/>
        <v>0.16666666666666666</v>
      </c>
      <c r="CO9" s="55">
        <f t="shared" si="229"/>
        <v>1</v>
      </c>
      <c r="CS9" s="41">
        <f t="shared" si="230"/>
        <v>2016</v>
      </c>
      <c r="CT9" s="44" t="str">
        <f t="shared" si="231"/>
        <v>Feb</v>
      </c>
      <c r="CU9" s="51">
        <f t="shared" si="232"/>
        <v>8</v>
      </c>
      <c r="CV9" s="72">
        <f>VLOOKUP($C9+CV$4,'Raw Data'!$B$3:$AD$1033,CV$3,0)</f>
        <v>549</v>
      </c>
      <c r="CW9" s="72">
        <f>VLOOKUP($C9+CW$4,'Raw Data'!$B$3:$AD$1033,CW$3,0)</f>
        <v>557</v>
      </c>
      <c r="CX9" s="72">
        <f>VLOOKUP($C9+CX$4,'Raw Data'!$B$3:$AD$1033,CX$3,0)</f>
        <v>490</v>
      </c>
      <c r="CY9" s="72">
        <f>VLOOKUP($C9+CY$4,'Raw Data'!$B$3:$AD$1033,CY$3,0)</f>
        <v>449</v>
      </c>
      <c r="CZ9" s="72">
        <f>VLOOKUP($C9+CZ$4,'Raw Data'!$B$3:$AD$1033,CZ$3,0)</f>
        <v>617</v>
      </c>
      <c r="DA9" s="72">
        <f>VLOOKUP($C9+DA$4,'Raw Data'!$B$3:$AD$1033,DA$3,0)</f>
        <v>575</v>
      </c>
      <c r="DB9" s="72">
        <f>VLOOKUP($C9+DB$4,'Raw Data'!$B$3:$AD$1033,DB$3,0)</f>
        <v>562</v>
      </c>
      <c r="DC9" s="73">
        <f t="shared" si="233"/>
        <v>3799</v>
      </c>
      <c r="DD9" s="14"/>
      <c r="DE9" s="49">
        <f t="shared" si="234"/>
        <v>8</v>
      </c>
      <c r="DF9" s="53">
        <f t="shared" si="235"/>
        <v>0.14451171360884443</v>
      </c>
      <c r="DG9" s="53">
        <f t="shared" si="104"/>
        <v>0.14661753092919189</v>
      </c>
      <c r="DH9" s="53">
        <f t="shared" si="105"/>
        <v>0.12898131087128192</v>
      </c>
      <c r="DI9" s="53">
        <f t="shared" si="106"/>
        <v>0.11818899710450119</v>
      </c>
      <c r="DJ9" s="53">
        <f t="shared" si="107"/>
        <v>0.16241116083179785</v>
      </c>
      <c r="DK9" s="53">
        <f t="shared" si="108"/>
        <v>0.15135561989997368</v>
      </c>
      <c r="DL9" s="53">
        <f t="shared" si="109"/>
        <v>0.14793366675440905</v>
      </c>
      <c r="DM9" s="55">
        <f t="shared" si="236"/>
        <v>1</v>
      </c>
      <c r="DQ9" s="41">
        <f t="shared" si="237"/>
        <v>2016</v>
      </c>
      <c r="DR9" s="44" t="str">
        <f t="shared" si="238"/>
        <v>Feb</v>
      </c>
      <c r="DS9" s="51">
        <f t="shared" si="239"/>
        <v>8</v>
      </c>
      <c r="DT9" s="72">
        <f>VLOOKUP($C9+DT$4,'Raw Data'!$B$3:$AD$1033,DT$3,0)</f>
        <v>86</v>
      </c>
      <c r="DU9" s="72">
        <f>VLOOKUP($C9+DU$4,'Raw Data'!$B$3:$AD$1033,DU$3,0)</f>
        <v>165</v>
      </c>
      <c r="DV9" s="72">
        <f>VLOOKUP($C9+DV$4,'Raw Data'!$B$3:$AD$1033,DV$3,0)</f>
        <v>109</v>
      </c>
      <c r="DW9" s="72">
        <f>VLOOKUP($C9+DW$4,'Raw Data'!$B$3:$AD$1033,DW$3,0)</f>
        <v>136</v>
      </c>
      <c r="DX9" s="72">
        <f>VLOOKUP($C9+DX$4,'Raw Data'!$B$3:$AD$1033,DX$3,0)</f>
        <v>155</v>
      </c>
      <c r="DY9" s="72">
        <f>VLOOKUP($C9+DY$4,'Raw Data'!$B$3:$AD$1033,DY$3,0)</f>
        <v>158</v>
      </c>
      <c r="DZ9" s="72">
        <f>VLOOKUP($C9+DZ$4,'Raw Data'!$B$3:$AD$1033,DZ$3,0)</f>
        <v>135</v>
      </c>
      <c r="EA9" s="73">
        <f t="shared" si="240"/>
        <v>944</v>
      </c>
      <c r="EB9" s="14"/>
      <c r="EC9" s="49">
        <f t="shared" si="241"/>
        <v>8</v>
      </c>
      <c r="ED9" s="53">
        <f t="shared" si="242"/>
        <v>9.110169491525423E-2</v>
      </c>
      <c r="EE9" s="53">
        <f t="shared" si="110"/>
        <v>0.17478813559322035</v>
      </c>
      <c r="EF9" s="53">
        <f t="shared" si="111"/>
        <v>0.11546610169491525</v>
      </c>
      <c r="EG9" s="53">
        <f t="shared" si="112"/>
        <v>0.1440677966101695</v>
      </c>
      <c r="EH9" s="53">
        <f t="shared" si="113"/>
        <v>0.16419491525423729</v>
      </c>
      <c r="EI9" s="53">
        <f t="shared" si="114"/>
        <v>0.1673728813559322</v>
      </c>
      <c r="EJ9" s="53">
        <f t="shared" si="115"/>
        <v>0.14300847457627119</v>
      </c>
      <c r="EK9" s="55">
        <f t="shared" si="243"/>
        <v>0.99999999999999989</v>
      </c>
      <c r="EO9" s="41">
        <f t="shared" si="244"/>
        <v>2016</v>
      </c>
      <c r="EP9" s="44" t="str">
        <f t="shared" si="245"/>
        <v>Feb</v>
      </c>
      <c r="EQ9" s="51">
        <f t="shared" si="246"/>
        <v>8</v>
      </c>
      <c r="ER9" s="72">
        <f>VLOOKUP($C9+ER$4,'Raw Data'!$B$3:$AD$1033,ER$3,0)</f>
        <v>86</v>
      </c>
      <c r="ES9" s="72">
        <f>VLOOKUP($C9+ES$4,'Raw Data'!$B$3:$AD$1033,ES$3,0)</f>
        <v>165</v>
      </c>
      <c r="ET9" s="72">
        <f>VLOOKUP($C9+ET$4,'Raw Data'!$B$3:$AD$1033,ET$3,0)</f>
        <v>109</v>
      </c>
      <c r="EU9" s="72">
        <f>VLOOKUP($C9+EU$4,'Raw Data'!$B$3:$AD$1033,EU$3,0)</f>
        <v>136</v>
      </c>
      <c r="EV9" s="72">
        <f>VLOOKUP($C9+EV$4,'Raw Data'!$B$3:$AD$1033,EV$3,0)</f>
        <v>155</v>
      </c>
      <c r="EW9" s="72">
        <f>VLOOKUP($C9+EW$4,'Raw Data'!$B$3:$AD$1033,EW$3,0)</f>
        <v>158</v>
      </c>
      <c r="EX9" s="72">
        <f>VLOOKUP($C9+EX$4,'Raw Data'!$B$3:$AD$1033,EX$3,0)</f>
        <v>135</v>
      </c>
      <c r="EY9" s="73">
        <f t="shared" si="247"/>
        <v>944</v>
      </c>
      <c r="EZ9" s="14"/>
      <c r="FA9" s="49">
        <f t="shared" si="248"/>
        <v>8</v>
      </c>
      <c r="FB9" s="53">
        <f t="shared" si="249"/>
        <v>9.110169491525423E-2</v>
      </c>
      <c r="FC9" s="53">
        <f t="shared" si="116"/>
        <v>0.17478813559322035</v>
      </c>
      <c r="FD9" s="53">
        <f t="shared" si="117"/>
        <v>0.11546610169491525</v>
      </c>
      <c r="FE9" s="53">
        <f t="shared" si="118"/>
        <v>0.1440677966101695</v>
      </c>
      <c r="FF9" s="53">
        <f t="shared" si="119"/>
        <v>0.16419491525423729</v>
      </c>
      <c r="FG9" s="53">
        <f t="shared" si="120"/>
        <v>0.1673728813559322</v>
      </c>
      <c r="FH9" s="53">
        <f t="shared" si="121"/>
        <v>0.14300847457627119</v>
      </c>
      <c r="FI9" s="55">
        <f t="shared" si="250"/>
        <v>0.99999999999999989</v>
      </c>
      <c r="FM9" s="41">
        <f t="shared" si="251"/>
        <v>2016</v>
      </c>
      <c r="FN9" s="44" t="str">
        <f t="shared" si="252"/>
        <v>Feb</v>
      </c>
      <c r="FO9" s="51">
        <f t="shared" si="253"/>
        <v>8</v>
      </c>
      <c r="FP9" s="72">
        <f>VLOOKUP($C9+FP$4,'Raw Data'!$B$3:$AD$1033,FP$3,0)</f>
        <v>3774</v>
      </c>
      <c r="FQ9" s="72">
        <f>VLOOKUP($C9+FQ$4,'Raw Data'!$B$3:$AD$1033,FQ$3,0)</f>
        <v>3361</v>
      </c>
      <c r="FR9" s="72">
        <f>VLOOKUP($C9+FR$4,'Raw Data'!$B$3:$AD$1033,FR$3,0)</f>
        <v>2404</v>
      </c>
      <c r="FS9" s="72">
        <f>VLOOKUP($C9+FS$4,'Raw Data'!$B$3:$AD$1033,FS$3,0)</f>
        <v>2081</v>
      </c>
      <c r="FT9" s="72">
        <f>VLOOKUP($C9+FT$4,'Raw Data'!$B$3:$AD$1033,FT$3,0)</f>
        <v>4241</v>
      </c>
      <c r="FU9" s="72">
        <f>VLOOKUP($C9+FU$4,'Raw Data'!$B$3:$AD$1033,FU$3,0)</f>
        <v>3746</v>
      </c>
      <c r="FV9" s="72">
        <f>VLOOKUP($C9+FV$4,'Raw Data'!$B$3:$AD$1033,FV$3,0)</f>
        <v>3458</v>
      </c>
      <c r="FW9" s="73">
        <f t="shared" si="254"/>
        <v>23065</v>
      </c>
      <c r="FX9" s="14"/>
      <c r="FY9" s="49">
        <f t="shared" si="255"/>
        <v>8</v>
      </c>
      <c r="FZ9" s="53">
        <f t="shared" si="256"/>
        <v>0.16362453934532842</v>
      </c>
      <c r="GA9" s="53">
        <f t="shared" si="122"/>
        <v>0.1457186212876653</v>
      </c>
      <c r="GB9" s="53">
        <f t="shared" si="123"/>
        <v>0.10422718404508996</v>
      </c>
      <c r="GC9" s="53">
        <f t="shared" si="124"/>
        <v>9.0223282029048335E-2</v>
      </c>
      <c r="GD9" s="53">
        <f t="shared" si="125"/>
        <v>0.18387166702796445</v>
      </c>
      <c r="GE9" s="53">
        <f t="shared" si="126"/>
        <v>0.16241057879904616</v>
      </c>
      <c r="GF9" s="53">
        <f t="shared" si="127"/>
        <v>0.14992412746585737</v>
      </c>
      <c r="GG9" s="55">
        <f t="shared" si="257"/>
        <v>1</v>
      </c>
      <c r="GK9" s="41">
        <f t="shared" si="258"/>
        <v>2016</v>
      </c>
      <c r="GL9" s="44" t="str">
        <f t="shared" si="259"/>
        <v>Feb</v>
      </c>
      <c r="GM9" s="51">
        <f t="shared" si="260"/>
        <v>8</v>
      </c>
      <c r="GN9" s="72">
        <f>VLOOKUP($C9+GN$4,'Raw Data'!$B$3:$AD$1033,GN$3,0)</f>
        <v>2871</v>
      </c>
      <c r="GO9" s="72">
        <f>VLOOKUP($C9+GO$4,'Raw Data'!$B$3:$AD$1033,GO$3,0)</f>
        <v>2905</v>
      </c>
      <c r="GP9" s="72">
        <f>VLOOKUP($C9+GP$4,'Raw Data'!$B$3:$AD$1033,GP$3,0)</f>
        <v>2352</v>
      </c>
      <c r="GQ9" s="72">
        <f>VLOOKUP($C9+GQ$4,'Raw Data'!$B$3:$AD$1033,GQ$3,0)</f>
        <v>2081</v>
      </c>
      <c r="GR9" s="72">
        <f>VLOOKUP($C9+GR$4,'Raw Data'!$B$3:$AD$1033,GR$3,0)</f>
        <v>2997</v>
      </c>
      <c r="GS9" s="72">
        <f>VLOOKUP($C9+GS$4,'Raw Data'!$B$3:$AD$1033,GS$3,0)</f>
        <v>2666</v>
      </c>
      <c r="GT9" s="72">
        <f>VLOOKUP($C9+GT$4,'Raw Data'!$B$3:$AD$1033,GT$3,0)</f>
        <v>2880</v>
      </c>
      <c r="GU9" s="73">
        <f t="shared" si="261"/>
        <v>18752</v>
      </c>
      <c r="GV9" s="14"/>
      <c r="GW9" s="49">
        <f t="shared" si="262"/>
        <v>8</v>
      </c>
      <c r="GX9" s="53">
        <f t="shared" si="263"/>
        <v>0.15310366894197952</v>
      </c>
      <c r="GY9" s="53">
        <f t="shared" si="128"/>
        <v>0.15491680887372014</v>
      </c>
      <c r="GZ9" s="53">
        <f t="shared" si="129"/>
        <v>0.12542662116040956</v>
      </c>
      <c r="HA9" s="53">
        <f t="shared" si="130"/>
        <v>0.11097482935153584</v>
      </c>
      <c r="HB9" s="53">
        <f t="shared" si="131"/>
        <v>0.15982295221843004</v>
      </c>
      <c r="HC9" s="53">
        <f t="shared" si="132"/>
        <v>0.14217150170648465</v>
      </c>
      <c r="HD9" s="53">
        <f t="shared" si="133"/>
        <v>0.15358361774744028</v>
      </c>
      <c r="HE9" s="55">
        <f t="shared" si="264"/>
        <v>1</v>
      </c>
      <c r="HI9" s="41">
        <f t="shared" si="265"/>
        <v>2016</v>
      </c>
      <c r="HJ9" s="44" t="str">
        <f t="shared" si="266"/>
        <v>Feb</v>
      </c>
      <c r="HK9" s="51">
        <f t="shared" si="267"/>
        <v>8</v>
      </c>
      <c r="HL9" s="72">
        <f>VLOOKUP($C9+HL$4,'Raw Data'!$B$3:$AD$1033,HL$3,0)</f>
        <v>202</v>
      </c>
      <c r="HM9" s="72">
        <f>VLOOKUP($C9+HM$4,'Raw Data'!$B$3:$AD$1033,HM$3,0)</f>
        <v>193</v>
      </c>
      <c r="HN9" s="72">
        <f>VLOOKUP($C9+HN$4,'Raw Data'!$B$3:$AD$1033,HN$3,0)</f>
        <v>174</v>
      </c>
      <c r="HO9" s="72">
        <f>VLOOKUP($C9+HO$4,'Raw Data'!$B$3:$AD$1033,HO$3,0)</f>
        <v>164</v>
      </c>
      <c r="HP9" s="72">
        <f>VLOOKUP($C9+HP$4,'Raw Data'!$B$3:$AD$1033,HP$3,0)</f>
        <v>201</v>
      </c>
      <c r="HQ9" s="72">
        <f>VLOOKUP($C9+HQ$4,'Raw Data'!$B$3:$AD$1033,HQ$3,0)</f>
        <v>196</v>
      </c>
      <c r="HR9" s="72">
        <f>VLOOKUP($C9+HR$4,'Raw Data'!$B$3:$AD$1033,HR$3,0)</f>
        <v>208</v>
      </c>
      <c r="HS9" s="73">
        <f t="shared" si="268"/>
        <v>1338</v>
      </c>
      <c r="HT9" s="14"/>
      <c r="HU9" s="49">
        <f t="shared" si="269"/>
        <v>8</v>
      </c>
      <c r="HV9" s="53">
        <f t="shared" si="270"/>
        <v>0.15097159940209268</v>
      </c>
      <c r="HW9" s="53">
        <f t="shared" si="134"/>
        <v>0.14424514200298955</v>
      </c>
      <c r="HX9" s="53">
        <f t="shared" si="135"/>
        <v>0.13004484304932734</v>
      </c>
      <c r="HY9" s="53">
        <f t="shared" si="136"/>
        <v>0.12257100149476831</v>
      </c>
      <c r="HZ9" s="53">
        <f t="shared" si="137"/>
        <v>0.15022421524663676</v>
      </c>
      <c r="IA9" s="53">
        <f t="shared" si="138"/>
        <v>0.14648729446935724</v>
      </c>
      <c r="IB9" s="53">
        <f t="shared" si="139"/>
        <v>0.15545590433482809</v>
      </c>
      <c r="IC9" s="55">
        <f t="shared" si="271"/>
        <v>1</v>
      </c>
      <c r="IG9" s="41">
        <f t="shared" si="272"/>
        <v>2016</v>
      </c>
      <c r="IH9" s="44" t="str">
        <f t="shared" si="273"/>
        <v>Feb</v>
      </c>
      <c r="II9" s="51">
        <f t="shared" si="274"/>
        <v>8</v>
      </c>
      <c r="IJ9" s="72">
        <f>VLOOKUP($C9+IJ$4,'Raw Data'!$B$3:$AD$1033,IJ$3,0)</f>
        <v>59</v>
      </c>
      <c r="IK9" s="72">
        <f>VLOOKUP($C9+IK$4,'Raw Data'!$B$3:$AD$1033,IK$3,0)</f>
        <v>42</v>
      </c>
      <c r="IL9" s="72">
        <f>VLOOKUP($C9+IL$4,'Raw Data'!$B$3:$AD$1033,IL$3,0)</f>
        <v>62</v>
      </c>
      <c r="IM9" s="72">
        <f>VLOOKUP($C9+IM$4,'Raw Data'!$B$3:$AD$1033,IM$3,0)</f>
        <v>39</v>
      </c>
      <c r="IN9" s="72">
        <f>VLOOKUP($C9+IN$4,'Raw Data'!$B$3:$AD$1033,IN$3,0)</f>
        <v>61</v>
      </c>
      <c r="IO9" s="72">
        <f>VLOOKUP($C9+IO$4,'Raw Data'!$B$3:$AD$1033,IO$3,0)</f>
        <v>58</v>
      </c>
      <c r="IP9" s="72">
        <f>VLOOKUP($C9+IP$4,'Raw Data'!$B$3:$AD$1033,IP$3,0)</f>
        <v>77</v>
      </c>
      <c r="IQ9" s="73">
        <f t="shared" si="275"/>
        <v>398</v>
      </c>
      <c r="IR9" s="14"/>
      <c r="IS9" s="49">
        <f t="shared" si="276"/>
        <v>8</v>
      </c>
      <c r="IT9" s="53">
        <f t="shared" si="277"/>
        <v>0.14824120603015076</v>
      </c>
      <c r="IU9" s="53">
        <f t="shared" si="140"/>
        <v>0.10552763819095477</v>
      </c>
      <c r="IV9" s="53">
        <f t="shared" si="141"/>
        <v>0.15577889447236182</v>
      </c>
      <c r="IW9" s="53">
        <f t="shared" si="142"/>
        <v>9.7989949748743713E-2</v>
      </c>
      <c r="IX9" s="53">
        <f t="shared" si="143"/>
        <v>0.15326633165829145</v>
      </c>
      <c r="IY9" s="53">
        <f t="shared" si="144"/>
        <v>0.14572864321608039</v>
      </c>
      <c r="IZ9" s="53">
        <f t="shared" si="145"/>
        <v>0.19346733668341709</v>
      </c>
      <c r="JA9" s="55">
        <f t="shared" si="278"/>
        <v>1</v>
      </c>
      <c r="JE9" s="41">
        <f t="shared" si="279"/>
        <v>2016</v>
      </c>
      <c r="JF9" s="44" t="str">
        <f t="shared" si="280"/>
        <v>Feb</v>
      </c>
      <c r="JG9" s="51">
        <f t="shared" si="281"/>
        <v>8</v>
      </c>
      <c r="JH9" s="72">
        <f>VLOOKUP($C9+JH$4,'Raw Data'!$B$3:$AD$1033,JH$3,0)</f>
        <v>24</v>
      </c>
      <c r="JI9" s="72">
        <f>VLOOKUP($C9+JI$4,'Raw Data'!$B$3:$AD$1033,JI$3,0)</f>
        <v>18</v>
      </c>
      <c r="JJ9" s="72">
        <f>VLOOKUP($C9+JJ$4,'Raw Data'!$B$3:$AD$1033,JJ$3,0)</f>
        <v>17</v>
      </c>
      <c r="JK9" s="72">
        <f>VLOOKUP($C9+JK$4,'Raw Data'!$B$3:$AD$1033,JK$3,0)</f>
        <v>16</v>
      </c>
      <c r="JL9" s="72">
        <f>VLOOKUP($C9+JL$4,'Raw Data'!$B$3:$AD$1033,JL$3,0)</f>
        <v>21</v>
      </c>
      <c r="JM9" s="72">
        <f>VLOOKUP($C9+JM$4,'Raw Data'!$B$3:$AD$1033,JM$3,0)</f>
        <v>15</v>
      </c>
      <c r="JN9" s="72">
        <f>VLOOKUP($C9+JN$4,'Raw Data'!$B$3:$AD$1033,JN$3,0)</f>
        <v>5</v>
      </c>
      <c r="JO9" s="73">
        <f t="shared" si="282"/>
        <v>116</v>
      </c>
      <c r="JP9" s="14"/>
      <c r="JQ9" s="49">
        <f t="shared" si="283"/>
        <v>8</v>
      </c>
      <c r="JR9" s="53">
        <f t="shared" si="284"/>
        <v>0.20689655172413793</v>
      </c>
      <c r="JS9" s="53">
        <f t="shared" si="146"/>
        <v>0.15517241379310345</v>
      </c>
      <c r="JT9" s="53">
        <f t="shared" si="147"/>
        <v>0.14655172413793102</v>
      </c>
      <c r="JU9" s="53">
        <f t="shared" si="148"/>
        <v>0.13793103448275862</v>
      </c>
      <c r="JV9" s="53">
        <f t="shared" si="149"/>
        <v>0.18103448275862069</v>
      </c>
      <c r="JW9" s="53">
        <f t="shared" si="150"/>
        <v>0.12931034482758622</v>
      </c>
      <c r="JX9" s="53">
        <f t="shared" si="151"/>
        <v>4.3103448275862072E-2</v>
      </c>
      <c r="JY9" s="55">
        <f t="shared" si="285"/>
        <v>1</v>
      </c>
      <c r="KC9" s="41">
        <f t="shared" si="286"/>
        <v>2016</v>
      </c>
      <c r="KD9" s="44" t="str">
        <f t="shared" si="287"/>
        <v>Feb</v>
      </c>
      <c r="KE9" s="51">
        <f t="shared" si="288"/>
        <v>8</v>
      </c>
      <c r="KF9" s="72">
        <f>VLOOKUP($C9+KF$4,'Raw Data'!$B$3:$AD$1033,KF$3,0)</f>
        <v>35</v>
      </c>
      <c r="KG9" s="72">
        <f>VLOOKUP($C9+KG$4,'Raw Data'!$B$3:$AD$1033,KG$3,0)</f>
        <v>26</v>
      </c>
      <c r="KH9" s="72">
        <f>VLOOKUP($C9+KH$4,'Raw Data'!$B$3:$AD$1033,KH$3,0)</f>
        <v>0</v>
      </c>
      <c r="KI9" s="72">
        <f>VLOOKUP($C9+KI$4,'Raw Data'!$B$3:$AD$1033,KI$3,0)</f>
        <v>0</v>
      </c>
      <c r="KJ9" s="72">
        <f>VLOOKUP($C9+KJ$4,'Raw Data'!$B$3:$AD$1033,KJ$3,0)</f>
        <v>32</v>
      </c>
      <c r="KK9" s="72">
        <f>VLOOKUP($C9+KK$4,'Raw Data'!$B$3:$AD$1033,KK$3,0)</f>
        <v>32</v>
      </c>
      <c r="KL9" s="72">
        <f>VLOOKUP($C9+KL$4,'Raw Data'!$B$3:$AD$1033,KL$3,0)</f>
        <v>45</v>
      </c>
      <c r="KM9" s="73">
        <f t="shared" si="289"/>
        <v>170</v>
      </c>
      <c r="KN9" s="14"/>
      <c r="KO9" s="49">
        <f t="shared" si="290"/>
        <v>8</v>
      </c>
      <c r="KP9" s="53">
        <f t="shared" si="291"/>
        <v>0.20588235294117646</v>
      </c>
      <c r="KQ9" s="53">
        <f t="shared" si="152"/>
        <v>0.15294117647058825</v>
      </c>
      <c r="KR9" s="53">
        <f t="shared" si="153"/>
        <v>0</v>
      </c>
      <c r="KS9" s="53">
        <f t="shared" si="154"/>
        <v>0</v>
      </c>
      <c r="KT9" s="53">
        <f t="shared" si="155"/>
        <v>0.18823529411764706</v>
      </c>
      <c r="KU9" s="53">
        <f t="shared" si="156"/>
        <v>0.18823529411764706</v>
      </c>
      <c r="KV9" s="53">
        <f t="shared" si="157"/>
        <v>0.26470588235294118</v>
      </c>
      <c r="KW9" s="55">
        <f t="shared" si="292"/>
        <v>1</v>
      </c>
      <c r="LA9" s="41">
        <f t="shared" si="293"/>
        <v>2016</v>
      </c>
      <c r="LB9" s="44" t="str">
        <f t="shared" si="294"/>
        <v>Feb</v>
      </c>
      <c r="LC9" s="51">
        <f t="shared" si="295"/>
        <v>8</v>
      </c>
      <c r="LD9" s="72">
        <f>VLOOKUP($C9+LD$4,'Raw Data'!$B$3:$AD$1033,LD$3,0)</f>
        <v>83</v>
      </c>
      <c r="LE9" s="72">
        <f>VLOOKUP($C9+LE$4,'Raw Data'!$B$3:$AD$1033,LE$3,0)</f>
        <v>77</v>
      </c>
      <c r="LF9" s="72">
        <f>VLOOKUP($C9+LF$4,'Raw Data'!$B$3:$AD$1033,LF$3,0)</f>
        <v>0</v>
      </c>
      <c r="LG9" s="72">
        <f>VLOOKUP($C9+LG$4,'Raw Data'!$B$3:$AD$1033,LG$3,0)</f>
        <v>0</v>
      </c>
      <c r="LH9" s="72">
        <f>VLOOKUP($C9+LH$4,'Raw Data'!$B$3:$AD$1033,LH$3,0)</f>
        <v>90</v>
      </c>
      <c r="LI9" s="72">
        <f>VLOOKUP($C9+LI$4,'Raw Data'!$B$3:$AD$1033,LI$3,0)</f>
        <v>100</v>
      </c>
      <c r="LJ9" s="72">
        <f>VLOOKUP($C9+LJ$4,'Raw Data'!$B$3:$AD$1033,LJ$3,0)</f>
        <v>101</v>
      </c>
      <c r="LK9" s="73">
        <f t="shared" si="296"/>
        <v>451</v>
      </c>
      <c r="LL9" s="14"/>
      <c r="LM9" s="49">
        <f t="shared" si="297"/>
        <v>8</v>
      </c>
      <c r="LN9" s="53">
        <f t="shared" si="298"/>
        <v>0.18403547671840353</v>
      </c>
      <c r="LO9" s="53">
        <f t="shared" si="158"/>
        <v>0.17073170731707318</v>
      </c>
      <c r="LP9" s="53">
        <f t="shared" si="159"/>
        <v>0</v>
      </c>
      <c r="LQ9" s="53">
        <f t="shared" si="160"/>
        <v>0</v>
      </c>
      <c r="LR9" s="53">
        <f t="shared" si="161"/>
        <v>0.19955654101995565</v>
      </c>
      <c r="LS9" s="53">
        <f t="shared" si="162"/>
        <v>0.22172949002217296</v>
      </c>
      <c r="LT9" s="53">
        <f t="shared" si="163"/>
        <v>0.22394678492239467</v>
      </c>
      <c r="LU9" s="55">
        <f t="shared" si="299"/>
        <v>1</v>
      </c>
      <c r="LY9" s="41">
        <f t="shared" si="300"/>
        <v>2016</v>
      </c>
      <c r="LZ9" s="44" t="str">
        <f t="shared" si="301"/>
        <v>Feb</v>
      </c>
      <c r="MA9" s="51">
        <f t="shared" si="302"/>
        <v>8</v>
      </c>
      <c r="MB9" s="72">
        <f>VLOOKUP($C9+MB$4,'Raw Data'!$B$3:$AD$1033,MB$3,0)</f>
        <v>959</v>
      </c>
      <c r="MC9" s="72">
        <f>VLOOKUP($C9+MC$4,'Raw Data'!$B$3:$AD$1033,MC$3,0)</f>
        <v>755</v>
      </c>
      <c r="MD9" s="72">
        <f>VLOOKUP($C9+MD$4,'Raw Data'!$B$3:$AD$1033,MD$3,0)</f>
        <v>211</v>
      </c>
      <c r="ME9" s="72">
        <f>VLOOKUP($C9+ME$4,'Raw Data'!$B$3:$AD$1033,ME$3,0)</f>
        <v>167</v>
      </c>
      <c r="MF9" s="72">
        <f>VLOOKUP($C9+MF$4,'Raw Data'!$B$3:$AD$1033,MF$3,0)</f>
        <v>787</v>
      </c>
      <c r="MG9" s="72">
        <f>VLOOKUP($C9+MG$4,'Raw Data'!$B$3:$AD$1033,MG$3,0)</f>
        <v>812</v>
      </c>
      <c r="MH9" s="72">
        <f>VLOOKUP($C9+MH$4,'Raw Data'!$B$3:$AD$1033,MH$3,0)</f>
        <v>841</v>
      </c>
      <c r="MI9" s="73">
        <f t="shared" si="303"/>
        <v>4532</v>
      </c>
      <c r="MJ9" s="14"/>
      <c r="MK9" s="49">
        <f t="shared" si="304"/>
        <v>8</v>
      </c>
      <c r="ML9" s="53">
        <f t="shared" si="305"/>
        <v>0.21160635481023832</v>
      </c>
      <c r="MM9" s="53">
        <f t="shared" si="164"/>
        <v>0.16659311562224183</v>
      </c>
      <c r="MN9" s="53">
        <f t="shared" si="165"/>
        <v>4.6557811120917919E-2</v>
      </c>
      <c r="MO9" s="53">
        <f t="shared" si="166"/>
        <v>3.6849073256840247E-2</v>
      </c>
      <c r="MP9" s="53">
        <f t="shared" si="167"/>
        <v>0.17365401588702559</v>
      </c>
      <c r="MQ9" s="53">
        <f t="shared" si="168"/>
        <v>0.17917034421888792</v>
      </c>
      <c r="MR9" s="53">
        <f t="shared" si="169"/>
        <v>0.18556928508384818</v>
      </c>
      <c r="MS9" s="55">
        <f t="shared" si="306"/>
        <v>1</v>
      </c>
      <c r="MW9" s="41">
        <f t="shared" si="307"/>
        <v>2016</v>
      </c>
      <c r="MX9" s="44" t="str">
        <f t="shared" si="308"/>
        <v>Feb</v>
      </c>
      <c r="MY9" s="51">
        <f t="shared" si="309"/>
        <v>8</v>
      </c>
      <c r="MZ9" s="72">
        <f>VLOOKUP($C9+MZ$4,'Raw Data'!$B$3:$AD$1033,MZ$3,0)</f>
        <v>154</v>
      </c>
      <c r="NA9" s="72">
        <f>VLOOKUP($C9+NA$4,'Raw Data'!$B$3:$AD$1033,NA$3,0)</f>
        <v>138</v>
      </c>
      <c r="NB9" s="72">
        <f>VLOOKUP($C9+NB$4,'Raw Data'!$B$3:$AD$1033,NB$3,0)</f>
        <v>116</v>
      </c>
      <c r="NC9" s="72">
        <f>VLOOKUP($C9+NC$4,'Raw Data'!$B$3:$AD$1033,NC$3,0)</f>
        <v>62</v>
      </c>
      <c r="ND9" s="72">
        <f>VLOOKUP($C9+ND$4,'Raw Data'!$B$3:$AD$1033,ND$3,0)</f>
        <v>132</v>
      </c>
      <c r="NE9" s="72">
        <f>VLOOKUP($C9+NE$4,'Raw Data'!$B$3:$AD$1033,NE$3,0)</f>
        <v>138</v>
      </c>
      <c r="NF9" s="72">
        <f>VLOOKUP($C9+NF$4,'Raw Data'!$B$3:$AD$1033,NF$3,0)</f>
        <v>125</v>
      </c>
      <c r="NG9" s="73">
        <f t="shared" si="310"/>
        <v>865</v>
      </c>
      <c r="NH9" s="14"/>
      <c r="NI9" s="49">
        <f t="shared" si="311"/>
        <v>8</v>
      </c>
      <c r="NJ9" s="53">
        <f t="shared" si="170"/>
        <v>0.17803468208092485</v>
      </c>
      <c r="NK9" s="53">
        <f t="shared" si="171"/>
        <v>0.15953757225433526</v>
      </c>
      <c r="NL9" s="53">
        <f t="shared" si="172"/>
        <v>0.13410404624277455</v>
      </c>
      <c r="NM9" s="53">
        <f t="shared" si="173"/>
        <v>7.1676300578034688E-2</v>
      </c>
      <c r="NN9" s="53">
        <f t="shared" si="174"/>
        <v>0.15260115606936417</v>
      </c>
      <c r="NO9" s="53">
        <f t="shared" si="175"/>
        <v>0.15953757225433526</v>
      </c>
      <c r="NP9" s="53">
        <f t="shared" si="176"/>
        <v>0.14450867052023122</v>
      </c>
      <c r="NQ9" s="55">
        <f t="shared" si="312"/>
        <v>1</v>
      </c>
      <c r="NU9" s="41">
        <f t="shared" si="313"/>
        <v>2016</v>
      </c>
      <c r="NV9" s="44" t="str">
        <f t="shared" si="314"/>
        <v>Feb</v>
      </c>
      <c r="NW9" s="51">
        <f t="shared" si="315"/>
        <v>8</v>
      </c>
      <c r="NX9" s="72">
        <f>VLOOKUP($C9+NX$4,'Raw Data'!$B$3:$AD$1033,NX$3,0)</f>
        <v>0</v>
      </c>
      <c r="NY9" s="72">
        <f>VLOOKUP($C9+NY$4,'Raw Data'!$B$3:$AD$1033,NY$3,0)</f>
        <v>0</v>
      </c>
      <c r="NZ9" s="72">
        <f>VLOOKUP($C9+NZ$4,'Raw Data'!$B$3:$AD$1033,NZ$3,0)</f>
        <v>0</v>
      </c>
      <c r="OA9" s="72">
        <f>VLOOKUP($C9+OA$4,'Raw Data'!$B$3:$AD$1033,OA$3,0)</f>
        <v>0</v>
      </c>
      <c r="OB9" s="72">
        <f>VLOOKUP($C9+OB$4,'Raw Data'!$B$3:$AD$1033,OB$3,0)</f>
        <v>0</v>
      </c>
      <c r="OC9" s="72">
        <f>VLOOKUP($C9+OC$4,'Raw Data'!$B$3:$AD$1033,OC$3,0)</f>
        <v>0</v>
      </c>
      <c r="OD9" s="72">
        <f>VLOOKUP($C9+OD$4,'Raw Data'!$B$3:$AD$1033,OD$3,0)</f>
        <v>0</v>
      </c>
      <c r="OE9" s="73">
        <f t="shared" si="316"/>
        <v>0</v>
      </c>
      <c r="OF9" s="14"/>
      <c r="OG9" s="49">
        <f t="shared" si="317"/>
        <v>8</v>
      </c>
      <c r="OH9" s="53" t="str">
        <f t="shared" si="318"/>
        <v/>
      </c>
      <c r="OI9" s="53" t="str">
        <f t="shared" si="177"/>
        <v/>
      </c>
      <c r="OJ9" s="53" t="str">
        <f t="shared" si="178"/>
        <v/>
      </c>
      <c r="OK9" s="53" t="str">
        <f t="shared" si="179"/>
        <v/>
      </c>
      <c r="OL9" s="53" t="str">
        <f t="shared" si="180"/>
        <v/>
      </c>
      <c r="OM9" s="53" t="str">
        <f t="shared" si="181"/>
        <v/>
      </c>
      <c r="ON9" s="53" t="str">
        <f t="shared" si="182"/>
        <v/>
      </c>
      <c r="OO9" s="55">
        <f t="shared" si="319"/>
        <v>0</v>
      </c>
      <c r="OS9" s="41">
        <f t="shared" si="320"/>
        <v>2016</v>
      </c>
      <c r="OT9" s="44" t="str">
        <f t="shared" si="321"/>
        <v>Feb</v>
      </c>
      <c r="OU9" s="51">
        <f t="shared" si="322"/>
        <v>8</v>
      </c>
      <c r="OV9" s="72">
        <f>VLOOKUP($C9+OV$4,'Raw Data'!$B$3:$AD$1033,OV$3,0)</f>
        <v>0</v>
      </c>
      <c r="OW9" s="72">
        <f>VLOOKUP($C9+OW$4,'Raw Data'!$B$3:$AD$1033,OW$3,0)</f>
        <v>0</v>
      </c>
      <c r="OX9" s="72">
        <f>VLOOKUP($C9+OX$4,'Raw Data'!$B$3:$AD$1033,OX$3,0)</f>
        <v>0</v>
      </c>
      <c r="OY9" s="72">
        <f>VLOOKUP($C9+OY$4,'Raw Data'!$B$3:$AD$1033,OY$3,0)</f>
        <v>0</v>
      </c>
      <c r="OZ9" s="72">
        <f>VLOOKUP($C9+OZ$4,'Raw Data'!$B$3:$AD$1033,OZ$3,0)</f>
        <v>0</v>
      </c>
      <c r="PA9" s="72">
        <f>VLOOKUP($C9+PA$4,'Raw Data'!$B$3:$AD$1033,PA$3,0)</f>
        <v>0</v>
      </c>
      <c r="PB9" s="72">
        <f>VLOOKUP($C9+PB$4,'Raw Data'!$B$3:$AD$1033,PB$3,0)</f>
        <v>0</v>
      </c>
      <c r="PC9" s="73">
        <f t="shared" si="323"/>
        <v>0</v>
      </c>
      <c r="PD9" s="14"/>
      <c r="PE9" s="49">
        <f t="shared" si="324"/>
        <v>8</v>
      </c>
      <c r="PF9" s="53" t="str">
        <f t="shared" si="325"/>
        <v/>
      </c>
      <c r="PG9" s="53" t="str">
        <f t="shared" si="183"/>
        <v/>
      </c>
      <c r="PH9" s="53" t="str">
        <f t="shared" si="184"/>
        <v/>
      </c>
      <c r="PI9" s="53" t="str">
        <f t="shared" si="185"/>
        <v/>
      </c>
      <c r="PJ9" s="53" t="str">
        <f t="shared" si="186"/>
        <v/>
      </c>
      <c r="PK9" s="53" t="str">
        <f t="shared" si="187"/>
        <v/>
      </c>
      <c r="PL9" s="53" t="str">
        <f t="shared" si="188"/>
        <v/>
      </c>
      <c r="PM9" s="55">
        <f t="shared" si="326"/>
        <v>0</v>
      </c>
      <c r="PS9" s="41">
        <f t="shared" si="327"/>
        <v>2016</v>
      </c>
      <c r="PT9" s="44" t="str">
        <f t="shared" si="328"/>
        <v>Feb</v>
      </c>
      <c r="PU9" s="51">
        <f t="shared" si="329"/>
        <v>8</v>
      </c>
      <c r="PV9" s="72">
        <f>VLOOKUP($C9+PV$4,'Raw Data'!$B$3:$AD$1033,PV$3,0)</f>
        <v>0</v>
      </c>
      <c r="PW9" s="72">
        <f>VLOOKUP($C9+PW$4,'Raw Data'!$B$3:$AD$1033,PW$3,0)</f>
        <v>0</v>
      </c>
      <c r="PX9" s="72">
        <f>VLOOKUP($C9+PX$4,'Raw Data'!$B$3:$AD$1033,PX$3,0)</f>
        <v>0</v>
      </c>
      <c r="PY9" s="72">
        <f>VLOOKUP($C9+PY$4,'Raw Data'!$B$3:$AD$1033,PY$3,0)</f>
        <v>0</v>
      </c>
      <c r="PZ9" s="72">
        <f>VLOOKUP($C9+PZ$4,'Raw Data'!$B$3:$AD$1033,PZ$3,0)</f>
        <v>0</v>
      </c>
      <c r="QA9" s="72">
        <f>VLOOKUP($C9+QA$4,'Raw Data'!$B$3:$AD$1033,QA$3,0)</f>
        <v>0</v>
      </c>
      <c r="QB9" s="72">
        <f>VLOOKUP($C9+QB$4,'Raw Data'!$B$3:$AD$1033,QB$3,0)</f>
        <v>0</v>
      </c>
      <c r="QC9" s="73">
        <f t="shared" si="330"/>
        <v>0</v>
      </c>
      <c r="QD9" s="14"/>
      <c r="QE9" s="49">
        <f t="shared" si="331"/>
        <v>8</v>
      </c>
      <c r="QF9" s="53" t="str">
        <f t="shared" si="332"/>
        <v/>
      </c>
      <c r="QG9" s="53" t="str">
        <f t="shared" si="189"/>
        <v/>
      </c>
      <c r="QH9" s="53" t="str">
        <f t="shared" si="190"/>
        <v/>
      </c>
      <c r="QI9" s="53" t="str">
        <f t="shared" si="191"/>
        <v/>
      </c>
      <c r="QJ9" s="53" t="str">
        <f t="shared" si="192"/>
        <v/>
      </c>
      <c r="QK9" s="53" t="str">
        <f t="shared" si="193"/>
        <v/>
      </c>
      <c r="QL9" s="53" t="str">
        <f t="shared" si="194"/>
        <v/>
      </c>
      <c r="QM9" s="55">
        <f t="shared" si="333"/>
        <v>0</v>
      </c>
      <c r="QQ9" s="41">
        <f t="shared" si="334"/>
        <v>2016</v>
      </c>
      <c r="QR9" s="44" t="str">
        <f t="shared" si="335"/>
        <v>Feb</v>
      </c>
      <c r="QS9" s="51">
        <f t="shared" si="336"/>
        <v>8</v>
      </c>
      <c r="QT9" s="72">
        <f>VLOOKUP($C9+QT$4,'Raw Data'!$B$3:$AD$1033,QT$3,0)</f>
        <v>0</v>
      </c>
      <c r="QU9" s="72">
        <f>VLOOKUP($C9+QU$4,'Raw Data'!$B$3:$AD$1033,QU$3,0)</f>
        <v>0</v>
      </c>
      <c r="QV9" s="72">
        <f>VLOOKUP($C9+QV$4,'Raw Data'!$B$3:$AD$1033,QV$3,0)</f>
        <v>0</v>
      </c>
      <c r="QW9" s="72">
        <f>VLOOKUP($C9+QW$4,'Raw Data'!$B$3:$AD$1033,QW$3,0)</f>
        <v>0</v>
      </c>
      <c r="QX9" s="72">
        <f>VLOOKUP($C9+QX$4,'Raw Data'!$B$3:$AD$1033,QX$3,0)</f>
        <v>0</v>
      </c>
      <c r="QY9" s="72">
        <f>VLOOKUP($C9+QY$4,'Raw Data'!$B$3:$AD$1033,QY$3,0)</f>
        <v>0</v>
      </c>
      <c r="QZ9" s="72">
        <f>VLOOKUP($C9+QZ$4,'Raw Data'!$B$3:$AD$1033,QZ$3,0)</f>
        <v>0</v>
      </c>
      <c r="RA9" s="73">
        <f t="shared" si="337"/>
        <v>0</v>
      </c>
      <c r="RB9" s="14"/>
      <c r="RC9" s="49">
        <f t="shared" si="338"/>
        <v>8</v>
      </c>
      <c r="RD9" s="53" t="str">
        <f t="shared" si="339"/>
        <v/>
      </c>
      <c r="RE9" s="53" t="str">
        <f t="shared" si="195"/>
        <v/>
      </c>
      <c r="RF9" s="53" t="str">
        <f t="shared" si="196"/>
        <v/>
      </c>
      <c r="RG9" s="53" t="str">
        <f t="shared" si="197"/>
        <v/>
      </c>
      <c r="RH9" s="53" t="str">
        <f t="shared" si="198"/>
        <v/>
      </c>
      <c r="RI9" s="53" t="str">
        <f t="shared" si="199"/>
        <v/>
      </c>
      <c r="RJ9" s="53" t="str">
        <f t="shared" si="200"/>
        <v/>
      </c>
      <c r="RK9" s="55">
        <f t="shared" si="340"/>
        <v>0</v>
      </c>
    </row>
    <row r="10" spans="2:479" ht="12.75" customHeight="1" x14ac:dyDescent="0.25">
      <c r="B10" s="170">
        <v>7</v>
      </c>
      <c r="C10" s="191">
        <f t="shared" si="201"/>
        <v>42425</v>
      </c>
      <c r="D10" s="41">
        <f t="shared" si="202"/>
        <v>2016</v>
      </c>
      <c r="E10" s="44" t="str">
        <f t="shared" si="203"/>
        <v>Feb</v>
      </c>
      <c r="F10" s="51">
        <f t="shared" si="204"/>
        <v>9</v>
      </c>
      <c r="G10" s="20">
        <f>VLOOKUP($C10+G$4,'Raw Data'!$B$3:$AD$1033,G$3,0)</f>
        <v>189</v>
      </c>
      <c r="H10" s="20">
        <f>VLOOKUP($C10+H$4,'Raw Data'!$B$3:$AD$1033,H$3,0)</f>
        <v>154</v>
      </c>
      <c r="I10" s="20">
        <f>VLOOKUP($C10+I$4,'Raw Data'!$B$3:$AD$1033,I$3,0)</f>
        <v>142</v>
      </c>
      <c r="J10" s="20">
        <f>VLOOKUP($C10+J$4,'Raw Data'!$B$3:$AD$1033,J$3,0)</f>
        <v>139</v>
      </c>
      <c r="K10" s="20">
        <f>VLOOKUP($C10+K$4,'Raw Data'!$B$3:$AD$1033,K$3,0)</f>
        <v>214</v>
      </c>
      <c r="L10" s="20">
        <f>VLOOKUP($C10+L$4,'Raw Data'!$B$3:$AD$1033,L$3,0)</f>
        <v>195</v>
      </c>
      <c r="M10" s="20">
        <f>VLOOKUP($C10+M$4,'Raw Data'!$B$3:$AD$1033,M$3,0)</f>
        <v>165</v>
      </c>
      <c r="N10" s="21">
        <f t="shared" si="205"/>
        <v>1198</v>
      </c>
      <c r="O10" s="14"/>
      <c r="P10" s="49">
        <f t="shared" si="206"/>
        <v>9</v>
      </c>
      <c r="Q10" s="53">
        <f t="shared" si="207"/>
        <v>0.15776293823038398</v>
      </c>
      <c r="R10" s="53">
        <f t="shared" si="80"/>
        <v>0.1285475792988314</v>
      </c>
      <c r="S10" s="53">
        <f t="shared" si="81"/>
        <v>0.11853088480801335</v>
      </c>
      <c r="T10" s="53">
        <f t="shared" si="82"/>
        <v>0.11602671118530884</v>
      </c>
      <c r="U10" s="53">
        <f t="shared" si="83"/>
        <v>0.17863105175292154</v>
      </c>
      <c r="V10" s="53">
        <f t="shared" si="84"/>
        <v>0.16277128547579298</v>
      </c>
      <c r="W10" s="53">
        <f t="shared" si="85"/>
        <v>0.13772954924874792</v>
      </c>
      <c r="X10" s="55">
        <f t="shared" si="208"/>
        <v>1</v>
      </c>
      <c r="Z10" s="41">
        <f t="shared" si="209"/>
        <v>2016</v>
      </c>
      <c r="AA10" s="44" t="str">
        <f t="shared" si="210"/>
        <v>Feb</v>
      </c>
      <c r="AB10" s="51">
        <f t="shared" si="211"/>
        <v>9</v>
      </c>
      <c r="AC10" s="72">
        <f>VLOOKUP($C10+AC$4,'Raw Data'!$B$3:$AD$1033,AC$3,0)</f>
        <v>117</v>
      </c>
      <c r="AD10" s="72">
        <f>VLOOKUP($C10+AD$4,'Raw Data'!$B$3:$AD$1033,AD$3,0)</f>
        <v>179</v>
      </c>
      <c r="AE10" s="72">
        <f>VLOOKUP($C10+AE$4,'Raw Data'!$B$3:$AD$1033,AE$3,0)</f>
        <v>151</v>
      </c>
      <c r="AF10" s="72">
        <f>VLOOKUP($C10+AF$4,'Raw Data'!$B$3:$AD$1033,AF$3,0)</f>
        <v>112</v>
      </c>
      <c r="AG10" s="72">
        <f>VLOOKUP($C10+AG$4,'Raw Data'!$B$3:$AD$1033,AG$3,0)</f>
        <v>179</v>
      </c>
      <c r="AH10" s="72">
        <f>VLOOKUP($C10+AH$4,'Raw Data'!$B$3:$AD$1033,AH$3,0)</f>
        <v>174</v>
      </c>
      <c r="AI10" s="72">
        <f>VLOOKUP($C10+AI$4,'Raw Data'!$B$3:$AD$1033,AI$3,0)</f>
        <v>163</v>
      </c>
      <c r="AJ10" s="73">
        <f t="shared" si="212"/>
        <v>1075</v>
      </c>
      <c r="AK10" s="14"/>
      <c r="AL10" s="49">
        <f t="shared" si="213"/>
        <v>9</v>
      </c>
      <c r="AM10" s="53">
        <f t="shared" si="214"/>
        <v>0.10883720930232559</v>
      </c>
      <c r="AN10" s="53">
        <f t="shared" si="86"/>
        <v>0.16651162790697674</v>
      </c>
      <c r="AO10" s="53">
        <f t="shared" si="87"/>
        <v>0.14046511627906977</v>
      </c>
      <c r="AP10" s="53">
        <f t="shared" si="88"/>
        <v>0.10418604651162791</v>
      </c>
      <c r="AQ10" s="53">
        <f t="shared" si="89"/>
        <v>0.16651162790697674</v>
      </c>
      <c r="AR10" s="53">
        <f t="shared" si="90"/>
        <v>0.16186046511627908</v>
      </c>
      <c r="AS10" s="53">
        <f t="shared" si="91"/>
        <v>0.15162790697674419</v>
      </c>
      <c r="AT10" s="55">
        <f t="shared" si="215"/>
        <v>1</v>
      </c>
      <c r="AW10" s="41">
        <f t="shared" si="216"/>
        <v>2016</v>
      </c>
      <c r="AX10" s="44" t="str">
        <f t="shared" si="217"/>
        <v>Feb</v>
      </c>
      <c r="AY10" s="51">
        <f t="shared" si="218"/>
        <v>9</v>
      </c>
      <c r="AZ10" s="72">
        <f>VLOOKUP($C10+AZ$4,'Raw Data'!$B$3:$AD$1033,AZ$3,0)</f>
        <v>124</v>
      </c>
      <c r="BA10" s="72">
        <f>VLOOKUP($C10+BA$4,'Raw Data'!$B$3:$AD$1033,BA$3,0)</f>
        <v>102</v>
      </c>
      <c r="BB10" s="72">
        <f>VLOOKUP($C10+BB$4,'Raw Data'!$B$3:$AD$1033,BB$3,0)</f>
        <v>127</v>
      </c>
      <c r="BC10" s="72">
        <f>VLOOKUP($C10+BC$4,'Raw Data'!$B$3:$AD$1033,BC$3,0)</f>
        <v>113</v>
      </c>
      <c r="BD10" s="72">
        <f>VLOOKUP($C10+BD$4,'Raw Data'!$B$3:$AD$1033,BD$3,0)</f>
        <v>156</v>
      </c>
      <c r="BE10" s="72">
        <f>VLOOKUP($C10+BE$4,'Raw Data'!$B$3:$AD$1033,BE$3,0)</f>
        <v>161</v>
      </c>
      <c r="BF10" s="72">
        <f>VLOOKUP($C10+BF$4,'Raw Data'!$B$3:$AD$1033,BF$3,0)</f>
        <v>138</v>
      </c>
      <c r="BG10" s="73">
        <f t="shared" si="219"/>
        <v>921</v>
      </c>
      <c r="BH10" s="14"/>
      <c r="BI10" s="49">
        <f t="shared" si="220"/>
        <v>9</v>
      </c>
      <c r="BJ10" s="53">
        <f t="shared" si="221"/>
        <v>0.13463626492942454</v>
      </c>
      <c r="BK10" s="53">
        <f t="shared" si="92"/>
        <v>0.11074918566775244</v>
      </c>
      <c r="BL10" s="53">
        <f t="shared" si="93"/>
        <v>0.13789359391965256</v>
      </c>
      <c r="BM10" s="53">
        <f t="shared" si="94"/>
        <v>0.12269272529858849</v>
      </c>
      <c r="BN10" s="53">
        <f t="shared" si="95"/>
        <v>0.16938110749185667</v>
      </c>
      <c r="BO10" s="53">
        <f t="shared" si="96"/>
        <v>0.17480998914223669</v>
      </c>
      <c r="BP10" s="53">
        <f t="shared" si="97"/>
        <v>0.14983713355048861</v>
      </c>
      <c r="BQ10" s="55">
        <f t="shared" si="222"/>
        <v>1</v>
      </c>
      <c r="BU10" s="41">
        <f t="shared" si="223"/>
        <v>2016</v>
      </c>
      <c r="BV10" s="44" t="str">
        <f t="shared" si="224"/>
        <v>Feb</v>
      </c>
      <c r="BW10" s="51">
        <f t="shared" si="225"/>
        <v>9</v>
      </c>
      <c r="BX10" s="72">
        <f>VLOOKUP($C10+BX$4,'Raw Data'!$B$3:$AD$1033,BX$3,0)</f>
        <v>38</v>
      </c>
      <c r="BY10" s="72">
        <f>VLOOKUP($C10+BY$4,'Raw Data'!$B$3:$AD$1033,BY$3,0)</f>
        <v>51</v>
      </c>
      <c r="BZ10" s="72">
        <f>VLOOKUP($C10+BZ$4,'Raw Data'!$B$3:$AD$1033,BZ$3,0)</f>
        <v>49</v>
      </c>
      <c r="CA10" s="72">
        <f>VLOOKUP($C10+CA$4,'Raw Data'!$B$3:$AD$1033,CA$3,0)</f>
        <v>51</v>
      </c>
      <c r="CB10" s="72">
        <f>VLOOKUP($C10+CB$4,'Raw Data'!$B$3:$AD$1033,CB$3,0)</f>
        <v>51</v>
      </c>
      <c r="CC10" s="72">
        <f>VLOOKUP($C10+CC$4,'Raw Data'!$B$3:$AD$1033,CC$3,0)</f>
        <v>51</v>
      </c>
      <c r="CD10" s="72">
        <f>VLOOKUP($C10+CD$4,'Raw Data'!$B$3:$AD$1033,CD$3,0)</f>
        <v>53</v>
      </c>
      <c r="CE10" s="73">
        <f t="shared" si="226"/>
        <v>344</v>
      </c>
      <c r="CF10" s="14"/>
      <c r="CG10" s="49">
        <f t="shared" si="227"/>
        <v>9</v>
      </c>
      <c r="CH10" s="53">
        <f t="shared" si="228"/>
        <v>0.11046511627906977</v>
      </c>
      <c r="CI10" s="53">
        <f t="shared" si="98"/>
        <v>0.14825581395348839</v>
      </c>
      <c r="CJ10" s="53">
        <f t="shared" si="99"/>
        <v>0.14244186046511628</v>
      </c>
      <c r="CK10" s="53">
        <f t="shared" si="100"/>
        <v>0.14825581395348839</v>
      </c>
      <c r="CL10" s="53">
        <f t="shared" si="101"/>
        <v>0.14825581395348839</v>
      </c>
      <c r="CM10" s="53">
        <f t="shared" si="102"/>
        <v>0.14825581395348839</v>
      </c>
      <c r="CN10" s="53">
        <f t="shared" si="103"/>
        <v>0.15406976744186046</v>
      </c>
      <c r="CO10" s="55">
        <f t="shared" si="229"/>
        <v>1.0000000000000002</v>
      </c>
      <c r="CS10" s="41">
        <f t="shared" si="230"/>
        <v>2016</v>
      </c>
      <c r="CT10" s="44" t="str">
        <f t="shared" si="231"/>
        <v>Feb</v>
      </c>
      <c r="CU10" s="51">
        <f t="shared" si="232"/>
        <v>9</v>
      </c>
      <c r="CV10" s="72">
        <f>VLOOKUP($C10+CV$4,'Raw Data'!$B$3:$AD$1033,CV$3,0)</f>
        <v>487</v>
      </c>
      <c r="CW10" s="72">
        <f>VLOOKUP($C10+CW$4,'Raw Data'!$B$3:$AD$1033,CW$3,0)</f>
        <v>548</v>
      </c>
      <c r="CX10" s="72">
        <f>VLOOKUP($C10+CX$4,'Raw Data'!$B$3:$AD$1033,CX$3,0)</f>
        <v>353</v>
      </c>
      <c r="CY10" s="72">
        <f>VLOOKUP($C10+CY$4,'Raw Data'!$B$3:$AD$1033,CY$3,0)</f>
        <v>398</v>
      </c>
      <c r="CZ10" s="72">
        <f>VLOOKUP($C10+CZ$4,'Raw Data'!$B$3:$AD$1033,CZ$3,0)</f>
        <v>629</v>
      </c>
      <c r="DA10" s="72">
        <f>VLOOKUP($C10+DA$4,'Raw Data'!$B$3:$AD$1033,DA$3,0)</f>
        <v>729</v>
      </c>
      <c r="DB10" s="72">
        <f>VLOOKUP($C10+DB$4,'Raw Data'!$B$3:$AD$1033,DB$3,0)</f>
        <v>690</v>
      </c>
      <c r="DC10" s="73">
        <f t="shared" si="233"/>
        <v>3834</v>
      </c>
      <c r="DD10" s="14"/>
      <c r="DE10" s="49">
        <f t="shared" si="234"/>
        <v>9</v>
      </c>
      <c r="DF10" s="53">
        <f t="shared" si="235"/>
        <v>0.12702138758476786</v>
      </c>
      <c r="DG10" s="53">
        <f t="shared" si="104"/>
        <v>0.14293166405842461</v>
      </c>
      <c r="DH10" s="53">
        <f t="shared" si="105"/>
        <v>9.2070944183620246E-2</v>
      </c>
      <c r="DI10" s="53">
        <f t="shared" si="106"/>
        <v>0.10380803338549817</v>
      </c>
      <c r="DJ10" s="53">
        <f t="shared" si="107"/>
        <v>0.16405842462180489</v>
      </c>
      <c r="DK10" s="53">
        <f t="shared" si="108"/>
        <v>0.19014084507042253</v>
      </c>
      <c r="DL10" s="53">
        <f t="shared" si="109"/>
        <v>0.17996870109546165</v>
      </c>
      <c r="DM10" s="55">
        <f t="shared" si="236"/>
        <v>1</v>
      </c>
      <c r="DQ10" s="41">
        <f t="shared" si="237"/>
        <v>2016</v>
      </c>
      <c r="DR10" s="44" t="str">
        <f t="shared" si="238"/>
        <v>Feb</v>
      </c>
      <c r="DS10" s="51">
        <f t="shared" si="239"/>
        <v>9</v>
      </c>
      <c r="DT10" s="72">
        <f>VLOOKUP($C10+DT$4,'Raw Data'!$B$3:$AD$1033,DT$3,0)</f>
        <v>169</v>
      </c>
      <c r="DU10" s="72">
        <f>VLOOKUP($C10+DU$4,'Raw Data'!$B$3:$AD$1033,DU$3,0)</f>
        <v>147</v>
      </c>
      <c r="DV10" s="72">
        <f>VLOOKUP($C10+DV$4,'Raw Data'!$B$3:$AD$1033,DV$3,0)</f>
        <v>96</v>
      </c>
      <c r="DW10" s="72">
        <f>VLOOKUP($C10+DW$4,'Raw Data'!$B$3:$AD$1033,DW$3,0)</f>
        <v>119</v>
      </c>
      <c r="DX10" s="72">
        <f>VLOOKUP($C10+DX$4,'Raw Data'!$B$3:$AD$1033,DX$3,0)</f>
        <v>214</v>
      </c>
      <c r="DY10" s="72">
        <f>VLOOKUP($C10+DY$4,'Raw Data'!$B$3:$AD$1033,DY$3,0)</f>
        <v>250</v>
      </c>
      <c r="DZ10" s="72">
        <f>VLOOKUP($C10+DZ$4,'Raw Data'!$B$3:$AD$1033,DZ$3,0)</f>
        <v>162</v>
      </c>
      <c r="EA10" s="73">
        <f t="shared" si="240"/>
        <v>1157</v>
      </c>
      <c r="EB10" s="14"/>
      <c r="EC10" s="49">
        <f t="shared" si="241"/>
        <v>9</v>
      </c>
      <c r="ED10" s="53">
        <f t="shared" si="242"/>
        <v>0.14606741573033707</v>
      </c>
      <c r="EE10" s="53">
        <f t="shared" si="110"/>
        <v>0.12705272255834055</v>
      </c>
      <c r="EF10" s="53">
        <f t="shared" si="111"/>
        <v>8.2973206568712182E-2</v>
      </c>
      <c r="EG10" s="53">
        <f t="shared" si="112"/>
        <v>0.10285220397579949</v>
      </c>
      <c r="EH10" s="53">
        <f t="shared" si="113"/>
        <v>0.18496110630942092</v>
      </c>
      <c r="EI10" s="53">
        <f t="shared" si="114"/>
        <v>0.21607605877268798</v>
      </c>
      <c r="EJ10" s="53">
        <f t="shared" si="115"/>
        <v>0.14001728608470182</v>
      </c>
      <c r="EK10" s="55">
        <f t="shared" si="243"/>
        <v>1</v>
      </c>
      <c r="EO10" s="41">
        <f t="shared" si="244"/>
        <v>2016</v>
      </c>
      <c r="EP10" s="44" t="str">
        <f t="shared" si="245"/>
        <v>Feb</v>
      </c>
      <c r="EQ10" s="51">
        <f t="shared" si="246"/>
        <v>9</v>
      </c>
      <c r="ER10" s="72">
        <f>VLOOKUP($C10+ER$4,'Raw Data'!$B$3:$AD$1033,ER$3,0)</f>
        <v>169</v>
      </c>
      <c r="ES10" s="72">
        <f>VLOOKUP($C10+ES$4,'Raw Data'!$B$3:$AD$1033,ES$3,0)</f>
        <v>147</v>
      </c>
      <c r="ET10" s="72">
        <f>VLOOKUP($C10+ET$4,'Raw Data'!$B$3:$AD$1033,ET$3,0)</f>
        <v>96</v>
      </c>
      <c r="EU10" s="72">
        <f>VLOOKUP($C10+EU$4,'Raw Data'!$B$3:$AD$1033,EU$3,0)</f>
        <v>119</v>
      </c>
      <c r="EV10" s="72">
        <f>VLOOKUP($C10+EV$4,'Raw Data'!$B$3:$AD$1033,EV$3,0)</f>
        <v>214</v>
      </c>
      <c r="EW10" s="72">
        <f>VLOOKUP($C10+EW$4,'Raw Data'!$B$3:$AD$1033,EW$3,0)</f>
        <v>250</v>
      </c>
      <c r="EX10" s="72">
        <f>VLOOKUP($C10+EX$4,'Raw Data'!$B$3:$AD$1033,EX$3,0)</f>
        <v>162</v>
      </c>
      <c r="EY10" s="73">
        <f t="shared" si="247"/>
        <v>1157</v>
      </c>
      <c r="EZ10" s="14"/>
      <c r="FA10" s="49">
        <f t="shared" si="248"/>
        <v>9</v>
      </c>
      <c r="FB10" s="53">
        <f t="shared" si="249"/>
        <v>0.14606741573033707</v>
      </c>
      <c r="FC10" s="53">
        <f t="shared" si="116"/>
        <v>0.12705272255834055</v>
      </c>
      <c r="FD10" s="53">
        <f t="shared" si="117"/>
        <v>8.2973206568712182E-2</v>
      </c>
      <c r="FE10" s="53">
        <f t="shared" si="118"/>
        <v>0.10285220397579949</v>
      </c>
      <c r="FF10" s="53">
        <f t="shared" si="119"/>
        <v>0.18496110630942092</v>
      </c>
      <c r="FG10" s="53">
        <f t="shared" si="120"/>
        <v>0.21607605877268798</v>
      </c>
      <c r="FH10" s="53">
        <f t="shared" si="121"/>
        <v>0.14001728608470182</v>
      </c>
      <c r="FI10" s="55">
        <f t="shared" si="250"/>
        <v>1</v>
      </c>
      <c r="FM10" s="41">
        <f t="shared" si="251"/>
        <v>2016</v>
      </c>
      <c r="FN10" s="44" t="str">
        <f t="shared" si="252"/>
        <v>Feb</v>
      </c>
      <c r="FO10" s="51">
        <f t="shared" si="253"/>
        <v>9</v>
      </c>
      <c r="FP10" s="72">
        <f>VLOOKUP($C10+FP$4,'Raw Data'!$B$3:$AD$1033,FP$3,0)</f>
        <v>3430</v>
      </c>
      <c r="FQ10" s="72">
        <f>VLOOKUP($C10+FQ$4,'Raw Data'!$B$3:$AD$1033,FQ$3,0)</f>
        <v>3178</v>
      </c>
      <c r="FR10" s="72">
        <f>VLOOKUP($C10+FR$4,'Raw Data'!$B$3:$AD$1033,FR$3,0)</f>
        <v>2380</v>
      </c>
      <c r="FS10" s="72">
        <f>VLOOKUP($C10+FS$4,'Raw Data'!$B$3:$AD$1033,FS$3,0)</f>
        <v>1869</v>
      </c>
      <c r="FT10" s="72">
        <f>VLOOKUP($C10+FT$4,'Raw Data'!$B$3:$AD$1033,FT$3,0)</f>
        <v>4301</v>
      </c>
      <c r="FU10" s="72">
        <f>VLOOKUP($C10+FU$4,'Raw Data'!$B$3:$AD$1033,FU$3,0)</f>
        <v>3826</v>
      </c>
      <c r="FV10" s="72">
        <f>VLOOKUP($C10+FV$4,'Raw Data'!$B$3:$AD$1033,FV$3,0)</f>
        <v>3819</v>
      </c>
      <c r="FW10" s="73">
        <f t="shared" si="254"/>
        <v>22803</v>
      </c>
      <c r="FX10" s="14"/>
      <c r="FY10" s="49">
        <f t="shared" si="255"/>
        <v>9</v>
      </c>
      <c r="FZ10" s="53">
        <f t="shared" si="256"/>
        <v>0.15041880454326184</v>
      </c>
      <c r="GA10" s="53">
        <f t="shared" si="122"/>
        <v>0.13936762706661404</v>
      </c>
      <c r="GB10" s="53">
        <f t="shared" si="123"/>
        <v>0.10437223172389598</v>
      </c>
      <c r="GC10" s="53">
        <f t="shared" si="124"/>
        <v>8.1962899618471252E-2</v>
      </c>
      <c r="GD10" s="53">
        <f t="shared" si="125"/>
        <v>0.18861553304389772</v>
      </c>
      <c r="GE10" s="53">
        <f t="shared" si="126"/>
        <v>0.16778494057799412</v>
      </c>
      <c r="GF10" s="53">
        <f t="shared" si="127"/>
        <v>0.16747796342586502</v>
      </c>
      <c r="GG10" s="55">
        <f t="shared" si="257"/>
        <v>1</v>
      </c>
      <c r="GK10" s="41">
        <f t="shared" si="258"/>
        <v>2016</v>
      </c>
      <c r="GL10" s="44" t="str">
        <f t="shared" si="259"/>
        <v>Feb</v>
      </c>
      <c r="GM10" s="51">
        <f t="shared" si="260"/>
        <v>9</v>
      </c>
      <c r="GN10" s="72">
        <f>VLOOKUP($C10+GN$4,'Raw Data'!$B$3:$AD$1033,GN$3,0)</f>
        <v>2649</v>
      </c>
      <c r="GO10" s="72">
        <f>VLOOKUP($C10+GO$4,'Raw Data'!$B$3:$AD$1033,GO$3,0)</f>
        <v>2533</v>
      </c>
      <c r="GP10" s="72">
        <f>VLOOKUP($C10+GP$4,'Raw Data'!$B$3:$AD$1033,GP$3,0)</f>
        <v>2351</v>
      </c>
      <c r="GQ10" s="72">
        <f>VLOOKUP($C10+GQ$4,'Raw Data'!$B$3:$AD$1033,GQ$3,0)</f>
        <v>2107</v>
      </c>
      <c r="GR10" s="72">
        <f>VLOOKUP($C10+GR$4,'Raw Data'!$B$3:$AD$1033,GR$3,0)</f>
        <v>3441</v>
      </c>
      <c r="GS10" s="72">
        <f>VLOOKUP($C10+GS$4,'Raw Data'!$B$3:$AD$1033,GS$3,0)</f>
        <v>3066</v>
      </c>
      <c r="GT10" s="72">
        <f>VLOOKUP($C10+GT$4,'Raw Data'!$B$3:$AD$1033,GT$3,0)</f>
        <v>3053</v>
      </c>
      <c r="GU10" s="73">
        <f t="shared" si="261"/>
        <v>19200</v>
      </c>
      <c r="GV10" s="14"/>
      <c r="GW10" s="49">
        <f t="shared" si="262"/>
        <v>9</v>
      </c>
      <c r="GX10" s="53">
        <f t="shared" si="263"/>
        <v>0.13796875</v>
      </c>
      <c r="GY10" s="53">
        <f t="shared" si="128"/>
        <v>0.13192708333333333</v>
      </c>
      <c r="GZ10" s="53">
        <f t="shared" si="129"/>
        <v>0.12244791666666667</v>
      </c>
      <c r="HA10" s="53">
        <f t="shared" si="130"/>
        <v>0.10973958333333333</v>
      </c>
      <c r="HB10" s="53">
        <f t="shared" si="131"/>
        <v>0.17921875000000001</v>
      </c>
      <c r="HC10" s="53">
        <f t="shared" si="132"/>
        <v>0.15968750000000001</v>
      </c>
      <c r="HD10" s="53">
        <f t="shared" si="133"/>
        <v>0.15901041666666665</v>
      </c>
      <c r="HE10" s="55">
        <f t="shared" si="264"/>
        <v>1</v>
      </c>
      <c r="HI10" s="41">
        <f t="shared" si="265"/>
        <v>2016</v>
      </c>
      <c r="HJ10" s="44" t="str">
        <f t="shared" si="266"/>
        <v>Feb</v>
      </c>
      <c r="HK10" s="51">
        <f t="shared" si="267"/>
        <v>9</v>
      </c>
      <c r="HL10" s="72">
        <f>VLOOKUP($C10+HL$4,'Raw Data'!$B$3:$AD$1033,HL$3,0)</f>
        <v>165</v>
      </c>
      <c r="HM10" s="72">
        <f>VLOOKUP($C10+HM$4,'Raw Data'!$B$3:$AD$1033,HM$3,0)</f>
        <v>194</v>
      </c>
      <c r="HN10" s="72">
        <f>VLOOKUP($C10+HN$4,'Raw Data'!$B$3:$AD$1033,HN$3,0)</f>
        <v>124</v>
      </c>
      <c r="HO10" s="72">
        <f>VLOOKUP($C10+HO$4,'Raw Data'!$B$3:$AD$1033,HO$3,0)</f>
        <v>164</v>
      </c>
      <c r="HP10" s="72">
        <f>VLOOKUP($C10+HP$4,'Raw Data'!$B$3:$AD$1033,HP$3,0)</f>
        <v>212</v>
      </c>
      <c r="HQ10" s="72">
        <f>VLOOKUP($C10+HQ$4,'Raw Data'!$B$3:$AD$1033,HQ$3,0)</f>
        <v>296</v>
      </c>
      <c r="HR10" s="72">
        <f>VLOOKUP($C10+HR$4,'Raw Data'!$B$3:$AD$1033,HR$3,0)</f>
        <v>211</v>
      </c>
      <c r="HS10" s="73">
        <f t="shared" si="268"/>
        <v>1366</v>
      </c>
      <c r="HT10" s="14"/>
      <c r="HU10" s="49">
        <f t="shared" si="269"/>
        <v>9</v>
      </c>
      <c r="HV10" s="53">
        <f t="shared" si="270"/>
        <v>0.12079062957540264</v>
      </c>
      <c r="HW10" s="53">
        <f t="shared" si="134"/>
        <v>0.14202049780380674</v>
      </c>
      <c r="HX10" s="53">
        <f t="shared" si="135"/>
        <v>9.0775988286969256E-2</v>
      </c>
      <c r="HY10" s="53">
        <f t="shared" si="136"/>
        <v>0.12005856515373353</v>
      </c>
      <c r="HZ10" s="53">
        <f t="shared" si="137"/>
        <v>0.15519765739385066</v>
      </c>
      <c r="IA10" s="53">
        <f t="shared" si="138"/>
        <v>0.21669106881405564</v>
      </c>
      <c r="IB10" s="53">
        <f t="shared" si="139"/>
        <v>0.15446559297218154</v>
      </c>
      <c r="IC10" s="55">
        <f t="shared" si="271"/>
        <v>1</v>
      </c>
      <c r="IG10" s="41">
        <f t="shared" si="272"/>
        <v>2016</v>
      </c>
      <c r="IH10" s="44" t="str">
        <f t="shared" si="273"/>
        <v>Feb</v>
      </c>
      <c r="II10" s="51">
        <f t="shared" si="274"/>
        <v>9</v>
      </c>
      <c r="IJ10" s="72">
        <f>VLOOKUP($C10+IJ$4,'Raw Data'!$B$3:$AD$1033,IJ$3,0)</f>
        <v>71</v>
      </c>
      <c r="IK10" s="72">
        <f>VLOOKUP($C10+IK$4,'Raw Data'!$B$3:$AD$1033,IK$3,0)</f>
        <v>57</v>
      </c>
      <c r="IL10" s="72">
        <f>VLOOKUP($C10+IL$4,'Raw Data'!$B$3:$AD$1033,IL$3,0)</f>
        <v>65</v>
      </c>
      <c r="IM10" s="72">
        <f>VLOOKUP($C10+IM$4,'Raw Data'!$B$3:$AD$1033,IM$3,0)</f>
        <v>44</v>
      </c>
      <c r="IN10" s="72">
        <f>VLOOKUP($C10+IN$4,'Raw Data'!$B$3:$AD$1033,IN$3,0)</f>
        <v>56</v>
      </c>
      <c r="IO10" s="72">
        <f>VLOOKUP($C10+IO$4,'Raw Data'!$B$3:$AD$1033,IO$3,0)</f>
        <v>70</v>
      </c>
      <c r="IP10" s="72">
        <f>VLOOKUP($C10+IP$4,'Raw Data'!$B$3:$AD$1033,IP$3,0)</f>
        <v>44</v>
      </c>
      <c r="IQ10" s="73">
        <f t="shared" si="275"/>
        <v>407</v>
      </c>
      <c r="IR10" s="14"/>
      <c r="IS10" s="49">
        <f t="shared" si="276"/>
        <v>9</v>
      </c>
      <c r="IT10" s="53">
        <f t="shared" si="277"/>
        <v>0.17444717444717445</v>
      </c>
      <c r="IU10" s="53">
        <f t="shared" si="140"/>
        <v>0.14004914004914004</v>
      </c>
      <c r="IV10" s="53">
        <f t="shared" si="141"/>
        <v>0.15970515970515969</v>
      </c>
      <c r="IW10" s="53">
        <f t="shared" si="142"/>
        <v>0.10810810810810811</v>
      </c>
      <c r="IX10" s="53">
        <f t="shared" si="143"/>
        <v>0.13759213759213759</v>
      </c>
      <c r="IY10" s="53">
        <f t="shared" si="144"/>
        <v>0.171990171990172</v>
      </c>
      <c r="IZ10" s="53">
        <f t="shared" si="145"/>
        <v>0.10810810810810811</v>
      </c>
      <c r="JA10" s="55">
        <f t="shared" si="278"/>
        <v>1</v>
      </c>
      <c r="JE10" s="41">
        <f t="shared" si="279"/>
        <v>2016</v>
      </c>
      <c r="JF10" s="44" t="str">
        <f t="shared" si="280"/>
        <v>Feb</v>
      </c>
      <c r="JG10" s="51">
        <f t="shared" si="281"/>
        <v>9</v>
      </c>
      <c r="JH10" s="72">
        <f>VLOOKUP($C10+JH$4,'Raw Data'!$B$3:$AD$1033,JH$3,0)</f>
        <v>19</v>
      </c>
      <c r="JI10" s="72">
        <f>VLOOKUP($C10+JI$4,'Raw Data'!$B$3:$AD$1033,JI$3,0)</f>
        <v>28</v>
      </c>
      <c r="JJ10" s="72">
        <f>VLOOKUP($C10+JJ$4,'Raw Data'!$B$3:$AD$1033,JJ$3,0)</f>
        <v>18</v>
      </c>
      <c r="JK10" s="72">
        <f>VLOOKUP($C10+JK$4,'Raw Data'!$B$3:$AD$1033,JK$3,0)</f>
        <v>8</v>
      </c>
      <c r="JL10" s="72">
        <f>VLOOKUP($C10+JL$4,'Raw Data'!$B$3:$AD$1033,JL$3,0)</f>
        <v>14</v>
      </c>
      <c r="JM10" s="72">
        <f>VLOOKUP($C10+JM$4,'Raw Data'!$B$3:$AD$1033,JM$3,0)</f>
        <v>18</v>
      </c>
      <c r="JN10" s="72">
        <f>VLOOKUP($C10+JN$4,'Raw Data'!$B$3:$AD$1033,JN$3,0)</f>
        <v>17</v>
      </c>
      <c r="JO10" s="73">
        <f t="shared" si="282"/>
        <v>122</v>
      </c>
      <c r="JP10" s="14"/>
      <c r="JQ10" s="49">
        <f t="shared" si="283"/>
        <v>9</v>
      </c>
      <c r="JR10" s="53">
        <f t="shared" si="284"/>
        <v>0.15573770491803279</v>
      </c>
      <c r="JS10" s="53">
        <f t="shared" si="146"/>
        <v>0.22950819672131148</v>
      </c>
      <c r="JT10" s="53">
        <f t="shared" si="147"/>
        <v>0.14754098360655737</v>
      </c>
      <c r="JU10" s="53">
        <f t="shared" si="148"/>
        <v>6.5573770491803282E-2</v>
      </c>
      <c r="JV10" s="53">
        <f t="shared" si="149"/>
        <v>0.11475409836065574</v>
      </c>
      <c r="JW10" s="53">
        <f t="shared" si="150"/>
        <v>0.14754098360655737</v>
      </c>
      <c r="JX10" s="53">
        <f t="shared" si="151"/>
        <v>0.13934426229508196</v>
      </c>
      <c r="JY10" s="55">
        <f t="shared" si="285"/>
        <v>1</v>
      </c>
      <c r="KC10" s="41">
        <f t="shared" si="286"/>
        <v>2016</v>
      </c>
      <c r="KD10" s="44" t="str">
        <f t="shared" si="287"/>
        <v>Feb</v>
      </c>
      <c r="KE10" s="51">
        <f t="shared" si="288"/>
        <v>9</v>
      </c>
      <c r="KF10" s="72">
        <f>VLOOKUP($C10+KF$4,'Raw Data'!$B$3:$AD$1033,KF$3,0)</f>
        <v>48</v>
      </c>
      <c r="KG10" s="72">
        <f>VLOOKUP($C10+KG$4,'Raw Data'!$B$3:$AD$1033,KG$3,0)</f>
        <v>24</v>
      </c>
      <c r="KH10" s="72">
        <f>VLOOKUP($C10+KH$4,'Raw Data'!$B$3:$AD$1033,KH$3,0)</f>
        <v>0</v>
      </c>
      <c r="KI10" s="72">
        <f>VLOOKUP($C10+KI$4,'Raw Data'!$B$3:$AD$1033,KI$3,0)</f>
        <v>0</v>
      </c>
      <c r="KJ10" s="72">
        <f>VLOOKUP($C10+KJ$4,'Raw Data'!$B$3:$AD$1033,KJ$3,0)</f>
        <v>42</v>
      </c>
      <c r="KK10" s="72">
        <f>VLOOKUP($C10+KK$4,'Raw Data'!$B$3:$AD$1033,KK$3,0)</f>
        <v>35</v>
      </c>
      <c r="KL10" s="72">
        <f>VLOOKUP($C10+KL$4,'Raw Data'!$B$3:$AD$1033,KL$3,0)</f>
        <v>33</v>
      </c>
      <c r="KM10" s="73">
        <f t="shared" si="289"/>
        <v>182</v>
      </c>
      <c r="KN10" s="14"/>
      <c r="KO10" s="49">
        <f t="shared" si="290"/>
        <v>9</v>
      </c>
      <c r="KP10" s="53">
        <f t="shared" si="291"/>
        <v>0.26373626373626374</v>
      </c>
      <c r="KQ10" s="53">
        <f t="shared" si="152"/>
        <v>0.13186813186813187</v>
      </c>
      <c r="KR10" s="53">
        <f t="shared" si="153"/>
        <v>0</v>
      </c>
      <c r="KS10" s="53">
        <f t="shared" si="154"/>
        <v>0</v>
      </c>
      <c r="KT10" s="53">
        <f t="shared" si="155"/>
        <v>0.23076923076923078</v>
      </c>
      <c r="KU10" s="53">
        <f t="shared" si="156"/>
        <v>0.19230769230769232</v>
      </c>
      <c r="KV10" s="53">
        <f t="shared" si="157"/>
        <v>0.18131868131868131</v>
      </c>
      <c r="KW10" s="55">
        <f t="shared" si="292"/>
        <v>1</v>
      </c>
      <c r="LA10" s="41">
        <f t="shared" si="293"/>
        <v>2016</v>
      </c>
      <c r="LB10" s="44" t="str">
        <f t="shared" si="294"/>
        <v>Feb</v>
      </c>
      <c r="LC10" s="51">
        <f t="shared" si="295"/>
        <v>9</v>
      </c>
      <c r="LD10" s="72">
        <f>VLOOKUP($C10+LD$4,'Raw Data'!$B$3:$AD$1033,LD$3,0)</f>
        <v>89</v>
      </c>
      <c r="LE10" s="72">
        <f>VLOOKUP($C10+LE$4,'Raw Data'!$B$3:$AD$1033,LE$3,0)</f>
        <v>101</v>
      </c>
      <c r="LF10" s="72">
        <f>VLOOKUP($C10+LF$4,'Raw Data'!$B$3:$AD$1033,LF$3,0)</f>
        <v>0</v>
      </c>
      <c r="LG10" s="72">
        <f>VLOOKUP($C10+LG$4,'Raw Data'!$B$3:$AD$1033,LG$3,0)</f>
        <v>0</v>
      </c>
      <c r="LH10" s="72">
        <f>VLOOKUP($C10+LH$4,'Raw Data'!$B$3:$AD$1033,LH$3,0)</f>
        <v>113</v>
      </c>
      <c r="LI10" s="72">
        <f>VLOOKUP($C10+LI$4,'Raw Data'!$B$3:$AD$1033,LI$3,0)</f>
        <v>99</v>
      </c>
      <c r="LJ10" s="72">
        <f>VLOOKUP($C10+LJ$4,'Raw Data'!$B$3:$AD$1033,LJ$3,0)</f>
        <v>105</v>
      </c>
      <c r="LK10" s="73">
        <f t="shared" si="296"/>
        <v>507</v>
      </c>
      <c r="LL10" s="14"/>
      <c r="LM10" s="49">
        <f t="shared" si="297"/>
        <v>9</v>
      </c>
      <c r="LN10" s="53">
        <f t="shared" si="298"/>
        <v>0.17554240631163709</v>
      </c>
      <c r="LO10" s="53">
        <f t="shared" si="158"/>
        <v>0.19921104536489151</v>
      </c>
      <c r="LP10" s="53">
        <f t="shared" si="159"/>
        <v>0</v>
      </c>
      <c r="LQ10" s="53">
        <f t="shared" si="160"/>
        <v>0</v>
      </c>
      <c r="LR10" s="53">
        <f t="shared" si="161"/>
        <v>0.22287968441814596</v>
      </c>
      <c r="LS10" s="53">
        <f t="shared" si="162"/>
        <v>0.19526627218934911</v>
      </c>
      <c r="LT10" s="53">
        <f t="shared" si="163"/>
        <v>0.20710059171597633</v>
      </c>
      <c r="LU10" s="55">
        <f t="shared" si="299"/>
        <v>1</v>
      </c>
      <c r="LY10" s="41">
        <f t="shared" si="300"/>
        <v>2016</v>
      </c>
      <c r="LZ10" s="44" t="str">
        <f t="shared" si="301"/>
        <v>Feb</v>
      </c>
      <c r="MA10" s="51">
        <f t="shared" si="302"/>
        <v>9</v>
      </c>
      <c r="MB10" s="72">
        <f>VLOOKUP($C10+MB$4,'Raw Data'!$B$3:$AD$1033,MB$3,0)</f>
        <v>919</v>
      </c>
      <c r="MC10" s="72">
        <f>VLOOKUP($C10+MC$4,'Raw Data'!$B$3:$AD$1033,MC$3,0)</f>
        <v>755</v>
      </c>
      <c r="MD10" s="72">
        <f>VLOOKUP($C10+MD$4,'Raw Data'!$B$3:$AD$1033,MD$3,0)</f>
        <v>146</v>
      </c>
      <c r="ME10" s="72">
        <f>VLOOKUP($C10+ME$4,'Raw Data'!$B$3:$AD$1033,ME$3,0)</f>
        <v>176</v>
      </c>
      <c r="MF10" s="72">
        <f>VLOOKUP($C10+MF$4,'Raw Data'!$B$3:$AD$1033,MF$3,0)</f>
        <v>903</v>
      </c>
      <c r="MG10" s="72">
        <f>VLOOKUP($C10+MG$4,'Raw Data'!$B$3:$AD$1033,MG$3,0)</f>
        <v>827</v>
      </c>
      <c r="MH10" s="72">
        <f>VLOOKUP($C10+MH$4,'Raw Data'!$B$3:$AD$1033,MH$3,0)</f>
        <v>880</v>
      </c>
      <c r="MI10" s="73">
        <f t="shared" si="303"/>
        <v>4606</v>
      </c>
      <c r="MJ10" s="14"/>
      <c r="MK10" s="49">
        <f t="shared" si="304"/>
        <v>9</v>
      </c>
      <c r="ML10" s="53">
        <f t="shared" si="305"/>
        <v>0.19952236213634389</v>
      </c>
      <c r="MM10" s="53">
        <f t="shared" si="164"/>
        <v>0.16391663048198002</v>
      </c>
      <c r="MN10" s="53">
        <f t="shared" si="165"/>
        <v>3.1697785497177597E-2</v>
      </c>
      <c r="MO10" s="53">
        <f t="shared" si="166"/>
        <v>3.8211029092488059E-2</v>
      </c>
      <c r="MP10" s="53">
        <f t="shared" si="167"/>
        <v>0.196048632218845</v>
      </c>
      <c r="MQ10" s="53">
        <f t="shared" si="168"/>
        <v>0.17954841511072514</v>
      </c>
      <c r="MR10" s="53">
        <f t="shared" si="169"/>
        <v>0.19105514546244029</v>
      </c>
      <c r="MS10" s="55">
        <f t="shared" si="306"/>
        <v>1</v>
      </c>
      <c r="MW10" s="41">
        <f t="shared" si="307"/>
        <v>2016</v>
      </c>
      <c r="MX10" s="44" t="str">
        <f t="shared" si="308"/>
        <v>Feb</v>
      </c>
      <c r="MY10" s="51">
        <f t="shared" si="309"/>
        <v>9</v>
      </c>
      <c r="MZ10" s="72">
        <f>VLOOKUP($C10+MZ$4,'Raw Data'!$B$3:$AD$1033,MZ$3,0)</f>
        <v>140</v>
      </c>
      <c r="NA10" s="72">
        <f>VLOOKUP($C10+NA$4,'Raw Data'!$B$3:$AD$1033,NA$3,0)</f>
        <v>142</v>
      </c>
      <c r="NB10" s="72">
        <f>VLOOKUP($C10+NB$4,'Raw Data'!$B$3:$AD$1033,NB$3,0)</f>
        <v>73</v>
      </c>
      <c r="NC10" s="72">
        <f>VLOOKUP($C10+NC$4,'Raw Data'!$B$3:$AD$1033,NC$3,0)</f>
        <v>69</v>
      </c>
      <c r="ND10" s="72">
        <f>VLOOKUP($C10+ND$4,'Raw Data'!$B$3:$AD$1033,ND$3,0)</f>
        <v>124</v>
      </c>
      <c r="NE10" s="72">
        <f>VLOOKUP($C10+NE$4,'Raw Data'!$B$3:$AD$1033,NE$3,0)</f>
        <v>117</v>
      </c>
      <c r="NF10" s="72">
        <f>VLOOKUP($C10+NF$4,'Raw Data'!$B$3:$AD$1033,NF$3,0)</f>
        <v>153</v>
      </c>
      <c r="NG10" s="73">
        <f t="shared" si="310"/>
        <v>818</v>
      </c>
      <c r="NH10" s="14"/>
      <c r="NI10" s="49">
        <f t="shared" si="311"/>
        <v>9</v>
      </c>
      <c r="NJ10" s="53">
        <f t="shared" si="170"/>
        <v>0.17114914425427874</v>
      </c>
      <c r="NK10" s="53">
        <f t="shared" si="171"/>
        <v>0.17359413202933985</v>
      </c>
      <c r="NL10" s="53">
        <f t="shared" si="172"/>
        <v>8.9242053789731046E-2</v>
      </c>
      <c r="NM10" s="53">
        <f t="shared" si="173"/>
        <v>8.4352078239608802E-2</v>
      </c>
      <c r="NN10" s="53">
        <f t="shared" si="174"/>
        <v>0.15158924205378974</v>
      </c>
      <c r="NO10" s="53">
        <f t="shared" si="175"/>
        <v>0.14303178484107579</v>
      </c>
      <c r="NP10" s="53">
        <f t="shared" si="176"/>
        <v>0.18704156479217604</v>
      </c>
      <c r="NQ10" s="55">
        <f t="shared" si="312"/>
        <v>1</v>
      </c>
      <c r="NU10" s="41">
        <f t="shared" si="313"/>
        <v>2016</v>
      </c>
      <c r="NV10" s="44" t="str">
        <f t="shared" si="314"/>
        <v>Feb</v>
      </c>
      <c r="NW10" s="51">
        <f t="shared" si="315"/>
        <v>9</v>
      </c>
      <c r="NX10" s="72">
        <f>VLOOKUP($C10+NX$4,'Raw Data'!$B$3:$AD$1033,NX$3,0)</f>
        <v>0</v>
      </c>
      <c r="NY10" s="72">
        <f>VLOOKUP($C10+NY$4,'Raw Data'!$B$3:$AD$1033,NY$3,0)</f>
        <v>0</v>
      </c>
      <c r="NZ10" s="72">
        <f>VLOOKUP($C10+NZ$4,'Raw Data'!$B$3:$AD$1033,NZ$3,0)</f>
        <v>0</v>
      </c>
      <c r="OA10" s="72">
        <f>VLOOKUP($C10+OA$4,'Raw Data'!$B$3:$AD$1033,OA$3,0)</f>
        <v>0</v>
      </c>
      <c r="OB10" s="72">
        <f>VLOOKUP($C10+OB$4,'Raw Data'!$B$3:$AD$1033,OB$3,0)</f>
        <v>0</v>
      </c>
      <c r="OC10" s="72">
        <f>VLOOKUP($C10+OC$4,'Raw Data'!$B$3:$AD$1033,OC$3,0)</f>
        <v>0</v>
      </c>
      <c r="OD10" s="72">
        <f>VLOOKUP($C10+OD$4,'Raw Data'!$B$3:$AD$1033,OD$3,0)</f>
        <v>0</v>
      </c>
      <c r="OE10" s="73">
        <f t="shared" si="316"/>
        <v>0</v>
      </c>
      <c r="OF10" s="14"/>
      <c r="OG10" s="49">
        <f t="shared" si="317"/>
        <v>9</v>
      </c>
      <c r="OH10" s="53" t="str">
        <f t="shared" si="318"/>
        <v/>
      </c>
      <c r="OI10" s="53" t="str">
        <f t="shared" si="177"/>
        <v/>
      </c>
      <c r="OJ10" s="53" t="str">
        <f t="shared" si="178"/>
        <v/>
      </c>
      <c r="OK10" s="53" t="str">
        <f t="shared" si="179"/>
        <v/>
      </c>
      <c r="OL10" s="53" t="str">
        <f t="shared" si="180"/>
        <v/>
      </c>
      <c r="OM10" s="53" t="str">
        <f t="shared" si="181"/>
        <v/>
      </c>
      <c r="ON10" s="53" t="str">
        <f t="shared" si="182"/>
        <v/>
      </c>
      <c r="OO10" s="55">
        <f t="shared" si="319"/>
        <v>0</v>
      </c>
      <c r="OS10" s="41">
        <f t="shared" si="320"/>
        <v>2016</v>
      </c>
      <c r="OT10" s="44" t="str">
        <f t="shared" si="321"/>
        <v>Feb</v>
      </c>
      <c r="OU10" s="51">
        <f t="shared" si="322"/>
        <v>9</v>
      </c>
      <c r="OV10" s="72">
        <f>VLOOKUP($C10+OV$4,'Raw Data'!$B$3:$AD$1033,OV$3,0)</f>
        <v>0</v>
      </c>
      <c r="OW10" s="72">
        <f>VLOOKUP($C10+OW$4,'Raw Data'!$B$3:$AD$1033,OW$3,0)</f>
        <v>0</v>
      </c>
      <c r="OX10" s="72">
        <f>VLOOKUP($C10+OX$4,'Raw Data'!$B$3:$AD$1033,OX$3,0)</f>
        <v>0</v>
      </c>
      <c r="OY10" s="72">
        <f>VLOOKUP($C10+OY$4,'Raw Data'!$B$3:$AD$1033,OY$3,0)</f>
        <v>0</v>
      </c>
      <c r="OZ10" s="72">
        <f>VLOOKUP($C10+OZ$4,'Raw Data'!$B$3:$AD$1033,OZ$3,0)</f>
        <v>0</v>
      </c>
      <c r="PA10" s="72">
        <f>VLOOKUP($C10+PA$4,'Raw Data'!$B$3:$AD$1033,PA$3,0)</f>
        <v>0</v>
      </c>
      <c r="PB10" s="72">
        <f>VLOOKUP($C10+PB$4,'Raw Data'!$B$3:$AD$1033,PB$3,0)</f>
        <v>0</v>
      </c>
      <c r="PC10" s="73">
        <f t="shared" si="323"/>
        <v>0</v>
      </c>
      <c r="PD10" s="14"/>
      <c r="PE10" s="49">
        <f t="shared" si="324"/>
        <v>9</v>
      </c>
      <c r="PF10" s="53" t="str">
        <f t="shared" si="325"/>
        <v/>
      </c>
      <c r="PG10" s="53" t="str">
        <f t="shared" si="183"/>
        <v/>
      </c>
      <c r="PH10" s="53" t="str">
        <f t="shared" si="184"/>
        <v/>
      </c>
      <c r="PI10" s="53" t="str">
        <f t="shared" si="185"/>
        <v/>
      </c>
      <c r="PJ10" s="53" t="str">
        <f t="shared" si="186"/>
        <v/>
      </c>
      <c r="PK10" s="53" t="str">
        <f t="shared" si="187"/>
        <v/>
      </c>
      <c r="PL10" s="53" t="str">
        <f t="shared" si="188"/>
        <v/>
      </c>
      <c r="PM10" s="55">
        <f t="shared" si="326"/>
        <v>0</v>
      </c>
      <c r="PS10" s="41">
        <f t="shared" si="327"/>
        <v>2016</v>
      </c>
      <c r="PT10" s="44" t="str">
        <f t="shared" si="328"/>
        <v>Feb</v>
      </c>
      <c r="PU10" s="51">
        <f t="shared" si="329"/>
        <v>9</v>
      </c>
      <c r="PV10" s="72">
        <f>VLOOKUP($C10+PV$4,'Raw Data'!$B$3:$AD$1033,PV$3,0)</f>
        <v>0</v>
      </c>
      <c r="PW10" s="72">
        <f>VLOOKUP($C10+PW$4,'Raw Data'!$B$3:$AD$1033,PW$3,0)</f>
        <v>0</v>
      </c>
      <c r="PX10" s="72">
        <f>VLOOKUP($C10+PX$4,'Raw Data'!$B$3:$AD$1033,PX$3,0)</f>
        <v>0</v>
      </c>
      <c r="PY10" s="72">
        <f>VLOOKUP($C10+PY$4,'Raw Data'!$B$3:$AD$1033,PY$3,0)</f>
        <v>0</v>
      </c>
      <c r="PZ10" s="72">
        <f>VLOOKUP($C10+PZ$4,'Raw Data'!$B$3:$AD$1033,PZ$3,0)</f>
        <v>0</v>
      </c>
      <c r="QA10" s="72">
        <f>VLOOKUP($C10+QA$4,'Raw Data'!$B$3:$AD$1033,QA$3,0)</f>
        <v>0</v>
      </c>
      <c r="QB10" s="72">
        <f>VLOOKUP($C10+QB$4,'Raw Data'!$B$3:$AD$1033,QB$3,0)</f>
        <v>0</v>
      </c>
      <c r="QC10" s="73">
        <f t="shared" si="330"/>
        <v>0</v>
      </c>
      <c r="QD10" s="14"/>
      <c r="QE10" s="49">
        <f t="shared" si="331"/>
        <v>9</v>
      </c>
      <c r="QF10" s="53" t="str">
        <f t="shared" si="332"/>
        <v/>
      </c>
      <c r="QG10" s="53" t="str">
        <f t="shared" si="189"/>
        <v/>
      </c>
      <c r="QH10" s="53" t="str">
        <f t="shared" si="190"/>
        <v/>
      </c>
      <c r="QI10" s="53" t="str">
        <f t="shared" si="191"/>
        <v/>
      </c>
      <c r="QJ10" s="53" t="str">
        <f t="shared" si="192"/>
        <v/>
      </c>
      <c r="QK10" s="53" t="str">
        <f t="shared" si="193"/>
        <v/>
      </c>
      <c r="QL10" s="53" t="str">
        <f t="shared" si="194"/>
        <v/>
      </c>
      <c r="QM10" s="55">
        <f t="shared" si="333"/>
        <v>0</v>
      </c>
      <c r="QQ10" s="41">
        <f t="shared" si="334"/>
        <v>2016</v>
      </c>
      <c r="QR10" s="44" t="str">
        <f t="shared" si="335"/>
        <v>Feb</v>
      </c>
      <c r="QS10" s="51">
        <f t="shared" si="336"/>
        <v>9</v>
      </c>
      <c r="QT10" s="72">
        <f>VLOOKUP($C10+QT$4,'Raw Data'!$B$3:$AD$1033,QT$3,0)</f>
        <v>0</v>
      </c>
      <c r="QU10" s="72">
        <f>VLOOKUP($C10+QU$4,'Raw Data'!$B$3:$AD$1033,QU$3,0)</f>
        <v>0</v>
      </c>
      <c r="QV10" s="72">
        <f>VLOOKUP($C10+QV$4,'Raw Data'!$B$3:$AD$1033,QV$3,0)</f>
        <v>0</v>
      </c>
      <c r="QW10" s="72">
        <f>VLOOKUP($C10+QW$4,'Raw Data'!$B$3:$AD$1033,QW$3,0)</f>
        <v>0</v>
      </c>
      <c r="QX10" s="72">
        <f>VLOOKUP($C10+QX$4,'Raw Data'!$B$3:$AD$1033,QX$3,0)</f>
        <v>0</v>
      </c>
      <c r="QY10" s="72">
        <f>VLOOKUP($C10+QY$4,'Raw Data'!$B$3:$AD$1033,QY$3,0)</f>
        <v>0</v>
      </c>
      <c r="QZ10" s="72">
        <f>VLOOKUP($C10+QZ$4,'Raw Data'!$B$3:$AD$1033,QZ$3,0)</f>
        <v>0</v>
      </c>
      <c r="RA10" s="73">
        <f t="shared" si="337"/>
        <v>0</v>
      </c>
      <c r="RB10" s="14"/>
      <c r="RC10" s="49">
        <f t="shared" si="338"/>
        <v>9</v>
      </c>
      <c r="RD10" s="53" t="str">
        <f t="shared" si="339"/>
        <v/>
      </c>
      <c r="RE10" s="53" t="str">
        <f t="shared" si="195"/>
        <v/>
      </c>
      <c r="RF10" s="53" t="str">
        <f t="shared" si="196"/>
        <v/>
      </c>
      <c r="RG10" s="53" t="str">
        <f t="shared" si="197"/>
        <v/>
      </c>
      <c r="RH10" s="53" t="str">
        <f t="shared" si="198"/>
        <v/>
      </c>
      <c r="RI10" s="53" t="str">
        <f t="shared" si="199"/>
        <v/>
      </c>
      <c r="RJ10" s="53" t="str">
        <f t="shared" si="200"/>
        <v/>
      </c>
      <c r="RK10" s="55">
        <f t="shared" si="340"/>
        <v>0</v>
      </c>
    </row>
    <row r="11" spans="2:479" ht="12.75" customHeight="1" x14ac:dyDescent="0.25">
      <c r="B11" s="170">
        <v>7</v>
      </c>
      <c r="C11" s="191">
        <f t="shared" si="201"/>
        <v>42432</v>
      </c>
      <c r="D11" s="41">
        <f t="shared" si="202"/>
        <v>2016</v>
      </c>
      <c r="E11" s="44" t="str">
        <f t="shared" si="203"/>
        <v>Mar</v>
      </c>
      <c r="F11" s="51">
        <f t="shared" si="204"/>
        <v>10</v>
      </c>
      <c r="G11" s="20">
        <f>VLOOKUP($C11+G$4,'Raw Data'!$B$3:$AD$1033,G$3,0)</f>
        <v>163</v>
      </c>
      <c r="H11" s="20">
        <f>VLOOKUP($C11+H$4,'Raw Data'!$B$3:$AD$1033,H$3,0)</f>
        <v>151</v>
      </c>
      <c r="I11" s="20">
        <f>VLOOKUP($C11+I$4,'Raw Data'!$B$3:$AD$1033,I$3,0)</f>
        <v>108</v>
      </c>
      <c r="J11" s="20">
        <f>VLOOKUP($C11+J$4,'Raw Data'!$B$3:$AD$1033,J$3,0)</f>
        <v>151</v>
      </c>
      <c r="K11" s="20">
        <f>VLOOKUP($C11+K$4,'Raw Data'!$B$3:$AD$1033,K$3,0)</f>
        <v>175</v>
      </c>
      <c r="L11" s="20">
        <f>VLOOKUP($C11+L$4,'Raw Data'!$B$3:$AD$1033,L$3,0)</f>
        <v>160</v>
      </c>
      <c r="M11" s="20">
        <f>VLOOKUP($C11+M$4,'Raw Data'!$B$3:$AD$1033,M$3,0)</f>
        <v>167</v>
      </c>
      <c r="N11" s="21">
        <f t="shared" si="205"/>
        <v>1075</v>
      </c>
      <c r="O11" s="14"/>
      <c r="P11" s="49">
        <f t="shared" si="206"/>
        <v>10</v>
      </c>
      <c r="Q11" s="53">
        <f t="shared" si="207"/>
        <v>0.15162790697674419</v>
      </c>
      <c r="R11" s="53">
        <f t="shared" si="80"/>
        <v>0.14046511627906977</v>
      </c>
      <c r="S11" s="53">
        <f t="shared" si="81"/>
        <v>0.10046511627906977</v>
      </c>
      <c r="T11" s="53">
        <f t="shared" si="82"/>
        <v>0.14046511627906977</v>
      </c>
      <c r="U11" s="53">
        <f t="shared" si="83"/>
        <v>0.16279069767441862</v>
      </c>
      <c r="V11" s="53">
        <f t="shared" si="84"/>
        <v>0.14883720930232558</v>
      </c>
      <c r="W11" s="53">
        <f t="shared" si="85"/>
        <v>0.15534883720930232</v>
      </c>
      <c r="X11" s="55">
        <f t="shared" si="208"/>
        <v>1.0000000000000002</v>
      </c>
      <c r="Z11" s="41">
        <f t="shared" si="209"/>
        <v>2016</v>
      </c>
      <c r="AA11" s="44" t="str">
        <f t="shared" si="210"/>
        <v>Mar</v>
      </c>
      <c r="AB11" s="51">
        <f t="shared" si="211"/>
        <v>10</v>
      </c>
      <c r="AC11" s="72">
        <f>VLOOKUP($C11+AC$4,'Raw Data'!$B$3:$AD$1033,AC$3,0)</f>
        <v>181</v>
      </c>
      <c r="AD11" s="72">
        <f>VLOOKUP($C11+AD$4,'Raw Data'!$B$3:$AD$1033,AD$3,0)</f>
        <v>158</v>
      </c>
      <c r="AE11" s="72">
        <f>VLOOKUP($C11+AE$4,'Raw Data'!$B$3:$AD$1033,AE$3,0)</f>
        <v>141</v>
      </c>
      <c r="AF11" s="72">
        <f>VLOOKUP($C11+AF$4,'Raw Data'!$B$3:$AD$1033,AF$3,0)</f>
        <v>118</v>
      </c>
      <c r="AG11" s="72">
        <f>VLOOKUP($C11+AG$4,'Raw Data'!$B$3:$AD$1033,AG$3,0)</f>
        <v>165</v>
      </c>
      <c r="AH11" s="72">
        <f>VLOOKUP($C11+AH$4,'Raw Data'!$B$3:$AD$1033,AH$3,0)</f>
        <v>190</v>
      </c>
      <c r="AI11" s="72">
        <f>VLOOKUP($C11+AI$4,'Raw Data'!$B$3:$AD$1033,AI$3,0)</f>
        <v>163</v>
      </c>
      <c r="AJ11" s="73">
        <f t="shared" si="212"/>
        <v>1116</v>
      </c>
      <c r="AK11" s="14"/>
      <c r="AL11" s="49">
        <f t="shared" si="213"/>
        <v>10</v>
      </c>
      <c r="AM11" s="53">
        <f t="shared" si="214"/>
        <v>0.16218637992831542</v>
      </c>
      <c r="AN11" s="53">
        <f t="shared" si="86"/>
        <v>0.14157706093189965</v>
      </c>
      <c r="AO11" s="53">
        <f t="shared" si="87"/>
        <v>0.12634408602150538</v>
      </c>
      <c r="AP11" s="53">
        <f t="shared" si="88"/>
        <v>0.1057347670250896</v>
      </c>
      <c r="AQ11" s="53">
        <f t="shared" si="89"/>
        <v>0.14784946236559141</v>
      </c>
      <c r="AR11" s="53">
        <f t="shared" si="90"/>
        <v>0.17025089605734767</v>
      </c>
      <c r="AS11" s="53">
        <f t="shared" si="91"/>
        <v>0.14605734767025089</v>
      </c>
      <c r="AT11" s="55">
        <f t="shared" si="215"/>
        <v>1</v>
      </c>
      <c r="AW11" s="41">
        <f t="shared" si="216"/>
        <v>2016</v>
      </c>
      <c r="AX11" s="44" t="str">
        <f t="shared" si="217"/>
        <v>Mar</v>
      </c>
      <c r="AY11" s="51">
        <f t="shared" si="218"/>
        <v>10</v>
      </c>
      <c r="AZ11" s="72">
        <f>VLOOKUP($C11+AZ$4,'Raw Data'!$B$3:$AD$1033,AZ$3,0)</f>
        <v>142</v>
      </c>
      <c r="BA11" s="72">
        <f>VLOOKUP($C11+BA$4,'Raw Data'!$B$3:$AD$1033,BA$3,0)</f>
        <v>119</v>
      </c>
      <c r="BB11" s="72">
        <f>VLOOKUP($C11+BB$4,'Raw Data'!$B$3:$AD$1033,BB$3,0)</f>
        <v>117</v>
      </c>
      <c r="BC11" s="72">
        <f>VLOOKUP($C11+BC$4,'Raw Data'!$B$3:$AD$1033,BC$3,0)</f>
        <v>104</v>
      </c>
      <c r="BD11" s="72">
        <f>VLOOKUP($C11+BD$4,'Raw Data'!$B$3:$AD$1033,BD$3,0)</f>
        <v>135</v>
      </c>
      <c r="BE11" s="72">
        <f>VLOOKUP($C11+BE$4,'Raw Data'!$B$3:$AD$1033,BE$3,0)</f>
        <v>116</v>
      </c>
      <c r="BF11" s="72">
        <f>VLOOKUP($C11+BF$4,'Raw Data'!$B$3:$AD$1033,BF$3,0)</f>
        <v>101</v>
      </c>
      <c r="BG11" s="73">
        <f t="shared" si="219"/>
        <v>834</v>
      </c>
      <c r="BH11" s="14"/>
      <c r="BI11" s="49">
        <f t="shared" si="220"/>
        <v>10</v>
      </c>
      <c r="BJ11" s="53">
        <f t="shared" si="221"/>
        <v>0.17026378896882494</v>
      </c>
      <c r="BK11" s="53">
        <f t="shared" si="92"/>
        <v>0.14268585131894485</v>
      </c>
      <c r="BL11" s="53">
        <f t="shared" si="93"/>
        <v>0.14028776978417265</v>
      </c>
      <c r="BM11" s="53">
        <f t="shared" si="94"/>
        <v>0.12470023980815348</v>
      </c>
      <c r="BN11" s="53">
        <f t="shared" si="95"/>
        <v>0.16187050359712229</v>
      </c>
      <c r="BO11" s="53">
        <f t="shared" si="96"/>
        <v>0.13908872901678657</v>
      </c>
      <c r="BP11" s="53">
        <f t="shared" si="97"/>
        <v>0.1211031175059952</v>
      </c>
      <c r="BQ11" s="55">
        <f t="shared" si="222"/>
        <v>1</v>
      </c>
      <c r="BU11" s="41">
        <f t="shared" si="223"/>
        <v>2016</v>
      </c>
      <c r="BV11" s="44" t="str">
        <f t="shared" si="224"/>
        <v>Mar</v>
      </c>
      <c r="BW11" s="51">
        <f t="shared" si="225"/>
        <v>10</v>
      </c>
      <c r="BX11" s="72">
        <f>VLOOKUP($C11+BX$4,'Raw Data'!$B$3:$AD$1033,BX$3,0)</f>
        <v>51</v>
      </c>
      <c r="BY11" s="72">
        <f>VLOOKUP($C11+BY$4,'Raw Data'!$B$3:$AD$1033,BY$3,0)</f>
        <v>34</v>
      </c>
      <c r="BZ11" s="72">
        <f>VLOOKUP($C11+BZ$4,'Raw Data'!$B$3:$AD$1033,BZ$3,0)</f>
        <v>23</v>
      </c>
      <c r="CA11" s="72">
        <f>VLOOKUP($C11+CA$4,'Raw Data'!$B$3:$AD$1033,CA$3,0)</f>
        <v>42</v>
      </c>
      <c r="CB11" s="72">
        <f>VLOOKUP($C11+CB$4,'Raw Data'!$B$3:$AD$1033,CB$3,0)</f>
        <v>47</v>
      </c>
      <c r="CC11" s="72">
        <f>VLOOKUP($C11+CC$4,'Raw Data'!$B$3:$AD$1033,CC$3,0)</f>
        <v>72</v>
      </c>
      <c r="CD11" s="72">
        <f>VLOOKUP($C11+CD$4,'Raw Data'!$B$3:$AD$1033,CD$3,0)</f>
        <v>47</v>
      </c>
      <c r="CE11" s="73">
        <f t="shared" si="226"/>
        <v>316</v>
      </c>
      <c r="CF11" s="14"/>
      <c r="CG11" s="49">
        <f t="shared" si="227"/>
        <v>10</v>
      </c>
      <c r="CH11" s="53">
        <f t="shared" si="228"/>
        <v>0.16139240506329114</v>
      </c>
      <c r="CI11" s="53">
        <f t="shared" si="98"/>
        <v>0.10759493670886076</v>
      </c>
      <c r="CJ11" s="53">
        <f t="shared" si="99"/>
        <v>7.2784810126582278E-2</v>
      </c>
      <c r="CK11" s="53">
        <f t="shared" si="100"/>
        <v>0.13291139240506328</v>
      </c>
      <c r="CL11" s="53">
        <f t="shared" si="101"/>
        <v>0.14873417721518986</v>
      </c>
      <c r="CM11" s="53">
        <f t="shared" si="102"/>
        <v>0.22784810126582278</v>
      </c>
      <c r="CN11" s="53">
        <f t="shared" si="103"/>
        <v>0.14873417721518986</v>
      </c>
      <c r="CO11" s="55">
        <f t="shared" si="229"/>
        <v>1</v>
      </c>
      <c r="CS11" s="41">
        <f t="shared" si="230"/>
        <v>2016</v>
      </c>
      <c r="CT11" s="44" t="str">
        <f t="shared" si="231"/>
        <v>Mar</v>
      </c>
      <c r="CU11" s="51">
        <f t="shared" si="232"/>
        <v>10</v>
      </c>
      <c r="CV11" s="72">
        <f>VLOOKUP($C11+CV$4,'Raw Data'!$B$3:$AD$1033,CV$3,0)</f>
        <v>516</v>
      </c>
      <c r="CW11" s="72">
        <f>VLOOKUP($C11+CW$4,'Raw Data'!$B$3:$AD$1033,CW$3,0)</f>
        <v>531</v>
      </c>
      <c r="CX11" s="72">
        <f>VLOOKUP($C11+CX$4,'Raw Data'!$B$3:$AD$1033,CX$3,0)</f>
        <v>476</v>
      </c>
      <c r="CY11" s="72">
        <f>VLOOKUP($C11+CY$4,'Raw Data'!$B$3:$AD$1033,CY$3,0)</f>
        <v>338</v>
      </c>
      <c r="CZ11" s="72">
        <f>VLOOKUP($C11+CZ$4,'Raw Data'!$B$3:$AD$1033,CZ$3,0)</f>
        <v>598</v>
      </c>
      <c r="DA11" s="72">
        <f>VLOOKUP($C11+DA$4,'Raw Data'!$B$3:$AD$1033,DA$3,0)</f>
        <v>595</v>
      </c>
      <c r="DB11" s="72">
        <f>VLOOKUP($C11+DB$4,'Raw Data'!$B$3:$AD$1033,DB$3,0)</f>
        <v>637</v>
      </c>
      <c r="DC11" s="73">
        <f t="shared" si="233"/>
        <v>3691</v>
      </c>
      <c r="DD11" s="14"/>
      <c r="DE11" s="49">
        <f t="shared" si="234"/>
        <v>10</v>
      </c>
      <c r="DF11" s="53">
        <f t="shared" si="235"/>
        <v>0.13979951232728258</v>
      </c>
      <c r="DG11" s="53">
        <f t="shared" si="104"/>
        <v>0.1438634516391222</v>
      </c>
      <c r="DH11" s="53">
        <f t="shared" si="105"/>
        <v>0.12896234082904362</v>
      </c>
      <c r="DI11" s="53">
        <f t="shared" si="106"/>
        <v>9.1574099160119216E-2</v>
      </c>
      <c r="DJ11" s="53">
        <f t="shared" si="107"/>
        <v>0.16201571389867245</v>
      </c>
      <c r="DK11" s="53">
        <f t="shared" si="108"/>
        <v>0.16120292603630451</v>
      </c>
      <c r="DL11" s="53">
        <f t="shared" si="109"/>
        <v>0.17258195610945543</v>
      </c>
      <c r="DM11" s="55">
        <f t="shared" si="236"/>
        <v>1</v>
      </c>
      <c r="DQ11" s="41">
        <f t="shared" si="237"/>
        <v>2016</v>
      </c>
      <c r="DR11" s="44" t="str">
        <f t="shared" si="238"/>
        <v>Mar</v>
      </c>
      <c r="DS11" s="51">
        <f t="shared" si="239"/>
        <v>10</v>
      </c>
      <c r="DT11" s="72">
        <f>VLOOKUP($C11+DT$4,'Raw Data'!$B$3:$AD$1033,DT$3,0)</f>
        <v>136</v>
      </c>
      <c r="DU11" s="72">
        <f>VLOOKUP($C11+DU$4,'Raw Data'!$B$3:$AD$1033,DU$3,0)</f>
        <v>123</v>
      </c>
      <c r="DV11" s="72">
        <f>VLOOKUP($C11+DV$4,'Raw Data'!$B$3:$AD$1033,DV$3,0)</f>
        <v>119</v>
      </c>
      <c r="DW11" s="72">
        <f>VLOOKUP($C11+DW$4,'Raw Data'!$B$3:$AD$1033,DW$3,0)</f>
        <v>107</v>
      </c>
      <c r="DX11" s="72">
        <f>VLOOKUP($C11+DX$4,'Raw Data'!$B$3:$AD$1033,DX$3,0)</f>
        <v>174</v>
      </c>
      <c r="DY11" s="72">
        <f>VLOOKUP($C11+DY$4,'Raw Data'!$B$3:$AD$1033,DY$3,0)</f>
        <v>123</v>
      </c>
      <c r="DZ11" s="72">
        <f>VLOOKUP($C11+DZ$4,'Raw Data'!$B$3:$AD$1033,DZ$3,0)</f>
        <v>136</v>
      </c>
      <c r="EA11" s="73">
        <f t="shared" si="240"/>
        <v>918</v>
      </c>
      <c r="EB11" s="14"/>
      <c r="EC11" s="49">
        <f t="shared" si="241"/>
        <v>10</v>
      </c>
      <c r="ED11" s="53">
        <f t="shared" si="242"/>
        <v>0.14814814814814814</v>
      </c>
      <c r="EE11" s="53">
        <f t="shared" si="110"/>
        <v>0.13398692810457516</v>
      </c>
      <c r="EF11" s="53">
        <f t="shared" si="111"/>
        <v>0.12962962962962962</v>
      </c>
      <c r="EG11" s="53">
        <f t="shared" si="112"/>
        <v>0.11655773420479303</v>
      </c>
      <c r="EH11" s="53">
        <f t="shared" si="113"/>
        <v>0.18954248366013071</v>
      </c>
      <c r="EI11" s="53">
        <f t="shared" si="114"/>
        <v>0.13398692810457516</v>
      </c>
      <c r="EJ11" s="53">
        <f t="shared" si="115"/>
        <v>0.14814814814814814</v>
      </c>
      <c r="EK11" s="55">
        <f t="shared" si="243"/>
        <v>0.99999999999999989</v>
      </c>
      <c r="EO11" s="41">
        <f t="shared" si="244"/>
        <v>2016</v>
      </c>
      <c r="EP11" s="44" t="str">
        <f t="shared" si="245"/>
        <v>Mar</v>
      </c>
      <c r="EQ11" s="51">
        <f t="shared" si="246"/>
        <v>10</v>
      </c>
      <c r="ER11" s="72">
        <f>VLOOKUP($C11+ER$4,'Raw Data'!$B$3:$AD$1033,ER$3,0)</f>
        <v>136</v>
      </c>
      <c r="ES11" s="72">
        <f>VLOOKUP($C11+ES$4,'Raw Data'!$B$3:$AD$1033,ES$3,0)</f>
        <v>123</v>
      </c>
      <c r="ET11" s="72">
        <f>VLOOKUP($C11+ET$4,'Raw Data'!$B$3:$AD$1033,ET$3,0)</f>
        <v>119</v>
      </c>
      <c r="EU11" s="72">
        <f>VLOOKUP($C11+EU$4,'Raw Data'!$B$3:$AD$1033,EU$3,0)</f>
        <v>107</v>
      </c>
      <c r="EV11" s="72">
        <f>VLOOKUP($C11+EV$4,'Raw Data'!$B$3:$AD$1033,EV$3,0)</f>
        <v>174</v>
      </c>
      <c r="EW11" s="72">
        <f>VLOOKUP($C11+EW$4,'Raw Data'!$B$3:$AD$1033,EW$3,0)</f>
        <v>123</v>
      </c>
      <c r="EX11" s="72">
        <f>VLOOKUP($C11+EX$4,'Raw Data'!$B$3:$AD$1033,EX$3,0)</f>
        <v>136</v>
      </c>
      <c r="EY11" s="73">
        <f t="shared" si="247"/>
        <v>918</v>
      </c>
      <c r="EZ11" s="14"/>
      <c r="FA11" s="49">
        <f t="shared" si="248"/>
        <v>10</v>
      </c>
      <c r="FB11" s="53">
        <f t="shared" si="249"/>
        <v>0.14814814814814814</v>
      </c>
      <c r="FC11" s="53">
        <f t="shared" si="116"/>
        <v>0.13398692810457516</v>
      </c>
      <c r="FD11" s="53">
        <f t="shared" si="117"/>
        <v>0.12962962962962962</v>
      </c>
      <c r="FE11" s="53">
        <f t="shared" si="118"/>
        <v>0.11655773420479303</v>
      </c>
      <c r="FF11" s="53">
        <f t="shared" si="119"/>
        <v>0.18954248366013071</v>
      </c>
      <c r="FG11" s="53">
        <f t="shared" si="120"/>
        <v>0.13398692810457516</v>
      </c>
      <c r="FH11" s="53">
        <f t="shared" si="121"/>
        <v>0.14814814814814814</v>
      </c>
      <c r="FI11" s="55">
        <f t="shared" si="250"/>
        <v>0.99999999999999989</v>
      </c>
      <c r="FM11" s="41">
        <f t="shared" si="251"/>
        <v>2016</v>
      </c>
      <c r="FN11" s="44" t="str">
        <f t="shared" si="252"/>
        <v>Mar</v>
      </c>
      <c r="FO11" s="51">
        <f t="shared" si="253"/>
        <v>10</v>
      </c>
      <c r="FP11" s="72">
        <f>VLOOKUP($C11+FP$4,'Raw Data'!$B$3:$AD$1033,FP$3,0)</f>
        <v>3553</v>
      </c>
      <c r="FQ11" s="72">
        <f>VLOOKUP($C11+FQ$4,'Raw Data'!$B$3:$AD$1033,FQ$3,0)</f>
        <v>3295</v>
      </c>
      <c r="FR11" s="72">
        <f>VLOOKUP($C11+FR$4,'Raw Data'!$B$3:$AD$1033,FR$3,0)</f>
        <v>2429</v>
      </c>
      <c r="FS11" s="72">
        <f>VLOOKUP($C11+FS$4,'Raw Data'!$B$3:$AD$1033,FS$3,0)</f>
        <v>1972</v>
      </c>
      <c r="FT11" s="72">
        <f>VLOOKUP($C11+FT$4,'Raw Data'!$B$3:$AD$1033,FT$3,0)</f>
        <v>4069</v>
      </c>
      <c r="FU11" s="72">
        <f>VLOOKUP($C11+FU$4,'Raw Data'!$B$3:$AD$1033,FU$3,0)</f>
        <v>3620</v>
      </c>
      <c r="FV11" s="72">
        <f>VLOOKUP($C11+FV$4,'Raw Data'!$B$3:$AD$1033,FV$3,0)</f>
        <v>3249</v>
      </c>
      <c r="FW11" s="73">
        <f t="shared" si="254"/>
        <v>22187</v>
      </c>
      <c r="FX11" s="14"/>
      <c r="FY11" s="49">
        <f t="shared" si="255"/>
        <v>10</v>
      </c>
      <c r="FZ11" s="53">
        <f t="shared" si="256"/>
        <v>0.16013882002974714</v>
      </c>
      <c r="GA11" s="53">
        <f t="shared" si="122"/>
        <v>0.14851038896651192</v>
      </c>
      <c r="GB11" s="53">
        <f t="shared" si="123"/>
        <v>0.1094785234596836</v>
      </c>
      <c r="GC11" s="53">
        <f t="shared" si="124"/>
        <v>8.8880876188759186E-2</v>
      </c>
      <c r="GD11" s="53">
        <f t="shared" si="125"/>
        <v>0.1833956821562176</v>
      </c>
      <c r="GE11" s="53">
        <f t="shared" si="126"/>
        <v>0.16315860639112995</v>
      </c>
      <c r="GF11" s="53">
        <f t="shared" si="127"/>
        <v>0.14643710280795061</v>
      </c>
      <c r="GG11" s="55">
        <f t="shared" si="257"/>
        <v>1</v>
      </c>
      <c r="GK11" s="41">
        <f t="shared" si="258"/>
        <v>2016</v>
      </c>
      <c r="GL11" s="44" t="str">
        <f t="shared" si="259"/>
        <v>Mar</v>
      </c>
      <c r="GM11" s="51">
        <f t="shared" si="260"/>
        <v>10</v>
      </c>
      <c r="GN11" s="72">
        <f>VLOOKUP($C11+GN$4,'Raw Data'!$B$3:$AD$1033,GN$3,0)</f>
        <v>2938</v>
      </c>
      <c r="GO11" s="72">
        <f>VLOOKUP($C11+GO$4,'Raw Data'!$B$3:$AD$1033,GO$3,0)</f>
        <v>3043</v>
      </c>
      <c r="GP11" s="72">
        <f>VLOOKUP($C11+GP$4,'Raw Data'!$B$3:$AD$1033,GP$3,0)</f>
        <v>2675</v>
      </c>
      <c r="GQ11" s="72">
        <f>VLOOKUP($C11+GQ$4,'Raw Data'!$B$3:$AD$1033,GQ$3,0)</f>
        <v>2312</v>
      </c>
      <c r="GR11" s="72">
        <f>VLOOKUP($C11+GR$4,'Raw Data'!$B$3:$AD$1033,GR$3,0)</f>
        <v>3097</v>
      </c>
      <c r="GS11" s="72">
        <f>VLOOKUP($C11+GS$4,'Raw Data'!$B$3:$AD$1033,GS$3,0)</f>
        <v>2794</v>
      </c>
      <c r="GT11" s="72">
        <f>VLOOKUP($C11+GT$4,'Raw Data'!$B$3:$AD$1033,GT$3,0)</f>
        <v>2631</v>
      </c>
      <c r="GU11" s="73">
        <f t="shared" si="261"/>
        <v>19490</v>
      </c>
      <c r="GV11" s="14"/>
      <c r="GW11" s="49">
        <f t="shared" si="262"/>
        <v>10</v>
      </c>
      <c r="GX11" s="53">
        <f t="shared" si="263"/>
        <v>0.15074397126731656</v>
      </c>
      <c r="GY11" s="53">
        <f t="shared" si="128"/>
        <v>0.15613134940995382</v>
      </c>
      <c r="GZ11" s="53">
        <f t="shared" si="129"/>
        <v>0.13724987172909184</v>
      </c>
      <c r="HA11" s="53">
        <f t="shared" si="130"/>
        <v>0.11862493586454592</v>
      </c>
      <c r="HB11" s="53">
        <f t="shared" si="131"/>
        <v>0.15890200102616728</v>
      </c>
      <c r="HC11" s="53">
        <f t="shared" si="132"/>
        <v>0.14335556695741405</v>
      </c>
      <c r="HD11" s="53">
        <f t="shared" si="133"/>
        <v>0.13499230374551052</v>
      </c>
      <c r="HE11" s="55">
        <f t="shared" si="264"/>
        <v>1</v>
      </c>
      <c r="HI11" s="41">
        <f t="shared" si="265"/>
        <v>2016</v>
      </c>
      <c r="HJ11" s="44" t="str">
        <f t="shared" si="266"/>
        <v>Mar</v>
      </c>
      <c r="HK11" s="51">
        <f t="shared" si="267"/>
        <v>10</v>
      </c>
      <c r="HL11" s="72">
        <f>VLOOKUP($C11+HL$4,'Raw Data'!$B$3:$AD$1033,HL$3,0)</f>
        <v>168</v>
      </c>
      <c r="HM11" s="72">
        <f>VLOOKUP($C11+HM$4,'Raw Data'!$B$3:$AD$1033,HM$3,0)</f>
        <v>164</v>
      </c>
      <c r="HN11" s="72">
        <f>VLOOKUP($C11+HN$4,'Raw Data'!$B$3:$AD$1033,HN$3,0)</f>
        <v>161</v>
      </c>
      <c r="HO11" s="72">
        <f>VLOOKUP($C11+HO$4,'Raw Data'!$B$3:$AD$1033,HO$3,0)</f>
        <v>120</v>
      </c>
      <c r="HP11" s="72">
        <f>VLOOKUP($C11+HP$4,'Raw Data'!$B$3:$AD$1033,HP$3,0)</f>
        <v>170</v>
      </c>
      <c r="HQ11" s="72">
        <f>VLOOKUP($C11+HQ$4,'Raw Data'!$B$3:$AD$1033,HQ$3,0)</f>
        <v>187</v>
      </c>
      <c r="HR11" s="72">
        <f>VLOOKUP($C11+HR$4,'Raw Data'!$B$3:$AD$1033,HR$3,0)</f>
        <v>212</v>
      </c>
      <c r="HS11" s="73">
        <f t="shared" si="268"/>
        <v>1182</v>
      </c>
      <c r="HT11" s="14"/>
      <c r="HU11" s="49">
        <f t="shared" si="269"/>
        <v>10</v>
      </c>
      <c r="HV11" s="53">
        <f t="shared" si="270"/>
        <v>0.14213197969543148</v>
      </c>
      <c r="HW11" s="53">
        <f t="shared" si="134"/>
        <v>0.13874788494077833</v>
      </c>
      <c r="HX11" s="53">
        <f t="shared" si="135"/>
        <v>0.1362098138747885</v>
      </c>
      <c r="HY11" s="53">
        <f t="shared" si="136"/>
        <v>0.10152284263959391</v>
      </c>
      <c r="HZ11" s="53">
        <f t="shared" si="137"/>
        <v>0.14382402707275804</v>
      </c>
      <c r="IA11" s="53">
        <f t="shared" si="138"/>
        <v>0.15820642978003385</v>
      </c>
      <c r="IB11" s="53">
        <f t="shared" si="139"/>
        <v>0.17935702199661591</v>
      </c>
      <c r="IC11" s="55">
        <f t="shared" si="271"/>
        <v>1</v>
      </c>
      <c r="IG11" s="41">
        <f t="shared" si="272"/>
        <v>2016</v>
      </c>
      <c r="IH11" s="44" t="str">
        <f t="shared" si="273"/>
        <v>Mar</v>
      </c>
      <c r="II11" s="51">
        <f t="shared" si="274"/>
        <v>10</v>
      </c>
      <c r="IJ11" s="72">
        <f>VLOOKUP($C11+IJ$4,'Raw Data'!$B$3:$AD$1033,IJ$3,0)</f>
        <v>66</v>
      </c>
      <c r="IK11" s="72">
        <f>VLOOKUP($C11+IK$4,'Raw Data'!$B$3:$AD$1033,IK$3,0)</f>
        <v>49</v>
      </c>
      <c r="IL11" s="72">
        <f>VLOOKUP($C11+IL$4,'Raw Data'!$B$3:$AD$1033,IL$3,0)</f>
        <v>50</v>
      </c>
      <c r="IM11" s="72">
        <f>VLOOKUP($C11+IM$4,'Raw Data'!$B$3:$AD$1033,IM$3,0)</f>
        <v>42</v>
      </c>
      <c r="IN11" s="72">
        <f>VLOOKUP($C11+IN$4,'Raw Data'!$B$3:$AD$1033,IN$3,0)</f>
        <v>69</v>
      </c>
      <c r="IO11" s="72">
        <f>VLOOKUP($C11+IO$4,'Raw Data'!$B$3:$AD$1033,IO$3,0)</f>
        <v>57</v>
      </c>
      <c r="IP11" s="72">
        <f>VLOOKUP($C11+IP$4,'Raw Data'!$B$3:$AD$1033,IP$3,0)</f>
        <v>55</v>
      </c>
      <c r="IQ11" s="73">
        <f t="shared" si="275"/>
        <v>388</v>
      </c>
      <c r="IR11" s="14"/>
      <c r="IS11" s="49">
        <f t="shared" si="276"/>
        <v>10</v>
      </c>
      <c r="IT11" s="53">
        <f t="shared" si="277"/>
        <v>0.17010309278350516</v>
      </c>
      <c r="IU11" s="53">
        <f t="shared" si="140"/>
        <v>0.12628865979381443</v>
      </c>
      <c r="IV11" s="53">
        <f t="shared" si="141"/>
        <v>0.12886597938144329</v>
      </c>
      <c r="IW11" s="53">
        <f t="shared" si="142"/>
        <v>0.10824742268041238</v>
      </c>
      <c r="IX11" s="53">
        <f t="shared" si="143"/>
        <v>0.17783505154639176</v>
      </c>
      <c r="IY11" s="53">
        <f t="shared" si="144"/>
        <v>0.14690721649484537</v>
      </c>
      <c r="IZ11" s="53">
        <f t="shared" si="145"/>
        <v>0.14175257731958762</v>
      </c>
      <c r="JA11" s="55">
        <f t="shared" si="278"/>
        <v>1</v>
      </c>
      <c r="JE11" s="41">
        <f t="shared" si="279"/>
        <v>2016</v>
      </c>
      <c r="JF11" s="44" t="str">
        <f t="shared" si="280"/>
        <v>Mar</v>
      </c>
      <c r="JG11" s="51">
        <f t="shared" si="281"/>
        <v>10</v>
      </c>
      <c r="JH11" s="72">
        <f>VLOOKUP($C11+JH$4,'Raw Data'!$B$3:$AD$1033,JH$3,0)</f>
        <v>16</v>
      </c>
      <c r="JI11" s="72">
        <f>VLOOKUP($C11+JI$4,'Raw Data'!$B$3:$AD$1033,JI$3,0)</f>
        <v>16</v>
      </c>
      <c r="JJ11" s="72">
        <f>VLOOKUP($C11+JJ$4,'Raw Data'!$B$3:$AD$1033,JJ$3,0)</f>
        <v>6</v>
      </c>
      <c r="JK11" s="72">
        <f>VLOOKUP($C11+JK$4,'Raw Data'!$B$3:$AD$1033,JK$3,0)</f>
        <v>13</v>
      </c>
      <c r="JL11" s="72">
        <f>VLOOKUP($C11+JL$4,'Raw Data'!$B$3:$AD$1033,JL$3,0)</f>
        <v>11</v>
      </c>
      <c r="JM11" s="72">
        <f>VLOOKUP($C11+JM$4,'Raw Data'!$B$3:$AD$1033,JM$3,0)</f>
        <v>6</v>
      </c>
      <c r="JN11" s="72">
        <f>VLOOKUP($C11+JN$4,'Raw Data'!$B$3:$AD$1033,JN$3,0)</f>
        <v>17</v>
      </c>
      <c r="JO11" s="73">
        <f t="shared" si="282"/>
        <v>85</v>
      </c>
      <c r="JP11" s="14"/>
      <c r="JQ11" s="49">
        <f t="shared" si="283"/>
        <v>10</v>
      </c>
      <c r="JR11" s="53">
        <f t="shared" si="284"/>
        <v>0.18823529411764706</v>
      </c>
      <c r="JS11" s="53">
        <f t="shared" si="146"/>
        <v>0.18823529411764706</v>
      </c>
      <c r="JT11" s="53">
        <f t="shared" si="147"/>
        <v>7.0588235294117646E-2</v>
      </c>
      <c r="JU11" s="53">
        <f t="shared" si="148"/>
        <v>0.15294117647058825</v>
      </c>
      <c r="JV11" s="53">
        <f t="shared" si="149"/>
        <v>0.12941176470588237</v>
      </c>
      <c r="JW11" s="53">
        <f t="shared" si="150"/>
        <v>7.0588235294117646E-2</v>
      </c>
      <c r="JX11" s="53">
        <f t="shared" si="151"/>
        <v>0.2</v>
      </c>
      <c r="JY11" s="55">
        <f t="shared" si="285"/>
        <v>1</v>
      </c>
      <c r="KC11" s="41">
        <f t="shared" si="286"/>
        <v>2016</v>
      </c>
      <c r="KD11" s="44" t="str">
        <f t="shared" si="287"/>
        <v>Mar</v>
      </c>
      <c r="KE11" s="51">
        <f t="shared" si="288"/>
        <v>10</v>
      </c>
      <c r="KF11" s="72">
        <f>VLOOKUP($C11+KF$4,'Raw Data'!$B$3:$AD$1033,KF$3,0)</f>
        <v>33</v>
      </c>
      <c r="KG11" s="72">
        <f>VLOOKUP($C11+KG$4,'Raw Data'!$B$3:$AD$1033,KG$3,0)</f>
        <v>34</v>
      </c>
      <c r="KH11" s="72">
        <f>VLOOKUP($C11+KH$4,'Raw Data'!$B$3:$AD$1033,KH$3,0)</f>
        <v>0</v>
      </c>
      <c r="KI11" s="72">
        <f>VLOOKUP($C11+KI$4,'Raw Data'!$B$3:$AD$1033,KI$3,0)</f>
        <v>0</v>
      </c>
      <c r="KJ11" s="72">
        <f>VLOOKUP($C11+KJ$4,'Raw Data'!$B$3:$AD$1033,KJ$3,0)</f>
        <v>33</v>
      </c>
      <c r="KK11" s="72">
        <f>VLOOKUP($C11+KK$4,'Raw Data'!$B$3:$AD$1033,KK$3,0)</f>
        <v>31</v>
      </c>
      <c r="KL11" s="72">
        <f>VLOOKUP($C11+KL$4,'Raw Data'!$B$3:$AD$1033,KL$3,0)</f>
        <v>30</v>
      </c>
      <c r="KM11" s="73">
        <f t="shared" si="289"/>
        <v>161</v>
      </c>
      <c r="KN11" s="14"/>
      <c r="KO11" s="49">
        <f t="shared" si="290"/>
        <v>10</v>
      </c>
      <c r="KP11" s="53">
        <f t="shared" si="291"/>
        <v>0.20496894409937888</v>
      </c>
      <c r="KQ11" s="53">
        <f t="shared" si="152"/>
        <v>0.21118012422360249</v>
      </c>
      <c r="KR11" s="53">
        <f t="shared" si="153"/>
        <v>0</v>
      </c>
      <c r="KS11" s="53">
        <f t="shared" si="154"/>
        <v>0</v>
      </c>
      <c r="KT11" s="53">
        <f t="shared" si="155"/>
        <v>0.20496894409937888</v>
      </c>
      <c r="KU11" s="53">
        <f t="shared" si="156"/>
        <v>0.19254658385093168</v>
      </c>
      <c r="KV11" s="53">
        <f t="shared" si="157"/>
        <v>0.18633540372670807</v>
      </c>
      <c r="KW11" s="55">
        <f t="shared" si="292"/>
        <v>1</v>
      </c>
      <c r="LA11" s="41">
        <f t="shared" si="293"/>
        <v>2016</v>
      </c>
      <c r="LB11" s="44" t="str">
        <f t="shared" si="294"/>
        <v>Mar</v>
      </c>
      <c r="LC11" s="51">
        <f t="shared" si="295"/>
        <v>10</v>
      </c>
      <c r="LD11" s="72">
        <f>VLOOKUP($C11+LD$4,'Raw Data'!$B$3:$AD$1033,LD$3,0)</f>
        <v>103</v>
      </c>
      <c r="LE11" s="72">
        <f>VLOOKUP($C11+LE$4,'Raw Data'!$B$3:$AD$1033,LE$3,0)</f>
        <v>107</v>
      </c>
      <c r="LF11" s="72">
        <f>VLOOKUP($C11+LF$4,'Raw Data'!$B$3:$AD$1033,LF$3,0)</f>
        <v>0</v>
      </c>
      <c r="LG11" s="72">
        <f>VLOOKUP($C11+LG$4,'Raw Data'!$B$3:$AD$1033,LG$3,0)</f>
        <v>0</v>
      </c>
      <c r="LH11" s="72">
        <f>VLOOKUP($C11+LH$4,'Raw Data'!$B$3:$AD$1033,LH$3,0)</f>
        <v>103</v>
      </c>
      <c r="LI11" s="72">
        <f>VLOOKUP($C11+LI$4,'Raw Data'!$B$3:$AD$1033,LI$3,0)</f>
        <v>98</v>
      </c>
      <c r="LJ11" s="72">
        <f>VLOOKUP($C11+LJ$4,'Raw Data'!$B$3:$AD$1033,LJ$3,0)</f>
        <v>84</v>
      </c>
      <c r="LK11" s="73">
        <f t="shared" si="296"/>
        <v>495</v>
      </c>
      <c r="LL11" s="14"/>
      <c r="LM11" s="49">
        <f t="shared" si="297"/>
        <v>10</v>
      </c>
      <c r="LN11" s="53">
        <f t="shared" si="298"/>
        <v>0.20808080808080809</v>
      </c>
      <c r="LO11" s="53">
        <f t="shared" si="158"/>
        <v>0.21616161616161617</v>
      </c>
      <c r="LP11" s="53">
        <f t="shared" si="159"/>
        <v>0</v>
      </c>
      <c r="LQ11" s="53">
        <f t="shared" si="160"/>
        <v>0</v>
      </c>
      <c r="LR11" s="53">
        <f t="shared" si="161"/>
        <v>0.20808080808080809</v>
      </c>
      <c r="LS11" s="53">
        <f t="shared" si="162"/>
        <v>0.19797979797979798</v>
      </c>
      <c r="LT11" s="53">
        <f t="shared" si="163"/>
        <v>0.16969696969696971</v>
      </c>
      <c r="LU11" s="55">
        <f t="shared" si="299"/>
        <v>1</v>
      </c>
      <c r="LY11" s="41">
        <f t="shared" si="300"/>
        <v>2016</v>
      </c>
      <c r="LZ11" s="44" t="str">
        <f t="shared" si="301"/>
        <v>Mar</v>
      </c>
      <c r="MA11" s="51">
        <f t="shared" si="302"/>
        <v>10</v>
      </c>
      <c r="MB11" s="72">
        <f>VLOOKUP($C11+MB$4,'Raw Data'!$B$3:$AD$1033,MB$3,0)</f>
        <v>891</v>
      </c>
      <c r="MC11" s="72">
        <f>VLOOKUP($C11+MC$4,'Raw Data'!$B$3:$AD$1033,MC$3,0)</f>
        <v>719</v>
      </c>
      <c r="MD11" s="72">
        <f>VLOOKUP($C11+MD$4,'Raw Data'!$B$3:$AD$1033,MD$3,0)</f>
        <v>160</v>
      </c>
      <c r="ME11" s="72">
        <f>VLOOKUP($C11+ME$4,'Raw Data'!$B$3:$AD$1033,ME$3,0)</f>
        <v>183</v>
      </c>
      <c r="MF11" s="72">
        <f>VLOOKUP($C11+MF$4,'Raw Data'!$B$3:$AD$1033,MF$3,0)</f>
        <v>741</v>
      </c>
      <c r="MG11" s="72">
        <f>VLOOKUP($C11+MG$4,'Raw Data'!$B$3:$AD$1033,MG$3,0)</f>
        <v>964</v>
      </c>
      <c r="MH11" s="72">
        <f>VLOOKUP($C11+MH$4,'Raw Data'!$B$3:$AD$1033,MH$3,0)</f>
        <v>799</v>
      </c>
      <c r="MI11" s="73">
        <f t="shared" si="303"/>
        <v>4457</v>
      </c>
      <c r="MJ11" s="14"/>
      <c r="MK11" s="49">
        <f t="shared" si="304"/>
        <v>10</v>
      </c>
      <c r="ML11" s="53">
        <f t="shared" si="305"/>
        <v>0.1999102535337671</v>
      </c>
      <c r="MM11" s="53">
        <f t="shared" si="164"/>
        <v>0.16131927305362351</v>
      </c>
      <c r="MN11" s="53">
        <f t="shared" si="165"/>
        <v>3.5898586493156831E-2</v>
      </c>
      <c r="MO11" s="53">
        <f t="shared" si="166"/>
        <v>4.1059008301548128E-2</v>
      </c>
      <c r="MP11" s="53">
        <f t="shared" si="167"/>
        <v>0.16625532869643259</v>
      </c>
      <c r="MQ11" s="53">
        <f t="shared" si="168"/>
        <v>0.21628898362126991</v>
      </c>
      <c r="MR11" s="53">
        <f t="shared" si="169"/>
        <v>0.17926856630020194</v>
      </c>
      <c r="MS11" s="55">
        <f t="shared" si="306"/>
        <v>1</v>
      </c>
      <c r="MW11" s="41">
        <f t="shared" si="307"/>
        <v>2016</v>
      </c>
      <c r="MX11" s="44" t="str">
        <f t="shared" si="308"/>
        <v>Mar</v>
      </c>
      <c r="MY11" s="51">
        <f t="shared" si="309"/>
        <v>10</v>
      </c>
      <c r="MZ11" s="72">
        <f>VLOOKUP($C11+MZ$4,'Raw Data'!$B$3:$AD$1033,MZ$3,0)</f>
        <v>132</v>
      </c>
      <c r="NA11" s="72">
        <f>VLOOKUP($C11+NA$4,'Raw Data'!$B$3:$AD$1033,NA$3,0)</f>
        <v>97</v>
      </c>
      <c r="NB11" s="72">
        <f>VLOOKUP($C11+NB$4,'Raw Data'!$B$3:$AD$1033,NB$3,0)</f>
        <v>97</v>
      </c>
      <c r="NC11" s="72">
        <f>VLOOKUP($C11+NC$4,'Raw Data'!$B$3:$AD$1033,NC$3,0)</f>
        <v>70</v>
      </c>
      <c r="ND11" s="72">
        <f>VLOOKUP($C11+ND$4,'Raw Data'!$B$3:$AD$1033,ND$3,0)</f>
        <v>124</v>
      </c>
      <c r="NE11" s="72">
        <f>VLOOKUP($C11+NE$4,'Raw Data'!$B$3:$AD$1033,NE$3,0)</f>
        <v>151</v>
      </c>
      <c r="NF11" s="72">
        <f>VLOOKUP($C11+NF$4,'Raw Data'!$B$3:$AD$1033,NF$3,0)</f>
        <v>118</v>
      </c>
      <c r="NG11" s="73">
        <f t="shared" si="310"/>
        <v>789</v>
      </c>
      <c r="NH11" s="14"/>
      <c r="NI11" s="49">
        <f t="shared" si="311"/>
        <v>10</v>
      </c>
      <c r="NJ11" s="53">
        <f t="shared" si="170"/>
        <v>0.16730038022813687</v>
      </c>
      <c r="NK11" s="53">
        <f t="shared" si="171"/>
        <v>0.12294043092522181</v>
      </c>
      <c r="NL11" s="53">
        <f t="shared" si="172"/>
        <v>0.12294043092522181</v>
      </c>
      <c r="NM11" s="53">
        <f t="shared" si="173"/>
        <v>8.8719898605830169E-2</v>
      </c>
      <c r="NN11" s="53">
        <f t="shared" si="174"/>
        <v>0.15716096324461343</v>
      </c>
      <c r="NO11" s="53">
        <f t="shared" si="175"/>
        <v>0.19138149556400508</v>
      </c>
      <c r="NP11" s="53">
        <f t="shared" si="176"/>
        <v>0.14955640050697086</v>
      </c>
      <c r="NQ11" s="55">
        <f t="shared" si="312"/>
        <v>1</v>
      </c>
      <c r="NU11" s="41">
        <f t="shared" si="313"/>
        <v>2016</v>
      </c>
      <c r="NV11" s="44" t="str">
        <f t="shared" si="314"/>
        <v>Mar</v>
      </c>
      <c r="NW11" s="51">
        <f t="shared" si="315"/>
        <v>10</v>
      </c>
      <c r="NX11" s="72">
        <f>VLOOKUP($C11+NX$4,'Raw Data'!$B$3:$AD$1033,NX$3,0)</f>
        <v>0</v>
      </c>
      <c r="NY11" s="72">
        <f>VLOOKUP($C11+NY$4,'Raw Data'!$B$3:$AD$1033,NY$3,0)</f>
        <v>0</v>
      </c>
      <c r="NZ11" s="72">
        <f>VLOOKUP($C11+NZ$4,'Raw Data'!$B$3:$AD$1033,NZ$3,0)</f>
        <v>0</v>
      </c>
      <c r="OA11" s="72">
        <f>VLOOKUP($C11+OA$4,'Raw Data'!$B$3:$AD$1033,OA$3,0)</f>
        <v>0</v>
      </c>
      <c r="OB11" s="72">
        <f>VLOOKUP($C11+OB$4,'Raw Data'!$B$3:$AD$1033,OB$3,0)</f>
        <v>0</v>
      </c>
      <c r="OC11" s="72">
        <f>VLOOKUP($C11+OC$4,'Raw Data'!$B$3:$AD$1033,OC$3,0)</f>
        <v>0</v>
      </c>
      <c r="OD11" s="72">
        <f>VLOOKUP($C11+OD$4,'Raw Data'!$B$3:$AD$1033,OD$3,0)</f>
        <v>0</v>
      </c>
      <c r="OE11" s="73">
        <f t="shared" si="316"/>
        <v>0</v>
      </c>
      <c r="OF11" s="14"/>
      <c r="OG11" s="49">
        <f t="shared" si="317"/>
        <v>10</v>
      </c>
      <c r="OH11" s="53" t="str">
        <f t="shared" si="318"/>
        <v/>
      </c>
      <c r="OI11" s="53" t="str">
        <f t="shared" si="177"/>
        <v/>
      </c>
      <c r="OJ11" s="53" t="str">
        <f t="shared" si="178"/>
        <v/>
      </c>
      <c r="OK11" s="53" t="str">
        <f t="shared" si="179"/>
        <v/>
      </c>
      <c r="OL11" s="53" t="str">
        <f t="shared" si="180"/>
        <v/>
      </c>
      <c r="OM11" s="53" t="str">
        <f t="shared" si="181"/>
        <v/>
      </c>
      <c r="ON11" s="53" t="str">
        <f t="shared" si="182"/>
        <v/>
      </c>
      <c r="OO11" s="55">
        <f t="shared" si="319"/>
        <v>0</v>
      </c>
      <c r="OS11" s="41">
        <f t="shared" si="320"/>
        <v>2016</v>
      </c>
      <c r="OT11" s="44" t="str">
        <f t="shared" si="321"/>
        <v>Mar</v>
      </c>
      <c r="OU11" s="51">
        <f t="shared" si="322"/>
        <v>10</v>
      </c>
      <c r="OV11" s="72">
        <f>VLOOKUP($C11+OV$4,'Raw Data'!$B$3:$AD$1033,OV$3,0)</f>
        <v>0</v>
      </c>
      <c r="OW11" s="72">
        <f>VLOOKUP($C11+OW$4,'Raw Data'!$B$3:$AD$1033,OW$3,0)</f>
        <v>0</v>
      </c>
      <c r="OX11" s="72">
        <f>VLOOKUP($C11+OX$4,'Raw Data'!$B$3:$AD$1033,OX$3,0)</f>
        <v>0</v>
      </c>
      <c r="OY11" s="72">
        <f>VLOOKUP($C11+OY$4,'Raw Data'!$B$3:$AD$1033,OY$3,0)</f>
        <v>0</v>
      </c>
      <c r="OZ11" s="72">
        <f>VLOOKUP($C11+OZ$4,'Raw Data'!$B$3:$AD$1033,OZ$3,0)</f>
        <v>0</v>
      </c>
      <c r="PA11" s="72">
        <f>VLOOKUP($C11+PA$4,'Raw Data'!$B$3:$AD$1033,PA$3,0)</f>
        <v>0</v>
      </c>
      <c r="PB11" s="72">
        <f>VLOOKUP($C11+PB$4,'Raw Data'!$B$3:$AD$1033,PB$3,0)</f>
        <v>0</v>
      </c>
      <c r="PC11" s="73">
        <f t="shared" si="323"/>
        <v>0</v>
      </c>
      <c r="PD11" s="14"/>
      <c r="PE11" s="49">
        <f t="shared" si="324"/>
        <v>10</v>
      </c>
      <c r="PF11" s="53" t="str">
        <f t="shared" si="325"/>
        <v/>
      </c>
      <c r="PG11" s="53" t="str">
        <f t="shared" si="183"/>
        <v/>
      </c>
      <c r="PH11" s="53" t="str">
        <f t="shared" si="184"/>
        <v/>
      </c>
      <c r="PI11" s="53" t="str">
        <f t="shared" si="185"/>
        <v/>
      </c>
      <c r="PJ11" s="53" t="str">
        <f t="shared" si="186"/>
        <v/>
      </c>
      <c r="PK11" s="53" t="str">
        <f t="shared" si="187"/>
        <v/>
      </c>
      <c r="PL11" s="53" t="str">
        <f t="shared" si="188"/>
        <v/>
      </c>
      <c r="PM11" s="55">
        <f t="shared" si="326"/>
        <v>0</v>
      </c>
      <c r="PS11" s="41">
        <f t="shared" si="327"/>
        <v>2016</v>
      </c>
      <c r="PT11" s="44" t="str">
        <f t="shared" si="328"/>
        <v>Mar</v>
      </c>
      <c r="PU11" s="51">
        <f t="shared" si="329"/>
        <v>10</v>
      </c>
      <c r="PV11" s="72">
        <f>VLOOKUP($C11+PV$4,'Raw Data'!$B$3:$AD$1033,PV$3,0)</f>
        <v>0</v>
      </c>
      <c r="PW11" s="72">
        <f>VLOOKUP($C11+PW$4,'Raw Data'!$B$3:$AD$1033,PW$3,0)</f>
        <v>0</v>
      </c>
      <c r="PX11" s="72">
        <f>VLOOKUP($C11+PX$4,'Raw Data'!$B$3:$AD$1033,PX$3,0)</f>
        <v>0</v>
      </c>
      <c r="PY11" s="72">
        <f>VLOOKUP($C11+PY$4,'Raw Data'!$B$3:$AD$1033,PY$3,0)</f>
        <v>0</v>
      </c>
      <c r="PZ11" s="72">
        <f>VLOOKUP($C11+PZ$4,'Raw Data'!$B$3:$AD$1033,PZ$3,0)</f>
        <v>0</v>
      </c>
      <c r="QA11" s="72">
        <f>VLOOKUP($C11+QA$4,'Raw Data'!$B$3:$AD$1033,QA$3,0)</f>
        <v>0</v>
      </c>
      <c r="QB11" s="72">
        <f>VLOOKUP($C11+QB$4,'Raw Data'!$B$3:$AD$1033,QB$3,0)</f>
        <v>0</v>
      </c>
      <c r="QC11" s="73">
        <f t="shared" si="330"/>
        <v>0</v>
      </c>
      <c r="QD11" s="14"/>
      <c r="QE11" s="49">
        <f t="shared" si="331"/>
        <v>10</v>
      </c>
      <c r="QF11" s="53" t="str">
        <f t="shared" si="332"/>
        <v/>
      </c>
      <c r="QG11" s="53" t="str">
        <f t="shared" si="189"/>
        <v/>
      </c>
      <c r="QH11" s="53" t="str">
        <f t="shared" si="190"/>
        <v/>
      </c>
      <c r="QI11" s="53" t="str">
        <f t="shared" si="191"/>
        <v/>
      </c>
      <c r="QJ11" s="53" t="str">
        <f t="shared" si="192"/>
        <v/>
      </c>
      <c r="QK11" s="53" t="str">
        <f t="shared" si="193"/>
        <v/>
      </c>
      <c r="QL11" s="53" t="str">
        <f t="shared" si="194"/>
        <v/>
      </c>
      <c r="QM11" s="55">
        <f t="shared" si="333"/>
        <v>0</v>
      </c>
      <c r="QQ11" s="41">
        <f t="shared" si="334"/>
        <v>2016</v>
      </c>
      <c r="QR11" s="44" t="str">
        <f t="shared" si="335"/>
        <v>Mar</v>
      </c>
      <c r="QS11" s="51">
        <f t="shared" si="336"/>
        <v>10</v>
      </c>
      <c r="QT11" s="72">
        <f>VLOOKUP($C11+QT$4,'Raw Data'!$B$3:$AD$1033,QT$3,0)</f>
        <v>0</v>
      </c>
      <c r="QU11" s="72">
        <f>VLOOKUP($C11+QU$4,'Raw Data'!$B$3:$AD$1033,QU$3,0)</f>
        <v>0</v>
      </c>
      <c r="QV11" s="72">
        <f>VLOOKUP($C11+QV$4,'Raw Data'!$B$3:$AD$1033,QV$3,0)</f>
        <v>0</v>
      </c>
      <c r="QW11" s="72">
        <f>VLOOKUP($C11+QW$4,'Raw Data'!$B$3:$AD$1033,QW$3,0)</f>
        <v>0</v>
      </c>
      <c r="QX11" s="72">
        <f>VLOOKUP($C11+QX$4,'Raw Data'!$B$3:$AD$1033,QX$3,0)</f>
        <v>0</v>
      </c>
      <c r="QY11" s="72">
        <f>VLOOKUP($C11+QY$4,'Raw Data'!$B$3:$AD$1033,QY$3,0)</f>
        <v>0</v>
      </c>
      <c r="QZ11" s="72">
        <f>VLOOKUP($C11+QZ$4,'Raw Data'!$B$3:$AD$1033,QZ$3,0)</f>
        <v>0</v>
      </c>
      <c r="RA11" s="73">
        <f t="shared" si="337"/>
        <v>0</v>
      </c>
      <c r="RB11" s="14"/>
      <c r="RC11" s="49">
        <f t="shared" si="338"/>
        <v>10</v>
      </c>
      <c r="RD11" s="53" t="str">
        <f t="shared" si="339"/>
        <v/>
      </c>
      <c r="RE11" s="53" t="str">
        <f t="shared" si="195"/>
        <v/>
      </c>
      <c r="RF11" s="53" t="str">
        <f t="shared" si="196"/>
        <v/>
      </c>
      <c r="RG11" s="53" t="str">
        <f t="shared" si="197"/>
        <v/>
      </c>
      <c r="RH11" s="53" t="str">
        <f t="shared" si="198"/>
        <v/>
      </c>
      <c r="RI11" s="53" t="str">
        <f t="shared" si="199"/>
        <v/>
      </c>
      <c r="RJ11" s="53" t="str">
        <f t="shared" si="200"/>
        <v/>
      </c>
      <c r="RK11" s="55">
        <f t="shared" si="340"/>
        <v>0</v>
      </c>
    </row>
    <row r="12" spans="2:479" ht="12.75" customHeight="1" x14ac:dyDescent="0.25">
      <c r="B12" s="170">
        <v>7</v>
      </c>
      <c r="C12" s="191">
        <f t="shared" si="201"/>
        <v>42439</v>
      </c>
      <c r="D12" s="41">
        <f t="shared" si="202"/>
        <v>2016</v>
      </c>
      <c r="E12" s="44" t="str">
        <f t="shared" si="203"/>
        <v>Mar</v>
      </c>
      <c r="F12" s="51">
        <f t="shared" si="204"/>
        <v>11</v>
      </c>
      <c r="G12" s="20">
        <f>VLOOKUP($C12+G$4,'Raw Data'!$B$3:$AD$1033,G$3,0)</f>
        <v>145</v>
      </c>
      <c r="H12" s="20">
        <f>VLOOKUP($C12+H$4,'Raw Data'!$B$3:$AD$1033,H$3,0)</f>
        <v>149</v>
      </c>
      <c r="I12" s="20">
        <f>VLOOKUP($C12+I$4,'Raw Data'!$B$3:$AD$1033,I$3,0)</f>
        <v>136</v>
      </c>
      <c r="J12" s="20">
        <f>VLOOKUP($C12+J$4,'Raw Data'!$B$3:$AD$1033,J$3,0)</f>
        <v>148</v>
      </c>
      <c r="K12" s="20">
        <f>VLOOKUP($C12+K$4,'Raw Data'!$B$3:$AD$1033,K$3,0)</f>
        <v>189</v>
      </c>
      <c r="L12" s="20">
        <f>VLOOKUP($C12+L$4,'Raw Data'!$B$3:$AD$1033,L$3,0)</f>
        <v>180</v>
      </c>
      <c r="M12" s="20">
        <f>VLOOKUP($C12+M$4,'Raw Data'!$B$3:$AD$1033,M$3,0)</f>
        <v>166</v>
      </c>
      <c r="N12" s="21">
        <f t="shared" si="205"/>
        <v>1113</v>
      </c>
      <c r="O12" s="14"/>
      <c r="P12" s="49">
        <f t="shared" si="206"/>
        <v>11</v>
      </c>
      <c r="Q12" s="53">
        <f t="shared" si="207"/>
        <v>0.13027852650494159</v>
      </c>
      <c r="R12" s="53">
        <f t="shared" si="80"/>
        <v>0.13387241689128482</v>
      </c>
      <c r="S12" s="53">
        <f t="shared" si="81"/>
        <v>0.12219227313566937</v>
      </c>
      <c r="T12" s="53">
        <f t="shared" si="82"/>
        <v>0.132973944294699</v>
      </c>
      <c r="U12" s="53">
        <f t="shared" si="83"/>
        <v>0.16981132075471697</v>
      </c>
      <c r="V12" s="53">
        <f t="shared" si="84"/>
        <v>0.16172506738544473</v>
      </c>
      <c r="W12" s="53">
        <f t="shared" si="85"/>
        <v>0.14914645103324348</v>
      </c>
      <c r="X12" s="55">
        <f t="shared" si="208"/>
        <v>0.99999999999999978</v>
      </c>
      <c r="Z12" s="41">
        <f t="shared" si="209"/>
        <v>2016</v>
      </c>
      <c r="AA12" s="44" t="str">
        <f t="shared" si="210"/>
        <v>Mar</v>
      </c>
      <c r="AB12" s="51">
        <f t="shared" si="211"/>
        <v>11</v>
      </c>
      <c r="AC12" s="72">
        <f>VLOOKUP($C12+AC$4,'Raw Data'!$B$3:$AD$1033,AC$3,0)</f>
        <v>154</v>
      </c>
      <c r="AD12" s="72">
        <f>VLOOKUP($C12+AD$4,'Raw Data'!$B$3:$AD$1033,AD$3,0)</f>
        <v>168</v>
      </c>
      <c r="AE12" s="72">
        <f>VLOOKUP($C12+AE$4,'Raw Data'!$B$3:$AD$1033,AE$3,0)</f>
        <v>176</v>
      </c>
      <c r="AF12" s="72">
        <f>VLOOKUP($C12+AF$4,'Raw Data'!$B$3:$AD$1033,AF$3,0)</f>
        <v>90</v>
      </c>
      <c r="AG12" s="72">
        <f>VLOOKUP($C12+AG$4,'Raw Data'!$B$3:$AD$1033,AG$3,0)</f>
        <v>137</v>
      </c>
      <c r="AH12" s="72">
        <f>VLOOKUP($C12+AH$4,'Raw Data'!$B$3:$AD$1033,AH$3,0)</f>
        <v>149</v>
      </c>
      <c r="AI12" s="72">
        <f>VLOOKUP($C12+AI$4,'Raw Data'!$B$3:$AD$1033,AI$3,0)</f>
        <v>155</v>
      </c>
      <c r="AJ12" s="73">
        <f t="shared" si="212"/>
        <v>1029</v>
      </c>
      <c r="AK12" s="14"/>
      <c r="AL12" s="49">
        <f t="shared" si="213"/>
        <v>11</v>
      </c>
      <c r="AM12" s="53">
        <f t="shared" si="214"/>
        <v>0.14965986394557823</v>
      </c>
      <c r="AN12" s="53">
        <f t="shared" si="86"/>
        <v>0.16326530612244897</v>
      </c>
      <c r="AO12" s="53">
        <f t="shared" si="87"/>
        <v>0.17103984450923226</v>
      </c>
      <c r="AP12" s="53">
        <f t="shared" si="88"/>
        <v>8.7463556851311949E-2</v>
      </c>
      <c r="AQ12" s="53">
        <f t="shared" si="89"/>
        <v>0.13313896987366375</v>
      </c>
      <c r="AR12" s="53">
        <f t="shared" si="90"/>
        <v>0.14480077745383868</v>
      </c>
      <c r="AS12" s="53">
        <f t="shared" si="91"/>
        <v>0.15063168124392615</v>
      </c>
      <c r="AT12" s="55">
        <f t="shared" si="215"/>
        <v>1</v>
      </c>
      <c r="AW12" s="41">
        <f t="shared" si="216"/>
        <v>2016</v>
      </c>
      <c r="AX12" s="44" t="str">
        <f t="shared" si="217"/>
        <v>Mar</v>
      </c>
      <c r="AY12" s="51">
        <f t="shared" si="218"/>
        <v>11</v>
      </c>
      <c r="AZ12" s="72">
        <f>VLOOKUP($C12+AZ$4,'Raw Data'!$B$3:$AD$1033,AZ$3,0)</f>
        <v>134</v>
      </c>
      <c r="BA12" s="72">
        <f>VLOOKUP($C12+BA$4,'Raw Data'!$B$3:$AD$1033,BA$3,0)</f>
        <v>84</v>
      </c>
      <c r="BB12" s="72">
        <f>VLOOKUP($C12+BB$4,'Raw Data'!$B$3:$AD$1033,BB$3,0)</f>
        <v>111</v>
      </c>
      <c r="BC12" s="72">
        <f>VLOOKUP($C12+BC$4,'Raw Data'!$B$3:$AD$1033,BC$3,0)</f>
        <v>105</v>
      </c>
      <c r="BD12" s="72">
        <f>VLOOKUP($C12+BD$4,'Raw Data'!$B$3:$AD$1033,BD$3,0)</f>
        <v>122</v>
      </c>
      <c r="BE12" s="72">
        <f>VLOOKUP($C12+BE$4,'Raw Data'!$B$3:$AD$1033,BE$3,0)</f>
        <v>110</v>
      </c>
      <c r="BF12" s="72">
        <f>VLOOKUP($C12+BF$4,'Raw Data'!$B$3:$AD$1033,BF$3,0)</f>
        <v>113</v>
      </c>
      <c r="BG12" s="73">
        <f t="shared" si="219"/>
        <v>779</v>
      </c>
      <c r="BH12" s="14"/>
      <c r="BI12" s="49">
        <f t="shared" si="220"/>
        <v>11</v>
      </c>
      <c r="BJ12" s="53">
        <f t="shared" si="221"/>
        <v>0.17201540436456997</v>
      </c>
      <c r="BK12" s="53">
        <f t="shared" si="92"/>
        <v>0.10783055198973042</v>
      </c>
      <c r="BL12" s="53">
        <f t="shared" si="93"/>
        <v>0.14249037227214378</v>
      </c>
      <c r="BM12" s="53">
        <f t="shared" si="94"/>
        <v>0.13478818998716302</v>
      </c>
      <c r="BN12" s="53">
        <f t="shared" si="95"/>
        <v>0.15661103979460847</v>
      </c>
      <c r="BO12" s="53">
        <f t="shared" si="96"/>
        <v>0.14120667522464697</v>
      </c>
      <c r="BP12" s="53">
        <f t="shared" si="97"/>
        <v>0.14505776636713735</v>
      </c>
      <c r="BQ12" s="55">
        <f t="shared" si="222"/>
        <v>0.99999999999999978</v>
      </c>
      <c r="BU12" s="41">
        <f t="shared" si="223"/>
        <v>2016</v>
      </c>
      <c r="BV12" s="44" t="str">
        <f t="shared" si="224"/>
        <v>Mar</v>
      </c>
      <c r="BW12" s="51">
        <f t="shared" si="225"/>
        <v>11</v>
      </c>
      <c r="BX12" s="72">
        <f>VLOOKUP($C12+BX$4,'Raw Data'!$B$3:$AD$1033,BX$3,0)</f>
        <v>64</v>
      </c>
      <c r="BY12" s="72">
        <f>VLOOKUP($C12+BY$4,'Raw Data'!$B$3:$AD$1033,BY$3,0)</f>
        <v>40</v>
      </c>
      <c r="BZ12" s="72">
        <f>VLOOKUP($C12+BZ$4,'Raw Data'!$B$3:$AD$1033,BZ$3,0)</f>
        <v>27</v>
      </c>
      <c r="CA12" s="72">
        <f>VLOOKUP($C12+CA$4,'Raw Data'!$B$3:$AD$1033,CA$3,0)</f>
        <v>36</v>
      </c>
      <c r="CB12" s="72">
        <f>VLOOKUP($C12+CB$4,'Raw Data'!$B$3:$AD$1033,CB$3,0)</f>
        <v>56</v>
      </c>
      <c r="CC12" s="72">
        <f>VLOOKUP($C12+CC$4,'Raw Data'!$B$3:$AD$1033,CC$3,0)</f>
        <v>48</v>
      </c>
      <c r="CD12" s="72">
        <f>VLOOKUP($C12+CD$4,'Raw Data'!$B$3:$AD$1033,CD$3,0)</f>
        <v>50</v>
      </c>
      <c r="CE12" s="73">
        <f t="shared" si="226"/>
        <v>321</v>
      </c>
      <c r="CF12" s="14"/>
      <c r="CG12" s="49">
        <f t="shared" si="227"/>
        <v>11</v>
      </c>
      <c r="CH12" s="53">
        <f t="shared" si="228"/>
        <v>0.19937694704049844</v>
      </c>
      <c r="CI12" s="53">
        <f t="shared" si="98"/>
        <v>0.12461059190031153</v>
      </c>
      <c r="CJ12" s="53">
        <f t="shared" si="99"/>
        <v>8.4112149532710276E-2</v>
      </c>
      <c r="CK12" s="53">
        <f t="shared" si="100"/>
        <v>0.11214953271028037</v>
      </c>
      <c r="CL12" s="53">
        <f t="shared" si="101"/>
        <v>0.17445482866043613</v>
      </c>
      <c r="CM12" s="53">
        <f t="shared" si="102"/>
        <v>0.14953271028037382</v>
      </c>
      <c r="CN12" s="53">
        <f t="shared" si="103"/>
        <v>0.1557632398753894</v>
      </c>
      <c r="CO12" s="55">
        <f t="shared" si="229"/>
        <v>1</v>
      </c>
      <c r="CS12" s="41">
        <f t="shared" si="230"/>
        <v>2016</v>
      </c>
      <c r="CT12" s="44" t="str">
        <f t="shared" si="231"/>
        <v>Mar</v>
      </c>
      <c r="CU12" s="51">
        <f t="shared" si="232"/>
        <v>11</v>
      </c>
      <c r="CV12" s="72">
        <f>VLOOKUP($C12+CV$4,'Raw Data'!$B$3:$AD$1033,CV$3,0)</f>
        <v>548</v>
      </c>
      <c r="CW12" s="72">
        <f>VLOOKUP($C12+CW$4,'Raw Data'!$B$3:$AD$1033,CW$3,0)</f>
        <v>500</v>
      </c>
      <c r="CX12" s="72">
        <f>VLOOKUP($C12+CX$4,'Raw Data'!$B$3:$AD$1033,CX$3,0)</f>
        <v>381</v>
      </c>
      <c r="CY12" s="72">
        <f>VLOOKUP($C12+CY$4,'Raw Data'!$B$3:$AD$1033,CY$3,0)</f>
        <v>335</v>
      </c>
      <c r="CZ12" s="72">
        <f>VLOOKUP($C12+CZ$4,'Raw Data'!$B$3:$AD$1033,CZ$3,0)</f>
        <v>573</v>
      </c>
      <c r="DA12" s="72">
        <f>VLOOKUP($C12+DA$4,'Raw Data'!$B$3:$AD$1033,DA$3,0)</f>
        <v>560</v>
      </c>
      <c r="DB12" s="72">
        <f>VLOOKUP($C12+DB$4,'Raw Data'!$B$3:$AD$1033,DB$3,0)</f>
        <v>525</v>
      </c>
      <c r="DC12" s="73">
        <f t="shared" si="233"/>
        <v>3422</v>
      </c>
      <c r="DD12" s="14"/>
      <c r="DE12" s="49">
        <f t="shared" si="234"/>
        <v>11</v>
      </c>
      <c r="DF12" s="53">
        <f t="shared" si="235"/>
        <v>0.16014026884862653</v>
      </c>
      <c r="DG12" s="53">
        <f t="shared" si="104"/>
        <v>0.14611338398597312</v>
      </c>
      <c r="DH12" s="53">
        <f t="shared" si="105"/>
        <v>0.11133839859731151</v>
      </c>
      <c r="DI12" s="53">
        <f t="shared" si="106"/>
        <v>9.7895967270601986E-2</v>
      </c>
      <c r="DJ12" s="53">
        <f t="shared" si="107"/>
        <v>0.16744593804792518</v>
      </c>
      <c r="DK12" s="53">
        <f t="shared" si="108"/>
        <v>0.1636469900642899</v>
      </c>
      <c r="DL12" s="53">
        <f t="shared" si="109"/>
        <v>0.15341905318527177</v>
      </c>
      <c r="DM12" s="55">
        <f t="shared" si="236"/>
        <v>1</v>
      </c>
      <c r="DQ12" s="41">
        <f t="shared" si="237"/>
        <v>2016</v>
      </c>
      <c r="DR12" s="44" t="str">
        <f t="shared" si="238"/>
        <v>Mar</v>
      </c>
      <c r="DS12" s="51">
        <f t="shared" si="239"/>
        <v>11</v>
      </c>
      <c r="DT12" s="72">
        <f>VLOOKUP($C12+DT$4,'Raw Data'!$B$3:$AD$1033,DT$3,0)</f>
        <v>159</v>
      </c>
      <c r="DU12" s="72">
        <f>VLOOKUP($C12+DU$4,'Raw Data'!$B$3:$AD$1033,DU$3,0)</f>
        <v>139</v>
      </c>
      <c r="DV12" s="72">
        <f>VLOOKUP($C12+DV$4,'Raw Data'!$B$3:$AD$1033,DV$3,0)</f>
        <v>94</v>
      </c>
      <c r="DW12" s="72">
        <f>VLOOKUP($C12+DW$4,'Raw Data'!$B$3:$AD$1033,DW$3,0)</f>
        <v>88</v>
      </c>
      <c r="DX12" s="72">
        <f>VLOOKUP($C12+DX$4,'Raw Data'!$B$3:$AD$1033,DX$3,0)</f>
        <v>136</v>
      </c>
      <c r="DY12" s="72">
        <f>VLOOKUP($C12+DY$4,'Raw Data'!$B$3:$AD$1033,DY$3,0)</f>
        <v>150</v>
      </c>
      <c r="DZ12" s="72">
        <f>VLOOKUP($C12+DZ$4,'Raw Data'!$B$3:$AD$1033,DZ$3,0)</f>
        <v>100</v>
      </c>
      <c r="EA12" s="73">
        <f t="shared" si="240"/>
        <v>866</v>
      </c>
      <c r="EB12" s="14"/>
      <c r="EC12" s="49">
        <f t="shared" si="241"/>
        <v>11</v>
      </c>
      <c r="ED12" s="53">
        <f t="shared" si="242"/>
        <v>0.1836027713625866</v>
      </c>
      <c r="EE12" s="53">
        <f t="shared" si="110"/>
        <v>0.16050808314087761</v>
      </c>
      <c r="EF12" s="53">
        <f t="shared" si="111"/>
        <v>0.10854503464203233</v>
      </c>
      <c r="EG12" s="53">
        <f t="shared" si="112"/>
        <v>0.10161662817551963</v>
      </c>
      <c r="EH12" s="53">
        <f t="shared" si="113"/>
        <v>0.15704387990762125</v>
      </c>
      <c r="EI12" s="53">
        <f t="shared" si="114"/>
        <v>0.17321016166281755</v>
      </c>
      <c r="EJ12" s="53">
        <f t="shared" si="115"/>
        <v>0.11547344110854503</v>
      </c>
      <c r="EK12" s="55">
        <f t="shared" si="243"/>
        <v>1</v>
      </c>
      <c r="EO12" s="41">
        <f t="shared" si="244"/>
        <v>2016</v>
      </c>
      <c r="EP12" s="44" t="str">
        <f t="shared" si="245"/>
        <v>Mar</v>
      </c>
      <c r="EQ12" s="51">
        <f t="shared" si="246"/>
        <v>11</v>
      </c>
      <c r="ER12" s="72">
        <f>VLOOKUP($C12+ER$4,'Raw Data'!$B$3:$AD$1033,ER$3,0)</f>
        <v>159</v>
      </c>
      <c r="ES12" s="72">
        <f>VLOOKUP($C12+ES$4,'Raw Data'!$B$3:$AD$1033,ES$3,0)</f>
        <v>139</v>
      </c>
      <c r="ET12" s="72">
        <f>VLOOKUP($C12+ET$4,'Raw Data'!$B$3:$AD$1033,ET$3,0)</f>
        <v>94</v>
      </c>
      <c r="EU12" s="72">
        <f>VLOOKUP($C12+EU$4,'Raw Data'!$B$3:$AD$1033,EU$3,0)</f>
        <v>88</v>
      </c>
      <c r="EV12" s="72">
        <f>VLOOKUP($C12+EV$4,'Raw Data'!$B$3:$AD$1033,EV$3,0)</f>
        <v>136</v>
      </c>
      <c r="EW12" s="72">
        <f>VLOOKUP($C12+EW$4,'Raw Data'!$B$3:$AD$1033,EW$3,0)</f>
        <v>150</v>
      </c>
      <c r="EX12" s="72">
        <f>VLOOKUP($C12+EX$4,'Raw Data'!$B$3:$AD$1033,EX$3,0)</f>
        <v>100</v>
      </c>
      <c r="EY12" s="73">
        <f t="shared" si="247"/>
        <v>866</v>
      </c>
      <c r="EZ12" s="14"/>
      <c r="FA12" s="49">
        <f t="shared" si="248"/>
        <v>11</v>
      </c>
      <c r="FB12" s="53">
        <f t="shared" si="249"/>
        <v>0.1836027713625866</v>
      </c>
      <c r="FC12" s="53">
        <f t="shared" si="116"/>
        <v>0.16050808314087761</v>
      </c>
      <c r="FD12" s="53">
        <f t="shared" si="117"/>
        <v>0.10854503464203233</v>
      </c>
      <c r="FE12" s="53">
        <f t="shared" si="118"/>
        <v>0.10161662817551963</v>
      </c>
      <c r="FF12" s="53">
        <f t="shared" si="119"/>
        <v>0.15704387990762125</v>
      </c>
      <c r="FG12" s="53">
        <f t="shared" si="120"/>
        <v>0.17321016166281755</v>
      </c>
      <c r="FH12" s="53">
        <f t="shared" si="121"/>
        <v>0.11547344110854503</v>
      </c>
      <c r="FI12" s="55">
        <f t="shared" si="250"/>
        <v>1</v>
      </c>
      <c r="FM12" s="41">
        <f t="shared" si="251"/>
        <v>2016</v>
      </c>
      <c r="FN12" s="44" t="str">
        <f t="shared" si="252"/>
        <v>Mar</v>
      </c>
      <c r="FO12" s="51">
        <f t="shared" si="253"/>
        <v>11</v>
      </c>
      <c r="FP12" s="72">
        <f>VLOOKUP($C12+FP$4,'Raw Data'!$B$3:$AD$1033,FP$3,0)</f>
        <v>3365</v>
      </c>
      <c r="FQ12" s="72">
        <f>VLOOKUP($C12+FQ$4,'Raw Data'!$B$3:$AD$1033,FQ$3,0)</f>
        <v>3162</v>
      </c>
      <c r="FR12" s="72">
        <f>VLOOKUP($C12+FR$4,'Raw Data'!$B$3:$AD$1033,FR$3,0)</f>
        <v>2222</v>
      </c>
      <c r="FS12" s="72">
        <f>VLOOKUP($C12+FS$4,'Raw Data'!$B$3:$AD$1033,FS$3,0)</f>
        <v>1793</v>
      </c>
      <c r="FT12" s="72">
        <f>VLOOKUP($C12+FT$4,'Raw Data'!$B$3:$AD$1033,FT$3,0)</f>
        <v>4186</v>
      </c>
      <c r="FU12" s="72">
        <f>VLOOKUP($C12+FU$4,'Raw Data'!$B$3:$AD$1033,FU$3,0)</f>
        <v>3626</v>
      </c>
      <c r="FV12" s="72">
        <f>VLOOKUP($C12+FV$4,'Raw Data'!$B$3:$AD$1033,FV$3,0)</f>
        <v>3275</v>
      </c>
      <c r="FW12" s="73">
        <f t="shared" si="254"/>
        <v>21629</v>
      </c>
      <c r="FX12" s="14"/>
      <c r="FY12" s="49">
        <f t="shared" si="255"/>
        <v>11</v>
      </c>
      <c r="FZ12" s="53">
        <f t="shared" si="256"/>
        <v>0.15557815895325719</v>
      </c>
      <c r="GA12" s="53">
        <f t="shared" si="122"/>
        <v>0.14619261177123308</v>
      </c>
      <c r="GB12" s="53">
        <f t="shared" si="123"/>
        <v>0.10273244255397845</v>
      </c>
      <c r="GC12" s="53">
        <f t="shared" si="124"/>
        <v>8.2897961070784593E-2</v>
      </c>
      <c r="GD12" s="53">
        <f t="shared" si="125"/>
        <v>0.19353645568449768</v>
      </c>
      <c r="GE12" s="53">
        <f t="shared" si="126"/>
        <v>0.1676452910444311</v>
      </c>
      <c r="GF12" s="53">
        <f t="shared" si="127"/>
        <v>0.15141707892181794</v>
      </c>
      <c r="GG12" s="55">
        <f t="shared" si="257"/>
        <v>1</v>
      </c>
      <c r="GK12" s="41">
        <f t="shared" si="258"/>
        <v>2016</v>
      </c>
      <c r="GL12" s="44" t="str">
        <f t="shared" si="259"/>
        <v>Mar</v>
      </c>
      <c r="GM12" s="51">
        <f t="shared" si="260"/>
        <v>11</v>
      </c>
      <c r="GN12" s="72">
        <f>VLOOKUP($C12+GN$4,'Raw Data'!$B$3:$AD$1033,GN$3,0)</f>
        <v>2773</v>
      </c>
      <c r="GO12" s="72">
        <f>VLOOKUP($C12+GO$4,'Raw Data'!$B$3:$AD$1033,GO$3,0)</f>
        <v>2677</v>
      </c>
      <c r="GP12" s="72">
        <f>VLOOKUP($C12+GP$4,'Raw Data'!$B$3:$AD$1033,GP$3,0)</f>
        <v>2186</v>
      </c>
      <c r="GQ12" s="72">
        <f>VLOOKUP($C12+GQ$4,'Raw Data'!$B$3:$AD$1033,GQ$3,0)</f>
        <v>1900</v>
      </c>
      <c r="GR12" s="72">
        <f>VLOOKUP($C12+GR$4,'Raw Data'!$B$3:$AD$1033,GR$3,0)</f>
        <v>2983</v>
      </c>
      <c r="GS12" s="72">
        <f>VLOOKUP($C12+GS$4,'Raw Data'!$B$3:$AD$1033,GS$3,0)</f>
        <v>3019</v>
      </c>
      <c r="GT12" s="72">
        <f>VLOOKUP($C12+GT$4,'Raw Data'!$B$3:$AD$1033,GT$3,0)</f>
        <v>2801</v>
      </c>
      <c r="GU12" s="73">
        <f t="shared" si="261"/>
        <v>18339</v>
      </c>
      <c r="GV12" s="14"/>
      <c r="GW12" s="49">
        <f t="shared" si="262"/>
        <v>11</v>
      </c>
      <c r="GX12" s="53">
        <f t="shared" si="263"/>
        <v>0.15120780849555593</v>
      </c>
      <c r="GY12" s="53">
        <f t="shared" si="128"/>
        <v>0.1459730628714761</v>
      </c>
      <c r="GZ12" s="53">
        <f t="shared" si="129"/>
        <v>0.11919952014831779</v>
      </c>
      <c r="HA12" s="53">
        <f t="shared" si="130"/>
        <v>0.10360434047657997</v>
      </c>
      <c r="HB12" s="53">
        <f t="shared" si="131"/>
        <v>0.16265881454823056</v>
      </c>
      <c r="HC12" s="53">
        <f t="shared" si="132"/>
        <v>0.16462184415726047</v>
      </c>
      <c r="HD12" s="53">
        <f t="shared" si="133"/>
        <v>0.15273460930257921</v>
      </c>
      <c r="HE12" s="55">
        <f t="shared" si="264"/>
        <v>1</v>
      </c>
      <c r="HI12" s="41">
        <f t="shared" si="265"/>
        <v>2016</v>
      </c>
      <c r="HJ12" s="44" t="str">
        <f t="shared" si="266"/>
        <v>Mar</v>
      </c>
      <c r="HK12" s="51">
        <f t="shared" si="267"/>
        <v>11</v>
      </c>
      <c r="HL12" s="72">
        <f>VLOOKUP($C12+HL$4,'Raw Data'!$B$3:$AD$1033,HL$3,0)</f>
        <v>151</v>
      </c>
      <c r="HM12" s="72">
        <f>VLOOKUP($C12+HM$4,'Raw Data'!$B$3:$AD$1033,HM$3,0)</f>
        <v>189</v>
      </c>
      <c r="HN12" s="72">
        <f>VLOOKUP($C12+HN$4,'Raw Data'!$B$3:$AD$1033,HN$3,0)</f>
        <v>118</v>
      </c>
      <c r="HO12" s="72">
        <f>VLOOKUP($C12+HO$4,'Raw Data'!$B$3:$AD$1033,HO$3,0)</f>
        <v>135</v>
      </c>
      <c r="HP12" s="72">
        <f>VLOOKUP($C12+HP$4,'Raw Data'!$B$3:$AD$1033,HP$3,0)</f>
        <v>179</v>
      </c>
      <c r="HQ12" s="72">
        <f>VLOOKUP($C12+HQ$4,'Raw Data'!$B$3:$AD$1033,HQ$3,0)</f>
        <v>175</v>
      </c>
      <c r="HR12" s="72">
        <f>VLOOKUP($C12+HR$4,'Raw Data'!$B$3:$AD$1033,HR$3,0)</f>
        <v>169</v>
      </c>
      <c r="HS12" s="73">
        <f t="shared" si="268"/>
        <v>1116</v>
      </c>
      <c r="HT12" s="14"/>
      <c r="HU12" s="49">
        <f t="shared" si="269"/>
        <v>11</v>
      </c>
      <c r="HV12" s="53">
        <f t="shared" si="270"/>
        <v>0.13530465949820789</v>
      </c>
      <c r="HW12" s="53">
        <f t="shared" si="134"/>
        <v>0.16935483870967741</v>
      </c>
      <c r="HX12" s="53">
        <f t="shared" si="135"/>
        <v>0.1057347670250896</v>
      </c>
      <c r="HY12" s="53">
        <f t="shared" si="136"/>
        <v>0.12096774193548387</v>
      </c>
      <c r="HZ12" s="53">
        <f t="shared" si="137"/>
        <v>0.1603942652329749</v>
      </c>
      <c r="IA12" s="53">
        <f t="shared" si="138"/>
        <v>0.15681003584229392</v>
      </c>
      <c r="IB12" s="53">
        <f t="shared" si="139"/>
        <v>0.15143369175627241</v>
      </c>
      <c r="IC12" s="55">
        <f t="shared" si="271"/>
        <v>1</v>
      </c>
      <c r="IG12" s="41">
        <f t="shared" si="272"/>
        <v>2016</v>
      </c>
      <c r="IH12" s="44" t="str">
        <f t="shared" si="273"/>
        <v>Mar</v>
      </c>
      <c r="II12" s="51">
        <f t="shared" si="274"/>
        <v>11</v>
      </c>
      <c r="IJ12" s="72">
        <f>VLOOKUP($C12+IJ$4,'Raw Data'!$B$3:$AD$1033,IJ$3,0)</f>
        <v>56</v>
      </c>
      <c r="IK12" s="72">
        <f>VLOOKUP($C12+IK$4,'Raw Data'!$B$3:$AD$1033,IK$3,0)</f>
        <v>43</v>
      </c>
      <c r="IL12" s="72">
        <f>VLOOKUP($C12+IL$4,'Raw Data'!$B$3:$AD$1033,IL$3,0)</f>
        <v>44</v>
      </c>
      <c r="IM12" s="72">
        <f>VLOOKUP($C12+IM$4,'Raw Data'!$B$3:$AD$1033,IM$3,0)</f>
        <v>44</v>
      </c>
      <c r="IN12" s="72">
        <f>VLOOKUP($C12+IN$4,'Raw Data'!$B$3:$AD$1033,IN$3,0)</f>
        <v>68</v>
      </c>
      <c r="IO12" s="72">
        <f>VLOOKUP($C12+IO$4,'Raw Data'!$B$3:$AD$1033,IO$3,0)</f>
        <v>58</v>
      </c>
      <c r="IP12" s="72">
        <f>VLOOKUP($C12+IP$4,'Raw Data'!$B$3:$AD$1033,IP$3,0)</f>
        <v>60</v>
      </c>
      <c r="IQ12" s="73">
        <f t="shared" si="275"/>
        <v>373</v>
      </c>
      <c r="IR12" s="14"/>
      <c r="IS12" s="49">
        <f t="shared" si="276"/>
        <v>11</v>
      </c>
      <c r="IT12" s="53">
        <f t="shared" si="277"/>
        <v>0.15013404825737264</v>
      </c>
      <c r="IU12" s="53">
        <f t="shared" si="140"/>
        <v>0.11528150134048257</v>
      </c>
      <c r="IV12" s="53">
        <f t="shared" si="141"/>
        <v>0.11796246648793565</v>
      </c>
      <c r="IW12" s="53">
        <f t="shared" si="142"/>
        <v>0.11796246648793565</v>
      </c>
      <c r="IX12" s="53">
        <f t="shared" si="143"/>
        <v>0.18230563002680966</v>
      </c>
      <c r="IY12" s="53">
        <f t="shared" si="144"/>
        <v>0.15549597855227881</v>
      </c>
      <c r="IZ12" s="53">
        <f t="shared" si="145"/>
        <v>0.16085790884718498</v>
      </c>
      <c r="JA12" s="55">
        <f t="shared" si="278"/>
        <v>0.99999999999999989</v>
      </c>
      <c r="JE12" s="41">
        <f t="shared" si="279"/>
        <v>2016</v>
      </c>
      <c r="JF12" s="44" t="str">
        <f t="shared" si="280"/>
        <v>Mar</v>
      </c>
      <c r="JG12" s="51">
        <f t="shared" si="281"/>
        <v>11</v>
      </c>
      <c r="JH12" s="72">
        <f>VLOOKUP($C12+JH$4,'Raw Data'!$B$3:$AD$1033,JH$3,0)</f>
        <v>12</v>
      </c>
      <c r="JI12" s="72">
        <f>VLOOKUP($C12+JI$4,'Raw Data'!$B$3:$AD$1033,JI$3,0)</f>
        <v>22</v>
      </c>
      <c r="JJ12" s="72">
        <f>VLOOKUP($C12+JJ$4,'Raw Data'!$B$3:$AD$1033,JJ$3,0)</f>
        <v>8</v>
      </c>
      <c r="JK12" s="72">
        <f>VLOOKUP($C12+JK$4,'Raw Data'!$B$3:$AD$1033,JK$3,0)</f>
        <v>7</v>
      </c>
      <c r="JL12" s="72">
        <f>VLOOKUP($C12+JL$4,'Raw Data'!$B$3:$AD$1033,JL$3,0)</f>
        <v>17</v>
      </c>
      <c r="JM12" s="72">
        <f>VLOOKUP($C12+JM$4,'Raw Data'!$B$3:$AD$1033,JM$3,0)</f>
        <v>10</v>
      </c>
      <c r="JN12" s="72">
        <f>VLOOKUP($C12+JN$4,'Raw Data'!$B$3:$AD$1033,JN$3,0)</f>
        <v>16</v>
      </c>
      <c r="JO12" s="73">
        <f t="shared" si="282"/>
        <v>92</v>
      </c>
      <c r="JP12" s="14"/>
      <c r="JQ12" s="49">
        <f t="shared" si="283"/>
        <v>11</v>
      </c>
      <c r="JR12" s="53">
        <f t="shared" si="284"/>
        <v>0.13043478260869565</v>
      </c>
      <c r="JS12" s="53">
        <f t="shared" si="146"/>
        <v>0.2391304347826087</v>
      </c>
      <c r="JT12" s="53">
        <f t="shared" si="147"/>
        <v>8.6956521739130432E-2</v>
      </c>
      <c r="JU12" s="53">
        <f t="shared" si="148"/>
        <v>7.6086956521739135E-2</v>
      </c>
      <c r="JV12" s="53">
        <f t="shared" si="149"/>
        <v>0.18478260869565216</v>
      </c>
      <c r="JW12" s="53">
        <f t="shared" si="150"/>
        <v>0.10869565217391304</v>
      </c>
      <c r="JX12" s="53">
        <f t="shared" si="151"/>
        <v>0.17391304347826086</v>
      </c>
      <c r="JY12" s="55">
        <f t="shared" si="285"/>
        <v>0.99999999999999989</v>
      </c>
      <c r="KC12" s="41">
        <f t="shared" si="286"/>
        <v>2016</v>
      </c>
      <c r="KD12" s="44" t="str">
        <f t="shared" si="287"/>
        <v>Mar</v>
      </c>
      <c r="KE12" s="51">
        <f t="shared" si="288"/>
        <v>11</v>
      </c>
      <c r="KF12" s="72">
        <f>VLOOKUP($C12+KF$4,'Raw Data'!$B$3:$AD$1033,KF$3,0)</f>
        <v>46</v>
      </c>
      <c r="KG12" s="72">
        <f>VLOOKUP($C12+KG$4,'Raw Data'!$B$3:$AD$1033,KG$3,0)</f>
        <v>31</v>
      </c>
      <c r="KH12" s="72">
        <f>VLOOKUP($C12+KH$4,'Raw Data'!$B$3:$AD$1033,KH$3,0)</f>
        <v>0</v>
      </c>
      <c r="KI12" s="72">
        <f>VLOOKUP($C12+KI$4,'Raw Data'!$B$3:$AD$1033,KI$3,0)</f>
        <v>0</v>
      </c>
      <c r="KJ12" s="72">
        <f>VLOOKUP($C12+KJ$4,'Raw Data'!$B$3:$AD$1033,KJ$3,0)</f>
        <v>37</v>
      </c>
      <c r="KK12" s="72">
        <f>VLOOKUP($C12+KK$4,'Raw Data'!$B$3:$AD$1033,KK$3,0)</f>
        <v>33</v>
      </c>
      <c r="KL12" s="72">
        <f>VLOOKUP($C12+KL$4,'Raw Data'!$B$3:$AD$1033,KL$3,0)</f>
        <v>25</v>
      </c>
      <c r="KM12" s="73">
        <f t="shared" si="289"/>
        <v>172</v>
      </c>
      <c r="KN12" s="14"/>
      <c r="KO12" s="49">
        <f t="shared" si="290"/>
        <v>11</v>
      </c>
      <c r="KP12" s="53">
        <f t="shared" si="291"/>
        <v>0.26744186046511625</v>
      </c>
      <c r="KQ12" s="53">
        <f t="shared" si="152"/>
        <v>0.18023255813953487</v>
      </c>
      <c r="KR12" s="53">
        <f t="shared" si="153"/>
        <v>0</v>
      </c>
      <c r="KS12" s="53">
        <f t="shared" si="154"/>
        <v>0</v>
      </c>
      <c r="KT12" s="53">
        <f t="shared" si="155"/>
        <v>0.21511627906976744</v>
      </c>
      <c r="KU12" s="53">
        <f t="shared" si="156"/>
        <v>0.19186046511627908</v>
      </c>
      <c r="KV12" s="53">
        <f t="shared" si="157"/>
        <v>0.14534883720930233</v>
      </c>
      <c r="KW12" s="55">
        <f t="shared" si="292"/>
        <v>1</v>
      </c>
      <c r="LA12" s="41">
        <f t="shared" si="293"/>
        <v>2016</v>
      </c>
      <c r="LB12" s="44" t="str">
        <f t="shared" si="294"/>
        <v>Mar</v>
      </c>
      <c r="LC12" s="51">
        <f t="shared" si="295"/>
        <v>11</v>
      </c>
      <c r="LD12" s="72">
        <f>VLOOKUP($C12+LD$4,'Raw Data'!$B$3:$AD$1033,LD$3,0)</f>
        <v>93</v>
      </c>
      <c r="LE12" s="72">
        <f>VLOOKUP($C12+LE$4,'Raw Data'!$B$3:$AD$1033,LE$3,0)</f>
        <v>86</v>
      </c>
      <c r="LF12" s="72">
        <f>VLOOKUP($C12+LF$4,'Raw Data'!$B$3:$AD$1033,LF$3,0)</f>
        <v>0</v>
      </c>
      <c r="LG12" s="72">
        <f>VLOOKUP($C12+LG$4,'Raw Data'!$B$3:$AD$1033,LG$3,0)</f>
        <v>0</v>
      </c>
      <c r="LH12" s="72">
        <f>VLOOKUP($C12+LH$4,'Raw Data'!$B$3:$AD$1033,LH$3,0)</f>
        <v>107</v>
      </c>
      <c r="LI12" s="72">
        <f>VLOOKUP($C12+LI$4,'Raw Data'!$B$3:$AD$1033,LI$3,0)</f>
        <v>90</v>
      </c>
      <c r="LJ12" s="72">
        <f>VLOOKUP($C12+LJ$4,'Raw Data'!$B$3:$AD$1033,LJ$3,0)</f>
        <v>112</v>
      </c>
      <c r="LK12" s="73">
        <f t="shared" si="296"/>
        <v>488</v>
      </c>
      <c r="LL12" s="14"/>
      <c r="LM12" s="49">
        <f t="shared" si="297"/>
        <v>11</v>
      </c>
      <c r="LN12" s="53">
        <f t="shared" si="298"/>
        <v>0.19057377049180327</v>
      </c>
      <c r="LO12" s="53">
        <f t="shared" si="158"/>
        <v>0.17622950819672131</v>
      </c>
      <c r="LP12" s="53">
        <f t="shared" si="159"/>
        <v>0</v>
      </c>
      <c r="LQ12" s="53">
        <f t="shared" si="160"/>
        <v>0</v>
      </c>
      <c r="LR12" s="53">
        <f t="shared" si="161"/>
        <v>0.21926229508196721</v>
      </c>
      <c r="LS12" s="53">
        <f t="shared" si="162"/>
        <v>0.18442622950819673</v>
      </c>
      <c r="LT12" s="53">
        <f t="shared" si="163"/>
        <v>0.22950819672131148</v>
      </c>
      <c r="LU12" s="55">
        <f t="shared" si="299"/>
        <v>1</v>
      </c>
      <c r="LY12" s="41">
        <f t="shared" si="300"/>
        <v>2016</v>
      </c>
      <c r="LZ12" s="44" t="str">
        <f t="shared" si="301"/>
        <v>Mar</v>
      </c>
      <c r="MA12" s="51">
        <f t="shared" si="302"/>
        <v>11</v>
      </c>
      <c r="MB12" s="72">
        <f>VLOOKUP($C12+MB$4,'Raw Data'!$B$3:$AD$1033,MB$3,0)</f>
        <v>864</v>
      </c>
      <c r="MC12" s="72">
        <f>VLOOKUP($C12+MC$4,'Raw Data'!$B$3:$AD$1033,MC$3,0)</f>
        <v>650</v>
      </c>
      <c r="MD12" s="72">
        <f>VLOOKUP($C12+MD$4,'Raw Data'!$B$3:$AD$1033,MD$3,0)</f>
        <v>162</v>
      </c>
      <c r="ME12" s="72">
        <f>VLOOKUP($C12+ME$4,'Raw Data'!$B$3:$AD$1033,ME$3,0)</f>
        <v>195</v>
      </c>
      <c r="MF12" s="72">
        <f>VLOOKUP($C12+MF$4,'Raw Data'!$B$3:$AD$1033,MF$3,0)</f>
        <v>809</v>
      </c>
      <c r="MG12" s="72">
        <f>VLOOKUP($C12+MG$4,'Raw Data'!$B$3:$AD$1033,MG$3,0)</f>
        <v>738</v>
      </c>
      <c r="MH12" s="72">
        <f>VLOOKUP($C12+MH$4,'Raw Data'!$B$3:$AD$1033,MH$3,0)</f>
        <v>810</v>
      </c>
      <c r="MI12" s="73">
        <f t="shared" si="303"/>
        <v>4228</v>
      </c>
      <c r="MJ12" s="14"/>
      <c r="MK12" s="49">
        <f t="shared" si="304"/>
        <v>11</v>
      </c>
      <c r="ML12" s="53">
        <f t="shared" si="305"/>
        <v>0.20435193945127719</v>
      </c>
      <c r="MM12" s="53">
        <f t="shared" si="164"/>
        <v>0.15373699148533584</v>
      </c>
      <c r="MN12" s="53">
        <f t="shared" si="165"/>
        <v>3.8315988647114475E-2</v>
      </c>
      <c r="MO12" s="53">
        <f t="shared" si="166"/>
        <v>4.6121097445600757E-2</v>
      </c>
      <c r="MP12" s="53">
        <f t="shared" si="167"/>
        <v>0.1913434247871334</v>
      </c>
      <c r="MQ12" s="53">
        <f t="shared" si="168"/>
        <v>0.17455061494796595</v>
      </c>
      <c r="MR12" s="53">
        <f t="shared" si="169"/>
        <v>0.19157994323557237</v>
      </c>
      <c r="MS12" s="55">
        <f t="shared" si="306"/>
        <v>1</v>
      </c>
      <c r="MW12" s="41">
        <f t="shared" si="307"/>
        <v>2016</v>
      </c>
      <c r="MX12" s="44" t="str">
        <f t="shared" si="308"/>
        <v>Mar</v>
      </c>
      <c r="MY12" s="51">
        <f t="shared" si="309"/>
        <v>11</v>
      </c>
      <c r="MZ12" s="72">
        <f>VLOOKUP($C12+MZ$4,'Raw Data'!$B$3:$AD$1033,MZ$3,0)</f>
        <v>147</v>
      </c>
      <c r="NA12" s="72">
        <f>VLOOKUP($C12+NA$4,'Raw Data'!$B$3:$AD$1033,NA$3,0)</f>
        <v>98</v>
      </c>
      <c r="NB12" s="72">
        <f>VLOOKUP($C12+NB$4,'Raw Data'!$B$3:$AD$1033,NB$3,0)</f>
        <v>66</v>
      </c>
      <c r="NC12" s="72">
        <f>VLOOKUP($C12+NC$4,'Raw Data'!$B$3:$AD$1033,NC$3,0)</f>
        <v>65</v>
      </c>
      <c r="ND12" s="72">
        <f>VLOOKUP($C12+ND$4,'Raw Data'!$B$3:$AD$1033,ND$3,0)</f>
        <v>138</v>
      </c>
      <c r="NE12" s="72">
        <f>VLOOKUP($C12+NE$4,'Raw Data'!$B$3:$AD$1033,NE$3,0)</f>
        <v>130</v>
      </c>
      <c r="NF12" s="72">
        <f>VLOOKUP($C12+NF$4,'Raw Data'!$B$3:$AD$1033,NF$3,0)</f>
        <v>149</v>
      </c>
      <c r="NG12" s="73">
        <f t="shared" si="310"/>
        <v>793</v>
      </c>
      <c r="NH12" s="14"/>
      <c r="NI12" s="49">
        <f t="shared" si="311"/>
        <v>11</v>
      </c>
      <c r="NJ12" s="53">
        <f t="shared" si="170"/>
        <v>0.1853720050441362</v>
      </c>
      <c r="NK12" s="53">
        <f t="shared" si="171"/>
        <v>0.1235813366960908</v>
      </c>
      <c r="NL12" s="53">
        <f t="shared" si="172"/>
        <v>8.3228247162673394E-2</v>
      </c>
      <c r="NM12" s="53">
        <f t="shared" si="173"/>
        <v>8.1967213114754092E-2</v>
      </c>
      <c r="NN12" s="53">
        <f t="shared" si="174"/>
        <v>0.17402269861286254</v>
      </c>
      <c r="NO12" s="53">
        <f t="shared" si="175"/>
        <v>0.16393442622950818</v>
      </c>
      <c r="NP12" s="53">
        <f t="shared" si="176"/>
        <v>0.18789407313997478</v>
      </c>
      <c r="NQ12" s="55">
        <f t="shared" si="312"/>
        <v>0.99999999999999989</v>
      </c>
      <c r="NU12" s="41">
        <f t="shared" si="313"/>
        <v>2016</v>
      </c>
      <c r="NV12" s="44" t="str">
        <f t="shared" si="314"/>
        <v>Mar</v>
      </c>
      <c r="NW12" s="51">
        <f t="shared" si="315"/>
        <v>11</v>
      </c>
      <c r="NX12" s="72">
        <f>VLOOKUP($C12+NX$4,'Raw Data'!$B$3:$AD$1033,NX$3,0)</f>
        <v>0</v>
      </c>
      <c r="NY12" s="72">
        <f>VLOOKUP($C12+NY$4,'Raw Data'!$B$3:$AD$1033,NY$3,0)</f>
        <v>0</v>
      </c>
      <c r="NZ12" s="72">
        <f>VLOOKUP($C12+NZ$4,'Raw Data'!$B$3:$AD$1033,NZ$3,0)</f>
        <v>0</v>
      </c>
      <c r="OA12" s="72">
        <f>VLOOKUP($C12+OA$4,'Raw Data'!$B$3:$AD$1033,OA$3,0)</f>
        <v>0</v>
      </c>
      <c r="OB12" s="72">
        <f>VLOOKUP($C12+OB$4,'Raw Data'!$B$3:$AD$1033,OB$3,0)</f>
        <v>0</v>
      </c>
      <c r="OC12" s="72">
        <f>VLOOKUP($C12+OC$4,'Raw Data'!$B$3:$AD$1033,OC$3,0)</f>
        <v>0</v>
      </c>
      <c r="OD12" s="72">
        <f>VLOOKUP($C12+OD$4,'Raw Data'!$B$3:$AD$1033,OD$3,0)</f>
        <v>0</v>
      </c>
      <c r="OE12" s="73">
        <f t="shared" si="316"/>
        <v>0</v>
      </c>
      <c r="OF12" s="14"/>
      <c r="OG12" s="49">
        <f t="shared" si="317"/>
        <v>11</v>
      </c>
      <c r="OH12" s="53" t="str">
        <f t="shared" si="318"/>
        <v/>
      </c>
      <c r="OI12" s="53" t="str">
        <f t="shared" si="177"/>
        <v/>
      </c>
      <c r="OJ12" s="53" t="str">
        <f t="shared" si="178"/>
        <v/>
      </c>
      <c r="OK12" s="53" t="str">
        <f t="shared" si="179"/>
        <v/>
      </c>
      <c r="OL12" s="53" t="str">
        <f t="shared" si="180"/>
        <v/>
      </c>
      <c r="OM12" s="53" t="str">
        <f t="shared" si="181"/>
        <v/>
      </c>
      <c r="ON12" s="53" t="str">
        <f t="shared" si="182"/>
        <v/>
      </c>
      <c r="OO12" s="55">
        <f t="shared" si="319"/>
        <v>0</v>
      </c>
      <c r="OS12" s="41">
        <f t="shared" si="320"/>
        <v>2016</v>
      </c>
      <c r="OT12" s="44" t="str">
        <f t="shared" si="321"/>
        <v>Mar</v>
      </c>
      <c r="OU12" s="51">
        <f t="shared" si="322"/>
        <v>11</v>
      </c>
      <c r="OV12" s="72">
        <f>VLOOKUP($C12+OV$4,'Raw Data'!$B$3:$AD$1033,OV$3,0)</f>
        <v>0</v>
      </c>
      <c r="OW12" s="72">
        <f>VLOOKUP($C12+OW$4,'Raw Data'!$B$3:$AD$1033,OW$3,0)</f>
        <v>0</v>
      </c>
      <c r="OX12" s="72">
        <f>VLOOKUP($C12+OX$4,'Raw Data'!$B$3:$AD$1033,OX$3,0)</f>
        <v>0</v>
      </c>
      <c r="OY12" s="72">
        <f>VLOOKUP($C12+OY$4,'Raw Data'!$B$3:$AD$1033,OY$3,0)</f>
        <v>0</v>
      </c>
      <c r="OZ12" s="72">
        <f>VLOOKUP($C12+OZ$4,'Raw Data'!$B$3:$AD$1033,OZ$3,0)</f>
        <v>0</v>
      </c>
      <c r="PA12" s="72">
        <f>VLOOKUP($C12+PA$4,'Raw Data'!$B$3:$AD$1033,PA$3,0)</f>
        <v>0</v>
      </c>
      <c r="PB12" s="72">
        <f>VLOOKUP($C12+PB$4,'Raw Data'!$B$3:$AD$1033,PB$3,0)</f>
        <v>0</v>
      </c>
      <c r="PC12" s="73">
        <f t="shared" si="323"/>
        <v>0</v>
      </c>
      <c r="PD12" s="14"/>
      <c r="PE12" s="49">
        <f t="shared" si="324"/>
        <v>11</v>
      </c>
      <c r="PF12" s="53" t="str">
        <f t="shared" si="325"/>
        <v/>
      </c>
      <c r="PG12" s="53" t="str">
        <f t="shared" si="183"/>
        <v/>
      </c>
      <c r="PH12" s="53" t="str">
        <f t="shared" si="184"/>
        <v/>
      </c>
      <c r="PI12" s="53" t="str">
        <f t="shared" si="185"/>
        <v/>
      </c>
      <c r="PJ12" s="53" t="str">
        <f t="shared" si="186"/>
        <v/>
      </c>
      <c r="PK12" s="53" t="str">
        <f t="shared" si="187"/>
        <v/>
      </c>
      <c r="PL12" s="53" t="str">
        <f t="shared" si="188"/>
        <v/>
      </c>
      <c r="PM12" s="55">
        <f t="shared" si="326"/>
        <v>0</v>
      </c>
      <c r="PS12" s="41">
        <f t="shared" si="327"/>
        <v>2016</v>
      </c>
      <c r="PT12" s="44" t="str">
        <f t="shared" si="328"/>
        <v>Mar</v>
      </c>
      <c r="PU12" s="51">
        <f t="shared" si="329"/>
        <v>11</v>
      </c>
      <c r="PV12" s="72">
        <f>VLOOKUP($C12+PV$4,'Raw Data'!$B$3:$AD$1033,PV$3,0)</f>
        <v>0</v>
      </c>
      <c r="PW12" s="72">
        <f>VLOOKUP($C12+PW$4,'Raw Data'!$B$3:$AD$1033,PW$3,0)</f>
        <v>0</v>
      </c>
      <c r="PX12" s="72">
        <f>VLOOKUP($C12+PX$4,'Raw Data'!$B$3:$AD$1033,PX$3,0)</f>
        <v>0</v>
      </c>
      <c r="PY12" s="72">
        <f>VLOOKUP($C12+PY$4,'Raw Data'!$B$3:$AD$1033,PY$3,0)</f>
        <v>0</v>
      </c>
      <c r="PZ12" s="72">
        <f>VLOOKUP($C12+PZ$4,'Raw Data'!$B$3:$AD$1033,PZ$3,0)</f>
        <v>0</v>
      </c>
      <c r="QA12" s="72">
        <f>VLOOKUP($C12+QA$4,'Raw Data'!$B$3:$AD$1033,QA$3,0)</f>
        <v>0</v>
      </c>
      <c r="QB12" s="72">
        <f>VLOOKUP($C12+QB$4,'Raw Data'!$B$3:$AD$1033,QB$3,0)</f>
        <v>0</v>
      </c>
      <c r="QC12" s="73">
        <f t="shared" si="330"/>
        <v>0</v>
      </c>
      <c r="QD12" s="14"/>
      <c r="QE12" s="49">
        <f t="shared" si="331"/>
        <v>11</v>
      </c>
      <c r="QF12" s="53" t="str">
        <f t="shared" si="332"/>
        <v/>
      </c>
      <c r="QG12" s="53" t="str">
        <f t="shared" si="189"/>
        <v/>
      </c>
      <c r="QH12" s="53" t="str">
        <f t="shared" si="190"/>
        <v/>
      </c>
      <c r="QI12" s="53" t="str">
        <f t="shared" si="191"/>
        <v/>
      </c>
      <c r="QJ12" s="53" t="str">
        <f t="shared" si="192"/>
        <v/>
      </c>
      <c r="QK12" s="53" t="str">
        <f t="shared" si="193"/>
        <v/>
      </c>
      <c r="QL12" s="53" t="str">
        <f t="shared" si="194"/>
        <v/>
      </c>
      <c r="QM12" s="55">
        <f t="shared" si="333"/>
        <v>0</v>
      </c>
      <c r="QQ12" s="41">
        <f t="shared" si="334"/>
        <v>2016</v>
      </c>
      <c r="QR12" s="44" t="str">
        <f t="shared" si="335"/>
        <v>Mar</v>
      </c>
      <c r="QS12" s="51">
        <f t="shared" si="336"/>
        <v>11</v>
      </c>
      <c r="QT12" s="72">
        <f>VLOOKUP($C12+QT$4,'Raw Data'!$B$3:$AD$1033,QT$3,0)</f>
        <v>0</v>
      </c>
      <c r="QU12" s="72">
        <f>VLOOKUP($C12+QU$4,'Raw Data'!$B$3:$AD$1033,QU$3,0)</f>
        <v>0</v>
      </c>
      <c r="QV12" s="72">
        <f>VLOOKUP($C12+QV$4,'Raw Data'!$B$3:$AD$1033,QV$3,0)</f>
        <v>0</v>
      </c>
      <c r="QW12" s="72">
        <f>VLOOKUP($C12+QW$4,'Raw Data'!$B$3:$AD$1033,QW$3,0)</f>
        <v>0</v>
      </c>
      <c r="QX12" s="72">
        <f>VLOOKUP($C12+QX$4,'Raw Data'!$B$3:$AD$1033,QX$3,0)</f>
        <v>0</v>
      </c>
      <c r="QY12" s="72">
        <f>VLOOKUP($C12+QY$4,'Raw Data'!$B$3:$AD$1033,QY$3,0)</f>
        <v>0</v>
      </c>
      <c r="QZ12" s="72">
        <f>VLOOKUP($C12+QZ$4,'Raw Data'!$B$3:$AD$1033,QZ$3,0)</f>
        <v>0</v>
      </c>
      <c r="RA12" s="73">
        <f t="shared" si="337"/>
        <v>0</v>
      </c>
      <c r="RB12" s="14"/>
      <c r="RC12" s="49">
        <f t="shared" si="338"/>
        <v>11</v>
      </c>
      <c r="RD12" s="53" t="str">
        <f t="shared" si="339"/>
        <v/>
      </c>
      <c r="RE12" s="53" t="str">
        <f t="shared" si="195"/>
        <v/>
      </c>
      <c r="RF12" s="53" t="str">
        <f t="shared" si="196"/>
        <v/>
      </c>
      <c r="RG12" s="53" t="str">
        <f t="shared" si="197"/>
        <v/>
      </c>
      <c r="RH12" s="53" t="str">
        <f t="shared" si="198"/>
        <v/>
      </c>
      <c r="RI12" s="53" t="str">
        <f t="shared" si="199"/>
        <v/>
      </c>
      <c r="RJ12" s="53" t="str">
        <f t="shared" si="200"/>
        <v/>
      </c>
      <c r="RK12" s="55">
        <f t="shared" si="340"/>
        <v>0</v>
      </c>
    </row>
    <row r="13" spans="2:479" ht="12.75" customHeight="1" x14ac:dyDescent="0.25">
      <c r="B13" s="170">
        <v>7</v>
      </c>
      <c r="C13" s="191">
        <f t="shared" si="201"/>
        <v>42446</v>
      </c>
      <c r="D13" s="41">
        <f t="shared" si="202"/>
        <v>2016</v>
      </c>
      <c r="E13" s="44" t="str">
        <f t="shared" si="203"/>
        <v>Mar</v>
      </c>
      <c r="F13" s="51">
        <f t="shared" si="204"/>
        <v>12</v>
      </c>
      <c r="G13" s="20">
        <f>VLOOKUP($C13+G$4,'Raw Data'!$B$3:$AD$1033,G$3,0)</f>
        <v>194</v>
      </c>
      <c r="H13" s="20">
        <f>VLOOKUP($C13+H$4,'Raw Data'!$B$3:$AD$1033,H$3,0)</f>
        <v>151</v>
      </c>
      <c r="I13" s="20">
        <f>VLOOKUP($C13+I$4,'Raw Data'!$B$3:$AD$1033,I$3,0)</f>
        <v>103</v>
      </c>
      <c r="J13" s="20">
        <f>VLOOKUP($C13+J$4,'Raw Data'!$B$3:$AD$1033,J$3,0)</f>
        <v>143</v>
      </c>
      <c r="K13" s="20">
        <f>VLOOKUP($C13+K$4,'Raw Data'!$B$3:$AD$1033,K$3,0)</f>
        <v>213</v>
      </c>
      <c r="L13" s="20">
        <f>VLOOKUP($C13+L$4,'Raw Data'!$B$3:$AD$1033,L$3,0)</f>
        <v>158</v>
      </c>
      <c r="M13" s="20">
        <f>VLOOKUP($C13+M$4,'Raw Data'!$B$3:$AD$1033,M$3,0)</f>
        <v>130</v>
      </c>
      <c r="N13" s="21">
        <f t="shared" si="205"/>
        <v>1092</v>
      </c>
      <c r="O13" s="14"/>
      <c r="P13" s="49">
        <f t="shared" si="206"/>
        <v>12</v>
      </c>
      <c r="Q13" s="53">
        <f t="shared" si="207"/>
        <v>0.17765567765567766</v>
      </c>
      <c r="R13" s="53">
        <f t="shared" si="80"/>
        <v>0.13827838827838829</v>
      </c>
      <c r="S13" s="53">
        <f t="shared" si="81"/>
        <v>9.432234432234432E-2</v>
      </c>
      <c r="T13" s="53">
        <f t="shared" si="82"/>
        <v>0.13095238095238096</v>
      </c>
      <c r="U13" s="53">
        <f t="shared" si="83"/>
        <v>0.19505494505494506</v>
      </c>
      <c r="V13" s="53">
        <f t="shared" si="84"/>
        <v>0.1446886446886447</v>
      </c>
      <c r="W13" s="53">
        <f t="shared" si="85"/>
        <v>0.11904761904761904</v>
      </c>
      <c r="X13" s="55">
        <f t="shared" si="208"/>
        <v>1</v>
      </c>
      <c r="Z13" s="41">
        <f t="shared" si="209"/>
        <v>2016</v>
      </c>
      <c r="AA13" s="44" t="str">
        <f t="shared" si="210"/>
        <v>Mar</v>
      </c>
      <c r="AB13" s="51">
        <f t="shared" si="211"/>
        <v>12</v>
      </c>
      <c r="AC13" s="72">
        <f>VLOOKUP($C13+AC$4,'Raw Data'!$B$3:$AD$1033,AC$3,0)</f>
        <v>164</v>
      </c>
      <c r="AD13" s="72">
        <f>VLOOKUP($C13+AD$4,'Raw Data'!$B$3:$AD$1033,AD$3,0)</f>
        <v>165</v>
      </c>
      <c r="AE13" s="72">
        <f>VLOOKUP($C13+AE$4,'Raw Data'!$B$3:$AD$1033,AE$3,0)</f>
        <v>113</v>
      </c>
      <c r="AF13" s="72">
        <f>VLOOKUP($C13+AF$4,'Raw Data'!$B$3:$AD$1033,AF$3,0)</f>
        <v>108</v>
      </c>
      <c r="AG13" s="72">
        <f>VLOOKUP($C13+AG$4,'Raw Data'!$B$3:$AD$1033,AG$3,0)</f>
        <v>170</v>
      </c>
      <c r="AH13" s="72">
        <f>VLOOKUP($C13+AH$4,'Raw Data'!$B$3:$AD$1033,AH$3,0)</f>
        <v>143</v>
      </c>
      <c r="AI13" s="72">
        <f>VLOOKUP($C13+AI$4,'Raw Data'!$B$3:$AD$1033,AI$3,0)</f>
        <v>129</v>
      </c>
      <c r="AJ13" s="73">
        <f t="shared" si="212"/>
        <v>992</v>
      </c>
      <c r="AK13" s="14"/>
      <c r="AL13" s="49">
        <f t="shared" si="213"/>
        <v>12</v>
      </c>
      <c r="AM13" s="53">
        <f t="shared" si="214"/>
        <v>0.16532258064516128</v>
      </c>
      <c r="AN13" s="53">
        <f t="shared" si="86"/>
        <v>0.16633064516129031</v>
      </c>
      <c r="AO13" s="53">
        <f t="shared" si="87"/>
        <v>0.11391129032258064</v>
      </c>
      <c r="AP13" s="53">
        <f t="shared" si="88"/>
        <v>0.10887096774193548</v>
      </c>
      <c r="AQ13" s="53">
        <f t="shared" si="89"/>
        <v>0.17137096774193547</v>
      </c>
      <c r="AR13" s="53">
        <f t="shared" si="90"/>
        <v>0.14415322580645162</v>
      </c>
      <c r="AS13" s="53">
        <f t="shared" si="91"/>
        <v>0.13004032258064516</v>
      </c>
      <c r="AT13" s="55">
        <f t="shared" si="215"/>
        <v>1</v>
      </c>
      <c r="AW13" s="41">
        <f t="shared" si="216"/>
        <v>2016</v>
      </c>
      <c r="AX13" s="44" t="str">
        <f t="shared" si="217"/>
        <v>Mar</v>
      </c>
      <c r="AY13" s="51">
        <f t="shared" si="218"/>
        <v>12</v>
      </c>
      <c r="AZ13" s="72">
        <f>VLOOKUP($C13+AZ$4,'Raw Data'!$B$3:$AD$1033,AZ$3,0)</f>
        <v>122</v>
      </c>
      <c r="BA13" s="72">
        <f>VLOOKUP($C13+BA$4,'Raw Data'!$B$3:$AD$1033,BA$3,0)</f>
        <v>86</v>
      </c>
      <c r="BB13" s="72">
        <f>VLOOKUP($C13+BB$4,'Raw Data'!$B$3:$AD$1033,BB$3,0)</f>
        <v>87</v>
      </c>
      <c r="BC13" s="72">
        <f>VLOOKUP($C13+BC$4,'Raw Data'!$B$3:$AD$1033,BC$3,0)</f>
        <v>93</v>
      </c>
      <c r="BD13" s="72">
        <f>VLOOKUP($C13+BD$4,'Raw Data'!$B$3:$AD$1033,BD$3,0)</f>
        <v>87</v>
      </c>
      <c r="BE13" s="72">
        <f>VLOOKUP($C13+BE$4,'Raw Data'!$B$3:$AD$1033,BE$3,0)</f>
        <v>99</v>
      </c>
      <c r="BF13" s="72">
        <f>VLOOKUP($C13+BF$4,'Raw Data'!$B$3:$AD$1033,BF$3,0)</f>
        <v>91</v>
      </c>
      <c r="BG13" s="73">
        <f t="shared" si="219"/>
        <v>665</v>
      </c>
      <c r="BH13" s="14"/>
      <c r="BI13" s="49">
        <f t="shared" si="220"/>
        <v>12</v>
      </c>
      <c r="BJ13" s="53">
        <f t="shared" si="221"/>
        <v>0.18345864661654135</v>
      </c>
      <c r="BK13" s="53">
        <f t="shared" si="92"/>
        <v>0.1293233082706767</v>
      </c>
      <c r="BL13" s="53">
        <f t="shared" si="93"/>
        <v>0.13082706766917293</v>
      </c>
      <c r="BM13" s="53">
        <f t="shared" si="94"/>
        <v>0.13984962406015036</v>
      </c>
      <c r="BN13" s="53">
        <f t="shared" si="95"/>
        <v>0.13082706766917293</v>
      </c>
      <c r="BO13" s="53">
        <f t="shared" si="96"/>
        <v>0.14887218045112782</v>
      </c>
      <c r="BP13" s="53">
        <f t="shared" si="97"/>
        <v>0.1368421052631579</v>
      </c>
      <c r="BQ13" s="55">
        <f t="shared" si="222"/>
        <v>1</v>
      </c>
      <c r="BU13" s="41">
        <f t="shared" si="223"/>
        <v>2016</v>
      </c>
      <c r="BV13" s="44" t="str">
        <f t="shared" si="224"/>
        <v>Mar</v>
      </c>
      <c r="BW13" s="51">
        <f t="shared" si="225"/>
        <v>12</v>
      </c>
      <c r="BX13" s="72">
        <f>VLOOKUP($C13+BX$4,'Raw Data'!$B$3:$AD$1033,BX$3,0)</f>
        <v>46</v>
      </c>
      <c r="BY13" s="72">
        <f>VLOOKUP($C13+BY$4,'Raw Data'!$B$3:$AD$1033,BY$3,0)</f>
        <v>37</v>
      </c>
      <c r="BZ13" s="72">
        <f>VLOOKUP($C13+BZ$4,'Raw Data'!$B$3:$AD$1033,BZ$3,0)</f>
        <v>30</v>
      </c>
      <c r="CA13" s="72">
        <f>VLOOKUP($C13+CA$4,'Raw Data'!$B$3:$AD$1033,CA$3,0)</f>
        <v>59</v>
      </c>
      <c r="CB13" s="72">
        <f>VLOOKUP($C13+CB$4,'Raw Data'!$B$3:$AD$1033,CB$3,0)</f>
        <v>75</v>
      </c>
      <c r="CC13" s="72">
        <f>VLOOKUP($C13+CC$4,'Raw Data'!$B$3:$AD$1033,CC$3,0)</f>
        <v>66</v>
      </c>
      <c r="CD13" s="72">
        <f>VLOOKUP($C13+CD$4,'Raw Data'!$B$3:$AD$1033,CD$3,0)</f>
        <v>36</v>
      </c>
      <c r="CE13" s="73">
        <f t="shared" si="226"/>
        <v>349</v>
      </c>
      <c r="CF13" s="14"/>
      <c r="CG13" s="49">
        <f t="shared" si="227"/>
        <v>12</v>
      </c>
      <c r="CH13" s="53">
        <f t="shared" si="228"/>
        <v>0.1318051575931232</v>
      </c>
      <c r="CI13" s="53">
        <f t="shared" si="98"/>
        <v>0.10601719197707736</v>
      </c>
      <c r="CJ13" s="53">
        <f t="shared" si="99"/>
        <v>8.5959885386819479E-2</v>
      </c>
      <c r="CK13" s="53">
        <f t="shared" si="100"/>
        <v>0.16905444126074498</v>
      </c>
      <c r="CL13" s="53">
        <f t="shared" si="101"/>
        <v>0.2148997134670487</v>
      </c>
      <c r="CM13" s="53">
        <f t="shared" si="102"/>
        <v>0.18911174785100288</v>
      </c>
      <c r="CN13" s="53">
        <f t="shared" si="103"/>
        <v>0.10315186246418338</v>
      </c>
      <c r="CO13" s="55">
        <f t="shared" si="229"/>
        <v>1</v>
      </c>
      <c r="CS13" s="41">
        <f t="shared" si="230"/>
        <v>2016</v>
      </c>
      <c r="CT13" s="44" t="str">
        <f t="shared" si="231"/>
        <v>Mar</v>
      </c>
      <c r="CU13" s="51">
        <f t="shared" si="232"/>
        <v>12</v>
      </c>
      <c r="CV13" s="72">
        <f>VLOOKUP($C13+CV$4,'Raw Data'!$B$3:$AD$1033,CV$3,0)</f>
        <v>448</v>
      </c>
      <c r="CW13" s="72">
        <f>VLOOKUP($C13+CW$4,'Raw Data'!$B$3:$AD$1033,CW$3,0)</f>
        <v>532</v>
      </c>
      <c r="CX13" s="72">
        <f>VLOOKUP($C13+CX$4,'Raw Data'!$B$3:$AD$1033,CX$3,0)</f>
        <v>441</v>
      </c>
      <c r="CY13" s="72">
        <f>VLOOKUP($C13+CY$4,'Raw Data'!$B$3:$AD$1033,CY$3,0)</f>
        <v>363</v>
      </c>
      <c r="CZ13" s="72">
        <f>VLOOKUP($C13+CZ$4,'Raw Data'!$B$3:$AD$1033,CZ$3,0)</f>
        <v>584</v>
      </c>
      <c r="DA13" s="72">
        <f>VLOOKUP($C13+DA$4,'Raw Data'!$B$3:$AD$1033,DA$3,0)</f>
        <v>518</v>
      </c>
      <c r="DB13" s="72">
        <f>VLOOKUP($C13+DB$4,'Raw Data'!$B$3:$AD$1033,DB$3,0)</f>
        <v>449</v>
      </c>
      <c r="DC13" s="73">
        <f t="shared" si="233"/>
        <v>3335</v>
      </c>
      <c r="DD13" s="14"/>
      <c r="DE13" s="49">
        <f t="shared" si="234"/>
        <v>12</v>
      </c>
      <c r="DF13" s="53">
        <f t="shared" si="235"/>
        <v>0.13433283358320838</v>
      </c>
      <c r="DG13" s="53">
        <f t="shared" si="104"/>
        <v>0.15952023988005998</v>
      </c>
      <c r="DH13" s="53">
        <f t="shared" si="105"/>
        <v>0.13223388305847075</v>
      </c>
      <c r="DI13" s="53">
        <f t="shared" si="106"/>
        <v>0.1088455772113943</v>
      </c>
      <c r="DJ13" s="53">
        <f t="shared" si="107"/>
        <v>0.17511244377811094</v>
      </c>
      <c r="DK13" s="53">
        <f t="shared" si="108"/>
        <v>0.15532233883058472</v>
      </c>
      <c r="DL13" s="53">
        <f t="shared" si="109"/>
        <v>0.13463268365817091</v>
      </c>
      <c r="DM13" s="55">
        <f t="shared" si="236"/>
        <v>1</v>
      </c>
      <c r="DQ13" s="41">
        <f t="shared" si="237"/>
        <v>2016</v>
      </c>
      <c r="DR13" s="44" t="str">
        <f t="shared" si="238"/>
        <v>Mar</v>
      </c>
      <c r="DS13" s="51">
        <f t="shared" si="239"/>
        <v>12</v>
      </c>
      <c r="DT13" s="72">
        <f>VLOOKUP($C13+DT$4,'Raw Data'!$B$3:$AD$1033,DT$3,0)</f>
        <v>114</v>
      </c>
      <c r="DU13" s="72">
        <f>VLOOKUP($C13+DU$4,'Raw Data'!$B$3:$AD$1033,DU$3,0)</f>
        <v>110</v>
      </c>
      <c r="DV13" s="72">
        <f>VLOOKUP($C13+DV$4,'Raw Data'!$B$3:$AD$1033,DV$3,0)</f>
        <v>106</v>
      </c>
      <c r="DW13" s="72">
        <f>VLOOKUP($C13+DW$4,'Raw Data'!$B$3:$AD$1033,DW$3,0)</f>
        <v>84</v>
      </c>
      <c r="DX13" s="72">
        <f>VLOOKUP($C13+DX$4,'Raw Data'!$B$3:$AD$1033,DX$3,0)</f>
        <v>162</v>
      </c>
      <c r="DY13" s="72">
        <f>VLOOKUP($C13+DY$4,'Raw Data'!$B$3:$AD$1033,DY$3,0)</f>
        <v>111</v>
      </c>
      <c r="DZ13" s="72">
        <f>VLOOKUP($C13+DZ$4,'Raw Data'!$B$3:$AD$1033,DZ$3,0)</f>
        <v>147</v>
      </c>
      <c r="EA13" s="73">
        <f t="shared" si="240"/>
        <v>834</v>
      </c>
      <c r="EB13" s="14"/>
      <c r="EC13" s="49">
        <f t="shared" si="241"/>
        <v>12</v>
      </c>
      <c r="ED13" s="53">
        <f t="shared" si="242"/>
        <v>0.1366906474820144</v>
      </c>
      <c r="EE13" s="53">
        <f t="shared" si="110"/>
        <v>0.13189448441247004</v>
      </c>
      <c r="EF13" s="53">
        <f t="shared" si="111"/>
        <v>0.12709832134292565</v>
      </c>
      <c r="EG13" s="53">
        <f t="shared" si="112"/>
        <v>0.10071942446043165</v>
      </c>
      <c r="EH13" s="53">
        <f t="shared" si="113"/>
        <v>0.19424460431654678</v>
      </c>
      <c r="EI13" s="53">
        <f t="shared" si="114"/>
        <v>0.13309352517985612</v>
      </c>
      <c r="EJ13" s="53">
        <f t="shared" si="115"/>
        <v>0.17625899280575538</v>
      </c>
      <c r="EK13" s="55">
        <f t="shared" si="243"/>
        <v>1</v>
      </c>
      <c r="EO13" s="41">
        <f t="shared" si="244"/>
        <v>2016</v>
      </c>
      <c r="EP13" s="44" t="str">
        <f t="shared" si="245"/>
        <v>Mar</v>
      </c>
      <c r="EQ13" s="51">
        <f t="shared" si="246"/>
        <v>12</v>
      </c>
      <c r="ER13" s="72">
        <f>VLOOKUP($C13+ER$4,'Raw Data'!$B$3:$AD$1033,ER$3,0)</f>
        <v>114</v>
      </c>
      <c r="ES13" s="72">
        <f>VLOOKUP($C13+ES$4,'Raw Data'!$B$3:$AD$1033,ES$3,0)</f>
        <v>110</v>
      </c>
      <c r="ET13" s="72">
        <f>VLOOKUP($C13+ET$4,'Raw Data'!$B$3:$AD$1033,ET$3,0)</f>
        <v>106</v>
      </c>
      <c r="EU13" s="72">
        <f>VLOOKUP($C13+EU$4,'Raw Data'!$B$3:$AD$1033,EU$3,0)</f>
        <v>84</v>
      </c>
      <c r="EV13" s="72">
        <f>VLOOKUP($C13+EV$4,'Raw Data'!$B$3:$AD$1033,EV$3,0)</f>
        <v>162</v>
      </c>
      <c r="EW13" s="72">
        <f>VLOOKUP($C13+EW$4,'Raw Data'!$B$3:$AD$1033,EW$3,0)</f>
        <v>111</v>
      </c>
      <c r="EX13" s="72">
        <f>VLOOKUP($C13+EX$4,'Raw Data'!$B$3:$AD$1033,EX$3,0)</f>
        <v>147</v>
      </c>
      <c r="EY13" s="73">
        <f t="shared" si="247"/>
        <v>834</v>
      </c>
      <c r="EZ13" s="14"/>
      <c r="FA13" s="49">
        <f t="shared" si="248"/>
        <v>12</v>
      </c>
      <c r="FB13" s="53">
        <f t="shared" si="249"/>
        <v>0.1366906474820144</v>
      </c>
      <c r="FC13" s="53">
        <f t="shared" si="116"/>
        <v>0.13189448441247004</v>
      </c>
      <c r="FD13" s="53">
        <f t="shared" si="117"/>
        <v>0.12709832134292565</v>
      </c>
      <c r="FE13" s="53">
        <f t="shared" si="118"/>
        <v>0.10071942446043165</v>
      </c>
      <c r="FF13" s="53">
        <f t="shared" si="119"/>
        <v>0.19424460431654678</v>
      </c>
      <c r="FG13" s="53">
        <f t="shared" si="120"/>
        <v>0.13309352517985612</v>
      </c>
      <c r="FH13" s="53">
        <f t="shared" si="121"/>
        <v>0.17625899280575538</v>
      </c>
      <c r="FI13" s="55">
        <f t="shared" si="250"/>
        <v>1</v>
      </c>
      <c r="FM13" s="41">
        <f t="shared" si="251"/>
        <v>2016</v>
      </c>
      <c r="FN13" s="44" t="str">
        <f t="shared" si="252"/>
        <v>Mar</v>
      </c>
      <c r="FO13" s="51">
        <f t="shared" si="253"/>
        <v>12</v>
      </c>
      <c r="FP13" s="72">
        <f>VLOOKUP($C13+FP$4,'Raw Data'!$B$3:$AD$1033,FP$3,0)</f>
        <v>3374</v>
      </c>
      <c r="FQ13" s="72">
        <f>VLOOKUP($C13+FQ$4,'Raw Data'!$B$3:$AD$1033,FQ$3,0)</f>
        <v>3240</v>
      </c>
      <c r="FR13" s="72">
        <f>VLOOKUP($C13+FR$4,'Raw Data'!$B$3:$AD$1033,FR$3,0)</f>
        <v>2334</v>
      </c>
      <c r="FS13" s="72">
        <f>VLOOKUP($C13+FS$4,'Raw Data'!$B$3:$AD$1033,FS$3,0)</f>
        <v>1976</v>
      </c>
      <c r="FT13" s="72">
        <f>VLOOKUP($C13+FT$4,'Raw Data'!$B$3:$AD$1033,FT$3,0)</f>
        <v>4122</v>
      </c>
      <c r="FU13" s="72">
        <f>VLOOKUP($C13+FU$4,'Raw Data'!$B$3:$AD$1033,FU$3,0)</f>
        <v>3365</v>
      </c>
      <c r="FV13" s="72">
        <f>VLOOKUP($C13+FV$4,'Raw Data'!$B$3:$AD$1033,FV$3,0)</f>
        <v>3211</v>
      </c>
      <c r="FW13" s="73">
        <f t="shared" si="254"/>
        <v>21622</v>
      </c>
      <c r="FX13" s="14"/>
      <c r="FY13" s="49">
        <f t="shared" si="255"/>
        <v>12</v>
      </c>
      <c r="FZ13" s="53">
        <f t="shared" si="256"/>
        <v>0.1560447692165387</v>
      </c>
      <c r="GA13" s="53">
        <f t="shared" si="122"/>
        <v>0.14984737767089076</v>
      </c>
      <c r="GB13" s="53">
        <f t="shared" si="123"/>
        <v>0.10794561095180834</v>
      </c>
      <c r="GC13" s="53">
        <f t="shared" si="124"/>
        <v>9.1388400702987704E-2</v>
      </c>
      <c r="GD13" s="53">
        <f t="shared" si="125"/>
        <v>0.19063916381463325</v>
      </c>
      <c r="GE13" s="53">
        <f t="shared" si="126"/>
        <v>0.15562852650078624</v>
      </c>
      <c r="GF13" s="53">
        <f t="shared" si="127"/>
        <v>0.14850615114235502</v>
      </c>
      <c r="GG13" s="55">
        <f t="shared" si="257"/>
        <v>0.99999999999999989</v>
      </c>
      <c r="GK13" s="41">
        <f t="shared" si="258"/>
        <v>2016</v>
      </c>
      <c r="GL13" s="44" t="str">
        <f t="shared" si="259"/>
        <v>Mar</v>
      </c>
      <c r="GM13" s="51">
        <f t="shared" si="260"/>
        <v>12</v>
      </c>
      <c r="GN13" s="72">
        <f>VLOOKUP($C13+GN$4,'Raw Data'!$B$3:$AD$1033,GN$3,0)</f>
        <v>2776</v>
      </c>
      <c r="GO13" s="72">
        <f>VLOOKUP($C13+GO$4,'Raw Data'!$B$3:$AD$1033,GO$3,0)</f>
        <v>2791</v>
      </c>
      <c r="GP13" s="72">
        <f>VLOOKUP($C13+GP$4,'Raw Data'!$B$3:$AD$1033,GP$3,0)</f>
        <v>2353</v>
      </c>
      <c r="GQ13" s="72">
        <f>VLOOKUP($C13+GQ$4,'Raw Data'!$B$3:$AD$1033,GQ$3,0)</f>
        <v>1991</v>
      </c>
      <c r="GR13" s="72">
        <f>VLOOKUP($C13+GR$4,'Raw Data'!$B$3:$AD$1033,GR$3,0)</f>
        <v>3030</v>
      </c>
      <c r="GS13" s="72">
        <f>VLOOKUP($C13+GS$4,'Raw Data'!$B$3:$AD$1033,GS$3,0)</f>
        <v>2559</v>
      </c>
      <c r="GT13" s="72">
        <f>VLOOKUP($C13+GT$4,'Raw Data'!$B$3:$AD$1033,GT$3,0)</f>
        <v>2547</v>
      </c>
      <c r="GU13" s="73">
        <f t="shared" si="261"/>
        <v>18047</v>
      </c>
      <c r="GV13" s="14"/>
      <c r="GW13" s="49">
        <f t="shared" si="262"/>
        <v>12</v>
      </c>
      <c r="GX13" s="53">
        <f t="shared" si="263"/>
        <v>0.15382057959771708</v>
      </c>
      <c r="GY13" s="53">
        <f t="shared" si="128"/>
        <v>0.15465174267191223</v>
      </c>
      <c r="GZ13" s="53">
        <f t="shared" si="129"/>
        <v>0.13038178090541364</v>
      </c>
      <c r="HA13" s="53">
        <f t="shared" si="130"/>
        <v>0.11032304538150385</v>
      </c>
      <c r="HB13" s="53">
        <f t="shared" si="131"/>
        <v>0.16789494098742172</v>
      </c>
      <c r="HC13" s="53">
        <f t="shared" si="132"/>
        <v>0.14179642045769381</v>
      </c>
      <c r="HD13" s="53">
        <f t="shared" si="133"/>
        <v>0.14113148999833766</v>
      </c>
      <c r="HE13" s="55">
        <f t="shared" si="264"/>
        <v>1</v>
      </c>
      <c r="HI13" s="41">
        <f t="shared" si="265"/>
        <v>2016</v>
      </c>
      <c r="HJ13" s="44" t="str">
        <f t="shared" si="266"/>
        <v>Mar</v>
      </c>
      <c r="HK13" s="51">
        <f t="shared" si="267"/>
        <v>12</v>
      </c>
      <c r="HL13" s="72">
        <f>VLOOKUP($C13+HL$4,'Raw Data'!$B$3:$AD$1033,HL$3,0)</f>
        <v>136</v>
      </c>
      <c r="HM13" s="72">
        <f>VLOOKUP($C13+HM$4,'Raw Data'!$B$3:$AD$1033,HM$3,0)</f>
        <v>169</v>
      </c>
      <c r="HN13" s="72">
        <f>VLOOKUP($C13+HN$4,'Raw Data'!$B$3:$AD$1033,HN$3,0)</f>
        <v>148</v>
      </c>
      <c r="HO13" s="72">
        <f>VLOOKUP($C13+HO$4,'Raw Data'!$B$3:$AD$1033,HO$3,0)</f>
        <v>142</v>
      </c>
      <c r="HP13" s="72">
        <f>VLOOKUP($C13+HP$4,'Raw Data'!$B$3:$AD$1033,HP$3,0)</f>
        <v>191</v>
      </c>
      <c r="HQ13" s="72">
        <f>VLOOKUP($C13+HQ$4,'Raw Data'!$B$3:$AD$1033,HQ$3,0)</f>
        <v>149</v>
      </c>
      <c r="HR13" s="72">
        <f>VLOOKUP($C13+HR$4,'Raw Data'!$B$3:$AD$1033,HR$3,0)</f>
        <v>125</v>
      </c>
      <c r="HS13" s="73">
        <f t="shared" si="268"/>
        <v>1060</v>
      </c>
      <c r="HT13" s="14"/>
      <c r="HU13" s="49">
        <f t="shared" si="269"/>
        <v>12</v>
      </c>
      <c r="HV13" s="53">
        <f t="shared" si="270"/>
        <v>0.12830188679245283</v>
      </c>
      <c r="HW13" s="53">
        <f t="shared" si="134"/>
        <v>0.15943396226415094</v>
      </c>
      <c r="HX13" s="53">
        <f t="shared" si="135"/>
        <v>0.13962264150943396</v>
      </c>
      <c r="HY13" s="53">
        <f t="shared" si="136"/>
        <v>0.13396226415094339</v>
      </c>
      <c r="HZ13" s="53">
        <f t="shared" si="137"/>
        <v>0.18018867924528301</v>
      </c>
      <c r="IA13" s="53">
        <f t="shared" si="138"/>
        <v>0.14056603773584905</v>
      </c>
      <c r="IB13" s="53">
        <f t="shared" si="139"/>
        <v>0.11792452830188679</v>
      </c>
      <c r="IC13" s="55">
        <f t="shared" si="271"/>
        <v>1</v>
      </c>
      <c r="IG13" s="41">
        <f t="shared" si="272"/>
        <v>2016</v>
      </c>
      <c r="IH13" s="44" t="str">
        <f t="shared" si="273"/>
        <v>Mar</v>
      </c>
      <c r="II13" s="51">
        <f t="shared" si="274"/>
        <v>12</v>
      </c>
      <c r="IJ13" s="72">
        <f>VLOOKUP($C13+IJ$4,'Raw Data'!$B$3:$AD$1033,IJ$3,0)</f>
        <v>53</v>
      </c>
      <c r="IK13" s="72">
        <f>VLOOKUP($C13+IK$4,'Raw Data'!$B$3:$AD$1033,IK$3,0)</f>
        <v>53</v>
      </c>
      <c r="IL13" s="72">
        <f>VLOOKUP($C13+IL$4,'Raw Data'!$B$3:$AD$1033,IL$3,0)</f>
        <v>34</v>
      </c>
      <c r="IM13" s="72">
        <f>VLOOKUP($C13+IM$4,'Raw Data'!$B$3:$AD$1033,IM$3,0)</f>
        <v>41</v>
      </c>
      <c r="IN13" s="72">
        <f>VLOOKUP($C13+IN$4,'Raw Data'!$B$3:$AD$1033,IN$3,0)</f>
        <v>67</v>
      </c>
      <c r="IO13" s="72">
        <f>VLOOKUP($C13+IO$4,'Raw Data'!$B$3:$AD$1033,IO$3,0)</f>
        <v>63</v>
      </c>
      <c r="IP13" s="72">
        <f>VLOOKUP($C13+IP$4,'Raw Data'!$B$3:$AD$1033,IP$3,0)</f>
        <v>39</v>
      </c>
      <c r="IQ13" s="73">
        <f t="shared" si="275"/>
        <v>350</v>
      </c>
      <c r="IR13" s="14"/>
      <c r="IS13" s="49">
        <f t="shared" si="276"/>
        <v>12</v>
      </c>
      <c r="IT13" s="53">
        <f t="shared" si="277"/>
        <v>0.15142857142857144</v>
      </c>
      <c r="IU13" s="53">
        <f t="shared" si="140"/>
        <v>0.15142857142857144</v>
      </c>
      <c r="IV13" s="53">
        <f t="shared" si="141"/>
        <v>9.7142857142857142E-2</v>
      </c>
      <c r="IW13" s="53">
        <f t="shared" si="142"/>
        <v>0.11714285714285715</v>
      </c>
      <c r="IX13" s="53">
        <f t="shared" si="143"/>
        <v>0.19142857142857142</v>
      </c>
      <c r="IY13" s="53">
        <f t="shared" si="144"/>
        <v>0.18</v>
      </c>
      <c r="IZ13" s="53">
        <f t="shared" si="145"/>
        <v>0.11142857142857143</v>
      </c>
      <c r="JA13" s="55">
        <f t="shared" si="278"/>
        <v>1</v>
      </c>
      <c r="JE13" s="41">
        <f t="shared" si="279"/>
        <v>2016</v>
      </c>
      <c r="JF13" s="44" t="str">
        <f t="shared" si="280"/>
        <v>Mar</v>
      </c>
      <c r="JG13" s="51">
        <f t="shared" si="281"/>
        <v>12</v>
      </c>
      <c r="JH13" s="72">
        <f>VLOOKUP($C13+JH$4,'Raw Data'!$B$3:$AD$1033,JH$3,0)</f>
        <v>13</v>
      </c>
      <c r="JI13" s="72">
        <f>VLOOKUP($C13+JI$4,'Raw Data'!$B$3:$AD$1033,JI$3,0)</f>
        <v>16</v>
      </c>
      <c r="JJ13" s="72">
        <f>VLOOKUP($C13+JJ$4,'Raw Data'!$B$3:$AD$1033,JJ$3,0)</f>
        <v>4</v>
      </c>
      <c r="JK13" s="72">
        <f>VLOOKUP($C13+JK$4,'Raw Data'!$B$3:$AD$1033,JK$3,0)</f>
        <v>9</v>
      </c>
      <c r="JL13" s="72">
        <f>VLOOKUP($C13+JL$4,'Raw Data'!$B$3:$AD$1033,JL$3,0)</f>
        <v>9</v>
      </c>
      <c r="JM13" s="72">
        <f>VLOOKUP($C13+JM$4,'Raw Data'!$B$3:$AD$1033,JM$3,0)</f>
        <v>16</v>
      </c>
      <c r="JN13" s="72">
        <f>VLOOKUP($C13+JN$4,'Raw Data'!$B$3:$AD$1033,JN$3,0)</f>
        <v>10</v>
      </c>
      <c r="JO13" s="73">
        <f t="shared" si="282"/>
        <v>77</v>
      </c>
      <c r="JP13" s="14"/>
      <c r="JQ13" s="49">
        <f t="shared" si="283"/>
        <v>12</v>
      </c>
      <c r="JR13" s="53">
        <f t="shared" si="284"/>
        <v>0.16883116883116883</v>
      </c>
      <c r="JS13" s="53">
        <f t="shared" si="146"/>
        <v>0.20779220779220781</v>
      </c>
      <c r="JT13" s="53">
        <f t="shared" si="147"/>
        <v>5.1948051948051951E-2</v>
      </c>
      <c r="JU13" s="53">
        <f t="shared" si="148"/>
        <v>0.11688311688311688</v>
      </c>
      <c r="JV13" s="53">
        <f t="shared" si="149"/>
        <v>0.11688311688311688</v>
      </c>
      <c r="JW13" s="53">
        <f t="shared" si="150"/>
        <v>0.20779220779220781</v>
      </c>
      <c r="JX13" s="53">
        <f t="shared" si="151"/>
        <v>0.12987012987012986</v>
      </c>
      <c r="JY13" s="55">
        <f t="shared" si="285"/>
        <v>1.0000000000000002</v>
      </c>
      <c r="KC13" s="41">
        <f t="shared" si="286"/>
        <v>2016</v>
      </c>
      <c r="KD13" s="44" t="str">
        <f t="shared" si="287"/>
        <v>Mar</v>
      </c>
      <c r="KE13" s="51">
        <f t="shared" si="288"/>
        <v>12</v>
      </c>
      <c r="KF13" s="72">
        <f>VLOOKUP($C13+KF$4,'Raw Data'!$B$3:$AD$1033,KF$3,0)</f>
        <v>33</v>
      </c>
      <c r="KG13" s="72">
        <f>VLOOKUP($C13+KG$4,'Raw Data'!$B$3:$AD$1033,KG$3,0)</f>
        <v>29</v>
      </c>
      <c r="KH13" s="72">
        <f>VLOOKUP($C13+KH$4,'Raw Data'!$B$3:$AD$1033,KH$3,0)</f>
        <v>0</v>
      </c>
      <c r="KI13" s="72">
        <f>VLOOKUP($C13+KI$4,'Raw Data'!$B$3:$AD$1033,KI$3,0)</f>
        <v>0</v>
      </c>
      <c r="KJ13" s="72">
        <f>VLOOKUP($C13+KJ$4,'Raw Data'!$B$3:$AD$1033,KJ$3,0)</f>
        <v>33</v>
      </c>
      <c r="KK13" s="72">
        <f>VLOOKUP($C13+KK$4,'Raw Data'!$B$3:$AD$1033,KK$3,0)</f>
        <v>32</v>
      </c>
      <c r="KL13" s="72">
        <f>VLOOKUP($C13+KL$4,'Raw Data'!$B$3:$AD$1033,KL$3,0)</f>
        <v>23</v>
      </c>
      <c r="KM13" s="73">
        <f t="shared" si="289"/>
        <v>150</v>
      </c>
      <c r="KN13" s="14"/>
      <c r="KO13" s="49">
        <f t="shared" si="290"/>
        <v>12</v>
      </c>
      <c r="KP13" s="53">
        <f t="shared" si="291"/>
        <v>0.22</v>
      </c>
      <c r="KQ13" s="53">
        <f t="shared" si="152"/>
        <v>0.19333333333333333</v>
      </c>
      <c r="KR13" s="53">
        <f t="shared" si="153"/>
        <v>0</v>
      </c>
      <c r="KS13" s="53">
        <f t="shared" si="154"/>
        <v>0</v>
      </c>
      <c r="KT13" s="53">
        <f t="shared" si="155"/>
        <v>0.22</v>
      </c>
      <c r="KU13" s="53">
        <f t="shared" si="156"/>
        <v>0.21333333333333335</v>
      </c>
      <c r="KV13" s="53">
        <f t="shared" si="157"/>
        <v>0.15333333333333332</v>
      </c>
      <c r="KW13" s="55">
        <f t="shared" si="292"/>
        <v>1</v>
      </c>
      <c r="LA13" s="41">
        <f t="shared" si="293"/>
        <v>2016</v>
      </c>
      <c r="LB13" s="44" t="str">
        <f t="shared" si="294"/>
        <v>Mar</v>
      </c>
      <c r="LC13" s="51">
        <f t="shared" si="295"/>
        <v>12</v>
      </c>
      <c r="LD13" s="72">
        <f>VLOOKUP($C13+LD$4,'Raw Data'!$B$3:$AD$1033,LD$3,0)</f>
        <v>92</v>
      </c>
      <c r="LE13" s="72">
        <f>VLOOKUP($C13+LE$4,'Raw Data'!$B$3:$AD$1033,LE$3,0)</f>
        <v>93</v>
      </c>
      <c r="LF13" s="72">
        <f>VLOOKUP($C13+LF$4,'Raw Data'!$B$3:$AD$1033,LF$3,0)</f>
        <v>0</v>
      </c>
      <c r="LG13" s="72">
        <f>VLOOKUP($C13+LG$4,'Raw Data'!$B$3:$AD$1033,LG$3,0)</f>
        <v>0</v>
      </c>
      <c r="LH13" s="72">
        <f>VLOOKUP($C13+LH$4,'Raw Data'!$B$3:$AD$1033,LH$3,0)</f>
        <v>99</v>
      </c>
      <c r="LI13" s="72">
        <f>VLOOKUP($C13+LI$4,'Raw Data'!$B$3:$AD$1033,LI$3,0)</f>
        <v>78</v>
      </c>
      <c r="LJ13" s="72">
        <f>VLOOKUP($C13+LJ$4,'Raw Data'!$B$3:$AD$1033,LJ$3,0)</f>
        <v>82</v>
      </c>
      <c r="LK13" s="73">
        <f t="shared" si="296"/>
        <v>444</v>
      </c>
      <c r="LL13" s="14"/>
      <c r="LM13" s="49">
        <f t="shared" si="297"/>
        <v>12</v>
      </c>
      <c r="LN13" s="53">
        <f t="shared" si="298"/>
        <v>0.2072072072072072</v>
      </c>
      <c r="LO13" s="53">
        <f t="shared" si="158"/>
        <v>0.20945945945945946</v>
      </c>
      <c r="LP13" s="53">
        <f t="shared" si="159"/>
        <v>0</v>
      </c>
      <c r="LQ13" s="53">
        <f t="shared" si="160"/>
        <v>0</v>
      </c>
      <c r="LR13" s="53">
        <f t="shared" si="161"/>
        <v>0.22297297297297297</v>
      </c>
      <c r="LS13" s="53">
        <f t="shared" si="162"/>
        <v>0.17567567567567569</v>
      </c>
      <c r="LT13" s="53">
        <f t="shared" si="163"/>
        <v>0.18468468468468469</v>
      </c>
      <c r="LU13" s="55">
        <f t="shared" si="299"/>
        <v>0.99999999999999989</v>
      </c>
      <c r="LY13" s="41">
        <f t="shared" si="300"/>
        <v>2016</v>
      </c>
      <c r="LZ13" s="44" t="str">
        <f t="shared" si="301"/>
        <v>Mar</v>
      </c>
      <c r="MA13" s="51">
        <f t="shared" si="302"/>
        <v>12</v>
      </c>
      <c r="MB13" s="72">
        <f>VLOOKUP($C13+MB$4,'Raw Data'!$B$3:$AD$1033,MB$3,0)</f>
        <v>798</v>
      </c>
      <c r="MC13" s="72">
        <f>VLOOKUP($C13+MC$4,'Raw Data'!$B$3:$AD$1033,MC$3,0)</f>
        <v>694</v>
      </c>
      <c r="MD13" s="72">
        <f>VLOOKUP($C13+MD$4,'Raw Data'!$B$3:$AD$1033,MD$3,0)</f>
        <v>197</v>
      </c>
      <c r="ME13" s="72">
        <f>VLOOKUP($C13+ME$4,'Raw Data'!$B$3:$AD$1033,ME$3,0)</f>
        <v>188</v>
      </c>
      <c r="MF13" s="72">
        <f>VLOOKUP($C13+MF$4,'Raw Data'!$B$3:$AD$1033,MF$3,0)</f>
        <v>725</v>
      </c>
      <c r="MG13" s="72">
        <f>VLOOKUP($C13+MG$4,'Raw Data'!$B$3:$AD$1033,MG$3,0)</f>
        <v>807</v>
      </c>
      <c r="MH13" s="72">
        <f>VLOOKUP($C13+MH$4,'Raw Data'!$B$3:$AD$1033,MH$3,0)</f>
        <v>815</v>
      </c>
      <c r="MI13" s="73">
        <f t="shared" si="303"/>
        <v>4224</v>
      </c>
      <c r="MJ13" s="14"/>
      <c r="MK13" s="49">
        <f t="shared" si="304"/>
        <v>12</v>
      </c>
      <c r="ML13" s="53">
        <f t="shared" si="305"/>
        <v>0.18892045454545456</v>
      </c>
      <c r="MM13" s="53">
        <f t="shared" si="164"/>
        <v>0.16429924242424243</v>
      </c>
      <c r="MN13" s="53">
        <f t="shared" si="165"/>
        <v>4.6638257575757576E-2</v>
      </c>
      <c r="MO13" s="53">
        <f t="shared" si="166"/>
        <v>4.450757575757576E-2</v>
      </c>
      <c r="MP13" s="53">
        <f t="shared" si="167"/>
        <v>0.17163825757575757</v>
      </c>
      <c r="MQ13" s="53">
        <f t="shared" si="168"/>
        <v>0.19105113636363635</v>
      </c>
      <c r="MR13" s="53">
        <f t="shared" si="169"/>
        <v>0.19294507575757575</v>
      </c>
      <c r="MS13" s="55">
        <f t="shared" si="306"/>
        <v>1</v>
      </c>
      <c r="MW13" s="41">
        <f t="shared" si="307"/>
        <v>2016</v>
      </c>
      <c r="MX13" s="44" t="str">
        <f t="shared" si="308"/>
        <v>Mar</v>
      </c>
      <c r="MY13" s="51">
        <f t="shared" si="309"/>
        <v>12</v>
      </c>
      <c r="MZ13" s="72">
        <f>VLOOKUP($C13+MZ$4,'Raw Data'!$B$3:$AD$1033,MZ$3,0)</f>
        <v>147</v>
      </c>
      <c r="NA13" s="72">
        <f>VLOOKUP($C13+NA$4,'Raw Data'!$B$3:$AD$1033,NA$3,0)</f>
        <v>112</v>
      </c>
      <c r="NB13" s="72">
        <f>VLOOKUP($C13+NB$4,'Raw Data'!$B$3:$AD$1033,NB$3,0)</f>
        <v>71</v>
      </c>
      <c r="NC13" s="72">
        <f>VLOOKUP($C13+NC$4,'Raw Data'!$B$3:$AD$1033,NC$3,0)</f>
        <v>56</v>
      </c>
      <c r="ND13" s="72">
        <f>VLOOKUP($C13+ND$4,'Raw Data'!$B$3:$AD$1033,ND$3,0)</f>
        <v>118</v>
      </c>
      <c r="NE13" s="72">
        <f>VLOOKUP($C13+NE$4,'Raw Data'!$B$3:$AD$1033,NE$3,0)</f>
        <v>131</v>
      </c>
      <c r="NF13" s="72">
        <f>VLOOKUP($C13+NF$4,'Raw Data'!$B$3:$AD$1033,NF$3,0)</f>
        <v>117</v>
      </c>
      <c r="NG13" s="73">
        <f t="shared" si="310"/>
        <v>752</v>
      </c>
      <c r="NH13" s="14"/>
      <c r="NI13" s="49">
        <f t="shared" si="311"/>
        <v>12</v>
      </c>
      <c r="NJ13" s="53">
        <f t="shared" si="170"/>
        <v>0.19547872340425532</v>
      </c>
      <c r="NK13" s="53">
        <f t="shared" si="171"/>
        <v>0.14893617021276595</v>
      </c>
      <c r="NL13" s="53">
        <f t="shared" si="172"/>
        <v>9.4414893617021281E-2</v>
      </c>
      <c r="NM13" s="53">
        <f t="shared" si="173"/>
        <v>7.4468085106382975E-2</v>
      </c>
      <c r="NN13" s="53">
        <f t="shared" si="174"/>
        <v>0.15691489361702127</v>
      </c>
      <c r="NO13" s="53">
        <f t="shared" si="175"/>
        <v>0.17420212765957446</v>
      </c>
      <c r="NP13" s="53">
        <f t="shared" si="176"/>
        <v>0.15558510638297873</v>
      </c>
      <c r="NQ13" s="55">
        <f t="shared" si="312"/>
        <v>1</v>
      </c>
      <c r="NU13" s="41">
        <f t="shared" si="313"/>
        <v>2016</v>
      </c>
      <c r="NV13" s="44" t="str">
        <f t="shared" si="314"/>
        <v>Mar</v>
      </c>
      <c r="NW13" s="51">
        <f t="shared" si="315"/>
        <v>12</v>
      </c>
      <c r="NX13" s="72">
        <f>VLOOKUP($C13+NX$4,'Raw Data'!$B$3:$AD$1033,NX$3,0)</f>
        <v>0</v>
      </c>
      <c r="NY13" s="72">
        <f>VLOOKUP($C13+NY$4,'Raw Data'!$B$3:$AD$1033,NY$3,0)</f>
        <v>0</v>
      </c>
      <c r="NZ13" s="72">
        <f>VLOOKUP($C13+NZ$4,'Raw Data'!$B$3:$AD$1033,NZ$3,0)</f>
        <v>0</v>
      </c>
      <c r="OA13" s="72">
        <f>VLOOKUP($C13+OA$4,'Raw Data'!$B$3:$AD$1033,OA$3,0)</f>
        <v>0</v>
      </c>
      <c r="OB13" s="72">
        <f>VLOOKUP($C13+OB$4,'Raw Data'!$B$3:$AD$1033,OB$3,0)</f>
        <v>0</v>
      </c>
      <c r="OC13" s="72">
        <f>VLOOKUP($C13+OC$4,'Raw Data'!$B$3:$AD$1033,OC$3,0)</f>
        <v>0</v>
      </c>
      <c r="OD13" s="72">
        <f>VLOOKUP($C13+OD$4,'Raw Data'!$B$3:$AD$1033,OD$3,0)</f>
        <v>0</v>
      </c>
      <c r="OE13" s="73">
        <f t="shared" si="316"/>
        <v>0</v>
      </c>
      <c r="OF13" s="14"/>
      <c r="OG13" s="49">
        <f t="shared" si="317"/>
        <v>12</v>
      </c>
      <c r="OH13" s="53" t="str">
        <f t="shared" si="318"/>
        <v/>
      </c>
      <c r="OI13" s="53" t="str">
        <f t="shared" si="177"/>
        <v/>
      </c>
      <c r="OJ13" s="53" t="str">
        <f t="shared" si="178"/>
        <v/>
      </c>
      <c r="OK13" s="53" t="str">
        <f t="shared" si="179"/>
        <v/>
      </c>
      <c r="OL13" s="53" t="str">
        <f t="shared" si="180"/>
        <v/>
      </c>
      <c r="OM13" s="53" t="str">
        <f t="shared" si="181"/>
        <v/>
      </c>
      <c r="ON13" s="53" t="str">
        <f t="shared" si="182"/>
        <v/>
      </c>
      <c r="OO13" s="55">
        <f t="shared" si="319"/>
        <v>0</v>
      </c>
      <c r="OS13" s="41">
        <f t="shared" si="320"/>
        <v>2016</v>
      </c>
      <c r="OT13" s="44" t="str">
        <f t="shared" si="321"/>
        <v>Mar</v>
      </c>
      <c r="OU13" s="51">
        <f t="shared" si="322"/>
        <v>12</v>
      </c>
      <c r="OV13" s="72">
        <f>VLOOKUP($C13+OV$4,'Raw Data'!$B$3:$AD$1033,OV$3,0)</f>
        <v>0</v>
      </c>
      <c r="OW13" s="72">
        <f>VLOOKUP($C13+OW$4,'Raw Data'!$B$3:$AD$1033,OW$3,0)</f>
        <v>0</v>
      </c>
      <c r="OX13" s="72">
        <f>VLOOKUP($C13+OX$4,'Raw Data'!$B$3:$AD$1033,OX$3,0)</f>
        <v>0</v>
      </c>
      <c r="OY13" s="72">
        <f>VLOOKUP($C13+OY$4,'Raw Data'!$B$3:$AD$1033,OY$3,0)</f>
        <v>0</v>
      </c>
      <c r="OZ13" s="72">
        <f>VLOOKUP($C13+OZ$4,'Raw Data'!$B$3:$AD$1033,OZ$3,0)</f>
        <v>0</v>
      </c>
      <c r="PA13" s="72">
        <f>VLOOKUP($C13+PA$4,'Raw Data'!$B$3:$AD$1033,PA$3,0)</f>
        <v>0</v>
      </c>
      <c r="PB13" s="72">
        <f>VLOOKUP($C13+PB$4,'Raw Data'!$B$3:$AD$1033,PB$3,0)</f>
        <v>0</v>
      </c>
      <c r="PC13" s="73">
        <f t="shared" si="323"/>
        <v>0</v>
      </c>
      <c r="PD13" s="14"/>
      <c r="PE13" s="49">
        <f t="shared" si="324"/>
        <v>12</v>
      </c>
      <c r="PF13" s="53" t="str">
        <f t="shared" si="325"/>
        <v/>
      </c>
      <c r="PG13" s="53" t="str">
        <f t="shared" si="183"/>
        <v/>
      </c>
      <c r="PH13" s="53" t="str">
        <f t="shared" si="184"/>
        <v/>
      </c>
      <c r="PI13" s="53" t="str">
        <f t="shared" si="185"/>
        <v/>
      </c>
      <c r="PJ13" s="53" t="str">
        <f t="shared" si="186"/>
        <v/>
      </c>
      <c r="PK13" s="53" t="str">
        <f t="shared" si="187"/>
        <v/>
      </c>
      <c r="PL13" s="53" t="str">
        <f t="shared" si="188"/>
        <v/>
      </c>
      <c r="PM13" s="55">
        <f t="shared" si="326"/>
        <v>0</v>
      </c>
      <c r="PS13" s="41">
        <f t="shared" si="327"/>
        <v>2016</v>
      </c>
      <c r="PT13" s="44" t="str">
        <f t="shared" si="328"/>
        <v>Mar</v>
      </c>
      <c r="PU13" s="51">
        <f t="shared" si="329"/>
        <v>12</v>
      </c>
      <c r="PV13" s="72">
        <f>VLOOKUP($C13+PV$4,'Raw Data'!$B$3:$AD$1033,PV$3,0)</f>
        <v>0</v>
      </c>
      <c r="PW13" s="72">
        <f>VLOOKUP($C13+PW$4,'Raw Data'!$B$3:$AD$1033,PW$3,0)</f>
        <v>0</v>
      </c>
      <c r="PX13" s="72">
        <f>VLOOKUP($C13+PX$4,'Raw Data'!$B$3:$AD$1033,PX$3,0)</f>
        <v>0</v>
      </c>
      <c r="PY13" s="72">
        <f>VLOOKUP($C13+PY$4,'Raw Data'!$B$3:$AD$1033,PY$3,0)</f>
        <v>0</v>
      </c>
      <c r="PZ13" s="72">
        <f>VLOOKUP($C13+PZ$4,'Raw Data'!$B$3:$AD$1033,PZ$3,0)</f>
        <v>0</v>
      </c>
      <c r="QA13" s="72">
        <f>VLOOKUP($C13+QA$4,'Raw Data'!$B$3:$AD$1033,QA$3,0)</f>
        <v>0</v>
      </c>
      <c r="QB13" s="72">
        <f>VLOOKUP($C13+QB$4,'Raw Data'!$B$3:$AD$1033,QB$3,0)</f>
        <v>0</v>
      </c>
      <c r="QC13" s="73">
        <f t="shared" si="330"/>
        <v>0</v>
      </c>
      <c r="QD13" s="14"/>
      <c r="QE13" s="49">
        <f t="shared" si="331"/>
        <v>12</v>
      </c>
      <c r="QF13" s="53" t="str">
        <f t="shared" si="332"/>
        <v/>
      </c>
      <c r="QG13" s="53" t="str">
        <f t="shared" si="189"/>
        <v/>
      </c>
      <c r="QH13" s="53" t="str">
        <f t="shared" si="190"/>
        <v/>
      </c>
      <c r="QI13" s="53" t="str">
        <f t="shared" si="191"/>
        <v/>
      </c>
      <c r="QJ13" s="53" t="str">
        <f t="shared" si="192"/>
        <v/>
      </c>
      <c r="QK13" s="53" t="str">
        <f t="shared" si="193"/>
        <v/>
      </c>
      <c r="QL13" s="53" t="str">
        <f t="shared" si="194"/>
        <v/>
      </c>
      <c r="QM13" s="55">
        <f t="shared" si="333"/>
        <v>0</v>
      </c>
      <c r="QQ13" s="41">
        <f t="shared" si="334"/>
        <v>2016</v>
      </c>
      <c r="QR13" s="44" t="str">
        <f t="shared" si="335"/>
        <v>Mar</v>
      </c>
      <c r="QS13" s="51">
        <f t="shared" si="336"/>
        <v>12</v>
      </c>
      <c r="QT13" s="72">
        <f>VLOOKUP($C13+QT$4,'Raw Data'!$B$3:$AD$1033,QT$3,0)</f>
        <v>0</v>
      </c>
      <c r="QU13" s="72">
        <f>VLOOKUP($C13+QU$4,'Raw Data'!$B$3:$AD$1033,QU$3,0)</f>
        <v>0</v>
      </c>
      <c r="QV13" s="72">
        <f>VLOOKUP($C13+QV$4,'Raw Data'!$B$3:$AD$1033,QV$3,0)</f>
        <v>0</v>
      </c>
      <c r="QW13" s="72">
        <f>VLOOKUP($C13+QW$4,'Raw Data'!$B$3:$AD$1033,QW$3,0)</f>
        <v>0</v>
      </c>
      <c r="QX13" s="72">
        <f>VLOOKUP($C13+QX$4,'Raw Data'!$B$3:$AD$1033,QX$3,0)</f>
        <v>0</v>
      </c>
      <c r="QY13" s="72">
        <f>VLOOKUP($C13+QY$4,'Raw Data'!$B$3:$AD$1033,QY$3,0)</f>
        <v>0</v>
      </c>
      <c r="QZ13" s="72">
        <f>VLOOKUP($C13+QZ$4,'Raw Data'!$B$3:$AD$1033,QZ$3,0)</f>
        <v>0</v>
      </c>
      <c r="RA13" s="73">
        <f t="shared" si="337"/>
        <v>0</v>
      </c>
      <c r="RB13" s="14"/>
      <c r="RC13" s="49">
        <f t="shared" si="338"/>
        <v>12</v>
      </c>
      <c r="RD13" s="53" t="str">
        <f t="shared" si="339"/>
        <v/>
      </c>
      <c r="RE13" s="53" t="str">
        <f t="shared" si="195"/>
        <v/>
      </c>
      <c r="RF13" s="53" t="str">
        <f t="shared" si="196"/>
        <v/>
      </c>
      <c r="RG13" s="53" t="str">
        <f t="shared" si="197"/>
        <v/>
      </c>
      <c r="RH13" s="53" t="str">
        <f t="shared" si="198"/>
        <v/>
      </c>
      <c r="RI13" s="53" t="str">
        <f t="shared" si="199"/>
        <v/>
      </c>
      <c r="RJ13" s="53" t="str">
        <f t="shared" si="200"/>
        <v/>
      </c>
      <c r="RK13" s="55">
        <f t="shared" si="340"/>
        <v>0</v>
      </c>
    </row>
    <row r="14" spans="2:479" ht="12.75" customHeight="1" x14ac:dyDescent="0.25">
      <c r="B14" s="170">
        <v>7</v>
      </c>
      <c r="C14" s="191">
        <f t="shared" si="201"/>
        <v>42453</v>
      </c>
      <c r="D14" s="41">
        <f t="shared" si="202"/>
        <v>2016</v>
      </c>
      <c r="E14" s="44" t="str">
        <f t="shared" si="203"/>
        <v>Mar</v>
      </c>
      <c r="F14" s="51">
        <f t="shared" si="204"/>
        <v>13</v>
      </c>
      <c r="G14" s="20">
        <f>VLOOKUP($C14+G$4,'Raw Data'!$B$3:$AD$1033,G$3,0)</f>
        <v>122</v>
      </c>
      <c r="H14" s="20">
        <f>VLOOKUP($C14+H$4,'Raw Data'!$B$3:$AD$1033,H$3,0)</f>
        <v>130</v>
      </c>
      <c r="I14" s="20">
        <f>VLOOKUP($C14+I$4,'Raw Data'!$B$3:$AD$1033,I$3,0)</f>
        <v>98</v>
      </c>
      <c r="J14" s="20">
        <f>VLOOKUP($C14+J$4,'Raw Data'!$B$3:$AD$1033,J$3,0)</f>
        <v>102</v>
      </c>
      <c r="K14" s="20">
        <f>VLOOKUP($C14+K$4,'Raw Data'!$B$3:$AD$1033,K$3,0)</f>
        <v>174</v>
      </c>
      <c r="L14" s="20">
        <f>VLOOKUP($C14+L$4,'Raw Data'!$B$3:$AD$1033,L$3,0)</f>
        <v>181</v>
      </c>
      <c r="M14" s="20">
        <f>VLOOKUP($C14+M$4,'Raw Data'!$B$3:$AD$1033,M$3,0)</f>
        <v>171</v>
      </c>
      <c r="N14" s="21">
        <f t="shared" si="205"/>
        <v>978</v>
      </c>
      <c r="O14" s="14"/>
      <c r="P14" s="49">
        <f t="shared" si="206"/>
        <v>13</v>
      </c>
      <c r="Q14" s="53">
        <f t="shared" si="207"/>
        <v>0.12474437627811862</v>
      </c>
      <c r="R14" s="53">
        <f t="shared" si="80"/>
        <v>0.1329243353783231</v>
      </c>
      <c r="S14" s="53">
        <f t="shared" si="81"/>
        <v>0.10020449897750511</v>
      </c>
      <c r="T14" s="53">
        <f t="shared" si="82"/>
        <v>0.10429447852760736</v>
      </c>
      <c r="U14" s="53">
        <f t="shared" si="83"/>
        <v>0.17791411042944785</v>
      </c>
      <c r="V14" s="53">
        <f t="shared" si="84"/>
        <v>0.18507157464212678</v>
      </c>
      <c r="W14" s="53">
        <f t="shared" si="85"/>
        <v>0.17484662576687116</v>
      </c>
      <c r="X14" s="55">
        <f t="shared" si="208"/>
        <v>1</v>
      </c>
      <c r="Z14" s="41">
        <f t="shared" si="209"/>
        <v>2016</v>
      </c>
      <c r="AA14" s="44" t="str">
        <f t="shared" si="210"/>
        <v>Mar</v>
      </c>
      <c r="AB14" s="51">
        <f t="shared" si="211"/>
        <v>13</v>
      </c>
      <c r="AC14" s="72">
        <f>VLOOKUP($C14+AC$4,'Raw Data'!$B$3:$AD$1033,AC$3,0)</f>
        <v>85</v>
      </c>
      <c r="AD14" s="72">
        <f>VLOOKUP($C14+AD$4,'Raw Data'!$B$3:$AD$1033,AD$3,0)</f>
        <v>152</v>
      </c>
      <c r="AE14" s="72">
        <f>VLOOKUP($C14+AE$4,'Raw Data'!$B$3:$AD$1033,AE$3,0)</f>
        <v>152</v>
      </c>
      <c r="AF14" s="72">
        <f>VLOOKUP($C14+AF$4,'Raw Data'!$B$3:$AD$1033,AF$3,0)</f>
        <v>99</v>
      </c>
      <c r="AG14" s="72">
        <f>VLOOKUP($C14+AG$4,'Raw Data'!$B$3:$AD$1033,AG$3,0)</f>
        <v>146</v>
      </c>
      <c r="AH14" s="72">
        <f>VLOOKUP($C14+AH$4,'Raw Data'!$B$3:$AD$1033,AH$3,0)</f>
        <v>187</v>
      </c>
      <c r="AI14" s="72">
        <f>VLOOKUP($C14+AI$4,'Raw Data'!$B$3:$AD$1033,AI$3,0)</f>
        <v>178</v>
      </c>
      <c r="AJ14" s="73">
        <f t="shared" si="212"/>
        <v>999</v>
      </c>
      <c r="AK14" s="14"/>
      <c r="AL14" s="49">
        <f t="shared" si="213"/>
        <v>13</v>
      </c>
      <c r="AM14" s="53">
        <f t="shared" si="214"/>
        <v>8.5085085085085083E-2</v>
      </c>
      <c r="AN14" s="53">
        <f t="shared" si="86"/>
        <v>0.15215215215215216</v>
      </c>
      <c r="AO14" s="53">
        <f t="shared" si="87"/>
        <v>0.15215215215215216</v>
      </c>
      <c r="AP14" s="53">
        <f t="shared" si="88"/>
        <v>9.90990990990991E-2</v>
      </c>
      <c r="AQ14" s="53">
        <f t="shared" si="89"/>
        <v>0.14614614614614616</v>
      </c>
      <c r="AR14" s="53">
        <f t="shared" si="90"/>
        <v>0.18718718718718719</v>
      </c>
      <c r="AS14" s="53">
        <f t="shared" si="91"/>
        <v>0.17817817817817819</v>
      </c>
      <c r="AT14" s="55">
        <f t="shared" si="215"/>
        <v>1</v>
      </c>
      <c r="AW14" s="41">
        <f t="shared" si="216"/>
        <v>2016</v>
      </c>
      <c r="AX14" s="44" t="str">
        <f t="shared" si="217"/>
        <v>Mar</v>
      </c>
      <c r="AY14" s="51">
        <f t="shared" si="218"/>
        <v>13</v>
      </c>
      <c r="AZ14" s="72">
        <f>VLOOKUP($C14+AZ$4,'Raw Data'!$B$3:$AD$1033,AZ$3,0)</f>
        <v>106</v>
      </c>
      <c r="BA14" s="72">
        <f>VLOOKUP($C14+BA$4,'Raw Data'!$B$3:$AD$1033,BA$3,0)</f>
        <v>104</v>
      </c>
      <c r="BB14" s="72">
        <f>VLOOKUP($C14+BB$4,'Raw Data'!$B$3:$AD$1033,BB$3,0)</f>
        <v>88</v>
      </c>
      <c r="BC14" s="72">
        <f>VLOOKUP($C14+BC$4,'Raw Data'!$B$3:$AD$1033,BC$3,0)</f>
        <v>76</v>
      </c>
      <c r="BD14" s="72">
        <f>VLOOKUP($C14+BD$4,'Raw Data'!$B$3:$AD$1033,BD$3,0)</f>
        <v>87</v>
      </c>
      <c r="BE14" s="72">
        <f>VLOOKUP($C14+BE$4,'Raw Data'!$B$3:$AD$1033,BE$3,0)</f>
        <v>95</v>
      </c>
      <c r="BF14" s="72">
        <f>VLOOKUP($C14+BF$4,'Raw Data'!$B$3:$AD$1033,BF$3,0)</f>
        <v>97</v>
      </c>
      <c r="BG14" s="73">
        <f t="shared" si="219"/>
        <v>653</v>
      </c>
      <c r="BH14" s="14"/>
      <c r="BI14" s="49">
        <f t="shared" si="220"/>
        <v>13</v>
      </c>
      <c r="BJ14" s="53">
        <f t="shared" si="221"/>
        <v>0.16232771822358347</v>
      </c>
      <c r="BK14" s="53">
        <f t="shared" si="92"/>
        <v>0.15926493108728942</v>
      </c>
      <c r="BL14" s="53">
        <f t="shared" si="93"/>
        <v>0.13476263399693722</v>
      </c>
      <c r="BM14" s="53">
        <f t="shared" si="94"/>
        <v>0.11638591117917305</v>
      </c>
      <c r="BN14" s="53">
        <f t="shared" si="95"/>
        <v>0.1332312404287902</v>
      </c>
      <c r="BO14" s="53">
        <f t="shared" si="96"/>
        <v>0.14548238897396631</v>
      </c>
      <c r="BP14" s="53">
        <f t="shared" si="97"/>
        <v>0.14854517611026033</v>
      </c>
      <c r="BQ14" s="55">
        <f t="shared" si="222"/>
        <v>1</v>
      </c>
      <c r="BU14" s="41">
        <f t="shared" si="223"/>
        <v>2016</v>
      </c>
      <c r="BV14" s="44" t="str">
        <f t="shared" si="224"/>
        <v>Mar</v>
      </c>
      <c r="BW14" s="51">
        <f t="shared" si="225"/>
        <v>13</v>
      </c>
      <c r="BX14" s="72">
        <f>VLOOKUP($C14+BX$4,'Raw Data'!$B$3:$AD$1033,BX$3,0)</f>
        <v>33</v>
      </c>
      <c r="BY14" s="72">
        <f>VLOOKUP($C14+BY$4,'Raw Data'!$B$3:$AD$1033,BY$3,0)</f>
        <v>36</v>
      </c>
      <c r="BZ14" s="72">
        <f>VLOOKUP($C14+BZ$4,'Raw Data'!$B$3:$AD$1033,BZ$3,0)</f>
        <v>38</v>
      </c>
      <c r="CA14" s="72">
        <f>VLOOKUP($C14+CA$4,'Raw Data'!$B$3:$AD$1033,CA$3,0)</f>
        <v>24</v>
      </c>
      <c r="CB14" s="72">
        <f>VLOOKUP($C14+CB$4,'Raw Data'!$B$3:$AD$1033,CB$3,0)</f>
        <v>51</v>
      </c>
      <c r="CC14" s="72">
        <f>VLOOKUP($C14+CC$4,'Raw Data'!$B$3:$AD$1033,CC$3,0)</f>
        <v>45</v>
      </c>
      <c r="CD14" s="72">
        <f>VLOOKUP($C14+CD$4,'Raw Data'!$B$3:$AD$1033,CD$3,0)</f>
        <v>50</v>
      </c>
      <c r="CE14" s="73">
        <f t="shared" si="226"/>
        <v>277</v>
      </c>
      <c r="CF14" s="14"/>
      <c r="CG14" s="49">
        <f t="shared" si="227"/>
        <v>13</v>
      </c>
      <c r="CH14" s="53">
        <f t="shared" si="228"/>
        <v>0.11913357400722022</v>
      </c>
      <c r="CI14" s="53">
        <f t="shared" si="98"/>
        <v>0.1299638989169675</v>
      </c>
      <c r="CJ14" s="53">
        <f t="shared" si="99"/>
        <v>0.13718411552346571</v>
      </c>
      <c r="CK14" s="53">
        <f t="shared" si="100"/>
        <v>8.6642599277978335E-2</v>
      </c>
      <c r="CL14" s="53">
        <f t="shared" si="101"/>
        <v>0.18411552346570398</v>
      </c>
      <c r="CM14" s="53">
        <f t="shared" si="102"/>
        <v>0.16245487364620939</v>
      </c>
      <c r="CN14" s="53">
        <f t="shared" si="103"/>
        <v>0.18050541516245489</v>
      </c>
      <c r="CO14" s="55">
        <f t="shared" si="229"/>
        <v>1</v>
      </c>
      <c r="CS14" s="41">
        <f t="shared" si="230"/>
        <v>2016</v>
      </c>
      <c r="CT14" s="44" t="str">
        <f t="shared" si="231"/>
        <v>Mar</v>
      </c>
      <c r="CU14" s="51">
        <f t="shared" si="232"/>
        <v>13</v>
      </c>
      <c r="CV14" s="72">
        <f>VLOOKUP($C14+CV$4,'Raw Data'!$B$3:$AD$1033,CV$3,0)</f>
        <v>548</v>
      </c>
      <c r="CW14" s="72">
        <f>VLOOKUP($C14+CW$4,'Raw Data'!$B$3:$AD$1033,CW$3,0)</f>
        <v>376</v>
      </c>
      <c r="CX14" s="72">
        <f>VLOOKUP($C14+CX$4,'Raw Data'!$B$3:$AD$1033,CX$3,0)</f>
        <v>392</v>
      </c>
      <c r="CY14" s="72">
        <f>VLOOKUP($C14+CY$4,'Raw Data'!$B$3:$AD$1033,CY$3,0)</f>
        <v>243</v>
      </c>
      <c r="CZ14" s="72">
        <f>VLOOKUP($C14+CZ$4,'Raw Data'!$B$3:$AD$1033,CZ$3,0)</f>
        <v>436</v>
      </c>
      <c r="DA14" s="72">
        <f>VLOOKUP($C14+DA$4,'Raw Data'!$B$3:$AD$1033,DA$3,0)</f>
        <v>558</v>
      </c>
      <c r="DB14" s="72">
        <f>VLOOKUP($C14+DB$4,'Raw Data'!$B$3:$AD$1033,DB$3,0)</f>
        <v>568</v>
      </c>
      <c r="DC14" s="73">
        <f t="shared" si="233"/>
        <v>3121</v>
      </c>
      <c r="DD14" s="14"/>
      <c r="DE14" s="49">
        <f t="shared" si="234"/>
        <v>13</v>
      </c>
      <c r="DF14" s="53">
        <f t="shared" si="235"/>
        <v>0.17558474847805192</v>
      </c>
      <c r="DG14" s="53">
        <f t="shared" si="104"/>
        <v>0.12047420698494073</v>
      </c>
      <c r="DH14" s="53">
        <f t="shared" si="105"/>
        <v>0.12560076898429989</v>
      </c>
      <c r="DI14" s="53">
        <f t="shared" si="106"/>
        <v>7.7859660365267536E-2</v>
      </c>
      <c r="DJ14" s="53">
        <f t="shared" si="107"/>
        <v>0.13969881448253765</v>
      </c>
      <c r="DK14" s="53">
        <f t="shared" si="108"/>
        <v>0.17878884972765138</v>
      </c>
      <c r="DL14" s="53">
        <f t="shared" si="109"/>
        <v>0.18199295097725088</v>
      </c>
      <c r="DM14" s="55">
        <f t="shared" si="236"/>
        <v>1</v>
      </c>
      <c r="DQ14" s="41">
        <f t="shared" si="237"/>
        <v>2016</v>
      </c>
      <c r="DR14" s="44" t="str">
        <f t="shared" si="238"/>
        <v>Mar</v>
      </c>
      <c r="DS14" s="51">
        <f t="shared" si="239"/>
        <v>13</v>
      </c>
      <c r="DT14" s="72">
        <f>VLOOKUP($C14+DT$4,'Raw Data'!$B$3:$AD$1033,DT$3,0)</f>
        <v>121</v>
      </c>
      <c r="DU14" s="72">
        <f>VLOOKUP($C14+DU$4,'Raw Data'!$B$3:$AD$1033,DU$3,0)</f>
        <v>133</v>
      </c>
      <c r="DV14" s="72">
        <f>VLOOKUP($C14+DV$4,'Raw Data'!$B$3:$AD$1033,DV$3,0)</f>
        <v>103</v>
      </c>
      <c r="DW14" s="72">
        <f>VLOOKUP($C14+DW$4,'Raw Data'!$B$3:$AD$1033,DW$3,0)</f>
        <v>94</v>
      </c>
      <c r="DX14" s="72">
        <f>VLOOKUP($C14+DX$4,'Raw Data'!$B$3:$AD$1033,DX$3,0)</f>
        <v>152</v>
      </c>
      <c r="DY14" s="72">
        <f>VLOOKUP($C14+DY$4,'Raw Data'!$B$3:$AD$1033,DY$3,0)</f>
        <v>145</v>
      </c>
      <c r="DZ14" s="72">
        <f>VLOOKUP($C14+DZ$4,'Raw Data'!$B$3:$AD$1033,DZ$3,0)</f>
        <v>121</v>
      </c>
      <c r="EA14" s="73">
        <f t="shared" si="240"/>
        <v>869</v>
      </c>
      <c r="EB14" s="14"/>
      <c r="EC14" s="49">
        <f t="shared" si="241"/>
        <v>13</v>
      </c>
      <c r="ED14" s="53">
        <f t="shared" si="242"/>
        <v>0.13924050632911392</v>
      </c>
      <c r="EE14" s="53">
        <f t="shared" si="110"/>
        <v>0.15304948216340622</v>
      </c>
      <c r="EF14" s="53">
        <f t="shared" si="111"/>
        <v>0.11852704257767549</v>
      </c>
      <c r="EG14" s="53">
        <f t="shared" si="112"/>
        <v>0.10817031070195628</v>
      </c>
      <c r="EH14" s="53">
        <f t="shared" si="113"/>
        <v>0.17491369390103567</v>
      </c>
      <c r="EI14" s="53">
        <f t="shared" si="114"/>
        <v>0.16685845799769849</v>
      </c>
      <c r="EJ14" s="53">
        <f t="shared" si="115"/>
        <v>0.13924050632911392</v>
      </c>
      <c r="EK14" s="55">
        <f t="shared" si="243"/>
        <v>1</v>
      </c>
      <c r="EO14" s="41">
        <f t="shared" si="244"/>
        <v>2016</v>
      </c>
      <c r="EP14" s="44" t="str">
        <f t="shared" si="245"/>
        <v>Mar</v>
      </c>
      <c r="EQ14" s="51">
        <f t="shared" si="246"/>
        <v>13</v>
      </c>
      <c r="ER14" s="72">
        <f>VLOOKUP($C14+ER$4,'Raw Data'!$B$3:$AD$1033,ER$3,0)</f>
        <v>121</v>
      </c>
      <c r="ES14" s="72">
        <f>VLOOKUP($C14+ES$4,'Raw Data'!$B$3:$AD$1033,ES$3,0)</f>
        <v>133</v>
      </c>
      <c r="ET14" s="72">
        <f>VLOOKUP($C14+ET$4,'Raw Data'!$B$3:$AD$1033,ET$3,0)</f>
        <v>103</v>
      </c>
      <c r="EU14" s="72">
        <f>VLOOKUP($C14+EU$4,'Raw Data'!$B$3:$AD$1033,EU$3,0)</f>
        <v>94</v>
      </c>
      <c r="EV14" s="72">
        <f>VLOOKUP($C14+EV$4,'Raw Data'!$B$3:$AD$1033,EV$3,0)</f>
        <v>152</v>
      </c>
      <c r="EW14" s="72">
        <f>VLOOKUP($C14+EW$4,'Raw Data'!$B$3:$AD$1033,EW$3,0)</f>
        <v>145</v>
      </c>
      <c r="EX14" s="72">
        <f>VLOOKUP($C14+EX$4,'Raw Data'!$B$3:$AD$1033,EX$3,0)</f>
        <v>121</v>
      </c>
      <c r="EY14" s="73">
        <f t="shared" si="247"/>
        <v>869</v>
      </c>
      <c r="EZ14" s="14"/>
      <c r="FA14" s="49">
        <f t="shared" si="248"/>
        <v>13</v>
      </c>
      <c r="FB14" s="53">
        <f t="shared" si="249"/>
        <v>0.13924050632911392</v>
      </c>
      <c r="FC14" s="53">
        <f t="shared" si="116"/>
        <v>0.15304948216340622</v>
      </c>
      <c r="FD14" s="53">
        <f t="shared" si="117"/>
        <v>0.11852704257767549</v>
      </c>
      <c r="FE14" s="53">
        <f t="shared" si="118"/>
        <v>0.10817031070195628</v>
      </c>
      <c r="FF14" s="53">
        <f t="shared" si="119"/>
        <v>0.17491369390103567</v>
      </c>
      <c r="FG14" s="53">
        <f t="shared" si="120"/>
        <v>0.16685845799769849</v>
      </c>
      <c r="FH14" s="53">
        <f t="shared" si="121"/>
        <v>0.13924050632911392</v>
      </c>
      <c r="FI14" s="55">
        <f t="shared" si="250"/>
        <v>1</v>
      </c>
      <c r="FM14" s="41">
        <f t="shared" si="251"/>
        <v>2016</v>
      </c>
      <c r="FN14" s="44" t="str">
        <f t="shared" si="252"/>
        <v>Mar</v>
      </c>
      <c r="FO14" s="51">
        <f t="shared" si="253"/>
        <v>13</v>
      </c>
      <c r="FP14" s="72">
        <f>VLOOKUP($C14+FP$4,'Raw Data'!$B$3:$AD$1033,FP$3,0)</f>
        <v>3026</v>
      </c>
      <c r="FQ14" s="72">
        <f>VLOOKUP($C14+FQ$4,'Raw Data'!$B$3:$AD$1033,FQ$3,0)</f>
        <v>2640</v>
      </c>
      <c r="FR14" s="72">
        <f>VLOOKUP($C14+FR$4,'Raw Data'!$B$3:$AD$1033,FR$3,0)</f>
        <v>1933</v>
      </c>
      <c r="FS14" s="72">
        <f>VLOOKUP($C14+FS$4,'Raw Data'!$B$3:$AD$1033,FS$3,0)</f>
        <v>1261</v>
      </c>
      <c r="FT14" s="72">
        <f>VLOOKUP($C14+FT$4,'Raw Data'!$B$3:$AD$1033,FT$3,0)</f>
        <v>3806</v>
      </c>
      <c r="FU14" s="72">
        <f>VLOOKUP($C14+FU$4,'Raw Data'!$B$3:$AD$1033,FU$3,0)</f>
        <v>3632</v>
      </c>
      <c r="FV14" s="72">
        <f>VLOOKUP($C14+FV$4,'Raw Data'!$B$3:$AD$1033,FV$3,0)</f>
        <v>3270</v>
      </c>
      <c r="FW14" s="73">
        <f t="shared" si="254"/>
        <v>19568</v>
      </c>
      <c r="FX14" s="14"/>
      <c r="FY14" s="49">
        <f t="shared" si="255"/>
        <v>13</v>
      </c>
      <c r="FZ14" s="53">
        <f t="shared" si="256"/>
        <v>0.15464022894521667</v>
      </c>
      <c r="GA14" s="53">
        <f t="shared" si="122"/>
        <v>0.1349141455437449</v>
      </c>
      <c r="GB14" s="53">
        <f t="shared" si="123"/>
        <v>9.8783728536385937E-2</v>
      </c>
      <c r="GC14" s="53">
        <f t="shared" si="124"/>
        <v>6.4441946034341779E-2</v>
      </c>
      <c r="GD14" s="53">
        <f t="shared" si="125"/>
        <v>0.19450122649223223</v>
      </c>
      <c r="GE14" s="53">
        <f t="shared" si="126"/>
        <v>0.18560915780866721</v>
      </c>
      <c r="GF14" s="53">
        <f t="shared" si="127"/>
        <v>0.16710956663941129</v>
      </c>
      <c r="GG14" s="55">
        <f t="shared" si="257"/>
        <v>1</v>
      </c>
      <c r="GK14" s="41">
        <f t="shared" si="258"/>
        <v>2016</v>
      </c>
      <c r="GL14" s="44" t="str">
        <f t="shared" si="259"/>
        <v>Mar</v>
      </c>
      <c r="GM14" s="51">
        <f t="shared" si="260"/>
        <v>13</v>
      </c>
      <c r="GN14" s="72">
        <f>VLOOKUP($C14+GN$4,'Raw Data'!$B$3:$AD$1033,GN$3,0)</f>
        <v>2475</v>
      </c>
      <c r="GO14" s="72">
        <f>VLOOKUP($C14+GO$4,'Raw Data'!$B$3:$AD$1033,GO$3,0)</f>
        <v>2606</v>
      </c>
      <c r="GP14" s="72">
        <f>VLOOKUP($C14+GP$4,'Raw Data'!$B$3:$AD$1033,GP$3,0)</f>
        <v>1978</v>
      </c>
      <c r="GQ14" s="72">
        <f>VLOOKUP($C14+GQ$4,'Raw Data'!$B$3:$AD$1033,GQ$3,0)</f>
        <v>1361</v>
      </c>
      <c r="GR14" s="72">
        <f>VLOOKUP($C14+GR$4,'Raw Data'!$B$3:$AD$1033,GR$3,0)</f>
        <v>2980</v>
      </c>
      <c r="GS14" s="72">
        <f>VLOOKUP($C14+GS$4,'Raw Data'!$B$3:$AD$1033,GS$3,0)</f>
        <v>2714</v>
      </c>
      <c r="GT14" s="72">
        <f>VLOOKUP($C14+GT$4,'Raw Data'!$B$3:$AD$1033,GT$3,0)</f>
        <v>2496</v>
      </c>
      <c r="GU14" s="73">
        <f t="shared" si="261"/>
        <v>16610</v>
      </c>
      <c r="GV14" s="14"/>
      <c r="GW14" s="49">
        <f t="shared" si="262"/>
        <v>13</v>
      </c>
      <c r="GX14" s="53">
        <f t="shared" si="263"/>
        <v>0.1490066225165563</v>
      </c>
      <c r="GY14" s="53">
        <f t="shared" si="128"/>
        <v>0.15689343768813968</v>
      </c>
      <c r="GZ14" s="53">
        <f t="shared" si="129"/>
        <v>0.11908488862131246</v>
      </c>
      <c r="HA14" s="53">
        <f t="shared" si="130"/>
        <v>8.1938591210114389E-2</v>
      </c>
      <c r="HB14" s="53">
        <f t="shared" si="131"/>
        <v>0.17940999397953039</v>
      </c>
      <c r="HC14" s="53">
        <f t="shared" si="132"/>
        <v>0.16339554485249849</v>
      </c>
      <c r="HD14" s="53">
        <f t="shared" si="133"/>
        <v>0.15027092113184828</v>
      </c>
      <c r="HE14" s="55">
        <f t="shared" si="264"/>
        <v>1</v>
      </c>
      <c r="HI14" s="41">
        <f t="shared" si="265"/>
        <v>2016</v>
      </c>
      <c r="HJ14" s="44" t="str">
        <f t="shared" si="266"/>
        <v>Mar</v>
      </c>
      <c r="HK14" s="51">
        <f t="shared" si="267"/>
        <v>13</v>
      </c>
      <c r="HL14" s="72">
        <f>VLOOKUP($C14+HL$4,'Raw Data'!$B$3:$AD$1033,HL$3,0)</f>
        <v>150</v>
      </c>
      <c r="HM14" s="72">
        <f>VLOOKUP($C14+HM$4,'Raw Data'!$B$3:$AD$1033,HM$3,0)</f>
        <v>122</v>
      </c>
      <c r="HN14" s="72">
        <f>VLOOKUP($C14+HN$4,'Raw Data'!$B$3:$AD$1033,HN$3,0)</f>
        <v>125</v>
      </c>
      <c r="HO14" s="72">
        <f>VLOOKUP($C14+HO$4,'Raw Data'!$B$3:$AD$1033,HO$3,0)</f>
        <v>85</v>
      </c>
      <c r="HP14" s="72">
        <f>VLOOKUP($C14+HP$4,'Raw Data'!$B$3:$AD$1033,HP$3,0)</f>
        <v>156</v>
      </c>
      <c r="HQ14" s="72">
        <f>VLOOKUP($C14+HQ$4,'Raw Data'!$B$3:$AD$1033,HQ$3,0)</f>
        <v>173</v>
      </c>
      <c r="HR14" s="72">
        <f>VLOOKUP($C14+HR$4,'Raw Data'!$B$3:$AD$1033,HR$3,0)</f>
        <v>156</v>
      </c>
      <c r="HS14" s="73">
        <f t="shared" si="268"/>
        <v>967</v>
      </c>
      <c r="HT14" s="14"/>
      <c r="HU14" s="49">
        <f t="shared" si="269"/>
        <v>13</v>
      </c>
      <c r="HV14" s="53">
        <f t="shared" si="270"/>
        <v>0.15511892450879008</v>
      </c>
      <c r="HW14" s="53">
        <f t="shared" si="134"/>
        <v>0.12616339193381593</v>
      </c>
      <c r="HX14" s="53">
        <f t="shared" si="135"/>
        <v>0.12926577042399173</v>
      </c>
      <c r="HY14" s="53">
        <f t="shared" si="136"/>
        <v>8.790072388831438E-2</v>
      </c>
      <c r="HZ14" s="53">
        <f t="shared" si="137"/>
        <v>0.16132368148914167</v>
      </c>
      <c r="IA14" s="53">
        <f t="shared" si="138"/>
        <v>0.17890382626680454</v>
      </c>
      <c r="IB14" s="53">
        <f t="shared" si="139"/>
        <v>0.16132368148914167</v>
      </c>
      <c r="IC14" s="55">
        <f t="shared" si="271"/>
        <v>1</v>
      </c>
      <c r="IG14" s="41">
        <f t="shared" si="272"/>
        <v>2016</v>
      </c>
      <c r="IH14" s="44" t="str">
        <f t="shared" si="273"/>
        <v>Mar</v>
      </c>
      <c r="II14" s="51">
        <f t="shared" si="274"/>
        <v>13</v>
      </c>
      <c r="IJ14" s="72">
        <f>VLOOKUP($C14+IJ$4,'Raw Data'!$B$3:$AD$1033,IJ$3,0)</f>
        <v>45</v>
      </c>
      <c r="IK14" s="72">
        <f>VLOOKUP($C14+IK$4,'Raw Data'!$B$3:$AD$1033,IK$3,0)</f>
        <v>41</v>
      </c>
      <c r="IL14" s="72">
        <f>VLOOKUP($C14+IL$4,'Raw Data'!$B$3:$AD$1033,IL$3,0)</f>
        <v>32</v>
      </c>
      <c r="IM14" s="72">
        <f>VLOOKUP($C14+IM$4,'Raw Data'!$B$3:$AD$1033,IM$3,0)</f>
        <v>34</v>
      </c>
      <c r="IN14" s="72">
        <f>VLOOKUP($C14+IN$4,'Raw Data'!$B$3:$AD$1033,IN$3,0)</f>
        <v>49</v>
      </c>
      <c r="IO14" s="72">
        <f>VLOOKUP($C14+IO$4,'Raw Data'!$B$3:$AD$1033,IO$3,0)</f>
        <v>45</v>
      </c>
      <c r="IP14" s="72">
        <f>VLOOKUP($C14+IP$4,'Raw Data'!$B$3:$AD$1033,IP$3,0)</f>
        <v>62</v>
      </c>
      <c r="IQ14" s="73">
        <f t="shared" si="275"/>
        <v>308</v>
      </c>
      <c r="IR14" s="14"/>
      <c r="IS14" s="49">
        <f t="shared" si="276"/>
        <v>13</v>
      </c>
      <c r="IT14" s="53">
        <f t="shared" si="277"/>
        <v>0.1461038961038961</v>
      </c>
      <c r="IU14" s="53">
        <f t="shared" si="140"/>
        <v>0.13311688311688311</v>
      </c>
      <c r="IV14" s="53">
        <f t="shared" si="141"/>
        <v>0.1038961038961039</v>
      </c>
      <c r="IW14" s="53">
        <f t="shared" si="142"/>
        <v>0.11038961038961038</v>
      </c>
      <c r="IX14" s="53">
        <f t="shared" si="143"/>
        <v>0.15909090909090909</v>
      </c>
      <c r="IY14" s="53">
        <f t="shared" si="144"/>
        <v>0.1461038961038961</v>
      </c>
      <c r="IZ14" s="53">
        <f t="shared" si="145"/>
        <v>0.20129870129870131</v>
      </c>
      <c r="JA14" s="55">
        <f t="shared" si="278"/>
        <v>0.99999999999999989</v>
      </c>
      <c r="JE14" s="41">
        <f t="shared" si="279"/>
        <v>2016</v>
      </c>
      <c r="JF14" s="44" t="str">
        <f t="shared" si="280"/>
        <v>Mar</v>
      </c>
      <c r="JG14" s="51">
        <f t="shared" si="281"/>
        <v>13</v>
      </c>
      <c r="JH14" s="72">
        <f>VLOOKUP($C14+JH$4,'Raw Data'!$B$3:$AD$1033,JH$3,0)</f>
        <v>22</v>
      </c>
      <c r="JI14" s="72">
        <f>VLOOKUP($C14+JI$4,'Raw Data'!$B$3:$AD$1033,JI$3,0)</f>
        <v>17</v>
      </c>
      <c r="JJ14" s="72">
        <f>VLOOKUP($C14+JJ$4,'Raw Data'!$B$3:$AD$1033,JJ$3,0)</f>
        <v>11</v>
      </c>
      <c r="JK14" s="72">
        <f>VLOOKUP($C14+JK$4,'Raw Data'!$B$3:$AD$1033,JK$3,0)</f>
        <v>10</v>
      </c>
      <c r="JL14" s="72">
        <f>VLOOKUP($C14+JL$4,'Raw Data'!$B$3:$AD$1033,JL$3,0)</f>
        <v>20</v>
      </c>
      <c r="JM14" s="72">
        <f>VLOOKUP($C14+JM$4,'Raw Data'!$B$3:$AD$1033,JM$3,0)</f>
        <v>4</v>
      </c>
      <c r="JN14" s="72">
        <f>VLOOKUP($C14+JN$4,'Raw Data'!$B$3:$AD$1033,JN$3,0)</f>
        <v>8</v>
      </c>
      <c r="JO14" s="73">
        <f t="shared" si="282"/>
        <v>92</v>
      </c>
      <c r="JP14" s="14"/>
      <c r="JQ14" s="49">
        <f t="shared" si="283"/>
        <v>13</v>
      </c>
      <c r="JR14" s="53">
        <f t="shared" si="284"/>
        <v>0.2391304347826087</v>
      </c>
      <c r="JS14" s="53">
        <f t="shared" si="146"/>
        <v>0.18478260869565216</v>
      </c>
      <c r="JT14" s="53">
        <f t="shared" si="147"/>
        <v>0.11956521739130435</v>
      </c>
      <c r="JU14" s="53">
        <f t="shared" si="148"/>
        <v>0.10869565217391304</v>
      </c>
      <c r="JV14" s="53">
        <f t="shared" si="149"/>
        <v>0.21739130434782608</v>
      </c>
      <c r="JW14" s="53">
        <f t="shared" si="150"/>
        <v>4.3478260869565216E-2</v>
      </c>
      <c r="JX14" s="53">
        <f t="shared" si="151"/>
        <v>8.6956521739130432E-2</v>
      </c>
      <c r="JY14" s="55">
        <f t="shared" si="285"/>
        <v>1</v>
      </c>
      <c r="KC14" s="41">
        <f t="shared" si="286"/>
        <v>2016</v>
      </c>
      <c r="KD14" s="44" t="str">
        <f t="shared" si="287"/>
        <v>Mar</v>
      </c>
      <c r="KE14" s="51">
        <f t="shared" si="288"/>
        <v>13</v>
      </c>
      <c r="KF14" s="72">
        <f>VLOOKUP($C14+KF$4,'Raw Data'!$B$3:$AD$1033,KF$3,0)</f>
        <v>23</v>
      </c>
      <c r="KG14" s="72">
        <f>VLOOKUP($C14+KG$4,'Raw Data'!$B$3:$AD$1033,KG$3,0)</f>
        <v>22</v>
      </c>
      <c r="KH14" s="72">
        <f>VLOOKUP($C14+KH$4,'Raw Data'!$B$3:$AD$1033,KH$3,0)</f>
        <v>0</v>
      </c>
      <c r="KI14" s="72">
        <f>VLOOKUP($C14+KI$4,'Raw Data'!$B$3:$AD$1033,KI$3,0)</f>
        <v>0</v>
      </c>
      <c r="KJ14" s="72">
        <f>VLOOKUP($C14+KJ$4,'Raw Data'!$B$3:$AD$1033,KJ$3,0)</f>
        <v>38</v>
      </c>
      <c r="KK14" s="72">
        <f>VLOOKUP($C14+KK$4,'Raw Data'!$B$3:$AD$1033,KK$3,0)</f>
        <v>39</v>
      </c>
      <c r="KL14" s="72">
        <f>VLOOKUP($C14+KL$4,'Raw Data'!$B$3:$AD$1033,KL$3,0)</f>
        <v>28</v>
      </c>
      <c r="KM14" s="73">
        <f t="shared" si="289"/>
        <v>150</v>
      </c>
      <c r="KN14" s="14"/>
      <c r="KO14" s="49">
        <f t="shared" si="290"/>
        <v>13</v>
      </c>
      <c r="KP14" s="53">
        <f t="shared" si="291"/>
        <v>0.15333333333333332</v>
      </c>
      <c r="KQ14" s="53">
        <f t="shared" si="152"/>
        <v>0.14666666666666667</v>
      </c>
      <c r="KR14" s="53">
        <f t="shared" si="153"/>
        <v>0</v>
      </c>
      <c r="KS14" s="53">
        <f t="shared" si="154"/>
        <v>0</v>
      </c>
      <c r="KT14" s="53">
        <f t="shared" si="155"/>
        <v>0.25333333333333335</v>
      </c>
      <c r="KU14" s="53">
        <f t="shared" si="156"/>
        <v>0.26</v>
      </c>
      <c r="KV14" s="53">
        <f t="shared" si="157"/>
        <v>0.18666666666666668</v>
      </c>
      <c r="KW14" s="55">
        <f t="shared" si="292"/>
        <v>1</v>
      </c>
      <c r="LA14" s="41">
        <f t="shared" si="293"/>
        <v>2016</v>
      </c>
      <c r="LB14" s="44" t="str">
        <f t="shared" si="294"/>
        <v>Mar</v>
      </c>
      <c r="LC14" s="51">
        <f t="shared" si="295"/>
        <v>13</v>
      </c>
      <c r="LD14" s="72">
        <f>VLOOKUP($C14+LD$4,'Raw Data'!$B$3:$AD$1033,LD$3,0)</f>
        <v>99</v>
      </c>
      <c r="LE14" s="72">
        <f>VLOOKUP($C14+LE$4,'Raw Data'!$B$3:$AD$1033,LE$3,0)</f>
        <v>68</v>
      </c>
      <c r="LF14" s="72">
        <f>VLOOKUP($C14+LF$4,'Raw Data'!$B$3:$AD$1033,LF$3,0)</f>
        <v>0</v>
      </c>
      <c r="LG14" s="72">
        <f>VLOOKUP($C14+LG$4,'Raw Data'!$B$3:$AD$1033,LG$3,0)</f>
        <v>0</v>
      </c>
      <c r="LH14" s="72">
        <f>VLOOKUP($C14+LH$4,'Raw Data'!$B$3:$AD$1033,LH$3,0)</f>
        <v>106</v>
      </c>
      <c r="LI14" s="72">
        <f>VLOOKUP($C14+LI$4,'Raw Data'!$B$3:$AD$1033,LI$3,0)</f>
        <v>95</v>
      </c>
      <c r="LJ14" s="72">
        <f>VLOOKUP($C14+LJ$4,'Raw Data'!$B$3:$AD$1033,LJ$3,0)</f>
        <v>102</v>
      </c>
      <c r="LK14" s="73">
        <f t="shared" si="296"/>
        <v>470</v>
      </c>
      <c r="LL14" s="14"/>
      <c r="LM14" s="49">
        <f t="shared" si="297"/>
        <v>13</v>
      </c>
      <c r="LN14" s="53">
        <f t="shared" si="298"/>
        <v>0.21063829787234042</v>
      </c>
      <c r="LO14" s="53">
        <f t="shared" si="158"/>
        <v>0.14468085106382977</v>
      </c>
      <c r="LP14" s="53">
        <f t="shared" si="159"/>
        <v>0</v>
      </c>
      <c r="LQ14" s="53">
        <f t="shared" si="160"/>
        <v>0</v>
      </c>
      <c r="LR14" s="53">
        <f t="shared" si="161"/>
        <v>0.22553191489361701</v>
      </c>
      <c r="LS14" s="53">
        <f t="shared" si="162"/>
        <v>0.20212765957446807</v>
      </c>
      <c r="LT14" s="53">
        <f t="shared" si="163"/>
        <v>0.21702127659574469</v>
      </c>
      <c r="LU14" s="55">
        <f t="shared" si="299"/>
        <v>1</v>
      </c>
      <c r="LY14" s="41">
        <f t="shared" si="300"/>
        <v>2016</v>
      </c>
      <c r="LZ14" s="44" t="str">
        <f t="shared" si="301"/>
        <v>Mar</v>
      </c>
      <c r="MA14" s="51">
        <f t="shared" si="302"/>
        <v>13</v>
      </c>
      <c r="MB14" s="72">
        <f>VLOOKUP($C14+MB$4,'Raw Data'!$B$3:$AD$1033,MB$3,0)</f>
        <v>614</v>
      </c>
      <c r="MC14" s="72">
        <f>VLOOKUP($C14+MC$4,'Raw Data'!$B$3:$AD$1033,MC$3,0)</f>
        <v>447</v>
      </c>
      <c r="MD14" s="72">
        <f>VLOOKUP($C14+MD$4,'Raw Data'!$B$3:$AD$1033,MD$3,0)</f>
        <v>153</v>
      </c>
      <c r="ME14" s="72">
        <f>VLOOKUP($C14+ME$4,'Raw Data'!$B$3:$AD$1033,ME$3,0)</f>
        <v>148</v>
      </c>
      <c r="MF14" s="72">
        <f>VLOOKUP($C14+MF$4,'Raw Data'!$B$3:$AD$1033,MF$3,0)</f>
        <v>716</v>
      </c>
      <c r="MG14" s="72">
        <f>VLOOKUP($C14+MG$4,'Raw Data'!$B$3:$AD$1033,MG$3,0)</f>
        <v>757</v>
      </c>
      <c r="MH14" s="72">
        <f>VLOOKUP($C14+MH$4,'Raw Data'!$B$3:$AD$1033,MH$3,0)</f>
        <v>819</v>
      </c>
      <c r="MI14" s="73">
        <f t="shared" si="303"/>
        <v>3654</v>
      </c>
      <c r="MJ14" s="14"/>
      <c r="MK14" s="49">
        <f t="shared" si="304"/>
        <v>13</v>
      </c>
      <c r="ML14" s="53">
        <f t="shared" si="305"/>
        <v>0.16803503010399562</v>
      </c>
      <c r="MM14" s="53">
        <f t="shared" si="164"/>
        <v>0.12233169129720854</v>
      </c>
      <c r="MN14" s="53">
        <f t="shared" si="165"/>
        <v>4.1871921182266007E-2</v>
      </c>
      <c r="MO14" s="53">
        <f t="shared" si="166"/>
        <v>4.0503557744937052E-2</v>
      </c>
      <c r="MP14" s="53">
        <f t="shared" si="167"/>
        <v>0.19594964422550629</v>
      </c>
      <c r="MQ14" s="53">
        <f t="shared" si="168"/>
        <v>0.20717022441160371</v>
      </c>
      <c r="MR14" s="53">
        <f t="shared" si="169"/>
        <v>0.22413793103448276</v>
      </c>
      <c r="MS14" s="55">
        <f t="shared" si="306"/>
        <v>1</v>
      </c>
      <c r="MW14" s="41">
        <f t="shared" si="307"/>
        <v>2016</v>
      </c>
      <c r="MX14" s="44" t="str">
        <f t="shared" si="308"/>
        <v>Mar</v>
      </c>
      <c r="MY14" s="51">
        <f t="shared" si="309"/>
        <v>13</v>
      </c>
      <c r="MZ14" s="72">
        <f>VLOOKUP($C14+MZ$4,'Raw Data'!$B$3:$AD$1033,MZ$3,0)</f>
        <v>81</v>
      </c>
      <c r="NA14" s="72">
        <f>VLOOKUP($C14+NA$4,'Raw Data'!$B$3:$AD$1033,NA$3,0)</f>
        <v>86</v>
      </c>
      <c r="NB14" s="72">
        <f>VLOOKUP($C14+NB$4,'Raw Data'!$B$3:$AD$1033,NB$3,0)</f>
        <v>79</v>
      </c>
      <c r="NC14" s="72">
        <f>VLOOKUP($C14+NC$4,'Raw Data'!$B$3:$AD$1033,NC$3,0)</f>
        <v>58</v>
      </c>
      <c r="ND14" s="72">
        <f>VLOOKUP($C14+ND$4,'Raw Data'!$B$3:$AD$1033,ND$3,0)</f>
        <v>101</v>
      </c>
      <c r="NE14" s="72">
        <f>VLOOKUP($C14+NE$4,'Raw Data'!$B$3:$AD$1033,NE$3,0)</f>
        <v>114</v>
      </c>
      <c r="NF14" s="72">
        <f>VLOOKUP($C14+NF$4,'Raw Data'!$B$3:$AD$1033,NF$3,0)</f>
        <v>138</v>
      </c>
      <c r="NG14" s="73">
        <f t="shared" si="310"/>
        <v>657</v>
      </c>
      <c r="NH14" s="14"/>
      <c r="NI14" s="49">
        <f t="shared" si="311"/>
        <v>13</v>
      </c>
      <c r="NJ14" s="53">
        <f t="shared" si="170"/>
        <v>0.12328767123287671</v>
      </c>
      <c r="NK14" s="53">
        <f t="shared" si="171"/>
        <v>0.13089802130898021</v>
      </c>
      <c r="NL14" s="53">
        <f t="shared" si="172"/>
        <v>0.12024353120243531</v>
      </c>
      <c r="NM14" s="53">
        <f t="shared" si="173"/>
        <v>8.8280060882800604E-2</v>
      </c>
      <c r="NN14" s="53">
        <f t="shared" si="174"/>
        <v>0.15372907153729071</v>
      </c>
      <c r="NO14" s="53">
        <f t="shared" si="175"/>
        <v>0.17351598173515981</v>
      </c>
      <c r="NP14" s="53">
        <f t="shared" si="176"/>
        <v>0.21004566210045661</v>
      </c>
      <c r="NQ14" s="55">
        <f t="shared" si="312"/>
        <v>1</v>
      </c>
      <c r="NU14" s="41">
        <f t="shared" si="313"/>
        <v>2016</v>
      </c>
      <c r="NV14" s="44" t="str">
        <f t="shared" si="314"/>
        <v>Mar</v>
      </c>
      <c r="NW14" s="51">
        <f t="shared" si="315"/>
        <v>13</v>
      </c>
      <c r="NX14" s="72">
        <f>VLOOKUP($C14+NX$4,'Raw Data'!$B$3:$AD$1033,NX$3,0)</f>
        <v>0</v>
      </c>
      <c r="NY14" s="72">
        <f>VLOOKUP($C14+NY$4,'Raw Data'!$B$3:$AD$1033,NY$3,0)</f>
        <v>0</v>
      </c>
      <c r="NZ14" s="72">
        <f>VLOOKUP($C14+NZ$4,'Raw Data'!$B$3:$AD$1033,NZ$3,0)</f>
        <v>0</v>
      </c>
      <c r="OA14" s="72">
        <f>VLOOKUP($C14+OA$4,'Raw Data'!$B$3:$AD$1033,OA$3,0)</f>
        <v>0</v>
      </c>
      <c r="OB14" s="72">
        <f>VLOOKUP($C14+OB$4,'Raw Data'!$B$3:$AD$1033,OB$3,0)</f>
        <v>0</v>
      </c>
      <c r="OC14" s="72">
        <f>VLOOKUP($C14+OC$4,'Raw Data'!$B$3:$AD$1033,OC$3,0)</f>
        <v>0</v>
      </c>
      <c r="OD14" s="72">
        <f>VLOOKUP($C14+OD$4,'Raw Data'!$B$3:$AD$1033,OD$3,0)</f>
        <v>0</v>
      </c>
      <c r="OE14" s="73">
        <f t="shared" si="316"/>
        <v>0</v>
      </c>
      <c r="OF14" s="14"/>
      <c r="OG14" s="49">
        <f t="shared" si="317"/>
        <v>13</v>
      </c>
      <c r="OH14" s="53" t="str">
        <f t="shared" si="318"/>
        <v/>
      </c>
      <c r="OI14" s="53" t="str">
        <f t="shared" si="177"/>
        <v/>
      </c>
      <c r="OJ14" s="53" t="str">
        <f t="shared" si="178"/>
        <v/>
      </c>
      <c r="OK14" s="53" t="str">
        <f t="shared" si="179"/>
        <v/>
      </c>
      <c r="OL14" s="53" t="str">
        <f t="shared" si="180"/>
        <v/>
      </c>
      <c r="OM14" s="53" t="str">
        <f t="shared" si="181"/>
        <v/>
      </c>
      <c r="ON14" s="53" t="str">
        <f t="shared" si="182"/>
        <v/>
      </c>
      <c r="OO14" s="55">
        <f t="shared" si="319"/>
        <v>0</v>
      </c>
      <c r="OS14" s="41">
        <f t="shared" si="320"/>
        <v>2016</v>
      </c>
      <c r="OT14" s="44" t="str">
        <f t="shared" si="321"/>
        <v>Mar</v>
      </c>
      <c r="OU14" s="51">
        <f t="shared" si="322"/>
        <v>13</v>
      </c>
      <c r="OV14" s="72">
        <f>VLOOKUP($C14+OV$4,'Raw Data'!$B$3:$AD$1033,OV$3,0)</f>
        <v>0</v>
      </c>
      <c r="OW14" s="72">
        <f>VLOOKUP($C14+OW$4,'Raw Data'!$B$3:$AD$1033,OW$3,0)</f>
        <v>0</v>
      </c>
      <c r="OX14" s="72">
        <f>VLOOKUP($C14+OX$4,'Raw Data'!$B$3:$AD$1033,OX$3,0)</f>
        <v>0</v>
      </c>
      <c r="OY14" s="72">
        <f>VLOOKUP($C14+OY$4,'Raw Data'!$B$3:$AD$1033,OY$3,0)</f>
        <v>0</v>
      </c>
      <c r="OZ14" s="72">
        <f>VLOOKUP($C14+OZ$4,'Raw Data'!$B$3:$AD$1033,OZ$3,0)</f>
        <v>0</v>
      </c>
      <c r="PA14" s="72">
        <f>VLOOKUP($C14+PA$4,'Raw Data'!$B$3:$AD$1033,PA$3,0)</f>
        <v>0</v>
      </c>
      <c r="PB14" s="72">
        <f>VLOOKUP($C14+PB$4,'Raw Data'!$B$3:$AD$1033,PB$3,0)</f>
        <v>0</v>
      </c>
      <c r="PC14" s="73">
        <f t="shared" si="323"/>
        <v>0</v>
      </c>
      <c r="PD14" s="14"/>
      <c r="PE14" s="49">
        <f t="shared" si="324"/>
        <v>13</v>
      </c>
      <c r="PF14" s="53" t="str">
        <f t="shared" si="325"/>
        <v/>
      </c>
      <c r="PG14" s="53" t="str">
        <f t="shared" si="183"/>
        <v/>
      </c>
      <c r="PH14" s="53" t="str">
        <f t="shared" si="184"/>
        <v/>
      </c>
      <c r="PI14" s="53" t="str">
        <f t="shared" si="185"/>
        <v/>
      </c>
      <c r="PJ14" s="53" t="str">
        <f t="shared" si="186"/>
        <v/>
      </c>
      <c r="PK14" s="53" t="str">
        <f t="shared" si="187"/>
        <v/>
      </c>
      <c r="PL14" s="53" t="str">
        <f t="shared" si="188"/>
        <v/>
      </c>
      <c r="PM14" s="55">
        <f t="shared" si="326"/>
        <v>0</v>
      </c>
      <c r="PS14" s="41">
        <f t="shared" si="327"/>
        <v>2016</v>
      </c>
      <c r="PT14" s="44" t="str">
        <f t="shared" si="328"/>
        <v>Mar</v>
      </c>
      <c r="PU14" s="51">
        <f t="shared" si="329"/>
        <v>13</v>
      </c>
      <c r="PV14" s="72">
        <f>VLOOKUP($C14+PV$4,'Raw Data'!$B$3:$AD$1033,PV$3,0)</f>
        <v>0</v>
      </c>
      <c r="PW14" s="72">
        <f>VLOOKUP($C14+PW$4,'Raw Data'!$B$3:$AD$1033,PW$3,0)</f>
        <v>0</v>
      </c>
      <c r="PX14" s="72">
        <f>VLOOKUP($C14+PX$4,'Raw Data'!$B$3:$AD$1033,PX$3,0)</f>
        <v>0</v>
      </c>
      <c r="PY14" s="72">
        <f>VLOOKUP($C14+PY$4,'Raw Data'!$B$3:$AD$1033,PY$3,0)</f>
        <v>0</v>
      </c>
      <c r="PZ14" s="72">
        <f>VLOOKUP($C14+PZ$4,'Raw Data'!$B$3:$AD$1033,PZ$3,0)</f>
        <v>0</v>
      </c>
      <c r="QA14" s="72">
        <f>VLOOKUP($C14+QA$4,'Raw Data'!$B$3:$AD$1033,QA$3,0)</f>
        <v>0</v>
      </c>
      <c r="QB14" s="72">
        <f>VLOOKUP($C14+QB$4,'Raw Data'!$B$3:$AD$1033,QB$3,0)</f>
        <v>0</v>
      </c>
      <c r="QC14" s="73">
        <f t="shared" si="330"/>
        <v>0</v>
      </c>
      <c r="QD14" s="14"/>
      <c r="QE14" s="49">
        <f t="shared" si="331"/>
        <v>13</v>
      </c>
      <c r="QF14" s="53" t="str">
        <f t="shared" si="332"/>
        <v/>
      </c>
      <c r="QG14" s="53" t="str">
        <f t="shared" si="189"/>
        <v/>
      </c>
      <c r="QH14" s="53" t="str">
        <f t="shared" si="190"/>
        <v/>
      </c>
      <c r="QI14" s="53" t="str">
        <f t="shared" si="191"/>
        <v/>
      </c>
      <c r="QJ14" s="53" t="str">
        <f t="shared" si="192"/>
        <v/>
      </c>
      <c r="QK14" s="53" t="str">
        <f t="shared" si="193"/>
        <v/>
      </c>
      <c r="QL14" s="53" t="str">
        <f t="shared" si="194"/>
        <v/>
      </c>
      <c r="QM14" s="55">
        <f t="shared" si="333"/>
        <v>0</v>
      </c>
      <c r="QQ14" s="41">
        <f t="shared" si="334"/>
        <v>2016</v>
      </c>
      <c r="QR14" s="44" t="str">
        <f t="shared" si="335"/>
        <v>Mar</v>
      </c>
      <c r="QS14" s="51">
        <f t="shared" si="336"/>
        <v>13</v>
      </c>
      <c r="QT14" s="72">
        <f>VLOOKUP($C14+QT$4,'Raw Data'!$B$3:$AD$1033,QT$3,0)</f>
        <v>0</v>
      </c>
      <c r="QU14" s="72">
        <f>VLOOKUP($C14+QU$4,'Raw Data'!$B$3:$AD$1033,QU$3,0)</f>
        <v>0</v>
      </c>
      <c r="QV14" s="72">
        <f>VLOOKUP($C14+QV$4,'Raw Data'!$B$3:$AD$1033,QV$3,0)</f>
        <v>0</v>
      </c>
      <c r="QW14" s="72">
        <f>VLOOKUP($C14+QW$4,'Raw Data'!$B$3:$AD$1033,QW$3,0)</f>
        <v>0</v>
      </c>
      <c r="QX14" s="72">
        <f>VLOOKUP($C14+QX$4,'Raw Data'!$B$3:$AD$1033,QX$3,0)</f>
        <v>0</v>
      </c>
      <c r="QY14" s="72">
        <f>VLOOKUP($C14+QY$4,'Raw Data'!$B$3:$AD$1033,QY$3,0)</f>
        <v>0</v>
      </c>
      <c r="QZ14" s="72">
        <f>VLOOKUP($C14+QZ$4,'Raw Data'!$B$3:$AD$1033,QZ$3,0)</f>
        <v>0</v>
      </c>
      <c r="RA14" s="73">
        <f t="shared" si="337"/>
        <v>0</v>
      </c>
      <c r="RB14" s="14"/>
      <c r="RC14" s="49">
        <f t="shared" si="338"/>
        <v>13</v>
      </c>
      <c r="RD14" s="53" t="str">
        <f t="shared" si="339"/>
        <v/>
      </c>
      <c r="RE14" s="53" t="str">
        <f t="shared" si="195"/>
        <v/>
      </c>
      <c r="RF14" s="53" t="str">
        <f t="shared" si="196"/>
        <v/>
      </c>
      <c r="RG14" s="53" t="str">
        <f t="shared" si="197"/>
        <v/>
      </c>
      <c r="RH14" s="53" t="str">
        <f t="shared" si="198"/>
        <v/>
      </c>
      <c r="RI14" s="53" t="str">
        <f t="shared" si="199"/>
        <v/>
      </c>
      <c r="RJ14" s="53" t="str">
        <f t="shared" si="200"/>
        <v/>
      </c>
      <c r="RK14" s="55">
        <f t="shared" si="340"/>
        <v>0</v>
      </c>
    </row>
    <row r="15" spans="2:479" ht="12.75" customHeight="1" x14ac:dyDescent="0.25">
      <c r="B15" s="170">
        <v>7</v>
      </c>
      <c r="C15" s="191">
        <f t="shared" si="201"/>
        <v>42460</v>
      </c>
      <c r="D15" s="41">
        <f t="shared" si="202"/>
        <v>2016</v>
      </c>
      <c r="E15" s="44" t="str">
        <f t="shared" si="203"/>
        <v>Mar</v>
      </c>
      <c r="F15" s="51">
        <f t="shared" si="204"/>
        <v>14</v>
      </c>
      <c r="G15" s="20">
        <f>VLOOKUP($C15+G$4,'Raw Data'!$B$3:$AD$1033,G$3,0)</f>
        <v>145</v>
      </c>
      <c r="H15" s="20">
        <f>VLOOKUP($C15+H$4,'Raw Data'!$B$3:$AD$1033,H$3,0)</f>
        <v>138</v>
      </c>
      <c r="I15" s="20">
        <f>VLOOKUP($C15+I$4,'Raw Data'!$B$3:$AD$1033,I$3,0)</f>
        <v>154</v>
      </c>
      <c r="J15" s="20">
        <f>VLOOKUP($C15+J$4,'Raw Data'!$B$3:$AD$1033,J$3,0)</f>
        <v>134</v>
      </c>
      <c r="K15" s="20">
        <f>VLOOKUP($C15+K$4,'Raw Data'!$B$3:$AD$1033,K$3,0)</f>
        <v>162</v>
      </c>
      <c r="L15" s="20">
        <f>VLOOKUP($C15+L$4,'Raw Data'!$B$3:$AD$1033,L$3,0)</f>
        <v>179</v>
      </c>
      <c r="M15" s="20">
        <f>VLOOKUP($C15+M$4,'Raw Data'!$B$3:$AD$1033,M$3,0)</f>
        <v>176</v>
      </c>
      <c r="N15" s="21">
        <f t="shared" si="205"/>
        <v>1088</v>
      </c>
      <c r="O15" s="14"/>
      <c r="P15" s="49">
        <f t="shared" si="206"/>
        <v>14</v>
      </c>
      <c r="Q15" s="53">
        <f t="shared" si="207"/>
        <v>0.13327205882352941</v>
      </c>
      <c r="R15" s="53">
        <f t="shared" si="80"/>
        <v>0.12683823529411764</v>
      </c>
      <c r="S15" s="53">
        <f t="shared" si="81"/>
        <v>0.14154411764705882</v>
      </c>
      <c r="T15" s="53">
        <f t="shared" si="82"/>
        <v>0.12316176470588236</v>
      </c>
      <c r="U15" s="53">
        <f t="shared" si="83"/>
        <v>0.14889705882352941</v>
      </c>
      <c r="V15" s="53">
        <f t="shared" si="84"/>
        <v>0.16452205882352941</v>
      </c>
      <c r="W15" s="53">
        <f t="shared" si="85"/>
        <v>0.16176470588235295</v>
      </c>
      <c r="X15" s="55">
        <f t="shared" si="208"/>
        <v>1.0000000000000002</v>
      </c>
      <c r="Z15" s="41">
        <f t="shared" si="209"/>
        <v>2016</v>
      </c>
      <c r="AA15" s="44" t="str">
        <f t="shared" si="210"/>
        <v>Mar</v>
      </c>
      <c r="AB15" s="51">
        <f t="shared" si="211"/>
        <v>14</v>
      </c>
      <c r="AC15" s="72">
        <f>VLOOKUP($C15+AC$4,'Raw Data'!$B$3:$AD$1033,AC$3,0)</f>
        <v>135</v>
      </c>
      <c r="AD15" s="72">
        <f>VLOOKUP($C15+AD$4,'Raw Data'!$B$3:$AD$1033,AD$3,0)</f>
        <v>141</v>
      </c>
      <c r="AE15" s="72">
        <f>VLOOKUP($C15+AE$4,'Raw Data'!$B$3:$AD$1033,AE$3,0)</f>
        <v>164</v>
      </c>
      <c r="AF15" s="72">
        <f>VLOOKUP($C15+AF$4,'Raw Data'!$B$3:$AD$1033,AF$3,0)</f>
        <v>85</v>
      </c>
      <c r="AG15" s="72">
        <f>VLOOKUP($C15+AG$4,'Raw Data'!$B$3:$AD$1033,AG$3,0)</f>
        <v>161</v>
      </c>
      <c r="AH15" s="72">
        <f>VLOOKUP($C15+AH$4,'Raw Data'!$B$3:$AD$1033,AH$3,0)</f>
        <v>129</v>
      </c>
      <c r="AI15" s="72">
        <f>VLOOKUP($C15+AI$4,'Raw Data'!$B$3:$AD$1033,AI$3,0)</f>
        <v>157</v>
      </c>
      <c r="AJ15" s="73">
        <f t="shared" si="212"/>
        <v>972</v>
      </c>
      <c r="AK15" s="14"/>
      <c r="AL15" s="49">
        <f t="shared" si="213"/>
        <v>14</v>
      </c>
      <c r="AM15" s="53">
        <f t="shared" si="214"/>
        <v>0.1388888888888889</v>
      </c>
      <c r="AN15" s="53">
        <f t="shared" si="86"/>
        <v>0.14506172839506173</v>
      </c>
      <c r="AO15" s="53">
        <f t="shared" si="87"/>
        <v>0.16872427983539096</v>
      </c>
      <c r="AP15" s="53">
        <f t="shared" si="88"/>
        <v>8.7448559670781897E-2</v>
      </c>
      <c r="AQ15" s="53">
        <f t="shared" si="89"/>
        <v>0.16563786008230452</v>
      </c>
      <c r="AR15" s="53">
        <f t="shared" si="90"/>
        <v>0.13271604938271606</v>
      </c>
      <c r="AS15" s="53">
        <f t="shared" si="91"/>
        <v>0.16152263374485595</v>
      </c>
      <c r="AT15" s="55">
        <f t="shared" si="215"/>
        <v>1</v>
      </c>
      <c r="AW15" s="41">
        <f t="shared" si="216"/>
        <v>2016</v>
      </c>
      <c r="AX15" s="44" t="str">
        <f t="shared" si="217"/>
        <v>Mar</v>
      </c>
      <c r="AY15" s="51">
        <f t="shared" si="218"/>
        <v>14</v>
      </c>
      <c r="AZ15" s="72">
        <f>VLOOKUP($C15+AZ$4,'Raw Data'!$B$3:$AD$1033,AZ$3,0)</f>
        <v>99</v>
      </c>
      <c r="BA15" s="72">
        <f>VLOOKUP($C15+BA$4,'Raw Data'!$B$3:$AD$1033,BA$3,0)</f>
        <v>82</v>
      </c>
      <c r="BB15" s="72">
        <f>VLOOKUP($C15+BB$4,'Raw Data'!$B$3:$AD$1033,BB$3,0)</f>
        <v>96</v>
      </c>
      <c r="BC15" s="72">
        <f>VLOOKUP($C15+BC$4,'Raw Data'!$B$3:$AD$1033,BC$3,0)</f>
        <v>114</v>
      </c>
      <c r="BD15" s="72">
        <f>VLOOKUP($C15+BD$4,'Raw Data'!$B$3:$AD$1033,BD$3,0)</f>
        <v>88</v>
      </c>
      <c r="BE15" s="72">
        <f>VLOOKUP($C15+BE$4,'Raw Data'!$B$3:$AD$1033,BE$3,0)</f>
        <v>88</v>
      </c>
      <c r="BF15" s="72">
        <f>VLOOKUP($C15+BF$4,'Raw Data'!$B$3:$AD$1033,BF$3,0)</f>
        <v>112</v>
      </c>
      <c r="BG15" s="73">
        <f t="shared" si="219"/>
        <v>679</v>
      </c>
      <c r="BH15" s="14"/>
      <c r="BI15" s="49">
        <f t="shared" si="220"/>
        <v>14</v>
      </c>
      <c r="BJ15" s="53">
        <f t="shared" si="221"/>
        <v>0.14580265095729014</v>
      </c>
      <c r="BK15" s="53">
        <f t="shared" si="92"/>
        <v>0.12076583210603829</v>
      </c>
      <c r="BL15" s="53">
        <f t="shared" si="93"/>
        <v>0.14138438880706922</v>
      </c>
      <c r="BM15" s="53">
        <f t="shared" si="94"/>
        <v>0.16789396170839468</v>
      </c>
      <c r="BN15" s="53">
        <f t="shared" si="95"/>
        <v>0.12960235640648013</v>
      </c>
      <c r="BO15" s="53">
        <f t="shared" si="96"/>
        <v>0.12960235640648013</v>
      </c>
      <c r="BP15" s="53">
        <f t="shared" si="97"/>
        <v>0.16494845360824742</v>
      </c>
      <c r="BQ15" s="55">
        <f t="shared" si="222"/>
        <v>0.99999999999999989</v>
      </c>
      <c r="BU15" s="41">
        <f t="shared" si="223"/>
        <v>2016</v>
      </c>
      <c r="BV15" s="44" t="str">
        <f t="shared" si="224"/>
        <v>Mar</v>
      </c>
      <c r="BW15" s="51">
        <f t="shared" si="225"/>
        <v>14</v>
      </c>
      <c r="BX15" s="72">
        <f>VLOOKUP($C15+BX$4,'Raw Data'!$B$3:$AD$1033,BX$3,0)</f>
        <v>41</v>
      </c>
      <c r="BY15" s="72">
        <f>VLOOKUP($C15+BY$4,'Raw Data'!$B$3:$AD$1033,BY$3,0)</f>
        <v>35</v>
      </c>
      <c r="BZ15" s="72">
        <f>VLOOKUP($C15+BZ$4,'Raw Data'!$B$3:$AD$1033,BZ$3,0)</f>
        <v>26</v>
      </c>
      <c r="CA15" s="72">
        <f>VLOOKUP($C15+CA$4,'Raw Data'!$B$3:$AD$1033,CA$3,0)</f>
        <v>37</v>
      </c>
      <c r="CB15" s="72">
        <f>VLOOKUP($C15+CB$4,'Raw Data'!$B$3:$AD$1033,CB$3,0)</f>
        <v>65</v>
      </c>
      <c r="CC15" s="72">
        <f>VLOOKUP($C15+CC$4,'Raw Data'!$B$3:$AD$1033,CC$3,0)</f>
        <v>60</v>
      </c>
      <c r="CD15" s="72">
        <f>VLOOKUP($C15+CD$4,'Raw Data'!$B$3:$AD$1033,CD$3,0)</f>
        <v>69</v>
      </c>
      <c r="CE15" s="73">
        <f t="shared" si="226"/>
        <v>333</v>
      </c>
      <c r="CF15" s="14"/>
      <c r="CG15" s="49">
        <f t="shared" si="227"/>
        <v>14</v>
      </c>
      <c r="CH15" s="53">
        <f t="shared" si="228"/>
        <v>0.12312312312312312</v>
      </c>
      <c r="CI15" s="53">
        <f t="shared" si="98"/>
        <v>0.10510510510510511</v>
      </c>
      <c r="CJ15" s="53">
        <f t="shared" si="99"/>
        <v>7.8078078078078081E-2</v>
      </c>
      <c r="CK15" s="53">
        <f t="shared" si="100"/>
        <v>0.1111111111111111</v>
      </c>
      <c r="CL15" s="53">
        <f t="shared" si="101"/>
        <v>0.19519519519519518</v>
      </c>
      <c r="CM15" s="53">
        <f t="shared" si="102"/>
        <v>0.18018018018018017</v>
      </c>
      <c r="CN15" s="53">
        <f t="shared" si="103"/>
        <v>0.2072072072072072</v>
      </c>
      <c r="CO15" s="55">
        <f t="shared" si="229"/>
        <v>0.99999999999999989</v>
      </c>
      <c r="CS15" s="41">
        <f t="shared" si="230"/>
        <v>2016</v>
      </c>
      <c r="CT15" s="44" t="str">
        <f t="shared" si="231"/>
        <v>Mar</v>
      </c>
      <c r="CU15" s="51">
        <f t="shared" si="232"/>
        <v>14</v>
      </c>
      <c r="CV15" s="72">
        <f>VLOOKUP($C15+CV$4,'Raw Data'!$B$3:$AD$1033,CV$3,0)</f>
        <v>547</v>
      </c>
      <c r="CW15" s="72">
        <f>VLOOKUP($C15+CW$4,'Raw Data'!$B$3:$AD$1033,CW$3,0)</f>
        <v>525</v>
      </c>
      <c r="CX15" s="72">
        <f>VLOOKUP($C15+CX$4,'Raw Data'!$B$3:$AD$1033,CX$3,0)</f>
        <v>388</v>
      </c>
      <c r="CY15" s="72">
        <f>VLOOKUP($C15+CY$4,'Raw Data'!$B$3:$AD$1033,CY$3,0)</f>
        <v>326</v>
      </c>
      <c r="CZ15" s="72">
        <f>VLOOKUP($C15+CZ$4,'Raw Data'!$B$3:$AD$1033,CZ$3,0)</f>
        <v>668</v>
      </c>
      <c r="DA15" s="72">
        <f>VLOOKUP($C15+DA$4,'Raw Data'!$B$3:$AD$1033,DA$3,0)</f>
        <v>547</v>
      </c>
      <c r="DB15" s="72">
        <f>VLOOKUP($C15+DB$4,'Raw Data'!$B$3:$AD$1033,DB$3,0)</f>
        <v>534</v>
      </c>
      <c r="DC15" s="73">
        <f t="shared" si="233"/>
        <v>3535</v>
      </c>
      <c r="DD15" s="14"/>
      <c r="DE15" s="49">
        <f t="shared" si="234"/>
        <v>14</v>
      </c>
      <c r="DF15" s="53">
        <f t="shared" si="235"/>
        <v>0.15473833097595474</v>
      </c>
      <c r="DG15" s="53">
        <f t="shared" si="104"/>
        <v>0.14851485148514851</v>
      </c>
      <c r="DH15" s="53">
        <f t="shared" si="105"/>
        <v>0.10975954738330976</v>
      </c>
      <c r="DI15" s="53">
        <f t="shared" si="106"/>
        <v>9.2220650636492221E-2</v>
      </c>
      <c r="DJ15" s="53">
        <f t="shared" si="107"/>
        <v>0.18896746817538898</v>
      </c>
      <c r="DK15" s="53">
        <f t="shared" si="108"/>
        <v>0.15473833097595474</v>
      </c>
      <c r="DL15" s="53">
        <f t="shared" si="109"/>
        <v>0.15106082036775106</v>
      </c>
      <c r="DM15" s="55">
        <f t="shared" si="236"/>
        <v>1</v>
      </c>
      <c r="DQ15" s="41">
        <f t="shared" si="237"/>
        <v>2016</v>
      </c>
      <c r="DR15" s="44" t="str">
        <f t="shared" si="238"/>
        <v>Mar</v>
      </c>
      <c r="DS15" s="51">
        <f t="shared" si="239"/>
        <v>14</v>
      </c>
      <c r="DT15" s="72">
        <f>VLOOKUP($C15+DT$4,'Raw Data'!$B$3:$AD$1033,DT$3,0)</f>
        <v>116</v>
      </c>
      <c r="DU15" s="72">
        <f>VLOOKUP($C15+DU$4,'Raw Data'!$B$3:$AD$1033,DU$3,0)</f>
        <v>77</v>
      </c>
      <c r="DV15" s="72">
        <f>VLOOKUP($C15+DV$4,'Raw Data'!$B$3:$AD$1033,DV$3,0)</f>
        <v>88</v>
      </c>
      <c r="DW15" s="72">
        <f>VLOOKUP($C15+DW$4,'Raw Data'!$B$3:$AD$1033,DW$3,0)</f>
        <v>85</v>
      </c>
      <c r="DX15" s="72">
        <f>VLOOKUP($C15+DX$4,'Raw Data'!$B$3:$AD$1033,DX$3,0)</f>
        <v>104</v>
      </c>
      <c r="DY15" s="72">
        <f>VLOOKUP($C15+DY$4,'Raw Data'!$B$3:$AD$1033,DY$3,0)</f>
        <v>110</v>
      </c>
      <c r="DZ15" s="72">
        <f>VLOOKUP($C15+DZ$4,'Raw Data'!$B$3:$AD$1033,DZ$3,0)</f>
        <v>123</v>
      </c>
      <c r="EA15" s="73">
        <f t="shared" si="240"/>
        <v>703</v>
      </c>
      <c r="EB15" s="14"/>
      <c r="EC15" s="49">
        <f t="shared" si="241"/>
        <v>14</v>
      </c>
      <c r="ED15" s="53">
        <f t="shared" si="242"/>
        <v>0.16500711237553342</v>
      </c>
      <c r="EE15" s="53">
        <f t="shared" si="110"/>
        <v>0.10953058321479374</v>
      </c>
      <c r="EF15" s="53">
        <f t="shared" si="111"/>
        <v>0.1251778093883357</v>
      </c>
      <c r="EG15" s="53">
        <f t="shared" si="112"/>
        <v>0.12091038406827881</v>
      </c>
      <c r="EH15" s="53">
        <f t="shared" si="113"/>
        <v>0.14793741109530584</v>
      </c>
      <c r="EI15" s="53">
        <f t="shared" si="114"/>
        <v>0.15647226173541964</v>
      </c>
      <c r="EJ15" s="53">
        <f t="shared" si="115"/>
        <v>0.17496443812233287</v>
      </c>
      <c r="EK15" s="55">
        <f t="shared" si="243"/>
        <v>1</v>
      </c>
      <c r="EO15" s="41">
        <f t="shared" si="244"/>
        <v>2016</v>
      </c>
      <c r="EP15" s="44" t="str">
        <f t="shared" si="245"/>
        <v>Mar</v>
      </c>
      <c r="EQ15" s="51">
        <f t="shared" si="246"/>
        <v>14</v>
      </c>
      <c r="ER15" s="72">
        <f>VLOOKUP($C15+ER$4,'Raw Data'!$B$3:$AD$1033,ER$3,0)</f>
        <v>116</v>
      </c>
      <c r="ES15" s="72">
        <f>VLOOKUP($C15+ES$4,'Raw Data'!$B$3:$AD$1033,ES$3,0)</f>
        <v>77</v>
      </c>
      <c r="ET15" s="72">
        <f>VLOOKUP($C15+ET$4,'Raw Data'!$B$3:$AD$1033,ET$3,0)</f>
        <v>88</v>
      </c>
      <c r="EU15" s="72">
        <f>VLOOKUP($C15+EU$4,'Raw Data'!$B$3:$AD$1033,EU$3,0)</f>
        <v>85</v>
      </c>
      <c r="EV15" s="72">
        <f>VLOOKUP($C15+EV$4,'Raw Data'!$B$3:$AD$1033,EV$3,0)</f>
        <v>104</v>
      </c>
      <c r="EW15" s="72">
        <f>VLOOKUP($C15+EW$4,'Raw Data'!$B$3:$AD$1033,EW$3,0)</f>
        <v>110</v>
      </c>
      <c r="EX15" s="72">
        <f>VLOOKUP($C15+EX$4,'Raw Data'!$B$3:$AD$1033,EX$3,0)</f>
        <v>123</v>
      </c>
      <c r="EY15" s="73">
        <f t="shared" si="247"/>
        <v>703</v>
      </c>
      <c r="EZ15" s="14"/>
      <c r="FA15" s="49">
        <f t="shared" si="248"/>
        <v>14</v>
      </c>
      <c r="FB15" s="53">
        <f t="shared" si="249"/>
        <v>0.16500711237553342</v>
      </c>
      <c r="FC15" s="53">
        <f t="shared" si="116"/>
        <v>0.10953058321479374</v>
      </c>
      <c r="FD15" s="53">
        <f t="shared" si="117"/>
        <v>0.1251778093883357</v>
      </c>
      <c r="FE15" s="53">
        <f t="shared" si="118"/>
        <v>0.12091038406827881</v>
      </c>
      <c r="FF15" s="53">
        <f t="shared" si="119"/>
        <v>0.14793741109530584</v>
      </c>
      <c r="FG15" s="53">
        <f t="shared" si="120"/>
        <v>0.15647226173541964</v>
      </c>
      <c r="FH15" s="53">
        <f t="shared" si="121"/>
        <v>0.17496443812233287</v>
      </c>
      <c r="FI15" s="55">
        <f t="shared" si="250"/>
        <v>1</v>
      </c>
      <c r="FM15" s="41">
        <f t="shared" si="251"/>
        <v>2016</v>
      </c>
      <c r="FN15" s="44" t="str">
        <f t="shared" si="252"/>
        <v>Mar</v>
      </c>
      <c r="FO15" s="51">
        <f t="shared" si="253"/>
        <v>14</v>
      </c>
      <c r="FP15" s="72">
        <f>VLOOKUP($C15+FP$4,'Raw Data'!$B$3:$AD$1033,FP$3,0)</f>
        <v>3367</v>
      </c>
      <c r="FQ15" s="72">
        <f>VLOOKUP($C15+FQ$4,'Raw Data'!$B$3:$AD$1033,FQ$3,0)</f>
        <v>3278</v>
      </c>
      <c r="FR15" s="72">
        <f>VLOOKUP($C15+FR$4,'Raw Data'!$B$3:$AD$1033,FR$3,0)</f>
        <v>2290</v>
      </c>
      <c r="FS15" s="72">
        <f>VLOOKUP($C15+FS$4,'Raw Data'!$B$3:$AD$1033,FS$3,0)</f>
        <v>1826</v>
      </c>
      <c r="FT15" s="72">
        <f>VLOOKUP($C15+FT$4,'Raw Data'!$B$3:$AD$1033,FT$3,0)</f>
        <v>4048</v>
      </c>
      <c r="FU15" s="72">
        <f>VLOOKUP($C15+FU$4,'Raw Data'!$B$3:$AD$1033,FU$3,0)</f>
        <v>3551</v>
      </c>
      <c r="FV15" s="72">
        <f>VLOOKUP($C15+FV$4,'Raw Data'!$B$3:$AD$1033,FV$3,0)</f>
        <v>3275</v>
      </c>
      <c r="FW15" s="73">
        <f t="shared" si="254"/>
        <v>21635</v>
      </c>
      <c r="FX15" s="14"/>
      <c r="FY15" s="49">
        <f t="shared" si="255"/>
        <v>14</v>
      </c>
      <c r="FZ15" s="53">
        <f t="shared" si="256"/>
        <v>0.15562745551190202</v>
      </c>
      <c r="GA15" s="53">
        <f t="shared" si="122"/>
        <v>0.15151375086665125</v>
      </c>
      <c r="GB15" s="53">
        <f t="shared" si="123"/>
        <v>0.10584700716431708</v>
      </c>
      <c r="GC15" s="53">
        <f t="shared" si="124"/>
        <v>8.4400277328403051E-2</v>
      </c>
      <c r="GD15" s="53">
        <f t="shared" si="125"/>
        <v>0.18710422925814651</v>
      </c>
      <c r="GE15" s="53">
        <f t="shared" si="126"/>
        <v>0.16413219320545414</v>
      </c>
      <c r="GF15" s="53">
        <f t="shared" si="127"/>
        <v>0.15137508666512595</v>
      </c>
      <c r="GG15" s="55">
        <f t="shared" si="257"/>
        <v>1</v>
      </c>
      <c r="GK15" s="41">
        <f t="shared" si="258"/>
        <v>2016</v>
      </c>
      <c r="GL15" s="44" t="str">
        <f t="shared" si="259"/>
        <v>Mar</v>
      </c>
      <c r="GM15" s="51">
        <f t="shared" si="260"/>
        <v>14</v>
      </c>
      <c r="GN15" s="72">
        <f>VLOOKUP($C15+GN$4,'Raw Data'!$B$3:$AD$1033,GN$3,0)</f>
        <v>2612</v>
      </c>
      <c r="GO15" s="72">
        <f>VLOOKUP($C15+GO$4,'Raw Data'!$B$3:$AD$1033,GO$3,0)</f>
        <v>2694</v>
      </c>
      <c r="GP15" s="72">
        <f>VLOOKUP($C15+GP$4,'Raw Data'!$B$3:$AD$1033,GP$3,0)</f>
        <v>2222</v>
      </c>
      <c r="GQ15" s="72">
        <f>VLOOKUP($C15+GQ$4,'Raw Data'!$B$3:$AD$1033,GQ$3,0)</f>
        <v>1959</v>
      </c>
      <c r="GR15" s="72">
        <f>VLOOKUP($C15+GR$4,'Raw Data'!$B$3:$AD$1033,GR$3,0)</f>
        <v>2992</v>
      </c>
      <c r="GS15" s="72">
        <f>VLOOKUP($C15+GS$4,'Raw Data'!$B$3:$AD$1033,GS$3,0)</f>
        <v>2556</v>
      </c>
      <c r="GT15" s="72">
        <f>VLOOKUP($C15+GT$4,'Raw Data'!$B$3:$AD$1033,GT$3,0)</f>
        <v>2662</v>
      </c>
      <c r="GU15" s="73">
        <f t="shared" si="261"/>
        <v>17697</v>
      </c>
      <c r="GV15" s="14"/>
      <c r="GW15" s="49">
        <f t="shared" si="262"/>
        <v>14</v>
      </c>
      <c r="GX15" s="53">
        <f t="shared" si="263"/>
        <v>0.1475956376787026</v>
      </c>
      <c r="GY15" s="53">
        <f t="shared" si="128"/>
        <v>0.1522291913883709</v>
      </c>
      <c r="GZ15" s="53">
        <f t="shared" si="129"/>
        <v>0.12555800418149968</v>
      </c>
      <c r="HA15" s="53">
        <f t="shared" si="130"/>
        <v>0.11069672825902695</v>
      </c>
      <c r="HB15" s="53">
        <f t="shared" si="131"/>
        <v>0.1690682036503362</v>
      </c>
      <c r="HC15" s="53">
        <f t="shared" si="132"/>
        <v>0.1444312595355145</v>
      </c>
      <c r="HD15" s="53">
        <f t="shared" si="133"/>
        <v>0.15042097530654913</v>
      </c>
      <c r="HE15" s="55">
        <f t="shared" si="264"/>
        <v>1</v>
      </c>
      <c r="HI15" s="41">
        <f t="shared" si="265"/>
        <v>2016</v>
      </c>
      <c r="HJ15" s="44" t="str">
        <f t="shared" si="266"/>
        <v>Mar</v>
      </c>
      <c r="HK15" s="51">
        <f t="shared" si="267"/>
        <v>14</v>
      </c>
      <c r="HL15" s="72">
        <f>VLOOKUP($C15+HL$4,'Raw Data'!$B$3:$AD$1033,HL$3,0)</f>
        <v>166</v>
      </c>
      <c r="HM15" s="72">
        <f>VLOOKUP($C15+HM$4,'Raw Data'!$B$3:$AD$1033,HM$3,0)</f>
        <v>181</v>
      </c>
      <c r="HN15" s="72">
        <f>VLOOKUP($C15+HN$4,'Raw Data'!$B$3:$AD$1033,HN$3,0)</f>
        <v>176</v>
      </c>
      <c r="HO15" s="72">
        <f>VLOOKUP($C15+HO$4,'Raw Data'!$B$3:$AD$1033,HO$3,0)</f>
        <v>114</v>
      </c>
      <c r="HP15" s="72">
        <f>VLOOKUP($C15+HP$4,'Raw Data'!$B$3:$AD$1033,HP$3,0)</f>
        <v>229</v>
      </c>
      <c r="HQ15" s="72">
        <f>VLOOKUP($C15+HQ$4,'Raw Data'!$B$3:$AD$1033,HQ$3,0)</f>
        <v>160</v>
      </c>
      <c r="HR15" s="72">
        <f>VLOOKUP($C15+HR$4,'Raw Data'!$B$3:$AD$1033,HR$3,0)</f>
        <v>153</v>
      </c>
      <c r="HS15" s="73">
        <f t="shared" si="268"/>
        <v>1179</v>
      </c>
      <c r="HT15" s="14"/>
      <c r="HU15" s="49">
        <f t="shared" si="269"/>
        <v>14</v>
      </c>
      <c r="HV15" s="53">
        <f t="shared" si="270"/>
        <v>0.14079728583545378</v>
      </c>
      <c r="HW15" s="53">
        <f t="shared" si="134"/>
        <v>0.15351993214588636</v>
      </c>
      <c r="HX15" s="53">
        <f t="shared" si="135"/>
        <v>0.14927905004240882</v>
      </c>
      <c r="HY15" s="53">
        <f t="shared" si="136"/>
        <v>9.6692111959287536E-2</v>
      </c>
      <c r="HZ15" s="53">
        <f t="shared" si="137"/>
        <v>0.19423240033927056</v>
      </c>
      <c r="IA15" s="53">
        <f t="shared" si="138"/>
        <v>0.13570822731128074</v>
      </c>
      <c r="IB15" s="53">
        <f t="shared" si="139"/>
        <v>0.12977099236641221</v>
      </c>
      <c r="IC15" s="55">
        <f t="shared" si="271"/>
        <v>1</v>
      </c>
      <c r="IG15" s="41">
        <f t="shared" si="272"/>
        <v>2016</v>
      </c>
      <c r="IH15" s="44" t="str">
        <f t="shared" si="273"/>
        <v>Mar</v>
      </c>
      <c r="II15" s="51">
        <f t="shared" si="274"/>
        <v>14</v>
      </c>
      <c r="IJ15" s="72">
        <f>VLOOKUP($C15+IJ$4,'Raw Data'!$B$3:$AD$1033,IJ$3,0)</f>
        <v>50</v>
      </c>
      <c r="IK15" s="72">
        <f>VLOOKUP($C15+IK$4,'Raw Data'!$B$3:$AD$1033,IK$3,0)</f>
        <v>31</v>
      </c>
      <c r="IL15" s="72">
        <f>VLOOKUP($C15+IL$4,'Raw Data'!$B$3:$AD$1033,IL$3,0)</f>
        <v>11</v>
      </c>
      <c r="IM15" s="72">
        <f>VLOOKUP($C15+IM$4,'Raw Data'!$B$3:$AD$1033,IM$3,0)</f>
        <v>24</v>
      </c>
      <c r="IN15" s="72">
        <f>VLOOKUP($C15+IN$4,'Raw Data'!$B$3:$AD$1033,IN$3,0)</f>
        <v>54</v>
      </c>
      <c r="IO15" s="72">
        <f>VLOOKUP($C15+IO$4,'Raw Data'!$B$3:$AD$1033,IO$3,0)</f>
        <v>50</v>
      </c>
      <c r="IP15" s="72">
        <f>VLOOKUP($C15+IP$4,'Raw Data'!$B$3:$AD$1033,IP$3,0)</f>
        <v>59</v>
      </c>
      <c r="IQ15" s="73">
        <f t="shared" si="275"/>
        <v>279</v>
      </c>
      <c r="IR15" s="14"/>
      <c r="IS15" s="49">
        <f t="shared" si="276"/>
        <v>14</v>
      </c>
      <c r="IT15" s="53">
        <f t="shared" si="277"/>
        <v>0.17921146953405018</v>
      </c>
      <c r="IU15" s="53">
        <f t="shared" si="140"/>
        <v>0.1111111111111111</v>
      </c>
      <c r="IV15" s="53">
        <f t="shared" si="141"/>
        <v>3.9426523297491037E-2</v>
      </c>
      <c r="IW15" s="53">
        <f t="shared" si="142"/>
        <v>8.6021505376344093E-2</v>
      </c>
      <c r="IX15" s="53">
        <f t="shared" si="143"/>
        <v>0.19354838709677419</v>
      </c>
      <c r="IY15" s="53">
        <f t="shared" si="144"/>
        <v>0.17921146953405018</v>
      </c>
      <c r="IZ15" s="53">
        <f t="shared" si="145"/>
        <v>0.21146953405017921</v>
      </c>
      <c r="JA15" s="55">
        <f t="shared" si="278"/>
        <v>1</v>
      </c>
      <c r="JE15" s="41">
        <f t="shared" si="279"/>
        <v>2016</v>
      </c>
      <c r="JF15" s="44" t="str">
        <f t="shared" si="280"/>
        <v>Mar</v>
      </c>
      <c r="JG15" s="51">
        <f t="shared" si="281"/>
        <v>14</v>
      </c>
      <c r="JH15" s="72">
        <f>VLOOKUP($C15+JH$4,'Raw Data'!$B$3:$AD$1033,JH$3,0)</f>
        <v>5</v>
      </c>
      <c r="JI15" s="72">
        <f>VLOOKUP($C15+JI$4,'Raw Data'!$B$3:$AD$1033,JI$3,0)</f>
        <v>13</v>
      </c>
      <c r="JJ15" s="72">
        <f>VLOOKUP($C15+JJ$4,'Raw Data'!$B$3:$AD$1033,JJ$3,0)</f>
        <v>17</v>
      </c>
      <c r="JK15" s="72">
        <f>VLOOKUP($C15+JK$4,'Raw Data'!$B$3:$AD$1033,JK$3,0)</f>
        <v>4</v>
      </c>
      <c r="JL15" s="72">
        <f>VLOOKUP($C15+JL$4,'Raw Data'!$B$3:$AD$1033,JL$3,0)</f>
        <v>6</v>
      </c>
      <c r="JM15" s="72">
        <f>VLOOKUP($C15+JM$4,'Raw Data'!$B$3:$AD$1033,JM$3,0)</f>
        <v>7</v>
      </c>
      <c r="JN15" s="72">
        <f>VLOOKUP($C15+JN$4,'Raw Data'!$B$3:$AD$1033,JN$3,0)</f>
        <v>8</v>
      </c>
      <c r="JO15" s="73">
        <f t="shared" si="282"/>
        <v>60</v>
      </c>
      <c r="JP15" s="14"/>
      <c r="JQ15" s="49">
        <f t="shared" si="283"/>
        <v>14</v>
      </c>
      <c r="JR15" s="53">
        <f t="shared" si="284"/>
        <v>8.3333333333333329E-2</v>
      </c>
      <c r="JS15" s="53">
        <f t="shared" si="146"/>
        <v>0.21666666666666667</v>
      </c>
      <c r="JT15" s="53">
        <f t="shared" si="147"/>
        <v>0.28333333333333333</v>
      </c>
      <c r="JU15" s="53">
        <f t="shared" si="148"/>
        <v>6.6666666666666666E-2</v>
      </c>
      <c r="JV15" s="53">
        <f t="shared" si="149"/>
        <v>0.1</v>
      </c>
      <c r="JW15" s="53">
        <f t="shared" si="150"/>
        <v>0.11666666666666667</v>
      </c>
      <c r="JX15" s="53">
        <f t="shared" si="151"/>
        <v>0.13333333333333333</v>
      </c>
      <c r="JY15" s="55">
        <f t="shared" si="285"/>
        <v>0.99999999999999989</v>
      </c>
      <c r="KC15" s="41">
        <f t="shared" si="286"/>
        <v>2016</v>
      </c>
      <c r="KD15" s="44" t="str">
        <f t="shared" si="287"/>
        <v>Mar</v>
      </c>
      <c r="KE15" s="51">
        <f t="shared" si="288"/>
        <v>14</v>
      </c>
      <c r="KF15" s="72">
        <f>VLOOKUP($C15+KF$4,'Raw Data'!$B$3:$AD$1033,KF$3,0)</f>
        <v>38</v>
      </c>
      <c r="KG15" s="72">
        <f>VLOOKUP($C15+KG$4,'Raw Data'!$B$3:$AD$1033,KG$3,0)</f>
        <v>12</v>
      </c>
      <c r="KH15" s="72">
        <f>VLOOKUP($C15+KH$4,'Raw Data'!$B$3:$AD$1033,KH$3,0)</f>
        <v>0</v>
      </c>
      <c r="KI15" s="72">
        <f>VLOOKUP($C15+KI$4,'Raw Data'!$B$3:$AD$1033,KI$3,0)</f>
        <v>0</v>
      </c>
      <c r="KJ15" s="72">
        <f>VLOOKUP($C15+KJ$4,'Raw Data'!$B$3:$AD$1033,KJ$3,0)</f>
        <v>20</v>
      </c>
      <c r="KK15" s="72">
        <f>VLOOKUP($C15+KK$4,'Raw Data'!$B$3:$AD$1033,KK$3,0)</f>
        <v>29</v>
      </c>
      <c r="KL15" s="72">
        <f>VLOOKUP($C15+KL$4,'Raw Data'!$B$3:$AD$1033,KL$3,0)</f>
        <v>29</v>
      </c>
      <c r="KM15" s="73">
        <f t="shared" si="289"/>
        <v>128</v>
      </c>
      <c r="KN15" s="14"/>
      <c r="KO15" s="49">
        <f t="shared" si="290"/>
        <v>14</v>
      </c>
      <c r="KP15" s="53">
        <f t="shared" si="291"/>
        <v>0.296875</v>
      </c>
      <c r="KQ15" s="53">
        <f t="shared" si="152"/>
        <v>9.375E-2</v>
      </c>
      <c r="KR15" s="53">
        <f t="shared" si="153"/>
        <v>0</v>
      </c>
      <c r="KS15" s="53">
        <f t="shared" si="154"/>
        <v>0</v>
      </c>
      <c r="KT15" s="53">
        <f t="shared" si="155"/>
        <v>0.15625</v>
      </c>
      <c r="KU15" s="53">
        <f t="shared" si="156"/>
        <v>0.2265625</v>
      </c>
      <c r="KV15" s="53">
        <f t="shared" si="157"/>
        <v>0.2265625</v>
      </c>
      <c r="KW15" s="55">
        <f t="shared" si="292"/>
        <v>1</v>
      </c>
      <c r="LA15" s="41">
        <f t="shared" si="293"/>
        <v>2016</v>
      </c>
      <c r="LB15" s="44" t="str">
        <f t="shared" si="294"/>
        <v>Mar</v>
      </c>
      <c r="LC15" s="51">
        <f t="shared" si="295"/>
        <v>14</v>
      </c>
      <c r="LD15" s="72">
        <f>VLOOKUP($C15+LD$4,'Raw Data'!$B$3:$AD$1033,LD$3,0)</f>
        <v>91</v>
      </c>
      <c r="LE15" s="72">
        <f>VLOOKUP($C15+LE$4,'Raw Data'!$B$3:$AD$1033,LE$3,0)</f>
        <v>95</v>
      </c>
      <c r="LF15" s="72">
        <f>VLOOKUP($C15+LF$4,'Raw Data'!$B$3:$AD$1033,LF$3,0)</f>
        <v>0</v>
      </c>
      <c r="LG15" s="72">
        <f>VLOOKUP($C15+LG$4,'Raw Data'!$B$3:$AD$1033,LG$3,0)</f>
        <v>0</v>
      </c>
      <c r="LH15" s="72">
        <f>VLOOKUP($C15+LH$4,'Raw Data'!$B$3:$AD$1033,LH$3,0)</f>
        <v>96</v>
      </c>
      <c r="LI15" s="72">
        <f>VLOOKUP($C15+LI$4,'Raw Data'!$B$3:$AD$1033,LI$3,0)</f>
        <v>95</v>
      </c>
      <c r="LJ15" s="72">
        <f>VLOOKUP($C15+LJ$4,'Raw Data'!$B$3:$AD$1033,LJ$3,0)</f>
        <v>74</v>
      </c>
      <c r="LK15" s="73">
        <f t="shared" si="296"/>
        <v>451</v>
      </c>
      <c r="LL15" s="14"/>
      <c r="LM15" s="49">
        <f t="shared" si="297"/>
        <v>14</v>
      </c>
      <c r="LN15" s="53">
        <f t="shared" si="298"/>
        <v>0.20177383592017739</v>
      </c>
      <c r="LO15" s="53">
        <f t="shared" si="158"/>
        <v>0.21064301552106429</v>
      </c>
      <c r="LP15" s="53">
        <f t="shared" si="159"/>
        <v>0</v>
      </c>
      <c r="LQ15" s="53">
        <f t="shared" si="160"/>
        <v>0</v>
      </c>
      <c r="LR15" s="53">
        <f t="shared" si="161"/>
        <v>0.21286031042128603</v>
      </c>
      <c r="LS15" s="53">
        <f t="shared" si="162"/>
        <v>0.21064301552106429</v>
      </c>
      <c r="LT15" s="53">
        <f t="shared" si="163"/>
        <v>0.16407982261640799</v>
      </c>
      <c r="LU15" s="55">
        <f t="shared" si="299"/>
        <v>1</v>
      </c>
      <c r="LY15" s="41">
        <f t="shared" si="300"/>
        <v>2016</v>
      </c>
      <c r="LZ15" s="44" t="str">
        <f t="shared" si="301"/>
        <v>Mar</v>
      </c>
      <c r="MA15" s="51">
        <f t="shared" si="302"/>
        <v>14</v>
      </c>
      <c r="MB15" s="72">
        <f>VLOOKUP($C15+MB$4,'Raw Data'!$B$3:$AD$1033,MB$3,0)</f>
        <v>749</v>
      </c>
      <c r="MC15" s="72">
        <f>VLOOKUP($C15+MC$4,'Raw Data'!$B$3:$AD$1033,MC$3,0)</f>
        <v>630</v>
      </c>
      <c r="MD15" s="72">
        <f>VLOOKUP($C15+MD$4,'Raw Data'!$B$3:$AD$1033,MD$3,0)</f>
        <v>189</v>
      </c>
      <c r="ME15" s="72">
        <f>VLOOKUP($C15+ME$4,'Raw Data'!$B$3:$AD$1033,ME$3,0)</f>
        <v>193</v>
      </c>
      <c r="MF15" s="72">
        <f>VLOOKUP($C15+MF$4,'Raw Data'!$B$3:$AD$1033,MF$3,0)</f>
        <v>685</v>
      </c>
      <c r="MG15" s="72">
        <f>VLOOKUP($C15+MG$4,'Raw Data'!$B$3:$AD$1033,MG$3,0)</f>
        <v>733</v>
      </c>
      <c r="MH15" s="72">
        <f>VLOOKUP($C15+MH$4,'Raw Data'!$B$3:$AD$1033,MH$3,0)</f>
        <v>751</v>
      </c>
      <c r="MI15" s="73">
        <f t="shared" si="303"/>
        <v>3930</v>
      </c>
      <c r="MJ15" s="14"/>
      <c r="MK15" s="49">
        <f t="shared" si="304"/>
        <v>14</v>
      </c>
      <c r="ML15" s="53">
        <f t="shared" si="305"/>
        <v>0.19058524173027991</v>
      </c>
      <c r="MM15" s="53">
        <f t="shared" si="164"/>
        <v>0.16030534351145037</v>
      </c>
      <c r="MN15" s="53">
        <f t="shared" si="165"/>
        <v>4.8091603053435114E-2</v>
      </c>
      <c r="MO15" s="53">
        <f t="shared" si="166"/>
        <v>4.9109414758269722E-2</v>
      </c>
      <c r="MP15" s="53">
        <f t="shared" si="167"/>
        <v>0.17430025445292621</v>
      </c>
      <c r="MQ15" s="53">
        <f t="shared" si="168"/>
        <v>0.18651399491094148</v>
      </c>
      <c r="MR15" s="53">
        <f t="shared" si="169"/>
        <v>0.19109414758269719</v>
      </c>
      <c r="MS15" s="55">
        <f t="shared" si="306"/>
        <v>1</v>
      </c>
      <c r="MW15" s="41">
        <f t="shared" si="307"/>
        <v>2016</v>
      </c>
      <c r="MX15" s="44" t="str">
        <f t="shared" si="308"/>
        <v>Mar</v>
      </c>
      <c r="MY15" s="51">
        <f t="shared" si="309"/>
        <v>14</v>
      </c>
      <c r="MZ15" s="72">
        <f>VLOOKUP($C15+MZ$4,'Raw Data'!$B$3:$AD$1033,MZ$3,0)</f>
        <v>89</v>
      </c>
      <c r="NA15" s="72">
        <f>VLOOKUP($C15+NA$4,'Raw Data'!$B$3:$AD$1033,NA$3,0)</f>
        <v>115</v>
      </c>
      <c r="NB15" s="72">
        <f>VLOOKUP($C15+NB$4,'Raw Data'!$B$3:$AD$1033,NB$3,0)</f>
        <v>82</v>
      </c>
      <c r="NC15" s="72">
        <f>VLOOKUP($C15+NC$4,'Raw Data'!$B$3:$AD$1033,NC$3,0)</f>
        <v>67</v>
      </c>
      <c r="ND15" s="72">
        <f>VLOOKUP($C15+ND$4,'Raw Data'!$B$3:$AD$1033,ND$3,0)</f>
        <v>135</v>
      </c>
      <c r="NE15" s="72">
        <f>VLOOKUP($C15+NE$4,'Raw Data'!$B$3:$AD$1033,NE$3,0)</f>
        <v>129</v>
      </c>
      <c r="NF15" s="72">
        <f>VLOOKUP($C15+NF$4,'Raw Data'!$B$3:$AD$1033,NF$3,0)</f>
        <v>118</v>
      </c>
      <c r="NG15" s="73">
        <f t="shared" si="310"/>
        <v>735</v>
      </c>
      <c r="NH15" s="14"/>
      <c r="NI15" s="49">
        <f t="shared" si="311"/>
        <v>14</v>
      </c>
      <c r="NJ15" s="53">
        <f t="shared" si="170"/>
        <v>0.12108843537414966</v>
      </c>
      <c r="NK15" s="53">
        <f t="shared" si="171"/>
        <v>0.15646258503401361</v>
      </c>
      <c r="NL15" s="53">
        <f t="shared" si="172"/>
        <v>0.11156462585034013</v>
      </c>
      <c r="NM15" s="53">
        <f t="shared" si="173"/>
        <v>9.1156462585034015E-2</v>
      </c>
      <c r="NN15" s="53">
        <f t="shared" si="174"/>
        <v>0.18367346938775511</v>
      </c>
      <c r="NO15" s="53">
        <f t="shared" si="175"/>
        <v>0.17551020408163265</v>
      </c>
      <c r="NP15" s="53">
        <f t="shared" si="176"/>
        <v>0.16054421768707483</v>
      </c>
      <c r="NQ15" s="55">
        <f t="shared" si="312"/>
        <v>1</v>
      </c>
      <c r="NU15" s="41">
        <f t="shared" si="313"/>
        <v>2016</v>
      </c>
      <c r="NV15" s="44" t="str">
        <f t="shared" si="314"/>
        <v>Mar</v>
      </c>
      <c r="NW15" s="51">
        <f t="shared" si="315"/>
        <v>14</v>
      </c>
      <c r="NX15" s="72">
        <f>VLOOKUP($C15+NX$4,'Raw Data'!$B$3:$AD$1033,NX$3,0)</f>
        <v>0</v>
      </c>
      <c r="NY15" s="72">
        <f>VLOOKUP($C15+NY$4,'Raw Data'!$B$3:$AD$1033,NY$3,0)</f>
        <v>0</v>
      </c>
      <c r="NZ15" s="72">
        <f>VLOOKUP($C15+NZ$4,'Raw Data'!$B$3:$AD$1033,NZ$3,0)</f>
        <v>0</v>
      </c>
      <c r="OA15" s="72">
        <f>VLOOKUP($C15+OA$4,'Raw Data'!$B$3:$AD$1033,OA$3,0)</f>
        <v>0</v>
      </c>
      <c r="OB15" s="72">
        <f>VLOOKUP($C15+OB$4,'Raw Data'!$B$3:$AD$1033,OB$3,0)</f>
        <v>0</v>
      </c>
      <c r="OC15" s="72">
        <f>VLOOKUP($C15+OC$4,'Raw Data'!$B$3:$AD$1033,OC$3,0)</f>
        <v>0</v>
      </c>
      <c r="OD15" s="72">
        <f>VLOOKUP($C15+OD$4,'Raw Data'!$B$3:$AD$1033,OD$3,0)</f>
        <v>0</v>
      </c>
      <c r="OE15" s="73">
        <f t="shared" si="316"/>
        <v>0</v>
      </c>
      <c r="OF15" s="14"/>
      <c r="OG15" s="49">
        <f t="shared" si="317"/>
        <v>14</v>
      </c>
      <c r="OH15" s="53" t="str">
        <f t="shared" si="318"/>
        <v/>
      </c>
      <c r="OI15" s="53" t="str">
        <f t="shared" si="177"/>
        <v/>
      </c>
      <c r="OJ15" s="53" t="str">
        <f t="shared" si="178"/>
        <v/>
      </c>
      <c r="OK15" s="53" t="str">
        <f t="shared" si="179"/>
        <v/>
      </c>
      <c r="OL15" s="53" t="str">
        <f t="shared" si="180"/>
        <v/>
      </c>
      <c r="OM15" s="53" t="str">
        <f t="shared" si="181"/>
        <v/>
      </c>
      <c r="ON15" s="53" t="str">
        <f t="shared" si="182"/>
        <v/>
      </c>
      <c r="OO15" s="55">
        <f t="shared" si="319"/>
        <v>0</v>
      </c>
      <c r="OS15" s="41">
        <f t="shared" si="320"/>
        <v>2016</v>
      </c>
      <c r="OT15" s="44" t="str">
        <f t="shared" si="321"/>
        <v>Mar</v>
      </c>
      <c r="OU15" s="51">
        <f t="shared" si="322"/>
        <v>14</v>
      </c>
      <c r="OV15" s="72">
        <f>VLOOKUP($C15+OV$4,'Raw Data'!$B$3:$AD$1033,OV$3,0)</f>
        <v>0</v>
      </c>
      <c r="OW15" s="72">
        <f>VLOOKUP($C15+OW$4,'Raw Data'!$B$3:$AD$1033,OW$3,0)</f>
        <v>0</v>
      </c>
      <c r="OX15" s="72">
        <f>VLOOKUP($C15+OX$4,'Raw Data'!$B$3:$AD$1033,OX$3,0)</f>
        <v>0</v>
      </c>
      <c r="OY15" s="72">
        <f>VLOOKUP($C15+OY$4,'Raw Data'!$B$3:$AD$1033,OY$3,0)</f>
        <v>0</v>
      </c>
      <c r="OZ15" s="72">
        <f>VLOOKUP($C15+OZ$4,'Raw Data'!$B$3:$AD$1033,OZ$3,0)</f>
        <v>0</v>
      </c>
      <c r="PA15" s="72">
        <f>VLOOKUP($C15+PA$4,'Raw Data'!$B$3:$AD$1033,PA$3,0)</f>
        <v>0</v>
      </c>
      <c r="PB15" s="72">
        <f>VLOOKUP($C15+PB$4,'Raw Data'!$B$3:$AD$1033,PB$3,0)</f>
        <v>0</v>
      </c>
      <c r="PC15" s="73">
        <f t="shared" si="323"/>
        <v>0</v>
      </c>
      <c r="PD15" s="14"/>
      <c r="PE15" s="49">
        <f t="shared" si="324"/>
        <v>14</v>
      </c>
      <c r="PF15" s="53" t="str">
        <f t="shared" si="325"/>
        <v/>
      </c>
      <c r="PG15" s="53" t="str">
        <f t="shared" si="183"/>
        <v/>
      </c>
      <c r="PH15" s="53" t="str">
        <f t="shared" si="184"/>
        <v/>
      </c>
      <c r="PI15" s="53" t="str">
        <f t="shared" si="185"/>
        <v/>
      </c>
      <c r="PJ15" s="53" t="str">
        <f t="shared" si="186"/>
        <v/>
      </c>
      <c r="PK15" s="53" t="str">
        <f t="shared" si="187"/>
        <v/>
      </c>
      <c r="PL15" s="53" t="str">
        <f t="shared" si="188"/>
        <v/>
      </c>
      <c r="PM15" s="55">
        <f t="shared" si="326"/>
        <v>0</v>
      </c>
      <c r="PS15" s="41">
        <f t="shared" si="327"/>
        <v>2016</v>
      </c>
      <c r="PT15" s="44" t="str">
        <f t="shared" si="328"/>
        <v>Mar</v>
      </c>
      <c r="PU15" s="51">
        <f t="shared" si="329"/>
        <v>14</v>
      </c>
      <c r="PV15" s="72">
        <f>VLOOKUP($C15+PV$4,'Raw Data'!$B$3:$AD$1033,PV$3,0)</f>
        <v>0</v>
      </c>
      <c r="PW15" s="72">
        <f>VLOOKUP($C15+PW$4,'Raw Data'!$B$3:$AD$1033,PW$3,0)</f>
        <v>0</v>
      </c>
      <c r="PX15" s="72">
        <f>VLOOKUP($C15+PX$4,'Raw Data'!$B$3:$AD$1033,PX$3,0)</f>
        <v>0</v>
      </c>
      <c r="PY15" s="72">
        <f>VLOOKUP($C15+PY$4,'Raw Data'!$B$3:$AD$1033,PY$3,0)</f>
        <v>0</v>
      </c>
      <c r="PZ15" s="72">
        <f>VLOOKUP($C15+PZ$4,'Raw Data'!$B$3:$AD$1033,PZ$3,0)</f>
        <v>0</v>
      </c>
      <c r="QA15" s="72">
        <f>VLOOKUP($C15+QA$4,'Raw Data'!$B$3:$AD$1033,QA$3,0)</f>
        <v>0</v>
      </c>
      <c r="QB15" s="72">
        <f>VLOOKUP($C15+QB$4,'Raw Data'!$B$3:$AD$1033,QB$3,0)</f>
        <v>0</v>
      </c>
      <c r="QC15" s="73">
        <f t="shared" si="330"/>
        <v>0</v>
      </c>
      <c r="QD15" s="14"/>
      <c r="QE15" s="49">
        <f t="shared" si="331"/>
        <v>14</v>
      </c>
      <c r="QF15" s="53" t="str">
        <f t="shared" si="332"/>
        <v/>
      </c>
      <c r="QG15" s="53" t="str">
        <f t="shared" si="189"/>
        <v/>
      </c>
      <c r="QH15" s="53" t="str">
        <f t="shared" si="190"/>
        <v/>
      </c>
      <c r="QI15" s="53" t="str">
        <f t="shared" si="191"/>
        <v/>
      </c>
      <c r="QJ15" s="53" t="str">
        <f t="shared" si="192"/>
        <v/>
      </c>
      <c r="QK15" s="53" t="str">
        <f t="shared" si="193"/>
        <v/>
      </c>
      <c r="QL15" s="53" t="str">
        <f t="shared" si="194"/>
        <v/>
      </c>
      <c r="QM15" s="55">
        <f t="shared" si="333"/>
        <v>0</v>
      </c>
      <c r="QQ15" s="41">
        <f t="shared" si="334"/>
        <v>2016</v>
      </c>
      <c r="QR15" s="44" t="str">
        <f t="shared" si="335"/>
        <v>Mar</v>
      </c>
      <c r="QS15" s="51">
        <f t="shared" si="336"/>
        <v>14</v>
      </c>
      <c r="QT15" s="72">
        <f>VLOOKUP($C15+QT$4,'Raw Data'!$B$3:$AD$1033,QT$3,0)</f>
        <v>0</v>
      </c>
      <c r="QU15" s="72">
        <f>VLOOKUP($C15+QU$4,'Raw Data'!$B$3:$AD$1033,QU$3,0)</f>
        <v>0</v>
      </c>
      <c r="QV15" s="72">
        <f>VLOOKUP($C15+QV$4,'Raw Data'!$B$3:$AD$1033,QV$3,0)</f>
        <v>0</v>
      </c>
      <c r="QW15" s="72">
        <f>VLOOKUP($C15+QW$4,'Raw Data'!$B$3:$AD$1033,QW$3,0)</f>
        <v>0</v>
      </c>
      <c r="QX15" s="72">
        <f>VLOOKUP($C15+QX$4,'Raw Data'!$B$3:$AD$1033,QX$3,0)</f>
        <v>0</v>
      </c>
      <c r="QY15" s="72">
        <f>VLOOKUP($C15+QY$4,'Raw Data'!$B$3:$AD$1033,QY$3,0)</f>
        <v>0</v>
      </c>
      <c r="QZ15" s="72">
        <f>VLOOKUP($C15+QZ$4,'Raw Data'!$B$3:$AD$1033,QZ$3,0)</f>
        <v>0</v>
      </c>
      <c r="RA15" s="73">
        <f t="shared" si="337"/>
        <v>0</v>
      </c>
      <c r="RB15" s="14"/>
      <c r="RC15" s="49">
        <f t="shared" si="338"/>
        <v>14</v>
      </c>
      <c r="RD15" s="53" t="str">
        <f t="shared" si="339"/>
        <v/>
      </c>
      <c r="RE15" s="53" t="str">
        <f t="shared" si="195"/>
        <v/>
      </c>
      <c r="RF15" s="53" t="str">
        <f t="shared" si="196"/>
        <v/>
      </c>
      <c r="RG15" s="53" t="str">
        <f t="shared" si="197"/>
        <v/>
      </c>
      <c r="RH15" s="53" t="str">
        <f t="shared" si="198"/>
        <v/>
      </c>
      <c r="RI15" s="53" t="str">
        <f t="shared" si="199"/>
        <v/>
      </c>
      <c r="RJ15" s="53" t="str">
        <f t="shared" si="200"/>
        <v/>
      </c>
      <c r="RK15" s="55">
        <f t="shared" si="340"/>
        <v>0</v>
      </c>
    </row>
    <row r="16" spans="2:479" ht="12.75" customHeight="1" x14ac:dyDescent="0.25">
      <c r="B16" s="170">
        <v>7</v>
      </c>
      <c r="C16" s="191">
        <f t="shared" si="201"/>
        <v>42467</v>
      </c>
      <c r="D16" s="41">
        <f t="shared" si="202"/>
        <v>2016</v>
      </c>
      <c r="E16" s="44" t="str">
        <f t="shared" si="203"/>
        <v>Apr</v>
      </c>
      <c r="F16" s="51">
        <f t="shared" si="204"/>
        <v>15</v>
      </c>
      <c r="G16" s="20">
        <f>VLOOKUP($C16+G$4,'Raw Data'!$B$3:$AD$1033,G$3,0)</f>
        <v>168</v>
      </c>
      <c r="H16" s="20">
        <f>VLOOKUP($C16+H$4,'Raw Data'!$B$3:$AD$1033,H$3,0)</f>
        <v>154</v>
      </c>
      <c r="I16" s="20">
        <f>VLOOKUP($C16+I$4,'Raw Data'!$B$3:$AD$1033,I$3,0)</f>
        <v>150</v>
      </c>
      <c r="J16" s="20">
        <f>VLOOKUP($C16+J$4,'Raw Data'!$B$3:$AD$1033,J$3,0)</f>
        <v>145</v>
      </c>
      <c r="K16" s="20">
        <f>VLOOKUP($C16+K$4,'Raw Data'!$B$3:$AD$1033,K$3,0)</f>
        <v>232</v>
      </c>
      <c r="L16" s="20">
        <f>VLOOKUP($C16+L$4,'Raw Data'!$B$3:$AD$1033,L$3,0)</f>
        <v>187</v>
      </c>
      <c r="M16" s="20">
        <f>VLOOKUP($C16+M$4,'Raw Data'!$B$3:$AD$1033,M$3,0)</f>
        <v>203</v>
      </c>
      <c r="N16" s="21">
        <f t="shared" si="205"/>
        <v>1239</v>
      </c>
      <c r="O16" s="14"/>
      <c r="P16" s="49">
        <f t="shared" si="206"/>
        <v>15</v>
      </c>
      <c r="Q16" s="53">
        <f t="shared" si="207"/>
        <v>0.13559322033898305</v>
      </c>
      <c r="R16" s="53">
        <f t="shared" si="80"/>
        <v>0.12429378531073447</v>
      </c>
      <c r="S16" s="53">
        <f t="shared" si="81"/>
        <v>0.12106537530266344</v>
      </c>
      <c r="T16" s="53">
        <f t="shared" si="82"/>
        <v>0.11702986279257466</v>
      </c>
      <c r="U16" s="53">
        <f t="shared" si="83"/>
        <v>0.18724778046811946</v>
      </c>
      <c r="V16" s="53">
        <f t="shared" si="84"/>
        <v>0.15092816787732041</v>
      </c>
      <c r="W16" s="53">
        <f t="shared" si="85"/>
        <v>0.16384180790960451</v>
      </c>
      <c r="X16" s="55">
        <f t="shared" si="208"/>
        <v>1</v>
      </c>
      <c r="Z16" s="41">
        <f t="shared" si="209"/>
        <v>2016</v>
      </c>
      <c r="AA16" s="44" t="str">
        <f t="shared" si="210"/>
        <v>Apr</v>
      </c>
      <c r="AB16" s="51">
        <f t="shared" si="211"/>
        <v>15</v>
      </c>
      <c r="AC16" s="72">
        <f>VLOOKUP($C16+AC$4,'Raw Data'!$B$3:$AD$1033,AC$3,0)</f>
        <v>135</v>
      </c>
      <c r="AD16" s="72">
        <f>VLOOKUP($C16+AD$4,'Raw Data'!$B$3:$AD$1033,AD$3,0)</f>
        <v>174</v>
      </c>
      <c r="AE16" s="72">
        <f>VLOOKUP($C16+AE$4,'Raw Data'!$B$3:$AD$1033,AE$3,0)</f>
        <v>165</v>
      </c>
      <c r="AF16" s="72">
        <f>VLOOKUP($C16+AF$4,'Raw Data'!$B$3:$AD$1033,AF$3,0)</f>
        <v>105</v>
      </c>
      <c r="AG16" s="72">
        <f>VLOOKUP($C16+AG$4,'Raw Data'!$B$3:$AD$1033,AG$3,0)</f>
        <v>159</v>
      </c>
      <c r="AH16" s="72">
        <f>VLOOKUP($C16+AH$4,'Raw Data'!$B$3:$AD$1033,AH$3,0)</f>
        <v>181</v>
      </c>
      <c r="AI16" s="72">
        <f>VLOOKUP($C16+AI$4,'Raw Data'!$B$3:$AD$1033,AI$3,0)</f>
        <v>177</v>
      </c>
      <c r="AJ16" s="73">
        <f t="shared" si="212"/>
        <v>1096</v>
      </c>
      <c r="AK16" s="14"/>
      <c r="AL16" s="49">
        <f t="shared" si="213"/>
        <v>15</v>
      </c>
      <c r="AM16" s="53">
        <f t="shared" si="214"/>
        <v>0.12317518248175183</v>
      </c>
      <c r="AN16" s="53">
        <f t="shared" si="86"/>
        <v>0.15875912408759124</v>
      </c>
      <c r="AO16" s="53">
        <f t="shared" si="87"/>
        <v>0.15054744525547445</v>
      </c>
      <c r="AP16" s="53">
        <f t="shared" si="88"/>
        <v>9.5802919708029191E-2</v>
      </c>
      <c r="AQ16" s="53">
        <f t="shared" si="89"/>
        <v>0.14507299270072993</v>
      </c>
      <c r="AR16" s="53">
        <f t="shared" si="90"/>
        <v>0.16514598540145986</v>
      </c>
      <c r="AS16" s="53">
        <f t="shared" si="91"/>
        <v>0.16149635036496351</v>
      </c>
      <c r="AT16" s="55">
        <f t="shared" si="215"/>
        <v>1</v>
      </c>
      <c r="AW16" s="41">
        <f t="shared" si="216"/>
        <v>2016</v>
      </c>
      <c r="AX16" s="44" t="str">
        <f t="shared" si="217"/>
        <v>Apr</v>
      </c>
      <c r="AY16" s="51">
        <f t="shared" si="218"/>
        <v>15</v>
      </c>
      <c r="AZ16" s="72">
        <f>VLOOKUP($C16+AZ$4,'Raw Data'!$B$3:$AD$1033,AZ$3,0)</f>
        <v>71</v>
      </c>
      <c r="BA16" s="72">
        <f>VLOOKUP($C16+BA$4,'Raw Data'!$B$3:$AD$1033,BA$3,0)</f>
        <v>103</v>
      </c>
      <c r="BB16" s="72">
        <f>VLOOKUP($C16+BB$4,'Raw Data'!$B$3:$AD$1033,BB$3,0)</f>
        <v>88</v>
      </c>
      <c r="BC16" s="72">
        <f>VLOOKUP($C16+BC$4,'Raw Data'!$B$3:$AD$1033,BC$3,0)</f>
        <v>75</v>
      </c>
      <c r="BD16" s="72">
        <f>VLOOKUP($C16+BD$4,'Raw Data'!$B$3:$AD$1033,BD$3,0)</f>
        <v>87</v>
      </c>
      <c r="BE16" s="72">
        <f>VLOOKUP($C16+BE$4,'Raw Data'!$B$3:$AD$1033,BE$3,0)</f>
        <v>94</v>
      </c>
      <c r="BF16" s="72">
        <f>VLOOKUP($C16+BF$4,'Raw Data'!$B$3:$AD$1033,BF$3,0)</f>
        <v>128</v>
      </c>
      <c r="BG16" s="73">
        <f t="shared" si="219"/>
        <v>646</v>
      </c>
      <c r="BH16" s="14"/>
      <c r="BI16" s="49">
        <f t="shared" si="220"/>
        <v>15</v>
      </c>
      <c r="BJ16" s="53">
        <f t="shared" si="221"/>
        <v>0.10990712074303406</v>
      </c>
      <c r="BK16" s="53">
        <f t="shared" si="92"/>
        <v>0.15944272445820434</v>
      </c>
      <c r="BL16" s="53">
        <f t="shared" si="93"/>
        <v>0.13622291021671826</v>
      </c>
      <c r="BM16" s="53">
        <f t="shared" si="94"/>
        <v>0.11609907120743033</v>
      </c>
      <c r="BN16" s="53">
        <f t="shared" si="95"/>
        <v>0.1346749226006192</v>
      </c>
      <c r="BO16" s="53">
        <f t="shared" si="96"/>
        <v>0.14551083591331268</v>
      </c>
      <c r="BP16" s="53">
        <f t="shared" si="97"/>
        <v>0.19814241486068113</v>
      </c>
      <c r="BQ16" s="55">
        <f t="shared" si="222"/>
        <v>1</v>
      </c>
      <c r="BU16" s="41">
        <f t="shared" si="223"/>
        <v>2016</v>
      </c>
      <c r="BV16" s="44" t="str">
        <f t="shared" si="224"/>
        <v>Apr</v>
      </c>
      <c r="BW16" s="51">
        <f t="shared" si="225"/>
        <v>15</v>
      </c>
      <c r="BX16" s="72">
        <f>VLOOKUP($C16+BX$4,'Raw Data'!$B$3:$AD$1033,BX$3,0)</f>
        <v>34</v>
      </c>
      <c r="BY16" s="72">
        <f>VLOOKUP($C16+BY$4,'Raw Data'!$B$3:$AD$1033,BY$3,0)</f>
        <v>29</v>
      </c>
      <c r="BZ16" s="72">
        <f>VLOOKUP($C16+BZ$4,'Raw Data'!$B$3:$AD$1033,BZ$3,0)</f>
        <v>30</v>
      </c>
      <c r="CA16" s="72">
        <f>VLOOKUP($C16+CA$4,'Raw Data'!$B$3:$AD$1033,CA$3,0)</f>
        <v>37</v>
      </c>
      <c r="CB16" s="72">
        <f>VLOOKUP($C16+CB$4,'Raw Data'!$B$3:$AD$1033,CB$3,0)</f>
        <v>53</v>
      </c>
      <c r="CC16" s="72">
        <f>VLOOKUP($C16+CC$4,'Raw Data'!$B$3:$AD$1033,CC$3,0)</f>
        <v>57</v>
      </c>
      <c r="CD16" s="72">
        <f>VLOOKUP($C16+CD$4,'Raw Data'!$B$3:$AD$1033,CD$3,0)</f>
        <v>73</v>
      </c>
      <c r="CE16" s="73">
        <f t="shared" si="226"/>
        <v>313</v>
      </c>
      <c r="CF16" s="14"/>
      <c r="CG16" s="49">
        <f t="shared" si="227"/>
        <v>15</v>
      </c>
      <c r="CH16" s="53">
        <f t="shared" si="228"/>
        <v>0.10862619808306709</v>
      </c>
      <c r="CI16" s="53">
        <f t="shared" si="98"/>
        <v>9.2651757188498399E-2</v>
      </c>
      <c r="CJ16" s="53">
        <f t="shared" si="99"/>
        <v>9.5846645367412137E-2</v>
      </c>
      <c r="CK16" s="53">
        <f t="shared" si="100"/>
        <v>0.1182108626198083</v>
      </c>
      <c r="CL16" s="53">
        <f t="shared" si="101"/>
        <v>0.16932907348242812</v>
      </c>
      <c r="CM16" s="53">
        <f t="shared" si="102"/>
        <v>0.18210862619808307</v>
      </c>
      <c r="CN16" s="53">
        <f t="shared" si="103"/>
        <v>0.23322683706070288</v>
      </c>
      <c r="CO16" s="55">
        <f t="shared" si="229"/>
        <v>1</v>
      </c>
      <c r="CS16" s="41">
        <f t="shared" si="230"/>
        <v>2016</v>
      </c>
      <c r="CT16" s="44" t="str">
        <f t="shared" si="231"/>
        <v>Apr</v>
      </c>
      <c r="CU16" s="51">
        <f t="shared" si="232"/>
        <v>15</v>
      </c>
      <c r="CV16" s="72">
        <f>VLOOKUP($C16+CV$4,'Raw Data'!$B$3:$AD$1033,CV$3,0)</f>
        <v>488</v>
      </c>
      <c r="CW16" s="72">
        <f>VLOOKUP($C16+CW$4,'Raw Data'!$B$3:$AD$1033,CW$3,0)</f>
        <v>408</v>
      </c>
      <c r="CX16" s="72">
        <f>VLOOKUP($C16+CX$4,'Raw Data'!$B$3:$AD$1033,CX$3,0)</f>
        <v>378</v>
      </c>
      <c r="CY16" s="72">
        <f>VLOOKUP($C16+CY$4,'Raw Data'!$B$3:$AD$1033,CY$3,0)</f>
        <v>336</v>
      </c>
      <c r="CZ16" s="72">
        <f>VLOOKUP($C16+CZ$4,'Raw Data'!$B$3:$AD$1033,CZ$3,0)</f>
        <v>636</v>
      </c>
      <c r="DA16" s="72">
        <f>VLOOKUP($C16+DA$4,'Raw Data'!$B$3:$AD$1033,DA$3,0)</f>
        <v>649</v>
      </c>
      <c r="DB16" s="72">
        <f>VLOOKUP($C16+DB$4,'Raw Data'!$B$3:$AD$1033,DB$3,0)</f>
        <v>590</v>
      </c>
      <c r="DC16" s="73">
        <f t="shared" si="233"/>
        <v>3485</v>
      </c>
      <c r="DD16" s="14"/>
      <c r="DE16" s="49">
        <f t="shared" si="234"/>
        <v>15</v>
      </c>
      <c r="DF16" s="53">
        <f t="shared" si="235"/>
        <v>0.14002869440459109</v>
      </c>
      <c r="DG16" s="53">
        <f t="shared" si="104"/>
        <v>0.11707317073170732</v>
      </c>
      <c r="DH16" s="53">
        <f t="shared" si="105"/>
        <v>0.10846484935437589</v>
      </c>
      <c r="DI16" s="53">
        <f t="shared" si="106"/>
        <v>9.6413199426111915E-2</v>
      </c>
      <c r="DJ16" s="53">
        <f t="shared" si="107"/>
        <v>0.18249641319942611</v>
      </c>
      <c r="DK16" s="53">
        <f t="shared" si="108"/>
        <v>0.18622668579626972</v>
      </c>
      <c r="DL16" s="53">
        <f t="shared" si="109"/>
        <v>0.16929698708751795</v>
      </c>
      <c r="DM16" s="55">
        <f t="shared" si="236"/>
        <v>1</v>
      </c>
      <c r="DQ16" s="41">
        <f t="shared" si="237"/>
        <v>2016</v>
      </c>
      <c r="DR16" s="44" t="str">
        <f t="shared" si="238"/>
        <v>Apr</v>
      </c>
      <c r="DS16" s="51">
        <f t="shared" si="239"/>
        <v>15</v>
      </c>
      <c r="DT16" s="72">
        <f>VLOOKUP($C16+DT$4,'Raw Data'!$B$3:$AD$1033,DT$3,0)</f>
        <v>106</v>
      </c>
      <c r="DU16" s="72">
        <f>VLOOKUP($C16+DU$4,'Raw Data'!$B$3:$AD$1033,DU$3,0)</f>
        <v>126</v>
      </c>
      <c r="DV16" s="72">
        <f>VLOOKUP($C16+DV$4,'Raw Data'!$B$3:$AD$1033,DV$3,0)</f>
        <v>83</v>
      </c>
      <c r="DW16" s="72">
        <f>VLOOKUP($C16+DW$4,'Raw Data'!$B$3:$AD$1033,DW$3,0)</f>
        <v>90</v>
      </c>
      <c r="DX16" s="72">
        <f>VLOOKUP($C16+DX$4,'Raw Data'!$B$3:$AD$1033,DX$3,0)</f>
        <v>128</v>
      </c>
      <c r="DY16" s="72">
        <f>VLOOKUP($C16+DY$4,'Raw Data'!$B$3:$AD$1033,DY$3,0)</f>
        <v>125</v>
      </c>
      <c r="DZ16" s="72">
        <f>VLOOKUP($C16+DZ$4,'Raw Data'!$B$3:$AD$1033,DZ$3,0)</f>
        <v>129</v>
      </c>
      <c r="EA16" s="73">
        <f t="shared" si="240"/>
        <v>787</v>
      </c>
      <c r="EB16" s="14"/>
      <c r="EC16" s="49">
        <f t="shared" si="241"/>
        <v>15</v>
      </c>
      <c r="ED16" s="53">
        <f t="shared" si="242"/>
        <v>0.13468869123252858</v>
      </c>
      <c r="EE16" s="53">
        <f t="shared" si="110"/>
        <v>0.16010165184243966</v>
      </c>
      <c r="EF16" s="53">
        <f t="shared" si="111"/>
        <v>0.10546378653113088</v>
      </c>
      <c r="EG16" s="53">
        <f t="shared" si="112"/>
        <v>0.11435832274459974</v>
      </c>
      <c r="EH16" s="53">
        <f t="shared" si="113"/>
        <v>0.16264294790343076</v>
      </c>
      <c r="EI16" s="53">
        <f t="shared" si="114"/>
        <v>0.15883100381194409</v>
      </c>
      <c r="EJ16" s="53">
        <f t="shared" si="115"/>
        <v>0.16391359593392629</v>
      </c>
      <c r="EK16" s="55">
        <f t="shared" si="243"/>
        <v>0.99999999999999989</v>
      </c>
      <c r="EO16" s="41">
        <f t="shared" si="244"/>
        <v>2016</v>
      </c>
      <c r="EP16" s="44" t="str">
        <f t="shared" si="245"/>
        <v>Apr</v>
      </c>
      <c r="EQ16" s="51">
        <f t="shared" si="246"/>
        <v>15</v>
      </c>
      <c r="ER16" s="72">
        <f>VLOOKUP($C16+ER$4,'Raw Data'!$B$3:$AD$1033,ER$3,0)</f>
        <v>106</v>
      </c>
      <c r="ES16" s="72">
        <f>VLOOKUP($C16+ES$4,'Raw Data'!$B$3:$AD$1033,ES$3,0)</f>
        <v>126</v>
      </c>
      <c r="ET16" s="72">
        <f>VLOOKUP($C16+ET$4,'Raw Data'!$B$3:$AD$1033,ET$3,0)</f>
        <v>83</v>
      </c>
      <c r="EU16" s="72">
        <f>VLOOKUP($C16+EU$4,'Raw Data'!$B$3:$AD$1033,EU$3,0)</f>
        <v>90</v>
      </c>
      <c r="EV16" s="72">
        <f>VLOOKUP($C16+EV$4,'Raw Data'!$B$3:$AD$1033,EV$3,0)</f>
        <v>128</v>
      </c>
      <c r="EW16" s="72">
        <f>VLOOKUP($C16+EW$4,'Raw Data'!$B$3:$AD$1033,EW$3,0)</f>
        <v>125</v>
      </c>
      <c r="EX16" s="72">
        <f>VLOOKUP($C16+EX$4,'Raw Data'!$B$3:$AD$1033,EX$3,0)</f>
        <v>129</v>
      </c>
      <c r="EY16" s="73">
        <f t="shared" si="247"/>
        <v>787</v>
      </c>
      <c r="EZ16" s="14"/>
      <c r="FA16" s="49">
        <f t="shared" si="248"/>
        <v>15</v>
      </c>
      <c r="FB16" s="53">
        <f t="shared" si="249"/>
        <v>0.13468869123252858</v>
      </c>
      <c r="FC16" s="53">
        <f t="shared" si="116"/>
        <v>0.16010165184243966</v>
      </c>
      <c r="FD16" s="53">
        <f t="shared" si="117"/>
        <v>0.10546378653113088</v>
      </c>
      <c r="FE16" s="53">
        <f t="shared" si="118"/>
        <v>0.11435832274459974</v>
      </c>
      <c r="FF16" s="53">
        <f t="shared" si="119"/>
        <v>0.16264294790343076</v>
      </c>
      <c r="FG16" s="53">
        <f t="shared" si="120"/>
        <v>0.15883100381194409</v>
      </c>
      <c r="FH16" s="53">
        <f t="shared" si="121"/>
        <v>0.16391359593392629</v>
      </c>
      <c r="FI16" s="55">
        <f t="shared" si="250"/>
        <v>0.99999999999999989</v>
      </c>
      <c r="FM16" s="41">
        <f t="shared" si="251"/>
        <v>2016</v>
      </c>
      <c r="FN16" s="44" t="str">
        <f t="shared" si="252"/>
        <v>Apr</v>
      </c>
      <c r="FO16" s="51">
        <f t="shared" si="253"/>
        <v>15</v>
      </c>
      <c r="FP16" s="72">
        <f>VLOOKUP($C16+FP$4,'Raw Data'!$B$3:$AD$1033,FP$3,0)</f>
        <v>3047</v>
      </c>
      <c r="FQ16" s="72">
        <f>VLOOKUP($C16+FQ$4,'Raw Data'!$B$3:$AD$1033,FQ$3,0)</f>
        <v>2947</v>
      </c>
      <c r="FR16" s="72">
        <f>VLOOKUP($C16+FR$4,'Raw Data'!$B$3:$AD$1033,FR$3,0)</f>
        <v>2040</v>
      </c>
      <c r="FS16" s="72">
        <f>VLOOKUP($C16+FS$4,'Raw Data'!$B$3:$AD$1033,FS$3,0)</f>
        <v>1712</v>
      </c>
      <c r="FT16" s="72">
        <f>VLOOKUP($C16+FT$4,'Raw Data'!$B$3:$AD$1033,FT$3,0)</f>
        <v>3881</v>
      </c>
      <c r="FU16" s="72">
        <f>VLOOKUP($C16+FU$4,'Raw Data'!$B$3:$AD$1033,FU$3,0)</f>
        <v>3213</v>
      </c>
      <c r="FV16" s="72">
        <f>VLOOKUP($C16+FV$4,'Raw Data'!$B$3:$AD$1033,FV$3,0)</f>
        <v>3099</v>
      </c>
      <c r="FW16" s="73">
        <f t="shared" si="254"/>
        <v>19939</v>
      </c>
      <c r="FX16" s="14"/>
      <c r="FY16" s="49">
        <f t="shared" si="255"/>
        <v>15</v>
      </c>
      <c r="FZ16" s="53">
        <f t="shared" si="256"/>
        <v>0.15281608907166858</v>
      </c>
      <c r="GA16" s="53">
        <f t="shared" si="122"/>
        <v>0.14780079241687147</v>
      </c>
      <c r="GB16" s="53">
        <f t="shared" si="123"/>
        <v>0.10231205175786148</v>
      </c>
      <c r="GC16" s="53">
        <f t="shared" si="124"/>
        <v>8.5861878730126892E-2</v>
      </c>
      <c r="GD16" s="53">
        <f t="shared" si="125"/>
        <v>0.19464366317267667</v>
      </c>
      <c r="GE16" s="53">
        <f t="shared" si="126"/>
        <v>0.16114148151863184</v>
      </c>
      <c r="GF16" s="53">
        <f t="shared" si="127"/>
        <v>0.15542404333216309</v>
      </c>
      <c r="GG16" s="55">
        <f t="shared" si="257"/>
        <v>1</v>
      </c>
      <c r="GK16" s="41">
        <f t="shared" si="258"/>
        <v>2016</v>
      </c>
      <c r="GL16" s="44" t="str">
        <f t="shared" si="259"/>
        <v>Apr</v>
      </c>
      <c r="GM16" s="51">
        <f t="shared" si="260"/>
        <v>15</v>
      </c>
      <c r="GN16" s="72">
        <f>VLOOKUP($C16+GN$4,'Raw Data'!$B$3:$AD$1033,GN$3,0)</f>
        <v>2487</v>
      </c>
      <c r="GO16" s="72">
        <f>VLOOKUP($C16+GO$4,'Raw Data'!$B$3:$AD$1033,GO$3,0)</f>
        <v>2456</v>
      </c>
      <c r="GP16" s="72">
        <f>VLOOKUP($C16+GP$4,'Raw Data'!$B$3:$AD$1033,GP$3,0)</f>
        <v>2392</v>
      </c>
      <c r="GQ16" s="72">
        <f>VLOOKUP($C16+GQ$4,'Raw Data'!$B$3:$AD$1033,GQ$3,0)</f>
        <v>2126</v>
      </c>
      <c r="GR16" s="72">
        <f>VLOOKUP($C16+GR$4,'Raw Data'!$B$3:$AD$1033,GR$3,0)</f>
        <v>2949</v>
      </c>
      <c r="GS16" s="72">
        <f>VLOOKUP($C16+GS$4,'Raw Data'!$B$3:$AD$1033,GS$3,0)</f>
        <v>2755</v>
      </c>
      <c r="GT16" s="72">
        <f>VLOOKUP($C16+GT$4,'Raw Data'!$B$3:$AD$1033,GT$3,0)</f>
        <v>2856</v>
      </c>
      <c r="GU16" s="73">
        <f t="shared" si="261"/>
        <v>18021</v>
      </c>
      <c r="GV16" s="14"/>
      <c r="GW16" s="49">
        <f t="shared" si="262"/>
        <v>15</v>
      </c>
      <c r="GX16" s="53">
        <f t="shared" si="263"/>
        <v>0.13800566006325954</v>
      </c>
      <c r="GY16" s="53">
        <f t="shared" si="128"/>
        <v>0.1362854447588924</v>
      </c>
      <c r="GZ16" s="53">
        <f t="shared" si="129"/>
        <v>0.13273403251761834</v>
      </c>
      <c r="HA16" s="53">
        <f t="shared" si="130"/>
        <v>0.11797347538982299</v>
      </c>
      <c r="HB16" s="53">
        <f t="shared" si="131"/>
        <v>0.16364241717995673</v>
      </c>
      <c r="HC16" s="53">
        <f t="shared" si="132"/>
        <v>0.15287719882359468</v>
      </c>
      <c r="HD16" s="53">
        <f t="shared" si="133"/>
        <v>0.15848177126685534</v>
      </c>
      <c r="HE16" s="55">
        <f t="shared" si="264"/>
        <v>1</v>
      </c>
      <c r="HI16" s="41">
        <f t="shared" si="265"/>
        <v>2016</v>
      </c>
      <c r="HJ16" s="44" t="str">
        <f t="shared" si="266"/>
        <v>Apr</v>
      </c>
      <c r="HK16" s="51">
        <f t="shared" si="267"/>
        <v>15</v>
      </c>
      <c r="HL16" s="72">
        <f>VLOOKUP($C16+HL$4,'Raw Data'!$B$3:$AD$1033,HL$3,0)</f>
        <v>145</v>
      </c>
      <c r="HM16" s="72">
        <f>VLOOKUP($C16+HM$4,'Raw Data'!$B$3:$AD$1033,HM$3,0)</f>
        <v>131</v>
      </c>
      <c r="HN16" s="72">
        <f>VLOOKUP($C16+HN$4,'Raw Data'!$B$3:$AD$1033,HN$3,0)</f>
        <v>158</v>
      </c>
      <c r="HO16" s="72">
        <f>VLOOKUP($C16+HO$4,'Raw Data'!$B$3:$AD$1033,HO$3,0)</f>
        <v>139</v>
      </c>
      <c r="HP16" s="72">
        <f>VLOOKUP($C16+HP$4,'Raw Data'!$B$3:$AD$1033,HP$3,0)</f>
        <v>212</v>
      </c>
      <c r="HQ16" s="72">
        <f>VLOOKUP($C16+HQ$4,'Raw Data'!$B$3:$AD$1033,HQ$3,0)</f>
        <v>201</v>
      </c>
      <c r="HR16" s="72">
        <f>VLOOKUP($C16+HR$4,'Raw Data'!$B$3:$AD$1033,HR$3,0)</f>
        <v>189</v>
      </c>
      <c r="HS16" s="73">
        <f t="shared" si="268"/>
        <v>1175</v>
      </c>
      <c r="HT16" s="14"/>
      <c r="HU16" s="49">
        <f t="shared" si="269"/>
        <v>15</v>
      </c>
      <c r="HV16" s="53">
        <f t="shared" si="270"/>
        <v>0.12340425531914893</v>
      </c>
      <c r="HW16" s="53">
        <f t="shared" si="134"/>
        <v>0.11148936170212766</v>
      </c>
      <c r="HX16" s="53">
        <f t="shared" si="135"/>
        <v>0.13446808510638297</v>
      </c>
      <c r="HY16" s="53">
        <f t="shared" si="136"/>
        <v>0.11829787234042553</v>
      </c>
      <c r="HZ16" s="53">
        <f t="shared" si="137"/>
        <v>0.18042553191489361</v>
      </c>
      <c r="IA16" s="53">
        <f t="shared" si="138"/>
        <v>0.17106382978723406</v>
      </c>
      <c r="IB16" s="53">
        <f t="shared" si="139"/>
        <v>0.16085106382978723</v>
      </c>
      <c r="IC16" s="55">
        <f t="shared" si="271"/>
        <v>0.99999999999999989</v>
      </c>
      <c r="IG16" s="41">
        <f t="shared" si="272"/>
        <v>2016</v>
      </c>
      <c r="IH16" s="44" t="str">
        <f t="shared" si="273"/>
        <v>Apr</v>
      </c>
      <c r="II16" s="51">
        <f t="shared" si="274"/>
        <v>15</v>
      </c>
      <c r="IJ16" s="72">
        <f>VLOOKUP($C16+IJ$4,'Raw Data'!$B$3:$AD$1033,IJ$3,0)</f>
        <v>48</v>
      </c>
      <c r="IK16" s="72">
        <f>VLOOKUP($C16+IK$4,'Raw Data'!$B$3:$AD$1033,IK$3,0)</f>
        <v>56</v>
      </c>
      <c r="IL16" s="72">
        <f>VLOOKUP($C16+IL$4,'Raw Data'!$B$3:$AD$1033,IL$3,0)</f>
        <v>46</v>
      </c>
      <c r="IM16" s="72">
        <f>VLOOKUP($C16+IM$4,'Raw Data'!$B$3:$AD$1033,IM$3,0)</f>
        <v>52</v>
      </c>
      <c r="IN16" s="72">
        <f>VLOOKUP($C16+IN$4,'Raw Data'!$B$3:$AD$1033,IN$3,0)</f>
        <v>67</v>
      </c>
      <c r="IO16" s="72">
        <f>VLOOKUP($C16+IO$4,'Raw Data'!$B$3:$AD$1033,IO$3,0)</f>
        <v>54</v>
      </c>
      <c r="IP16" s="72">
        <f>VLOOKUP($C16+IP$4,'Raw Data'!$B$3:$AD$1033,IP$3,0)</f>
        <v>77</v>
      </c>
      <c r="IQ16" s="73">
        <f t="shared" si="275"/>
        <v>400</v>
      </c>
      <c r="IR16" s="14"/>
      <c r="IS16" s="49">
        <f t="shared" si="276"/>
        <v>15</v>
      </c>
      <c r="IT16" s="53">
        <f t="shared" si="277"/>
        <v>0.12</v>
      </c>
      <c r="IU16" s="53">
        <f t="shared" si="140"/>
        <v>0.14000000000000001</v>
      </c>
      <c r="IV16" s="53">
        <f t="shared" si="141"/>
        <v>0.115</v>
      </c>
      <c r="IW16" s="53">
        <f t="shared" si="142"/>
        <v>0.13</v>
      </c>
      <c r="IX16" s="53">
        <f t="shared" si="143"/>
        <v>0.16750000000000001</v>
      </c>
      <c r="IY16" s="53">
        <f t="shared" si="144"/>
        <v>0.13500000000000001</v>
      </c>
      <c r="IZ16" s="53">
        <f t="shared" si="145"/>
        <v>0.1925</v>
      </c>
      <c r="JA16" s="55">
        <f t="shared" si="278"/>
        <v>1</v>
      </c>
      <c r="JE16" s="41">
        <f t="shared" si="279"/>
        <v>2016</v>
      </c>
      <c r="JF16" s="44" t="str">
        <f t="shared" si="280"/>
        <v>Apr</v>
      </c>
      <c r="JG16" s="51">
        <f t="shared" si="281"/>
        <v>15</v>
      </c>
      <c r="JH16" s="72">
        <f>VLOOKUP($C16+JH$4,'Raw Data'!$B$3:$AD$1033,JH$3,0)</f>
        <v>15</v>
      </c>
      <c r="JI16" s="72">
        <f>VLOOKUP($C16+JI$4,'Raw Data'!$B$3:$AD$1033,JI$3,0)</f>
        <v>4</v>
      </c>
      <c r="JJ16" s="72">
        <f>VLOOKUP($C16+JJ$4,'Raw Data'!$B$3:$AD$1033,JJ$3,0)</f>
        <v>1</v>
      </c>
      <c r="JK16" s="72">
        <f>VLOOKUP($C16+JK$4,'Raw Data'!$B$3:$AD$1033,JK$3,0)</f>
        <v>1</v>
      </c>
      <c r="JL16" s="72">
        <f>VLOOKUP($C16+JL$4,'Raw Data'!$B$3:$AD$1033,JL$3,0)</f>
        <v>8</v>
      </c>
      <c r="JM16" s="72">
        <f>VLOOKUP($C16+JM$4,'Raw Data'!$B$3:$AD$1033,JM$3,0)</f>
        <v>13</v>
      </c>
      <c r="JN16" s="72">
        <f>VLOOKUP($C16+JN$4,'Raw Data'!$B$3:$AD$1033,JN$3,0)</f>
        <v>15</v>
      </c>
      <c r="JO16" s="73">
        <f t="shared" si="282"/>
        <v>57</v>
      </c>
      <c r="JP16" s="14"/>
      <c r="JQ16" s="49">
        <f t="shared" si="283"/>
        <v>15</v>
      </c>
      <c r="JR16" s="53">
        <f t="shared" si="284"/>
        <v>0.26315789473684209</v>
      </c>
      <c r="JS16" s="53">
        <f t="shared" si="146"/>
        <v>7.0175438596491224E-2</v>
      </c>
      <c r="JT16" s="53">
        <f t="shared" si="147"/>
        <v>1.7543859649122806E-2</v>
      </c>
      <c r="JU16" s="53">
        <f t="shared" si="148"/>
        <v>1.7543859649122806E-2</v>
      </c>
      <c r="JV16" s="53">
        <f t="shared" si="149"/>
        <v>0.14035087719298245</v>
      </c>
      <c r="JW16" s="53">
        <f t="shared" si="150"/>
        <v>0.22807017543859648</v>
      </c>
      <c r="JX16" s="53">
        <f t="shared" si="151"/>
        <v>0.26315789473684209</v>
      </c>
      <c r="JY16" s="55">
        <f t="shared" si="285"/>
        <v>1</v>
      </c>
      <c r="KC16" s="41">
        <f t="shared" si="286"/>
        <v>2016</v>
      </c>
      <c r="KD16" s="44" t="str">
        <f t="shared" si="287"/>
        <v>Apr</v>
      </c>
      <c r="KE16" s="51">
        <f t="shared" si="288"/>
        <v>15</v>
      </c>
      <c r="KF16" s="72">
        <f>VLOOKUP($C16+KF$4,'Raw Data'!$B$3:$AD$1033,KF$3,0)</f>
        <v>26</v>
      </c>
      <c r="KG16" s="72">
        <f>VLOOKUP($C16+KG$4,'Raw Data'!$B$3:$AD$1033,KG$3,0)</f>
        <v>16</v>
      </c>
      <c r="KH16" s="72">
        <f>VLOOKUP($C16+KH$4,'Raw Data'!$B$3:$AD$1033,KH$3,0)</f>
        <v>0</v>
      </c>
      <c r="KI16" s="72">
        <f>VLOOKUP($C16+KI$4,'Raw Data'!$B$3:$AD$1033,KI$3,0)</f>
        <v>0</v>
      </c>
      <c r="KJ16" s="72">
        <f>VLOOKUP($C16+KJ$4,'Raw Data'!$B$3:$AD$1033,KJ$3,0)</f>
        <v>42</v>
      </c>
      <c r="KK16" s="72">
        <f>VLOOKUP($C16+KK$4,'Raw Data'!$B$3:$AD$1033,KK$3,0)</f>
        <v>19</v>
      </c>
      <c r="KL16" s="72">
        <f>VLOOKUP($C16+KL$4,'Raw Data'!$B$3:$AD$1033,KL$3,0)</f>
        <v>29</v>
      </c>
      <c r="KM16" s="73">
        <f t="shared" si="289"/>
        <v>132</v>
      </c>
      <c r="KN16" s="14"/>
      <c r="KO16" s="49">
        <f t="shared" si="290"/>
        <v>15</v>
      </c>
      <c r="KP16" s="53">
        <f t="shared" si="291"/>
        <v>0.19696969696969696</v>
      </c>
      <c r="KQ16" s="53">
        <f t="shared" si="152"/>
        <v>0.12121212121212122</v>
      </c>
      <c r="KR16" s="53">
        <f t="shared" si="153"/>
        <v>0</v>
      </c>
      <c r="KS16" s="53">
        <f t="shared" si="154"/>
        <v>0</v>
      </c>
      <c r="KT16" s="53">
        <f t="shared" si="155"/>
        <v>0.31818181818181818</v>
      </c>
      <c r="KU16" s="53">
        <f t="shared" si="156"/>
        <v>0.14393939393939395</v>
      </c>
      <c r="KV16" s="53">
        <f t="shared" si="157"/>
        <v>0.2196969696969697</v>
      </c>
      <c r="KW16" s="55">
        <f t="shared" si="292"/>
        <v>1</v>
      </c>
      <c r="LA16" s="41">
        <f t="shared" si="293"/>
        <v>2016</v>
      </c>
      <c r="LB16" s="44" t="str">
        <f t="shared" si="294"/>
        <v>Apr</v>
      </c>
      <c r="LC16" s="51">
        <f t="shared" si="295"/>
        <v>15</v>
      </c>
      <c r="LD16" s="72">
        <f>VLOOKUP($C16+LD$4,'Raw Data'!$B$3:$AD$1033,LD$3,0)</f>
        <v>95</v>
      </c>
      <c r="LE16" s="72">
        <f>VLOOKUP($C16+LE$4,'Raw Data'!$B$3:$AD$1033,LE$3,0)</f>
        <v>88</v>
      </c>
      <c r="LF16" s="72">
        <f>VLOOKUP($C16+LF$4,'Raw Data'!$B$3:$AD$1033,LF$3,0)</f>
        <v>0</v>
      </c>
      <c r="LG16" s="72">
        <f>VLOOKUP($C16+LG$4,'Raw Data'!$B$3:$AD$1033,LG$3,0)</f>
        <v>0</v>
      </c>
      <c r="LH16" s="72">
        <f>VLOOKUP($C16+LH$4,'Raw Data'!$B$3:$AD$1033,LH$3,0)</f>
        <v>85</v>
      </c>
      <c r="LI16" s="72">
        <f>VLOOKUP($C16+LI$4,'Raw Data'!$B$3:$AD$1033,LI$3,0)</f>
        <v>74</v>
      </c>
      <c r="LJ16" s="72">
        <f>VLOOKUP($C16+LJ$4,'Raw Data'!$B$3:$AD$1033,LJ$3,0)</f>
        <v>91</v>
      </c>
      <c r="LK16" s="73">
        <f t="shared" si="296"/>
        <v>433</v>
      </c>
      <c r="LL16" s="14"/>
      <c r="LM16" s="49">
        <f t="shared" si="297"/>
        <v>15</v>
      </c>
      <c r="LN16" s="53">
        <f t="shared" si="298"/>
        <v>0.21939953810623555</v>
      </c>
      <c r="LO16" s="53">
        <f t="shared" si="158"/>
        <v>0.20323325635103925</v>
      </c>
      <c r="LP16" s="53">
        <f t="shared" si="159"/>
        <v>0</v>
      </c>
      <c r="LQ16" s="53">
        <f t="shared" si="160"/>
        <v>0</v>
      </c>
      <c r="LR16" s="53">
        <f t="shared" si="161"/>
        <v>0.19630484988452657</v>
      </c>
      <c r="LS16" s="53">
        <f t="shared" si="162"/>
        <v>0.17090069284064666</v>
      </c>
      <c r="LT16" s="53">
        <f t="shared" si="163"/>
        <v>0.21016166281755197</v>
      </c>
      <c r="LU16" s="55">
        <f t="shared" si="299"/>
        <v>1</v>
      </c>
      <c r="LY16" s="41">
        <f t="shared" si="300"/>
        <v>2016</v>
      </c>
      <c r="LZ16" s="44" t="str">
        <f t="shared" si="301"/>
        <v>Apr</v>
      </c>
      <c r="MA16" s="51">
        <f t="shared" si="302"/>
        <v>15</v>
      </c>
      <c r="MB16" s="72">
        <f>VLOOKUP($C16+MB$4,'Raw Data'!$B$3:$AD$1033,MB$3,0)</f>
        <v>732</v>
      </c>
      <c r="MC16" s="72">
        <f>VLOOKUP($C16+MC$4,'Raw Data'!$B$3:$AD$1033,MC$3,0)</f>
        <v>638</v>
      </c>
      <c r="MD16" s="72">
        <f>VLOOKUP($C16+MD$4,'Raw Data'!$B$3:$AD$1033,MD$3,0)</f>
        <v>148</v>
      </c>
      <c r="ME16" s="72">
        <f>VLOOKUP($C16+ME$4,'Raw Data'!$B$3:$AD$1033,ME$3,0)</f>
        <v>155</v>
      </c>
      <c r="MF16" s="72">
        <f>VLOOKUP($C16+MF$4,'Raw Data'!$B$3:$AD$1033,MF$3,0)</f>
        <v>731</v>
      </c>
      <c r="MG16" s="72">
        <f>VLOOKUP($C16+MG$4,'Raw Data'!$B$3:$AD$1033,MG$3,0)</f>
        <v>710</v>
      </c>
      <c r="MH16" s="72">
        <f>VLOOKUP($C16+MH$4,'Raw Data'!$B$3:$AD$1033,MH$3,0)</f>
        <v>742</v>
      </c>
      <c r="MI16" s="73">
        <f t="shared" si="303"/>
        <v>3856</v>
      </c>
      <c r="MJ16" s="14"/>
      <c r="MK16" s="49">
        <f t="shared" si="304"/>
        <v>15</v>
      </c>
      <c r="ML16" s="53">
        <f t="shared" si="305"/>
        <v>0.18983402489626555</v>
      </c>
      <c r="MM16" s="53">
        <f t="shared" si="164"/>
        <v>0.1654564315352697</v>
      </c>
      <c r="MN16" s="53">
        <f t="shared" si="165"/>
        <v>3.8381742738589214E-2</v>
      </c>
      <c r="MO16" s="53">
        <f t="shared" si="166"/>
        <v>4.019709543568465E-2</v>
      </c>
      <c r="MP16" s="53">
        <f t="shared" si="167"/>
        <v>0.18957468879668049</v>
      </c>
      <c r="MQ16" s="53">
        <f t="shared" si="168"/>
        <v>0.1841286307053942</v>
      </c>
      <c r="MR16" s="53">
        <f t="shared" si="169"/>
        <v>0.19242738589211619</v>
      </c>
      <c r="MS16" s="55">
        <f t="shared" si="306"/>
        <v>1</v>
      </c>
      <c r="MW16" s="41">
        <f t="shared" si="307"/>
        <v>2016</v>
      </c>
      <c r="MX16" s="44" t="str">
        <f t="shared" si="308"/>
        <v>Apr</v>
      </c>
      <c r="MY16" s="51">
        <f t="shared" si="309"/>
        <v>15</v>
      </c>
      <c r="MZ16" s="72">
        <f>VLOOKUP($C16+MZ$4,'Raw Data'!$B$3:$AD$1033,MZ$3,0)</f>
        <v>112</v>
      </c>
      <c r="NA16" s="72">
        <f>VLOOKUP($C16+NA$4,'Raw Data'!$B$3:$AD$1033,NA$3,0)</f>
        <v>90</v>
      </c>
      <c r="NB16" s="72">
        <f>VLOOKUP($C16+NB$4,'Raw Data'!$B$3:$AD$1033,NB$3,0)</f>
        <v>73</v>
      </c>
      <c r="NC16" s="72">
        <f>VLOOKUP($C16+NC$4,'Raw Data'!$B$3:$AD$1033,NC$3,0)</f>
        <v>60</v>
      </c>
      <c r="ND16" s="72">
        <f>VLOOKUP($C16+ND$4,'Raw Data'!$B$3:$AD$1033,ND$3,0)</f>
        <v>125</v>
      </c>
      <c r="NE16" s="72">
        <f>VLOOKUP($C16+NE$4,'Raw Data'!$B$3:$AD$1033,NE$3,0)</f>
        <v>109</v>
      </c>
      <c r="NF16" s="72">
        <f>VLOOKUP($C16+NF$4,'Raw Data'!$B$3:$AD$1033,NF$3,0)</f>
        <v>106</v>
      </c>
      <c r="NG16" s="73">
        <f t="shared" si="310"/>
        <v>675</v>
      </c>
      <c r="NH16" s="14"/>
      <c r="NI16" s="49">
        <f t="shared" si="311"/>
        <v>15</v>
      </c>
      <c r="NJ16" s="53">
        <f t="shared" si="170"/>
        <v>0.16592592592592592</v>
      </c>
      <c r="NK16" s="53">
        <f t="shared" si="171"/>
        <v>0.13333333333333333</v>
      </c>
      <c r="NL16" s="53">
        <f t="shared" si="172"/>
        <v>0.10814814814814815</v>
      </c>
      <c r="NM16" s="53">
        <f t="shared" si="173"/>
        <v>8.8888888888888892E-2</v>
      </c>
      <c r="NN16" s="53">
        <f t="shared" si="174"/>
        <v>0.18518518518518517</v>
      </c>
      <c r="NO16" s="53">
        <f t="shared" si="175"/>
        <v>0.16148148148148148</v>
      </c>
      <c r="NP16" s="53">
        <f t="shared" si="176"/>
        <v>0.15703703703703703</v>
      </c>
      <c r="NQ16" s="55">
        <f t="shared" si="312"/>
        <v>1</v>
      </c>
      <c r="NU16" s="41">
        <f t="shared" si="313"/>
        <v>2016</v>
      </c>
      <c r="NV16" s="44" t="str">
        <f t="shared" si="314"/>
        <v>Apr</v>
      </c>
      <c r="NW16" s="51">
        <f t="shared" si="315"/>
        <v>15</v>
      </c>
      <c r="NX16" s="72">
        <f>VLOOKUP($C16+NX$4,'Raw Data'!$B$3:$AD$1033,NX$3,0)</f>
        <v>0</v>
      </c>
      <c r="NY16" s="72">
        <f>VLOOKUP($C16+NY$4,'Raw Data'!$B$3:$AD$1033,NY$3,0)</f>
        <v>0</v>
      </c>
      <c r="NZ16" s="72">
        <f>VLOOKUP($C16+NZ$4,'Raw Data'!$B$3:$AD$1033,NZ$3,0)</f>
        <v>0</v>
      </c>
      <c r="OA16" s="72">
        <f>VLOOKUP($C16+OA$4,'Raw Data'!$B$3:$AD$1033,OA$3,0)</f>
        <v>0</v>
      </c>
      <c r="OB16" s="72">
        <f>VLOOKUP($C16+OB$4,'Raw Data'!$B$3:$AD$1033,OB$3,0)</f>
        <v>0</v>
      </c>
      <c r="OC16" s="72">
        <f>VLOOKUP($C16+OC$4,'Raw Data'!$B$3:$AD$1033,OC$3,0)</f>
        <v>0</v>
      </c>
      <c r="OD16" s="72">
        <f>VLOOKUP($C16+OD$4,'Raw Data'!$B$3:$AD$1033,OD$3,0)</f>
        <v>0</v>
      </c>
      <c r="OE16" s="73">
        <f t="shared" si="316"/>
        <v>0</v>
      </c>
      <c r="OF16" s="14"/>
      <c r="OG16" s="49">
        <f t="shared" si="317"/>
        <v>15</v>
      </c>
      <c r="OH16" s="53" t="str">
        <f t="shared" si="318"/>
        <v/>
      </c>
      <c r="OI16" s="53" t="str">
        <f t="shared" si="177"/>
        <v/>
      </c>
      <c r="OJ16" s="53" t="str">
        <f t="shared" si="178"/>
        <v/>
      </c>
      <c r="OK16" s="53" t="str">
        <f t="shared" si="179"/>
        <v/>
      </c>
      <c r="OL16" s="53" t="str">
        <f t="shared" si="180"/>
        <v/>
      </c>
      <c r="OM16" s="53" t="str">
        <f t="shared" si="181"/>
        <v/>
      </c>
      <c r="ON16" s="53" t="str">
        <f t="shared" si="182"/>
        <v/>
      </c>
      <c r="OO16" s="55">
        <f t="shared" si="319"/>
        <v>0</v>
      </c>
      <c r="OS16" s="41">
        <f t="shared" si="320"/>
        <v>2016</v>
      </c>
      <c r="OT16" s="44" t="str">
        <f t="shared" si="321"/>
        <v>Apr</v>
      </c>
      <c r="OU16" s="51">
        <f t="shared" si="322"/>
        <v>15</v>
      </c>
      <c r="OV16" s="72">
        <f>VLOOKUP($C16+OV$4,'Raw Data'!$B$3:$AD$1033,OV$3,0)</f>
        <v>0</v>
      </c>
      <c r="OW16" s="72">
        <f>VLOOKUP($C16+OW$4,'Raw Data'!$B$3:$AD$1033,OW$3,0)</f>
        <v>0</v>
      </c>
      <c r="OX16" s="72">
        <f>VLOOKUP($C16+OX$4,'Raw Data'!$B$3:$AD$1033,OX$3,0)</f>
        <v>0</v>
      </c>
      <c r="OY16" s="72">
        <f>VLOOKUP($C16+OY$4,'Raw Data'!$B$3:$AD$1033,OY$3,0)</f>
        <v>0</v>
      </c>
      <c r="OZ16" s="72">
        <f>VLOOKUP($C16+OZ$4,'Raw Data'!$B$3:$AD$1033,OZ$3,0)</f>
        <v>0</v>
      </c>
      <c r="PA16" s="72">
        <f>VLOOKUP($C16+PA$4,'Raw Data'!$B$3:$AD$1033,PA$3,0)</f>
        <v>0</v>
      </c>
      <c r="PB16" s="72">
        <f>VLOOKUP($C16+PB$4,'Raw Data'!$B$3:$AD$1033,PB$3,0)</f>
        <v>0</v>
      </c>
      <c r="PC16" s="73">
        <f t="shared" si="323"/>
        <v>0</v>
      </c>
      <c r="PD16" s="14"/>
      <c r="PE16" s="49">
        <f t="shared" si="324"/>
        <v>15</v>
      </c>
      <c r="PF16" s="53" t="str">
        <f t="shared" si="325"/>
        <v/>
      </c>
      <c r="PG16" s="53" t="str">
        <f t="shared" si="183"/>
        <v/>
      </c>
      <c r="PH16" s="53" t="str">
        <f t="shared" si="184"/>
        <v/>
      </c>
      <c r="PI16" s="53" t="str">
        <f t="shared" si="185"/>
        <v/>
      </c>
      <c r="PJ16" s="53" t="str">
        <f t="shared" si="186"/>
        <v/>
      </c>
      <c r="PK16" s="53" t="str">
        <f t="shared" si="187"/>
        <v/>
      </c>
      <c r="PL16" s="53" t="str">
        <f t="shared" si="188"/>
        <v/>
      </c>
      <c r="PM16" s="55">
        <f t="shared" si="326"/>
        <v>0</v>
      </c>
      <c r="PS16" s="41">
        <f t="shared" si="327"/>
        <v>2016</v>
      </c>
      <c r="PT16" s="44" t="str">
        <f t="shared" si="328"/>
        <v>Apr</v>
      </c>
      <c r="PU16" s="51">
        <f t="shared" si="329"/>
        <v>15</v>
      </c>
      <c r="PV16" s="72">
        <f>VLOOKUP($C16+PV$4,'Raw Data'!$B$3:$AD$1033,PV$3,0)</f>
        <v>0</v>
      </c>
      <c r="PW16" s="72">
        <f>VLOOKUP($C16+PW$4,'Raw Data'!$B$3:$AD$1033,PW$3,0)</f>
        <v>0</v>
      </c>
      <c r="PX16" s="72">
        <f>VLOOKUP($C16+PX$4,'Raw Data'!$B$3:$AD$1033,PX$3,0)</f>
        <v>0</v>
      </c>
      <c r="PY16" s="72">
        <f>VLOOKUP($C16+PY$4,'Raw Data'!$B$3:$AD$1033,PY$3,0)</f>
        <v>0</v>
      </c>
      <c r="PZ16" s="72">
        <f>VLOOKUP($C16+PZ$4,'Raw Data'!$B$3:$AD$1033,PZ$3,0)</f>
        <v>0</v>
      </c>
      <c r="QA16" s="72">
        <f>VLOOKUP($C16+QA$4,'Raw Data'!$B$3:$AD$1033,QA$3,0)</f>
        <v>0</v>
      </c>
      <c r="QB16" s="72">
        <f>VLOOKUP($C16+QB$4,'Raw Data'!$B$3:$AD$1033,QB$3,0)</f>
        <v>0</v>
      </c>
      <c r="QC16" s="73">
        <f t="shared" si="330"/>
        <v>0</v>
      </c>
      <c r="QD16" s="14"/>
      <c r="QE16" s="49">
        <f t="shared" si="331"/>
        <v>15</v>
      </c>
      <c r="QF16" s="53" t="str">
        <f t="shared" si="332"/>
        <v/>
      </c>
      <c r="QG16" s="53" t="str">
        <f t="shared" si="189"/>
        <v/>
      </c>
      <c r="QH16" s="53" t="str">
        <f t="shared" si="190"/>
        <v/>
      </c>
      <c r="QI16" s="53" t="str">
        <f t="shared" si="191"/>
        <v/>
      </c>
      <c r="QJ16" s="53" t="str">
        <f t="shared" si="192"/>
        <v/>
      </c>
      <c r="QK16" s="53" t="str">
        <f t="shared" si="193"/>
        <v/>
      </c>
      <c r="QL16" s="53" t="str">
        <f t="shared" si="194"/>
        <v/>
      </c>
      <c r="QM16" s="55">
        <f t="shared" si="333"/>
        <v>0</v>
      </c>
      <c r="QQ16" s="41">
        <f t="shared" si="334"/>
        <v>2016</v>
      </c>
      <c r="QR16" s="44" t="str">
        <f t="shared" si="335"/>
        <v>Apr</v>
      </c>
      <c r="QS16" s="51">
        <f t="shared" si="336"/>
        <v>15</v>
      </c>
      <c r="QT16" s="72">
        <f>VLOOKUP($C16+QT$4,'Raw Data'!$B$3:$AD$1033,QT$3,0)</f>
        <v>0</v>
      </c>
      <c r="QU16" s="72">
        <f>VLOOKUP($C16+QU$4,'Raw Data'!$B$3:$AD$1033,QU$3,0)</f>
        <v>0</v>
      </c>
      <c r="QV16" s="72">
        <f>VLOOKUP($C16+QV$4,'Raw Data'!$B$3:$AD$1033,QV$3,0)</f>
        <v>0</v>
      </c>
      <c r="QW16" s="72">
        <f>VLOOKUP($C16+QW$4,'Raw Data'!$B$3:$AD$1033,QW$3,0)</f>
        <v>0</v>
      </c>
      <c r="QX16" s="72">
        <f>VLOOKUP($C16+QX$4,'Raw Data'!$B$3:$AD$1033,QX$3,0)</f>
        <v>0</v>
      </c>
      <c r="QY16" s="72">
        <f>VLOOKUP($C16+QY$4,'Raw Data'!$B$3:$AD$1033,QY$3,0)</f>
        <v>0</v>
      </c>
      <c r="QZ16" s="72">
        <f>VLOOKUP($C16+QZ$4,'Raw Data'!$B$3:$AD$1033,QZ$3,0)</f>
        <v>0</v>
      </c>
      <c r="RA16" s="73">
        <f t="shared" si="337"/>
        <v>0</v>
      </c>
      <c r="RB16" s="14"/>
      <c r="RC16" s="49">
        <f t="shared" si="338"/>
        <v>15</v>
      </c>
      <c r="RD16" s="53" t="str">
        <f t="shared" si="339"/>
        <v/>
      </c>
      <c r="RE16" s="53" t="str">
        <f t="shared" si="195"/>
        <v/>
      </c>
      <c r="RF16" s="53" t="str">
        <f t="shared" si="196"/>
        <v/>
      </c>
      <c r="RG16" s="53" t="str">
        <f t="shared" si="197"/>
        <v/>
      </c>
      <c r="RH16" s="53" t="str">
        <f t="shared" si="198"/>
        <v/>
      </c>
      <c r="RI16" s="53" t="str">
        <f t="shared" si="199"/>
        <v/>
      </c>
      <c r="RJ16" s="53" t="str">
        <f t="shared" si="200"/>
        <v/>
      </c>
      <c r="RK16" s="55">
        <f t="shared" si="340"/>
        <v>0</v>
      </c>
    </row>
    <row r="17" spans="2:479" ht="12.75" customHeight="1" x14ac:dyDescent="0.25">
      <c r="B17" s="170">
        <v>7</v>
      </c>
      <c r="C17" s="191">
        <f t="shared" si="201"/>
        <v>42474</v>
      </c>
      <c r="D17" s="41">
        <f t="shared" si="202"/>
        <v>2016</v>
      </c>
      <c r="E17" s="44" t="str">
        <f t="shared" si="203"/>
        <v>Apr</v>
      </c>
      <c r="F17" s="51">
        <f t="shared" si="204"/>
        <v>16</v>
      </c>
      <c r="G17" s="20">
        <f>VLOOKUP($C17+G$4,'Raw Data'!$B$3:$AD$1033,G$3,0)</f>
        <v>162</v>
      </c>
      <c r="H17" s="20">
        <f>VLOOKUP($C17+H$4,'Raw Data'!$B$3:$AD$1033,H$3,0)</f>
        <v>153</v>
      </c>
      <c r="I17" s="20">
        <f>VLOOKUP($C17+I$4,'Raw Data'!$B$3:$AD$1033,I$3,0)</f>
        <v>139</v>
      </c>
      <c r="J17" s="20">
        <f>VLOOKUP($C17+J$4,'Raw Data'!$B$3:$AD$1033,J$3,0)</f>
        <v>187</v>
      </c>
      <c r="K17" s="20">
        <f>VLOOKUP($C17+K$4,'Raw Data'!$B$3:$AD$1033,K$3,0)</f>
        <v>200</v>
      </c>
      <c r="L17" s="20">
        <f>VLOOKUP($C17+L$4,'Raw Data'!$B$3:$AD$1033,L$3,0)</f>
        <v>211</v>
      </c>
      <c r="M17" s="20">
        <f>VLOOKUP($C17+M$4,'Raw Data'!$B$3:$AD$1033,M$3,0)</f>
        <v>179</v>
      </c>
      <c r="N17" s="21">
        <f t="shared" si="205"/>
        <v>1231</v>
      </c>
      <c r="O17" s="14"/>
      <c r="P17" s="49">
        <f t="shared" si="206"/>
        <v>16</v>
      </c>
      <c r="Q17" s="53">
        <f t="shared" si="207"/>
        <v>0.13160032493907392</v>
      </c>
      <c r="R17" s="53">
        <f t="shared" si="80"/>
        <v>0.12428919577579203</v>
      </c>
      <c r="S17" s="53">
        <f t="shared" si="81"/>
        <v>0.11291632818846466</v>
      </c>
      <c r="T17" s="53">
        <f t="shared" si="82"/>
        <v>0.15190901705930138</v>
      </c>
      <c r="U17" s="53">
        <f t="shared" si="83"/>
        <v>0.16246953696181965</v>
      </c>
      <c r="V17" s="53">
        <f t="shared" si="84"/>
        <v>0.17140536149471974</v>
      </c>
      <c r="W17" s="53">
        <f t="shared" si="85"/>
        <v>0.14541023558082861</v>
      </c>
      <c r="X17" s="55">
        <f t="shared" si="208"/>
        <v>1</v>
      </c>
      <c r="Z17" s="41">
        <f t="shared" si="209"/>
        <v>2016</v>
      </c>
      <c r="AA17" s="44" t="str">
        <f t="shared" si="210"/>
        <v>Apr</v>
      </c>
      <c r="AB17" s="51">
        <f t="shared" si="211"/>
        <v>16</v>
      </c>
      <c r="AC17" s="72">
        <f>VLOOKUP($C17+AC$4,'Raw Data'!$B$3:$AD$1033,AC$3,0)</f>
        <v>180</v>
      </c>
      <c r="AD17" s="72">
        <f>VLOOKUP($C17+AD$4,'Raw Data'!$B$3:$AD$1033,AD$3,0)</f>
        <v>163</v>
      </c>
      <c r="AE17" s="72">
        <f>VLOOKUP($C17+AE$4,'Raw Data'!$B$3:$AD$1033,AE$3,0)</f>
        <v>130</v>
      </c>
      <c r="AF17" s="72">
        <f>VLOOKUP($C17+AF$4,'Raw Data'!$B$3:$AD$1033,AF$3,0)</f>
        <v>108</v>
      </c>
      <c r="AG17" s="72">
        <f>VLOOKUP($C17+AG$4,'Raw Data'!$B$3:$AD$1033,AG$3,0)</f>
        <v>179</v>
      </c>
      <c r="AH17" s="72">
        <f>VLOOKUP($C17+AH$4,'Raw Data'!$B$3:$AD$1033,AH$3,0)</f>
        <v>175</v>
      </c>
      <c r="AI17" s="72">
        <f>VLOOKUP($C17+AI$4,'Raw Data'!$B$3:$AD$1033,AI$3,0)</f>
        <v>186</v>
      </c>
      <c r="AJ17" s="73">
        <f t="shared" si="212"/>
        <v>1121</v>
      </c>
      <c r="AK17" s="14"/>
      <c r="AL17" s="49">
        <f t="shared" si="213"/>
        <v>16</v>
      </c>
      <c r="AM17" s="53">
        <f t="shared" si="214"/>
        <v>0.16057091882247992</v>
      </c>
      <c r="AN17" s="53">
        <f t="shared" si="86"/>
        <v>0.14540588760035683</v>
      </c>
      <c r="AO17" s="53">
        <f t="shared" si="87"/>
        <v>0.1159678858162355</v>
      </c>
      <c r="AP17" s="53">
        <f t="shared" si="88"/>
        <v>9.6342551293487955E-2</v>
      </c>
      <c r="AQ17" s="53">
        <f t="shared" si="89"/>
        <v>0.15967885816235505</v>
      </c>
      <c r="AR17" s="53">
        <f t="shared" si="90"/>
        <v>0.15611061552185548</v>
      </c>
      <c r="AS17" s="53">
        <f t="shared" si="91"/>
        <v>0.16592328278322926</v>
      </c>
      <c r="AT17" s="55">
        <f t="shared" si="215"/>
        <v>1</v>
      </c>
      <c r="AW17" s="41">
        <f t="shared" si="216"/>
        <v>2016</v>
      </c>
      <c r="AX17" s="44" t="str">
        <f t="shared" si="217"/>
        <v>Apr</v>
      </c>
      <c r="AY17" s="51">
        <f t="shared" si="218"/>
        <v>16</v>
      </c>
      <c r="AZ17" s="72">
        <f>VLOOKUP($C17+AZ$4,'Raw Data'!$B$3:$AD$1033,AZ$3,0)</f>
        <v>108</v>
      </c>
      <c r="BA17" s="72">
        <f>VLOOKUP($C17+BA$4,'Raw Data'!$B$3:$AD$1033,BA$3,0)</f>
        <v>121</v>
      </c>
      <c r="BB17" s="72">
        <f>VLOOKUP($C17+BB$4,'Raw Data'!$B$3:$AD$1033,BB$3,0)</f>
        <v>110</v>
      </c>
      <c r="BC17" s="72">
        <f>VLOOKUP($C17+BC$4,'Raw Data'!$B$3:$AD$1033,BC$3,0)</f>
        <v>101</v>
      </c>
      <c r="BD17" s="72">
        <f>VLOOKUP($C17+BD$4,'Raw Data'!$B$3:$AD$1033,BD$3,0)</f>
        <v>108</v>
      </c>
      <c r="BE17" s="72">
        <f>VLOOKUP($C17+BE$4,'Raw Data'!$B$3:$AD$1033,BE$3,0)</f>
        <v>110</v>
      </c>
      <c r="BF17" s="72">
        <f>VLOOKUP($C17+BF$4,'Raw Data'!$B$3:$AD$1033,BF$3,0)</f>
        <v>82</v>
      </c>
      <c r="BG17" s="73">
        <f t="shared" si="219"/>
        <v>740</v>
      </c>
      <c r="BH17" s="14"/>
      <c r="BI17" s="49">
        <f t="shared" si="220"/>
        <v>16</v>
      </c>
      <c r="BJ17" s="53">
        <f t="shared" si="221"/>
        <v>0.14594594594594595</v>
      </c>
      <c r="BK17" s="53">
        <f t="shared" si="92"/>
        <v>0.16351351351351351</v>
      </c>
      <c r="BL17" s="53">
        <f t="shared" si="93"/>
        <v>0.14864864864864866</v>
      </c>
      <c r="BM17" s="53">
        <f t="shared" si="94"/>
        <v>0.13648648648648648</v>
      </c>
      <c r="BN17" s="53">
        <f t="shared" si="95"/>
        <v>0.14594594594594595</v>
      </c>
      <c r="BO17" s="53">
        <f t="shared" si="96"/>
        <v>0.14864864864864866</v>
      </c>
      <c r="BP17" s="53">
        <f t="shared" si="97"/>
        <v>0.11081081081081082</v>
      </c>
      <c r="BQ17" s="55">
        <f t="shared" si="222"/>
        <v>1</v>
      </c>
      <c r="BU17" s="41">
        <f t="shared" si="223"/>
        <v>2016</v>
      </c>
      <c r="BV17" s="44" t="str">
        <f t="shared" si="224"/>
        <v>Apr</v>
      </c>
      <c r="BW17" s="51">
        <f t="shared" si="225"/>
        <v>16</v>
      </c>
      <c r="BX17" s="72">
        <f>VLOOKUP($C17+BX$4,'Raw Data'!$B$3:$AD$1033,BX$3,0)</f>
        <v>45</v>
      </c>
      <c r="BY17" s="72">
        <f>VLOOKUP($C17+BY$4,'Raw Data'!$B$3:$AD$1033,BY$3,0)</f>
        <v>34</v>
      </c>
      <c r="BZ17" s="72">
        <f>VLOOKUP($C17+BZ$4,'Raw Data'!$B$3:$AD$1033,BZ$3,0)</f>
        <v>18</v>
      </c>
      <c r="CA17" s="72">
        <f>VLOOKUP($C17+CA$4,'Raw Data'!$B$3:$AD$1033,CA$3,0)</f>
        <v>36</v>
      </c>
      <c r="CB17" s="72">
        <f>VLOOKUP($C17+CB$4,'Raw Data'!$B$3:$AD$1033,CB$3,0)</f>
        <v>46</v>
      </c>
      <c r="CC17" s="72">
        <f>VLOOKUP($C17+CC$4,'Raw Data'!$B$3:$AD$1033,CC$3,0)</f>
        <v>34</v>
      </c>
      <c r="CD17" s="72">
        <f>VLOOKUP($C17+CD$4,'Raw Data'!$B$3:$AD$1033,CD$3,0)</f>
        <v>39</v>
      </c>
      <c r="CE17" s="73">
        <f t="shared" si="226"/>
        <v>252</v>
      </c>
      <c r="CF17" s="14"/>
      <c r="CG17" s="49">
        <f t="shared" si="227"/>
        <v>16</v>
      </c>
      <c r="CH17" s="53">
        <f t="shared" si="228"/>
        <v>0.17857142857142858</v>
      </c>
      <c r="CI17" s="53">
        <f t="shared" si="98"/>
        <v>0.13492063492063491</v>
      </c>
      <c r="CJ17" s="53">
        <f t="shared" si="99"/>
        <v>7.1428571428571425E-2</v>
      </c>
      <c r="CK17" s="53">
        <f t="shared" si="100"/>
        <v>0.14285714285714285</v>
      </c>
      <c r="CL17" s="53">
        <f t="shared" si="101"/>
        <v>0.18253968253968253</v>
      </c>
      <c r="CM17" s="53">
        <f t="shared" si="102"/>
        <v>0.13492063492063491</v>
      </c>
      <c r="CN17" s="53">
        <f t="shared" si="103"/>
        <v>0.15476190476190477</v>
      </c>
      <c r="CO17" s="55">
        <f t="shared" si="229"/>
        <v>0.99999999999999989</v>
      </c>
      <c r="CS17" s="41">
        <f t="shared" si="230"/>
        <v>2016</v>
      </c>
      <c r="CT17" s="44" t="str">
        <f t="shared" si="231"/>
        <v>Apr</v>
      </c>
      <c r="CU17" s="51">
        <f t="shared" si="232"/>
        <v>16</v>
      </c>
      <c r="CV17" s="72">
        <f>VLOOKUP($C17+CV$4,'Raw Data'!$B$3:$AD$1033,CV$3,0)</f>
        <v>602</v>
      </c>
      <c r="CW17" s="72">
        <f>VLOOKUP($C17+CW$4,'Raw Data'!$B$3:$AD$1033,CW$3,0)</f>
        <v>571</v>
      </c>
      <c r="CX17" s="72">
        <f>VLOOKUP($C17+CX$4,'Raw Data'!$B$3:$AD$1033,CX$3,0)</f>
        <v>473</v>
      </c>
      <c r="CY17" s="72">
        <f>VLOOKUP($C17+CY$4,'Raw Data'!$B$3:$AD$1033,CY$3,0)</f>
        <v>399</v>
      </c>
      <c r="CZ17" s="72">
        <f>VLOOKUP($C17+CZ$4,'Raw Data'!$B$3:$AD$1033,CZ$3,0)</f>
        <v>657</v>
      </c>
      <c r="DA17" s="72">
        <f>VLOOKUP($C17+DA$4,'Raw Data'!$B$3:$AD$1033,DA$3,0)</f>
        <v>528</v>
      </c>
      <c r="DB17" s="72">
        <f>VLOOKUP($C17+DB$4,'Raw Data'!$B$3:$AD$1033,DB$3,0)</f>
        <v>470</v>
      </c>
      <c r="DC17" s="73">
        <f t="shared" si="233"/>
        <v>3700</v>
      </c>
      <c r="DD17" s="14"/>
      <c r="DE17" s="49">
        <f t="shared" si="234"/>
        <v>16</v>
      </c>
      <c r="DF17" s="53">
        <f t="shared" si="235"/>
        <v>0.16270270270270271</v>
      </c>
      <c r="DG17" s="53">
        <f t="shared" si="104"/>
        <v>0.15432432432432433</v>
      </c>
      <c r="DH17" s="53">
        <f t="shared" si="105"/>
        <v>0.12783783783783784</v>
      </c>
      <c r="DI17" s="53">
        <f t="shared" si="106"/>
        <v>0.10783783783783783</v>
      </c>
      <c r="DJ17" s="53">
        <f t="shared" si="107"/>
        <v>0.17756756756756756</v>
      </c>
      <c r="DK17" s="53">
        <f t="shared" si="108"/>
        <v>0.14270270270270272</v>
      </c>
      <c r="DL17" s="53">
        <f t="shared" si="109"/>
        <v>0.12702702702702703</v>
      </c>
      <c r="DM17" s="55">
        <f t="shared" si="236"/>
        <v>1</v>
      </c>
      <c r="DQ17" s="41">
        <f t="shared" si="237"/>
        <v>2016</v>
      </c>
      <c r="DR17" s="44" t="str">
        <f t="shared" si="238"/>
        <v>Apr</v>
      </c>
      <c r="DS17" s="51">
        <f t="shared" si="239"/>
        <v>16</v>
      </c>
      <c r="DT17" s="72">
        <f>VLOOKUP($C17+DT$4,'Raw Data'!$B$3:$AD$1033,DT$3,0)</f>
        <v>94</v>
      </c>
      <c r="DU17" s="72">
        <f>VLOOKUP($C17+DU$4,'Raw Data'!$B$3:$AD$1033,DU$3,0)</f>
        <v>125</v>
      </c>
      <c r="DV17" s="72">
        <f>VLOOKUP($C17+DV$4,'Raw Data'!$B$3:$AD$1033,DV$3,0)</f>
        <v>101</v>
      </c>
      <c r="DW17" s="72">
        <f>VLOOKUP($C17+DW$4,'Raw Data'!$B$3:$AD$1033,DW$3,0)</f>
        <v>103</v>
      </c>
      <c r="DX17" s="72">
        <f>VLOOKUP($C17+DX$4,'Raw Data'!$B$3:$AD$1033,DX$3,0)</f>
        <v>123</v>
      </c>
      <c r="DY17" s="72">
        <f>VLOOKUP($C17+DY$4,'Raw Data'!$B$3:$AD$1033,DY$3,0)</f>
        <v>93</v>
      </c>
      <c r="DZ17" s="72">
        <f>VLOOKUP($C17+DZ$4,'Raw Data'!$B$3:$AD$1033,DZ$3,0)</f>
        <v>70</v>
      </c>
      <c r="EA17" s="73">
        <f t="shared" si="240"/>
        <v>709</v>
      </c>
      <c r="EB17" s="14"/>
      <c r="EC17" s="49">
        <f t="shared" si="241"/>
        <v>16</v>
      </c>
      <c r="ED17" s="53">
        <f t="shared" si="242"/>
        <v>0.13258110014104371</v>
      </c>
      <c r="EE17" s="53">
        <f t="shared" si="110"/>
        <v>0.1763046544428773</v>
      </c>
      <c r="EF17" s="53">
        <f t="shared" si="111"/>
        <v>0.14245416078984485</v>
      </c>
      <c r="EG17" s="53">
        <f t="shared" si="112"/>
        <v>0.14527503526093088</v>
      </c>
      <c r="EH17" s="53">
        <f t="shared" si="113"/>
        <v>0.17348377997179126</v>
      </c>
      <c r="EI17" s="53">
        <f t="shared" si="114"/>
        <v>0.1311706629055007</v>
      </c>
      <c r="EJ17" s="53">
        <f t="shared" si="115"/>
        <v>9.8730606488011283E-2</v>
      </c>
      <c r="EK17" s="55">
        <f t="shared" si="243"/>
        <v>0.99999999999999989</v>
      </c>
      <c r="EO17" s="41">
        <f t="shared" si="244"/>
        <v>2016</v>
      </c>
      <c r="EP17" s="44" t="str">
        <f t="shared" si="245"/>
        <v>Apr</v>
      </c>
      <c r="EQ17" s="51">
        <f t="shared" si="246"/>
        <v>16</v>
      </c>
      <c r="ER17" s="72">
        <f>VLOOKUP($C17+ER$4,'Raw Data'!$B$3:$AD$1033,ER$3,0)</f>
        <v>94</v>
      </c>
      <c r="ES17" s="72">
        <f>VLOOKUP($C17+ES$4,'Raw Data'!$B$3:$AD$1033,ES$3,0)</f>
        <v>125</v>
      </c>
      <c r="ET17" s="72">
        <f>VLOOKUP($C17+ET$4,'Raw Data'!$B$3:$AD$1033,ET$3,0)</f>
        <v>101</v>
      </c>
      <c r="EU17" s="72">
        <f>VLOOKUP($C17+EU$4,'Raw Data'!$B$3:$AD$1033,EU$3,0)</f>
        <v>103</v>
      </c>
      <c r="EV17" s="72">
        <f>VLOOKUP($C17+EV$4,'Raw Data'!$B$3:$AD$1033,EV$3,0)</f>
        <v>123</v>
      </c>
      <c r="EW17" s="72">
        <f>VLOOKUP($C17+EW$4,'Raw Data'!$B$3:$AD$1033,EW$3,0)</f>
        <v>93</v>
      </c>
      <c r="EX17" s="72">
        <f>VLOOKUP($C17+EX$4,'Raw Data'!$B$3:$AD$1033,EX$3,0)</f>
        <v>70</v>
      </c>
      <c r="EY17" s="73">
        <f t="shared" si="247"/>
        <v>709</v>
      </c>
      <c r="EZ17" s="14"/>
      <c r="FA17" s="49">
        <f t="shared" si="248"/>
        <v>16</v>
      </c>
      <c r="FB17" s="53">
        <f t="shared" si="249"/>
        <v>0.13258110014104371</v>
      </c>
      <c r="FC17" s="53">
        <f t="shared" si="116"/>
        <v>0.1763046544428773</v>
      </c>
      <c r="FD17" s="53">
        <f t="shared" si="117"/>
        <v>0.14245416078984485</v>
      </c>
      <c r="FE17" s="53">
        <f t="shared" si="118"/>
        <v>0.14527503526093088</v>
      </c>
      <c r="FF17" s="53">
        <f t="shared" si="119"/>
        <v>0.17348377997179126</v>
      </c>
      <c r="FG17" s="53">
        <f t="shared" si="120"/>
        <v>0.1311706629055007</v>
      </c>
      <c r="FH17" s="53">
        <f t="shared" si="121"/>
        <v>9.8730606488011283E-2</v>
      </c>
      <c r="FI17" s="55">
        <f t="shared" si="250"/>
        <v>0.99999999999999989</v>
      </c>
      <c r="FM17" s="41">
        <f t="shared" si="251"/>
        <v>2016</v>
      </c>
      <c r="FN17" s="44" t="str">
        <f t="shared" si="252"/>
        <v>Apr</v>
      </c>
      <c r="FO17" s="51">
        <f t="shared" si="253"/>
        <v>16</v>
      </c>
      <c r="FP17" s="72">
        <f>VLOOKUP($C17+FP$4,'Raw Data'!$B$3:$AD$1033,FP$3,0)</f>
        <v>3097</v>
      </c>
      <c r="FQ17" s="72">
        <f>VLOOKUP($C17+FQ$4,'Raw Data'!$B$3:$AD$1033,FQ$3,0)</f>
        <v>3044</v>
      </c>
      <c r="FR17" s="72">
        <f>VLOOKUP($C17+FR$4,'Raw Data'!$B$3:$AD$1033,FR$3,0)</f>
        <v>2039</v>
      </c>
      <c r="FS17" s="72">
        <f>VLOOKUP($C17+FS$4,'Raw Data'!$B$3:$AD$1033,FS$3,0)</f>
        <v>1706</v>
      </c>
      <c r="FT17" s="72">
        <f>VLOOKUP($C17+FT$4,'Raw Data'!$B$3:$AD$1033,FT$3,0)</f>
        <v>3821</v>
      </c>
      <c r="FU17" s="72">
        <f>VLOOKUP($C17+FU$4,'Raw Data'!$B$3:$AD$1033,FU$3,0)</f>
        <v>3301</v>
      </c>
      <c r="FV17" s="72">
        <f>VLOOKUP($C17+FV$4,'Raw Data'!$B$3:$AD$1033,FV$3,0)</f>
        <v>2983</v>
      </c>
      <c r="FW17" s="73">
        <f t="shared" si="254"/>
        <v>19991</v>
      </c>
      <c r="FX17" s="14"/>
      <c r="FY17" s="49">
        <f t="shared" si="255"/>
        <v>16</v>
      </c>
      <c r="FZ17" s="53">
        <f t="shared" si="256"/>
        <v>0.15491971387124207</v>
      </c>
      <c r="GA17" s="53">
        <f t="shared" si="122"/>
        <v>0.15226852083437548</v>
      </c>
      <c r="GB17" s="53">
        <f t="shared" si="123"/>
        <v>0.10199589815416937</v>
      </c>
      <c r="GC17" s="53">
        <f t="shared" si="124"/>
        <v>8.533840228102646E-2</v>
      </c>
      <c r="GD17" s="53">
        <f t="shared" si="125"/>
        <v>0.19113601120504226</v>
      </c>
      <c r="GE17" s="53">
        <f t="shared" si="126"/>
        <v>0.16512430593767194</v>
      </c>
      <c r="GF17" s="53">
        <f t="shared" si="127"/>
        <v>0.1492171477164724</v>
      </c>
      <c r="GG17" s="55">
        <f t="shared" si="257"/>
        <v>0.99999999999999989</v>
      </c>
      <c r="GK17" s="41">
        <f t="shared" si="258"/>
        <v>2016</v>
      </c>
      <c r="GL17" s="44" t="str">
        <f t="shared" si="259"/>
        <v>Apr</v>
      </c>
      <c r="GM17" s="51">
        <f t="shared" si="260"/>
        <v>16</v>
      </c>
      <c r="GN17" s="72">
        <f>VLOOKUP($C17+GN$4,'Raw Data'!$B$3:$AD$1033,GN$3,0)</f>
        <v>2820</v>
      </c>
      <c r="GO17" s="72">
        <f>VLOOKUP($C17+GO$4,'Raw Data'!$B$3:$AD$1033,GO$3,0)</f>
        <v>2855</v>
      </c>
      <c r="GP17" s="72">
        <f>VLOOKUP($C17+GP$4,'Raw Data'!$B$3:$AD$1033,GP$3,0)</f>
        <v>2424</v>
      </c>
      <c r="GQ17" s="72">
        <f>VLOOKUP($C17+GQ$4,'Raw Data'!$B$3:$AD$1033,GQ$3,0)</f>
        <v>2153</v>
      </c>
      <c r="GR17" s="72">
        <f>VLOOKUP($C17+GR$4,'Raw Data'!$B$3:$AD$1033,GR$3,0)</f>
        <v>3211</v>
      </c>
      <c r="GS17" s="72">
        <f>VLOOKUP($C17+GS$4,'Raw Data'!$B$3:$AD$1033,GS$3,0)</f>
        <v>2944</v>
      </c>
      <c r="GT17" s="72">
        <f>VLOOKUP($C17+GT$4,'Raw Data'!$B$3:$AD$1033,GT$3,0)</f>
        <v>2966</v>
      </c>
      <c r="GU17" s="73">
        <f t="shared" si="261"/>
        <v>19373</v>
      </c>
      <c r="GV17" s="14"/>
      <c r="GW17" s="49">
        <f t="shared" si="262"/>
        <v>16</v>
      </c>
      <c r="GX17" s="53">
        <f t="shared" si="263"/>
        <v>0.14556341299747072</v>
      </c>
      <c r="GY17" s="53">
        <f t="shared" si="128"/>
        <v>0.14737005110204923</v>
      </c>
      <c r="GZ17" s="53">
        <f t="shared" si="129"/>
        <v>0.12512259329995354</v>
      </c>
      <c r="HA17" s="53">
        <f t="shared" si="130"/>
        <v>0.11113405254735972</v>
      </c>
      <c r="HB17" s="53">
        <f t="shared" si="131"/>
        <v>0.16574614153719094</v>
      </c>
      <c r="HC17" s="53">
        <f t="shared" si="132"/>
        <v>0.15196407371083467</v>
      </c>
      <c r="HD17" s="53">
        <f t="shared" si="133"/>
        <v>0.15309967480514117</v>
      </c>
      <c r="HE17" s="55">
        <f t="shared" si="264"/>
        <v>1</v>
      </c>
      <c r="HI17" s="41">
        <f t="shared" si="265"/>
        <v>2016</v>
      </c>
      <c r="HJ17" s="44" t="str">
        <f t="shared" si="266"/>
        <v>Apr</v>
      </c>
      <c r="HK17" s="51">
        <f t="shared" si="267"/>
        <v>16</v>
      </c>
      <c r="HL17" s="72">
        <f>VLOOKUP($C17+HL$4,'Raw Data'!$B$3:$AD$1033,HL$3,0)</f>
        <v>179</v>
      </c>
      <c r="HM17" s="72">
        <f>VLOOKUP($C17+HM$4,'Raw Data'!$B$3:$AD$1033,HM$3,0)</f>
        <v>192</v>
      </c>
      <c r="HN17" s="72">
        <f>VLOOKUP($C17+HN$4,'Raw Data'!$B$3:$AD$1033,HN$3,0)</f>
        <v>201</v>
      </c>
      <c r="HO17" s="72">
        <f>VLOOKUP($C17+HO$4,'Raw Data'!$B$3:$AD$1033,HO$3,0)</f>
        <v>174</v>
      </c>
      <c r="HP17" s="72">
        <f>VLOOKUP($C17+HP$4,'Raw Data'!$B$3:$AD$1033,HP$3,0)</f>
        <v>211</v>
      </c>
      <c r="HQ17" s="72">
        <f>VLOOKUP($C17+HQ$4,'Raw Data'!$B$3:$AD$1033,HQ$3,0)</f>
        <v>153</v>
      </c>
      <c r="HR17" s="72">
        <f>VLOOKUP($C17+HR$4,'Raw Data'!$B$3:$AD$1033,HR$3,0)</f>
        <v>167</v>
      </c>
      <c r="HS17" s="73">
        <f t="shared" si="268"/>
        <v>1277</v>
      </c>
      <c r="HT17" s="14"/>
      <c r="HU17" s="49">
        <f t="shared" si="269"/>
        <v>16</v>
      </c>
      <c r="HV17" s="53">
        <f t="shared" si="270"/>
        <v>0.14017227877838684</v>
      </c>
      <c r="HW17" s="53">
        <f t="shared" si="134"/>
        <v>0.15035238841033674</v>
      </c>
      <c r="HX17" s="53">
        <f t="shared" si="135"/>
        <v>0.15740015661707127</v>
      </c>
      <c r="HY17" s="53">
        <f t="shared" si="136"/>
        <v>0.13625685199686766</v>
      </c>
      <c r="HZ17" s="53">
        <f t="shared" si="137"/>
        <v>0.16523101018010963</v>
      </c>
      <c r="IA17" s="53">
        <f t="shared" si="138"/>
        <v>0.11981205951448708</v>
      </c>
      <c r="IB17" s="53">
        <f t="shared" si="139"/>
        <v>0.1307752545027408</v>
      </c>
      <c r="IC17" s="55">
        <f t="shared" si="271"/>
        <v>1</v>
      </c>
      <c r="IG17" s="41">
        <f t="shared" si="272"/>
        <v>2016</v>
      </c>
      <c r="IH17" s="44" t="str">
        <f t="shared" si="273"/>
        <v>Apr</v>
      </c>
      <c r="II17" s="51">
        <f t="shared" si="274"/>
        <v>16</v>
      </c>
      <c r="IJ17" s="72">
        <f>VLOOKUP($C17+IJ$4,'Raw Data'!$B$3:$AD$1033,IJ$3,0)</f>
        <v>60</v>
      </c>
      <c r="IK17" s="72">
        <f>VLOOKUP($C17+IK$4,'Raw Data'!$B$3:$AD$1033,IK$3,0)</f>
        <v>52</v>
      </c>
      <c r="IL17" s="72">
        <f>VLOOKUP($C17+IL$4,'Raw Data'!$B$3:$AD$1033,IL$3,0)</f>
        <v>69</v>
      </c>
      <c r="IM17" s="72">
        <f>VLOOKUP($C17+IM$4,'Raw Data'!$B$3:$AD$1033,IM$3,0)</f>
        <v>67</v>
      </c>
      <c r="IN17" s="72">
        <f>VLOOKUP($C17+IN$4,'Raw Data'!$B$3:$AD$1033,IN$3,0)</f>
        <v>54</v>
      </c>
      <c r="IO17" s="72">
        <f>VLOOKUP($C17+IO$4,'Raw Data'!$B$3:$AD$1033,IO$3,0)</f>
        <v>59</v>
      </c>
      <c r="IP17" s="72">
        <f>VLOOKUP($C17+IP$4,'Raw Data'!$B$3:$AD$1033,IP$3,0)</f>
        <v>72</v>
      </c>
      <c r="IQ17" s="73">
        <f t="shared" si="275"/>
        <v>433</v>
      </c>
      <c r="IR17" s="14"/>
      <c r="IS17" s="49">
        <f t="shared" si="276"/>
        <v>16</v>
      </c>
      <c r="IT17" s="53">
        <f t="shared" si="277"/>
        <v>0.13856812933025403</v>
      </c>
      <c r="IU17" s="53">
        <f t="shared" si="140"/>
        <v>0.12009237875288684</v>
      </c>
      <c r="IV17" s="53">
        <f t="shared" si="141"/>
        <v>0.15935334872979215</v>
      </c>
      <c r="IW17" s="53">
        <f t="shared" si="142"/>
        <v>0.15473441108545036</v>
      </c>
      <c r="IX17" s="53">
        <f t="shared" si="143"/>
        <v>0.12471131639722864</v>
      </c>
      <c r="IY17" s="53">
        <f t="shared" si="144"/>
        <v>0.13625866050808313</v>
      </c>
      <c r="IZ17" s="53">
        <f t="shared" si="145"/>
        <v>0.16628175519630484</v>
      </c>
      <c r="JA17" s="55">
        <f t="shared" si="278"/>
        <v>1</v>
      </c>
      <c r="JE17" s="41">
        <f t="shared" si="279"/>
        <v>2016</v>
      </c>
      <c r="JF17" s="44" t="str">
        <f t="shared" si="280"/>
        <v>Apr</v>
      </c>
      <c r="JG17" s="51">
        <f t="shared" si="281"/>
        <v>16</v>
      </c>
      <c r="JH17" s="72">
        <f>VLOOKUP($C17+JH$4,'Raw Data'!$B$3:$AD$1033,JH$3,0)</f>
        <v>25</v>
      </c>
      <c r="JI17" s="72">
        <f>VLOOKUP($C17+JI$4,'Raw Data'!$B$3:$AD$1033,JI$3,0)</f>
        <v>17</v>
      </c>
      <c r="JJ17" s="72">
        <f>VLOOKUP($C17+JJ$4,'Raw Data'!$B$3:$AD$1033,JJ$3,0)</f>
        <v>7</v>
      </c>
      <c r="JK17" s="72">
        <f>VLOOKUP($C17+JK$4,'Raw Data'!$B$3:$AD$1033,JK$3,0)</f>
        <v>11</v>
      </c>
      <c r="JL17" s="72">
        <f>VLOOKUP($C17+JL$4,'Raw Data'!$B$3:$AD$1033,JL$3,0)</f>
        <v>12</v>
      </c>
      <c r="JM17" s="72">
        <f>VLOOKUP($C17+JM$4,'Raw Data'!$B$3:$AD$1033,JM$3,0)</f>
        <v>16</v>
      </c>
      <c r="JN17" s="72">
        <f>VLOOKUP($C17+JN$4,'Raw Data'!$B$3:$AD$1033,JN$3,0)</f>
        <v>10</v>
      </c>
      <c r="JO17" s="73">
        <f t="shared" si="282"/>
        <v>98</v>
      </c>
      <c r="JP17" s="14"/>
      <c r="JQ17" s="49">
        <f t="shared" si="283"/>
        <v>16</v>
      </c>
      <c r="JR17" s="53">
        <f t="shared" si="284"/>
        <v>0.25510204081632654</v>
      </c>
      <c r="JS17" s="53">
        <f t="shared" si="146"/>
        <v>0.17346938775510204</v>
      </c>
      <c r="JT17" s="53">
        <f t="shared" si="147"/>
        <v>7.1428571428571425E-2</v>
      </c>
      <c r="JU17" s="53">
        <f t="shared" si="148"/>
        <v>0.11224489795918367</v>
      </c>
      <c r="JV17" s="53">
        <f t="shared" si="149"/>
        <v>0.12244897959183673</v>
      </c>
      <c r="JW17" s="53">
        <f t="shared" si="150"/>
        <v>0.16326530612244897</v>
      </c>
      <c r="JX17" s="53">
        <f t="shared" si="151"/>
        <v>0.10204081632653061</v>
      </c>
      <c r="JY17" s="55">
        <f t="shared" si="285"/>
        <v>1</v>
      </c>
      <c r="KC17" s="41">
        <f t="shared" si="286"/>
        <v>2016</v>
      </c>
      <c r="KD17" s="44" t="str">
        <f t="shared" si="287"/>
        <v>Apr</v>
      </c>
      <c r="KE17" s="51">
        <f t="shared" si="288"/>
        <v>16</v>
      </c>
      <c r="KF17" s="72">
        <f>VLOOKUP($C17+KF$4,'Raw Data'!$B$3:$AD$1033,KF$3,0)</f>
        <v>36</v>
      </c>
      <c r="KG17" s="72">
        <f>VLOOKUP($C17+KG$4,'Raw Data'!$B$3:$AD$1033,KG$3,0)</f>
        <v>24</v>
      </c>
      <c r="KH17" s="72">
        <f>VLOOKUP($C17+KH$4,'Raw Data'!$B$3:$AD$1033,KH$3,0)</f>
        <v>0</v>
      </c>
      <c r="KI17" s="72">
        <f>VLOOKUP($C17+KI$4,'Raw Data'!$B$3:$AD$1033,KI$3,0)</f>
        <v>0</v>
      </c>
      <c r="KJ17" s="72">
        <f>VLOOKUP($C17+KJ$4,'Raw Data'!$B$3:$AD$1033,KJ$3,0)</f>
        <v>29</v>
      </c>
      <c r="KK17" s="72">
        <f>VLOOKUP($C17+KK$4,'Raw Data'!$B$3:$AD$1033,KK$3,0)</f>
        <v>16</v>
      </c>
      <c r="KL17" s="72">
        <f>VLOOKUP($C17+KL$4,'Raw Data'!$B$3:$AD$1033,KL$3,0)</f>
        <v>31</v>
      </c>
      <c r="KM17" s="73">
        <f t="shared" si="289"/>
        <v>136</v>
      </c>
      <c r="KN17" s="14"/>
      <c r="KO17" s="49">
        <f t="shared" si="290"/>
        <v>16</v>
      </c>
      <c r="KP17" s="53">
        <f t="shared" si="291"/>
        <v>0.26470588235294118</v>
      </c>
      <c r="KQ17" s="53">
        <f t="shared" si="152"/>
        <v>0.17647058823529413</v>
      </c>
      <c r="KR17" s="53">
        <f t="shared" si="153"/>
        <v>0</v>
      </c>
      <c r="KS17" s="53">
        <f t="shared" si="154"/>
        <v>0</v>
      </c>
      <c r="KT17" s="53">
        <f t="shared" si="155"/>
        <v>0.21323529411764705</v>
      </c>
      <c r="KU17" s="53">
        <f t="shared" si="156"/>
        <v>0.11764705882352941</v>
      </c>
      <c r="KV17" s="53">
        <f t="shared" si="157"/>
        <v>0.22794117647058823</v>
      </c>
      <c r="KW17" s="55">
        <f t="shared" si="292"/>
        <v>1</v>
      </c>
      <c r="LA17" s="41">
        <f t="shared" si="293"/>
        <v>2016</v>
      </c>
      <c r="LB17" s="44" t="str">
        <f t="shared" si="294"/>
        <v>Apr</v>
      </c>
      <c r="LC17" s="51">
        <f t="shared" si="295"/>
        <v>16</v>
      </c>
      <c r="LD17" s="72">
        <f>VLOOKUP($C17+LD$4,'Raw Data'!$B$3:$AD$1033,LD$3,0)</f>
        <v>77</v>
      </c>
      <c r="LE17" s="72">
        <f>VLOOKUP($C17+LE$4,'Raw Data'!$B$3:$AD$1033,LE$3,0)</f>
        <v>64</v>
      </c>
      <c r="LF17" s="72">
        <f>VLOOKUP($C17+LF$4,'Raw Data'!$B$3:$AD$1033,LF$3,0)</f>
        <v>0</v>
      </c>
      <c r="LG17" s="72">
        <f>VLOOKUP($C17+LG$4,'Raw Data'!$B$3:$AD$1033,LG$3,0)</f>
        <v>0</v>
      </c>
      <c r="LH17" s="72">
        <f>VLOOKUP($C17+LH$4,'Raw Data'!$B$3:$AD$1033,LH$3,0)</f>
        <v>90</v>
      </c>
      <c r="LI17" s="72">
        <f>VLOOKUP($C17+LI$4,'Raw Data'!$B$3:$AD$1033,LI$3,0)</f>
        <v>73</v>
      </c>
      <c r="LJ17" s="72">
        <f>VLOOKUP($C17+LJ$4,'Raw Data'!$B$3:$AD$1033,LJ$3,0)</f>
        <v>81</v>
      </c>
      <c r="LK17" s="73">
        <f t="shared" si="296"/>
        <v>385</v>
      </c>
      <c r="LL17" s="14"/>
      <c r="LM17" s="49">
        <f t="shared" si="297"/>
        <v>16</v>
      </c>
      <c r="LN17" s="53">
        <f t="shared" si="298"/>
        <v>0.2</v>
      </c>
      <c r="LO17" s="53">
        <f t="shared" si="158"/>
        <v>0.16623376623376623</v>
      </c>
      <c r="LP17" s="53">
        <f t="shared" si="159"/>
        <v>0</v>
      </c>
      <c r="LQ17" s="53">
        <f t="shared" si="160"/>
        <v>0</v>
      </c>
      <c r="LR17" s="53">
        <f t="shared" si="161"/>
        <v>0.23376623376623376</v>
      </c>
      <c r="LS17" s="53">
        <f t="shared" si="162"/>
        <v>0.18961038961038962</v>
      </c>
      <c r="LT17" s="53">
        <f t="shared" si="163"/>
        <v>0.21038961038961038</v>
      </c>
      <c r="LU17" s="55">
        <f t="shared" si="299"/>
        <v>1</v>
      </c>
      <c r="LY17" s="41">
        <f t="shared" si="300"/>
        <v>2016</v>
      </c>
      <c r="LZ17" s="44" t="str">
        <f t="shared" si="301"/>
        <v>Apr</v>
      </c>
      <c r="MA17" s="51">
        <f t="shared" si="302"/>
        <v>16</v>
      </c>
      <c r="MB17" s="72">
        <f>VLOOKUP($C17+MB$4,'Raw Data'!$B$3:$AD$1033,MB$3,0)</f>
        <v>730</v>
      </c>
      <c r="MC17" s="72">
        <f>VLOOKUP($C17+MC$4,'Raw Data'!$B$3:$AD$1033,MC$3,0)</f>
        <v>571</v>
      </c>
      <c r="MD17" s="72">
        <f>VLOOKUP($C17+MD$4,'Raw Data'!$B$3:$AD$1033,MD$3,0)</f>
        <v>128</v>
      </c>
      <c r="ME17" s="72">
        <f>VLOOKUP($C17+ME$4,'Raw Data'!$B$3:$AD$1033,ME$3,0)</f>
        <v>143</v>
      </c>
      <c r="MF17" s="72">
        <f>VLOOKUP($C17+MF$4,'Raw Data'!$B$3:$AD$1033,MF$3,0)</f>
        <v>600</v>
      </c>
      <c r="MG17" s="72">
        <f>VLOOKUP($C17+MG$4,'Raw Data'!$B$3:$AD$1033,MG$3,0)</f>
        <v>552</v>
      </c>
      <c r="MH17" s="72">
        <f>VLOOKUP($C17+MH$4,'Raw Data'!$B$3:$AD$1033,MH$3,0)</f>
        <v>642</v>
      </c>
      <c r="MI17" s="73">
        <f t="shared" si="303"/>
        <v>3366</v>
      </c>
      <c r="MJ17" s="14"/>
      <c r="MK17" s="49">
        <f t="shared" si="304"/>
        <v>16</v>
      </c>
      <c r="ML17" s="53">
        <f t="shared" si="305"/>
        <v>0.21687462863933452</v>
      </c>
      <c r="MM17" s="53">
        <f t="shared" si="164"/>
        <v>0.16963755199049316</v>
      </c>
      <c r="MN17" s="53">
        <f t="shared" si="165"/>
        <v>3.8027332144979206E-2</v>
      </c>
      <c r="MO17" s="53">
        <f t="shared" si="166"/>
        <v>4.2483660130718956E-2</v>
      </c>
      <c r="MP17" s="53">
        <f t="shared" si="167"/>
        <v>0.17825311942959002</v>
      </c>
      <c r="MQ17" s="53">
        <f t="shared" si="168"/>
        <v>0.16399286987522282</v>
      </c>
      <c r="MR17" s="53">
        <f t="shared" si="169"/>
        <v>0.19073083778966132</v>
      </c>
      <c r="MS17" s="55">
        <f t="shared" si="306"/>
        <v>1</v>
      </c>
      <c r="MW17" s="41">
        <f t="shared" si="307"/>
        <v>2016</v>
      </c>
      <c r="MX17" s="44" t="str">
        <f t="shared" si="308"/>
        <v>Apr</v>
      </c>
      <c r="MY17" s="51">
        <f t="shared" si="309"/>
        <v>16</v>
      </c>
      <c r="MZ17" s="72">
        <f>VLOOKUP($C17+MZ$4,'Raw Data'!$B$3:$AD$1033,MZ$3,0)</f>
        <v>88</v>
      </c>
      <c r="NA17" s="72">
        <f>VLOOKUP($C17+NA$4,'Raw Data'!$B$3:$AD$1033,NA$3,0)</f>
        <v>96</v>
      </c>
      <c r="NB17" s="72">
        <f>VLOOKUP($C17+NB$4,'Raw Data'!$B$3:$AD$1033,NB$3,0)</f>
        <v>77</v>
      </c>
      <c r="NC17" s="72">
        <f>VLOOKUP($C17+NC$4,'Raw Data'!$B$3:$AD$1033,NC$3,0)</f>
        <v>57</v>
      </c>
      <c r="ND17" s="72">
        <f>VLOOKUP($C17+ND$4,'Raw Data'!$B$3:$AD$1033,ND$3,0)</f>
        <v>94</v>
      </c>
      <c r="NE17" s="72">
        <f>VLOOKUP($C17+NE$4,'Raw Data'!$B$3:$AD$1033,NE$3,0)</f>
        <v>83</v>
      </c>
      <c r="NF17" s="72">
        <f>VLOOKUP($C17+NF$4,'Raw Data'!$B$3:$AD$1033,NF$3,0)</f>
        <v>94</v>
      </c>
      <c r="NG17" s="73">
        <f t="shared" si="310"/>
        <v>589</v>
      </c>
      <c r="NH17" s="14"/>
      <c r="NI17" s="49">
        <f t="shared" si="311"/>
        <v>16</v>
      </c>
      <c r="NJ17" s="53">
        <f t="shared" si="170"/>
        <v>0.14940577249575551</v>
      </c>
      <c r="NK17" s="53">
        <f t="shared" si="171"/>
        <v>0.16298811544991512</v>
      </c>
      <c r="NL17" s="53">
        <f t="shared" si="172"/>
        <v>0.13073005093378609</v>
      </c>
      <c r="NM17" s="53">
        <f t="shared" si="173"/>
        <v>9.6774193548387094E-2</v>
      </c>
      <c r="NN17" s="53">
        <f t="shared" si="174"/>
        <v>0.15959252971137522</v>
      </c>
      <c r="NO17" s="53">
        <f t="shared" si="175"/>
        <v>0.14091680814940577</v>
      </c>
      <c r="NP17" s="53">
        <f t="shared" si="176"/>
        <v>0.15959252971137522</v>
      </c>
      <c r="NQ17" s="55">
        <f t="shared" si="312"/>
        <v>1</v>
      </c>
      <c r="NU17" s="41">
        <f t="shared" si="313"/>
        <v>2016</v>
      </c>
      <c r="NV17" s="44" t="str">
        <f t="shared" si="314"/>
        <v>Apr</v>
      </c>
      <c r="NW17" s="51">
        <f t="shared" si="315"/>
        <v>16</v>
      </c>
      <c r="NX17" s="72">
        <f>VLOOKUP($C17+NX$4,'Raw Data'!$B$3:$AD$1033,NX$3,0)</f>
        <v>0</v>
      </c>
      <c r="NY17" s="72">
        <f>VLOOKUP($C17+NY$4,'Raw Data'!$B$3:$AD$1033,NY$3,0)</f>
        <v>0</v>
      </c>
      <c r="NZ17" s="72">
        <f>VLOOKUP($C17+NZ$4,'Raw Data'!$B$3:$AD$1033,NZ$3,0)</f>
        <v>0</v>
      </c>
      <c r="OA17" s="72">
        <f>VLOOKUP($C17+OA$4,'Raw Data'!$B$3:$AD$1033,OA$3,0)</f>
        <v>0</v>
      </c>
      <c r="OB17" s="72">
        <f>VLOOKUP($C17+OB$4,'Raw Data'!$B$3:$AD$1033,OB$3,0)</f>
        <v>0</v>
      </c>
      <c r="OC17" s="72">
        <f>VLOOKUP($C17+OC$4,'Raw Data'!$B$3:$AD$1033,OC$3,0)</f>
        <v>0</v>
      </c>
      <c r="OD17" s="72">
        <f>VLOOKUP($C17+OD$4,'Raw Data'!$B$3:$AD$1033,OD$3,0)</f>
        <v>0</v>
      </c>
      <c r="OE17" s="73">
        <f t="shared" si="316"/>
        <v>0</v>
      </c>
      <c r="OF17" s="14"/>
      <c r="OG17" s="49">
        <f t="shared" si="317"/>
        <v>16</v>
      </c>
      <c r="OH17" s="53" t="str">
        <f t="shared" si="318"/>
        <v/>
      </c>
      <c r="OI17" s="53" t="str">
        <f t="shared" si="177"/>
        <v/>
      </c>
      <c r="OJ17" s="53" t="str">
        <f t="shared" si="178"/>
        <v/>
      </c>
      <c r="OK17" s="53" t="str">
        <f t="shared" si="179"/>
        <v/>
      </c>
      <c r="OL17" s="53" t="str">
        <f t="shared" si="180"/>
        <v/>
      </c>
      <c r="OM17" s="53" t="str">
        <f t="shared" si="181"/>
        <v/>
      </c>
      <c r="ON17" s="53" t="str">
        <f t="shared" si="182"/>
        <v/>
      </c>
      <c r="OO17" s="55">
        <f t="shared" si="319"/>
        <v>0</v>
      </c>
      <c r="OS17" s="41">
        <f t="shared" si="320"/>
        <v>2016</v>
      </c>
      <c r="OT17" s="44" t="str">
        <f t="shared" si="321"/>
        <v>Apr</v>
      </c>
      <c r="OU17" s="51">
        <f t="shared" si="322"/>
        <v>16</v>
      </c>
      <c r="OV17" s="72">
        <f>VLOOKUP($C17+OV$4,'Raw Data'!$B$3:$AD$1033,OV$3,0)</f>
        <v>0</v>
      </c>
      <c r="OW17" s="72">
        <f>VLOOKUP($C17+OW$4,'Raw Data'!$B$3:$AD$1033,OW$3,0)</f>
        <v>0</v>
      </c>
      <c r="OX17" s="72">
        <f>VLOOKUP($C17+OX$4,'Raw Data'!$B$3:$AD$1033,OX$3,0)</f>
        <v>0</v>
      </c>
      <c r="OY17" s="72">
        <f>VLOOKUP($C17+OY$4,'Raw Data'!$B$3:$AD$1033,OY$3,0)</f>
        <v>0</v>
      </c>
      <c r="OZ17" s="72">
        <f>VLOOKUP($C17+OZ$4,'Raw Data'!$B$3:$AD$1033,OZ$3,0)</f>
        <v>0</v>
      </c>
      <c r="PA17" s="72">
        <f>VLOOKUP($C17+PA$4,'Raw Data'!$B$3:$AD$1033,PA$3,0)</f>
        <v>0</v>
      </c>
      <c r="PB17" s="72">
        <f>VLOOKUP($C17+PB$4,'Raw Data'!$B$3:$AD$1033,PB$3,0)</f>
        <v>0</v>
      </c>
      <c r="PC17" s="73">
        <f t="shared" si="323"/>
        <v>0</v>
      </c>
      <c r="PD17" s="14"/>
      <c r="PE17" s="49">
        <f t="shared" si="324"/>
        <v>16</v>
      </c>
      <c r="PF17" s="53" t="str">
        <f t="shared" si="325"/>
        <v/>
      </c>
      <c r="PG17" s="53" t="str">
        <f t="shared" si="183"/>
        <v/>
      </c>
      <c r="PH17" s="53" t="str">
        <f t="shared" si="184"/>
        <v/>
      </c>
      <c r="PI17" s="53" t="str">
        <f t="shared" si="185"/>
        <v/>
      </c>
      <c r="PJ17" s="53" t="str">
        <f t="shared" si="186"/>
        <v/>
      </c>
      <c r="PK17" s="53" t="str">
        <f t="shared" si="187"/>
        <v/>
      </c>
      <c r="PL17" s="53" t="str">
        <f t="shared" si="188"/>
        <v/>
      </c>
      <c r="PM17" s="55">
        <f t="shared" si="326"/>
        <v>0</v>
      </c>
      <c r="PS17" s="41">
        <f t="shared" si="327"/>
        <v>2016</v>
      </c>
      <c r="PT17" s="44" t="str">
        <f t="shared" si="328"/>
        <v>Apr</v>
      </c>
      <c r="PU17" s="51">
        <f t="shared" si="329"/>
        <v>16</v>
      </c>
      <c r="PV17" s="72">
        <f>VLOOKUP($C17+PV$4,'Raw Data'!$B$3:$AD$1033,PV$3,0)</f>
        <v>0</v>
      </c>
      <c r="PW17" s="72">
        <f>VLOOKUP($C17+PW$4,'Raw Data'!$B$3:$AD$1033,PW$3,0)</f>
        <v>0</v>
      </c>
      <c r="PX17" s="72">
        <f>VLOOKUP($C17+PX$4,'Raw Data'!$B$3:$AD$1033,PX$3,0)</f>
        <v>0</v>
      </c>
      <c r="PY17" s="72">
        <f>VLOOKUP($C17+PY$4,'Raw Data'!$B$3:$AD$1033,PY$3,0)</f>
        <v>0</v>
      </c>
      <c r="PZ17" s="72">
        <f>VLOOKUP($C17+PZ$4,'Raw Data'!$B$3:$AD$1033,PZ$3,0)</f>
        <v>0</v>
      </c>
      <c r="QA17" s="72">
        <f>VLOOKUP($C17+QA$4,'Raw Data'!$B$3:$AD$1033,QA$3,0)</f>
        <v>0</v>
      </c>
      <c r="QB17" s="72">
        <f>VLOOKUP($C17+QB$4,'Raw Data'!$B$3:$AD$1033,QB$3,0)</f>
        <v>0</v>
      </c>
      <c r="QC17" s="73">
        <f t="shared" si="330"/>
        <v>0</v>
      </c>
      <c r="QD17" s="14"/>
      <c r="QE17" s="49">
        <f t="shared" si="331"/>
        <v>16</v>
      </c>
      <c r="QF17" s="53" t="str">
        <f t="shared" si="332"/>
        <v/>
      </c>
      <c r="QG17" s="53" t="str">
        <f t="shared" si="189"/>
        <v/>
      </c>
      <c r="QH17" s="53" t="str">
        <f t="shared" si="190"/>
        <v/>
      </c>
      <c r="QI17" s="53" t="str">
        <f t="shared" si="191"/>
        <v/>
      </c>
      <c r="QJ17" s="53" t="str">
        <f t="shared" si="192"/>
        <v/>
      </c>
      <c r="QK17" s="53" t="str">
        <f t="shared" si="193"/>
        <v/>
      </c>
      <c r="QL17" s="53" t="str">
        <f t="shared" si="194"/>
        <v/>
      </c>
      <c r="QM17" s="55">
        <f t="shared" si="333"/>
        <v>0</v>
      </c>
      <c r="QQ17" s="41">
        <f t="shared" si="334"/>
        <v>2016</v>
      </c>
      <c r="QR17" s="44" t="str">
        <f t="shared" si="335"/>
        <v>Apr</v>
      </c>
      <c r="QS17" s="51">
        <f t="shared" si="336"/>
        <v>16</v>
      </c>
      <c r="QT17" s="72">
        <f>VLOOKUP($C17+QT$4,'Raw Data'!$B$3:$AD$1033,QT$3,0)</f>
        <v>0</v>
      </c>
      <c r="QU17" s="72">
        <f>VLOOKUP($C17+QU$4,'Raw Data'!$B$3:$AD$1033,QU$3,0)</f>
        <v>0</v>
      </c>
      <c r="QV17" s="72">
        <f>VLOOKUP($C17+QV$4,'Raw Data'!$B$3:$AD$1033,QV$3,0)</f>
        <v>0</v>
      </c>
      <c r="QW17" s="72">
        <f>VLOOKUP($C17+QW$4,'Raw Data'!$B$3:$AD$1033,QW$3,0)</f>
        <v>0</v>
      </c>
      <c r="QX17" s="72">
        <f>VLOOKUP($C17+QX$4,'Raw Data'!$B$3:$AD$1033,QX$3,0)</f>
        <v>0</v>
      </c>
      <c r="QY17" s="72">
        <f>VLOOKUP($C17+QY$4,'Raw Data'!$B$3:$AD$1033,QY$3,0)</f>
        <v>0</v>
      </c>
      <c r="QZ17" s="72">
        <f>VLOOKUP($C17+QZ$4,'Raw Data'!$B$3:$AD$1033,QZ$3,0)</f>
        <v>0</v>
      </c>
      <c r="RA17" s="73">
        <f t="shared" si="337"/>
        <v>0</v>
      </c>
      <c r="RB17" s="14"/>
      <c r="RC17" s="49">
        <f t="shared" si="338"/>
        <v>16</v>
      </c>
      <c r="RD17" s="53" t="str">
        <f t="shared" si="339"/>
        <v/>
      </c>
      <c r="RE17" s="53" t="str">
        <f t="shared" si="195"/>
        <v/>
      </c>
      <c r="RF17" s="53" t="str">
        <f t="shared" si="196"/>
        <v/>
      </c>
      <c r="RG17" s="53" t="str">
        <f t="shared" si="197"/>
        <v/>
      </c>
      <c r="RH17" s="53" t="str">
        <f t="shared" si="198"/>
        <v/>
      </c>
      <c r="RI17" s="53" t="str">
        <f t="shared" si="199"/>
        <v/>
      </c>
      <c r="RJ17" s="53" t="str">
        <f t="shared" si="200"/>
        <v/>
      </c>
      <c r="RK17" s="55">
        <f t="shared" si="340"/>
        <v>0</v>
      </c>
    </row>
    <row r="18" spans="2:479" ht="12.75" customHeight="1" x14ac:dyDescent="0.25">
      <c r="B18" s="170">
        <v>7</v>
      </c>
      <c r="C18" s="191">
        <f t="shared" si="201"/>
        <v>42481</v>
      </c>
      <c r="D18" s="41">
        <f t="shared" si="202"/>
        <v>2016</v>
      </c>
      <c r="E18" s="44" t="str">
        <f t="shared" si="203"/>
        <v>Apr</v>
      </c>
      <c r="F18" s="51">
        <f t="shared" si="204"/>
        <v>17</v>
      </c>
      <c r="G18" s="20">
        <f>VLOOKUP($C18+G$4,'Raw Data'!$B$3:$AD$1033,G$3,0)</f>
        <v>168</v>
      </c>
      <c r="H18" s="20">
        <f>VLOOKUP($C18+H$4,'Raw Data'!$B$3:$AD$1033,H$3,0)</f>
        <v>104</v>
      </c>
      <c r="I18" s="20">
        <f>VLOOKUP($C18+I$4,'Raw Data'!$B$3:$AD$1033,I$3,0)</f>
        <v>137</v>
      </c>
      <c r="J18" s="20">
        <f>VLOOKUP($C18+J$4,'Raw Data'!$B$3:$AD$1033,J$3,0)</f>
        <v>144</v>
      </c>
      <c r="K18" s="20">
        <f>VLOOKUP($C18+K$4,'Raw Data'!$B$3:$AD$1033,K$3,0)</f>
        <v>214</v>
      </c>
      <c r="L18" s="20">
        <f>VLOOKUP($C18+L$4,'Raw Data'!$B$3:$AD$1033,L$3,0)</f>
        <v>212</v>
      </c>
      <c r="M18" s="20">
        <f>VLOOKUP($C18+M$4,'Raw Data'!$B$3:$AD$1033,M$3,0)</f>
        <v>204</v>
      </c>
      <c r="N18" s="21">
        <f t="shared" si="205"/>
        <v>1183</v>
      </c>
      <c r="O18" s="14"/>
      <c r="P18" s="49">
        <f t="shared" si="206"/>
        <v>17</v>
      </c>
      <c r="Q18" s="53">
        <f t="shared" si="207"/>
        <v>0.14201183431952663</v>
      </c>
      <c r="R18" s="53">
        <f t="shared" si="80"/>
        <v>8.7912087912087919E-2</v>
      </c>
      <c r="S18" s="53">
        <f t="shared" si="81"/>
        <v>0.1158072696534235</v>
      </c>
      <c r="T18" s="53">
        <f t="shared" si="82"/>
        <v>0.12172442941673711</v>
      </c>
      <c r="U18" s="53">
        <f t="shared" si="83"/>
        <v>0.1808960270498732</v>
      </c>
      <c r="V18" s="53">
        <f t="shared" si="84"/>
        <v>0.17920540997464074</v>
      </c>
      <c r="W18" s="53">
        <f t="shared" si="85"/>
        <v>0.17244294167371091</v>
      </c>
      <c r="X18" s="55">
        <f t="shared" si="208"/>
        <v>1</v>
      </c>
      <c r="Z18" s="41">
        <f t="shared" si="209"/>
        <v>2016</v>
      </c>
      <c r="AA18" s="44" t="str">
        <f t="shared" si="210"/>
        <v>Apr</v>
      </c>
      <c r="AB18" s="51">
        <f t="shared" si="211"/>
        <v>17</v>
      </c>
      <c r="AC18" s="72">
        <f>VLOOKUP($C18+AC$4,'Raw Data'!$B$3:$AD$1033,AC$3,0)</f>
        <v>150</v>
      </c>
      <c r="AD18" s="72">
        <f>VLOOKUP($C18+AD$4,'Raw Data'!$B$3:$AD$1033,AD$3,0)</f>
        <v>139</v>
      </c>
      <c r="AE18" s="72">
        <f>VLOOKUP($C18+AE$4,'Raw Data'!$B$3:$AD$1033,AE$3,0)</f>
        <v>149</v>
      </c>
      <c r="AF18" s="72">
        <f>VLOOKUP($C18+AF$4,'Raw Data'!$B$3:$AD$1033,AF$3,0)</f>
        <v>135</v>
      </c>
      <c r="AG18" s="72">
        <f>VLOOKUP($C18+AG$4,'Raw Data'!$B$3:$AD$1033,AG$3,0)</f>
        <v>166</v>
      </c>
      <c r="AH18" s="72">
        <f>VLOOKUP($C18+AH$4,'Raw Data'!$B$3:$AD$1033,AH$3,0)</f>
        <v>193</v>
      </c>
      <c r="AI18" s="72">
        <f>VLOOKUP($C18+AI$4,'Raw Data'!$B$3:$AD$1033,AI$3,0)</f>
        <v>147</v>
      </c>
      <c r="AJ18" s="73">
        <f t="shared" si="212"/>
        <v>1079</v>
      </c>
      <c r="AK18" s="14"/>
      <c r="AL18" s="49">
        <f t="shared" si="213"/>
        <v>17</v>
      </c>
      <c r="AM18" s="53">
        <f t="shared" si="214"/>
        <v>0.13901760889712697</v>
      </c>
      <c r="AN18" s="53">
        <f t="shared" si="86"/>
        <v>0.12882298424467098</v>
      </c>
      <c r="AO18" s="53">
        <f t="shared" si="87"/>
        <v>0.13809082483781279</v>
      </c>
      <c r="AP18" s="53">
        <f t="shared" si="88"/>
        <v>0.12511584800741427</v>
      </c>
      <c r="AQ18" s="53">
        <f t="shared" si="89"/>
        <v>0.15384615384615385</v>
      </c>
      <c r="AR18" s="53">
        <f t="shared" si="90"/>
        <v>0.1788693234476367</v>
      </c>
      <c r="AS18" s="53">
        <f t="shared" si="91"/>
        <v>0.13623725671918444</v>
      </c>
      <c r="AT18" s="55">
        <f t="shared" si="215"/>
        <v>1</v>
      </c>
      <c r="AW18" s="41">
        <f t="shared" si="216"/>
        <v>2016</v>
      </c>
      <c r="AX18" s="44" t="str">
        <f t="shared" si="217"/>
        <v>Apr</v>
      </c>
      <c r="AY18" s="51">
        <f t="shared" si="218"/>
        <v>17</v>
      </c>
      <c r="AZ18" s="72">
        <f>VLOOKUP($C18+AZ$4,'Raw Data'!$B$3:$AD$1033,AZ$3,0)</f>
        <v>72</v>
      </c>
      <c r="BA18" s="72">
        <f>VLOOKUP($C18+BA$4,'Raw Data'!$B$3:$AD$1033,BA$3,0)</f>
        <v>56</v>
      </c>
      <c r="BB18" s="72">
        <f>VLOOKUP($C18+BB$4,'Raw Data'!$B$3:$AD$1033,BB$3,0)</f>
        <v>77</v>
      </c>
      <c r="BC18" s="72">
        <f>VLOOKUP($C18+BC$4,'Raw Data'!$B$3:$AD$1033,BC$3,0)</f>
        <v>74</v>
      </c>
      <c r="BD18" s="72">
        <f>VLOOKUP($C18+BD$4,'Raw Data'!$B$3:$AD$1033,BD$3,0)</f>
        <v>65</v>
      </c>
      <c r="BE18" s="72">
        <f>VLOOKUP($C18+BE$4,'Raw Data'!$B$3:$AD$1033,BE$3,0)</f>
        <v>83</v>
      </c>
      <c r="BF18" s="72">
        <f>VLOOKUP($C18+BF$4,'Raw Data'!$B$3:$AD$1033,BF$3,0)</f>
        <v>87</v>
      </c>
      <c r="BG18" s="73">
        <f t="shared" si="219"/>
        <v>514</v>
      </c>
      <c r="BH18" s="14"/>
      <c r="BI18" s="49">
        <f t="shared" si="220"/>
        <v>17</v>
      </c>
      <c r="BJ18" s="53">
        <f t="shared" si="221"/>
        <v>0.14007782101167315</v>
      </c>
      <c r="BK18" s="53">
        <f t="shared" si="92"/>
        <v>0.10894941634241245</v>
      </c>
      <c r="BL18" s="53">
        <f t="shared" si="93"/>
        <v>0.14980544747081712</v>
      </c>
      <c r="BM18" s="53">
        <f t="shared" si="94"/>
        <v>0.14396887159533073</v>
      </c>
      <c r="BN18" s="53">
        <f t="shared" si="95"/>
        <v>0.12645914396887159</v>
      </c>
      <c r="BO18" s="53">
        <f t="shared" si="96"/>
        <v>0.16147859922178989</v>
      </c>
      <c r="BP18" s="53">
        <f t="shared" si="97"/>
        <v>0.16926070038910507</v>
      </c>
      <c r="BQ18" s="55">
        <f t="shared" si="222"/>
        <v>1</v>
      </c>
      <c r="BU18" s="41">
        <f t="shared" si="223"/>
        <v>2016</v>
      </c>
      <c r="BV18" s="44" t="str">
        <f t="shared" si="224"/>
        <v>Apr</v>
      </c>
      <c r="BW18" s="51">
        <f t="shared" si="225"/>
        <v>17</v>
      </c>
      <c r="BX18" s="72">
        <f>VLOOKUP($C18+BX$4,'Raw Data'!$B$3:$AD$1033,BX$3,0)</f>
        <v>35</v>
      </c>
      <c r="BY18" s="72">
        <f>VLOOKUP($C18+BY$4,'Raw Data'!$B$3:$AD$1033,BY$3,0)</f>
        <v>36</v>
      </c>
      <c r="BZ18" s="72">
        <f>VLOOKUP($C18+BZ$4,'Raw Data'!$B$3:$AD$1033,BZ$3,0)</f>
        <v>22</v>
      </c>
      <c r="CA18" s="72">
        <f>VLOOKUP($C18+CA$4,'Raw Data'!$B$3:$AD$1033,CA$3,0)</f>
        <v>26</v>
      </c>
      <c r="CB18" s="72">
        <f>VLOOKUP($C18+CB$4,'Raw Data'!$B$3:$AD$1033,CB$3,0)</f>
        <v>71</v>
      </c>
      <c r="CC18" s="72">
        <f>VLOOKUP($C18+CC$4,'Raw Data'!$B$3:$AD$1033,CC$3,0)</f>
        <v>43</v>
      </c>
      <c r="CD18" s="72">
        <f>VLOOKUP($C18+CD$4,'Raw Data'!$B$3:$AD$1033,CD$3,0)</f>
        <v>42</v>
      </c>
      <c r="CE18" s="73">
        <f t="shared" si="226"/>
        <v>275</v>
      </c>
      <c r="CF18" s="14"/>
      <c r="CG18" s="49">
        <f t="shared" si="227"/>
        <v>17</v>
      </c>
      <c r="CH18" s="53">
        <f t="shared" si="228"/>
        <v>0.12727272727272726</v>
      </c>
      <c r="CI18" s="53">
        <f t="shared" si="98"/>
        <v>0.13090909090909092</v>
      </c>
      <c r="CJ18" s="53">
        <f t="shared" si="99"/>
        <v>0.08</v>
      </c>
      <c r="CK18" s="53">
        <f t="shared" si="100"/>
        <v>9.4545454545454544E-2</v>
      </c>
      <c r="CL18" s="53">
        <f t="shared" si="101"/>
        <v>0.25818181818181818</v>
      </c>
      <c r="CM18" s="53">
        <f t="shared" si="102"/>
        <v>0.15636363636363637</v>
      </c>
      <c r="CN18" s="53">
        <f t="shared" si="103"/>
        <v>0.15272727272727274</v>
      </c>
      <c r="CO18" s="55">
        <f t="shared" si="229"/>
        <v>1</v>
      </c>
      <c r="CS18" s="41">
        <f t="shared" si="230"/>
        <v>2016</v>
      </c>
      <c r="CT18" s="44" t="str">
        <f t="shared" si="231"/>
        <v>Apr</v>
      </c>
      <c r="CU18" s="51">
        <f t="shared" si="232"/>
        <v>17</v>
      </c>
      <c r="CV18" s="72">
        <f>VLOOKUP($C18+CV$4,'Raw Data'!$B$3:$AD$1033,CV$3,0)</f>
        <v>500</v>
      </c>
      <c r="CW18" s="72">
        <f>VLOOKUP($C18+CW$4,'Raw Data'!$B$3:$AD$1033,CW$3,0)</f>
        <v>520</v>
      </c>
      <c r="CX18" s="72">
        <f>VLOOKUP($C18+CX$4,'Raw Data'!$B$3:$AD$1033,CX$3,0)</f>
        <v>388</v>
      </c>
      <c r="CY18" s="72">
        <f>VLOOKUP($C18+CY$4,'Raw Data'!$B$3:$AD$1033,CY$3,0)</f>
        <v>374</v>
      </c>
      <c r="CZ18" s="72">
        <f>VLOOKUP($C18+CZ$4,'Raw Data'!$B$3:$AD$1033,CZ$3,0)</f>
        <v>609</v>
      </c>
      <c r="DA18" s="72">
        <f>VLOOKUP($C18+DA$4,'Raw Data'!$B$3:$AD$1033,DA$3,0)</f>
        <v>551</v>
      </c>
      <c r="DB18" s="72">
        <f>VLOOKUP($C18+DB$4,'Raw Data'!$B$3:$AD$1033,DB$3,0)</f>
        <v>529</v>
      </c>
      <c r="DC18" s="73">
        <f t="shared" si="233"/>
        <v>3471</v>
      </c>
      <c r="DD18" s="14"/>
      <c r="DE18" s="49">
        <f t="shared" si="234"/>
        <v>17</v>
      </c>
      <c r="DF18" s="53">
        <f t="shared" si="235"/>
        <v>0.14405070584845867</v>
      </c>
      <c r="DG18" s="53">
        <f t="shared" si="104"/>
        <v>0.14981273408239701</v>
      </c>
      <c r="DH18" s="53">
        <f t="shared" si="105"/>
        <v>0.11178334773840391</v>
      </c>
      <c r="DI18" s="53">
        <f t="shared" si="106"/>
        <v>0.10774992797464708</v>
      </c>
      <c r="DJ18" s="53">
        <f t="shared" si="107"/>
        <v>0.17545375972342264</v>
      </c>
      <c r="DK18" s="53">
        <f t="shared" si="108"/>
        <v>0.15874387784500144</v>
      </c>
      <c r="DL18" s="53">
        <f t="shared" si="109"/>
        <v>0.15240564678766927</v>
      </c>
      <c r="DM18" s="55">
        <f t="shared" si="236"/>
        <v>1</v>
      </c>
      <c r="DQ18" s="41">
        <f t="shared" si="237"/>
        <v>2016</v>
      </c>
      <c r="DR18" s="44" t="str">
        <f t="shared" si="238"/>
        <v>Apr</v>
      </c>
      <c r="DS18" s="51">
        <f t="shared" si="239"/>
        <v>17</v>
      </c>
      <c r="DT18" s="72">
        <f>VLOOKUP($C18+DT$4,'Raw Data'!$B$3:$AD$1033,DT$3,0)</f>
        <v>95</v>
      </c>
      <c r="DU18" s="72">
        <f>VLOOKUP($C18+DU$4,'Raw Data'!$B$3:$AD$1033,DU$3,0)</f>
        <v>100</v>
      </c>
      <c r="DV18" s="72">
        <f>VLOOKUP($C18+DV$4,'Raw Data'!$B$3:$AD$1033,DV$3,0)</f>
        <v>67</v>
      </c>
      <c r="DW18" s="72">
        <f>VLOOKUP($C18+DW$4,'Raw Data'!$B$3:$AD$1033,DW$3,0)</f>
        <v>74</v>
      </c>
      <c r="DX18" s="72">
        <f>VLOOKUP($C18+DX$4,'Raw Data'!$B$3:$AD$1033,DX$3,0)</f>
        <v>121</v>
      </c>
      <c r="DY18" s="72">
        <f>VLOOKUP($C18+DY$4,'Raw Data'!$B$3:$AD$1033,DY$3,0)</f>
        <v>84</v>
      </c>
      <c r="DZ18" s="72">
        <f>VLOOKUP($C18+DZ$4,'Raw Data'!$B$3:$AD$1033,DZ$3,0)</f>
        <v>100</v>
      </c>
      <c r="EA18" s="73">
        <f t="shared" si="240"/>
        <v>641</v>
      </c>
      <c r="EB18" s="14"/>
      <c r="EC18" s="49">
        <f t="shared" si="241"/>
        <v>17</v>
      </c>
      <c r="ED18" s="53">
        <f t="shared" si="242"/>
        <v>0.1482059282371295</v>
      </c>
      <c r="EE18" s="53">
        <f t="shared" si="110"/>
        <v>0.15600624024960999</v>
      </c>
      <c r="EF18" s="53">
        <f t="shared" si="111"/>
        <v>0.10452418096723869</v>
      </c>
      <c r="EG18" s="53">
        <f t="shared" si="112"/>
        <v>0.11544461778471139</v>
      </c>
      <c r="EH18" s="53">
        <f t="shared" si="113"/>
        <v>0.18876755070202808</v>
      </c>
      <c r="EI18" s="53">
        <f t="shared" si="114"/>
        <v>0.13104524180967239</v>
      </c>
      <c r="EJ18" s="53">
        <f t="shared" si="115"/>
        <v>0.15600624024960999</v>
      </c>
      <c r="EK18" s="55">
        <f t="shared" si="243"/>
        <v>1</v>
      </c>
      <c r="EO18" s="41">
        <f t="shared" si="244"/>
        <v>2016</v>
      </c>
      <c r="EP18" s="44" t="str">
        <f t="shared" si="245"/>
        <v>Apr</v>
      </c>
      <c r="EQ18" s="51">
        <f t="shared" si="246"/>
        <v>17</v>
      </c>
      <c r="ER18" s="72">
        <f>VLOOKUP($C18+ER$4,'Raw Data'!$B$3:$AD$1033,ER$3,0)</f>
        <v>95</v>
      </c>
      <c r="ES18" s="72">
        <f>VLOOKUP($C18+ES$4,'Raw Data'!$B$3:$AD$1033,ES$3,0)</f>
        <v>100</v>
      </c>
      <c r="ET18" s="72">
        <f>VLOOKUP($C18+ET$4,'Raw Data'!$B$3:$AD$1033,ET$3,0)</f>
        <v>67</v>
      </c>
      <c r="EU18" s="72">
        <f>VLOOKUP($C18+EU$4,'Raw Data'!$B$3:$AD$1033,EU$3,0)</f>
        <v>74</v>
      </c>
      <c r="EV18" s="72">
        <f>VLOOKUP($C18+EV$4,'Raw Data'!$B$3:$AD$1033,EV$3,0)</f>
        <v>121</v>
      </c>
      <c r="EW18" s="72">
        <f>VLOOKUP($C18+EW$4,'Raw Data'!$B$3:$AD$1033,EW$3,0)</f>
        <v>84</v>
      </c>
      <c r="EX18" s="72">
        <f>VLOOKUP($C18+EX$4,'Raw Data'!$B$3:$AD$1033,EX$3,0)</f>
        <v>100</v>
      </c>
      <c r="EY18" s="73">
        <f t="shared" si="247"/>
        <v>641</v>
      </c>
      <c r="EZ18" s="14"/>
      <c r="FA18" s="49">
        <f t="shared" si="248"/>
        <v>17</v>
      </c>
      <c r="FB18" s="53">
        <f t="shared" si="249"/>
        <v>0.1482059282371295</v>
      </c>
      <c r="FC18" s="53">
        <f t="shared" si="116"/>
        <v>0.15600624024960999</v>
      </c>
      <c r="FD18" s="53">
        <f t="shared" si="117"/>
        <v>0.10452418096723869</v>
      </c>
      <c r="FE18" s="53">
        <f t="shared" si="118"/>
        <v>0.11544461778471139</v>
      </c>
      <c r="FF18" s="53">
        <f t="shared" si="119"/>
        <v>0.18876755070202808</v>
      </c>
      <c r="FG18" s="53">
        <f t="shared" si="120"/>
        <v>0.13104524180967239</v>
      </c>
      <c r="FH18" s="53">
        <f t="shared" si="121"/>
        <v>0.15600624024960999</v>
      </c>
      <c r="FI18" s="55">
        <f t="shared" si="250"/>
        <v>1</v>
      </c>
      <c r="FM18" s="41">
        <f t="shared" si="251"/>
        <v>2016</v>
      </c>
      <c r="FN18" s="44" t="str">
        <f t="shared" si="252"/>
        <v>Apr</v>
      </c>
      <c r="FO18" s="51">
        <f t="shared" si="253"/>
        <v>17</v>
      </c>
      <c r="FP18" s="72">
        <f>VLOOKUP($C18+FP$4,'Raw Data'!$B$3:$AD$1033,FP$3,0)</f>
        <v>2894</v>
      </c>
      <c r="FQ18" s="72">
        <f>VLOOKUP($C18+FQ$4,'Raw Data'!$B$3:$AD$1033,FQ$3,0)</f>
        <v>2847</v>
      </c>
      <c r="FR18" s="72">
        <f>VLOOKUP($C18+FR$4,'Raw Data'!$B$3:$AD$1033,FR$3,0)</f>
        <v>2132</v>
      </c>
      <c r="FS18" s="72">
        <f>VLOOKUP($C18+FS$4,'Raw Data'!$B$3:$AD$1033,FS$3,0)</f>
        <v>1509</v>
      </c>
      <c r="FT18" s="72">
        <f>VLOOKUP($C18+FT$4,'Raw Data'!$B$3:$AD$1033,FT$3,0)</f>
        <v>3637</v>
      </c>
      <c r="FU18" s="72">
        <f>VLOOKUP($C18+FU$4,'Raw Data'!$B$3:$AD$1033,FU$3,0)</f>
        <v>3204</v>
      </c>
      <c r="FV18" s="72">
        <f>VLOOKUP($C18+FV$4,'Raw Data'!$B$3:$AD$1033,FV$3,0)</f>
        <v>3010</v>
      </c>
      <c r="FW18" s="73">
        <f t="shared" si="254"/>
        <v>19233</v>
      </c>
      <c r="FX18" s="14"/>
      <c r="FY18" s="49">
        <f t="shared" si="255"/>
        <v>17</v>
      </c>
      <c r="FZ18" s="53">
        <f t="shared" si="256"/>
        <v>0.15047054541673166</v>
      </c>
      <c r="GA18" s="53">
        <f t="shared" si="122"/>
        <v>0.14802682888784902</v>
      </c>
      <c r="GB18" s="53">
        <f t="shared" si="123"/>
        <v>0.11085114126761296</v>
      </c>
      <c r="GC18" s="53">
        <f t="shared" si="124"/>
        <v>7.8458898767742938E-2</v>
      </c>
      <c r="GD18" s="53">
        <f t="shared" si="125"/>
        <v>0.18910206416055739</v>
      </c>
      <c r="GE18" s="53">
        <f t="shared" si="126"/>
        <v>0.16658867571361721</v>
      </c>
      <c r="GF18" s="53">
        <f t="shared" si="127"/>
        <v>0.15650184578588883</v>
      </c>
      <c r="GG18" s="55">
        <f t="shared" si="257"/>
        <v>1</v>
      </c>
      <c r="GK18" s="41">
        <f t="shared" si="258"/>
        <v>2016</v>
      </c>
      <c r="GL18" s="44" t="str">
        <f t="shared" si="259"/>
        <v>Apr</v>
      </c>
      <c r="GM18" s="51">
        <f t="shared" si="260"/>
        <v>17</v>
      </c>
      <c r="GN18" s="72">
        <f>VLOOKUP($C18+GN$4,'Raw Data'!$B$3:$AD$1033,GN$3,0)</f>
        <v>2815</v>
      </c>
      <c r="GO18" s="72">
        <f>VLOOKUP($C18+GO$4,'Raw Data'!$B$3:$AD$1033,GO$3,0)</f>
        <v>2673</v>
      </c>
      <c r="GP18" s="72">
        <f>VLOOKUP($C18+GP$4,'Raw Data'!$B$3:$AD$1033,GP$3,0)</f>
        <v>2183</v>
      </c>
      <c r="GQ18" s="72">
        <f>VLOOKUP($C18+GQ$4,'Raw Data'!$B$3:$AD$1033,GQ$3,0)</f>
        <v>1862</v>
      </c>
      <c r="GR18" s="72">
        <f>VLOOKUP($C18+GR$4,'Raw Data'!$B$3:$AD$1033,GR$3,0)</f>
        <v>2824</v>
      </c>
      <c r="GS18" s="72">
        <f>VLOOKUP($C18+GS$4,'Raw Data'!$B$3:$AD$1033,GS$3,0)</f>
        <v>2612</v>
      </c>
      <c r="GT18" s="72">
        <f>VLOOKUP($C18+GT$4,'Raw Data'!$B$3:$AD$1033,GT$3,0)</f>
        <v>2566</v>
      </c>
      <c r="GU18" s="73">
        <f t="shared" si="261"/>
        <v>17535</v>
      </c>
      <c r="GV18" s="14"/>
      <c r="GW18" s="49">
        <f t="shared" si="262"/>
        <v>17</v>
      </c>
      <c r="GX18" s="53">
        <f t="shared" si="263"/>
        <v>0.16053607071571144</v>
      </c>
      <c r="GY18" s="53">
        <f t="shared" si="128"/>
        <v>0.15243798118049615</v>
      </c>
      <c r="GZ18" s="53">
        <f t="shared" si="129"/>
        <v>0.12449386940404905</v>
      </c>
      <c r="HA18" s="53">
        <f t="shared" si="130"/>
        <v>0.106187624750499</v>
      </c>
      <c r="HB18" s="53">
        <f t="shared" si="131"/>
        <v>0.16104932991160537</v>
      </c>
      <c r="HC18" s="53">
        <f t="shared" si="132"/>
        <v>0.14895922440832621</v>
      </c>
      <c r="HD18" s="53">
        <f t="shared" si="133"/>
        <v>0.14633589962931282</v>
      </c>
      <c r="HE18" s="55">
        <f t="shared" si="264"/>
        <v>1</v>
      </c>
      <c r="HI18" s="41">
        <f t="shared" si="265"/>
        <v>2016</v>
      </c>
      <c r="HJ18" s="44" t="str">
        <f t="shared" si="266"/>
        <v>Apr</v>
      </c>
      <c r="HK18" s="51">
        <f t="shared" si="267"/>
        <v>17</v>
      </c>
      <c r="HL18" s="72">
        <f>VLOOKUP($C18+HL$4,'Raw Data'!$B$3:$AD$1033,HL$3,0)</f>
        <v>162</v>
      </c>
      <c r="HM18" s="72">
        <f>VLOOKUP($C18+HM$4,'Raw Data'!$B$3:$AD$1033,HM$3,0)</f>
        <v>187</v>
      </c>
      <c r="HN18" s="72">
        <f>VLOOKUP($C18+HN$4,'Raw Data'!$B$3:$AD$1033,HN$3,0)</f>
        <v>146</v>
      </c>
      <c r="HO18" s="72">
        <f>VLOOKUP($C18+HO$4,'Raw Data'!$B$3:$AD$1033,HO$3,0)</f>
        <v>151</v>
      </c>
      <c r="HP18" s="72">
        <f>VLOOKUP($C18+HP$4,'Raw Data'!$B$3:$AD$1033,HP$3,0)</f>
        <v>203</v>
      </c>
      <c r="HQ18" s="72">
        <f>VLOOKUP($C18+HQ$4,'Raw Data'!$B$3:$AD$1033,HQ$3,0)</f>
        <v>169</v>
      </c>
      <c r="HR18" s="72">
        <f>VLOOKUP($C18+HR$4,'Raw Data'!$B$3:$AD$1033,HR$3,0)</f>
        <v>187</v>
      </c>
      <c r="HS18" s="73">
        <f t="shared" si="268"/>
        <v>1205</v>
      </c>
      <c r="HT18" s="14"/>
      <c r="HU18" s="49">
        <f t="shared" si="269"/>
        <v>17</v>
      </c>
      <c r="HV18" s="53">
        <f t="shared" si="270"/>
        <v>0.13443983402489626</v>
      </c>
      <c r="HW18" s="53">
        <f t="shared" si="134"/>
        <v>0.15518672199170125</v>
      </c>
      <c r="HX18" s="53">
        <f t="shared" si="135"/>
        <v>0.12116182572614108</v>
      </c>
      <c r="HY18" s="53">
        <f t="shared" si="136"/>
        <v>0.12531120331950207</v>
      </c>
      <c r="HZ18" s="53">
        <f t="shared" si="137"/>
        <v>0.16846473029045644</v>
      </c>
      <c r="IA18" s="53">
        <f t="shared" si="138"/>
        <v>0.14024896265560166</v>
      </c>
      <c r="IB18" s="53">
        <f t="shared" si="139"/>
        <v>0.15518672199170125</v>
      </c>
      <c r="IC18" s="55">
        <f t="shared" si="271"/>
        <v>0.99999999999999989</v>
      </c>
      <c r="IG18" s="41">
        <f t="shared" si="272"/>
        <v>2016</v>
      </c>
      <c r="IH18" s="44" t="str">
        <f t="shared" si="273"/>
        <v>Apr</v>
      </c>
      <c r="II18" s="51">
        <f t="shared" si="274"/>
        <v>17</v>
      </c>
      <c r="IJ18" s="72">
        <f>VLOOKUP($C18+IJ$4,'Raw Data'!$B$3:$AD$1033,IJ$3,0)</f>
        <v>66</v>
      </c>
      <c r="IK18" s="72">
        <f>VLOOKUP($C18+IK$4,'Raw Data'!$B$3:$AD$1033,IK$3,0)</f>
        <v>58</v>
      </c>
      <c r="IL18" s="72">
        <f>VLOOKUP($C18+IL$4,'Raw Data'!$B$3:$AD$1033,IL$3,0)</f>
        <v>51</v>
      </c>
      <c r="IM18" s="72">
        <f>VLOOKUP($C18+IM$4,'Raw Data'!$B$3:$AD$1033,IM$3,0)</f>
        <v>41</v>
      </c>
      <c r="IN18" s="72">
        <f>VLOOKUP($C18+IN$4,'Raw Data'!$B$3:$AD$1033,IN$3,0)</f>
        <v>68</v>
      </c>
      <c r="IO18" s="72">
        <f>VLOOKUP($C18+IO$4,'Raw Data'!$B$3:$AD$1033,IO$3,0)</f>
        <v>77</v>
      </c>
      <c r="IP18" s="72">
        <f>VLOOKUP($C18+IP$4,'Raw Data'!$B$3:$AD$1033,IP$3,0)</f>
        <v>75</v>
      </c>
      <c r="IQ18" s="73">
        <f t="shared" si="275"/>
        <v>436</v>
      </c>
      <c r="IR18" s="14"/>
      <c r="IS18" s="49">
        <f t="shared" si="276"/>
        <v>17</v>
      </c>
      <c r="IT18" s="53">
        <f t="shared" si="277"/>
        <v>0.15137614678899083</v>
      </c>
      <c r="IU18" s="53">
        <f t="shared" si="140"/>
        <v>0.13302752293577982</v>
      </c>
      <c r="IV18" s="53">
        <f t="shared" si="141"/>
        <v>0.11697247706422019</v>
      </c>
      <c r="IW18" s="53">
        <f t="shared" si="142"/>
        <v>9.4036697247706427E-2</v>
      </c>
      <c r="IX18" s="53">
        <f t="shared" si="143"/>
        <v>0.15596330275229359</v>
      </c>
      <c r="IY18" s="53">
        <f t="shared" si="144"/>
        <v>0.17660550458715596</v>
      </c>
      <c r="IZ18" s="53">
        <f t="shared" si="145"/>
        <v>0.17201834862385321</v>
      </c>
      <c r="JA18" s="55">
        <f t="shared" si="278"/>
        <v>1</v>
      </c>
      <c r="JE18" s="41">
        <f t="shared" si="279"/>
        <v>2016</v>
      </c>
      <c r="JF18" s="44" t="str">
        <f t="shared" si="280"/>
        <v>Apr</v>
      </c>
      <c r="JG18" s="51">
        <f t="shared" si="281"/>
        <v>17</v>
      </c>
      <c r="JH18" s="72">
        <f>VLOOKUP($C18+JH$4,'Raw Data'!$B$3:$AD$1033,JH$3,0)</f>
        <v>17</v>
      </c>
      <c r="JI18" s="72">
        <f>VLOOKUP($C18+JI$4,'Raw Data'!$B$3:$AD$1033,JI$3,0)</f>
        <v>16</v>
      </c>
      <c r="JJ18" s="72">
        <f>VLOOKUP($C18+JJ$4,'Raw Data'!$B$3:$AD$1033,JJ$3,0)</f>
        <v>9</v>
      </c>
      <c r="JK18" s="72">
        <f>VLOOKUP($C18+JK$4,'Raw Data'!$B$3:$AD$1033,JK$3,0)</f>
        <v>9</v>
      </c>
      <c r="JL18" s="72">
        <f>VLOOKUP($C18+JL$4,'Raw Data'!$B$3:$AD$1033,JL$3,0)</f>
        <v>21</v>
      </c>
      <c r="JM18" s="72">
        <f>VLOOKUP($C18+JM$4,'Raw Data'!$B$3:$AD$1033,JM$3,0)</f>
        <v>18</v>
      </c>
      <c r="JN18" s="72">
        <f>VLOOKUP($C18+JN$4,'Raw Data'!$B$3:$AD$1033,JN$3,0)</f>
        <v>10</v>
      </c>
      <c r="JO18" s="73">
        <f t="shared" si="282"/>
        <v>100</v>
      </c>
      <c r="JP18" s="14"/>
      <c r="JQ18" s="49">
        <f t="shared" si="283"/>
        <v>17</v>
      </c>
      <c r="JR18" s="53">
        <f t="shared" si="284"/>
        <v>0.17</v>
      </c>
      <c r="JS18" s="53">
        <f t="shared" si="146"/>
        <v>0.16</v>
      </c>
      <c r="JT18" s="53">
        <f t="shared" si="147"/>
        <v>0.09</v>
      </c>
      <c r="JU18" s="53">
        <f t="shared" si="148"/>
        <v>0.09</v>
      </c>
      <c r="JV18" s="53">
        <f t="shared" si="149"/>
        <v>0.21</v>
      </c>
      <c r="JW18" s="53">
        <f t="shared" si="150"/>
        <v>0.18</v>
      </c>
      <c r="JX18" s="53">
        <f t="shared" si="151"/>
        <v>0.1</v>
      </c>
      <c r="JY18" s="55">
        <f t="shared" si="285"/>
        <v>0.99999999999999989</v>
      </c>
      <c r="KC18" s="41">
        <f t="shared" si="286"/>
        <v>2016</v>
      </c>
      <c r="KD18" s="44" t="str">
        <f t="shared" si="287"/>
        <v>Apr</v>
      </c>
      <c r="KE18" s="51">
        <f t="shared" si="288"/>
        <v>17</v>
      </c>
      <c r="KF18" s="72">
        <f>VLOOKUP($C18+KF$4,'Raw Data'!$B$3:$AD$1033,KF$3,0)</f>
        <v>23</v>
      </c>
      <c r="KG18" s="72">
        <f>VLOOKUP($C18+KG$4,'Raw Data'!$B$3:$AD$1033,KG$3,0)</f>
        <v>45</v>
      </c>
      <c r="KH18" s="72">
        <f>VLOOKUP($C18+KH$4,'Raw Data'!$B$3:$AD$1033,KH$3,0)</f>
        <v>0</v>
      </c>
      <c r="KI18" s="72">
        <f>VLOOKUP($C18+KI$4,'Raw Data'!$B$3:$AD$1033,KI$3,0)</f>
        <v>0</v>
      </c>
      <c r="KJ18" s="72">
        <f>VLOOKUP($C18+KJ$4,'Raw Data'!$B$3:$AD$1033,KJ$3,0)</f>
        <v>39</v>
      </c>
      <c r="KK18" s="72">
        <f>VLOOKUP($C18+KK$4,'Raw Data'!$B$3:$AD$1033,KK$3,0)</f>
        <v>38</v>
      </c>
      <c r="KL18" s="72">
        <f>VLOOKUP($C18+KL$4,'Raw Data'!$B$3:$AD$1033,KL$3,0)</f>
        <v>24</v>
      </c>
      <c r="KM18" s="73">
        <f t="shared" si="289"/>
        <v>169</v>
      </c>
      <c r="KN18" s="14"/>
      <c r="KO18" s="49">
        <f t="shared" si="290"/>
        <v>17</v>
      </c>
      <c r="KP18" s="53">
        <f t="shared" si="291"/>
        <v>0.13609467455621302</v>
      </c>
      <c r="KQ18" s="53">
        <f t="shared" si="152"/>
        <v>0.26627218934911245</v>
      </c>
      <c r="KR18" s="53">
        <f t="shared" si="153"/>
        <v>0</v>
      </c>
      <c r="KS18" s="53">
        <f t="shared" si="154"/>
        <v>0</v>
      </c>
      <c r="KT18" s="53">
        <f t="shared" si="155"/>
        <v>0.23076923076923078</v>
      </c>
      <c r="KU18" s="53">
        <f t="shared" si="156"/>
        <v>0.22485207100591717</v>
      </c>
      <c r="KV18" s="53">
        <f t="shared" si="157"/>
        <v>0.14201183431952663</v>
      </c>
      <c r="KW18" s="55">
        <f t="shared" si="292"/>
        <v>1.0000000000000002</v>
      </c>
      <c r="LA18" s="41">
        <f t="shared" si="293"/>
        <v>2016</v>
      </c>
      <c r="LB18" s="44" t="str">
        <f t="shared" si="294"/>
        <v>Apr</v>
      </c>
      <c r="LC18" s="51">
        <f t="shared" si="295"/>
        <v>17</v>
      </c>
      <c r="LD18" s="72">
        <f>VLOOKUP($C18+LD$4,'Raw Data'!$B$3:$AD$1033,LD$3,0)</f>
        <v>88</v>
      </c>
      <c r="LE18" s="72">
        <f>VLOOKUP($C18+LE$4,'Raw Data'!$B$3:$AD$1033,LE$3,0)</f>
        <v>92</v>
      </c>
      <c r="LF18" s="72">
        <f>VLOOKUP($C18+LF$4,'Raw Data'!$B$3:$AD$1033,LF$3,0)</f>
        <v>0</v>
      </c>
      <c r="LG18" s="72">
        <f>VLOOKUP($C18+LG$4,'Raw Data'!$B$3:$AD$1033,LG$3,0)</f>
        <v>0</v>
      </c>
      <c r="LH18" s="72">
        <f>VLOOKUP($C18+LH$4,'Raw Data'!$B$3:$AD$1033,LH$3,0)</f>
        <v>78</v>
      </c>
      <c r="LI18" s="72">
        <f>VLOOKUP($C18+LI$4,'Raw Data'!$B$3:$AD$1033,LI$3,0)</f>
        <v>84</v>
      </c>
      <c r="LJ18" s="72">
        <f>VLOOKUP($C18+LJ$4,'Raw Data'!$B$3:$AD$1033,LJ$3,0)</f>
        <v>95</v>
      </c>
      <c r="LK18" s="73">
        <f t="shared" si="296"/>
        <v>437</v>
      </c>
      <c r="LL18" s="14"/>
      <c r="LM18" s="49">
        <f t="shared" si="297"/>
        <v>17</v>
      </c>
      <c r="LN18" s="53">
        <f t="shared" si="298"/>
        <v>0.20137299771167047</v>
      </c>
      <c r="LO18" s="53">
        <f t="shared" si="158"/>
        <v>0.21052631578947367</v>
      </c>
      <c r="LP18" s="53">
        <f t="shared" si="159"/>
        <v>0</v>
      </c>
      <c r="LQ18" s="53">
        <f t="shared" si="160"/>
        <v>0</v>
      </c>
      <c r="LR18" s="53">
        <f t="shared" si="161"/>
        <v>0.17848970251716248</v>
      </c>
      <c r="LS18" s="53">
        <f t="shared" si="162"/>
        <v>0.19221967963386727</v>
      </c>
      <c r="LT18" s="53">
        <f t="shared" si="163"/>
        <v>0.21739130434782608</v>
      </c>
      <c r="LU18" s="55">
        <f t="shared" si="299"/>
        <v>0.99999999999999989</v>
      </c>
      <c r="LY18" s="41">
        <f t="shared" si="300"/>
        <v>2016</v>
      </c>
      <c r="LZ18" s="44" t="str">
        <f t="shared" si="301"/>
        <v>Apr</v>
      </c>
      <c r="MA18" s="51">
        <f t="shared" si="302"/>
        <v>17</v>
      </c>
      <c r="MB18" s="72">
        <f>VLOOKUP($C18+MB$4,'Raw Data'!$B$3:$AD$1033,MB$3,0)</f>
        <v>618</v>
      </c>
      <c r="MC18" s="72">
        <f>VLOOKUP($C18+MC$4,'Raw Data'!$B$3:$AD$1033,MC$3,0)</f>
        <v>447</v>
      </c>
      <c r="MD18" s="72">
        <f>VLOOKUP($C18+MD$4,'Raw Data'!$B$3:$AD$1033,MD$3,0)</f>
        <v>116</v>
      </c>
      <c r="ME18" s="72">
        <f>VLOOKUP($C18+ME$4,'Raw Data'!$B$3:$AD$1033,ME$3,0)</f>
        <v>127</v>
      </c>
      <c r="MF18" s="72">
        <f>VLOOKUP($C18+MF$4,'Raw Data'!$B$3:$AD$1033,MF$3,0)</f>
        <v>623</v>
      </c>
      <c r="MG18" s="72">
        <f>VLOOKUP($C18+MG$4,'Raw Data'!$B$3:$AD$1033,MG$3,0)</f>
        <v>721</v>
      </c>
      <c r="MH18" s="72">
        <f>VLOOKUP($C18+MH$4,'Raw Data'!$B$3:$AD$1033,MH$3,0)</f>
        <v>712</v>
      </c>
      <c r="MI18" s="73">
        <f t="shared" si="303"/>
        <v>3364</v>
      </c>
      <c r="MJ18" s="14"/>
      <c r="MK18" s="49">
        <f t="shared" si="304"/>
        <v>17</v>
      </c>
      <c r="ML18" s="53">
        <f t="shared" si="305"/>
        <v>0.18370986920332938</v>
      </c>
      <c r="MM18" s="53">
        <f t="shared" si="164"/>
        <v>0.13287752675386444</v>
      </c>
      <c r="MN18" s="53">
        <f t="shared" si="165"/>
        <v>3.4482758620689655E-2</v>
      </c>
      <c r="MO18" s="53">
        <f t="shared" si="166"/>
        <v>3.7752675386444709E-2</v>
      </c>
      <c r="MP18" s="53">
        <f t="shared" si="167"/>
        <v>0.18519619500594531</v>
      </c>
      <c r="MQ18" s="53">
        <f t="shared" si="168"/>
        <v>0.2143281807372176</v>
      </c>
      <c r="MR18" s="53">
        <f t="shared" si="169"/>
        <v>0.21165279429250891</v>
      </c>
      <c r="MS18" s="55">
        <f t="shared" si="306"/>
        <v>1</v>
      </c>
      <c r="MW18" s="41">
        <f t="shared" si="307"/>
        <v>2016</v>
      </c>
      <c r="MX18" s="44" t="str">
        <f t="shared" si="308"/>
        <v>Apr</v>
      </c>
      <c r="MY18" s="51">
        <f t="shared" si="309"/>
        <v>17</v>
      </c>
      <c r="MZ18" s="72">
        <f>VLOOKUP($C18+MZ$4,'Raw Data'!$B$3:$AD$1033,MZ$3,0)</f>
        <v>99</v>
      </c>
      <c r="NA18" s="72">
        <f>VLOOKUP($C18+NA$4,'Raw Data'!$B$3:$AD$1033,NA$3,0)</f>
        <v>99</v>
      </c>
      <c r="NB18" s="72">
        <f>VLOOKUP($C18+NB$4,'Raw Data'!$B$3:$AD$1033,NB$3,0)</f>
        <v>46</v>
      </c>
      <c r="NC18" s="72">
        <f>VLOOKUP($C18+NC$4,'Raw Data'!$B$3:$AD$1033,NC$3,0)</f>
        <v>44</v>
      </c>
      <c r="ND18" s="72">
        <f>VLOOKUP($C18+ND$4,'Raw Data'!$B$3:$AD$1033,ND$3,0)</f>
        <v>125</v>
      </c>
      <c r="NE18" s="72">
        <f>VLOOKUP($C18+NE$4,'Raw Data'!$B$3:$AD$1033,NE$3,0)</f>
        <v>115</v>
      </c>
      <c r="NF18" s="72">
        <f>VLOOKUP($C18+NF$4,'Raw Data'!$B$3:$AD$1033,NF$3,0)</f>
        <v>124</v>
      </c>
      <c r="NG18" s="73">
        <f t="shared" si="310"/>
        <v>652</v>
      </c>
      <c r="NH18" s="14"/>
      <c r="NI18" s="49">
        <f t="shared" si="311"/>
        <v>17</v>
      </c>
      <c r="NJ18" s="53">
        <f t="shared" si="170"/>
        <v>0.15184049079754602</v>
      </c>
      <c r="NK18" s="53">
        <f t="shared" si="171"/>
        <v>0.15184049079754602</v>
      </c>
      <c r="NL18" s="53">
        <f t="shared" si="172"/>
        <v>7.0552147239263799E-2</v>
      </c>
      <c r="NM18" s="53">
        <f t="shared" si="173"/>
        <v>6.7484662576687116E-2</v>
      </c>
      <c r="NN18" s="53">
        <f t="shared" si="174"/>
        <v>0.19171779141104295</v>
      </c>
      <c r="NO18" s="53">
        <f t="shared" si="175"/>
        <v>0.17638036809815952</v>
      </c>
      <c r="NP18" s="53">
        <f t="shared" si="176"/>
        <v>0.19018404907975461</v>
      </c>
      <c r="NQ18" s="55">
        <f t="shared" si="312"/>
        <v>1</v>
      </c>
      <c r="NU18" s="41">
        <f t="shared" si="313"/>
        <v>2016</v>
      </c>
      <c r="NV18" s="44" t="str">
        <f t="shared" si="314"/>
        <v>Apr</v>
      </c>
      <c r="NW18" s="51">
        <f t="shared" si="315"/>
        <v>17</v>
      </c>
      <c r="NX18" s="72">
        <f>VLOOKUP($C18+NX$4,'Raw Data'!$B$3:$AD$1033,NX$3,0)</f>
        <v>0</v>
      </c>
      <c r="NY18" s="72">
        <f>VLOOKUP($C18+NY$4,'Raw Data'!$B$3:$AD$1033,NY$3,0)</f>
        <v>0</v>
      </c>
      <c r="NZ18" s="72">
        <f>VLOOKUP($C18+NZ$4,'Raw Data'!$B$3:$AD$1033,NZ$3,0)</f>
        <v>0</v>
      </c>
      <c r="OA18" s="72">
        <f>VLOOKUP($C18+OA$4,'Raw Data'!$B$3:$AD$1033,OA$3,0)</f>
        <v>0</v>
      </c>
      <c r="OB18" s="72">
        <f>VLOOKUP($C18+OB$4,'Raw Data'!$B$3:$AD$1033,OB$3,0)</f>
        <v>0</v>
      </c>
      <c r="OC18" s="72">
        <f>VLOOKUP($C18+OC$4,'Raw Data'!$B$3:$AD$1033,OC$3,0)</f>
        <v>0</v>
      </c>
      <c r="OD18" s="72">
        <f>VLOOKUP($C18+OD$4,'Raw Data'!$B$3:$AD$1033,OD$3,0)</f>
        <v>0</v>
      </c>
      <c r="OE18" s="73">
        <f t="shared" si="316"/>
        <v>0</v>
      </c>
      <c r="OF18" s="14"/>
      <c r="OG18" s="49">
        <f t="shared" si="317"/>
        <v>17</v>
      </c>
      <c r="OH18" s="53" t="str">
        <f t="shared" si="318"/>
        <v/>
      </c>
      <c r="OI18" s="53" t="str">
        <f t="shared" si="177"/>
        <v/>
      </c>
      <c r="OJ18" s="53" t="str">
        <f t="shared" si="178"/>
        <v/>
      </c>
      <c r="OK18" s="53" t="str">
        <f t="shared" si="179"/>
        <v/>
      </c>
      <c r="OL18" s="53" t="str">
        <f t="shared" si="180"/>
        <v/>
      </c>
      <c r="OM18" s="53" t="str">
        <f t="shared" si="181"/>
        <v/>
      </c>
      <c r="ON18" s="53" t="str">
        <f t="shared" si="182"/>
        <v/>
      </c>
      <c r="OO18" s="55">
        <f t="shared" si="319"/>
        <v>0</v>
      </c>
      <c r="OS18" s="41">
        <f t="shared" si="320"/>
        <v>2016</v>
      </c>
      <c r="OT18" s="44" t="str">
        <f t="shared" si="321"/>
        <v>Apr</v>
      </c>
      <c r="OU18" s="51">
        <f t="shared" si="322"/>
        <v>17</v>
      </c>
      <c r="OV18" s="72">
        <f>VLOOKUP($C18+OV$4,'Raw Data'!$B$3:$AD$1033,OV$3,0)</f>
        <v>0</v>
      </c>
      <c r="OW18" s="72">
        <f>VLOOKUP($C18+OW$4,'Raw Data'!$B$3:$AD$1033,OW$3,0)</f>
        <v>0</v>
      </c>
      <c r="OX18" s="72">
        <f>VLOOKUP($C18+OX$4,'Raw Data'!$B$3:$AD$1033,OX$3,0)</f>
        <v>0</v>
      </c>
      <c r="OY18" s="72">
        <f>VLOOKUP($C18+OY$4,'Raw Data'!$B$3:$AD$1033,OY$3,0)</f>
        <v>0</v>
      </c>
      <c r="OZ18" s="72">
        <f>VLOOKUP($C18+OZ$4,'Raw Data'!$B$3:$AD$1033,OZ$3,0)</f>
        <v>0</v>
      </c>
      <c r="PA18" s="72">
        <f>VLOOKUP($C18+PA$4,'Raw Data'!$B$3:$AD$1033,PA$3,0)</f>
        <v>0</v>
      </c>
      <c r="PB18" s="72">
        <f>VLOOKUP($C18+PB$4,'Raw Data'!$B$3:$AD$1033,PB$3,0)</f>
        <v>0</v>
      </c>
      <c r="PC18" s="73">
        <f t="shared" si="323"/>
        <v>0</v>
      </c>
      <c r="PD18" s="14"/>
      <c r="PE18" s="49">
        <f t="shared" si="324"/>
        <v>17</v>
      </c>
      <c r="PF18" s="53" t="str">
        <f t="shared" si="325"/>
        <v/>
      </c>
      <c r="PG18" s="53" t="str">
        <f t="shared" si="183"/>
        <v/>
      </c>
      <c r="PH18" s="53" t="str">
        <f t="shared" si="184"/>
        <v/>
      </c>
      <c r="PI18" s="53" t="str">
        <f t="shared" si="185"/>
        <v/>
      </c>
      <c r="PJ18" s="53" t="str">
        <f t="shared" si="186"/>
        <v/>
      </c>
      <c r="PK18" s="53" t="str">
        <f t="shared" si="187"/>
        <v/>
      </c>
      <c r="PL18" s="53" t="str">
        <f t="shared" si="188"/>
        <v/>
      </c>
      <c r="PM18" s="55">
        <f t="shared" si="326"/>
        <v>0</v>
      </c>
      <c r="PS18" s="41">
        <f t="shared" si="327"/>
        <v>2016</v>
      </c>
      <c r="PT18" s="44" t="str">
        <f t="shared" si="328"/>
        <v>Apr</v>
      </c>
      <c r="PU18" s="51">
        <f t="shared" si="329"/>
        <v>17</v>
      </c>
      <c r="PV18" s="72">
        <f>VLOOKUP($C18+PV$4,'Raw Data'!$B$3:$AD$1033,PV$3,0)</f>
        <v>0</v>
      </c>
      <c r="PW18" s="72">
        <f>VLOOKUP($C18+PW$4,'Raw Data'!$B$3:$AD$1033,PW$3,0)</f>
        <v>0</v>
      </c>
      <c r="PX18" s="72">
        <f>VLOOKUP($C18+PX$4,'Raw Data'!$B$3:$AD$1033,PX$3,0)</f>
        <v>0</v>
      </c>
      <c r="PY18" s="72">
        <f>VLOOKUP($C18+PY$4,'Raw Data'!$B$3:$AD$1033,PY$3,0)</f>
        <v>0</v>
      </c>
      <c r="PZ18" s="72">
        <f>VLOOKUP($C18+PZ$4,'Raw Data'!$B$3:$AD$1033,PZ$3,0)</f>
        <v>0</v>
      </c>
      <c r="QA18" s="72">
        <f>VLOOKUP($C18+QA$4,'Raw Data'!$B$3:$AD$1033,QA$3,0)</f>
        <v>0</v>
      </c>
      <c r="QB18" s="72">
        <f>VLOOKUP($C18+QB$4,'Raw Data'!$B$3:$AD$1033,QB$3,0)</f>
        <v>0</v>
      </c>
      <c r="QC18" s="73">
        <f t="shared" si="330"/>
        <v>0</v>
      </c>
      <c r="QD18" s="14"/>
      <c r="QE18" s="49">
        <f t="shared" si="331"/>
        <v>17</v>
      </c>
      <c r="QF18" s="53" t="str">
        <f t="shared" si="332"/>
        <v/>
      </c>
      <c r="QG18" s="53" t="str">
        <f t="shared" si="189"/>
        <v/>
      </c>
      <c r="QH18" s="53" t="str">
        <f t="shared" si="190"/>
        <v/>
      </c>
      <c r="QI18" s="53" t="str">
        <f t="shared" si="191"/>
        <v/>
      </c>
      <c r="QJ18" s="53" t="str">
        <f t="shared" si="192"/>
        <v/>
      </c>
      <c r="QK18" s="53" t="str">
        <f t="shared" si="193"/>
        <v/>
      </c>
      <c r="QL18" s="53" t="str">
        <f t="shared" si="194"/>
        <v/>
      </c>
      <c r="QM18" s="55">
        <f t="shared" si="333"/>
        <v>0</v>
      </c>
      <c r="QQ18" s="41">
        <f t="shared" si="334"/>
        <v>2016</v>
      </c>
      <c r="QR18" s="44" t="str">
        <f t="shared" si="335"/>
        <v>Apr</v>
      </c>
      <c r="QS18" s="51">
        <f t="shared" si="336"/>
        <v>17</v>
      </c>
      <c r="QT18" s="72">
        <f>VLOOKUP($C18+QT$4,'Raw Data'!$B$3:$AD$1033,QT$3,0)</f>
        <v>0</v>
      </c>
      <c r="QU18" s="72">
        <f>VLOOKUP($C18+QU$4,'Raw Data'!$B$3:$AD$1033,QU$3,0)</f>
        <v>0</v>
      </c>
      <c r="QV18" s="72">
        <f>VLOOKUP($C18+QV$4,'Raw Data'!$B$3:$AD$1033,QV$3,0)</f>
        <v>0</v>
      </c>
      <c r="QW18" s="72">
        <f>VLOOKUP($C18+QW$4,'Raw Data'!$B$3:$AD$1033,QW$3,0)</f>
        <v>0</v>
      </c>
      <c r="QX18" s="72">
        <f>VLOOKUP($C18+QX$4,'Raw Data'!$B$3:$AD$1033,QX$3,0)</f>
        <v>0</v>
      </c>
      <c r="QY18" s="72">
        <f>VLOOKUP($C18+QY$4,'Raw Data'!$B$3:$AD$1033,QY$3,0)</f>
        <v>0</v>
      </c>
      <c r="QZ18" s="72">
        <f>VLOOKUP($C18+QZ$4,'Raw Data'!$B$3:$AD$1033,QZ$3,0)</f>
        <v>0</v>
      </c>
      <c r="RA18" s="73">
        <f t="shared" si="337"/>
        <v>0</v>
      </c>
      <c r="RB18" s="14"/>
      <c r="RC18" s="49">
        <f t="shared" si="338"/>
        <v>17</v>
      </c>
      <c r="RD18" s="53" t="str">
        <f t="shared" si="339"/>
        <v/>
      </c>
      <c r="RE18" s="53" t="str">
        <f t="shared" si="195"/>
        <v/>
      </c>
      <c r="RF18" s="53" t="str">
        <f t="shared" si="196"/>
        <v/>
      </c>
      <c r="RG18" s="53" t="str">
        <f t="shared" si="197"/>
        <v/>
      </c>
      <c r="RH18" s="53" t="str">
        <f t="shared" si="198"/>
        <v/>
      </c>
      <c r="RI18" s="53" t="str">
        <f t="shared" si="199"/>
        <v/>
      </c>
      <c r="RJ18" s="53" t="str">
        <f t="shared" si="200"/>
        <v/>
      </c>
      <c r="RK18" s="55">
        <f t="shared" si="340"/>
        <v>0</v>
      </c>
    </row>
    <row r="19" spans="2:479" ht="12.75" customHeight="1" x14ac:dyDescent="0.25">
      <c r="B19" s="170">
        <v>7</v>
      </c>
      <c r="C19" s="191">
        <f t="shared" si="201"/>
        <v>42488</v>
      </c>
      <c r="D19" s="41">
        <f t="shared" si="202"/>
        <v>2016</v>
      </c>
      <c r="E19" s="44" t="str">
        <f t="shared" si="203"/>
        <v>Apr</v>
      </c>
      <c r="F19" s="51">
        <f t="shared" si="204"/>
        <v>18</v>
      </c>
      <c r="G19" s="20">
        <f>VLOOKUP($C19+G$4,'Raw Data'!$B$3:$AD$1033,G$3,0)</f>
        <v>200</v>
      </c>
      <c r="H19" s="20">
        <f>VLOOKUP($C19+H$4,'Raw Data'!$B$3:$AD$1033,H$3,0)</f>
        <v>174</v>
      </c>
      <c r="I19" s="20">
        <f>VLOOKUP($C19+I$4,'Raw Data'!$B$3:$AD$1033,I$3,0)</f>
        <v>140</v>
      </c>
      <c r="J19" s="20">
        <f>VLOOKUP($C19+J$4,'Raw Data'!$B$3:$AD$1033,J$3,0)</f>
        <v>139</v>
      </c>
      <c r="K19" s="20">
        <f>VLOOKUP($C19+K$4,'Raw Data'!$B$3:$AD$1033,K$3,0)</f>
        <v>177</v>
      </c>
      <c r="L19" s="20">
        <f>VLOOKUP($C19+L$4,'Raw Data'!$B$3:$AD$1033,L$3,0)</f>
        <v>148</v>
      </c>
      <c r="M19" s="20">
        <f>VLOOKUP($C19+M$4,'Raw Data'!$B$3:$AD$1033,M$3,0)</f>
        <v>160</v>
      </c>
      <c r="N19" s="21">
        <f t="shared" si="205"/>
        <v>1138</v>
      </c>
      <c r="O19" s="14"/>
      <c r="P19" s="49">
        <f t="shared" si="206"/>
        <v>18</v>
      </c>
      <c r="Q19" s="53">
        <f t="shared" si="207"/>
        <v>0.1757469244288225</v>
      </c>
      <c r="R19" s="53">
        <f t="shared" si="80"/>
        <v>0.15289982425307558</v>
      </c>
      <c r="S19" s="53">
        <f t="shared" si="81"/>
        <v>0.12302284710017575</v>
      </c>
      <c r="T19" s="53">
        <f t="shared" si="82"/>
        <v>0.12214411247803164</v>
      </c>
      <c r="U19" s="53">
        <f t="shared" si="83"/>
        <v>0.1555360281195079</v>
      </c>
      <c r="V19" s="53">
        <f t="shared" si="84"/>
        <v>0.13005272407732865</v>
      </c>
      <c r="W19" s="53">
        <f t="shared" si="85"/>
        <v>0.14059753954305801</v>
      </c>
      <c r="X19" s="55">
        <f t="shared" si="208"/>
        <v>0.99999999999999989</v>
      </c>
      <c r="Z19" s="41">
        <f t="shared" si="209"/>
        <v>2016</v>
      </c>
      <c r="AA19" s="44" t="str">
        <f t="shared" si="210"/>
        <v>Apr</v>
      </c>
      <c r="AB19" s="51">
        <f t="shared" si="211"/>
        <v>18</v>
      </c>
      <c r="AC19" s="72">
        <f>VLOOKUP($C19+AC$4,'Raw Data'!$B$3:$AD$1033,AC$3,0)</f>
        <v>175</v>
      </c>
      <c r="AD19" s="72">
        <f>VLOOKUP($C19+AD$4,'Raw Data'!$B$3:$AD$1033,AD$3,0)</f>
        <v>171</v>
      </c>
      <c r="AE19" s="72">
        <f>VLOOKUP($C19+AE$4,'Raw Data'!$B$3:$AD$1033,AE$3,0)</f>
        <v>141</v>
      </c>
      <c r="AF19" s="72">
        <f>VLOOKUP($C19+AF$4,'Raw Data'!$B$3:$AD$1033,AF$3,0)</f>
        <v>107</v>
      </c>
      <c r="AG19" s="72">
        <f>VLOOKUP($C19+AG$4,'Raw Data'!$B$3:$AD$1033,AG$3,0)</f>
        <v>182</v>
      </c>
      <c r="AH19" s="72">
        <f>VLOOKUP($C19+AH$4,'Raw Data'!$B$3:$AD$1033,AH$3,0)</f>
        <v>176</v>
      </c>
      <c r="AI19" s="72">
        <f>VLOOKUP($C19+AI$4,'Raw Data'!$B$3:$AD$1033,AI$3,0)</f>
        <v>186</v>
      </c>
      <c r="AJ19" s="73">
        <f t="shared" si="212"/>
        <v>1138</v>
      </c>
      <c r="AK19" s="14"/>
      <c r="AL19" s="49">
        <f t="shared" si="213"/>
        <v>18</v>
      </c>
      <c r="AM19" s="53">
        <f t="shared" si="214"/>
        <v>0.15377855887521968</v>
      </c>
      <c r="AN19" s="53">
        <f t="shared" si="86"/>
        <v>0.15026362038664323</v>
      </c>
      <c r="AO19" s="53">
        <f t="shared" si="87"/>
        <v>0.12390158172231985</v>
      </c>
      <c r="AP19" s="53">
        <f t="shared" si="88"/>
        <v>9.4024604569420037E-2</v>
      </c>
      <c r="AQ19" s="53">
        <f t="shared" si="89"/>
        <v>0.15992970123022848</v>
      </c>
      <c r="AR19" s="53">
        <f t="shared" si="90"/>
        <v>0.15465729349736379</v>
      </c>
      <c r="AS19" s="53">
        <f t="shared" si="91"/>
        <v>0.16344463971880491</v>
      </c>
      <c r="AT19" s="55">
        <f t="shared" si="215"/>
        <v>1</v>
      </c>
      <c r="AW19" s="41">
        <f t="shared" si="216"/>
        <v>2016</v>
      </c>
      <c r="AX19" s="44" t="str">
        <f t="shared" si="217"/>
        <v>Apr</v>
      </c>
      <c r="AY19" s="51">
        <f t="shared" si="218"/>
        <v>18</v>
      </c>
      <c r="AZ19" s="72">
        <f>VLOOKUP($C19+AZ$4,'Raw Data'!$B$3:$AD$1033,AZ$3,0)</f>
        <v>122</v>
      </c>
      <c r="BA19" s="72">
        <f>VLOOKUP($C19+BA$4,'Raw Data'!$B$3:$AD$1033,BA$3,0)</f>
        <v>94</v>
      </c>
      <c r="BB19" s="72">
        <f>VLOOKUP($C19+BB$4,'Raw Data'!$B$3:$AD$1033,BB$3,0)</f>
        <v>89</v>
      </c>
      <c r="BC19" s="72">
        <f>VLOOKUP($C19+BC$4,'Raw Data'!$B$3:$AD$1033,BC$3,0)</f>
        <v>81</v>
      </c>
      <c r="BD19" s="72">
        <f>VLOOKUP($C19+BD$4,'Raw Data'!$B$3:$AD$1033,BD$3,0)</f>
        <v>93</v>
      </c>
      <c r="BE19" s="72">
        <f>VLOOKUP($C19+BE$4,'Raw Data'!$B$3:$AD$1033,BE$3,0)</f>
        <v>79</v>
      </c>
      <c r="BF19" s="72">
        <f>VLOOKUP($C19+BF$4,'Raw Data'!$B$3:$AD$1033,BF$3,0)</f>
        <v>79</v>
      </c>
      <c r="BG19" s="73">
        <f t="shared" si="219"/>
        <v>637</v>
      </c>
      <c r="BH19" s="14"/>
      <c r="BI19" s="49">
        <f t="shared" si="220"/>
        <v>18</v>
      </c>
      <c r="BJ19" s="53">
        <f t="shared" si="221"/>
        <v>0.19152276295133439</v>
      </c>
      <c r="BK19" s="53">
        <f t="shared" si="92"/>
        <v>0.14756671899529042</v>
      </c>
      <c r="BL19" s="53">
        <f t="shared" si="93"/>
        <v>0.13971742543171115</v>
      </c>
      <c r="BM19" s="53">
        <f t="shared" si="94"/>
        <v>0.1271585557299843</v>
      </c>
      <c r="BN19" s="53">
        <f t="shared" si="95"/>
        <v>0.14599686028257458</v>
      </c>
      <c r="BO19" s="53">
        <f t="shared" si="96"/>
        <v>0.12401883830455258</v>
      </c>
      <c r="BP19" s="53">
        <f t="shared" si="97"/>
        <v>0.12401883830455258</v>
      </c>
      <c r="BQ19" s="55">
        <f t="shared" si="222"/>
        <v>1</v>
      </c>
      <c r="BU19" s="41">
        <f t="shared" si="223"/>
        <v>2016</v>
      </c>
      <c r="BV19" s="44" t="str">
        <f t="shared" si="224"/>
        <v>Apr</v>
      </c>
      <c r="BW19" s="51">
        <f t="shared" si="225"/>
        <v>18</v>
      </c>
      <c r="BX19" s="72">
        <f>VLOOKUP($C19+BX$4,'Raw Data'!$B$3:$AD$1033,BX$3,0)</f>
        <v>55</v>
      </c>
      <c r="BY19" s="72">
        <f>VLOOKUP($C19+BY$4,'Raw Data'!$B$3:$AD$1033,BY$3,0)</f>
        <v>30</v>
      </c>
      <c r="BZ19" s="72">
        <f>VLOOKUP($C19+BZ$4,'Raw Data'!$B$3:$AD$1033,BZ$3,0)</f>
        <v>30</v>
      </c>
      <c r="CA19" s="72">
        <f>VLOOKUP($C19+CA$4,'Raw Data'!$B$3:$AD$1033,CA$3,0)</f>
        <v>34</v>
      </c>
      <c r="CB19" s="72">
        <f>VLOOKUP($C19+CB$4,'Raw Data'!$B$3:$AD$1033,CB$3,0)</f>
        <v>31</v>
      </c>
      <c r="CC19" s="72">
        <f>VLOOKUP($C19+CC$4,'Raw Data'!$B$3:$AD$1033,CC$3,0)</f>
        <v>46</v>
      </c>
      <c r="CD19" s="72">
        <f>VLOOKUP($C19+CD$4,'Raw Data'!$B$3:$AD$1033,CD$3,0)</f>
        <v>34</v>
      </c>
      <c r="CE19" s="73">
        <f t="shared" si="226"/>
        <v>260</v>
      </c>
      <c r="CF19" s="14"/>
      <c r="CG19" s="49">
        <f t="shared" si="227"/>
        <v>18</v>
      </c>
      <c r="CH19" s="53">
        <f t="shared" si="228"/>
        <v>0.21153846153846154</v>
      </c>
      <c r="CI19" s="53">
        <f t="shared" si="98"/>
        <v>0.11538461538461539</v>
      </c>
      <c r="CJ19" s="53">
        <f t="shared" si="99"/>
        <v>0.11538461538461539</v>
      </c>
      <c r="CK19" s="53">
        <f t="shared" si="100"/>
        <v>0.13076923076923078</v>
      </c>
      <c r="CL19" s="53">
        <f t="shared" si="101"/>
        <v>0.11923076923076924</v>
      </c>
      <c r="CM19" s="53">
        <f t="shared" si="102"/>
        <v>0.17692307692307693</v>
      </c>
      <c r="CN19" s="53">
        <f t="shared" si="103"/>
        <v>0.13076923076923078</v>
      </c>
      <c r="CO19" s="55">
        <f t="shared" si="229"/>
        <v>1</v>
      </c>
      <c r="CS19" s="41">
        <f t="shared" si="230"/>
        <v>2016</v>
      </c>
      <c r="CT19" s="44" t="str">
        <f t="shared" si="231"/>
        <v>Apr</v>
      </c>
      <c r="CU19" s="51">
        <f t="shared" si="232"/>
        <v>18</v>
      </c>
      <c r="CV19" s="72">
        <f>VLOOKUP($C19+CV$4,'Raw Data'!$B$3:$AD$1033,CV$3,0)</f>
        <v>677</v>
      </c>
      <c r="CW19" s="72">
        <f>VLOOKUP($C19+CW$4,'Raw Data'!$B$3:$AD$1033,CW$3,0)</f>
        <v>508</v>
      </c>
      <c r="CX19" s="72">
        <f>VLOOKUP($C19+CX$4,'Raw Data'!$B$3:$AD$1033,CX$3,0)</f>
        <v>337</v>
      </c>
      <c r="CY19" s="72">
        <f>VLOOKUP($C19+CY$4,'Raw Data'!$B$3:$AD$1033,CY$3,0)</f>
        <v>292</v>
      </c>
      <c r="CZ19" s="72">
        <f>VLOOKUP($C19+CZ$4,'Raw Data'!$B$3:$AD$1033,CZ$3,0)</f>
        <v>507</v>
      </c>
      <c r="DA19" s="72">
        <f>VLOOKUP($C19+DA$4,'Raw Data'!$B$3:$AD$1033,DA$3,0)</f>
        <v>505</v>
      </c>
      <c r="DB19" s="72">
        <f>VLOOKUP($C19+DB$4,'Raw Data'!$B$3:$AD$1033,DB$3,0)</f>
        <v>487</v>
      </c>
      <c r="DC19" s="73">
        <f t="shared" si="233"/>
        <v>3313</v>
      </c>
      <c r="DD19" s="14"/>
      <c r="DE19" s="49">
        <f t="shared" si="234"/>
        <v>18</v>
      </c>
      <c r="DF19" s="53">
        <f t="shared" si="235"/>
        <v>0.20434651373377605</v>
      </c>
      <c r="DG19" s="53">
        <f t="shared" si="104"/>
        <v>0.15333534560821008</v>
      </c>
      <c r="DH19" s="53">
        <f t="shared" si="105"/>
        <v>0.10172049501961967</v>
      </c>
      <c r="DI19" s="53">
        <f t="shared" si="106"/>
        <v>8.8137639601569576E-2</v>
      </c>
      <c r="DJ19" s="53">
        <f t="shared" si="107"/>
        <v>0.15303350437669785</v>
      </c>
      <c r="DK19" s="53">
        <f t="shared" si="108"/>
        <v>0.15242982191367341</v>
      </c>
      <c r="DL19" s="53">
        <f t="shared" si="109"/>
        <v>0.14699667974645336</v>
      </c>
      <c r="DM19" s="55">
        <f t="shared" si="236"/>
        <v>1</v>
      </c>
      <c r="DQ19" s="41">
        <f t="shared" si="237"/>
        <v>2016</v>
      </c>
      <c r="DR19" s="44" t="str">
        <f t="shared" si="238"/>
        <v>Apr</v>
      </c>
      <c r="DS19" s="51">
        <f t="shared" si="239"/>
        <v>18</v>
      </c>
      <c r="DT19" s="72">
        <f>VLOOKUP($C19+DT$4,'Raw Data'!$B$3:$AD$1033,DT$3,0)</f>
        <v>207</v>
      </c>
      <c r="DU19" s="72">
        <f>VLOOKUP($C19+DU$4,'Raw Data'!$B$3:$AD$1033,DU$3,0)</f>
        <v>101</v>
      </c>
      <c r="DV19" s="72">
        <f>VLOOKUP($C19+DV$4,'Raw Data'!$B$3:$AD$1033,DV$3,0)</f>
        <v>59</v>
      </c>
      <c r="DW19" s="72">
        <f>VLOOKUP($C19+DW$4,'Raw Data'!$B$3:$AD$1033,DW$3,0)</f>
        <v>50</v>
      </c>
      <c r="DX19" s="72">
        <f>VLOOKUP($C19+DX$4,'Raw Data'!$B$3:$AD$1033,DX$3,0)</f>
        <v>93</v>
      </c>
      <c r="DY19" s="72">
        <f>VLOOKUP($C19+DY$4,'Raw Data'!$B$3:$AD$1033,DY$3,0)</f>
        <v>108</v>
      </c>
      <c r="DZ19" s="72">
        <f>VLOOKUP($C19+DZ$4,'Raw Data'!$B$3:$AD$1033,DZ$3,0)</f>
        <v>67</v>
      </c>
      <c r="EA19" s="73">
        <f t="shared" si="240"/>
        <v>685</v>
      </c>
      <c r="EB19" s="14"/>
      <c r="EC19" s="49">
        <f t="shared" si="241"/>
        <v>18</v>
      </c>
      <c r="ED19" s="53">
        <f t="shared" si="242"/>
        <v>0.30218978102189781</v>
      </c>
      <c r="EE19" s="53">
        <f t="shared" si="110"/>
        <v>0.14744525547445256</v>
      </c>
      <c r="EF19" s="53">
        <f t="shared" si="111"/>
        <v>8.6131386861313872E-2</v>
      </c>
      <c r="EG19" s="53">
        <f t="shared" si="112"/>
        <v>7.2992700729927001E-2</v>
      </c>
      <c r="EH19" s="53">
        <f t="shared" si="113"/>
        <v>0.13576642335766423</v>
      </c>
      <c r="EI19" s="53">
        <f t="shared" si="114"/>
        <v>0.15766423357664233</v>
      </c>
      <c r="EJ19" s="53">
        <f t="shared" si="115"/>
        <v>9.7810218978102187E-2</v>
      </c>
      <c r="EK19" s="55">
        <f t="shared" si="243"/>
        <v>0.99999999999999989</v>
      </c>
      <c r="EO19" s="41">
        <f t="shared" si="244"/>
        <v>2016</v>
      </c>
      <c r="EP19" s="44" t="str">
        <f t="shared" si="245"/>
        <v>Apr</v>
      </c>
      <c r="EQ19" s="51">
        <f t="shared" si="246"/>
        <v>18</v>
      </c>
      <c r="ER19" s="72">
        <f>VLOOKUP($C19+ER$4,'Raw Data'!$B$3:$AD$1033,ER$3,0)</f>
        <v>207</v>
      </c>
      <c r="ES19" s="72">
        <f>VLOOKUP($C19+ES$4,'Raw Data'!$B$3:$AD$1033,ES$3,0)</f>
        <v>101</v>
      </c>
      <c r="ET19" s="72">
        <f>VLOOKUP($C19+ET$4,'Raw Data'!$B$3:$AD$1033,ET$3,0)</f>
        <v>59</v>
      </c>
      <c r="EU19" s="72">
        <f>VLOOKUP($C19+EU$4,'Raw Data'!$B$3:$AD$1033,EU$3,0)</f>
        <v>50</v>
      </c>
      <c r="EV19" s="72">
        <f>VLOOKUP($C19+EV$4,'Raw Data'!$B$3:$AD$1033,EV$3,0)</f>
        <v>93</v>
      </c>
      <c r="EW19" s="72">
        <f>VLOOKUP($C19+EW$4,'Raw Data'!$B$3:$AD$1033,EW$3,0)</f>
        <v>108</v>
      </c>
      <c r="EX19" s="72">
        <f>VLOOKUP($C19+EX$4,'Raw Data'!$B$3:$AD$1033,EX$3,0)</f>
        <v>67</v>
      </c>
      <c r="EY19" s="73">
        <f t="shared" si="247"/>
        <v>685</v>
      </c>
      <c r="EZ19" s="14"/>
      <c r="FA19" s="49">
        <f t="shared" si="248"/>
        <v>18</v>
      </c>
      <c r="FB19" s="53">
        <f t="shared" si="249"/>
        <v>0.30218978102189781</v>
      </c>
      <c r="FC19" s="53">
        <f t="shared" si="116"/>
        <v>0.14744525547445256</v>
      </c>
      <c r="FD19" s="53">
        <f t="shared" si="117"/>
        <v>8.6131386861313872E-2</v>
      </c>
      <c r="FE19" s="53">
        <f t="shared" si="118"/>
        <v>7.2992700729927001E-2</v>
      </c>
      <c r="FF19" s="53">
        <f t="shared" si="119"/>
        <v>0.13576642335766423</v>
      </c>
      <c r="FG19" s="53">
        <f t="shared" si="120"/>
        <v>0.15766423357664233</v>
      </c>
      <c r="FH19" s="53">
        <f t="shared" si="121"/>
        <v>9.7810218978102187E-2</v>
      </c>
      <c r="FI19" s="55">
        <f t="shared" si="250"/>
        <v>0.99999999999999989</v>
      </c>
      <c r="FM19" s="41">
        <f t="shared" si="251"/>
        <v>2016</v>
      </c>
      <c r="FN19" s="44" t="str">
        <f t="shared" si="252"/>
        <v>Apr</v>
      </c>
      <c r="FO19" s="51">
        <f t="shared" si="253"/>
        <v>18</v>
      </c>
      <c r="FP19" s="72">
        <f>VLOOKUP($C19+FP$4,'Raw Data'!$B$3:$AD$1033,FP$3,0)</f>
        <v>2987</v>
      </c>
      <c r="FQ19" s="72">
        <f>VLOOKUP($C19+FQ$4,'Raw Data'!$B$3:$AD$1033,FQ$3,0)</f>
        <v>2969</v>
      </c>
      <c r="FR19" s="72">
        <f>VLOOKUP($C19+FR$4,'Raw Data'!$B$3:$AD$1033,FR$3,0)</f>
        <v>1994</v>
      </c>
      <c r="FS19" s="72">
        <f>VLOOKUP($C19+FS$4,'Raw Data'!$B$3:$AD$1033,FS$3,0)</f>
        <v>1652</v>
      </c>
      <c r="FT19" s="72">
        <f>VLOOKUP($C19+FT$4,'Raw Data'!$B$3:$AD$1033,FT$3,0)</f>
        <v>3774</v>
      </c>
      <c r="FU19" s="72">
        <f>VLOOKUP($C19+FU$4,'Raw Data'!$B$3:$AD$1033,FU$3,0)</f>
        <v>3525</v>
      </c>
      <c r="FV19" s="72">
        <f>VLOOKUP($C19+FV$4,'Raw Data'!$B$3:$AD$1033,FV$3,0)</f>
        <v>3090</v>
      </c>
      <c r="FW19" s="73">
        <f t="shared" si="254"/>
        <v>19991</v>
      </c>
      <c r="FX19" s="14"/>
      <c r="FY19" s="49">
        <f t="shared" si="255"/>
        <v>18</v>
      </c>
      <c r="FZ19" s="53">
        <f t="shared" si="256"/>
        <v>0.14941723775699065</v>
      </c>
      <c r="GA19" s="53">
        <f t="shared" si="122"/>
        <v>0.14851683257465859</v>
      </c>
      <c r="GB19" s="53">
        <f t="shared" si="123"/>
        <v>9.9744885198339253E-2</v>
      </c>
      <c r="GC19" s="53">
        <f t="shared" si="124"/>
        <v>8.263718673403031E-2</v>
      </c>
      <c r="GD19" s="53">
        <f t="shared" si="125"/>
        <v>0.18878495322895303</v>
      </c>
      <c r="GE19" s="53">
        <f t="shared" si="126"/>
        <v>0.17632934820669302</v>
      </c>
      <c r="GF19" s="53">
        <f t="shared" si="127"/>
        <v>0.15456955630033514</v>
      </c>
      <c r="GG19" s="55">
        <f t="shared" si="257"/>
        <v>1</v>
      </c>
      <c r="GK19" s="41">
        <f t="shared" si="258"/>
        <v>2016</v>
      </c>
      <c r="GL19" s="44" t="str">
        <f t="shared" si="259"/>
        <v>Apr</v>
      </c>
      <c r="GM19" s="51">
        <f t="shared" si="260"/>
        <v>18</v>
      </c>
      <c r="GN19" s="72">
        <f>VLOOKUP($C19+GN$4,'Raw Data'!$B$3:$AD$1033,GN$3,0)</f>
        <v>3129</v>
      </c>
      <c r="GO19" s="72">
        <f>VLOOKUP($C19+GO$4,'Raw Data'!$B$3:$AD$1033,GO$3,0)</f>
        <v>2764</v>
      </c>
      <c r="GP19" s="72">
        <f>VLOOKUP($C19+GP$4,'Raw Data'!$B$3:$AD$1033,GP$3,0)</f>
        <v>2330</v>
      </c>
      <c r="GQ19" s="72">
        <f>VLOOKUP($C19+GQ$4,'Raw Data'!$B$3:$AD$1033,GQ$3,0)</f>
        <v>1945</v>
      </c>
      <c r="GR19" s="72">
        <f>VLOOKUP($C19+GR$4,'Raw Data'!$B$3:$AD$1033,GR$3,0)</f>
        <v>2358</v>
      </c>
      <c r="GS19" s="72">
        <f>VLOOKUP($C19+GS$4,'Raw Data'!$B$3:$AD$1033,GS$3,0)</f>
        <v>2237</v>
      </c>
      <c r="GT19" s="72">
        <f>VLOOKUP($C19+GT$4,'Raw Data'!$B$3:$AD$1033,GT$3,0)</f>
        <v>2129</v>
      </c>
      <c r="GU19" s="73">
        <f t="shared" si="261"/>
        <v>16892</v>
      </c>
      <c r="GV19" s="14"/>
      <c r="GW19" s="49">
        <f t="shared" si="262"/>
        <v>18</v>
      </c>
      <c r="GX19" s="53">
        <f t="shared" si="263"/>
        <v>0.18523561449206724</v>
      </c>
      <c r="GY19" s="53">
        <f t="shared" si="128"/>
        <v>0.1636277527823822</v>
      </c>
      <c r="GZ19" s="53">
        <f t="shared" si="129"/>
        <v>0.13793511721524981</v>
      </c>
      <c r="HA19" s="53">
        <f t="shared" si="130"/>
        <v>0.11514326308311627</v>
      </c>
      <c r="HB19" s="53">
        <f t="shared" si="131"/>
        <v>0.13959270660667772</v>
      </c>
      <c r="HC19" s="53">
        <f t="shared" si="132"/>
        <v>0.13242955245086432</v>
      </c>
      <c r="HD19" s="53">
        <f t="shared" si="133"/>
        <v>0.12603599336964244</v>
      </c>
      <c r="HE19" s="55">
        <f t="shared" si="264"/>
        <v>1</v>
      </c>
      <c r="HI19" s="41">
        <f t="shared" si="265"/>
        <v>2016</v>
      </c>
      <c r="HJ19" s="44" t="str">
        <f t="shared" si="266"/>
        <v>Apr</v>
      </c>
      <c r="HK19" s="51">
        <f t="shared" si="267"/>
        <v>18</v>
      </c>
      <c r="HL19" s="72">
        <f>VLOOKUP($C19+HL$4,'Raw Data'!$B$3:$AD$1033,HL$3,0)</f>
        <v>186</v>
      </c>
      <c r="HM19" s="72">
        <f>VLOOKUP($C19+HM$4,'Raw Data'!$B$3:$AD$1033,HM$3,0)</f>
        <v>172</v>
      </c>
      <c r="HN19" s="72">
        <f>VLOOKUP($C19+HN$4,'Raw Data'!$B$3:$AD$1033,HN$3,0)</f>
        <v>119</v>
      </c>
      <c r="HO19" s="72">
        <f>VLOOKUP($C19+HO$4,'Raw Data'!$B$3:$AD$1033,HO$3,0)</f>
        <v>140</v>
      </c>
      <c r="HP19" s="72">
        <f>VLOOKUP($C19+HP$4,'Raw Data'!$B$3:$AD$1033,HP$3,0)</f>
        <v>193</v>
      </c>
      <c r="HQ19" s="72">
        <f>VLOOKUP($C19+HQ$4,'Raw Data'!$B$3:$AD$1033,HQ$3,0)</f>
        <v>146</v>
      </c>
      <c r="HR19" s="72">
        <f>VLOOKUP($C19+HR$4,'Raw Data'!$B$3:$AD$1033,HR$3,0)</f>
        <v>135</v>
      </c>
      <c r="HS19" s="73">
        <f t="shared" si="268"/>
        <v>1091</v>
      </c>
      <c r="HT19" s="14"/>
      <c r="HU19" s="49">
        <f t="shared" si="269"/>
        <v>18</v>
      </c>
      <c r="HV19" s="53">
        <f t="shared" si="270"/>
        <v>0.17048579285059579</v>
      </c>
      <c r="HW19" s="53">
        <f t="shared" si="134"/>
        <v>0.15765352887259396</v>
      </c>
      <c r="HX19" s="53">
        <f t="shared" si="135"/>
        <v>0.10907424381301559</v>
      </c>
      <c r="HY19" s="53">
        <f t="shared" si="136"/>
        <v>0.12832263978001834</v>
      </c>
      <c r="HZ19" s="53">
        <f t="shared" si="137"/>
        <v>0.17690192483959671</v>
      </c>
      <c r="IA19" s="53">
        <f t="shared" si="138"/>
        <v>0.13382218148487626</v>
      </c>
      <c r="IB19" s="53">
        <f t="shared" si="139"/>
        <v>0.12373968835930339</v>
      </c>
      <c r="IC19" s="55">
        <f t="shared" si="271"/>
        <v>0.99999999999999989</v>
      </c>
      <c r="IG19" s="41">
        <f t="shared" si="272"/>
        <v>2016</v>
      </c>
      <c r="IH19" s="44" t="str">
        <f t="shared" si="273"/>
        <v>Apr</v>
      </c>
      <c r="II19" s="51">
        <f t="shared" si="274"/>
        <v>18</v>
      </c>
      <c r="IJ19" s="72">
        <f>VLOOKUP($C19+IJ$4,'Raw Data'!$B$3:$AD$1033,IJ$3,0)</f>
        <v>59</v>
      </c>
      <c r="IK19" s="72">
        <f>VLOOKUP($C19+IK$4,'Raw Data'!$B$3:$AD$1033,IK$3,0)</f>
        <v>60</v>
      </c>
      <c r="IL19" s="72">
        <f>VLOOKUP($C19+IL$4,'Raw Data'!$B$3:$AD$1033,IL$3,0)</f>
        <v>60</v>
      </c>
      <c r="IM19" s="72">
        <f>VLOOKUP($C19+IM$4,'Raw Data'!$B$3:$AD$1033,IM$3,0)</f>
        <v>39</v>
      </c>
      <c r="IN19" s="72">
        <f>VLOOKUP($C19+IN$4,'Raw Data'!$B$3:$AD$1033,IN$3,0)</f>
        <v>56</v>
      </c>
      <c r="IO19" s="72">
        <f>VLOOKUP($C19+IO$4,'Raw Data'!$B$3:$AD$1033,IO$3,0)</f>
        <v>40</v>
      </c>
      <c r="IP19" s="72">
        <f>VLOOKUP($C19+IP$4,'Raw Data'!$B$3:$AD$1033,IP$3,0)</f>
        <v>50</v>
      </c>
      <c r="IQ19" s="73">
        <f t="shared" si="275"/>
        <v>364</v>
      </c>
      <c r="IR19" s="14"/>
      <c r="IS19" s="49">
        <f t="shared" si="276"/>
        <v>18</v>
      </c>
      <c r="IT19" s="53">
        <f t="shared" si="277"/>
        <v>0.16208791208791209</v>
      </c>
      <c r="IU19" s="53">
        <f t="shared" si="140"/>
        <v>0.16483516483516483</v>
      </c>
      <c r="IV19" s="53">
        <f t="shared" si="141"/>
        <v>0.16483516483516483</v>
      </c>
      <c r="IW19" s="53">
        <f t="shared" si="142"/>
        <v>0.10714285714285714</v>
      </c>
      <c r="IX19" s="53">
        <f t="shared" si="143"/>
        <v>0.15384615384615385</v>
      </c>
      <c r="IY19" s="53">
        <f t="shared" si="144"/>
        <v>0.10989010989010989</v>
      </c>
      <c r="IZ19" s="53">
        <f t="shared" si="145"/>
        <v>0.13736263736263737</v>
      </c>
      <c r="JA19" s="55">
        <f t="shared" si="278"/>
        <v>1</v>
      </c>
      <c r="JE19" s="41">
        <f t="shared" si="279"/>
        <v>2016</v>
      </c>
      <c r="JF19" s="44" t="str">
        <f t="shared" si="280"/>
        <v>Apr</v>
      </c>
      <c r="JG19" s="51">
        <f t="shared" si="281"/>
        <v>18</v>
      </c>
      <c r="JH19" s="72">
        <f>VLOOKUP($C19+JH$4,'Raw Data'!$B$3:$AD$1033,JH$3,0)</f>
        <v>14</v>
      </c>
      <c r="JI19" s="72">
        <f>VLOOKUP($C19+JI$4,'Raw Data'!$B$3:$AD$1033,JI$3,0)</f>
        <v>20</v>
      </c>
      <c r="JJ19" s="72">
        <f>VLOOKUP($C19+JJ$4,'Raw Data'!$B$3:$AD$1033,JJ$3,0)</f>
        <v>8</v>
      </c>
      <c r="JK19" s="72">
        <f>VLOOKUP($C19+JK$4,'Raw Data'!$B$3:$AD$1033,JK$3,0)</f>
        <v>108</v>
      </c>
      <c r="JL19" s="72">
        <f>VLOOKUP($C19+JL$4,'Raw Data'!$B$3:$AD$1033,JL$3,0)</f>
        <v>150</v>
      </c>
      <c r="JM19" s="72">
        <f>VLOOKUP($C19+JM$4,'Raw Data'!$B$3:$AD$1033,JM$3,0)</f>
        <v>151</v>
      </c>
      <c r="JN19" s="72">
        <f>VLOOKUP($C19+JN$4,'Raw Data'!$B$3:$AD$1033,JN$3,0)</f>
        <v>129</v>
      </c>
      <c r="JO19" s="73">
        <f t="shared" si="282"/>
        <v>580</v>
      </c>
      <c r="JP19" s="14"/>
      <c r="JQ19" s="49">
        <f t="shared" si="283"/>
        <v>18</v>
      </c>
      <c r="JR19" s="53">
        <f t="shared" si="284"/>
        <v>2.4137931034482758E-2</v>
      </c>
      <c r="JS19" s="53">
        <f t="shared" si="146"/>
        <v>3.4482758620689655E-2</v>
      </c>
      <c r="JT19" s="53">
        <f t="shared" si="147"/>
        <v>1.3793103448275862E-2</v>
      </c>
      <c r="JU19" s="53">
        <f t="shared" si="148"/>
        <v>0.18620689655172415</v>
      </c>
      <c r="JV19" s="53">
        <f t="shared" si="149"/>
        <v>0.25862068965517243</v>
      </c>
      <c r="JW19" s="53">
        <f t="shared" si="150"/>
        <v>0.26034482758620692</v>
      </c>
      <c r="JX19" s="53">
        <f t="shared" si="151"/>
        <v>0.22241379310344828</v>
      </c>
      <c r="JY19" s="55">
        <f t="shared" si="285"/>
        <v>1</v>
      </c>
      <c r="KC19" s="41">
        <f t="shared" si="286"/>
        <v>2016</v>
      </c>
      <c r="KD19" s="44" t="str">
        <f t="shared" si="287"/>
        <v>Apr</v>
      </c>
      <c r="KE19" s="51">
        <f t="shared" si="288"/>
        <v>18</v>
      </c>
      <c r="KF19" s="72">
        <f>VLOOKUP($C19+KF$4,'Raw Data'!$B$3:$AD$1033,KF$3,0)</f>
        <v>27</v>
      </c>
      <c r="KG19" s="72">
        <f>VLOOKUP($C19+KG$4,'Raw Data'!$B$3:$AD$1033,KG$3,0)</f>
        <v>27</v>
      </c>
      <c r="KH19" s="72">
        <f>VLOOKUP($C19+KH$4,'Raw Data'!$B$3:$AD$1033,KH$3,0)</f>
        <v>0</v>
      </c>
      <c r="KI19" s="72">
        <f>VLOOKUP($C19+KI$4,'Raw Data'!$B$3:$AD$1033,KI$3,0)</f>
        <v>0</v>
      </c>
      <c r="KJ19" s="72">
        <f>VLOOKUP($C19+KJ$4,'Raw Data'!$B$3:$AD$1033,KJ$3,0)</f>
        <v>38</v>
      </c>
      <c r="KK19" s="72">
        <f>VLOOKUP($C19+KK$4,'Raw Data'!$B$3:$AD$1033,KK$3,0)</f>
        <v>40</v>
      </c>
      <c r="KL19" s="72">
        <f>VLOOKUP($C19+KL$4,'Raw Data'!$B$3:$AD$1033,KL$3,0)</f>
        <v>34</v>
      </c>
      <c r="KM19" s="73">
        <f t="shared" si="289"/>
        <v>166</v>
      </c>
      <c r="KN19" s="14"/>
      <c r="KO19" s="49">
        <f t="shared" si="290"/>
        <v>18</v>
      </c>
      <c r="KP19" s="53">
        <f t="shared" si="291"/>
        <v>0.16265060240963855</v>
      </c>
      <c r="KQ19" s="53">
        <f t="shared" si="152"/>
        <v>0.16265060240963855</v>
      </c>
      <c r="KR19" s="53">
        <f t="shared" si="153"/>
        <v>0</v>
      </c>
      <c r="KS19" s="53">
        <f t="shared" si="154"/>
        <v>0</v>
      </c>
      <c r="KT19" s="53">
        <f t="shared" si="155"/>
        <v>0.2289156626506024</v>
      </c>
      <c r="KU19" s="53">
        <f t="shared" si="156"/>
        <v>0.24096385542168675</v>
      </c>
      <c r="KV19" s="53">
        <f t="shared" si="157"/>
        <v>0.20481927710843373</v>
      </c>
      <c r="KW19" s="55">
        <f t="shared" si="292"/>
        <v>1</v>
      </c>
      <c r="LA19" s="41">
        <f t="shared" si="293"/>
        <v>2016</v>
      </c>
      <c r="LB19" s="44" t="str">
        <f t="shared" si="294"/>
        <v>Apr</v>
      </c>
      <c r="LC19" s="51">
        <f t="shared" si="295"/>
        <v>18</v>
      </c>
      <c r="LD19" s="72">
        <f>VLOOKUP($C19+LD$4,'Raw Data'!$B$3:$AD$1033,LD$3,0)</f>
        <v>91</v>
      </c>
      <c r="LE19" s="72">
        <f>VLOOKUP($C19+LE$4,'Raw Data'!$B$3:$AD$1033,LE$3,0)</f>
        <v>83</v>
      </c>
      <c r="LF19" s="72">
        <f>VLOOKUP($C19+LF$4,'Raw Data'!$B$3:$AD$1033,LF$3,0)</f>
        <v>0</v>
      </c>
      <c r="LG19" s="72">
        <f>VLOOKUP($C19+LG$4,'Raw Data'!$B$3:$AD$1033,LG$3,0)</f>
        <v>0</v>
      </c>
      <c r="LH19" s="72">
        <f>VLOOKUP($C19+LH$4,'Raw Data'!$B$3:$AD$1033,LH$3,0)</f>
        <v>86</v>
      </c>
      <c r="LI19" s="72">
        <f>VLOOKUP($C19+LI$4,'Raw Data'!$B$3:$AD$1033,LI$3,0)</f>
        <v>87</v>
      </c>
      <c r="LJ19" s="72">
        <f>VLOOKUP($C19+LJ$4,'Raw Data'!$B$3:$AD$1033,LJ$3,0)</f>
        <v>88</v>
      </c>
      <c r="LK19" s="73">
        <f t="shared" si="296"/>
        <v>435</v>
      </c>
      <c r="LL19" s="14"/>
      <c r="LM19" s="49">
        <f t="shared" si="297"/>
        <v>18</v>
      </c>
      <c r="LN19" s="53">
        <f t="shared" si="298"/>
        <v>0.20919540229885059</v>
      </c>
      <c r="LO19" s="53">
        <f t="shared" si="158"/>
        <v>0.19080459770114944</v>
      </c>
      <c r="LP19" s="53">
        <f t="shared" si="159"/>
        <v>0</v>
      </c>
      <c r="LQ19" s="53">
        <f t="shared" si="160"/>
        <v>0</v>
      </c>
      <c r="LR19" s="53">
        <f t="shared" si="161"/>
        <v>0.19770114942528735</v>
      </c>
      <c r="LS19" s="53">
        <f t="shared" si="162"/>
        <v>0.2</v>
      </c>
      <c r="LT19" s="53">
        <f t="shared" si="163"/>
        <v>0.20229885057471264</v>
      </c>
      <c r="LU19" s="55">
        <f t="shared" si="299"/>
        <v>1</v>
      </c>
      <c r="LY19" s="41">
        <f t="shared" si="300"/>
        <v>2016</v>
      </c>
      <c r="LZ19" s="44" t="str">
        <f t="shared" si="301"/>
        <v>Apr</v>
      </c>
      <c r="MA19" s="51">
        <f t="shared" si="302"/>
        <v>18</v>
      </c>
      <c r="MB19" s="72">
        <f>VLOOKUP($C19+MB$4,'Raw Data'!$B$3:$AD$1033,MB$3,0)</f>
        <v>714</v>
      </c>
      <c r="MC19" s="72">
        <f>VLOOKUP($C19+MC$4,'Raw Data'!$B$3:$AD$1033,MC$3,0)</f>
        <v>594</v>
      </c>
      <c r="MD19" s="72">
        <f>VLOOKUP($C19+MD$4,'Raw Data'!$B$3:$AD$1033,MD$3,0)</f>
        <v>158</v>
      </c>
      <c r="ME19" s="72">
        <f>VLOOKUP($C19+ME$4,'Raw Data'!$B$3:$AD$1033,ME$3,0)</f>
        <v>147</v>
      </c>
      <c r="MF19" s="72">
        <f>VLOOKUP($C19+MF$4,'Raw Data'!$B$3:$AD$1033,MF$3,0)</f>
        <v>683</v>
      </c>
      <c r="MG19" s="72">
        <f>VLOOKUP($C19+MG$4,'Raw Data'!$B$3:$AD$1033,MG$3,0)</f>
        <v>795</v>
      </c>
      <c r="MH19" s="72">
        <f>VLOOKUP($C19+MH$4,'Raw Data'!$B$3:$AD$1033,MH$3,0)</f>
        <v>713</v>
      </c>
      <c r="MI19" s="73">
        <f t="shared" si="303"/>
        <v>3804</v>
      </c>
      <c r="MJ19" s="14"/>
      <c r="MK19" s="49">
        <f t="shared" si="304"/>
        <v>18</v>
      </c>
      <c r="ML19" s="53">
        <f t="shared" si="305"/>
        <v>0.18769716088328076</v>
      </c>
      <c r="MM19" s="53">
        <f t="shared" si="164"/>
        <v>0.15615141955835962</v>
      </c>
      <c r="MN19" s="53">
        <f t="shared" si="165"/>
        <v>4.1535226077812827E-2</v>
      </c>
      <c r="MO19" s="53">
        <f t="shared" si="166"/>
        <v>3.8643533123028394E-2</v>
      </c>
      <c r="MP19" s="53">
        <f t="shared" si="167"/>
        <v>0.17954784437434279</v>
      </c>
      <c r="MQ19" s="53">
        <f t="shared" si="168"/>
        <v>0.20899053627760253</v>
      </c>
      <c r="MR19" s="53">
        <f t="shared" si="169"/>
        <v>0.18743427970557308</v>
      </c>
      <c r="MS19" s="55">
        <f t="shared" si="306"/>
        <v>1</v>
      </c>
      <c r="MW19" s="41">
        <f t="shared" si="307"/>
        <v>2016</v>
      </c>
      <c r="MX19" s="44" t="str">
        <f t="shared" si="308"/>
        <v>Apr</v>
      </c>
      <c r="MY19" s="51">
        <f t="shared" si="309"/>
        <v>18</v>
      </c>
      <c r="MZ19" s="72">
        <f>VLOOKUP($C19+MZ$4,'Raw Data'!$B$3:$AD$1033,MZ$3,0)</f>
        <v>109</v>
      </c>
      <c r="NA19" s="72">
        <f>VLOOKUP($C19+NA$4,'Raw Data'!$B$3:$AD$1033,NA$3,0)</f>
        <v>92</v>
      </c>
      <c r="NB19" s="72">
        <f>VLOOKUP($C19+NB$4,'Raw Data'!$B$3:$AD$1033,NB$3,0)</f>
        <v>77</v>
      </c>
      <c r="NC19" s="72">
        <f>VLOOKUP($C19+NC$4,'Raw Data'!$B$3:$AD$1033,NC$3,0)</f>
        <v>54</v>
      </c>
      <c r="ND19" s="72">
        <f>VLOOKUP($C19+ND$4,'Raw Data'!$B$3:$AD$1033,ND$3,0)</f>
        <v>97</v>
      </c>
      <c r="NE19" s="72">
        <f>VLOOKUP($C19+NE$4,'Raw Data'!$B$3:$AD$1033,NE$3,0)</f>
        <v>102</v>
      </c>
      <c r="NF19" s="72">
        <f>VLOOKUP($C19+NF$4,'Raw Data'!$B$3:$AD$1033,NF$3,0)</f>
        <v>106</v>
      </c>
      <c r="NG19" s="73">
        <f t="shared" si="310"/>
        <v>637</v>
      </c>
      <c r="NH19" s="14"/>
      <c r="NI19" s="49">
        <f t="shared" si="311"/>
        <v>18</v>
      </c>
      <c r="NJ19" s="53">
        <f t="shared" si="170"/>
        <v>0.17111459968602827</v>
      </c>
      <c r="NK19" s="53">
        <f t="shared" si="171"/>
        <v>0.14442700156985872</v>
      </c>
      <c r="NL19" s="53">
        <f t="shared" si="172"/>
        <v>0.12087912087912088</v>
      </c>
      <c r="NM19" s="53">
        <f t="shared" si="173"/>
        <v>8.4772370486656201E-2</v>
      </c>
      <c r="NN19" s="53">
        <f t="shared" si="174"/>
        <v>0.15227629513343799</v>
      </c>
      <c r="NO19" s="53">
        <f t="shared" si="175"/>
        <v>0.16012558869701726</v>
      </c>
      <c r="NP19" s="53">
        <f t="shared" si="176"/>
        <v>0.1664050235478807</v>
      </c>
      <c r="NQ19" s="55">
        <f t="shared" si="312"/>
        <v>1</v>
      </c>
      <c r="NU19" s="41">
        <f t="shared" si="313"/>
        <v>2016</v>
      </c>
      <c r="NV19" s="44" t="str">
        <f t="shared" si="314"/>
        <v>Apr</v>
      </c>
      <c r="NW19" s="51">
        <f t="shared" si="315"/>
        <v>18</v>
      </c>
      <c r="NX19" s="72">
        <f>VLOOKUP($C19+NX$4,'Raw Data'!$B$3:$AD$1033,NX$3,0)</f>
        <v>0</v>
      </c>
      <c r="NY19" s="72">
        <f>VLOOKUP($C19+NY$4,'Raw Data'!$B$3:$AD$1033,NY$3,0)</f>
        <v>0</v>
      </c>
      <c r="NZ19" s="72">
        <f>VLOOKUP($C19+NZ$4,'Raw Data'!$B$3:$AD$1033,NZ$3,0)</f>
        <v>0</v>
      </c>
      <c r="OA19" s="72">
        <f>VLOOKUP($C19+OA$4,'Raw Data'!$B$3:$AD$1033,OA$3,0)</f>
        <v>0</v>
      </c>
      <c r="OB19" s="72">
        <f>VLOOKUP($C19+OB$4,'Raw Data'!$B$3:$AD$1033,OB$3,0)</f>
        <v>0</v>
      </c>
      <c r="OC19" s="72">
        <f>VLOOKUP($C19+OC$4,'Raw Data'!$B$3:$AD$1033,OC$3,0)</f>
        <v>0</v>
      </c>
      <c r="OD19" s="72">
        <f>VLOOKUP($C19+OD$4,'Raw Data'!$B$3:$AD$1033,OD$3,0)</f>
        <v>0</v>
      </c>
      <c r="OE19" s="73">
        <f t="shared" si="316"/>
        <v>0</v>
      </c>
      <c r="OF19" s="14"/>
      <c r="OG19" s="49">
        <f t="shared" si="317"/>
        <v>18</v>
      </c>
      <c r="OH19" s="53" t="str">
        <f t="shared" si="318"/>
        <v/>
      </c>
      <c r="OI19" s="53" t="str">
        <f t="shared" si="177"/>
        <v/>
      </c>
      <c r="OJ19" s="53" t="str">
        <f t="shared" si="178"/>
        <v/>
      </c>
      <c r="OK19" s="53" t="str">
        <f t="shared" si="179"/>
        <v/>
      </c>
      <c r="OL19" s="53" t="str">
        <f t="shared" si="180"/>
        <v/>
      </c>
      <c r="OM19" s="53" t="str">
        <f t="shared" si="181"/>
        <v/>
      </c>
      <c r="ON19" s="53" t="str">
        <f t="shared" si="182"/>
        <v/>
      </c>
      <c r="OO19" s="55">
        <f t="shared" si="319"/>
        <v>0</v>
      </c>
      <c r="OS19" s="41">
        <f t="shared" si="320"/>
        <v>2016</v>
      </c>
      <c r="OT19" s="44" t="str">
        <f t="shared" si="321"/>
        <v>Apr</v>
      </c>
      <c r="OU19" s="51">
        <f t="shared" si="322"/>
        <v>18</v>
      </c>
      <c r="OV19" s="72">
        <f>VLOOKUP($C19+OV$4,'Raw Data'!$B$3:$AD$1033,OV$3,0)</f>
        <v>0</v>
      </c>
      <c r="OW19" s="72">
        <f>VLOOKUP($C19+OW$4,'Raw Data'!$B$3:$AD$1033,OW$3,0)</f>
        <v>0</v>
      </c>
      <c r="OX19" s="72">
        <f>VLOOKUP($C19+OX$4,'Raw Data'!$B$3:$AD$1033,OX$3,0)</f>
        <v>0</v>
      </c>
      <c r="OY19" s="72">
        <f>VLOOKUP($C19+OY$4,'Raw Data'!$B$3:$AD$1033,OY$3,0)</f>
        <v>0</v>
      </c>
      <c r="OZ19" s="72">
        <f>VLOOKUP($C19+OZ$4,'Raw Data'!$B$3:$AD$1033,OZ$3,0)</f>
        <v>0</v>
      </c>
      <c r="PA19" s="72">
        <f>VLOOKUP($C19+PA$4,'Raw Data'!$B$3:$AD$1033,PA$3,0)</f>
        <v>0</v>
      </c>
      <c r="PB19" s="72">
        <f>VLOOKUP($C19+PB$4,'Raw Data'!$B$3:$AD$1033,PB$3,0)</f>
        <v>0</v>
      </c>
      <c r="PC19" s="73">
        <f t="shared" si="323"/>
        <v>0</v>
      </c>
      <c r="PD19" s="14"/>
      <c r="PE19" s="49">
        <f t="shared" si="324"/>
        <v>18</v>
      </c>
      <c r="PF19" s="53" t="str">
        <f t="shared" si="325"/>
        <v/>
      </c>
      <c r="PG19" s="53" t="str">
        <f t="shared" si="183"/>
        <v/>
      </c>
      <c r="PH19" s="53" t="str">
        <f t="shared" si="184"/>
        <v/>
      </c>
      <c r="PI19" s="53" t="str">
        <f t="shared" si="185"/>
        <v/>
      </c>
      <c r="PJ19" s="53" t="str">
        <f t="shared" si="186"/>
        <v/>
      </c>
      <c r="PK19" s="53" t="str">
        <f t="shared" si="187"/>
        <v/>
      </c>
      <c r="PL19" s="53" t="str">
        <f t="shared" si="188"/>
        <v/>
      </c>
      <c r="PM19" s="55">
        <f t="shared" si="326"/>
        <v>0</v>
      </c>
      <c r="PS19" s="41">
        <f t="shared" si="327"/>
        <v>2016</v>
      </c>
      <c r="PT19" s="44" t="str">
        <f t="shared" si="328"/>
        <v>Apr</v>
      </c>
      <c r="PU19" s="51">
        <f t="shared" si="329"/>
        <v>18</v>
      </c>
      <c r="PV19" s="72">
        <f>VLOOKUP($C19+PV$4,'Raw Data'!$B$3:$AD$1033,PV$3,0)</f>
        <v>0</v>
      </c>
      <c r="PW19" s="72">
        <f>VLOOKUP($C19+PW$4,'Raw Data'!$B$3:$AD$1033,PW$3,0)</f>
        <v>0</v>
      </c>
      <c r="PX19" s="72">
        <f>VLOOKUP($C19+PX$4,'Raw Data'!$B$3:$AD$1033,PX$3,0)</f>
        <v>0</v>
      </c>
      <c r="PY19" s="72">
        <f>VLOOKUP($C19+PY$4,'Raw Data'!$B$3:$AD$1033,PY$3,0)</f>
        <v>0</v>
      </c>
      <c r="PZ19" s="72">
        <f>VLOOKUP($C19+PZ$4,'Raw Data'!$B$3:$AD$1033,PZ$3,0)</f>
        <v>0</v>
      </c>
      <c r="QA19" s="72">
        <f>VLOOKUP($C19+QA$4,'Raw Data'!$B$3:$AD$1033,QA$3,0)</f>
        <v>0</v>
      </c>
      <c r="QB19" s="72">
        <f>VLOOKUP($C19+QB$4,'Raw Data'!$B$3:$AD$1033,QB$3,0)</f>
        <v>0</v>
      </c>
      <c r="QC19" s="73">
        <f t="shared" si="330"/>
        <v>0</v>
      </c>
      <c r="QD19" s="14"/>
      <c r="QE19" s="49">
        <f t="shared" si="331"/>
        <v>18</v>
      </c>
      <c r="QF19" s="53" t="str">
        <f t="shared" si="332"/>
        <v/>
      </c>
      <c r="QG19" s="53" t="str">
        <f t="shared" si="189"/>
        <v/>
      </c>
      <c r="QH19" s="53" t="str">
        <f t="shared" si="190"/>
        <v/>
      </c>
      <c r="QI19" s="53" t="str">
        <f t="shared" si="191"/>
        <v/>
      </c>
      <c r="QJ19" s="53" t="str">
        <f t="shared" si="192"/>
        <v/>
      </c>
      <c r="QK19" s="53" t="str">
        <f t="shared" si="193"/>
        <v/>
      </c>
      <c r="QL19" s="53" t="str">
        <f t="shared" si="194"/>
        <v/>
      </c>
      <c r="QM19" s="55">
        <f t="shared" si="333"/>
        <v>0</v>
      </c>
      <c r="QQ19" s="41">
        <f t="shared" si="334"/>
        <v>2016</v>
      </c>
      <c r="QR19" s="44" t="str">
        <f t="shared" si="335"/>
        <v>Apr</v>
      </c>
      <c r="QS19" s="51">
        <f t="shared" si="336"/>
        <v>18</v>
      </c>
      <c r="QT19" s="72">
        <f>VLOOKUP($C19+QT$4,'Raw Data'!$B$3:$AD$1033,QT$3,0)</f>
        <v>0</v>
      </c>
      <c r="QU19" s="72">
        <f>VLOOKUP($C19+QU$4,'Raw Data'!$B$3:$AD$1033,QU$3,0)</f>
        <v>0</v>
      </c>
      <c r="QV19" s="72">
        <f>VLOOKUP($C19+QV$4,'Raw Data'!$B$3:$AD$1033,QV$3,0)</f>
        <v>0</v>
      </c>
      <c r="QW19" s="72">
        <f>VLOOKUP($C19+QW$4,'Raw Data'!$B$3:$AD$1033,QW$3,0)</f>
        <v>0</v>
      </c>
      <c r="QX19" s="72">
        <f>VLOOKUP($C19+QX$4,'Raw Data'!$B$3:$AD$1033,QX$3,0)</f>
        <v>0</v>
      </c>
      <c r="QY19" s="72">
        <f>VLOOKUP($C19+QY$4,'Raw Data'!$B$3:$AD$1033,QY$3,0)</f>
        <v>0</v>
      </c>
      <c r="QZ19" s="72">
        <f>VLOOKUP($C19+QZ$4,'Raw Data'!$B$3:$AD$1033,QZ$3,0)</f>
        <v>0</v>
      </c>
      <c r="RA19" s="73">
        <f t="shared" si="337"/>
        <v>0</v>
      </c>
      <c r="RB19" s="14"/>
      <c r="RC19" s="49">
        <f t="shared" si="338"/>
        <v>18</v>
      </c>
      <c r="RD19" s="53" t="str">
        <f t="shared" si="339"/>
        <v/>
      </c>
      <c r="RE19" s="53" t="str">
        <f t="shared" si="195"/>
        <v/>
      </c>
      <c r="RF19" s="53" t="str">
        <f t="shared" si="196"/>
        <v/>
      </c>
      <c r="RG19" s="53" t="str">
        <f t="shared" si="197"/>
        <v/>
      </c>
      <c r="RH19" s="53" t="str">
        <f t="shared" si="198"/>
        <v/>
      </c>
      <c r="RI19" s="53" t="str">
        <f t="shared" si="199"/>
        <v/>
      </c>
      <c r="RJ19" s="53" t="str">
        <f t="shared" si="200"/>
        <v/>
      </c>
      <c r="RK19" s="55">
        <f t="shared" si="340"/>
        <v>0</v>
      </c>
    </row>
    <row r="20" spans="2:479" ht="12.75" customHeight="1" x14ac:dyDescent="0.25">
      <c r="B20" s="170">
        <v>7</v>
      </c>
      <c r="C20" s="191">
        <f t="shared" si="201"/>
        <v>42495</v>
      </c>
      <c r="D20" s="41">
        <f t="shared" si="202"/>
        <v>2016</v>
      </c>
      <c r="E20" s="44" t="str">
        <f t="shared" si="203"/>
        <v>May</v>
      </c>
      <c r="F20" s="51">
        <f t="shared" si="204"/>
        <v>19</v>
      </c>
      <c r="G20" s="20">
        <f>VLOOKUP($C20+G$4,'Raw Data'!$B$3:$AD$1033,G$3,0)</f>
        <v>156</v>
      </c>
      <c r="H20" s="20">
        <f>VLOOKUP($C20+H$4,'Raw Data'!$B$3:$AD$1033,H$3,0)</f>
        <v>91</v>
      </c>
      <c r="I20" s="20">
        <f>VLOOKUP($C20+I$4,'Raw Data'!$B$3:$AD$1033,I$3,0)</f>
        <v>166</v>
      </c>
      <c r="J20" s="20">
        <f>VLOOKUP($C20+J$4,'Raw Data'!$B$3:$AD$1033,J$3,0)</f>
        <v>156</v>
      </c>
      <c r="K20" s="20">
        <f>VLOOKUP($C20+K$4,'Raw Data'!$B$3:$AD$1033,K$3,0)</f>
        <v>183</v>
      </c>
      <c r="L20" s="20">
        <f>VLOOKUP($C20+L$4,'Raw Data'!$B$3:$AD$1033,L$3,0)</f>
        <v>168</v>
      </c>
      <c r="M20" s="20">
        <f>VLOOKUP($C20+M$4,'Raw Data'!$B$3:$AD$1033,M$3,0)</f>
        <v>209</v>
      </c>
      <c r="N20" s="21">
        <f t="shared" si="205"/>
        <v>1129</v>
      </c>
      <c r="O20" s="14"/>
      <c r="P20" s="49">
        <f t="shared" si="206"/>
        <v>19</v>
      </c>
      <c r="Q20" s="53">
        <f t="shared" si="207"/>
        <v>0.13817537643932684</v>
      </c>
      <c r="R20" s="53">
        <f t="shared" si="80"/>
        <v>8.0602302922940655E-2</v>
      </c>
      <c r="S20" s="53">
        <f t="shared" si="81"/>
        <v>0.14703277236492471</v>
      </c>
      <c r="T20" s="53">
        <f t="shared" si="82"/>
        <v>0.13817537643932684</v>
      </c>
      <c r="U20" s="53">
        <f t="shared" si="83"/>
        <v>0.16209034543844109</v>
      </c>
      <c r="V20" s="53">
        <f t="shared" si="84"/>
        <v>0.14880425155004429</v>
      </c>
      <c r="W20" s="53">
        <f t="shared" si="85"/>
        <v>0.18511957484499558</v>
      </c>
      <c r="X20" s="55">
        <f t="shared" si="208"/>
        <v>1</v>
      </c>
      <c r="Z20" s="41">
        <f t="shared" si="209"/>
        <v>2016</v>
      </c>
      <c r="AA20" s="44" t="str">
        <f t="shared" si="210"/>
        <v>May</v>
      </c>
      <c r="AB20" s="51">
        <f t="shared" si="211"/>
        <v>19</v>
      </c>
      <c r="AC20" s="72">
        <f>VLOOKUP($C20+AC$4,'Raw Data'!$B$3:$AD$1033,AC$3,0)</f>
        <v>216</v>
      </c>
      <c r="AD20" s="72">
        <f>VLOOKUP($C20+AD$4,'Raw Data'!$B$3:$AD$1033,AD$3,0)</f>
        <v>117</v>
      </c>
      <c r="AE20" s="72">
        <f>VLOOKUP($C20+AE$4,'Raw Data'!$B$3:$AD$1033,AE$3,0)</f>
        <v>190</v>
      </c>
      <c r="AF20" s="72">
        <f>VLOOKUP($C20+AF$4,'Raw Data'!$B$3:$AD$1033,AF$3,0)</f>
        <v>138</v>
      </c>
      <c r="AG20" s="72">
        <f>VLOOKUP($C20+AG$4,'Raw Data'!$B$3:$AD$1033,AG$3,0)</f>
        <v>184</v>
      </c>
      <c r="AH20" s="72">
        <f>VLOOKUP($C20+AH$4,'Raw Data'!$B$3:$AD$1033,AH$3,0)</f>
        <v>197</v>
      </c>
      <c r="AI20" s="72">
        <f>VLOOKUP($C20+AI$4,'Raw Data'!$B$3:$AD$1033,AI$3,0)</f>
        <v>188</v>
      </c>
      <c r="AJ20" s="73">
        <f t="shared" si="212"/>
        <v>1230</v>
      </c>
      <c r="AK20" s="14"/>
      <c r="AL20" s="49">
        <f t="shared" si="213"/>
        <v>19</v>
      </c>
      <c r="AM20" s="53">
        <f t="shared" si="214"/>
        <v>0.17560975609756097</v>
      </c>
      <c r="AN20" s="53">
        <f t="shared" si="86"/>
        <v>9.5121951219512196E-2</v>
      </c>
      <c r="AO20" s="53">
        <f t="shared" si="87"/>
        <v>0.15447154471544716</v>
      </c>
      <c r="AP20" s="53">
        <f t="shared" si="88"/>
        <v>0.11219512195121951</v>
      </c>
      <c r="AQ20" s="53">
        <f t="shared" si="89"/>
        <v>0.14959349593495935</v>
      </c>
      <c r="AR20" s="53">
        <f t="shared" si="90"/>
        <v>0.16016260162601625</v>
      </c>
      <c r="AS20" s="53">
        <f t="shared" si="91"/>
        <v>0.15284552845528454</v>
      </c>
      <c r="AT20" s="55">
        <f t="shared" si="215"/>
        <v>1</v>
      </c>
      <c r="AW20" s="41">
        <f t="shared" si="216"/>
        <v>2016</v>
      </c>
      <c r="AX20" s="44" t="str">
        <f t="shared" si="217"/>
        <v>May</v>
      </c>
      <c r="AY20" s="51">
        <f t="shared" si="218"/>
        <v>19</v>
      </c>
      <c r="AZ20" s="72">
        <f>VLOOKUP($C20+AZ$4,'Raw Data'!$B$3:$AD$1033,AZ$3,0)</f>
        <v>91</v>
      </c>
      <c r="BA20" s="72">
        <f>VLOOKUP($C20+BA$4,'Raw Data'!$B$3:$AD$1033,BA$3,0)</f>
        <v>73</v>
      </c>
      <c r="BB20" s="72">
        <f>VLOOKUP($C20+BB$4,'Raw Data'!$B$3:$AD$1033,BB$3,0)</f>
        <v>71</v>
      </c>
      <c r="BC20" s="72">
        <f>VLOOKUP($C20+BC$4,'Raw Data'!$B$3:$AD$1033,BC$3,0)</f>
        <v>57</v>
      </c>
      <c r="BD20" s="72">
        <f>VLOOKUP($C20+BD$4,'Raw Data'!$B$3:$AD$1033,BD$3,0)</f>
        <v>54</v>
      </c>
      <c r="BE20" s="72">
        <f>VLOOKUP($C20+BE$4,'Raw Data'!$B$3:$AD$1033,BE$3,0)</f>
        <v>72</v>
      </c>
      <c r="BF20" s="72">
        <f>VLOOKUP($C20+BF$4,'Raw Data'!$B$3:$AD$1033,BF$3,0)</f>
        <v>78</v>
      </c>
      <c r="BG20" s="73">
        <f t="shared" si="219"/>
        <v>496</v>
      </c>
      <c r="BH20" s="14"/>
      <c r="BI20" s="49">
        <f t="shared" si="220"/>
        <v>19</v>
      </c>
      <c r="BJ20" s="53">
        <f t="shared" si="221"/>
        <v>0.18346774193548387</v>
      </c>
      <c r="BK20" s="53">
        <f t="shared" si="92"/>
        <v>0.14717741935483872</v>
      </c>
      <c r="BL20" s="53">
        <f t="shared" si="93"/>
        <v>0.14314516129032259</v>
      </c>
      <c r="BM20" s="53">
        <f t="shared" si="94"/>
        <v>0.11491935483870967</v>
      </c>
      <c r="BN20" s="53">
        <f t="shared" si="95"/>
        <v>0.10887096774193548</v>
      </c>
      <c r="BO20" s="53">
        <f t="shared" si="96"/>
        <v>0.14516129032258066</v>
      </c>
      <c r="BP20" s="53">
        <f t="shared" si="97"/>
        <v>0.15725806451612903</v>
      </c>
      <c r="BQ20" s="55">
        <f t="shared" si="222"/>
        <v>1</v>
      </c>
      <c r="BU20" s="41">
        <f t="shared" si="223"/>
        <v>2016</v>
      </c>
      <c r="BV20" s="44" t="str">
        <f t="shared" si="224"/>
        <v>May</v>
      </c>
      <c r="BW20" s="51">
        <f t="shared" si="225"/>
        <v>19</v>
      </c>
      <c r="BX20" s="72">
        <f>VLOOKUP($C20+BX$4,'Raw Data'!$B$3:$AD$1033,BX$3,0)</f>
        <v>48</v>
      </c>
      <c r="BY20" s="72">
        <f>VLOOKUP($C20+BY$4,'Raw Data'!$B$3:$AD$1033,BY$3,0)</f>
        <v>29</v>
      </c>
      <c r="BZ20" s="72">
        <f>VLOOKUP($C20+BZ$4,'Raw Data'!$B$3:$AD$1033,BZ$3,0)</f>
        <v>25</v>
      </c>
      <c r="CA20" s="72">
        <f>VLOOKUP($C20+CA$4,'Raw Data'!$B$3:$AD$1033,CA$3,0)</f>
        <v>32</v>
      </c>
      <c r="CB20" s="72">
        <f>VLOOKUP($C20+CB$4,'Raw Data'!$B$3:$AD$1033,CB$3,0)</f>
        <v>49</v>
      </c>
      <c r="CC20" s="72">
        <f>VLOOKUP($C20+CC$4,'Raw Data'!$B$3:$AD$1033,CC$3,0)</f>
        <v>52</v>
      </c>
      <c r="CD20" s="72">
        <f>VLOOKUP($C20+CD$4,'Raw Data'!$B$3:$AD$1033,CD$3,0)</f>
        <v>44</v>
      </c>
      <c r="CE20" s="73">
        <f t="shared" si="226"/>
        <v>279</v>
      </c>
      <c r="CF20" s="14"/>
      <c r="CG20" s="49">
        <f t="shared" si="227"/>
        <v>19</v>
      </c>
      <c r="CH20" s="53">
        <f t="shared" si="228"/>
        <v>0.17204301075268819</v>
      </c>
      <c r="CI20" s="53">
        <f t="shared" si="98"/>
        <v>0.1039426523297491</v>
      </c>
      <c r="CJ20" s="53">
        <f t="shared" si="99"/>
        <v>8.9605734767025089E-2</v>
      </c>
      <c r="CK20" s="53">
        <f t="shared" si="100"/>
        <v>0.11469534050179211</v>
      </c>
      <c r="CL20" s="53">
        <f t="shared" si="101"/>
        <v>0.17562724014336917</v>
      </c>
      <c r="CM20" s="53">
        <f t="shared" si="102"/>
        <v>0.1863799283154122</v>
      </c>
      <c r="CN20" s="53">
        <f t="shared" si="103"/>
        <v>0.15770609318996415</v>
      </c>
      <c r="CO20" s="55">
        <f t="shared" si="229"/>
        <v>1</v>
      </c>
      <c r="CS20" s="41">
        <f t="shared" si="230"/>
        <v>2016</v>
      </c>
      <c r="CT20" s="44" t="str">
        <f t="shared" si="231"/>
        <v>May</v>
      </c>
      <c r="CU20" s="51">
        <f t="shared" si="232"/>
        <v>19</v>
      </c>
      <c r="CV20" s="72">
        <f>VLOOKUP($C20+CV$4,'Raw Data'!$B$3:$AD$1033,CV$3,0)</f>
        <v>468</v>
      </c>
      <c r="CW20" s="72">
        <f>VLOOKUP($C20+CW$4,'Raw Data'!$B$3:$AD$1033,CW$3,0)</f>
        <v>419</v>
      </c>
      <c r="CX20" s="72">
        <f>VLOOKUP($C20+CX$4,'Raw Data'!$B$3:$AD$1033,CX$3,0)</f>
        <v>345</v>
      </c>
      <c r="CY20" s="72">
        <f>VLOOKUP($C20+CY$4,'Raw Data'!$B$3:$AD$1033,CY$3,0)</f>
        <v>266</v>
      </c>
      <c r="CZ20" s="72">
        <f>VLOOKUP($C20+CZ$4,'Raw Data'!$B$3:$AD$1033,CZ$3,0)</f>
        <v>540</v>
      </c>
      <c r="DA20" s="72">
        <f>VLOOKUP($C20+DA$4,'Raw Data'!$B$3:$AD$1033,DA$3,0)</f>
        <v>530</v>
      </c>
      <c r="DB20" s="72">
        <f>VLOOKUP($C20+DB$4,'Raw Data'!$B$3:$AD$1033,DB$3,0)</f>
        <v>500</v>
      </c>
      <c r="DC20" s="73">
        <f t="shared" si="233"/>
        <v>3068</v>
      </c>
      <c r="DD20" s="14"/>
      <c r="DE20" s="49">
        <f t="shared" si="234"/>
        <v>19</v>
      </c>
      <c r="DF20" s="53">
        <f t="shared" si="235"/>
        <v>0.15254237288135594</v>
      </c>
      <c r="DG20" s="53">
        <f t="shared" si="104"/>
        <v>0.13657105606258149</v>
      </c>
      <c r="DH20" s="53">
        <f t="shared" si="105"/>
        <v>0.11245110821382008</v>
      </c>
      <c r="DI20" s="53">
        <f t="shared" si="106"/>
        <v>8.6701434159061272E-2</v>
      </c>
      <c r="DJ20" s="53">
        <f t="shared" si="107"/>
        <v>0.1760104302477184</v>
      </c>
      <c r="DK20" s="53">
        <f t="shared" si="108"/>
        <v>0.1727509778357236</v>
      </c>
      <c r="DL20" s="53">
        <f t="shared" si="109"/>
        <v>0.16297262059973924</v>
      </c>
      <c r="DM20" s="55">
        <f t="shared" si="236"/>
        <v>1</v>
      </c>
      <c r="DQ20" s="41">
        <f t="shared" si="237"/>
        <v>2016</v>
      </c>
      <c r="DR20" s="44" t="str">
        <f t="shared" si="238"/>
        <v>May</v>
      </c>
      <c r="DS20" s="51">
        <f t="shared" si="239"/>
        <v>19</v>
      </c>
      <c r="DT20" s="72">
        <f>VLOOKUP($C20+DT$4,'Raw Data'!$B$3:$AD$1033,DT$3,0)</f>
        <v>81</v>
      </c>
      <c r="DU20" s="72">
        <f>VLOOKUP($C20+DU$4,'Raw Data'!$B$3:$AD$1033,DU$3,0)</f>
        <v>62</v>
      </c>
      <c r="DV20" s="72">
        <f>VLOOKUP($C20+DV$4,'Raw Data'!$B$3:$AD$1033,DV$3,0)</f>
        <v>44</v>
      </c>
      <c r="DW20" s="72">
        <f>VLOOKUP($C20+DW$4,'Raw Data'!$B$3:$AD$1033,DW$3,0)</f>
        <v>44</v>
      </c>
      <c r="DX20" s="72">
        <f>VLOOKUP($C20+DX$4,'Raw Data'!$B$3:$AD$1033,DX$3,0)</f>
        <v>85</v>
      </c>
      <c r="DY20" s="72">
        <f>VLOOKUP($C20+DY$4,'Raw Data'!$B$3:$AD$1033,DY$3,0)</f>
        <v>91</v>
      </c>
      <c r="DZ20" s="72">
        <f>VLOOKUP($C20+DZ$4,'Raw Data'!$B$3:$AD$1033,DZ$3,0)</f>
        <v>96</v>
      </c>
      <c r="EA20" s="73">
        <f t="shared" si="240"/>
        <v>503</v>
      </c>
      <c r="EB20" s="14"/>
      <c r="EC20" s="49">
        <f t="shared" si="241"/>
        <v>19</v>
      </c>
      <c r="ED20" s="53">
        <f t="shared" si="242"/>
        <v>0.1610337972166998</v>
      </c>
      <c r="EE20" s="53">
        <f t="shared" si="110"/>
        <v>0.12326043737574553</v>
      </c>
      <c r="EF20" s="53">
        <f t="shared" si="111"/>
        <v>8.74751491053678E-2</v>
      </c>
      <c r="EG20" s="53">
        <f t="shared" si="112"/>
        <v>8.74751491053678E-2</v>
      </c>
      <c r="EH20" s="53">
        <f t="shared" si="113"/>
        <v>0.16898608349900596</v>
      </c>
      <c r="EI20" s="53">
        <f t="shared" si="114"/>
        <v>0.18091451292246521</v>
      </c>
      <c r="EJ20" s="53">
        <f t="shared" si="115"/>
        <v>0.19085487077534791</v>
      </c>
      <c r="EK20" s="55">
        <f t="shared" si="243"/>
        <v>1</v>
      </c>
      <c r="EO20" s="41">
        <f t="shared" si="244"/>
        <v>2016</v>
      </c>
      <c r="EP20" s="44" t="str">
        <f t="shared" si="245"/>
        <v>May</v>
      </c>
      <c r="EQ20" s="51">
        <f t="shared" si="246"/>
        <v>19</v>
      </c>
      <c r="ER20" s="72">
        <f>VLOOKUP($C20+ER$4,'Raw Data'!$B$3:$AD$1033,ER$3,0)</f>
        <v>81</v>
      </c>
      <c r="ES20" s="72">
        <f>VLOOKUP($C20+ES$4,'Raw Data'!$B$3:$AD$1033,ES$3,0)</f>
        <v>62</v>
      </c>
      <c r="ET20" s="72">
        <f>VLOOKUP($C20+ET$4,'Raw Data'!$B$3:$AD$1033,ET$3,0)</f>
        <v>44</v>
      </c>
      <c r="EU20" s="72">
        <f>VLOOKUP($C20+EU$4,'Raw Data'!$B$3:$AD$1033,EU$3,0)</f>
        <v>44</v>
      </c>
      <c r="EV20" s="72">
        <f>VLOOKUP($C20+EV$4,'Raw Data'!$B$3:$AD$1033,EV$3,0)</f>
        <v>85</v>
      </c>
      <c r="EW20" s="72">
        <f>VLOOKUP($C20+EW$4,'Raw Data'!$B$3:$AD$1033,EW$3,0)</f>
        <v>91</v>
      </c>
      <c r="EX20" s="72">
        <f>VLOOKUP($C20+EX$4,'Raw Data'!$B$3:$AD$1033,EX$3,0)</f>
        <v>96</v>
      </c>
      <c r="EY20" s="73">
        <f t="shared" si="247"/>
        <v>503</v>
      </c>
      <c r="EZ20" s="14"/>
      <c r="FA20" s="49">
        <f t="shared" si="248"/>
        <v>19</v>
      </c>
      <c r="FB20" s="53">
        <f t="shared" si="249"/>
        <v>0.1610337972166998</v>
      </c>
      <c r="FC20" s="53">
        <f t="shared" si="116"/>
        <v>0.12326043737574553</v>
      </c>
      <c r="FD20" s="53">
        <f t="shared" si="117"/>
        <v>8.74751491053678E-2</v>
      </c>
      <c r="FE20" s="53">
        <f t="shared" si="118"/>
        <v>8.74751491053678E-2</v>
      </c>
      <c r="FF20" s="53">
        <f t="shared" si="119"/>
        <v>0.16898608349900596</v>
      </c>
      <c r="FG20" s="53">
        <f t="shared" si="120"/>
        <v>0.18091451292246521</v>
      </c>
      <c r="FH20" s="53">
        <f t="shared" si="121"/>
        <v>0.19085487077534791</v>
      </c>
      <c r="FI20" s="55">
        <f t="shared" si="250"/>
        <v>1</v>
      </c>
      <c r="FM20" s="41">
        <f t="shared" si="251"/>
        <v>2016</v>
      </c>
      <c r="FN20" s="44" t="str">
        <f t="shared" si="252"/>
        <v>May</v>
      </c>
      <c r="FO20" s="51">
        <f t="shared" si="253"/>
        <v>19</v>
      </c>
      <c r="FP20" s="72">
        <f>VLOOKUP($C20+FP$4,'Raw Data'!$B$3:$AD$1033,FP$3,0)</f>
        <v>2877</v>
      </c>
      <c r="FQ20" s="72">
        <f>VLOOKUP($C20+FQ$4,'Raw Data'!$B$3:$AD$1033,FQ$3,0)</f>
        <v>2379</v>
      </c>
      <c r="FR20" s="72">
        <f>VLOOKUP($C20+FR$4,'Raw Data'!$B$3:$AD$1033,FR$3,0)</f>
        <v>1905</v>
      </c>
      <c r="FS20" s="72">
        <f>VLOOKUP($C20+FS$4,'Raw Data'!$B$3:$AD$1033,FS$3,0)</f>
        <v>1337</v>
      </c>
      <c r="FT20" s="72">
        <f>VLOOKUP($C20+FT$4,'Raw Data'!$B$3:$AD$1033,FT$3,0)</f>
        <v>3611</v>
      </c>
      <c r="FU20" s="72">
        <f>VLOOKUP($C20+FU$4,'Raw Data'!$B$3:$AD$1033,FU$3,0)</f>
        <v>3229</v>
      </c>
      <c r="FV20" s="72">
        <f>VLOOKUP($C20+FV$4,'Raw Data'!$B$3:$AD$1033,FV$3,0)</f>
        <v>3028</v>
      </c>
      <c r="FW20" s="73">
        <f t="shared" si="254"/>
        <v>18366</v>
      </c>
      <c r="FX20" s="14"/>
      <c r="FY20" s="49">
        <f t="shared" si="255"/>
        <v>19</v>
      </c>
      <c r="FZ20" s="53">
        <f t="shared" si="256"/>
        <v>0.15664815419797451</v>
      </c>
      <c r="GA20" s="53">
        <f t="shared" si="122"/>
        <v>0.12953283240770991</v>
      </c>
      <c r="GB20" s="53">
        <f t="shared" si="123"/>
        <v>0.10372427311336165</v>
      </c>
      <c r="GC20" s="53">
        <f t="shared" si="124"/>
        <v>7.2797560710007619E-2</v>
      </c>
      <c r="GD20" s="53">
        <f t="shared" si="125"/>
        <v>0.19661330719808343</v>
      </c>
      <c r="GE20" s="53">
        <f t="shared" si="126"/>
        <v>0.17581400413808124</v>
      </c>
      <c r="GF20" s="53">
        <f t="shared" si="127"/>
        <v>0.16486986823478167</v>
      </c>
      <c r="GG20" s="55">
        <f t="shared" si="257"/>
        <v>1</v>
      </c>
      <c r="GK20" s="41">
        <f t="shared" si="258"/>
        <v>2016</v>
      </c>
      <c r="GL20" s="44" t="str">
        <f t="shared" si="259"/>
        <v>May</v>
      </c>
      <c r="GM20" s="51">
        <f t="shared" si="260"/>
        <v>19</v>
      </c>
      <c r="GN20" s="72">
        <f>VLOOKUP($C20+GN$4,'Raw Data'!$B$3:$AD$1033,GN$3,0)</f>
        <v>2108</v>
      </c>
      <c r="GO20" s="72">
        <f>VLOOKUP($C20+GO$4,'Raw Data'!$B$3:$AD$1033,GO$3,0)</f>
        <v>1508</v>
      </c>
      <c r="GP20" s="72">
        <f>VLOOKUP($C20+GP$4,'Raw Data'!$B$3:$AD$1033,GP$3,0)</f>
        <v>1667</v>
      </c>
      <c r="GQ20" s="72">
        <f>VLOOKUP($C20+GQ$4,'Raw Data'!$B$3:$AD$1033,GQ$3,0)</f>
        <v>1149</v>
      </c>
      <c r="GR20" s="72">
        <f>VLOOKUP($C20+GR$4,'Raw Data'!$B$3:$AD$1033,GR$3,0)</f>
        <v>2175</v>
      </c>
      <c r="GS20" s="72">
        <f>VLOOKUP($C20+GS$4,'Raw Data'!$B$3:$AD$1033,GS$3,0)</f>
        <v>2212</v>
      </c>
      <c r="GT20" s="72">
        <f>VLOOKUP($C20+GT$4,'Raw Data'!$B$3:$AD$1033,GT$3,0)</f>
        <v>2156</v>
      </c>
      <c r="GU20" s="73">
        <f t="shared" si="261"/>
        <v>12975</v>
      </c>
      <c r="GV20" s="14"/>
      <c r="GW20" s="49">
        <f t="shared" si="262"/>
        <v>19</v>
      </c>
      <c r="GX20" s="53">
        <f t="shared" si="263"/>
        <v>0.16246628131021196</v>
      </c>
      <c r="GY20" s="53">
        <f t="shared" si="128"/>
        <v>0.11622350674373796</v>
      </c>
      <c r="GZ20" s="53">
        <f t="shared" si="129"/>
        <v>0.12847784200385357</v>
      </c>
      <c r="HA20" s="53">
        <f t="shared" si="130"/>
        <v>8.8554913294797685E-2</v>
      </c>
      <c r="HB20" s="53">
        <f t="shared" si="131"/>
        <v>0.16763005780346821</v>
      </c>
      <c r="HC20" s="53">
        <f t="shared" si="132"/>
        <v>0.17048169556840076</v>
      </c>
      <c r="HD20" s="53">
        <f t="shared" si="133"/>
        <v>0.16616570327552987</v>
      </c>
      <c r="HE20" s="55">
        <f t="shared" si="264"/>
        <v>1</v>
      </c>
      <c r="HI20" s="41">
        <f t="shared" si="265"/>
        <v>2016</v>
      </c>
      <c r="HJ20" s="44" t="str">
        <f t="shared" si="266"/>
        <v>May</v>
      </c>
      <c r="HK20" s="51">
        <f t="shared" si="267"/>
        <v>19</v>
      </c>
      <c r="HL20" s="72">
        <f>VLOOKUP($C20+HL$4,'Raw Data'!$B$3:$AD$1033,HL$3,0)</f>
        <v>120</v>
      </c>
      <c r="HM20" s="72">
        <f>VLOOKUP($C20+HM$4,'Raw Data'!$B$3:$AD$1033,HM$3,0)</f>
        <v>126</v>
      </c>
      <c r="HN20" s="72">
        <f>VLOOKUP($C20+HN$4,'Raw Data'!$B$3:$AD$1033,HN$3,0)</f>
        <v>119</v>
      </c>
      <c r="HO20" s="72">
        <f>VLOOKUP($C20+HO$4,'Raw Data'!$B$3:$AD$1033,HO$3,0)</f>
        <v>106</v>
      </c>
      <c r="HP20" s="72">
        <f>VLOOKUP($C20+HP$4,'Raw Data'!$B$3:$AD$1033,HP$3,0)</f>
        <v>147</v>
      </c>
      <c r="HQ20" s="72">
        <f>VLOOKUP($C20+HQ$4,'Raw Data'!$B$3:$AD$1033,HQ$3,0)</f>
        <v>171</v>
      </c>
      <c r="HR20" s="72">
        <f>VLOOKUP($C20+HR$4,'Raw Data'!$B$3:$AD$1033,HR$3,0)</f>
        <v>161</v>
      </c>
      <c r="HS20" s="73">
        <f t="shared" si="268"/>
        <v>950</v>
      </c>
      <c r="HT20" s="14"/>
      <c r="HU20" s="49">
        <f t="shared" si="269"/>
        <v>19</v>
      </c>
      <c r="HV20" s="53">
        <f t="shared" si="270"/>
        <v>0.12631578947368421</v>
      </c>
      <c r="HW20" s="53">
        <f t="shared" si="134"/>
        <v>0.13263157894736843</v>
      </c>
      <c r="HX20" s="53">
        <f t="shared" si="135"/>
        <v>0.12526315789473685</v>
      </c>
      <c r="HY20" s="53">
        <f t="shared" si="136"/>
        <v>0.11157894736842106</v>
      </c>
      <c r="HZ20" s="53">
        <f t="shared" si="137"/>
        <v>0.15473684210526314</v>
      </c>
      <c r="IA20" s="53">
        <f t="shared" si="138"/>
        <v>0.18</v>
      </c>
      <c r="IB20" s="53">
        <f t="shared" si="139"/>
        <v>0.1694736842105263</v>
      </c>
      <c r="IC20" s="55">
        <f t="shared" si="271"/>
        <v>1</v>
      </c>
      <c r="IG20" s="41">
        <f t="shared" si="272"/>
        <v>2016</v>
      </c>
      <c r="IH20" s="44" t="str">
        <f t="shared" si="273"/>
        <v>May</v>
      </c>
      <c r="II20" s="51">
        <f t="shared" si="274"/>
        <v>19</v>
      </c>
      <c r="IJ20" s="72">
        <f>VLOOKUP($C20+IJ$4,'Raw Data'!$B$3:$AD$1033,IJ$3,0)</f>
        <v>50</v>
      </c>
      <c r="IK20" s="72">
        <f>VLOOKUP($C20+IK$4,'Raw Data'!$B$3:$AD$1033,IK$3,0)</f>
        <v>57</v>
      </c>
      <c r="IL20" s="72">
        <f>VLOOKUP($C20+IL$4,'Raw Data'!$B$3:$AD$1033,IL$3,0)</f>
        <v>51</v>
      </c>
      <c r="IM20" s="72">
        <f>VLOOKUP($C20+IM$4,'Raw Data'!$B$3:$AD$1033,IM$3,0)</f>
        <v>43</v>
      </c>
      <c r="IN20" s="72">
        <f>VLOOKUP($C20+IN$4,'Raw Data'!$B$3:$AD$1033,IN$3,0)</f>
        <v>53</v>
      </c>
      <c r="IO20" s="72">
        <f>VLOOKUP($C20+IO$4,'Raw Data'!$B$3:$AD$1033,IO$3,0)</f>
        <v>62</v>
      </c>
      <c r="IP20" s="72">
        <f>VLOOKUP($C20+IP$4,'Raw Data'!$B$3:$AD$1033,IP$3,0)</f>
        <v>68</v>
      </c>
      <c r="IQ20" s="73">
        <f t="shared" si="275"/>
        <v>384</v>
      </c>
      <c r="IR20" s="14"/>
      <c r="IS20" s="49">
        <f t="shared" si="276"/>
        <v>19</v>
      </c>
      <c r="IT20" s="53">
        <f t="shared" si="277"/>
        <v>0.13020833333333334</v>
      </c>
      <c r="IU20" s="53">
        <f t="shared" si="140"/>
        <v>0.1484375</v>
      </c>
      <c r="IV20" s="53">
        <f t="shared" si="141"/>
        <v>0.1328125</v>
      </c>
      <c r="IW20" s="53">
        <f t="shared" si="142"/>
        <v>0.11197916666666667</v>
      </c>
      <c r="IX20" s="53">
        <f t="shared" si="143"/>
        <v>0.13802083333333334</v>
      </c>
      <c r="IY20" s="53">
        <f t="shared" si="144"/>
        <v>0.16145833333333334</v>
      </c>
      <c r="IZ20" s="53">
        <f t="shared" si="145"/>
        <v>0.17708333333333334</v>
      </c>
      <c r="JA20" s="55">
        <f t="shared" si="278"/>
        <v>1</v>
      </c>
      <c r="JE20" s="41">
        <f t="shared" si="279"/>
        <v>2016</v>
      </c>
      <c r="JF20" s="44" t="str">
        <f t="shared" si="280"/>
        <v>May</v>
      </c>
      <c r="JG20" s="51">
        <f t="shared" si="281"/>
        <v>19</v>
      </c>
      <c r="JH20" s="72">
        <f>VLOOKUP($C20+JH$4,'Raw Data'!$B$3:$AD$1033,JH$3,0)</f>
        <v>175</v>
      </c>
      <c r="JI20" s="72">
        <f>VLOOKUP($C20+JI$4,'Raw Data'!$B$3:$AD$1033,JI$3,0)</f>
        <v>131</v>
      </c>
      <c r="JJ20" s="72">
        <f>VLOOKUP($C20+JJ$4,'Raw Data'!$B$3:$AD$1033,JJ$3,0)</f>
        <v>172</v>
      </c>
      <c r="JK20" s="72">
        <f>VLOOKUP($C20+JK$4,'Raw Data'!$B$3:$AD$1033,JK$3,0)</f>
        <v>141</v>
      </c>
      <c r="JL20" s="72">
        <f>VLOOKUP($C20+JL$4,'Raw Data'!$B$3:$AD$1033,JL$3,0)</f>
        <v>146</v>
      </c>
      <c r="JM20" s="72">
        <f>VLOOKUP($C20+JM$4,'Raw Data'!$B$3:$AD$1033,JM$3,0)</f>
        <v>237</v>
      </c>
      <c r="JN20" s="72">
        <f>VLOOKUP($C20+JN$4,'Raw Data'!$B$3:$AD$1033,JN$3,0)</f>
        <v>183</v>
      </c>
      <c r="JO20" s="73">
        <f t="shared" si="282"/>
        <v>1185</v>
      </c>
      <c r="JP20" s="14"/>
      <c r="JQ20" s="49">
        <f t="shared" si="283"/>
        <v>19</v>
      </c>
      <c r="JR20" s="53">
        <f t="shared" si="284"/>
        <v>0.14767932489451477</v>
      </c>
      <c r="JS20" s="53">
        <f t="shared" si="146"/>
        <v>0.11054852320675106</v>
      </c>
      <c r="JT20" s="53">
        <f t="shared" si="147"/>
        <v>0.1451476793248945</v>
      </c>
      <c r="JU20" s="53">
        <f t="shared" si="148"/>
        <v>0.11898734177215189</v>
      </c>
      <c r="JV20" s="53">
        <f t="shared" si="149"/>
        <v>0.12320675105485232</v>
      </c>
      <c r="JW20" s="53">
        <f t="shared" si="150"/>
        <v>0.2</v>
      </c>
      <c r="JX20" s="53">
        <f t="shared" si="151"/>
        <v>0.15443037974683543</v>
      </c>
      <c r="JY20" s="55">
        <f t="shared" si="285"/>
        <v>1</v>
      </c>
      <c r="KC20" s="41">
        <f t="shared" si="286"/>
        <v>2016</v>
      </c>
      <c r="KD20" s="44" t="str">
        <f t="shared" si="287"/>
        <v>May</v>
      </c>
      <c r="KE20" s="51">
        <f t="shared" si="288"/>
        <v>19</v>
      </c>
      <c r="KF20" s="72">
        <f>VLOOKUP($C20+KF$4,'Raw Data'!$B$3:$AD$1033,KF$3,0)</f>
        <v>22</v>
      </c>
      <c r="KG20" s="72">
        <f>VLOOKUP($C20+KG$4,'Raw Data'!$B$3:$AD$1033,KG$3,0)</f>
        <v>16</v>
      </c>
      <c r="KH20" s="72">
        <f>VLOOKUP($C20+KH$4,'Raw Data'!$B$3:$AD$1033,KH$3,0)</f>
        <v>0</v>
      </c>
      <c r="KI20" s="72">
        <f>VLOOKUP($C20+KI$4,'Raw Data'!$B$3:$AD$1033,KI$3,0)</f>
        <v>0</v>
      </c>
      <c r="KJ20" s="72">
        <f>VLOOKUP($C20+KJ$4,'Raw Data'!$B$3:$AD$1033,KJ$3,0)</f>
        <v>25</v>
      </c>
      <c r="KK20" s="72">
        <f>VLOOKUP($C20+KK$4,'Raw Data'!$B$3:$AD$1033,KK$3,0)</f>
        <v>35</v>
      </c>
      <c r="KL20" s="72">
        <f>VLOOKUP($C20+KL$4,'Raw Data'!$B$3:$AD$1033,KL$3,0)</f>
        <v>31</v>
      </c>
      <c r="KM20" s="73">
        <f t="shared" si="289"/>
        <v>129</v>
      </c>
      <c r="KN20" s="14"/>
      <c r="KO20" s="49">
        <f t="shared" si="290"/>
        <v>19</v>
      </c>
      <c r="KP20" s="53">
        <f t="shared" si="291"/>
        <v>0.17054263565891473</v>
      </c>
      <c r="KQ20" s="53">
        <f t="shared" si="152"/>
        <v>0.12403100775193798</v>
      </c>
      <c r="KR20" s="53">
        <f t="shared" si="153"/>
        <v>0</v>
      </c>
      <c r="KS20" s="53">
        <f t="shared" si="154"/>
        <v>0</v>
      </c>
      <c r="KT20" s="53">
        <f t="shared" si="155"/>
        <v>0.19379844961240311</v>
      </c>
      <c r="KU20" s="53">
        <f t="shared" si="156"/>
        <v>0.27131782945736432</v>
      </c>
      <c r="KV20" s="53">
        <f t="shared" si="157"/>
        <v>0.24031007751937986</v>
      </c>
      <c r="KW20" s="55">
        <f t="shared" si="292"/>
        <v>1</v>
      </c>
      <c r="LA20" s="41">
        <f t="shared" si="293"/>
        <v>2016</v>
      </c>
      <c r="LB20" s="44" t="str">
        <f t="shared" si="294"/>
        <v>May</v>
      </c>
      <c r="LC20" s="51">
        <f t="shared" si="295"/>
        <v>19</v>
      </c>
      <c r="LD20" s="72">
        <f>VLOOKUP($C20+LD$4,'Raw Data'!$B$3:$AD$1033,LD$3,0)</f>
        <v>77</v>
      </c>
      <c r="LE20" s="72">
        <f>VLOOKUP($C20+LE$4,'Raw Data'!$B$3:$AD$1033,LE$3,0)</f>
        <v>90</v>
      </c>
      <c r="LF20" s="72">
        <f>VLOOKUP($C20+LF$4,'Raw Data'!$B$3:$AD$1033,LF$3,0)</f>
        <v>0</v>
      </c>
      <c r="LG20" s="72">
        <f>VLOOKUP($C20+LG$4,'Raw Data'!$B$3:$AD$1033,LG$3,0)</f>
        <v>0</v>
      </c>
      <c r="LH20" s="72">
        <f>VLOOKUP($C20+LH$4,'Raw Data'!$B$3:$AD$1033,LH$3,0)</f>
        <v>85</v>
      </c>
      <c r="LI20" s="72">
        <f>VLOOKUP($C20+LI$4,'Raw Data'!$B$3:$AD$1033,LI$3,0)</f>
        <v>111</v>
      </c>
      <c r="LJ20" s="72">
        <f>VLOOKUP($C20+LJ$4,'Raw Data'!$B$3:$AD$1033,LJ$3,0)</f>
        <v>87</v>
      </c>
      <c r="LK20" s="73">
        <f t="shared" si="296"/>
        <v>450</v>
      </c>
      <c r="LL20" s="14"/>
      <c r="LM20" s="49">
        <f t="shared" si="297"/>
        <v>19</v>
      </c>
      <c r="LN20" s="53">
        <f t="shared" si="298"/>
        <v>0.1711111111111111</v>
      </c>
      <c r="LO20" s="53">
        <f t="shared" si="158"/>
        <v>0.2</v>
      </c>
      <c r="LP20" s="53">
        <f t="shared" si="159"/>
        <v>0</v>
      </c>
      <c r="LQ20" s="53">
        <f t="shared" si="160"/>
        <v>0</v>
      </c>
      <c r="LR20" s="53">
        <f t="shared" si="161"/>
        <v>0.18888888888888888</v>
      </c>
      <c r="LS20" s="53">
        <f t="shared" si="162"/>
        <v>0.24666666666666667</v>
      </c>
      <c r="LT20" s="53">
        <f t="shared" si="163"/>
        <v>0.19333333333333333</v>
      </c>
      <c r="LU20" s="55">
        <f t="shared" si="299"/>
        <v>1</v>
      </c>
      <c r="LY20" s="41">
        <f t="shared" si="300"/>
        <v>2016</v>
      </c>
      <c r="LZ20" s="44" t="str">
        <f t="shared" si="301"/>
        <v>May</v>
      </c>
      <c r="MA20" s="51">
        <f t="shared" si="302"/>
        <v>19</v>
      </c>
      <c r="MB20" s="72">
        <f>VLOOKUP($C20+MB$4,'Raw Data'!$B$3:$AD$1033,MB$3,0)</f>
        <v>638</v>
      </c>
      <c r="MC20" s="72">
        <f>VLOOKUP($C20+MC$4,'Raw Data'!$B$3:$AD$1033,MC$3,0)</f>
        <v>565</v>
      </c>
      <c r="MD20" s="72">
        <f>VLOOKUP($C20+MD$4,'Raw Data'!$B$3:$AD$1033,MD$3,0)</f>
        <v>146</v>
      </c>
      <c r="ME20" s="72">
        <f>VLOOKUP($C20+ME$4,'Raw Data'!$B$3:$AD$1033,ME$3,0)</f>
        <v>119</v>
      </c>
      <c r="MF20" s="72">
        <f>VLOOKUP($C20+MF$4,'Raw Data'!$B$3:$AD$1033,MF$3,0)</f>
        <v>576</v>
      </c>
      <c r="MG20" s="72">
        <f>VLOOKUP($C20+MG$4,'Raw Data'!$B$3:$AD$1033,MG$3,0)</f>
        <v>667</v>
      </c>
      <c r="MH20" s="72">
        <f>VLOOKUP($C20+MH$4,'Raw Data'!$B$3:$AD$1033,MH$3,0)</f>
        <v>679</v>
      </c>
      <c r="MI20" s="73">
        <f t="shared" si="303"/>
        <v>3390</v>
      </c>
      <c r="MJ20" s="14"/>
      <c r="MK20" s="49">
        <f t="shared" si="304"/>
        <v>19</v>
      </c>
      <c r="ML20" s="53">
        <f t="shared" si="305"/>
        <v>0.18820058997050149</v>
      </c>
      <c r="MM20" s="53">
        <f t="shared" si="164"/>
        <v>0.16666666666666666</v>
      </c>
      <c r="MN20" s="53">
        <f t="shared" si="165"/>
        <v>4.3067846607669616E-2</v>
      </c>
      <c r="MO20" s="53">
        <f t="shared" si="166"/>
        <v>3.5103244837758112E-2</v>
      </c>
      <c r="MP20" s="53">
        <f t="shared" si="167"/>
        <v>0.16991150442477876</v>
      </c>
      <c r="MQ20" s="53">
        <f t="shared" si="168"/>
        <v>0.19675516224188791</v>
      </c>
      <c r="MR20" s="53">
        <f t="shared" si="169"/>
        <v>0.20029498525073747</v>
      </c>
      <c r="MS20" s="55">
        <f t="shared" si="306"/>
        <v>1</v>
      </c>
      <c r="MW20" s="41">
        <f t="shared" si="307"/>
        <v>2016</v>
      </c>
      <c r="MX20" s="44" t="str">
        <f t="shared" si="308"/>
        <v>May</v>
      </c>
      <c r="MY20" s="51">
        <f t="shared" si="309"/>
        <v>19</v>
      </c>
      <c r="MZ20" s="72">
        <f>VLOOKUP($C20+MZ$4,'Raw Data'!$B$3:$AD$1033,MZ$3,0)</f>
        <v>100</v>
      </c>
      <c r="NA20" s="72">
        <f>VLOOKUP($C20+NA$4,'Raw Data'!$B$3:$AD$1033,NA$3,0)</f>
        <v>86</v>
      </c>
      <c r="NB20" s="72">
        <f>VLOOKUP($C20+NB$4,'Raw Data'!$B$3:$AD$1033,NB$3,0)</f>
        <v>76</v>
      </c>
      <c r="NC20" s="72">
        <f>VLOOKUP($C20+NC$4,'Raw Data'!$B$3:$AD$1033,NC$3,0)</f>
        <v>53</v>
      </c>
      <c r="ND20" s="72">
        <f>VLOOKUP($C20+ND$4,'Raw Data'!$B$3:$AD$1033,ND$3,0)</f>
        <v>94</v>
      </c>
      <c r="NE20" s="72">
        <f>VLOOKUP($C20+NE$4,'Raw Data'!$B$3:$AD$1033,NE$3,0)</f>
        <v>102</v>
      </c>
      <c r="NF20" s="72">
        <f>VLOOKUP($C20+NF$4,'Raw Data'!$B$3:$AD$1033,NF$3,0)</f>
        <v>87</v>
      </c>
      <c r="NG20" s="73">
        <f t="shared" si="310"/>
        <v>598</v>
      </c>
      <c r="NH20" s="14"/>
      <c r="NI20" s="49">
        <f t="shared" si="311"/>
        <v>19</v>
      </c>
      <c r="NJ20" s="53">
        <f t="shared" si="170"/>
        <v>0.16722408026755853</v>
      </c>
      <c r="NK20" s="53">
        <f t="shared" si="171"/>
        <v>0.14381270903010032</v>
      </c>
      <c r="NL20" s="53">
        <f t="shared" si="172"/>
        <v>0.12709030100334448</v>
      </c>
      <c r="NM20" s="53">
        <f t="shared" si="173"/>
        <v>8.8628762541806017E-2</v>
      </c>
      <c r="NN20" s="53">
        <f t="shared" si="174"/>
        <v>0.15719063545150502</v>
      </c>
      <c r="NO20" s="53">
        <f t="shared" si="175"/>
        <v>0.1705685618729097</v>
      </c>
      <c r="NP20" s="53">
        <f t="shared" si="176"/>
        <v>0.14548494983277591</v>
      </c>
      <c r="NQ20" s="55">
        <f t="shared" si="312"/>
        <v>1</v>
      </c>
      <c r="NU20" s="41">
        <f t="shared" si="313"/>
        <v>2016</v>
      </c>
      <c r="NV20" s="44" t="str">
        <f t="shared" si="314"/>
        <v>May</v>
      </c>
      <c r="NW20" s="51">
        <f t="shared" si="315"/>
        <v>19</v>
      </c>
      <c r="NX20" s="72">
        <f>VLOOKUP($C20+NX$4,'Raw Data'!$B$3:$AD$1033,NX$3,0)</f>
        <v>0</v>
      </c>
      <c r="NY20" s="72">
        <f>VLOOKUP($C20+NY$4,'Raw Data'!$B$3:$AD$1033,NY$3,0)</f>
        <v>0</v>
      </c>
      <c r="NZ20" s="72">
        <f>VLOOKUP($C20+NZ$4,'Raw Data'!$B$3:$AD$1033,NZ$3,0)</f>
        <v>0</v>
      </c>
      <c r="OA20" s="72">
        <f>VLOOKUP($C20+OA$4,'Raw Data'!$B$3:$AD$1033,OA$3,0)</f>
        <v>0</v>
      </c>
      <c r="OB20" s="72">
        <f>VLOOKUP($C20+OB$4,'Raw Data'!$B$3:$AD$1033,OB$3,0)</f>
        <v>0</v>
      </c>
      <c r="OC20" s="72">
        <f>VLOOKUP($C20+OC$4,'Raw Data'!$B$3:$AD$1033,OC$3,0)</f>
        <v>0</v>
      </c>
      <c r="OD20" s="72">
        <f>VLOOKUP($C20+OD$4,'Raw Data'!$B$3:$AD$1033,OD$3,0)</f>
        <v>0</v>
      </c>
      <c r="OE20" s="73">
        <f t="shared" si="316"/>
        <v>0</v>
      </c>
      <c r="OF20" s="14"/>
      <c r="OG20" s="49">
        <f t="shared" si="317"/>
        <v>19</v>
      </c>
      <c r="OH20" s="53" t="str">
        <f t="shared" si="318"/>
        <v/>
      </c>
      <c r="OI20" s="53" t="str">
        <f t="shared" si="177"/>
        <v/>
      </c>
      <c r="OJ20" s="53" t="str">
        <f t="shared" si="178"/>
        <v/>
      </c>
      <c r="OK20" s="53" t="str">
        <f t="shared" si="179"/>
        <v/>
      </c>
      <c r="OL20" s="53" t="str">
        <f t="shared" si="180"/>
        <v/>
      </c>
      <c r="OM20" s="53" t="str">
        <f t="shared" si="181"/>
        <v/>
      </c>
      <c r="ON20" s="53" t="str">
        <f t="shared" si="182"/>
        <v/>
      </c>
      <c r="OO20" s="55">
        <f t="shared" si="319"/>
        <v>0</v>
      </c>
      <c r="OS20" s="41">
        <f t="shared" si="320"/>
        <v>2016</v>
      </c>
      <c r="OT20" s="44" t="str">
        <f t="shared" si="321"/>
        <v>May</v>
      </c>
      <c r="OU20" s="51">
        <f t="shared" si="322"/>
        <v>19</v>
      </c>
      <c r="OV20" s="72">
        <f>VLOOKUP($C20+OV$4,'Raw Data'!$B$3:$AD$1033,OV$3,0)</f>
        <v>0</v>
      </c>
      <c r="OW20" s="72">
        <f>VLOOKUP($C20+OW$4,'Raw Data'!$B$3:$AD$1033,OW$3,0)</f>
        <v>0</v>
      </c>
      <c r="OX20" s="72">
        <f>VLOOKUP($C20+OX$4,'Raw Data'!$B$3:$AD$1033,OX$3,0)</f>
        <v>0</v>
      </c>
      <c r="OY20" s="72">
        <f>VLOOKUP($C20+OY$4,'Raw Data'!$B$3:$AD$1033,OY$3,0)</f>
        <v>0</v>
      </c>
      <c r="OZ20" s="72">
        <f>VLOOKUP($C20+OZ$4,'Raw Data'!$B$3:$AD$1033,OZ$3,0)</f>
        <v>0</v>
      </c>
      <c r="PA20" s="72">
        <f>VLOOKUP($C20+PA$4,'Raw Data'!$B$3:$AD$1033,PA$3,0)</f>
        <v>0</v>
      </c>
      <c r="PB20" s="72">
        <f>VLOOKUP($C20+PB$4,'Raw Data'!$B$3:$AD$1033,PB$3,0)</f>
        <v>0</v>
      </c>
      <c r="PC20" s="73">
        <f t="shared" si="323"/>
        <v>0</v>
      </c>
      <c r="PD20" s="14"/>
      <c r="PE20" s="49">
        <f t="shared" si="324"/>
        <v>19</v>
      </c>
      <c r="PF20" s="53" t="str">
        <f t="shared" si="325"/>
        <v/>
      </c>
      <c r="PG20" s="53" t="str">
        <f t="shared" si="183"/>
        <v/>
      </c>
      <c r="PH20" s="53" t="str">
        <f t="shared" si="184"/>
        <v/>
      </c>
      <c r="PI20" s="53" t="str">
        <f t="shared" si="185"/>
        <v/>
      </c>
      <c r="PJ20" s="53" t="str">
        <f t="shared" si="186"/>
        <v/>
      </c>
      <c r="PK20" s="53" t="str">
        <f t="shared" si="187"/>
        <v/>
      </c>
      <c r="PL20" s="53" t="str">
        <f t="shared" si="188"/>
        <v/>
      </c>
      <c r="PM20" s="55">
        <f t="shared" si="326"/>
        <v>0</v>
      </c>
      <c r="PS20" s="41">
        <f t="shared" si="327"/>
        <v>2016</v>
      </c>
      <c r="PT20" s="44" t="str">
        <f t="shared" si="328"/>
        <v>May</v>
      </c>
      <c r="PU20" s="51">
        <f t="shared" si="329"/>
        <v>19</v>
      </c>
      <c r="PV20" s="72">
        <f>VLOOKUP($C20+PV$4,'Raw Data'!$B$3:$AD$1033,PV$3,0)</f>
        <v>0</v>
      </c>
      <c r="PW20" s="72">
        <f>VLOOKUP($C20+PW$4,'Raw Data'!$B$3:$AD$1033,PW$3,0)</f>
        <v>0</v>
      </c>
      <c r="PX20" s="72">
        <f>VLOOKUP($C20+PX$4,'Raw Data'!$B$3:$AD$1033,PX$3,0)</f>
        <v>0</v>
      </c>
      <c r="PY20" s="72">
        <f>VLOOKUP($C20+PY$4,'Raw Data'!$B$3:$AD$1033,PY$3,0)</f>
        <v>0</v>
      </c>
      <c r="PZ20" s="72">
        <f>VLOOKUP($C20+PZ$4,'Raw Data'!$B$3:$AD$1033,PZ$3,0)</f>
        <v>0</v>
      </c>
      <c r="QA20" s="72">
        <f>VLOOKUP($C20+QA$4,'Raw Data'!$B$3:$AD$1033,QA$3,0)</f>
        <v>0</v>
      </c>
      <c r="QB20" s="72">
        <f>VLOOKUP($C20+QB$4,'Raw Data'!$B$3:$AD$1033,QB$3,0)</f>
        <v>0</v>
      </c>
      <c r="QC20" s="73">
        <f t="shared" si="330"/>
        <v>0</v>
      </c>
      <c r="QD20" s="14"/>
      <c r="QE20" s="49">
        <f t="shared" si="331"/>
        <v>19</v>
      </c>
      <c r="QF20" s="53" t="str">
        <f t="shared" si="332"/>
        <v/>
      </c>
      <c r="QG20" s="53" t="str">
        <f t="shared" si="189"/>
        <v/>
      </c>
      <c r="QH20" s="53" t="str">
        <f t="shared" si="190"/>
        <v/>
      </c>
      <c r="QI20" s="53" t="str">
        <f t="shared" si="191"/>
        <v/>
      </c>
      <c r="QJ20" s="53" t="str">
        <f t="shared" si="192"/>
        <v/>
      </c>
      <c r="QK20" s="53" t="str">
        <f t="shared" si="193"/>
        <v/>
      </c>
      <c r="QL20" s="53" t="str">
        <f t="shared" si="194"/>
        <v/>
      </c>
      <c r="QM20" s="55">
        <f t="shared" si="333"/>
        <v>0</v>
      </c>
      <c r="QQ20" s="41">
        <f t="shared" si="334"/>
        <v>2016</v>
      </c>
      <c r="QR20" s="44" t="str">
        <f t="shared" si="335"/>
        <v>May</v>
      </c>
      <c r="QS20" s="51">
        <f t="shared" si="336"/>
        <v>19</v>
      </c>
      <c r="QT20" s="72">
        <f>VLOOKUP($C20+QT$4,'Raw Data'!$B$3:$AD$1033,QT$3,0)</f>
        <v>0</v>
      </c>
      <c r="QU20" s="72">
        <f>VLOOKUP($C20+QU$4,'Raw Data'!$B$3:$AD$1033,QU$3,0)</f>
        <v>0</v>
      </c>
      <c r="QV20" s="72">
        <f>VLOOKUP($C20+QV$4,'Raw Data'!$B$3:$AD$1033,QV$3,0)</f>
        <v>0</v>
      </c>
      <c r="QW20" s="72">
        <f>VLOOKUP($C20+QW$4,'Raw Data'!$B$3:$AD$1033,QW$3,0)</f>
        <v>0</v>
      </c>
      <c r="QX20" s="72">
        <f>VLOOKUP($C20+QX$4,'Raw Data'!$B$3:$AD$1033,QX$3,0)</f>
        <v>0</v>
      </c>
      <c r="QY20" s="72">
        <f>VLOOKUP($C20+QY$4,'Raw Data'!$B$3:$AD$1033,QY$3,0)</f>
        <v>0</v>
      </c>
      <c r="QZ20" s="72">
        <f>VLOOKUP($C20+QZ$4,'Raw Data'!$B$3:$AD$1033,QZ$3,0)</f>
        <v>0</v>
      </c>
      <c r="RA20" s="73">
        <f t="shared" si="337"/>
        <v>0</v>
      </c>
      <c r="RB20" s="14"/>
      <c r="RC20" s="49">
        <f t="shared" si="338"/>
        <v>19</v>
      </c>
      <c r="RD20" s="53" t="str">
        <f t="shared" si="339"/>
        <v/>
      </c>
      <c r="RE20" s="53" t="str">
        <f t="shared" si="195"/>
        <v/>
      </c>
      <c r="RF20" s="53" t="str">
        <f t="shared" si="196"/>
        <v/>
      </c>
      <c r="RG20" s="53" t="str">
        <f t="shared" si="197"/>
        <v/>
      </c>
      <c r="RH20" s="53" t="str">
        <f t="shared" si="198"/>
        <v/>
      </c>
      <c r="RI20" s="53" t="str">
        <f t="shared" si="199"/>
        <v/>
      </c>
      <c r="RJ20" s="53" t="str">
        <f t="shared" si="200"/>
        <v/>
      </c>
      <c r="RK20" s="55">
        <f t="shared" si="340"/>
        <v>0</v>
      </c>
    </row>
    <row r="21" spans="2:479" ht="12.75" customHeight="1" x14ac:dyDescent="0.25">
      <c r="B21" s="170">
        <v>7</v>
      </c>
      <c r="C21" s="191">
        <f t="shared" si="201"/>
        <v>42502</v>
      </c>
      <c r="D21" s="41">
        <f t="shared" si="202"/>
        <v>2016</v>
      </c>
      <c r="E21" s="44" t="str">
        <f t="shared" si="203"/>
        <v>May</v>
      </c>
      <c r="F21" s="51">
        <f t="shared" si="204"/>
        <v>20</v>
      </c>
      <c r="G21" s="20">
        <f>VLOOKUP($C21+G$4,'Raw Data'!$B$3:$AD$1033,G$3,0)</f>
        <v>210</v>
      </c>
      <c r="H21" s="20">
        <f>VLOOKUP($C21+H$4,'Raw Data'!$B$3:$AD$1033,H$3,0)</f>
        <v>189</v>
      </c>
      <c r="I21" s="20">
        <f>VLOOKUP($C21+I$4,'Raw Data'!$B$3:$AD$1033,I$3,0)</f>
        <v>119</v>
      </c>
      <c r="J21" s="20">
        <f>VLOOKUP($C21+J$4,'Raw Data'!$B$3:$AD$1033,J$3,0)</f>
        <v>140</v>
      </c>
      <c r="K21" s="20">
        <f>VLOOKUP($C21+K$4,'Raw Data'!$B$3:$AD$1033,K$3,0)</f>
        <v>188</v>
      </c>
      <c r="L21" s="20">
        <f>VLOOKUP($C21+L$4,'Raw Data'!$B$3:$AD$1033,L$3,0)</f>
        <v>189</v>
      </c>
      <c r="M21" s="20">
        <f>VLOOKUP($C21+M$4,'Raw Data'!$B$3:$AD$1033,M$3,0)</f>
        <v>197</v>
      </c>
      <c r="N21" s="21">
        <f t="shared" si="205"/>
        <v>1232</v>
      </c>
      <c r="O21" s="14"/>
      <c r="P21" s="49">
        <f t="shared" si="206"/>
        <v>20</v>
      </c>
      <c r="Q21" s="53">
        <f t="shared" si="207"/>
        <v>0.17045454545454544</v>
      </c>
      <c r="R21" s="53">
        <f t="shared" si="80"/>
        <v>0.15340909090909091</v>
      </c>
      <c r="S21" s="53">
        <f t="shared" si="81"/>
        <v>9.6590909090909088E-2</v>
      </c>
      <c r="T21" s="53">
        <f t="shared" si="82"/>
        <v>0.11363636363636363</v>
      </c>
      <c r="U21" s="53">
        <f t="shared" si="83"/>
        <v>0.15259740259740259</v>
      </c>
      <c r="V21" s="53">
        <f t="shared" si="84"/>
        <v>0.15340909090909091</v>
      </c>
      <c r="W21" s="53">
        <f t="shared" si="85"/>
        <v>0.15990259740259741</v>
      </c>
      <c r="X21" s="55">
        <f t="shared" si="208"/>
        <v>1</v>
      </c>
      <c r="Z21" s="41">
        <f t="shared" si="209"/>
        <v>2016</v>
      </c>
      <c r="AA21" s="44" t="str">
        <f t="shared" si="210"/>
        <v>May</v>
      </c>
      <c r="AB21" s="51">
        <f t="shared" si="211"/>
        <v>20</v>
      </c>
      <c r="AC21" s="72">
        <f>VLOOKUP($C21+AC$4,'Raw Data'!$B$3:$AD$1033,AC$3,0)</f>
        <v>181</v>
      </c>
      <c r="AD21" s="72">
        <f>VLOOKUP($C21+AD$4,'Raw Data'!$B$3:$AD$1033,AD$3,0)</f>
        <v>210</v>
      </c>
      <c r="AE21" s="72">
        <f>VLOOKUP($C21+AE$4,'Raw Data'!$B$3:$AD$1033,AE$3,0)</f>
        <v>172</v>
      </c>
      <c r="AF21" s="72">
        <f>VLOOKUP($C21+AF$4,'Raw Data'!$B$3:$AD$1033,AF$3,0)</f>
        <v>152</v>
      </c>
      <c r="AG21" s="72">
        <f>VLOOKUP($C21+AG$4,'Raw Data'!$B$3:$AD$1033,AG$3,0)</f>
        <v>215</v>
      </c>
      <c r="AH21" s="72">
        <f>VLOOKUP($C21+AH$4,'Raw Data'!$B$3:$AD$1033,AH$3,0)</f>
        <v>209</v>
      </c>
      <c r="AI21" s="72">
        <f>VLOOKUP($C21+AI$4,'Raw Data'!$B$3:$AD$1033,AI$3,0)</f>
        <v>211</v>
      </c>
      <c r="AJ21" s="73">
        <f t="shared" si="212"/>
        <v>1350</v>
      </c>
      <c r="AK21" s="14"/>
      <c r="AL21" s="49">
        <f t="shared" si="213"/>
        <v>20</v>
      </c>
      <c r="AM21" s="53">
        <f t="shared" si="214"/>
        <v>0.13407407407407407</v>
      </c>
      <c r="AN21" s="53">
        <f t="shared" si="86"/>
        <v>0.15555555555555556</v>
      </c>
      <c r="AO21" s="53">
        <f t="shared" si="87"/>
        <v>0.12740740740740741</v>
      </c>
      <c r="AP21" s="53">
        <f t="shared" si="88"/>
        <v>0.11259259259259259</v>
      </c>
      <c r="AQ21" s="53">
        <f t="shared" si="89"/>
        <v>0.15925925925925927</v>
      </c>
      <c r="AR21" s="53">
        <f t="shared" si="90"/>
        <v>0.15481481481481482</v>
      </c>
      <c r="AS21" s="53">
        <f t="shared" si="91"/>
        <v>0.15629629629629629</v>
      </c>
      <c r="AT21" s="55">
        <f t="shared" si="215"/>
        <v>1</v>
      </c>
      <c r="AW21" s="41">
        <f t="shared" si="216"/>
        <v>2016</v>
      </c>
      <c r="AX21" s="44" t="str">
        <f t="shared" si="217"/>
        <v>May</v>
      </c>
      <c r="AY21" s="51">
        <f t="shared" si="218"/>
        <v>20</v>
      </c>
      <c r="AZ21" s="72">
        <f>VLOOKUP($C21+AZ$4,'Raw Data'!$B$3:$AD$1033,AZ$3,0)</f>
        <v>72</v>
      </c>
      <c r="BA21" s="72">
        <f>VLOOKUP($C21+BA$4,'Raw Data'!$B$3:$AD$1033,BA$3,0)</f>
        <v>83</v>
      </c>
      <c r="BB21" s="72">
        <f>VLOOKUP($C21+BB$4,'Raw Data'!$B$3:$AD$1033,BB$3,0)</f>
        <v>82</v>
      </c>
      <c r="BC21" s="72">
        <f>VLOOKUP($C21+BC$4,'Raw Data'!$B$3:$AD$1033,BC$3,0)</f>
        <v>96</v>
      </c>
      <c r="BD21" s="72">
        <f>VLOOKUP($C21+BD$4,'Raw Data'!$B$3:$AD$1033,BD$3,0)</f>
        <v>98</v>
      </c>
      <c r="BE21" s="72">
        <f>VLOOKUP($C21+BE$4,'Raw Data'!$B$3:$AD$1033,BE$3,0)</f>
        <v>88</v>
      </c>
      <c r="BF21" s="72">
        <f>VLOOKUP($C21+BF$4,'Raw Data'!$B$3:$AD$1033,BF$3,0)</f>
        <v>87</v>
      </c>
      <c r="BG21" s="73">
        <f t="shared" si="219"/>
        <v>606</v>
      </c>
      <c r="BH21" s="14"/>
      <c r="BI21" s="49">
        <f t="shared" si="220"/>
        <v>20</v>
      </c>
      <c r="BJ21" s="53">
        <f t="shared" si="221"/>
        <v>0.11881188118811881</v>
      </c>
      <c r="BK21" s="53">
        <f t="shared" si="92"/>
        <v>0.13696369636963696</v>
      </c>
      <c r="BL21" s="53">
        <f t="shared" si="93"/>
        <v>0.13531353135313531</v>
      </c>
      <c r="BM21" s="53">
        <f t="shared" si="94"/>
        <v>0.15841584158415842</v>
      </c>
      <c r="BN21" s="53">
        <f t="shared" si="95"/>
        <v>0.1617161716171617</v>
      </c>
      <c r="BO21" s="53">
        <f t="shared" si="96"/>
        <v>0.14521452145214522</v>
      </c>
      <c r="BP21" s="53">
        <f t="shared" si="97"/>
        <v>0.14356435643564355</v>
      </c>
      <c r="BQ21" s="55">
        <f t="shared" si="222"/>
        <v>1</v>
      </c>
      <c r="BU21" s="41">
        <f t="shared" si="223"/>
        <v>2016</v>
      </c>
      <c r="BV21" s="44" t="str">
        <f t="shared" si="224"/>
        <v>May</v>
      </c>
      <c r="BW21" s="51">
        <f t="shared" si="225"/>
        <v>20</v>
      </c>
      <c r="BX21" s="72">
        <f>VLOOKUP($C21+BX$4,'Raw Data'!$B$3:$AD$1033,BX$3,0)</f>
        <v>33</v>
      </c>
      <c r="BY21" s="72">
        <f>VLOOKUP($C21+BY$4,'Raw Data'!$B$3:$AD$1033,BY$3,0)</f>
        <v>42</v>
      </c>
      <c r="BZ21" s="72">
        <f>VLOOKUP($C21+BZ$4,'Raw Data'!$B$3:$AD$1033,BZ$3,0)</f>
        <v>28</v>
      </c>
      <c r="CA21" s="72">
        <f>VLOOKUP($C21+CA$4,'Raw Data'!$B$3:$AD$1033,CA$3,0)</f>
        <v>47</v>
      </c>
      <c r="CB21" s="72">
        <f>VLOOKUP($C21+CB$4,'Raw Data'!$B$3:$AD$1033,CB$3,0)</f>
        <v>46</v>
      </c>
      <c r="CC21" s="72">
        <f>VLOOKUP($C21+CC$4,'Raw Data'!$B$3:$AD$1033,CC$3,0)</f>
        <v>57</v>
      </c>
      <c r="CD21" s="72">
        <f>VLOOKUP($C21+CD$4,'Raw Data'!$B$3:$AD$1033,CD$3,0)</f>
        <v>67</v>
      </c>
      <c r="CE21" s="73">
        <f t="shared" si="226"/>
        <v>320</v>
      </c>
      <c r="CF21" s="14"/>
      <c r="CG21" s="49">
        <f t="shared" si="227"/>
        <v>20</v>
      </c>
      <c r="CH21" s="53">
        <f t="shared" si="228"/>
        <v>0.10312499999999999</v>
      </c>
      <c r="CI21" s="53">
        <f t="shared" si="98"/>
        <v>0.13125000000000001</v>
      </c>
      <c r="CJ21" s="53">
        <f t="shared" si="99"/>
        <v>8.7499999999999994E-2</v>
      </c>
      <c r="CK21" s="53">
        <f t="shared" si="100"/>
        <v>0.14687500000000001</v>
      </c>
      <c r="CL21" s="53">
        <f t="shared" si="101"/>
        <v>0.14374999999999999</v>
      </c>
      <c r="CM21" s="53">
        <f t="shared" si="102"/>
        <v>0.17812500000000001</v>
      </c>
      <c r="CN21" s="53">
        <f t="shared" si="103"/>
        <v>0.20937500000000001</v>
      </c>
      <c r="CO21" s="55">
        <f t="shared" si="229"/>
        <v>1</v>
      </c>
      <c r="CS21" s="41">
        <f t="shared" si="230"/>
        <v>2016</v>
      </c>
      <c r="CT21" s="44" t="str">
        <f t="shared" si="231"/>
        <v>May</v>
      </c>
      <c r="CU21" s="51">
        <f t="shared" si="232"/>
        <v>20</v>
      </c>
      <c r="CV21" s="72">
        <f>VLOOKUP($C21+CV$4,'Raw Data'!$B$3:$AD$1033,CV$3,0)</f>
        <v>443</v>
      </c>
      <c r="CW21" s="72">
        <f>VLOOKUP($C21+CW$4,'Raw Data'!$B$3:$AD$1033,CW$3,0)</f>
        <v>476</v>
      </c>
      <c r="CX21" s="72">
        <f>VLOOKUP($C21+CX$4,'Raw Data'!$B$3:$AD$1033,CX$3,0)</f>
        <v>353</v>
      </c>
      <c r="CY21" s="72">
        <f>VLOOKUP($C21+CY$4,'Raw Data'!$B$3:$AD$1033,CY$3,0)</f>
        <v>287</v>
      </c>
      <c r="CZ21" s="72">
        <f>VLOOKUP($C21+CZ$4,'Raw Data'!$B$3:$AD$1033,CZ$3,0)</f>
        <v>536</v>
      </c>
      <c r="DA21" s="72">
        <f>VLOOKUP($C21+DA$4,'Raw Data'!$B$3:$AD$1033,DA$3,0)</f>
        <v>456</v>
      </c>
      <c r="DB21" s="72">
        <f>VLOOKUP($C21+DB$4,'Raw Data'!$B$3:$AD$1033,DB$3,0)</f>
        <v>605</v>
      </c>
      <c r="DC21" s="73">
        <f t="shared" si="233"/>
        <v>3156</v>
      </c>
      <c r="DD21" s="14"/>
      <c r="DE21" s="49">
        <f t="shared" si="234"/>
        <v>20</v>
      </c>
      <c r="DF21" s="53">
        <f t="shared" si="235"/>
        <v>0.14036755386565272</v>
      </c>
      <c r="DG21" s="53">
        <f t="shared" si="104"/>
        <v>0.15082382762991128</v>
      </c>
      <c r="DH21" s="53">
        <f t="shared" si="105"/>
        <v>0.11185044359949303</v>
      </c>
      <c r="DI21" s="53">
        <f t="shared" si="106"/>
        <v>9.0937896070975924E-2</v>
      </c>
      <c r="DJ21" s="53">
        <f t="shared" si="107"/>
        <v>0.16983523447401774</v>
      </c>
      <c r="DK21" s="53">
        <f t="shared" si="108"/>
        <v>0.14448669201520911</v>
      </c>
      <c r="DL21" s="53">
        <f t="shared" si="109"/>
        <v>0.19169835234474017</v>
      </c>
      <c r="DM21" s="55">
        <f t="shared" si="236"/>
        <v>1</v>
      </c>
      <c r="DQ21" s="41">
        <f t="shared" si="237"/>
        <v>2016</v>
      </c>
      <c r="DR21" s="44" t="str">
        <f t="shared" si="238"/>
        <v>May</v>
      </c>
      <c r="DS21" s="51">
        <f t="shared" si="239"/>
        <v>20</v>
      </c>
      <c r="DT21" s="72">
        <f>VLOOKUP($C21+DT$4,'Raw Data'!$B$3:$AD$1033,DT$3,0)</f>
        <v>70</v>
      </c>
      <c r="DU21" s="72">
        <f>VLOOKUP($C21+DU$4,'Raw Data'!$B$3:$AD$1033,DU$3,0)</f>
        <v>81</v>
      </c>
      <c r="DV21" s="72">
        <f>VLOOKUP($C21+DV$4,'Raw Data'!$B$3:$AD$1033,DV$3,0)</f>
        <v>68</v>
      </c>
      <c r="DW21" s="72">
        <f>VLOOKUP($C21+DW$4,'Raw Data'!$B$3:$AD$1033,DW$3,0)</f>
        <v>53</v>
      </c>
      <c r="DX21" s="72">
        <f>VLOOKUP($C21+DX$4,'Raw Data'!$B$3:$AD$1033,DX$3,0)</f>
        <v>75</v>
      </c>
      <c r="DY21" s="72">
        <f>VLOOKUP($C21+DY$4,'Raw Data'!$B$3:$AD$1033,DY$3,0)</f>
        <v>72</v>
      </c>
      <c r="DZ21" s="72">
        <f>VLOOKUP($C21+DZ$4,'Raw Data'!$B$3:$AD$1033,DZ$3,0)</f>
        <v>89</v>
      </c>
      <c r="EA21" s="73">
        <f t="shared" si="240"/>
        <v>508</v>
      </c>
      <c r="EB21" s="14"/>
      <c r="EC21" s="49">
        <f t="shared" si="241"/>
        <v>20</v>
      </c>
      <c r="ED21" s="53">
        <f t="shared" si="242"/>
        <v>0.13779527559055119</v>
      </c>
      <c r="EE21" s="53">
        <f t="shared" si="110"/>
        <v>0.15944881889763779</v>
      </c>
      <c r="EF21" s="53">
        <f t="shared" si="111"/>
        <v>0.13385826771653545</v>
      </c>
      <c r="EG21" s="53">
        <f t="shared" si="112"/>
        <v>0.10433070866141732</v>
      </c>
      <c r="EH21" s="53">
        <f t="shared" si="113"/>
        <v>0.14763779527559054</v>
      </c>
      <c r="EI21" s="53">
        <f t="shared" si="114"/>
        <v>0.14173228346456693</v>
      </c>
      <c r="EJ21" s="53">
        <f t="shared" si="115"/>
        <v>0.17519685039370078</v>
      </c>
      <c r="EK21" s="55">
        <f t="shared" si="243"/>
        <v>1</v>
      </c>
      <c r="EO21" s="41">
        <f t="shared" si="244"/>
        <v>2016</v>
      </c>
      <c r="EP21" s="44" t="str">
        <f t="shared" si="245"/>
        <v>May</v>
      </c>
      <c r="EQ21" s="51">
        <f t="shared" si="246"/>
        <v>20</v>
      </c>
      <c r="ER21" s="72">
        <f>VLOOKUP($C21+ER$4,'Raw Data'!$B$3:$AD$1033,ER$3,0)</f>
        <v>70</v>
      </c>
      <c r="ES21" s="72">
        <f>VLOOKUP($C21+ES$4,'Raw Data'!$B$3:$AD$1033,ES$3,0)</f>
        <v>81</v>
      </c>
      <c r="ET21" s="72">
        <f>VLOOKUP($C21+ET$4,'Raw Data'!$B$3:$AD$1033,ET$3,0)</f>
        <v>68</v>
      </c>
      <c r="EU21" s="72">
        <f>VLOOKUP($C21+EU$4,'Raw Data'!$B$3:$AD$1033,EU$3,0)</f>
        <v>53</v>
      </c>
      <c r="EV21" s="72">
        <f>VLOOKUP($C21+EV$4,'Raw Data'!$B$3:$AD$1033,EV$3,0)</f>
        <v>75</v>
      </c>
      <c r="EW21" s="72">
        <f>VLOOKUP($C21+EW$4,'Raw Data'!$B$3:$AD$1033,EW$3,0)</f>
        <v>72</v>
      </c>
      <c r="EX21" s="72">
        <f>VLOOKUP($C21+EX$4,'Raw Data'!$B$3:$AD$1033,EX$3,0)</f>
        <v>89</v>
      </c>
      <c r="EY21" s="73">
        <f t="shared" si="247"/>
        <v>508</v>
      </c>
      <c r="EZ21" s="14"/>
      <c r="FA21" s="49">
        <f t="shared" si="248"/>
        <v>20</v>
      </c>
      <c r="FB21" s="53">
        <f t="shared" si="249"/>
        <v>0.13779527559055119</v>
      </c>
      <c r="FC21" s="53">
        <f t="shared" si="116"/>
        <v>0.15944881889763779</v>
      </c>
      <c r="FD21" s="53">
        <f t="shared" si="117"/>
        <v>0.13385826771653545</v>
      </c>
      <c r="FE21" s="53">
        <f t="shared" si="118"/>
        <v>0.10433070866141732</v>
      </c>
      <c r="FF21" s="53">
        <f t="shared" si="119"/>
        <v>0.14763779527559054</v>
      </c>
      <c r="FG21" s="53">
        <f t="shared" si="120"/>
        <v>0.14173228346456693</v>
      </c>
      <c r="FH21" s="53">
        <f t="shared" si="121"/>
        <v>0.17519685039370078</v>
      </c>
      <c r="FI21" s="55">
        <f t="shared" si="250"/>
        <v>1</v>
      </c>
      <c r="FM21" s="41">
        <f t="shared" si="251"/>
        <v>2016</v>
      </c>
      <c r="FN21" s="44" t="str">
        <f t="shared" si="252"/>
        <v>May</v>
      </c>
      <c r="FO21" s="51">
        <f t="shared" si="253"/>
        <v>20</v>
      </c>
      <c r="FP21" s="72">
        <f>VLOOKUP($C21+FP$4,'Raw Data'!$B$3:$AD$1033,FP$3,0)</f>
        <v>2764</v>
      </c>
      <c r="FQ21" s="72">
        <f>VLOOKUP($C21+FQ$4,'Raw Data'!$B$3:$AD$1033,FQ$3,0)</f>
        <v>2851</v>
      </c>
      <c r="FR21" s="72">
        <f>VLOOKUP($C21+FR$4,'Raw Data'!$B$3:$AD$1033,FR$3,0)</f>
        <v>1848</v>
      </c>
      <c r="FS21" s="72">
        <f>VLOOKUP($C21+FS$4,'Raw Data'!$B$3:$AD$1033,FS$3,0)</f>
        <v>1533</v>
      </c>
      <c r="FT21" s="72">
        <f>VLOOKUP($C21+FT$4,'Raw Data'!$B$3:$AD$1033,FT$3,0)</f>
        <v>3508</v>
      </c>
      <c r="FU21" s="72">
        <f>VLOOKUP($C21+FU$4,'Raw Data'!$B$3:$AD$1033,FU$3,0)</f>
        <v>3036</v>
      </c>
      <c r="FV21" s="72">
        <f>VLOOKUP($C21+FV$4,'Raw Data'!$B$3:$AD$1033,FV$3,0)</f>
        <v>2936</v>
      </c>
      <c r="FW21" s="73">
        <f t="shared" si="254"/>
        <v>18476</v>
      </c>
      <c r="FX21" s="14"/>
      <c r="FY21" s="49">
        <f t="shared" si="255"/>
        <v>20</v>
      </c>
      <c r="FZ21" s="53">
        <f t="shared" si="256"/>
        <v>0.14959948040701451</v>
      </c>
      <c r="GA21" s="53">
        <f t="shared" si="122"/>
        <v>0.15430829183806019</v>
      </c>
      <c r="GB21" s="53">
        <f t="shared" si="123"/>
        <v>0.10002164970772895</v>
      </c>
      <c r="GC21" s="53">
        <f t="shared" si="124"/>
        <v>8.2972504871184238E-2</v>
      </c>
      <c r="GD21" s="53">
        <f t="shared" si="125"/>
        <v>0.18986793678285344</v>
      </c>
      <c r="GE21" s="53">
        <f t="shared" si="126"/>
        <v>0.16432128166269755</v>
      </c>
      <c r="GF21" s="53">
        <f t="shared" si="127"/>
        <v>0.15890885473046115</v>
      </c>
      <c r="GG21" s="55">
        <f t="shared" si="257"/>
        <v>1</v>
      </c>
      <c r="GK21" s="41">
        <f t="shared" si="258"/>
        <v>2016</v>
      </c>
      <c r="GL21" s="44" t="str">
        <f t="shared" si="259"/>
        <v>May</v>
      </c>
      <c r="GM21" s="51">
        <f t="shared" si="260"/>
        <v>20</v>
      </c>
      <c r="GN21" s="72">
        <f>VLOOKUP($C21+GN$4,'Raw Data'!$B$3:$AD$1033,GN$3,0)</f>
        <v>2191</v>
      </c>
      <c r="GO21" s="72">
        <f>VLOOKUP($C21+GO$4,'Raw Data'!$B$3:$AD$1033,GO$3,0)</f>
        <v>2107</v>
      </c>
      <c r="GP21" s="72">
        <f>VLOOKUP($C21+GP$4,'Raw Data'!$B$3:$AD$1033,GP$3,0)</f>
        <v>1825</v>
      </c>
      <c r="GQ21" s="72">
        <f>VLOOKUP($C21+GQ$4,'Raw Data'!$B$3:$AD$1033,GQ$3,0)</f>
        <v>1609</v>
      </c>
      <c r="GR21" s="72">
        <f>VLOOKUP($C21+GR$4,'Raw Data'!$B$3:$AD$1033,GR$3,0)</f>
        <v>2453</v>
      </c>
      <c r="GS21" s="72">
        <f>VLOOKUP($C21+GS$4,'Raw Data'!$B$3:$AD$1033,GS$3,0)</f>
        <v>2126</v>
      </c>
      <c r="GT21" s="72">
        <f>VLOOKUP($C21+GT$4,'Raw Data'!$B$3:$AD$1033,GT$3,0)</f>
        <v>2043</v>
      </c>
      <c r="GU21" s="73">
        <f t="shared" si="261"/>
        <v>14354</v>
      </c>
      <c r="GV21" s="14"/>
      <c r="GW21" s="49">
        <f t="shared" si="262"/>
        <v>20</v>
      </c>
      <c r="GX21" s="53">
        <f t="shared" si="263"/>
        <v>0.15264037898843527</v>
      </c>
      <c r="GY21" s="53">
        <f t="shared" si="128"/>
        <v>0.1467883516789745</v>
      </c>
      <c r="GZ21" s="53">
        <f t="shared" si="129"/>
        <v>0.12714225999721332</v>
      </c>
      <c r="HA21" s="53">
        <f t="shared" si="130"/>
        <v>0.11209418977288561</v>
      </c>
      <c r="HB21" s="53">
        <f t="shared" si="131"/>
        <v>0.17089313083461055</v>
      </c>
      <c r="HC21" s="53">
        <f t="shared" si="132"/>
        <v>0.1481120245227811</v>
      </c>
      <c r="HD21" s="53">
        <f t="shared" si="133"/>
        <v>0.14232966420509963</v>
      </c>
      <c r="HE21" s="55">
        <f t="shared" si="264"/>
        <v>1</v>
      </c>
      <c r="HI21" s="41">
        <f t="shared" si="265"/>
        <v>2016</v>
      </c>
      <c r="HJ21" s="44" t="str">
        <f t="shared" si="266"/>
        <v>May</v>
      </c>
      <c r="HK21" s="51">
        <f t="shared" si="267"/>
        <v>20</v>
      </c>
      <c r="HL21" s="72">
        <f>VLOOKUP($C21+HL$4,'Raw Data'!$B$3:$AD$1033,HL$3,0)</f>
        <v>131</v>
      </c>
      <c r="HM21" s="72">
        <f>VLOOKUP($C21+HM$4,'Raw Data'!$B$3:$AD$1033,HM$3,0)</f>
        <v>151</v>
      </c>
      <c r="HN21" s="72">
        <f>VLOOKUP($C21+HN$4,'Raw Data'!$B$3:$AD$1033,HN$3,0)</f>
        <v>118</v>
      </c>
      <c r="HO21" s="72">
        <f>VLOOKUP($C21+HO$4,'Raw Data'!$B$3:$AD$1033,HO$3,0)</f>
        <v>109</v>
      </c>
      <c r="HP21" s="72">
        <f>VLOOKUP($C21+HP$4,'Raw Data'!$B$3:$AD$1033,HP$3,0)</f>
        <v>62</v>
      </c>
      <c r="HQ21" s="72">
        <f>VLOOKUP($C21+HQ$4,'Raw Data'!$B$3:$AD$1033,HQ$3,0)</f>
        <v>158</v>
      </c>
      <c r="HR21" s="72">
        <f>VLOOKUP($C21+HR$4,'Raw Data'!$B$3:$AD$1033,HR$3,0)</f>
        <v>185</v>
      </c>
      <c r="HS21" s="73">
        <f t="shared" si="268"/>
        <v>914</v>
      </c>
      <c r="HT21" s="14"/>
      <c r="HU21" s="49">
        <f t="shared" si="269"/>
        <v>20</v>
      </c>
      <c r="HV21" s="53">
        <f t="shared" si="270"/>
        <v>0.14332603938730853</v>
      </c>
      <c r="HW21" s="53">
        <f t="shared" si="134"/>
        <v>0.16520787746170679</v>
      </c>
      <c r="HX21" s="53">
        <f t="shared" si="135"/>
        <v>0.12910284463894967</v>
      </c>
      <c r="HY21" s="53">
        <f t="shared" si="136"/>
        <v>0.11925601750547046</v>
      </c>
      <c r="HZ21" s="53">
        <f t="shared" si="137"/>
        <v>6.7833698030634576E-2</v>
      </c>
      <c r="IA21" s="53">
        <f t="shared" si="138"/>
        <v>0.17286652078774617</v>
      </c>
      <c r="IB21" s="53">
        <f t="shared" si="139"/>
        <v>0.2024070021881838</v>
      </c>
      <c r="IC21" s="55">
        <f t="shared" si="271"/>
        <v>1</v>
      </c>
      <c r="IG21" s="41">
        <f t="shared" si="272"/>
        <v>2016</v>
      </c>
      <c r="IH21" s="44" t="str">
        <f t="shared" si="273"/>
        <v>May</v>
      </c>
      <c r="II21" s="51">
        <f t="shared" si="274"/>
        <v>20</v>
      </c>
      <c r="IJ21" s="72">
        <f>VLOOKUP($C21+IJ$4,'Raw Data'!$B$3:$AD$1033,IJ$3,0)</f>
        <v>71</v>
      </c>
      <c r="IK21" s="72">
        <f>VLOOKUP($C21+IK$4,'Raw Data'!$B$3:$AD$1033,IK$3,0)</f>
        <v>65</v>
      </c>
      <c r="IL21" s="72">
        <f>VLOOKUP($C21+IL$4,'Raw Data'!$B$3:$AD$1033,IL$3,0)</f>
        <v>61</v>
      </c>
      <c r="IM21" s="72">
        <f>VLOOKUP($C21+IM$4,'Raw Data'!$B$3:$AD$1033,IM$3,0)</f>
        <v>48</v>
      </c>
      <c r="IN21" s="72">
        <f>VLOOKUP($C21+IN$4,'Raw Data'!$B$3:$AD$1033,IN$3,0)</f>
        <v>14</v>
      </c>
      <c r="IO21" s="72">
        <f>VLOOKUP($C21+IO$4,'Raw Data'!$B$3:$AD$1033,IO$3,0)</f>
        <v>69</v>
      </c>
      <c r="IP21" s="72">
        <f>VLOOKUP($C21+IP$4,'Raw Data'!$B$3:$AD$1033,IP$3,0)</f>
        <v>61</v>
      </c>
      <c r="IQ21" s="73">
        <f t="shared" si="275"/>
        <v>389</v>
      </c>
      <c r="IR21" s="14"/>
      <c r="IS21" s="49">
        <f t="shared" si="276"/>
        <v>20</v>
      </c>
      <c r="IT21" s="53">
        <f t="shared" si="277"/>
        <v>0.18251928020565553</v>
      </c>
      <c r="IU21" s="53">
        <f t="shared" si="140"/>
        <v>0.16709511568123395</v>
      </c>
      <c r="IV21" s="53">
        <f t="shared" si="141"/>
        <v>0.15681233933161953</v>
      </c>
      <c r="IW21" s="53">
        <f t="shared" si="142"/>
        <v>0.12339331619537275</v>
      </c>
      <c r="IX21" s="53">
        <f t="shared" si="143"/>
        <v>3.5989717223650387E-2</v>
      </c>
      <c r="IY21" s="53">
        <f t="shared" si="144"/>
        <v>0.17737789203084833</v>
      </c>
      <c r="IZ21" s="53">
        <f t="shared" si="145"/>
        <v>0.15681233933161953</v>
      </c>
      <c r="JA21" s="55">
        <f t="shared" si="278"/>
        <v>1</v>
      </c>
      <c r="JE21" s="41">
        <f t="shared" si="279"/>
        <v>2016</v>
      </c>
      <c r="JF21" s="44" t="str">
        <f t="shared" si="280"/>
        <v>May</v>
      </c>
      <c r="JG21" s="51">
        <f t="shared" si="281"/>
        <v>20</v>
      </c>
      <c r="JH21" s="72">
        <f>VLOOKUP($C21+JH$4,'Raw Data'!$B$3:$AD$1033,JH$3,0)</f>
        <v>182</v>
      </c>
      <c r="JI21" s="72">
        <f>VLOOKUP($C21+JI$4,'Raw Data'!$B$3:$AD$1033,JI$3,0)</f>
        <v>183</v>
      </c>
      <c r="JJ21" s="72">
        <f>VLOOKUP($C21+JJ$4,'Raw Data'!$B$3:$AD$1033,JJ$3,0)</f>
        <v>116</v>
      </c>
      <c r="JK21" s="72">
        <f>VLOOKUP($C21+JK$4,'Raw Data'!$B$3:$AD$1033,JK$3,0)</f>
        <v>96</v>
      </c>
      <c r="JL21" s="72">
        <f>VLOOKUP($C21+JL$4,'Raw Data'!$B$3:$AD$1033,JL$3,0)</f>
        <v>66</v>
      </c>
      <c r="JM21" s="72">
        <f>VLOOKUP($C21+JM$4,'Raw Data'!$B$3:$AD$1033,JM$3,0)</f>
        <v>216</v>
      </c>
      <c r="JN21" s="72">
        <f>VLOOKUP($C21+JN$4,'Raw Data'!$B$3:$AD$1033,JN$3,0)</f>
        <v>198</v>
      </c>
      <c r="JO21" s="73">
        <f t="shared" si="282"/>
        <v>1057</v>
      </c>
      <c r="JP21" s="14"/>
      <c r="JQ21" s="49">
        <f t="shared" si="283"/>
        <v>20</v>
      </c>
      <c r="JR21" s="53">
        <f t="shared" si="284"/>
        <v>0.17218543046357615</v>
      </c>
      <c r="JS21" s="53">
        <f t="shared" si="146"/>
        <v>0.17313150425733206</v>
      </c>
      <c r="JT21" s="53">
        <f t="shared" si="147"/>
        <v>0.10974456007568591</v>
      </c>
      <c r="JU21" s="53">
        <f t="shared" si="148"/>
        <v>9.0823084200567644E-2</v>
      </c>
      <c r="JV21" s="53">
        <f t="shared" si="149"/>
        <v>6.2440870387890257E-2</v>
      </c>
      <c r="JW21" s="53">
        <f t="shared" si="150"/>
        <v>0.20435193945127719</v>
      </c>
      <c r="JX21" s="53">
        <f t="shared" si="151"/>
        <v>0.18732261116367077</v>
      </c>
      <c r="JY21" s="55">
        <f t="shared" si="285"/>
        <v>0.99999999999999989</v>
      </c>
      <c r="KC21" s="41">
        <f t="shared" si="286"/>
        <v>2016</v>
      </c>
      <c r="KD21" s="44" t="str">
        <f t="shared" si="287"/>
        <v>May</v>
      </c>
      <c r="KE21" s="51">
        <f t="shared" si="288"/>
        <v>20</v>
      </c>
      <c r="KF21" s="72">
        <f>VLOOKUP($C21+KF$4,'Raw Data'!$B$3:$AD$1033,KF$3,0)</f>
        <v>20</v>
      </c>
      <c r="KG21" s="72">
        <f>VLOOKUP($C21+KG$4,'Raw Data'!$B$3:$AD$1033,KG$3,0)</f>
        <v>16</v>
      </c>
      <c r="KH21" s="72">
        <f>VLOOKUP($C21+KH$4,'Raw Data'!$B$3:$AD$1033,KH$3,0)</f>
        <v>0</v>
      </c>
      <c r="KI21" s="72">
        <f>VLOOKUP($C21+KI$4,'Raw Data'!$B$3:$AD$1033,KI$3,0)</f>
        <v>0</v>
      </c>
      <c r="KJ21" s="72">
        <f>VLOOKUP($C21+KJ$4,'Raw Data'!$B$3:$AD$1033,KJ$3,0)</f>
        <v>36</v>
      </c>
      <c r="KK21" s="72">
        <f>VLOOKUP($C21+KK$4,'Raw Data'!$B$3:$AD$1033,KK$3,0)</f>
        <v>26</v>
      </c>
      <c r="KL21" s="72">
        <f>VLOOKUP($C21+KL$4,'Raw Data'!$B$3:$AD$1033,KL$3,0)</f>
        <v>32</v>
      </c>
      <c r="KM21" s="73">
        <f t="shared" si="289"/>
        <v>130</v>
      </c>
      <c r="KN21" s="14"/>
      <c r="KO21" s="49">
        <f t="shared" si="290"/>
        <v>20</v>
      </c>
      <c r="KP21" s="53">
        <f t="shared" si="291"/>
        <v>0.15384615384615385</v>
      </c>
      <c r="KQ21" s="53">
        <f t="shared" si="152"/>
        <v>0.12307692307692308</v>
      </c>
      <c r="KR21" s="53">
        <f t="shared" si="153"/>
        <v>0</v>
      </c>
      <c r="KS21" s="53">
        <f t="shared" si="154"/>
        <v>0</v>
      </c>
      <c r="KT21" s="53">
        <f t="shared" si="155"/>
        <v>0.27692307692307694</v>
      </c>
      <c r="KU21" s="53">
        <f t="shared" si="156"/>
        <v>0.2</v>
      </c>
      <c r="KV21" s="53">
        <f t="shared" si="157"/>
        <v>0.24615384615384617</v>
      </c>
      <c r="KW21" s="55">
        <f t="shared" si="292"/>
        <v>1</v>
      </c>
      <c r="LA21" s="41">
        <f t="shared" si="293"/>
        <v>2016</v>
      </c>
      <c r="LB21" s="44" t="str">
        <f t="shared" si="294"/>
        <v>May</v>
      </c>
      <c r="LC21" s="51">
        <f t="shared" si="295"/>
        <v>20</v>
      </c>
      <c r="LD21" s="72">
        <f>VLOOKUP($C21+LD$4,'Raw Data'!$B$3:$AD$1033,LD$3,0)</f>
        <v>100</v>
      </c>
      <c r="LE21" s="72">
        <f>VLOOKUP($C21+LE$4,'Raw Data'!$B$3:$AD$1033,LE$3,0)</f>
        <v>72</v>
      </c>
      <c r="LF21" s="72">
        <f>VLOOKUP($C21+LF$4,'Raw Data'!$B$3:$AD$1033,LF$3,0)</f>
        <v>0</v>
      </c>
      <c r="LG21" s="72">
        <f>VLOOKUP($C21+LG$4,'Raw Data'!$B$3:$AD$1033,LG$3,0)</f>
        <v>0</v>
      </c>
      <c r="LH21" s="72">
        <f>VLOOKUP($C21+LH$4,'Raw Data'!$B$3:$AD$1033,LH$3,0)</f>
        <v>81</v>
      </c>
      <c r="LI21" s="72">
        <f>VLOOKUP($C21+LI$4,'Raw Data'!$B$3:$AD$1033,LI$3,0)</f>
        <v>83</v>
      </c>
      <c r="LJ21" s="72">
        <f>VLOOKUP($C21+LJ$4,'Raw Data'!$B$3:$AD$1033,LJ$3,0)</f>
        <v>93</v>
      </c>
      <c r="LK21" s="73">
        <f t="shared" si="296"/>
        <v>429</v>
      </c>
      <c r="LL21" s="14"/>
      <c r="LM21" s="49">
        <f t="shared" si="297"/>
        <v>20</v>
      </c>
      <c r="LN21" s="53">
        <f t="shared" si="298"/>
        <v>0.23310023310023309</v>
      </c>
      <c r="LO21" s="53">
        <f t="shared" si="158"/>
        <v>0.16783216783216784</v>
      </c>
      <c r="LP21" s="53">
        <f t="shared" si="159"/>
        <v>0</v>
      </c>
      <c r="LQ21" s="53">
        <f t="shared" si="160"/>
        <v>0</v>
      </c>
      <c r="LR21" s="53">
        <f t="shared" si="161"/>
        <v>0.1888111888111888</v>
      </c>
      <c r="LS21" s="53">
        <f t="shared" si="162"/>
        <v>0.19347319347319347</v>
      </c>
      <c r="LT21" s="53">
        <f t="shared" si="163"/>
        <v>0.21678321678321677</v>
      </c>
      <c r="LU21" s="55">
        <f t="shared" si="299"/>
        <v>0.99999999999999989</v>
      </c>
      <c r="LY21" s="41">
        <f t="shared" si="300"/>
        <v>2016</v>
      </c>
      <c r="LZ21" s="44" t="str">
        <f t="shared" si="301"/>
        <v>May</v>
      </c>
      <c r="MA21" s="51">
        <f t="shared" si="302"/>
        <v>20</v>
      </c>
      <c r="MB21" s="72">
        <f>VLOOKUP($C21+MB$4,'Raw Data'!$B$3:$AD$1033,MB$3,0)</f>
        <v>704</v>
      </c>
      <c r="MC21" s="72">
        <f>VLOOKUP($C21+MC$4,'Raw Data'!$B$3:$AD$1033,MC$3,0)</f>
        <v>539</v>
      </c>
      <c r="MD21" s="72">
        <f>VLOOKUP($C21+MD$4,'Raw Data'!$B$3:$AD$1033,MD$3,0)</f>
        <v>152</v>
      </c>
      <c r="ME21" s="72">
        <f>VLOOKUP($C21+ME$4,'Raw Data'!$B$3:$AD$1033,ME$3,0)</f>
        <v>163</v>
      </c>
      <c r="MF21" s="72">
        <f>VLOOKUP($C21+MF$4,'Raw Data'!$B$3:$AD$1033,MF$3,0)</f>
        <v>653</v>
      </c>
      <c r="MG21" s="72">
        <f>VLOOKUP($C21+MG$4,'Raw Data'!$B$3:$AD$1033,MG$3,0)</f>
        <v>751</v>
      </c>
      <c r="MH21" s="72">
        <f>VLOOKUP($C21+MH$4,'Raw Data'!$B$3:$AD$1033,MH$3,0)</f>
        <v>728</v>
      </c>
      <c r="MI21" s="73">
        <f t="shared" si="303"/>
        <v>3690</v>
      </c>
      <c r="MJ21" s="14"/>
      <c r="MK21" s="49">
        <f t="shared" si="304"/>
        <v>20</v>
      </c>
      <c r="ML21" s="53">
        <f t="shared" si="305"/>
        <v>0.19078590785907859</v>
      </c>
      <c r="MM21" s="53">
        <f t="shared" si="164"/>
        <v>0.14607046070460705</v>
      </c>
      <c r="MN21" s="53">
        <f t="shared" si="165"/>
        <v>4.1192411924119245E-2</v>
      </c>
      <c r="MO21" s="53">
        <f t="shared" si="166"/>
        <v>4.4173441734417347E-2</v>
      </c>
      <c r="MP21" s="53">
        <f t="shared" si="167"/>
        <v>0.17696476964769647</v>
      </c>
      <c r="MQ21" s="53">
        <f t="shared" si="168"/>
        <v>0.20352303523035231</v>
      </c>
      <c r="MR21" s="53">
        <f t="shared" si="169"/>
        <v>0.19728997289972899</v>
      </c>
      <c r="MS21" s="55">
        <f t="shared" si="306"/>
        <v>1</v>
      </c>
      <c r="MW21" s="41">
        <f t="shared" si="307"/>
        <v>2016</v>
      </c>
      <c r="MX21" s="44" t="str">
        <f t="shared" si="308"/>
        <v>May</v>
      </c>
      <c r="MY21" s="51">
        <f t="shared" si="309"/>
        <v>20</v>
      </c>
      <c r="MZ21" s="72">
        <f>VLOOKUP($C21+MZ$4,'Raw Data'!$B$3:$AD$1033,MZ$3,0)</f>
        <v>114</v>
      </c>
      <c r="NA21" s="72">
        <f>VLOOKUP($C21+NA$4,'Raw Data'!$B$3:$AD$1033,NA$3,0)</f>
        <v>122</v>
      </c>
      <c r="NB21" s="72">
        <f>VLOOKUP($C21+NB$4,'Raw Data'!$B$3:$AD$1033,NB$3,0)</f>
        <v>67</v>
      </c>
      <c r="NC21" s="72">
        <f>VLOOKUP($C21+NC$4,'Raw Data'!$B$3:$AD$1033,NC$3,0)</f>
        <v>66</v>
      </c>
      <c r="ND21" s="72">
        <f>VLOOKUP($C21+ND$4,'Raw Data'!$B$3:$AD$1033,ND$3,0)</f>
        <v>122</v>
      </c>
      <c r="NE21" s="72">
        <f>VLOOKUP($C21+NE$4,'Raw Data'!$B$3:$AD$1033,NE$3,0)</f>
        <v>115</v>
      </c>
      <c r="NF21" s="72">
        <f>VLOOKUP($C21+NF$4,'Raw Data'!$B$3:$AD$1033,NF$3,0)</f>
        <v>114</v>
      </c>
      <c r="NG21" s="73">
        <f t="shared" si="310"/>
        <v>720</v>
      </c>
      <c r="NH21" s="14"/>
      <c r="NI21" s="49">
        <f t="shared" si="311"/>
        <v>20</v>
      </c>
      <c r="NJ21" s="53">
        <f t="shared" si="170"/>
        <v>0.15833333333333333</v>
      </c>
      <c r="NK21" s="53">
        <f t="shared" si="171"/>
        <v>0.16944444444444445</v>
      </c>
      <c r="NL21" s="53">
        <f t="shared" si="172"/>
        <v>9.3055555555555558E-2</v>
      </c>
      <c r="NM21" s="53">
        <f t="shared" si="173"/>
        <v>9.166666666666666E-2</v>
      </c>
      <c r="NN21" s="53">
        <f t="shared" si="174"/>
        <v>0.16944444444444445</v>
      </c>
      <c r="NO21" s="53">
        <f t="shared" si="175"/>
        <v>0.15972222222222221</v>
      </c>
      <c r="NP21" s="53">
        <f t="shared" si="176"/>
        <v>0.15833333333333333</v>
      </c>
      <c r="NQ21" s="55">
        <f t="shared" si="312"/>
        <v>1</v>
      </c>
      <c r="NU21" s="41">
        <f t="shared" si="313"/>
        <v>2016</v>
      </c>
      <c r="NV21" s="44" t="str">
        <f t="shared" si="314"/>
        <v>May</v>
      </c>
      <c r="NW21" s="51">
        <f t="shared" si="315"/>
        <v>20</v>
      </c>
      <c r="NX21" s="72">
        <f>VLOOKUP($C21+NX$4,'Raw Data'!$B$3:$AD$1033,NX$3,0)</f>
        <v>0</v>
      </c>
      <c r="NY21" s="72">
        <f>VLOOKUP($C21+NY$4,'Raw Data'!$B$3:$AD$1033,NY$3,0)</f>
        <v>0</v>
      </c>
      <c r="NZ21" s="72">
        <f>VLOOKUP($C21+NZ$4,'Raw Data'!$B$3:$AD$1033,NZ$3,0)</f>
        <v>0</v>
      </c>
      <c r="OA21" s="72">
        <f>VLOOKUP($C21+OA$4,'Raw Data'!$B$3:$AD$1033,OA$3,0)</f>
        <v>0</v>
      </c>
      <c r="OB21" s="72">
        <f>VLOOKUP($C21+OB$4,'Raw Data'!$B$3:$AD$1033,OB$3,0)</f>
        <v>0</v>
      </c>
      <c r="OC21" s="72">
        <f>VLOOKUP($C21+OC$4,'Raw Data'!$B$3:$AD$1033,OC$3,0)</f>
        <v>0</v>
      </c>
      <c r="OD21" s="72">
        <f>VLOOKUP($C21+OD$4,'Raw Data'!$B$3:$AD$1033,OD$3,0)</f>
        <v>0</v>
      </c>
      <c r="OE21" s="73">
        <f t="shared" si="316"/>
        <v>0</v>
      </c>
      <c r="OF21" s="14"/>
      <c r="OG21" s="49">
        <f t="shared" si="317"/>
        <v>20</v>
      </c>
      <c r="OH21" s="53" t="str">
        <f t="shared" si="318"/>
        <v/>
      </c>
      <c r="OI21" s="53" t="str">
        <f t="shared" si="177"/>
        <v/>
      </c>
      <c r="OJ21" s="53" t="str">
        <f t="shared" si="178"/>
        <v/>
      </c>
      <c r="OK21" s="53" t="str">
        <f t="shared" si="179"/>
        <v/>
      </c>
      <c r="OL21" s="53" t="str">
        <f t="shared" si="180"/>
        <v/>
      </c>
      <c r="OM21" s="53" t="str">
        <f t="shared" si="181"/>
        <v/>
      </c>
      <c r="ON21" s="53" t="str">
        <f t="shared" si="182"/>
        <v/>
      </c>
      <c r="OO21" s="55">
        <f t="shared" si="319"/>
        <v>0</v>
      </c>
      <c r="OS21" s="41">
        <f t="shared" si="320"/>
        <v>2016</v>
      </c>
      <c r="OT21" s="44" t="str">
        <f t="shared" si="321"/>
        <v>May</v>
      </c>
      <c r="OU21" s="51">
        <f t="shared" si="322"/>
        <v>20</v>
      </c>
      <c r="OV21" s="72">
        <f>VLOOKUP($C21+OV$4,'Raw Data'!$B$3:$AD$1033,OV$3,0)</f>
        <v>0</v>
      </c>
      <c r="OW21" s="72">
        <f>VLOOKUP($C21+OW$4,'Raw Data'!$B$3:$AD$1033,OW$3,0)</f>
        <v>0</v>
      </c>
      <c r="OX21" s="72">
        <f>VLOOKUP($C21+OX$4,'Raw Data'!$B$3:$AD$1033,OX$3,0)</f>
        <v>0</v>
      </c>
      <c r="OY21" s="72">
        <f>VLOOKUP($C21+OY$4,'Raw Data'!$B$3:$AD$1033,OY$3,0)</f>
        <v>0</v>
      </c>
      <c r="OZ21" s="72">
        <f>VLOOKUP($C21+OZ$4,'Raw Data'!$B$3:$AD$1033,OZ$3,0)</f>
        <v>0</v>
      </c>
      <c r="PA21" s="72">
        <f>VLOOKUP($C21+PA$4,'Raw Data'!$B$3:$AD$1033,PA$3,0)</f>
        <v>0</v>
      </c>
      <c r="PB21" s="72">
        <f>VLOOKUP($C21+PB$4,'Raw Data'!$B$3:$AD$1033,PB$3,0)</f>
        <v>0</v>
      </c>
      <c r="PC21" s="73">
        <f t="shared" si="323"/>
        <v>0</v>
      </c>
      <c r="PD21" s="14"/>
      <c r="PE21" s="49">
        <f t="shared" si="324"/>
        <v>20</v>
      </c>
      <c r="PF21" s="53" t="str">
        <f t="shared" si="325"/>
        <v/>
      </c>
      <c r="PG21" s="53" t="str">
        <f t="shared" si="183"/>
        <v/>
      </c>
      <c r="PH21" s="53" t="str">
        <f t="shared" si="184"/>
        <v/>
      </c>
      <c r="PI21" s="53" t="str">
        <f t="shared" si="185"/>
        <v/>
      </c>
      <c r="PJ21" s="53" t="str">
        <f t="shared" si="186"/>
        <v/>
      </c>
      <c r="PK21" s="53" t="str">
        <f t="shared" si="187"/>
        <v/>
      </c>
      <c r="PL21" s="53" t="str">
        <f t="shared" si="188"/>
        <v/>
      </c>
      <c r="PM21" s="55">
        <f t="shared" si="326"/>
        <v>0</v>
      </c>
      <c r="PS21" s="41">
        <f t="shared" si="327"/>
        <v>2016</v>
      </c>
      <c r="PT21" s="44" t="str">
        <f t="shared" si="328"/>
        <v>May</v>
      </c>
      <c r="PU21" s="51">
        <f t="shared" si="329"/>
        <v>20</v>
      </c>
      <c r="PV21" s="72">
        <f>VLOOKUP($C21+PV$4,'Raw Data'!$B$3:$AD$1033,PV$3,0)</f>
        <v>0</v>
      </c>
      <c r="PW21" s="72">
        <f>VLOOKUP($C21+PW$4,'Raw Data'!$B$3:$AD$1033,PW$3,0)</f>
        <v>0</v>
      </c>
      <c r="PX21" s="72">
        <f>VLOOKUP($C21+PX$4,'Raw Data'!$B$3:$AD$1033,PX$3,0)</f>
        <v>0</v>
      </c>
      <c r="PY21" s="72">
        <f>VLOOKUP($C21+PY$4,'Raw Data'!$B$3:$AD$1033,PY$3,0)</f>
        <v>0</v>
      </c>
      <c r="PZ21" s="72">
        <f>VLOOKUP($C21+PZ$4,'Raw Data'!$B$3:$AD$1033,PZ$3,0)</f>
        <v>0</v>
      </c>
      <c r="QA21" s="72">
        <f>VLOOKUP($C21+QA$4,'Raw Data'!$B$3:$AD$1033,QA$3,0)</f>
        <v>0</v>
      </c>
      <c r="QB21" s="72">
        <f>VLOOKUP($C21+QB$4,'Raw Data'!$B$3:$AD$1033,QB$3,0)</f>
        <v>0</v>
      </c>
      <c r="QC21" s="73">
        <f t="shared" si="330"/>
        <v>0</v>
      </c>
      <c r="QD21" s="14"/>
      <c r="QE21" s="49">
        <f t="shared" si="331"/>
        <v>20</v>
      </c>
      <c r="QF21" s="53" t="str">
        <f t="shared" si="332"/>
        <v/>
      </c>
      <c r="QG21" s="53" t="str">
        <f t="shared" si="189"/>
        <v/>
      </c>
      <c r="QH21" s="53" t="str">
        <f t="shared" si="190"/>
        <v/>
      </c>
      <c r="QI21" s="53" t="str">
        <f t="shared" si="191"/>
        <v/>
      </c>
      <c r="QJ21" s="53" t="str">
        <f t="shared" si="192"/>
        <v/>
      </c>
      <c r="QK21" s="53" t="str">
        <f t="shared" si="193"/>
        <v/>
      </c>
      <c r="QL21" s="53" t="str">
        <f t="shared" si="194"/>
        <v/>
      </c>
      <c r="QM21" s="55">
        <f t="shared" si="333"/>
        <v>0</v>
      </c>
      <c r="QQ21" s="41">
        <f t="shared" si="334"/>
        <v>2016</v>
      </c>
      <c r="QR21" s="44" t="str">
        <f t="shared" si="335"/>
        <v>May</v>
      </c>
      <c r="QS21" s="51">
        <f t="shared" si="336"/>
        <v>20</v>
      </c>
      <c r="QT21" s="72">
        <f>VLOOKUP($C21+QT$4,'Raw Data'!$B$3:$AD$1033,QT$3,0)</f>
        <v>0</v>
      </c>
      <c r="QU21" s="72">
        <f>VLOOKUP($C21+QU$4,'Raw Data'!$B$3:$AD$1033,QU$3,0)</f>
        <v>0</v>
      </c>
      <c r="QV21" s="72">
        <f>VLOOKUP($C21+QV$4,'Raw Data'!$B$3:$AD$1033,QV$3,0)</f>
        <v>0</v>
      </c>
      <c r="QW21" s="72">
        <f>VLOOKUP($C21+QW$4,'Raw Data'!$B$3:$AD$1033,QW$3,0)</f>
        <v>0</v>
      </c>
      <c r="QX21" s="72">
        <f>VLOOKUP($C21+QX$4,'Raw Data'!$B$3:$AD$1033,QX$3,0)</f>
        <v>0</v>
      </c>
      <c r="QY21" s="72">
        <f>VLOOKUP($C21+QY$4,'Raw Data'!$B$3:$AD$1033,QY$3,0)</f>
        <v>0</v>
      </c>
      <c r="QZ21" s="72">
        <f>VLOOKUP($C21+QZ$4,'Raw Data'!$B$3:$AD$1033,QZ$3,0)</f>
        <v>0</v>
      </c>
      <c r="RA21" s="73">
        <f t="shared" si="337"/>
        <v>0</v>
      </c>
      <c r="RB21" s="14"/>
      <c r="RC21" s="49">
        <f t="shared" si="338"/>
        <v>20</v>
      </c>
      <c r="RD21" s="53" t="str">
        <f t="shared" si="339"/>
        <v/>
      </c>
      <c r="RE21" s="53" t="str">
        <f t="shared" si="195"/>
        <v/>
      </c>
      <c r="RF21" s="53" t="str">
        <f t="shared" si="196"/>
        <v/>
      </c>
      <c r="RG21" s="53" t="str">
        <f t="shared" si="197"/>
        <v/>
      </c>
      <c r="RH21" s="53" t="str">
        <f t="shared" si="198"/>
        <v/>
      </c>
      <c r="RI21" s="53" t="str">
        <f t="shared" si="199"/>
        <v/>
      </c>
      <c r="RJ21" s="53" t="str">
        <f t="shared" si="200"/>
        <v/>
      </c>
      <c r="RK21" s="55">
        <f t="shared" si="340"/>
        <v>0</v>
      </c>
    </row>
    <row r="22" spans="2:479" ht="12.75" customHeight="1" x14ac:dyDescent="0.25">
      <c r="B22" s="170">
        <v>7</v>
      </c>
      <c r="C22" s="191">
        <f t="shared" si="201"/>
        <v>42509</v>
      </c>
      <c r="D22" s="41">
        <f t="shared" si="202"/>
        <v>2016</v>
      </c>
      <c r="E22" s="44" t="str">
        <f t="shared" si="203"/>
        <v>May</v>
      </c>
      <c r="F22" s="51">
        <f t="shared" si="204"/>
        <v>21</v>
      </c>
      <c r="G22" s="20">
        <f>VLOOKUP($C22+G$4,'Raw Data'!$B$3:$AD$1033,G$3,0)</f>
        <v>137</v>
      </c>
      <c r="H22" s="20">
        <f>VLOOKUP($C22+H$4,'Raw Data'!$B$3:$AD$1033,H$3,0)</f>
        <v>125</v>
      </c>
      <c r="I22" s="20">
        <f>VLOOKUP($C22+I$4,'Raw Data'!$B$3:$AD$1033,I$3,0)</f>
        <v>126</v>
      </c>
      <c r="J22" s="20">
        <f>VLOOKUP($C22+J$4,'Raw Data'!$B$3:$AD$1033,J$3,0)</f>
        <v>152</v>
      </c>
      <c r="K22" s="20">
        <f>VLOOKUP($C22+K$4,'Raw Data'!$B$3:$AD$1033,K$3,0)</f>
        <v>167</v>
      </c>
      <c r="L22" s="20">
        <f>VLOOKUP($C22+L$4,'Raw Data'!$B$3:$AD$1033,L$3,0)</f>
        <v>171</v>
      </c>
      <c r="M22" s="20">
        <f>VLOOKUP($C22+M$4,'Raw Data'!$B$3:$AD$1033,M$3,0)</f>
        <v>171</v>
      </c>
      <c r="N22" s="21">
        <f t="shared" si="205"/>
        <v>1049</v>
      </c>
      <c r="O22" s="14"/>
      <c r="P22" s="49">
        <f t="shared" si="206"/>
        <v>21</v>
      </c>
      <c r="Q22" s="53">
        <f t="shared" si="207"/>
        <v>0.13060057197330791</v>
      </c>
      <c r="R22" s="53">
        <f t="shared" si="80"/>
        <v>0.11916110581506197</v>
      </c>
      <c r="S22" s="53">
        <f t="shared" si="81"/>
        <v>0.12011439466158245</v>
      </c>
      <c r="T22" s="53">
        <f t="shared" si="82"/>
        <v>0.14489990467111535</v>
      </c>
      <c r="U22" s="53">
        <f t="shared" si="83"/>
        <v>0.15919923736892277</v>
      </c>
      <c r="V22" s="53">
        <f t="shared" si="84"/>
        <v>0.16301239275500476</v>
      </c>
      <c r="W22" s="53">
        <f t="shared" si="85"/>
        <v>0.16301239275500476</v>
      </c>
      <c r="X22" s="55">
        <f t="shared" si="208"/>
        <v>1</v>
      </c>
      <c r="Z22" s="41">
        <f t="shared" si="209"/>
        <v>2016</v>
      </c>
      <c r="AA22" s="44" t="str">
        <f t="shared" si="210"/>
        <v>May</v>
      </c>
      <c r="AB22" s="51">
        <f t="shared" si="211"/>
        <v>21</v>
      </c>
      <c r="AC22" s="72">
        <f>VLOOKUP($C22+AC$4,'Raw Data'!$B$3:$AD$1033,AC$3,0)</f>
        <v>155</v>
      </c>
      <c r="AD22" s="72">
        <f>VLOOKUP($C22+AD$4,'Raw Data'!$B$3:$AD$1033,AD$3,0)</f>
        <v>176</v>
      </c>
      <c r="AE22" s="72">
        <f>VLOOKUP($C22+AE$4,'Raw Data'!$B$3:$AD$1033,AE$3,0)</f>
        <v>146</v>
      </c>
      <c r="AF22" s="72">
        <f>VLOOKUP($C22+AF$4,'Raw Data'!$B$3:$AD$1033,AF$3,0)</f>
        <v>121</v>
      </c>
      <c r="AG22" s="72">
        <f>VLOOKUP($C22+AG$4,'Raw Data'!$B$3:$AD$1033,AG$3,0)</f>
        <v>149</v>
      </c>
      <c r="AH22" s="72">
        <f>VLOOKUP($C22+AH$4,'Raw Data'!$B$3:$AD$1033,AH$3,0)</f>
        <v>179</v>
      </c>
      <c r="AI22" s="72">
        <f>VLOOKUP($C22+AI$4,'Raw Data'!$B$3:$AD$1033,AI$3,0)</f>
        <v>183</v>
      </c>
      <c r="AJ22" s="73">
        <f t="shared" si="212"/>
        <v>1109</v>
      </c>
      <c r="AK22" s="14"/>
      <c r="AL22" s="49">
        <f t="shared" si="213"/>
        <v>21</v>
      </c>
      <c r="AM22" s="53">
        <f t="shared" si="214"/>
        <v>0.13976555455365194</v>
      </c>
      <c r="AN22" s="53">
        <f t="shared" si="86"/>
        <v>0.1587015329125338</v>
      </c>
      <c r="AO22" s="53">
        <f t="shared" si="87"/>
        <v>0.13165013525698827</v>
      </c>
      <c r="AP22" s="53">
        <f t="shared" si="88"/>
        <v>0.109107303877367</v>
      </c>
      <c r="AQ22" s="53">
        <f t="shared" si="89"/>
        <v>0.13435527502254282</v>
      </c>
      <c r="AR22" s="53">
        <f t="shared" si="90"/>
        <v>0.16140667267808836</v>
      </c>
      <c r="AS22" s="53">
        <f t="shared" si="91"/>
        <v>0.16501352569882777</v>
      </c>
      <c r="AT22" s="55">
        <f t="shared" si="215"/>
        <v>1</v>
      </c>
      <c r="AW22" s="41">
        <f t="shared" si="216"/>
        <v>2016</v>
      </c>
      <c r="AX22" s="44" t="str">
        <f t="shared" si="217"/>
        <v>May</v>
      </c>
      <c r="AY22" s="51">
        <f t="shared" si="218"/>
        <v>21</v>
      </c>
      <c r="AZ22" s="72">
        <f>VLOOKUP($C22+AZ$4,'Raw Data'!$B$3:$AD$1033,AZ$3,0)</f>
        <v>54</v>
      </c>
      <c r="BA22" s="72">
        <f>VLOOKUP($C22+BA$4,'Raw Data'!$B$3:$AD$1033,BA$3,0)</f>
        <v>76</v>
      </c>
      <c r="BB22" s="72">
        <f>VLOOKUP($C22+BB$4,'Raw Data'!$B$3:$AD$1033,BB$3,0)</f>
        <v>85</v>
      </c>
      <c r="BC22" s="72">
        <f>VLOOKUP($C22+BC$4,'Raw Data'!$B$3:$AD$1033,BC$3,0)</f>
        <v>84</v>
      </c>
      <c r="BD22" s="72">
        <f>VLOOKUP($C22+BD$4,'Raw Data'!$B$3:$AD$1033,BD$3,0)</f>
        <v>92</v>
      </c>
      <c r="BE22" s="72">
        <f>VLOOKUP($C22+BE$4,'Raw Data'!$B$3:$AD$1033,BE$3,0)</f>
        <v>78</v>
      </c>
      <c r="BF22" s="72">
        <f>VLOOKUP($C22+BF$4,'Raw Data'!$B$3:$AD$1033,BF$3,0)</f>
        <v>76</v>
      </c>
      <c r="BG22" s="73">
        <f t="shared" si="219"/>
        <v>545</v>
      </c>
      <c r="BH22" s="14"/>
      <c r="BI22" s="49">
        <f t="shared" si="220"/>
        <v>21</v>
      </c>
      <c r="BJ22" s="53">
        <f t="shared" si="221"/>
        <v>9.9082568807339455E-2</v>
      </c>
      <c r="BK22" s="53">
        <f t="shared" si="92"/>
        <v>0.13944954128440368</v>
      </c>
      <c r="BL22" s="53">
        <f t="shared" si="93"/>
        <v>0.15596330275229359</v>
      </c>
      <c r="BM22" s="53">
        <f t="shared" si="94"/>
        <v>0.15412844036697249</v>
      </c>
      <c r="BN22" s="53">
        <f t="shared" si="95"/>
        <v>0.16880733944954129</v>
      </c>
      <c r="BO22" s="53">
        <f t="shared" si="96"/>
        <v>0.14311926605504588</v>
      </c>
      <c r="BP22" s="53">
        <f t="shared" si="97"/>
        <v>0.13944954128440368</v>
      </c>
      <c r="BQ22" s="55">
        <f t="shared" si="222"/>
        <v>1</v>
      </c>
      <c r="BU22" s="41">
        <f t="shared" si="223"/>
        <v>2016</v>
      </c>
      <c r="BV22" s="44" t="str">
        <f t="shared" si="224"/>
        <v>May</v>
      </c>
      <c r="BW22" s="51">
        <f t="shared" si="225"/>
        <v>21</v>
      </c>
      <c r="BX22" s="72">
        <f>VLOOKUP($C22+BX$4,'Raw Data'!$B$3:$AD$1033,BX$3,0)</f>
        <v>39</v>
      </c>
      <c r="BY22" s="72">
        <f>VLOOKUP($C22+BY$4,'Raw Data'!$B$3:$AD$1033,BY$3,0)</f>
        <v>33</v>
      </c>
      <c r="BZ22" s="72">
        <f>VLOOKUP($C22+BZ$4,'Raw Data'!$B$3:$AD$1033,BZ$3,0)</f>
        <v>25</v>
      </c>
      <c r="CA22" s="72">
        <f>VLOOKUP($C22+CA$4,'Raw Data'!$B$3:$AD$1033,CA$3,0)</f>
        <v>21</v>
      </c>
      <c r="CB22" s="72">
        <f>VLOOKUP($C22+CB$4,'Raw Data'!$B$3:$AD$1033,CB$3,0)</f>
        <v>43</v>
      </c>
      <c r="CC22" s="72">
        <f>VLOOKUP($C22+CC$4,'Raw Data'!$B$3:$AD$1033,CC$3,0)</f>
        <v>47</v>
      </c>
      <c r="CD22" s="72">
        <f>VLOOKUP($C22+CD$4,'Raw Data'!$B$3:$AD$1033,CD$3,0)</f>
        <v>36</v>
      </c>
      <c r="CE22" s="73">
        <f t="shared" si="226"/>
        <v>244</v>
      </c>
      <c r="CF22" s="14"/>
      <c r="CG22" s="49">
        <f t="shared" si="227"/>
        <v>21</v>
      </c>
      <c r="CH22" s="53">
        <f t="shared" si="228"/>
        <v>0.1598360655737705</v>
      </c>
      <c r="CI22" s="53">
        <f t="shared" si="98"/>
        <v>0.13524590163934427</v>
      </c>
      <c r="CJ22" s="53">
        <f t="shared" si="99"/>
        <v>0.10245901639344263</v>
      </c>
      <c r="CK22" s="53">
        <f t="shared" si="100"/>
        <v>8.6065573770491802E-2</v>
      </c>
      <c r="CL22" s="53">
        <f t="shared" si="101"/>
        <v>0.17622950819672131</v>
      </c>
      <c r="CM22" s="53">
        <f t="shared" si="102"/>
        <v>0.19262295081967212</v>
      </c>
      <c r="CN22" s="53">
        <f t="shared" si="103"/>
        <v>0.14754098360655737</v>
      </c>
      <c r="CO22" s="55">
        <f t="shared" si="229"/>
        <v>1</v>
      </c>
      <c r="CS22" s="41">
        <f t="shared" si="230"/>
        <v>2016</v>
      </c>
      <c r="CT22" s="44" t="str">
        <f t="shared" si="231"/>
        <v>May</v>
      </c>
      <c r="CU22" s="51">
        <f t="shared" si="232"/>
        <v>21</v>
      </c>
      <c r="CV22" s="72">
        <f>VLOOKUP($C22+CV$4,'Raw Data'!$B$3:$AD$1033,CV$3,0)</f>
        <v>509</v>
      </c>
      <c r="CW22" s="72">
        <f>VLOOKUP($C22+CW$4,'Raw Data'!$B$3:$AD$1033,CW$3,0)</f>
        <v>464</v>
      </c>
      <c r="CX22" s="72">
        <f>VLOOKUP($C22+CX$4,'Raw Data'!$B$3:$AD$1033,CX$3,0)</f>
        <v>417</v>
      </c>
      <c r="CY22" s="72">
        <f>VLOOKUP($C22+CY$4,'Raw Data'!$B$3:$AD$1033,CY$3,0)</f>
        <v>386</v>
      </c>
      <c r="CZ22" s="72">
        <f>VLOOKUP($C22+CZ$4,'Raw Data'!$B$3:$AD$1033,CZ$3,0)</f>
        <v>612</v>
      </c>
      <c r="DA22" s="72">
        <f>VLOOKUP($C22+DA$4,'Raw Data'!$B$3:$AD$1033,DA$3,0)</f>
        <v>638</v>
      </c>
      <c r="DB22" s="72">
        <f>VLOOKUP($C22+DB$4,'Raw Data'!$B$3:$AD$1033,DB$3,0)</f>
        <v>456</v>
      </c>
      <c r="DC22" s="73">
        <f t="shared" si="233"/>
        <v>3482</v>
      </c>
      <c r="DD22" s="14"/>
      <c r="DE22" s="49">
        <f t="shared" si="234"/>
        <v>21</v>
      </c>
      <c r="DF22" s="53">
        <f t="shared" si="235"/>
        <v>0.14618035611717403</v>
      </c>
      <c r="DG22" s="53">
        <f t="shared" si="104"/>
        <v>0.13325674899483056</v>
      </c>
      <c r="DH22" s="53">
        <f t="shared" si="105"/>
        <v>0.11975875933371626</v>
      </c>
      <c r="DI22" s="53">
        <f t="shared" si="106"/>
        <v>0.11085582998276852</v>
      </c>
      <c r="DJ22" s="53">
        <f t="shared" si="107"/>
        <v>0.17576105686387133</v>
      </c>
      <c r="DK22" s="53">
        <f t="shared" si="108"/>
        <v>0.18322802986789202</v>
      </c>
      <c r="DL22" s="53">
        <f t="shared" si="109"/>
        <v>0.13095921883974726</v>
      </c>
      <c r="DM22" s="55">
        <f t="shared" si="236"/>
        <v>1</v>
      </c>
      <c r="DQ22" s="41">
        <f t="shared" si="237"/>
        <v>2016</v>
      </c>
      <c r="DR22" s="44" t="str">
        <f t="shared" si="238"/>
        <v>May</v>
      </c>
      <c r="DS22" s="51">
        <f t="shared" si="239"/>
        <v>21</v>
      </c>
      <c r="DT22" s="72">
        <f>VLOOKUP($C22+DT$4,'Raw Data'!$B$3:$AD$1033,DT$3,0)</f>
        <v>76</v>
      </c>
      <c r="DU22" s="72">
        <f>VLOOKUP($C22+DU$4,'Raw Data'!$B$3:$AD$1033,DU$3,0)</f>
        <v>71</v>
      </c>
      <c r="DV22" s="72">
        <f>VLOOKUP($C22+DV$4,'Raw Data'!$B$3:$AD$1033,DV$3,0)</f>
        <v>78</v>
      </c>
      <c r="DW22" s="72">
        <f>VLOOKUP($C22+DW$4,'Raw Data'!$B$3:$AD$1033,DW$3,0)</f>
        <v>72</v>
      </c>
      <c r="DX22" s="72">
        <f>VLOOKUP($C22+DX$4,'Raw Data'!$B$3:$AD$1033,DX$3,0)</f>
        <v>72</v>
      </c>
      <c r="DY22" s="72">
        <f>VLOOKUP($C22+DY$4,'Raw Data'!$B$3:$AD$1033,DY$3,0)</f>
        <v>81</v>
      </c>
      <c r="DZ22" s="72">
        <f>VLOOKUP($C22+DZ$4,'Raw Data'!$B$3:$AD$1033,DZ$3,0)</f>
        <v>90</v>
      </c>
      <c r="EA22" s="73">
        <f t="shared" si="240"/>
        <v>540</v>
      </c>
      <c r="EB22" s="14"/>
      <c r="EC22" s="49">
        <f t="shared" si="241"/>
        <v>21</v>
      </c>
      <c r="ED22" s="53">
        <f t="shared" si="242"/>
        <v>0.14074074074074075</v>
      </c>
      <c r="EE22" s="53">
        <f t="shared" si="110"/>
        <v>0.13148148148148148</v>
      </c>
      <c r="EF22" s="53">
        <f t="shared" si="111"/>
        <v>0.14444444444444443</v>
      </c>
      <c r="EG22" s="53">
        <f t="shared" si="112"/>
        <v>0.13333333333333333</v>
      </c>
      <c r="EH22" s="53">
        <f t="shared" si="113"/>
        <v>0.13333333333333333</v>
      </c>
      <c r="EI22" s="53">
        <f t="shared" si="114"/>
        <v>0.15</v>
      </c>
      <c r="EJ22" s="53">
        <f t="shared" si="115"/>
        <v>0.16666666666666666</v>
      </c>
      <c r="EK22" s="55">
        <f t="shared" si="243"/>
        <v>1</v>
      </c>
      <c r="EO22" s="41">
        <f t="shared" si="244"/>
        <v>2016</v>
      </c>
      <c r="EP22" s="44" t="str">
        <f t="shared" si="245"/>
        <v>May</v>
      </c>
      <c r="EQ22" s="51">
        <f t="shared" si="246"/>
        <v>21</v>
      </c>
      <c r="ER22" s="72">
        <f>VLOOKUP($C22+ER$4,'Raw Data'!$B$3:$AD$1033,ER$3,0)</f>
        <v>76</v>
      </c>
      <c r="ES22" s="72">
        <f>VLOOKUP($C22+ES$4,'Raw Data'!$B$3:$AD$1033,ES$3,0)</f>
        <v>71</v>
      </c>
      <c r="ET22" s="72">
        <f>VLOOKUP($C22+ET$4,'Raw Data'!$B$3:$AD$1033,ET$3,0)</f>
        <v>78</v>
      </c>
      <c r="EU22" s="72">
        <f>VLOOKUP($C22+EU$4,'Raw Data'!$B$3:$AD$1033,EU$3,0)</f>
        <v>72</v>
      </c>
      <c r="EV22" s="72">
        <f>VLOOKUP($C22+EV$4,'Raw Data'!$B$3:$AD$1033,EV$3,0)</f>
        <v>72</v>
      </c>
      <c r="EW22" s="72">
        <f>VLOOKUP($C22+EW$4,'Raw Data'!$B$3:$AD$1033,EW$3,0)</f>
        <v>81</v>
      </c>
      <c r="EX22" s="72">
        <f>VLOOKUP($C22+EX$4,'Raw Data'!$B$3:$AD$1033,EX$3,0)</f>
        <v>90</v>
      </c>
      <c r="EY22" s="73">
        <f t="shared" si="247"/>
        <v>540</v>
      </c>
      <c r="EZ22" s="14"/>
      <c r="FA22" s="49">
        <f t="shared" si="248"/>
        <v>21</v>
      </c>
      <c r="FB22" s="53">
        <f t="shared" si="249"/>
        <v>0.14074074074074075</v>
      </c>
      <c r="FC22" s="53">
        <f t="shared" si="116"/>
        <v>0.13148148148148148</v>
      </c>
      <c r="FD22" s="53">
        <f t="shared" si="117"/>
        <v>0.14444444444444443</v>
      </c>
      <c r="FE22" s="53">
        <f t="shared" si="118"/>
        <v>0.13333333333333333</v>
      </c>
      <c r="FF22" s="53">
        <f t="shared" si="119"/>
        <v>0.13333333333333333</v>
      </c>
      <c r="FG22" s="53">
        <f t="shared" si="120"/>
        <v>0.15</v>
      </c>
      <c r="FH22" s="53">
        <f t="shared" si="121"/>
        <v>0.16666666666666666</v>
      </c>
      <c r="FI22" s="55">
        <f t="shared" si="250"/>
        <v>1</v>
      </c>
      <c r="FM22" s="41">
        <f t="shared" si="251"/>
        <v>2016</v>
      </c>
      <c r="FN22" s="44" t="str">
        <f t="shared" si="252"/>
        <v>May</v>
      </c>
      <c r="FO22" s="51">
        <f t="shared" si="253"/>
        <v>21</v>
      </c>
      <c r="FP22" s="72">
        <f>VLOOKUP($C22+FP$4,'Raw Data'!$B$3:$AD$1033,FP$3,0)</f>
        <v>2826</v>
      </c>
      <c r="FQ22" s="72">
        <f>VLOOKUP($C22+FQ$4,'Raw Data'!$B$3:$AD$1033,FQ$3,0)</f>
        <v>2665</v>
      </c>
      <c r="FR22" s="72">
        <f>VLOOKUP($C22+FR$4,'Raw Data'!$B$3:$AD$1033,FR$3,0)</f>
        <v>1802</v>
      </c>
      <c r="FS22" s="72">
        <f>VLOOKUP($C22+FS$4,'Raw Data'!$B$3:$AD$1033,FS$3,0)</f>
        <v>1516</v>
      </c>
      <c r="FT22" s="72">
        <f>VLOOKUP($C22+FT$4,'Raw Data'!$B$3:$AD$1033,FT$3,0)</f>
        <v>3327</v>
      </c>
      <c r="FU22" s="72">
        <f>VLOOKUP($C22+FU$4,'Raw Data'!$B$3:$AD$1033,FU$3,0)</f>
        <v>2930</v>
      </c>
      <c r="FV22" s="72">
        <f>VLOOKUP($C22+FV$4,'Raw Data'!$B$3:$AD$1033,FV$3,0)</f>
        <v>2666</v>
      </c>
      <c r="FW22" s="73">
        <f t="shared" si="254"/>
        <v>17732</v>
      </c>
      <c r="FX22" s="14"/>
      <c r="FY22" s="49">
        <f t="shared" si="255"/>
        <v>21</v>
      </c>
      <c r="FZ22" s="53">
        <f t="shared" si="256"/>
        <v>0.15937288517933679</v>
      </c>
      <c r="GA22" s="53">
        <f t="shared" si="122"/>
        <v>0.15029325513196481</v>
      </c>
      <c r="GB22" s="53">
        <f t="shared" si="123"/>
        <v>0.10162418226934355</v>
      </c>
      <c r="GC22" s="53">
        <f t="shared" si="124"/>
        <v>8.5495150011279039E-2</v>
      </c>
      <c r="GD22" s="53">
        <f t="shared" si="125"/>
        <v>0.18762688923979245</v>
      </c>
      <c r="GE22" s="53">
        <f t="shared" si="126"/>
        <v>0.16523798781863297</v>
      </c>
      <c r="GF22" s="53">
        <f t="shared" si="127"/>
        <v>0.15034965034965034</v>
      </c>
      <c r="GG22" s="55">
        <f t="shared" si="257"/>
        <v>0.99999999999999989</v>
      </c>
      <c r="GK22" s="41">
        <f t="shared" si="258"/>
        <v>2016</v>
      </c>
      <c r="GL22" s="44" t="str">
        <f t="shared" si="259"/>
        <v>May</v>
      </c>
      <c r="GM22" s="51">
        <f t="shared" si="260"/>
        <v>21</v>
      </c>
      <c r="GN22" s="72">
        <f>VLOOKUP($C22+GN$4,'Raw Data'!$B$3:$AD$1033,GN$3,0)</f>
        <v>1985</v>
      </c>
      <c r="GO22" s="72">
        <f>VLOOKUP($C22+GO$4,'Raw Data'!$B$3:$AD$1033,GO$3,0)</f>
        <v>2023</v>
      </c>
      <c r="GP22" s="72">
        <f>VLOOKUP($C22+GP$4,'Raw Data'!$B$3:$AD$1033,GP$3,0)</f>
        <v>1681</v>
      </c>
      <c r="GQ22" s="72">
        <f>VLOOKUP($C22+GQ$4,'Raw Data'!$B$3:$AD$1033,GQ$3,0)</f>
        <v>1448</v>
      </c>
      <c r="GR22" s="72">
        <f>VLOOKUP($C22+GR$4,'Raw Data'!$B$3:$AD$1033,GR$3,0)</f>
        <v>2209</v>
      </c>
      <c r="GS22" s="72">
        <f>VLOOKUP($C22+GS$4,'Raw Data'!$B$3:$AD$1033,GS$3,0)</f>
        <v>1912</v>
      </c>
      <c r="GT22" s="72">
        <f>VLOOKUP($C22+GT$4,'Raw Data'!$B$3:$AD$1033,GT$3,0)</f>
        <v>1832</v>
      </c>
      <c r="GU22" s="73">
        <f t="shared" si="261"/>
        <v>13090</v>
      </c>
      <c r="GV22" s="14"/>
      <c r="GW22" s="49">
        <f t="shared" si="262"/>
        <v>21</v>
      </c>
      <c r="GX22" s="53">
        <f t="shared" si="263"/>
        <v>0.15164247517188695</v>
      </c>
      <c r="GY22" s="53">
        <f t="shared" si="128"/>
        <v>0.15454545454545454</v>
      </c>
      <c r="GZ22" s="53">
        <f t="shared" si="129"/>
        <v>0.12841864018334606</v>
      </c>
      <c r="HA22" s="53">
        <f t="shared" si="130"/>
        <v>0.11061879297173415</v>
      </c>
      <c r="HB22" s="53">
        <f t="shared" si="131"/>
        <v>0.16875477463712757</v>
      </c>
      <c r="HC22" s="53">
        <f t="shared" si="132"/>
        <v>0.14606569900687547</v>
      </c>
      <c r="HD22" s="53">
        <f t="shared" si="133"/>
        <v>0.13995416348357526</v>
      </c>
      <c r="HE22" s="55">
        <f t="shared" si="264"/>
        <v>1</v>
      </c>
      <c r="HI22" s="41">
        <f t="shared" si="265"/>
        <v>2016</v>
      </c>
      <c r="HJ22" s="44" t="str">
        <f t="shared" si="266"/>
        <v>May</v>
      </c>
      <c r="HK22" s="51">
        <f t="shared" si="267"/>
        <v>21</v>
      </c>
      <c r="HL22" s="72">
        <f>VLOOKUP($C22+HL$4,'Raw Data'!$B$3:$AD$1033,HL$3,0)</f>
        <v>165</v>
      </c>
      <c r="HM22" s="72">
        <f>VLOOKUP($C22+HM$4,'Raw Data'!$B$3:$AD$1033,HM$3,0)</f>
        <v>152</v>
      </c>
      <c r="HN22" s="72">
        <f>VLOOKUP($C22+HN$4,'Raw Data'!$B$3:$AD$1033,HN$3,0)</f>
        <v>171</v>
      </c>
      <c r="HO22" s="72">
        <f>VLOOKUP($C22+HO$4,'Raw Data'!$B$3:$AD$1033,HO$3,0)</f>
        <v>127</v>
      </c>
      <c r="HP22" s="72">
        <f>VLOOKUP($C22+HP$4,'Raw Data'!$B$3:$AD$1033,HP$3,0)</f>
        <v>188</v>
      </c>
      <c r="HQ22" s="72">
        <f>VLOOKUP($C22+HQ$4,'Raw Data'!$B$3:$AD$1033,HQ$3,0)</f>
        <v>159</v>
      </c>
      <c r="HR22" s="72">
        <f>VLOOKUP($C22+HR$4,'Raw Data'!$B$3:$AD$1033,HR$3,0)</f>
        <v>151</v>
      </c>
      <c r="HS22" s="73">
        <f t="shared" si="268"/>
        <v>1113</v>
      </c>
      <c r="HT22" s="14"/>
      <c r="HU22" s="49">
        <f t="shared" si="269"/>
        <v>21</v>
      </c>
      <c r="HV22" s="53">
        <f t="shared" si="270"/>
        <v>0.14824797843665768</v>
      </c>
      <c r="HW22" s="53">
        <f t="shared" si="134"/>
        <v>0.13656783468104222</v>
      </c>
      <c r="HX22" s="53">
        <f t="shared" si="135"/>
        <v>0.15363881401617252</v>
      </c>
      <c r="HY22" s="53">
        <f t="shared" si="136"/>
        <v>0.11410601976639713</v>
      </c>
      <c r="HZ22" s="53">
        <f t="shared" si="137"/>
        <v>0.16891284815813118</v>
      </c>
      <c r="IA22" s="53">
        <f t="shared" si="138"/>
        <v>0.14285714285714285</v>
      </c>
      <c r="IB22" s="53">
        <f t="shared" si="139"/>
        <v>0.13566936208445643</v>
      </c>
      <c r="IC22" s="55">
        <f t="shared" si="271"/>
        <v>1</v>
      </c>
      <c r="IG22" s="41">
        <f t="shared" si="272"/>
        <v>2016</v>
      </c>
      <c r="IH22" s="44" t="str">
        <f t="shared" si="273"/>
        <v>May</v>
      </c>
      <c r="II22" s="51">
        <f t="shared" si="274"/>
        <v>21</v>
      </c>
      <c r="IJ22" s="72">
        <f>VLOOKUP($C22+IJ$4,'Raw Data'!$B$3:$AD$1033,IJ$3,0)</f>
        <v>62</v>
      </c>
      <c r="IK22" s="72">
        <f>VLOOKUP($C22+IK$4,'Raw Data'!$B$3:$AD$1033,IK$3,0)</f>
        <v>52</v>
      </c>
      <c r="IL22" s="72">
        <f>VLOOKUP($C22+IL$4,'Raw Data'!$B$3:$AD$1033,IL$3,0)</f>
        <v>68</v>
      </c>
      <c r="IM22" s="72">
        <f>VLOOKUP($C22+IM$4,'Raw Data'!$B$3:$AD$1033,IM$3,0)</f>
        <v>37</v>
      </c>
      <c r="IN22" s="72">
        <f>VLOOKUP($C22+IN$4,'Raw Data'!$B$3:$AD$1033,IN$3,0)</f>
        <v>61</v>
      </c>
      <c r="IO22" s="72">
        <f>VLOOKUP($C22+IO$4,'Raw Data'!$B$3:$AD$1033,IO$3,0)</f>
        <v>72</v>
      </c>
      <c r="IP22" s="72">
        <f>VLOOKUP($C22+IP$4,'Raw Data'!$B$3:$AD$1033,IP$3,0)</f>
        <v>64</v>
      </c>
      <c r="IQ22" s="73">
        <f t="shared" si="275"/>
        <v>416</v>
      </c>
      <c r="IR22" s="14"/>
      <c r="IS22" s="49">
        <f t="shared" si="276"/>
        <v>21</v>
      </c>
      <c r="IT22" s="53">
        <f t="shared" si="277"/>
        <v>0.14903846153846154</v>
      </c>
      <c r="IU22" s="53">
        <f t="shared" si="140"/>
        <v>0.125</v>
      </c>
      <c r="IV22" s="53">
        <f t="shared" si="141"/>
        <v>0.16346153846153846</v>
      </c>
      <c r="IW22" s="53">
        <f t="shared" si="142"/>
        <v>8.8942307692307696E-2</v>
      </c>
      <c r="IX22" s="53">
        <f t="shared" si="143"/>
        <v>0.14663461538461539</v>
      </c>
      <c r="IY22" s="53">
        <f t="shared" si="144"/>
        <v>0.17307692307692307</v>
      </c>
      <c r="IZ22" s="53">
        <f t="shared" si="145"/>
        <v>0.15384615384615385</v>
      </c>
      <c r="JA22" s="55">
        <f t="shared" si="278"/>
        <v>1</v>
      </c>
      <c r="JE22" s="41">
        <f t="shared" si="279"/>
        <v>2016</v>
      </c>
      <c r="JF22" s="44" t="str">
        <f t="shared" si="280"/>
        <v>May</v>
      </c>
      <c r="JG22" s="51">
        <f t="shared" si="281"/>
        <v>21</v>
      </c>
      <c r="JH22" s="72">
        <f>VLOOKUP($C22+JH$4,'Raw Data'!$B$3:$AD$1033,JH$3,0)</f>
        <v>193</v>
      </c>
      <c r="JI22" s="72">
        <f>VLOOKUP($C22+JI$4,'Raw Data'!$B$3:$AD$1033,JI$3,0)</f>
        <v>158</v>
      </c>
      <c r="JJ22" s="72">
        <f>VLOOKUP($C22+JJ$4,'Raw Data'!$B$3:$AD$1033,JJ$3,0)</f>
        <v>130</v>
      </c>
      <c r="JK22" s="72">
        <f>VLOOKUP($C22+JK$4,'Raw Data'!$B$3:$AD$1033,JK$3,0)</f>
        <v>92</v>
      </c>
      <c r="JL22" s="72">
        <f>VLOOKUP($C22+JL$4,'Raw Data'!$B$3:$AD$1033,JL$3,0)</f>
        <v>172</v>
      </c>
      <c r="JM22" s="72">
        <f>VLOOKUP($C22+JM$4,'Raw Data'!$B$3:$AD$1033,JM$3,0)</f>
        <v>181</v>
      </c>
      <c r="JN22" s="72">
        <f>VLOOKUP($C22+JN$4,'Raw Data'!$B$3:$AD$1033,JN$3,0)</f>
        <v>178</v>
      </c>
      <c r="JO22" s="73">
        <f t="shared" si="282"/>
        <v>1104</v>
      </c>
      <c r="JP22" s="14"/>
      <c r="JQ22" s="49">
        <f t="shared" si="283"/>
        <v>21</v>
      </c>
      <c r="JR22" s="53">
        <f t="shared" si="284"/>
        <v>0.17481884057971014</v>
      </c>
      <c r="JS22" s="53">
        <f t="shared" si="146"/>
        <v>0.1431159420289855</v>
      </c>
      <c r="JT22" s="53">
        <f t="shared" si="147"/>
        <v>0.11775362318840579</v>
      </c>
      <c r="JU22" s="53">
        <f t="shared" si="148"/>
        <v>8.3333333333333329E-2</v>
      </c>
      <c r="JV22" s="53">
        <f t="shared" si="149"/>
        <v>0.15579710144927536</v>
      </c>
      <c r="JW22" s="53">
        <f t="shared" si="150"/>
        <v>0.16394927536231885</v>
      </c>
      <c r="JX22" s="53">
        <f t="shared" si="151"/>
        <v>0.16123188405797101</v>
      </c>
      <c r="JY22" s="55">
        <f t="shared" si="285"/>
        <v>1</v>
      </c>
      <c r="KC22" s="41">
        <f t="shared" si="286"/>
        <v>2016</v>
      </c>
      <c r="KD22" s="44" t="str">
        <f t="shared" si="287"/>
        <v>May</v>
      </c>
      <c r="KE22" s="51">
        <f t="shared" si="288"/>
        <v>21</v>
      </c>
      <c r="KF22" s="72">
        <f>VLOOKUP($C22+KF$4,'Raw Data'!$B$3:$AD$1033,KF$3,0)</f>
        <v>21</v>
      </c>
      <c r="KG22" s="72">
        <f>VLOOKUP($C22+KG$4,'Raw Data'!$B$3:$AD$1033,KG$3,0)</f>
        <v>26</v>
      </c>
      <c r="KH22" s="72">
        <f>VLOOKUP($C22+KH$4,'Raw Data'!$B$3:$AD$1033,KH$3,0)</f>
        <v>0</v>
      </c>
      <c r="KI22" s="72">
        <f>VLOOKUP($C22+KI$4,'Raw Data'!$B$3:$AD$1033,KI$3,0)</f>
        <v>0</v>
      </c>
      <c r="KJ22" s="72">
        <f>VLOOKUP($C22+KJ$4,'Raw Data'!$B$3:$AD$1033,KJ$3,0)</f>
        <v>33</v>
      </c>
      <c r="KK22" s="72">
        <f>VLOOKUP($C22+KK$4,'Raw Data'!$B$3:$AD$1033,KK$3,0)</f>
        <v>19</v>
      </c>
      <c r="KL22" s="72">
        <f>VLOOKUP($C22+KL$4,'Raw Data'!$B$3:$AD$1033,KL$3,0)</f>
        <v>24</v>
      </c>
      <c r="KM22" s="73">
        <f t="shared" si="289"/>
        <v>123</v>
      </c>
      <c r="KN22" s="14"/>
      <c r="KO22" s="49">
        <f t="shared" si="290"/>
        <v>21</v>
      </c>
      <c r="KP22" s="53">
        <f t="shared" si="291"/>
        <v>0.17073170731707318</v>
      </c>
      <c r="KQ22" s="53">
        <f t="shared" si="152"/>
        <v>0.21138211382113822</v>
      </c>
      <c r="KR22" s="53">
        <f t="shared" si="153"/>
        <v>0</v>
      </c>
      <c r="KS22" s="53">
        <f t="shared" si="154"/>
        <v>0</v>
      </c>
      <c r="KT22" s="53">
        <f t="shared" si="155"/>
        <v>0.26829268292682928</v>
      </c>
      <c r="KU22" s="53">
        <f t="shared" si="156"/>
        <v>0.15447154471544716</v>
      </c>
      <c r="KV22" s="53">
        <f t="shared" si="157"/>
        <v>0.1951219512195122</v>
      </c>
      <c r="KW22" s="55">
        <f t="shared" si="292"/>
        <v>1</v>
      </c>
      <c r="LA22" s="41">
        <f t="shared" si="293"/>
        <v>2016</v>
      </c>
      <c r="LB22" s="44" t="str">
        <f t="shared" si="294"/>
        <v>May</v>
      </c>
      <c r="LC22" s="51">
        <f t="shared" si="295"/>
        <v>21</v>
      </c>
      <c r="LD22" s="72">
        <f>VLOOKUP($C22+LD$4,'Raw Data'!$B$3:$AD$1033,LD$3,0)</f>
        <v>73</v>
      </c>
      <c r="LE22" s="72">
        <f>VLOOKUP($C22+LE$4,'Raw Data'!$B$3:$AD$1033,LE$3,0)</f>
        <v>67</v>
      </c>
      <c r="LF22" s="72">
        <f>VLOOKUP($C22+LF$4,'Raw Data'!$B$3:$AD$1033,LF$3,0)</f>
        <v>0</v>
      </c>
      <c r="LG22" s="72">
        <f>VLOOKUP($C22+LG$4,'Raw Data'!$B$3:$AD$1033,LG$3,0)</f>
        <v>0</v>
      </c>
      <c r="LH22" s="72">
        <f>VLOOKUP($C22+LH$4,'Raw Data'!$B$3:$AD$1033,LH$3,0)</f>
        <v>110</v>
      </c>
      <c r="LI22" s="72">
        <f>VLOOKUP($C22+LI$4,'Raw Data'!$B$3:$AD$1033,LI$3,0)</f>
        <v>86</v>
      </c>
      <c r="LJ22" s="72">
        <f>VLOOKUP($C22+LJ$4,'Raw Data'!$B$3:$AD$1033,LJ$3,0)</f>
        <v>87</v>
      </c>
      <c r="LK22" s="73">
        <f t="shared" si="296"/>
        <v>423</v>
      </c>
      <c r="LL22" s="14"/>
      <c r="LM22" s="49">
        <f t="shared" si="297"/>
        <v>21</v>
      </c>
      <c r="LN22" s="53">
        <f t="shared" si="298"/>
        <v>0.17257683215130024</v>
      </c>
      <c r="LO22" s="53">
        <f t="shared" si="158"/>
        <v>0.15839243498817968</v>
      </c>
      <c r="LP22" s="53">
        <f t="shared" si="159"/>
        <v>0</v>
      </c>
      <c r="LQ22" s="53">
        <f t="shared" si="160"/>
        <v>0</v>
      </c>
      <c r="LR22" s="53">
        <f t="shared" si="161"/>
        <v>0.26004728132387706</v>
      </c>
      <c r="LS22" s="53">
        <f t="shared" si="162"/>
        <v>0.20330969267139479</v>
      </c>
      <c r="LT22" s="53">
        <f t="shared" si="163"/>
        <v>0.20567375886524822</v>
      </c>
      <c r="LU22" s="55">
        <f t="shared" si="299"/>
        <v>0.99999999999999989</v>
      </c>
      <c r="LY22" s="41">
        <f t="shared" si="300"/>
        <v>2016</v>
      </c>
      <c r="LZ22" s="44" t="str">
        <f t="shared" si="301"/>
        <v>May</v>
      </c>
      <c r="MA22" s="51">
        <f t="shared" si="302"/>
        <v>21</v>
      </c>
      <c r="MB22" s="72">
        <f>VLOOKUP($C22+MB$4,'Raw Data'!$B$3:$AD$1033,MB$3,0)</f>
        <v>726</v>
      </c>
      <c r="MC22" s="72">
        <f>VLOOKUP($C22+MC$4,'Raw Data'!$B$3:$AD$1033,MC$3,0)</f>
        <v>554</v>
      </c>
      <c r="MD22" s="72">
        <f>VLOOKUP($C22+MD$4,'Raw Data'!$B$3:$AD$1033,MD$3,0)</f>
        <v>193</v>
      </c>
      <c r="ME22" s="72">
        <f>VLOOKUP($C22+ME$4,'Raw Data'!$B$3:$AD$1033,ME$3,0)</f>
        <v>154</v>
      </c>
      <c r="MF22" s="72">
        <f>VLOOKUP($C22+MF$4,'Raw Data'!$B$3:$AD$1033,MF$3,0)</f>
        <v>615</v>
      </c>
      <c r="MG22" s="72">
        <f>VLOOKUP($C22+MG$4,'Raw Data'!$B$3:$AD$1033,MG$3,0)</f>
        <v>616</v>
      </c>
      <c r="MH22" s="72">
        <f>VLOOKUP($C22+MH$4,'Raw Data'!$B$3:$AD$1033,MH$3,0)</f>
        <v>644</v>
      </c>
      <c r="MI22" s="73">
        <f t="shared" si="303"/>
        <v>3502</v>
      </c>
      <c r="MJ22" s="14"/>
      <c r="MK22" s="49">
        <f t="shared" si="304"/>
        <v>21</v>
      </c>
      <c r="ML22" s="53">
        <f t="shared" si="305"/>
        <v>0.20731010850942319</v>
      </c>
      <c r="MM22" s="53">
        <f t="shared" si="164"/>
        <v>0.15819531696173614</v>
      </c>
      <c r="MN22" s="53">
        <f t="shared" si="165"/>
        <v>5.5111364934323247E-2</v>
      </c>
      <c r="MO22" s="53">
        <f t="shared" si="166"/>
        <v>4.3974871501998858E-2</v>
      </c>
      <c r="MP22" s="53">
        <f t="shared" si="167"/>
        <v>0.1756139348943461</v>
      </c>
      <c r="MQ22" s="53">
        <f t="shared" si="168"/>
        <v>0.17589948600799543</v>
      </c>
      <c r="MR22" s="53">
        <f t="shared" si="169"/>
        <v>0.18389491719017703</v>
      </c>
      <c r="MS22" s="55">
        <f t="shared" si="306"/>
        <v>1</v>
      </c>
      <c r="MW22" s="41">
        <f t="shared" si="307"/>
        <v>2016</v>
      </c>
      <c r="MX22" s="44" t="str">
        <f t="shared" si="308"/>
        <v>May</v>
      </c>
      <c r="MY22" s="51">
        <f t="shared" si="309"/>
        <v>21</v>
      </c>
      <c r="MZ22" s="72">
        <f>VLOOKUP($C22+MZ$4,'Raw Data'!$B$3:$AD$1033,MZ$3,0)</f>
        <v>89</v>
      </c>
      <c r="NA22" s="72">
        <f>VLOOKUP($C22+NA$4,'Raw Data'!$B$3:$AD$1033,NA$3,0)</f>
        <v>85</v>
      </c>
      <c r="NB22" s="72">
        <f>VLOOKUP($C22+NB$4,'Raw Data'!$B$3:$AD$1033,NB$3,0)</f>
        <v>61</v>
      </c>
      <c r="NC22" s="72">
        <f>VLOOKUP($C22+NC$4,'Raw Data'!$B$3:$AD$1033,NC$3,0)</f>
        <v>50</v>
      </c>
      <c r="ND22" s="72">
        <f>VLOOKUP($C22+ND$4,'Raw Data'!$B$3:$AD$1033,ND$3,0)</f>
        <v>95</v>
      </c>
      <c r="NE22" s="72">
        <f>VLOOKUP($C22+NE$4,'Raw Data'!$B$3:$AD$1033,NE$3,0)</f>
        <v>117</v>
      </c>
      <c r="NF22" s="72">
        <f>VLOOKUP($C22+NF$4,'Raw Data'!$B$3:$AD$1033,NF$3,0)</f>
        <v>112</v>
      </c>
      <c r="NG22" s="73">
        <f t="shared" si="310"/>
        <v>609</v>
      </c>
      <c r="NH22" s="14"/>
      <c r="NI22" s="49">
        <f t="shared" si="311"/>
        <v>21</v>
      </c>
      <c r="NJ22" s="53">
        <f t="shared" si="170"/>
        <v>0.14614121510673234</v>
      </c>
      <c r="NK22" s="53">
        <f t="shared" si="171"/>
        <v>0.13957307060755336</v>
      </c>
      <c r="NL22" s="53">
        <f t="shared" si="172"/>
        <v>0.10016420361247948</v>
      </c>
      <c r="NM22" s="53">
        <f t="shared" si="173"/>
        <v>8.2101806239737271E-2</v>
      </c>
      <c r="NN22" s="53">
        <f t="shared" si="174"/>
        <v>0.15599343185550082</v>
      </c>
      <c r="NO22" s="53">
        <f t="shared" si="175"/>
        <v>0.19211822660098521</v>
      </c>
      <c r="NP22" s="53">
        <f t="shared" si="176"/>
        <v>0.18390804597701149</v>
      </c>
      <c r="NQ22" s="55">
        <f t="shared" si="312"/>
        <v>1</v>
      </c>
      <c r="NU22" s="41">
        <f t="shared" si="313"/>
        <v>2016</v>
      </c>
      <c r="NV22" s="44" t="str">
        <f t="shared" si="314"/>
        <v>May</v>
      </c>
      <c r="NW22" s="51">
        <f t="shared" si="315"/>
        <v>21</v>
      </c>
      <c r="NX22" s="72">
        <f>VLOOKUP($C22+NX$4,'Raw Data'!$B$3:$AD$1033,NX$3,0)</f>
        <v>0</v>
      </c>
      <c r="NY22" s="72">
        <f>VLOOKUP($C22+NY$4,'Raw Data'!$B$3:$AD$1033,NY$3,0)</f>
        <v>0</v>
      </c>
      <c r="NZ22" s="72">
        <f>VLOOKUP($C22+NZ$4,'Raw Data'!$B$3:$AD$1033,NZ$3,0)</f>
        <v>0</v>
      </c>
      <c r="OA22" s="72">
        <f>VLOOKUP($C22+OA$4,'Raw Data'!$B$3:$AD$1033,OA$3,0)</f>
        <v>0</v>
      </c>
      <c r="OB22" s="72">
        <f>VLOOKUP($C22+OB$4,'Raw Data'!$B$3:$AD$1033,OB$3,0)</f>
        <v>0</v>
      </c>
      <c r="OC22" s="72">
        <f>VLOOKUP($C22+OC$4,'Raw Data'!$B$3:$AD$1033,OC$3,0)</f>
        <v>0</v>
      </c>
      <c r="OD22" s="72">
        <f>VLOOKUP($C22+OD$4,'Raw Data'!$B$3:$AD$1033,OD$3,0)</f>
        <v>0</v>
      </c>
      <c r="OE22" s="73">
        <f t="shared" si="316"/>
        <v>0</v>
      </c>
      <c r="OF22" s="14"/>
      <c r="OG22" s="49">
        <f t="shared" si="317"/>
        <v>21</v>
      </c>
      <c r="OH22" s="53" t="str">
        <f t="shared" si="318"/>
        <v/>
      </c>
      <c r="OI22" s="53" t="str">
        <f t="shared" si="177"/>
        <v/>
      </c>
      <c r="OJ22" s="53" t="str">
        <f t="shared" si="178"/>
        <v/>
      </c>
      <c r="OK22" s="53" t="str">
        <f t="shared" si="179"/>
        <v/>
      </c>
      <c r="OL22" s="53" t="str">
        <f t="shared" si="180"/>
        <v/>
      </c>
      <c r="OM22" s="53" t="str">
        <f t="shared" si="181"/>
        <v/>
      </c>
      <c r="ON22" s="53" t="str">
        <f t="shared" si="182"/>
        <v/>
      </c>
      <c r="OO22" s="55">
        <f t="shared" si="319"/>
        <v>0</v>
      </c>
      <c r="OS22" s="41">
        <f t="shared" si="320"/>
        <v>2016</v>
      </c>
      <c r="OT22" s="44" t="str">
        <f t="shared" si="321"/>
        <v>May</v>
      </c>
      <c r="OU22" s="51">
        <f t="shared" si="322"/>
        <v>21</v>
      </c>
      <c r="OV22" s="72">
        <f>VLOOKUP($C22+OV$4,'Raw Data'!$B$3:$AD$1033,OV$3,0)</f>
        <v>0</v>
      </c>
      <c r="OW22" s="72">
        <f>VLOOKUP($C22+OW$4,'Raw Data'!$B$3:$AD$1033,OW$3,0)</f>
        <v>0</v>
      </c>
      <c r="OX22" s="72">
        <f>VLOOKUP($C22+OX$4,'Raw Data'!$B$3:$AD$1033,OX$3,0)</f>
        <v>0</v>
      </c>
      <c r="OY22" s="72">
        <f>VLOOKUP($C22+OY$4,'Raw Data'!$B$3:$AD$1033,OY$3,0)</f>
        <v>0</v>
      </c>
      <c r="OZ22" s="72">
        <f>VLOOKUP($C22+OZ$4,'Raw Data'!$B$3:$AD$1033,OZ$3,0)</f>
        <v>0</v>
      </c>
      <c r="PA22" s="72">
        <f>VLOOKUP($C22+PA$4,'Raw Data'!$B$3:$AD$1033,PA$3,0)</f>
        <v>0</v>
      </c>
      <c r="PB22" s="72">
        <f>VLOOKUP($C22+PB$4,'Raw Data'!$B$3:$AD$1033,PB$3,0)</f>
        <v>0</v>
      </c>
      <c r="PC22" s="73">
        <f t="shared" si="323"/>
        <v>0</v>
      </c>
      <c r="PD22" s="14"/>
      <c r="PE22" s="49">
        <f t="shared" si="324"/>
        <v>21</v>
      </c>
      <c r="PF22" s="53" t="str">
        <f t="shared" si="325"/>
        <v/>
      </c>
      <c r="PG22" s="53" t="str">
        <f t="shared" si="183"/>
        <v/>
      </c>
      <c r="PH22" s="53" t="str">
        <f t="shared" si="184"/>
        <v/>
      </c>
      <c r="PI22" s="53" t="str">
        <f t="shared" si="185"/>
        <v/>
      </c>
      <c r="PJ22" s="53" t="str">
        <f t="shared" si="186"/>
        <v/>
      </c>
      <c r="PK22" s="53" t="str">
        <f t="shared" si="187"/>
        <v/>
      </c>
      <c r="PL22" s="53" t="str">
        <f t="shared" si="188"/>
        <v/>
      </c>
      <c r="PM22" s="55">
        <f t="shared" si="326"/>
        <v>0</v>
      </c>
      <c r="PS22" s="41">
        <f t="shared" si="327"/>
        <v>2016</v>
      </c>
      <c r="PT22" s="44" t="str">
        <f t="shared" si="328"/>
        <v>May</v>
      </c>
      <c r="PU22" s="51">
        <f t="shared" si="329"/>
        <v>21</v>
      </c>
      <c r="PV22" s="72">
        <f>VLOOKUP($C22+PV$4,'Raw Data'!$B$3:$AD$1033,PV$3,0)</f>
        <v>0</v>
      </c>
      <c r="PW22" s="72">
        <f>VLOOKUP($C22+PW$4,'Raw Data'!$B$3:$AD$1033,PW$3,0)</f>
        <v>0</v>
      </c>
      <c r="PX22" s="72">
        <f>VLOOKUP($C22+PX$4,'Raw Data'!$B$3:$AD$1033,PX$3,0)</f>
        <v>0</v>
      </c>
      <c r="PY22" s="72">
        <f>VLOOKUP($C22+PY$4,'Raw Data'!$B$3:$AD$1033,PY$3,0)</f>
        <v>0</v>
      </c>
      <c r="PZ22" s="72">
        <f>VLOOKUP($C22+PZ$4,'Raw Data'!$B$3:$AD$1033,PZ$3,0)</f>
        <v>0</v>
      </c>
      <c r="QA22" s="72">
        <f>VLOOKUP($C22+QA$4,'Raw Data'!$B$3:$AD$1033,QA$3,0)</f>
        <v>0</v>
      </c>
      <c r="QB22" s="72">
        <f>VLOOKUP($C22+QB$4,'Raw Data'!$B$3:$AD$1033,QB$3,0)</f>
        <v>0</v>
      </c>
      <c r="QC22" s="73">
        <f t="shared" si="330"/>
        <v>0</v>
      </c>
      <c r="QD22" s="14"/>
      <c r="QE22" s="49">
        <f t="shared" si="331"/>
        <v>21</v>
      </c>
      <c r="QF22" s="53" t="str">
        <f t="shared" si="332"/>
        <v/>
      </c>
      <c r="QG22" s="53" t="str">
        <f t="shared" si="189"/>
        <v/>
      </c>
      <c r="QH22" s="53" t="str">
        <f t="shared" si="190"/>
        <v/>
      </c>
      <c r="QI22" s="53" t="str">
        <f t="shared" si="191"/>
        <v/>
      </c>
      <c r="QJ22" s="53" t="str">
        <f t="shared" si="192"/>
        <v/>
      </c>
      <c r="QK22" s="53" t="str">
        <f t="shared" si="193"/>
        <v/>
      </c>
      <c r="QL22" s="53" t="str">
        <f t="shared" si="194"/>
        <v/>
      </c>
      <c r="QM22" s="55">
        <f t="shared" si="333"/>
        <v>0</v>
      </c>
      <c r="QQ22" s="41">
        <f t="shared" si="334"/>
        <v>2016</v>
      </c>
      <c r="QR22" s="44" t="str">
        <f t="shared" si="335"/>
        <v>May</v>
      </c>
      <c r="QS22" s="51">
        <f t="shared" si="336"/>
        <v>21</v>
      </c>
      <c r="QT22" s="72">
        <f>VLOOKUP($C22+QT$4,'Raw Data'!$B$3:$AD$1033,QT$3,0)</f>
        <v>0</v>
      </c>
      <c r="QU22" s="72">
        <f>VLOOKUP($C22+QU$4,'Raw Data'!$B$3:$AD$1033,QU$3,0)</f>
        <v>0</v>
      </c>
      <c r="QV22" s="72">
        <f>VLOOKUP($C22+QV$4,'Raw Data'!$B$3:$AD$1033,QV$3,0)</f>
        <v>0</v>
      </c>
      <c r="QW22" s="72">
        <f>VLOOKUP($C22+QW$4,'Raw Data'!$B$3:$AD$1033,QW$3,0)</f>
        <v>0</v>
      </c>
      <c r="QX22" s="72">
        <f>VLOOKUP($C22+QX$4,'Raw Data'!$B$3:$AD$1033,QX$3,0)</f>
        <v>0</v>
      </c>
      <c r="QY22" s="72">
        <f>VLOOKUP($C22+QY$4,'Raw Data'!$B$3:$AD$1033,QY$3,0)</f>
        <v>0</v>
      </c>
      <c r="QZ22" s="72">
        <f>VLOOKUP($C22+QZ$4,'Raw Data'!$B$3:$AD$1033,QZ$3,0)</f>
        <v>0</v>
      </c>
      <c r="RA22" s="73">
        <f t="shared" si="337"/>
        <v>0</v>
      </c>
      <c r="RB22" s="14"/>
      <c r="RC22" s="49">
        <f t="shared" si="338"/>
        <v>21</v>
      </c>
      <c r="RD22" s="53" t="str">
        <f t="shared" si="339"/>
        <v/>
      </c>
      <c r="RE22" s="53" t="str">
        <f t="shared" si="195"/>
        <v/>
      </c>
      <c r="RF22" s="53" t="str">
        <f t="shared" si="196"/>
        <v/>
      </c>
      <c r="RG22" s="53" t="str">
        <f t="shared" si="197"/>
        <v/>
      </c>
      <c r="RH22" s="53" t="str">
        <f t="shared" si="198"/>
        <v/>
      </c>
      <c r="RI22" s="53" t="str">
        <f t="shared" si="199"/>
        <v/>
      </c>
      <c r="RJ22" s="53" t="str">
        <f t="shared" si="200"/>
        <v/>
      </c>
      <c r="RK22" s="55">
        <f t="shared" si="340"/>
        <v>0</v>
      </c>
    </row>
    <row r="23" spans="2:479" ht="12.75" customHeight="1" x14ac:dyDescent="0.25">
      <c r="B23" s="170">
        <v>7</v>
      </c>
      <c r="C23" s="191">
        <f t="shared" si="201"/>
        <v>42516</v>
      </c>
      <c r="D23" s="41">
        <f t="shared" si="202"/>
        <v>2016</v>
      </c>
      <c r="E23" s="44" t="str">
        <f t="shared" si="203"/>
        <v>May</v>
      </c>
      <c r="F23" s="51">
        <f t="shared" si="204"/>
        <v>22</v>
      </c>
      <c r="G23" s="20">
        <f>VLOOKUP($C23+G$4,'Raw Data'!$B$3:$AD$1033,G$3,0)</f>
        <v>198</v>
      </c>
      <c r="H23" s="20">
        <f>VLOOKUP($C23+H$4,'Raw Data'!$B$3:$AD$1033,H$3,0)</f>
        <v>151</v>
      </c>
      <c r="I23" s="20">
        <f>VLOOKUP($C23+I$4,'Raw Data'!$B$3:$AD$1033,I$3,0)</f>
        <v>152</v>
      </c>
      <c r="J23" s="20">
        <f>VLOOKUP($C23+J$4,'Raw Data'!$B$3:$AD$1033,J$3,0)</f>
        <v>159</v>
      </c>
      <c r="K23" s="20">
        <f>VLOOKUP($C23+K$4,'Raw Data'!$B$3:$AD$1033,K$3,0)</f>
        <v>166</v>
      </c>
      <c r="L23" s="20">
        <f>VLOOKUP($C23+L$4,'Raw Data'!$B$3:$AD$1033,L$3,0)</f>
        <v>226</v>
      </c>
      <c r="M23" s="20">
        <f>VLOOKUP($C23+M$4,'Raw Data'!$B$3:$AD$1033,M$3,0)</f>
        <v>192</v>
      </c>
      <c r="N23" s="21">
        <f t="shared" si="205"/>
        <v>1244</v>
      </c>
      <c r="O23" s="14"/>
      <c r="P23" s="49">
        <f t="shared" si="206"/>
        <v>22</v>
      </c>
      <c r="Q23" s="53">
        <f t="shared" si="207"/>
        <v>0.15916398713826366</v>
      </c>
      <c r="R23" s="53">
        <f t="shared" si="80"/>
        <v>0.12138263665594855</v>
      </c>
      <c r="S23" s="53">
        <f t="shared" si="81"/>
        <v>0.12218649517684887</v>
      </c>
      <c r="T23" s="53">
        <f t="shared" si="82"/>
        <v>0.12781350482315113</v>
      </c>
      <c r="U23" s="53">
        <f t="shared" si="83"/>
        <v>0.13344051446945338</v>
      </c>
      <c r="V23" s="53">
        <f t="shared" si="84"/>
        <v>0.18167202572347266</v>
      </c>
      <c r="W23" s="53">
        <f t="shared" si="85"/>
        <v>0.15434083601286175</v>
      </c>
      <c r="X23" s="55">
        <f t="shared" si="208"/>
        <v>1</v>
      </c>
      <c r="Z23" s="41">
        <f t="shared" si="209"/>
        <v>2016</v>
      </c>
      <c r="AA23" s="44" t="str">
        <f t="shared" si="210"/>
        <v>May</v>
      </c>
      <c r="AB23" s="51">
        <f t="shared" si="211"/>
        <v>22</v>
      </c>
      <c r="AC23" s="72">
        <f>VLOOKUP($C23+AC$4,'Raw Data'!$B$3:$AD$1033,AC$3,0)</f>
        <v>204</v>
      </c>
      <c r="AD23" s="72">
        <f>VLOOKUP($C23+AD$4,'Raw Data'!$B$3:$AD$1033,AD$3,0)</f>
        <v>208</v>
      </c>
      <c r="AE23" s="72">
        <f>VLOOKUP($C23+AE$4,'Raw Data'!$B$3:$AD$1033,AE$3,0)</f>
        <v>194</v>
      </c>
      <c r="AF23" s="72">
        <f>VLOOKUP($C23+AF$4,'Raw Data'!$B$3:$AD$1033,AF$3,0)</f>
        <v>126</v>
      </c>
      <c r="AG23" s="72">
        <f>VLOOKUP($C23+AG$4,'Raw Data'!$B$3:$AD$1033,AG$3,0)</f>
        <v>195</v>
      </c>
      <c r="AH23" s="72">
        <f>VLOOKUP($C23+AH$4,'Raw Data'!$B$3:$AD$1033,AH$3,0)</f>
        <v>221</v>
      </c>
      <c r="AI23" s="72">
        <f>VLOOKUP($C23+AI$4,'Raw Data'!$B$3:$AD$1033,AI$3,0)</f>
        <v>173</v>
      </c>
      <c r="AJ23" s="73">
        <f t="shared" si="212"/>
        <v>1321</v>
      </c>
      <c r="AK23" s="14"/>
      <c r="AL23" s="49">
        <f t="shared" si="213"/>
        <v>22</v>
      </c>
      <c r="AM23" s="53">
        <f t="shared" si="214"/>
        <v>0.15442846328538987</v>
      </c>
      <c r="AN23" s="53">
        <f t="shared" si="86"/>
        <v>0.15745647236941712</v>
      </c>
      <c r="AO23" s="53">
        <f t="shared" si="87"/>
        <v>0.14685844057532171</v>
      </c>
      <c r="AP23" s="53">
        <f t="shared" si="88"/>
        <v>9.5382286146858439E-2</v>
      </c>
      <c r="AQ23" s="53">
        <f t="shared" si="89"/>
        <v>0.14761544284632855</v>
      </c>
      <c r="AR23" s="53">
        <f t="shared" si="90"/>
        <v>0.16729750189250567</v>
      </c>
      <c r="AS23" s="53">
        <f t="shared" si="91"/>
        <v>0.13096139288417866</v>
      </c>
      <c r="AT23" s="55">
        <f t="shared" si="215"/>
        <v>1</v>
      </c>
      <c r="AW23" s="41">
        <f t="shared" si="216"/>
        <v>2016</v>
      </c>
      <c r="AX23" s="44" t="str">
        <f t="shared" si="217"/>
        <v>May</v>
      </c>
      <c r="AY23" s="51">
        <f t="shared" si="218"/>
        <v>22</v>
      </c>
      <c r="AZ23" s="72">
        <f>VLOOKUP($C23+AZ$4,'Raw Data'!$B$3:$AD$1033,AZ$3,0)</f>
        <v>71</v>
      </c>
      <c r="BA23" s="72">
        <f>VLOOKUP($C23+BA$4,'Raw Data'!$B$3:$AD$1033,BA$3,0)</f>
        <v>78</v>
      </c>
      <c r="BB23" s="72">
        <f>VLOOKUP($C23+BB$4,'Raw Data'!$B$3:$AD$1033,BB$3,0)</f>
        <v>82</v>
      </c>
      <c r="BC23" s="72">
        <f>VLOOKUP($C23+BC$4,'Raw Data'!$B$3:$AD$1033,BC$3,0)</f>
        <v>85</v>
      </c>
      <c r="BD23" s="72">
        <f>VLOOKUP($C23+BD$4,'Raw Data'!$B$3:$AD$1033,BD$3,0)</f>
        <v>102</v>
      </c>
      <c r="BE23" s="72">
        <f>VLOOKUP($C23+BE$4,'Raw Data'!$B$3:$AD$1033,BE$3,0)</f>
        <v>92</v>
      </c>
      <c r="BF23" s="72">
        <f>VLOOKUP($C23+BF$4,'Raw Data'!$B$3:$AD$1033,BF$3,0)</f>
        <v>78</v>
      </c>
      <c r="BG23" s="73">
        <f t="shared" si="219"/>
        <v>588</v>
      </c>
      <c r="BH23" s="14"/>
      <c r="BI23" s="49">
        <f t="shared" si="220"/>
        <v>22</v>
      </c>
      <c r="BJ23" s="53">
        <f t="shared" si="221"/>
        <v>0.12074829931972789</v>
      </c>
      <c r="BK23" s="53">
        <f t="shared" si="92"/>
        <v>0.1326530612244898</v>
      </c>
      <c r="BL23" s="53">
        <f t="shared" si="93"/>
        <v>0.13945578231292516</v>
      </c>
      <c r="BM23" s="53">
        <f t="shared" si="94"/>
        <v>0.14455782312925169</v>
      </c>
      <c r="BN23" s="53">
        <f t="shared" si="95"/>
        <v>0.17346938775510204</v>
      </c>
      <c r="BO23" s="53">
        <f t="shared" si="96"/>
        <v>0.15646258503401361</v>
      </c>
      <c r="BP23" s="53">
        <f t="shared" si="97"/>
        <v>0.1326530612244898</v>
      </c>
      <c r="BQ23" s="55">
        <f t="shared" si="222"/>
        <v>1</v>
      </c>
      <c r="BU23" s="41">
        <f t="shared" si="223"/>
        <v>2016</v>
      </c>
      <c r="BV23" s="44" t="str">
        <f t="shared" si="224"/>
        <v>May</v>
      </c>
      <c r="BW23" s="51">
        <f t="shared" si="225"/>
        <v>22</v>
      </c>
      <c r="BX23" s="72">
        <f>VLOOKUP($C23+BX$4,'Raw Data'!$B$3:$AD$1033,BX$3,0)</f>
        <v>40</v>
      </c>
      <c r="BY23" s="72">
        <f>VLOOKUP($C23+BY$4,'Raw Data'!$B$3:$AD$1033,BY$3,0)</f>
        <v>26</v>
      </c>
      <c r="BZ23" s="72">
        <f>VLOOKUP($C23+BZ$4,'Raw Data'!$B$3:$AD$1033,BZ$3,0)</f>
        <v>34</v>
      </c>
      <c r="CA23" s="72">
        <f>VLOOKUP($C23+CA$4,'Raw Data'!$B$3:$AD$1033,CA$3,0)</f>
        <v>33</v>
      </c>
      <c r="CB23" s="72">
        <f>VLOOKUP($C23+CB$4,'Raw Data'!$B$3:$AD$1033,CB$3,0)</f>
        <v>37</v>
      </c>
      <c r="CC23" s="72">
        <f>VLOOKUP($C23+CC$4,'Raw Data'!$B$3:$AD$1033,CC$3,0)</f>
        <v>41</v>
      </c>
      <c r="CD23" s="72">
        <f>VLOOKUP($C23+CD$4,'Raw Data'!$B$3:$AD$1033,CD$3,0)</f>
        <v>22</v>
      </c>
      <c r="CE23" s="73">
        <f t="shared" si="226"/>
        <v>233</v>
      </c>
      <c r="CF23" s="14"/>
      <c r="CG23" s="49">
        <f t="shared" si="227"/>
        <v>22</v>
      </c>
      <c r="CH23" s="53">
        <f t="shared" si="228"/>
        <v>0.17167381974248927</v>
      </c>
      <c r="CI23" s="53">
        <f t="shared" si="98"/>
        <v>0.11158798283261803</v>
      </c>
      <c r="CJ23" s="53">
        <f t="shared" si="99"/>
        <v>0.14592274678111589</v>
      </c>
      <c r="CK23" s="53">
        <f t="shared" si="100"/>
        <v>0.14163090128755365</v>
      </c>
      <c r="CL23" s="53">
        <f t="shared" si="101"/>
        <v>0.15879828326180256</v>
      </c>
      <c r="CM23" s="53">
        <f t="shared" si="102"/>
        <v>0.17596566523605151</v>
      </c>
      <c r="CN23" s="53">
        <f t="shared" si="103"/>
        <v>9.4420600858369105E-2</v>
      </c>
      <c r="CO23" s="55">
        <f t="shared" si="229"/>
        <v>1</v>
      </c>
      <c r="CS23" s="41">
        <f t="shared" si="230"/>
        <v>2016</v>
      </c>
      <c r="CT23" s="44" t="str">
        <f t="shared" si="231"/>
        <v>May</v>
      </c>
      <c r="CU23" s="51">
        <f t="shared" si="232"/>
        <v>22</v>
      </c>
      <c r="CV23" s="72">
        <f>VLOOKUP($C23+CV$4,'Raw Data'!$B$3:$AD$1033,CV$3,0)</f>
        <v>393</v>
      </c>
      <c r="CW23" s="72">
        <f>VLOOKUP($C23+CW$4,'Raw Data'!$B$3:$AD$1033,CW$3,0)</f>
        <v>381</v>
      </c>
      <c r="CX23" s="72">
        <f>VLOOKUP($C23+CX$4,'Raw Data'!$B$3:$AD$1033,CX$3,0)</f>
        <v>323</v>
      </c>
      <c r="CY23" s="72">
        <f>VLOOKUP($C23+CY$4,'Raw Data'!$B$3:$AD$1033,CY$3,0)</f>
        <v>284</v>
      </c>
      <c r="CZ23" s="72">
        <f>VLOOKUP($C23+CZ$4,'Raw Data'!$B$3:$AD$1033,CZ$3,0)</f>
        <v>385</v>
      </c>
      <c r="DA23" s="72">
        <f>VLOOKUP($C23+DA$4,'Raw Data'!$B$3:$AD$1033,DA$3,0)</f>
        <v>532</v>
      </c>
      <c r="DB23" s="72">
        <f>VLOOKUP($C23+DB$4,'Raw Data'!$B$3:$AD$1033,DB$3,0)</f>
        <v>568</v>
      </c>
      <c r="DC23" s="73">
        <f t="shared" si="233"/>
        <v>2866</v>
      </c>
      <c r="DD23" s="14"/>
      <c r="DE23" s="49">
        <f t="shared" si="234"/>
        <v>22</v>
      </c>
      <c r="DF23" s="53">
        <f t="shared" si="235"/>
        <v>0.13712491277041172</v>
      </c>
      <c r="DG23" s="53">
        <f t="shared" si="104"/>
        <v>0.13293789253314725</v>
      </c>
      <c r="DH23" s="53">
        <f t="shared" si="105"/>
        <v>0.11270062805303559</v>
      </c>
      <c r="DI23" s="53">
        <f t="shared" si="106"/>
        <v>9.9092812281926027E-2</v>
      </c>
      <c r="DJ23" s="53">
        <f t="shared" si="107"/>
        <v>0.13433356594556875</v>
      </c>
      <c r="DK23" s="53">
        <f t="shared" si="108"/>
        <v>0.18562456385205861</v>
      </c>
      <c r="DL23" s="53">
        <f t="shared" si="109"/>
        <v>0.19818562456385205</v>
      </c>
      <c r="DM23" s="55">
        <f t="shared" si="236"/>
        <v>1</v>
      </c>
      <c r="DQ23" s="41">
        <f t="shared" si="237"/>
        <v>2016</v>
      </c>
      <c r="DR23" s="44" t="str">
        <f t="shared" si="238"/>
        <v>May</v>
      </c>
      <c r="DS23" s="51">
        <f t="shared" si="239"/>
        <v>22</v>
      </c>
      <c r="DT23" s="72">
        <f>VLOOKUP($C23+DT$4,'Raw Data'!$B$3:$AD$1033,DT$3,0)</f>
        <v>65</v>
      </c>
      <c r="DU23" s="72">
        <f>VLOOKUP($C23+DU$4,'Raw Data'!$B$3:$AD$1033,DU$3,0)</f>
        <v>70</v>
      </c>
      <c r="DV23" s="72">
        <f>VLOOKUP($C23+DV$4,'Raw Data'!$B$3:$AD$1033,DV$3,0)</f>
        <v>44</v>
      </c>
      <c r="DW23" s="72">
        <f>VLOOKUP($C23+DW$4,'Raw Data'!$B$3:$AD$1033,DW$3,0)</f>
        <v>70</v>
      </c>
      <c r="DX23" s="72">
        <f>VLOOKUP($C23+DX$4,'Raw Data'!$B$3:$AD$1033,DX$3,0)</f>
        <v>70</v>
      </c>
      <c r="DY23" s="72">
        <f>VLOOKUP($C23+DY$4,'Raw Data'!$B$3:$AD$1033,DY$3,0)</f>
        <v>107</v>
      </c>
      <c r="DZ23" s="72">
        <f>VLOOKUP($C23+DZ$4,'Raw Data'!$B$3:$AD$1033,DZ$3,0)</f>
        <v>78</v>
      </c>
      <c r="EA23" s="73">
        <f t="shared" si="240"/>
        <v>504</v>
      </c>
      <c r="EB23" s="14"/>
      <c r="EC23" s="49">
        <f t="shared" si="241"/>
        <v>22</v>
      </c>
      <c r="ED23" s="53">
        <f t="shared" si="242"/>
        <v>0.12896825396825398</v>
      </c>
      <c r="EE23" s="53">
        <f t="shared" si="110"/>
        <v>0.1388888888888889</v>
      </c>
      <c r="EF23" s="53">
        <f t="shared" si="111"/>
        <v>8.7301587301587297E-2</v>
      </c>
      <c r="EG23" s="53">
        <f t="shared" si="112"/>
        <v>0.1388888888888889</v>
      </c>
      <c r="EH23" s="53">
        <f t="shared" si="113"/>
        <v>0.1388888888888889</v>
      </c>
      <c r="EI23" s="53">
        <f t="shared" si="114"/>
        <v>0.2123015873015873</v>
      </c>
      <c r="EJ23" s="53">
        <f t="shared" si="115"/>
        <v>0.15476190476190477</v>
      </c>
      <c r="EK23" s="55">
        <f t="shared" si="243"/>
        <v>1</v>
      </c>
      <c r="EO23" s="41">
        <f t="shared" si="244"/>
        <v>2016</v>
      </c>
      <c r="EP23" s="44" t="str">
        <f t="shared" si="245"/>
        <v>May</v>
      </c>
      <c r="EQ23" s="51">
        <f t="shared" si="246"/>
        <v>22</v>
      </c>
      <c r="ER23" s="72">
        <f>VLOOKUP($C23+ER$4,'Raw Data'!$B$3:$AD$1033,ER$3,0)</f>
        <v>65</v>
      </c>
      <c r="ES23" s="72">
        <f>VLOOKUP($C23+ES$4,'Raw Data'!$B$3:$AD$1033,ES$3,0)</f>
        <v>70</v>
      </c>
      <c r="ET23" s="72">
        <f>VLOOKUP($C23+ET$4,'Raw Data'!$B$3:$AD$1033,ET$3,0)</f>
        <v>44</v>
      </c>
      <c r="EU23" s="72">
        <f>VLOOKUP($C23+EU$4,'Raw Data'!$B$3:$AD$1033,EU$3,0)</f>
        <v>70</v>
      </c>
      <c r="EV23" s="72">
        <f>VLOOKUP($C23+EV$4,'Raw Data'!$B$3:$AD$1033,EV$3,0)</f>
        <v>70</v>
      </c>
      <c r="EW23" s="72">
        <f>VLOOKUP($C23+EW$4,'Raw Data'!$B$3:$AD$1033,EW$3,0)</f>
        <v>107</v>
      </c>
      <c r="EX23" s="72">
        <f>VLOOKUP($C23+EX$4,'Raw Data'!$B$3:$AD$1033,EX$3,0)</f>
        <v>148</v>
      </c>
      <c r="EY23" s="73">
        <f t="shared" si="247"/>
        <v>574</v>
      </c>
      <c r="EZ23" s="14"/>
      <c r="FA23" s="49">
        <f t="shared" si="248"/>
        <v>22</v>
      </c>
      <c r="FB23" s="53">
        <f t="shared" si="249"/>
        <v>0.1132404181184669</v>
      </c>
      <c r="FC23" s="53">
        <f t="shared" si="116"/>
        <v>0.12195121951219512</v>
      </c>
      <c r="FD23" s="53">
        <f t="shared" si="117"/>
        <v>7.6655052264808357E-2</v>
      </c>
      <c r="FE23" s="53">
        <f t="shared" si="118"/>
        <v>0.12195121951219512</v>
      </c>
      <c r="FF23" s="53">
        <f t="shared" si="119"/>
        <v>0.12195121951219512</v>
      </c>
      <c r="FG23" s="53">
        <f t="shared" si="120"/>
        <v>0.18641114982578397</v>
      </c>
      <c r="FH23" s="53">
        <f t="shared" si="121"/>
        <v>0.25783972125435539</v>
      </c>
      <c r="FI23" s="55">
        <f t="shared" si="250"/>
        <v>1</v>
      </c>
      <c r="FM23" s="41">
        <f t="shared" si="251"/>
        <v>2016</v>
      </c>
      <c r="FN23" s="44" t="str">
        <f t="shared" si="252"/>
        <v>May</v>
      </c>
      <c r="FO23" s="51">
        <f t="shared" si="253"/>
        <v>22</v>
      </c>
      <c r="FP23" s="72">
        <f>VLOOKUP($C23+FP$4,'Raw Data'!$B$3:$AD$1033,FP$3,0)</f>
        <v>2648</v>
      </c>
      <c r="FQ23" s="72">
        <f>VLOOKUP($C23+FQ$4,'Raw Data'!$B$3:$AD$1033,FQ$3,0)</f>
        <v>2550</v>
      </c>
      <c r="FR23" s="72">
        <f>VLOOKUP($C23+FR$4,'Raw Data'!$B$3:$AD$1033,FR$3,0)</f>
        <v>1645</v>
      </c>
      <c r="FS23" s="72">
        <f>VLOOKUP($C23+FS$4,'Raw Data'!$B$3:$AD$1033,FS$3,0)</f>
        <v>1293</v>
      </c>
      <c r="FT23" s="72">
        <f>VLOOKUP($C23+FT$4,'Raw Data'!$B$3:$AD$1033,FT$3,0)</f>
        <v>1797</v>
      </c>
      <c r="FU23" s="72">
        <f>VLOOKUP($C23+FU$4,'Raw Data'!$B$3:$AD$1033,FU$3,0)</f>
        <v>3641</v>
      </c>
      <c r="FV23" s="72">
        <f>VLOOKUP($C23+FV$4,'Raw Data'!$B$3:$AD$1033,FV$3,0)</f>
        <v>3117</v>
      </c>
      <c r="FW23" s="73">
        <f t="shared" si="254"/>
        <v>16691</v>
      </c>
      <c r="FX23" s="14"/>
      <c r="FY23" s="49">
        <f t="shared" si="255"/>
        <v>22</v>
      </c>
      <c r="FZ23" s="53">
        <f t="shared" si="256"/>
        <v>0.1586483733748727</v>
      </c>
      <c r="GA23" s="53">
        <f t="shared" si="122"/>
        <v>0.15277694565933736</v>
      </c>
      <c r="GB23" s="53">
        <f t="shared" si="123"/>
        <v>9.8556108082199986E-2</v>
      </c>
      <c r="GC23" s="53">
        <f t="shared" si="124"/>
        <v>7.7466898328440476E-2</v>
      </c>
      <c r="GD23" s="53">
        <f t="shared" si="125"/>
        <v>0.10766281229405068</v>
      </c>
      <c r="GE23" s="53">
        <f t="shared" si="126"/>
        <v>0.21814151339044993</v>
      </c>
      <c r="GF23" s="53">
        <f t="shared" si="127"/>
        <v>0.18674734887064887</v>
      </c>
      <c r="GG23" s="55">
        <f t="shared" si="257"/>
        <v>1</v>
      </c>
      <c r="GK23" s="41">
        <f t="shared" si="258"/>
        <v>2016</v>
      </c>
      <c r="GL23" s="44" t="str">
        <f t="shared" si="259"/>
        <v>May</v>
      </c>
      <c r="GM23" s="51">
        <f t="shared" si="260"/>
        <v>22</v>
      </c>
      <c r="GN23" s="72">
        <f>VLOOKUP($C23+GN$4,'Raw Data'!$B$3:$AD$1033,GN$3,0)</f>
        <v>1900</v>
      </c>
      <c r="GO23" s="72">
        <f>VLOOKUP($C23+GO$4,'Raw Data'!$B$3:$AD$1033,GO$3,0)</f>
        <v>1831</v>
      </c>
      <c r="GP23" s="72">
        <f>VLOOKUP($C23+GP$4,'Raw Data'!$B$3:$AD$1033,GP$3,0)</f>
        <v>1486</v>
      </c>
      <c r="GQ23" s="72">
        <f>VLOOKUP($C23+GQ$4,'Raw Data'!$B$3:$AD$1033,GQ$3,0)</f>
        <v>1241</v>
      </c>
      <c r="GR23" s="72">
        <f>VLOOKUP($C23+GR$4,'Raw Data'!$B$3:$AD$1033,GR$3,0)</f>
        <v>1691</v>
      </c>
      <c r="GS23" s="72">
        <f>VLOOKUP($C23+GS$4,'Raw Data'!$B$3:$AD$1033,GS$3,0)</f>
        <v>2176</v>
      </c>
      <c r="GT23" s="72">
        <f>VLOOKUP($C23+GT$4,'Raw Data'!$B$3:$AD$1033,GT$3,0)</f>
        <v>2065</v>
      </c>
      <c r="GU23" s="73">
        <f t="shared" si="261"/>
        <v>12390</v>
      </c>
      <c r="GV23" s="14"/>
      <c r="GW23" s="49">
        <f t="shared" si="262"/>
        <v>22</v>
      </c>
      <c r="GX23" s="53">
        <f t="shared" si="263"/>
        <v>0.15334947538337368</v>
      </c>
      <c r="GY23" s="53">
        <f t="shared" si="128"/>
        <v>0.14778046811945117</v>
      </c>
      <c r="GZ23" s="53">
        <f t="shared" si="129"/>
        <v>0.11993543179983858</v>
      </c>
      <c r="HA23" s="53">
        <f t="shared" si="130"/>
        <v>0.10016142050040355</v>
      </c>
      <c r="HB23" s="53">
        <f t="shared" si="131"/>
        <v>0.13648103309120257</v>
      </c>
      <c r="HC23" s="53">
        <f t="shared" si="132"/>
        <v>0.17562550443906377</v>
      </c>
      <c r="HD23" s="53">
        <f t="shared" si="133"/>
        <v>0.16666666666666666</v>
      </c>
      <c r="HE23" s="55">
        <f t="shared" si="264"/>
        <v>0.99999999999999989</v>
      </c>
      <c r="HI23" s="41">
        <f t="shared" si="265"/>
        <v>2016</v>
      </c>
      <c r="HJ23" s="44" t="str">
        <f t="shared" si="266"/>
        <v>May</v>
      </c>
      <c r="HK23" s="51">
        <f t="shared" si="267"/>
        <v>22</v>
      </c>
      <c r="HL23" s="72">
        <f>VLOOKUP($C23+HL$4,'Raw Data'!$B$3:$AD$1033,HL$3,0)</f>
        <v>122</v>
      </c>
      <c r="HM23" s="72">
        <f>VLOOKUP($C23+HM$4,'Raw Data'!$B$3:$AD$1033,HM$3,0)</f>
        <v>140</v>
      </c>
      <c r="HN23" s="72">
        <f>VLOOKUP($C23+HN$4,'Raw Data'!$B$3:$AD$1033,HN$3,0)</f>
        <v>120</v>
      </c>
      <c r="HO23" s="72">
        <f>VLOOKUP($C23+HO$4,'Raw Data'!$B$3:$AD$1033,HO$3,0)</f>
        <v>101</v>
      </c>
      <c r="HP23" s="72">
        <f>VLOOKUP($C23+HP$4,'Raw Data'!$B$3:$AD$1033,HP$3,0)</f>
        <v>145</v>
      </c>
      <c r="HQ23" s="72">
        <f>VLOOKUP($C23+HQ$4,'Raw Data'!$B$3:$AD$1033,HQ$3,0)</f>
        <v>171</v>
      </c>
      <c r="HR23" s="72">
        <f>VLOOKUP($C23+HR$4,'Raw Data'!$B$3:$AD$1033,HR$3,0)</f>
        <v>168</v>
      </c>
      <c r="HS23" s="73">
        <f t="shared" si="268"/>
        <v>967</v>
      </c>
      <c r="HT23" s="14"/>
      <c r="HU23" s="49">
        <f t="shared" si="269"/>
        <v>22</v>
      </c>
      <c r="HV23" s="53">
        <f t="shared" si="270"/>
        <v>0.12616339193381593</v>
      </c>
      <c r="HW23" s="53">
        <f t="shared" si="134"/>
        <v>0.14477766287487073</v>
      </c>
      <c r="HX23" s="53">
        <f t="shared" si="135"/>
        <v>0.12409513960703206</v>
      </c>
      <c r="HY23" s="53">
        <f t="shared" si="136"/>
        <v>0.10444674250258532</v>
      </c>
      <c r="HZ23" s="53">
        <f t="shared" si="137"/>
        <v>0.14994829369183041</v>
      </c>
      <c r="IA23" s="53">
        <f t="shared" si="138"/>
        <v>0.1768355739400207</v>
      </c>
      <c r="IB23" s="53">
        <f t="shared" si="139"/>
        <v>0.17373319544984489</v>
      </c>
      <c r="IC23" s="55">
        <f t="shared" si="271"/>
        <v>1</v>
      </c>
      <c r="IG23" s="41">
        <f t="shared" si="272"/>
        <v>2016</v>
      </c>
      <c r="IH23" s="44" t="str">
        <f t="shared" si="273"/>
        <v>May</v>
      </c>
      <c r="II23" s="51">
        <f t="shared" si="274"/>
        <v>22</v>
      </c>
      <c r="IJ23" s="72">
        <f>VLOOKUP($C23+IJ$4,'Raw Data'!$B$3:$AD$1033,IJ$3,0)</f>
        <v>67</v>
      </c>
      <c r="IK23" s="72">
        <f>VLOOKUP($C23+IK$4,'Raw Data'!$B$3:$AD$1033,IK$3,0)</f>
        <v>62</v>
      </c>
      <c r="IL23" s="72">
        <f>VLOOKUP($C23+IL$4,'Raw Data'!$B$3:$AD$1033,IL$3,0)</f>
        <v>70</v>
      </c>
      <c r="IM23" s="72">
        <f>VLOOKUP($C23+IM$4,'Raw Data'!$B$3:$AD$1033,IM$3,0)</f>
        <v>46</v>
      </c>
      <c r="IN23" s="72">
        <f>VLOOKUP($C23+IN$4,'Raw Data'!$B$3:$AD$1033,IN$3,0)</f>
        <v>59</v>
      </c>
      <c r="IO23" s="72">
        <f>VLOOKUP($C23+IO$4,'Raw Data'!$B$3:$AD$1033,IO$3,0)</f>
        <v>76</v>
      </c>
      <c r="IP23" s="72">
        <f>VLOOKUP($C23+IP$4,'Raw Data'!$B$3:$AD$1033,IP$3,0)</f>
        <v>85</v>
      </c>
      <c r="IQ23" s="73">
        <f t="shared" si="275"/>
        <v>465</v>
      </c>
      <c r="IR23" s="14"/>
      <c r="IS23" s="49">
        <f t="shared" si="276"/>
        <v>22</v>
      </c>
      <c r="IT23" s="53">
        <f t="shared" si="277"/>
        <v>0.14408602150537633</v>
      </c>
      <c r="IU23" s="53">
        <f t="shared" si="140"/>
        <v>0.13333333333333333</v>
      </c>
      <c r="IV23" s="53">
        <f t="shared" si="141"/>
        <v>0.15053763440860216</v>
      </c>
      <c r="IW23" s="53">
        <f t="shared" si="142"/>
        <v>9.8924731182795697E-2</v>
      </c>
      <c r="IX23" s="53">
        <f t="shared" si="143"/>
        <v>0.12688172043010754</v>
      </c>
      <c r="IY23" s="53">
        <f t="shared" si="144"/>
        <v>0.16344086021505377</v>
      </c>
      <c r="IZ23" s="53">
        <f t="shared" si="145"/>
        <v>0.18279569892473119</v>
      </c>
      <c r="JA23" s="55">
        <f t="shared" si="278"/>
        <v>1</v>
      </c>
      <c r="JE23" s="41">
        <f t="shared" si="279"/>
        <v>2016</v>
      </c>
      <c r="JF23" s="44" t="str">
        <f t="shared" si="280"/>
        <v>May</v>
      </c>
      <c r="JG23" s="51">
        <f t="shared" si="281"/>
        <v>22</v>
      </c>
      <c r="JH23" s="72">
        <f>VLOOKUP($C23+JH$4,'Raw Data'!$B$3:$AD$1033,JH$3,0)</f>
        <v>190</v>
      </c>
      <c r="JI23" s="72">
        <f>VLOOKUP($C23+JI$4,'Raw Data'!$B$3:$AD$1033,JI$3,0)</f>
        <v>196</v>
      </c>
      <c r="JJ23" s="72">
        <f>VLOOKUP($C23+JJ$4,'Raw Data'!$B$3:$AD$1033,JJ$3,0)</f>
        <v>119</v>
      </c>
      <c r="JK23" s="72">
        <f>VLOOKUP($C23+JK$4,'Raw Data'!$B$3:$AD$1033,JK$3,0)</f>
        <v>55</v>
      </c>
      <c r="JL23" s="72">
        <f>VLOOKUP($C23+JL$4,'Raw Data'!$B$3:$AD$1033,JL$3,0)</f>
        <v>121</v>
      </c>
      <c r="JM23" s="72">
        <f>VLOOKUP($C23+JM$4,'Raw Data'!$B$3:$AD$1033,JM$3,0)</f>
        <v>180</v>
      </c>
      <c r="JN23" s="72">
        <f>VLOOKUP($C23+JN$4,'Raw Data'!$B$3:$AD$1033,JN$3,0)</f>
        <v>176</v>
      </c>
      <c r="JO23" s="73">
        <f t="shared" si="282"/>
        <v>1037</v>
      </c>
      <c r="JP23" s="14"/>
      <c r="JQ23" s="49">
        <f t="shared" si="283"/>
        <v>22</v>
      </c>
      <c r="JR23" s="53">
        <f t="shared" si="284"/>
        <v>0.18322082931533268</v>
      </c>
      <c r="JS23" s="53">
        <f t="shared" si="146"/>
        <v>0.18900675024108005</v>
      </c>
      <c r="JT23" s="53">
        <f t="shared" si="147"/>
        <v>0.11475409836065574</v>
      </c>
      <c r="JU23" s="53">
        <f t="shared" si="148"/>
        <v>5.3037608486017358E-2</v>
      </c>
      <c r="JV23" s="53">
        <f t="shared" si="149"/>
        <v>0.11668273866923819</v>
      </c>
      <c r="JW23" s="53">
        <f t="shared" si="150"/>
        <v>0.17357762777242045</v>
      </c>
      <c r="JX23" s="53">
        <f t="shared" si="151"/>
        <v>0.16972034715525555</v>
      </c>
      <c r="JY23" s="55">
        <f t="shared" si="285"/>
        <v>1</v>
      </c>
      <c r="KC23" s="41">
        <f t="shared" si="286"/>
        <v>2016</v>
      </c>
      <c r="KD23" s="44" t="str">
        <f t="shared" si="287"/>
        <v>May</v>
      </c>
      <c r="KE23" s="51">
        <f t="shared" si="288"/>
        <v>22</v>
      </c>
      <c r="KF23" s="72">
        <f>VLOOKUP($C23+KF$4,'Raw Data'!$B$3:$AD$1033,KF$3,0)</f>
        <v>29</v>
      </c>
      <c r="KG23" s="72">
        <f>VLOOKUP($C23+KG$4,'Raw Data'!$B$3:$AD$1033,KG$3,0)</f>
        <v>13</v>
      </c>
      <c r="KH23" s="72">
        <f>VLOOKUP($C23+KH$4,'Raw Data'!$B$3:$AD$1033,KH$3,0)</f>
        <v>0</v>
      </c>
      <c r="KI23" s="72">
        <f>VLOOKUP($C23+KI$4,'Raw Data'!$B$3:$AD$1033,KI$3,0)</f>
        <v>0</v>
      </c>
      <c r="KJ23" s="72">
        <f>VLOOKUP($C23+KJ$4,'Raw Data'!$B$3:$AD$1033,KJ$3,0)</f>
        <v>3</v>
      </c>
      <c r="KK23" s="72">
        <f>VLOOKUP($C23+KK$4,'Raw Data'!$B$3:$AD$1033,KK$3,0)</f>
        <v>21</v>
      </c>
      <c r="KL23" s="72">
        <f>VLOOKUP($C23+KL$4,'Raw Data'!$B$3:$AD$1033,KL$3,0)</f>
        <v>18</v>
      </c>
      <c r="KM23" s="73">
        <f t="shared" si="289"/>
        <v>84</v>
      </c>
      <c r="KN23" s="14"/>
      <c r="KO23" s="49">
        <f t="shared" si="290"/>
        <v>22</v>
      </c>
      <c r="KP23" s="53">
        <f t="shared" si="291"/>
        <v>0.34523809523809523</v>
      </c>
      <c r="KQ23" s="53">
        <f t="shared" si="152"/>
        <v>0.15476190476190477</v>
      </c>
      <c r="KR23" s="53">
        <f t="shared" si="153"/>
        <v>0</v>
      </c>
      <c r="KS23" s="53">
        <f t="shared" si="154"/>
        <v>0</v>
      </c>
      <c r="KT23" s="53">
        <f t="shared" si="155"/>
        <v>3.5714285714285712E-2</v>
      </c>
      <c r="KU23" s="53">
        <f t="shared" si="156"/>
        <v>0.25</v>
      </c>
      <c r="KV23" s="53">
        <f t="shared" si="157"/>
        <v>0.21428571428571427</v>
      </c>
      <c r="KW23" s="55">
        <f t="shared" si="292"/>
        <v>1</v>
      </c>
      <c r="LA23" s="41">
        <f t="shared" si="293"/>
        <v>2016</v>
      </c>
      <c r="LB23" s="44" t="str">
        <f t="shared" si="294"/>
        <v>May</v>
      </c>
      <c r="LC23" s="51">
        <f t="shared" si="295"/>
        <v>22</v>
      </c>
      <c r="LD23" s="72">
        <f>VLOOKUP($C23+LD$4,'Raw Data'!$B$3:$AD$1033,LD$3,0)</f>
        <v>63</v>
      </c>
      <c r="LE23" s="72">
        <f>VLOOKUP($C23+LE$4,'Raw Data'!$B$3:$AD$1033,LE$3,0)</f>
        <v>77</v>
      </c>
      <c r="LF23" s="72">
        <f>VLOOKUP($C23+LF$4,'Raw Data'!$B$3:$AD$1033,LF$3,0)</f>
        <v>0</v>
      </c>
      <c r="LG23" s="72">
        <f>VLOOKUP($C23+LG$4,'Raw Data'!$B$3:$AD$1033,LG$3,0)</f>
        <v>0</v>
      </c>
      <c r="LH23" s="72">
        <f>VLOOKUP($C23+LH$4,'Raw Data'!$B$3:$AD$1033,LH$3,0)</f>
        <v>42</v>
      </c>
      <c r="LI23" s="72">
        <f>VLOOKUP($C23+LI$4,'Raw Data'!$B$3:$AD$1033,LI$3,0)</f>
        <v>84</v>
      </c>
      <c r="LJ23" s="72">
        <f>VLOOKUP($C23+LJ$4,'Raw Data'!$B$3:$AD$1033,LJ$3,0)</f>
        <v>93</v>
      </c>
      <c r="LK23" s="73">
        <f t="shared" si="296"/>
        <v>359</v>
      </c>
      <c r="LL23" s="14"/>
      <c r="LM23" s="49">
        <f t="shared" si="297"/>
        <v>22</v>
      </c>
      <c r="LN23" s="53">
        <f t="shared" si="298"/>
        <v>0.17548746518105848</v>
      </c>
      <c r="LO23" s="53">
        <f t="shared" si="158"/>
        <v>0.21448467966573817</v>
      </c>
      <c r="LP23" s="53">
        <f t="shared" si="159"/>
        <v>0</v>
      </c>
      <c r="LQ23" s="53">
        <f t="shared" si="160"/>
        <v>0</v>
      </c>
      <c r="LR23" s="53">
        <f t="shared" si="161"/>
        <v>0.11699164345403899</v>
      </c>
      <c r="LS23" s="53">
        <f t="shared" si="162"/>
        <v>0.23398328690807799</v>
      </c>
      <c r="LT23" s="53">
        <f t="shared" si="163"/>
        <v>0.25905292479108633</v>
      </c>
      <c r="LU23" s="55">
        <f t="shared" si="299"/>
        <v>1</v>
      </c>
      <c r="LY23" s="41">
        <f t="shared" si="300"/>
        <v>2016</v>
      </c>
      <c r="LZ23" s="44" t="str">
        <f t="shared" si="301"/>
        <v>May</v>
      </c>
      <c r="MA23" s="51">
        <f t="shared" si="302"/>
        <v>22</v>
      </c>
      <c r="MB23" s="72">
        <f>VLOOKUP($C23+MB$4,'Raw Data'!$B$3:$AD$1033,MB$3,0)</f>
        <v>613</v>
      </c>
      <c r="MC23" s="72">
        <f>VLOOKUP($C23+MC$4,'Raw Data'!$B$3:$AD$1033,MC$3,0)</f>
        <v>511</v>
      </c>
      <c r="MD23" s="72">
        <f>VLOOKUP($C23+MD$4,'Raw Data'!$B$3:$AD$1033,MD$3,0)</f>
        <v>126</v>
      </c>
      <c r="ME23" s="72">
        <f>VLOOKUP($C23+ME$4,'Raw Data'!$B$3:$AD$1033,ME$3,0)</f>
        <v>135</v>
      </c>
      <c r="MF23" s="72">
        <f>VLOOKUP($C23+MF$4,'Raw Data'!$B$3:$AD$1033,MF$3,0)</f>
        <v>347</v>
      </c>
      <c r="MG23" s="72">
        <f>VLOOKUP($C23+MG$4,'Raw Data'!$B$3:$AD$1033,MG$3,0)</f>
        <v>693</v>
      </c>
      <c r="MH23" s="72">
        <f>VLOOKUP($C23+MH$4,'Raw Data'!$B$3:$AD$1033,MH$3,0)</f>
        <v>736</v>
      </c>
      <c r="MI23" s="73">
        <f t="shared" si="303"/>
        <v>3161</v>
      </c>
      <c r="MJ23" s="14"/>
      <c r="MK23" s="49">
        <f t="shared" si="304"/>
        <v>22</v>
      </c>
      <c r="ML23" s="53">
        <f t="shared" si="305"/>
        <v>0.1939259727934198</v>
      </c>
      <c r="MM23" s="53">
        <f t="shared" si="164"/>
        <v>0.16165770325846252</v>
      </c>
      <c r="MN23" s="53">
        <f t="shared" si="165"/>
        <v>3.9860803543182534E-2</v>
      </c>
      <c r="MO23" s="53">
        <f t="shared" si="166"/>
        <v>4.2708003796267005E-2</v>
      </c>
      <c r="MP23" s="53">
        <f t="shared" si="167"/>
        <v>0.10977538753559</v>
      </c>
      <c r="MQ23" s="53">
        <f t="shared" si="168"/>
        <v>0.21923441948750397</v>
      </c>
      <c r="MR23" s="53">
        <f t="shared" si="169"/>
        <v>0.23283770958557418</v>
      </c>
      <c r="MS23" s="55">
        <f t="shared" si="306"/>
        <v>1</v>
      </c>
      <c r="MW23" s="41">
        <f t="shared" si="307"/>
        <v>2016</v>
      </c>
      <c r="MX23" s="44" t="str">
        <f t="shared" si="308"/>
        <v>May</v>
      </c>
      <c r="MY23" s="51">
        <f t="shared" si="309"/>
        <v>22</v>
      </c>
      <c r="MZ23" s="72">
        <f>VLOOKUP($C23+MZ$4,'Raw Data'!$B$3:$AD$1033,MZ$3,0)</f>
        <v>110</v>
      </c>
      <c r="NA23" s="72">
        <f>VLOOKUP($C23+NA$4,'Raw Data'!$B$3:$AD$1033,NA$3,0)</f>
        <v>95</v>
      </c>
      <c r="NB23" s="72">
        <f>VLOOKUP($C23+NB$4,'Raw Data'!$B$3:$AD$1033,NB$3,0)</f>
        <v>79</v>
      </c>
      <c r="NC23" s="72">
        <f>VLOOKUP($C23+NC$4,'Raw Data'!$B$3:$AD$1033,NC$3,0)</f>
        <v>58</v>
      </c>
      <c r="ND23" s="72">
        <f>VLOOKUP($C23+ND$4,'Raw Data'!$B$3:$AD$1033,ND$3,0)</f>
        <v>91</v>
      </c>
      <c r="NE23" s="72">
        <f>VLOOKUP($C23+NE$4,'Raw Data'!$B$3:$AD$1033,NE$3,0)</f>
        <v>132</v>
      </c>
      <c r="NF23" s="72">
        <f>VLOOKUP($C23+NF$4,'Raw Data'!$B$3:$AD$1033,NF$3,0)</f>
        <v>103</v>
      </c>
      <c r="NG23" s="73">
        <f t="shared" si="310"/>
        <v>668</v>
      </c>
      <c r="NH23" s="14"/>
      <c r="NI23" s="49">
        <f t="shared" si="311"/>
        <v>22</v>
      </c>
      <c r="NJ23" s="53">
        <f t="shared" si="170"/>
        <v>0.16467065868263472</v>
      </c>
      <c r="NK23" s="53">
        <f t="shared" si="171"/>
        <v>0.14221556886227546</v>
      </c>
      <c r="NL23" s="53">
        <f t="shared" si="172"/>
        <v>0.11826347305389222</v>
      </c>
      <c r="NM23" s="53">
        <f t="shared" si="173"/>
        <v>8.6826347305389226E-2</v>
      </c>
      <c r="NN23" s="53">
        <f t="shared" si="174"/>
        <v>0.13622754491017963</v>
      </c>
      <c r="NO23" s="53">
        <f t="shared" si="175"/>
        <v>0.19760479041916168</v>
      </c>
      <c r="NP23" s="53">
        <f t="shared" si="176"/>
        <v>0.15419161676646706</v>
      </c>
      <c r="NQ23" s="55">
        <f t="shared" si="312"/>
        <v>1</v>
      </c>
      <c r="NU23" s="41">
        <f t="shared" si="313"/>
        <v>2016</v>
      </c>
      <c r="NV23" s="44" t="str">
        <f t="shared" si="314"/>
        <v>May</v>
      </c>
      <c r="NW23" s="51">
        <f t="shared" si="315"/>
        <v>22</v>
      </c>
      <c r="NX23" s="72">
        <f>VLOOKUP($C23+NX$4,'Raw Data'!$B$3:$AD$1033,NX$3,0)</f>
        <v>0</v>
      </c>
      <c r="NY23" s="72">
        <f>VLOOKUP($C23+NY$4,'Raw Data'!$B$3:$AD$1033,NY$3,0)</f>
        <v>0</v>
      </c>
      <c r="NZ23" s="72">
        <f>VLOOKUP($C23+NZ$4,'Raw Data'!$B$3:$AD$1033,NZ$3,0)</f>
        <v>0</v>
      </c>
      <c r="OA23" s="72">
        <f>VLOOKUP($C23+OA$4,'Raw Data'!$B$3:$AD$1033,OA$3,0)</f>
        <v>0</v>
      </c>
      <c r="OB23" s="72">
        <f>VLOOKUP($C23+OB$4,'Raw Data'!$B$3:$AD$1033,OB$3,0)</f>
        <v>0</v>
      </c>
      <c r="OC23" s="72">
        <f>VLOOKUP($C23+OC$4,'Raw Data'!$B$3:$AD$1033,OC$3,0)</f>
        <v>0</v>
      </c>
      <c r="OD23" s="72">
        <f>VLOOKUP($C23+OD$4,'Raw Data'!$B$3:$AD$1033,OD$3,0)</f>
        <v>0</v>
      </c>
      <c r="OE23" s="73">
        <f t="shared" si="316"/>
        <v>0</v>
      </c>
      <c r="OF23" s="14"/>
      <c r="OG23" s="49">
        <f t="shared" si="317"/>
        <v>22</v>
      </c>
      <c r="OH23" s="53" t="str">
        <f t="shared" si="318"/>
        <v/>
      </c>
      <c r="OI23" s="53" t="str">
        <f t="shared" si="177"/>
        <v/>
      </c>
      <c r="OJ23" s="53" t="str">
        <f t="shared" si="178"/>
        <v/>
      </c>
      <c r="OK23" s="53" t="str">
        <f t="shared" si="179"/>
        <v/>
      </c>
      <c r="OL23" s="53" t="str">
        <f t="shared" si="180"/>
        <v/>
      </c>
      <c r="OM23" s="53" t="str">
        <f t="shared" si="181"/>
        <v/>
      </c>
      <c r="ON23" s="53" t="str">
        <f t="shared" si="182"/>
        <v/>
      </c>
      <c r="OO23" s="55">
        <f t="shared" si="319"/>
        <v>0</v>
      </c>
      <c r="OS23" s="41">
        <f t="shared" si="320"/>
        <v>2016</v>
      </c>
      <c r="OT23" s="44" t="str">
        <f t="shared" si="321"/>
        <v>May</v>
      </c>
      <c r="OU23" s="51">
        <f t="shared" si="322"/>
        <v>22</v>
      </c>
      <c r="OV23" s="72">
        <f>VLOOKUP($C23+OV$4,'Raw Data'!$B$3:$AD$1033,OV$3,0)</f>
        <v>0</v>
      </c>
      <c r="OW23" s="72">
        <f>VLOOKUP($C23+OW$4,'Raw Data'!$B$3:$AD$1033,OW$3,0)</f>
        <v>0</v>
      </c>
      <c r="OX23" s="72">
        <f>VLOOKUP($C23+OX$4,'Raw Data'!$B$3:$AD$1033,OX$3,0)</f>
        <v>0</v>
      </c>
      <c r="OY23" s="72">
        <f>VLOOKUP($C23+OY$4,'Raw Data'!$B$3:$AD$1033,OY$3,0)</f>
        <v>0</v>
      </c>
      <c r="OZ23" s="72">
        <f>VLOOKUP($C23+OZ$4,'Raw Data'!$B$3:$AD$1033,OZ$3,0)</f>
        <v>0</v>
      </c>
      <c r="PA23" s="72">
        <f>VLOOKUP($C23+PA$4,'Raw Data'!$B$3:$AD$1033,PA$3,0)</f>
        <v>0</v>
      </c>
      <c r="PB23" s="72">
        <f>VLOOKUP($C23+PB$4,'Raw Data'!$B$3:$AD$1033,PB$3,0)</f>
        <v>0</v>
      </c>
      <c r="PC23" s="73">
        <f t="shared" si="323"/>
        <v>0</v>
      </c>
      <c r="PD23" s="14"/>
      <c r="PE23" s="49">
        <f t="shared" si="324"/>
        <v>22</v>
      </c>
      <c r="PF23" s="53" t="str">
        <f t="shared" si="325"/>
        <v/>
      </c>
      <c r="PG23" s="53" t="str">
        <f t="shared" si="183"/>
        <v/>
      </c>
      <c r="PH23" s="53" t="str">
        <f t="shared" si="184"/>
        <v/>
      </c>
      <c r="PI23" s="53" t="str">
        <f t="shared" si="185"/>
        <v/>
      </c>
      <c r="PJ23" s="53" t="str">
        <f t="shared" si="186"/>
        <v/>
      </c>
      <c r="PK23" s="53" t="str">
        <f t="shared" si="187"/>
        <v/>
      </c>
      <c r="PL23" s="53" t="str">
        <f t="shared" si="188"/>
        <v/>
      </c>
      <c r="PM23" s="55">
        <f t="shared" si="326"/>
        <v>0</v>
      </c>
      <c r="PS23" s="41">
        <f t="shared" si="327"/>
        <v>2016</v>
      </c>
      <c r="PT23" s="44" t="str">
        <f t="shared" si="328"/>
        <v>May</v>
      </c>
      <c r="PU23" s="51">
        <f t="shared" si="329"/>
        <v>22</v>
      </c>
      <c r="PV23" s="72">
        <f>VLOOKUP($C23+PV$4,'Raw Data'!$B$3:$AD$1033,PV$3,0)</f>
        <v>0</v>
      </c>
      <c r="PW23" s="72">
        <f>VLOOKUP($C23+PW$4,'Raw Data'!$B$3:$AD$1033,PW$3,0)</f>
        <v>0</v>
      </c>
      <c r="PX23" s="72">
        <f>VLOOKUP($C23+PX$4,'Raw Data'!$B$3:$AD$1033,PX$3,0)</f>
        <v>0</v>
      </c>
      <c r="PY23" s="72">
        <f>VLOOKUP($C23+PY$4,'Raw Data'!$B$3:$AD$1033,PY$3,0)</f>
        <v>0</v>
      </c>
      <c r="PZ23" s="72">
        <f>VLOOKUP($C23+PZ$4,'Raw Data'!$B$3:$AD$1033,PZ$3,0)</f>
        <v>0</v>
      </c>
      <c r="QA23" s="72">
        <f>VLOOKUP($C23+QA$4,'Raw Data'!$B$3:$AD$1033,QA$3,0)</f>
        <v>0</v>
      </c>
      <c r="QB23" s="72">
        <f>VLOOKUP($C23+QB$4,'Raw Data'!$B$3:$AD$1033,QB$3,0)</f>
        <v>0</v>
      </c>
      <c r="QC23" s="73">
        <f t="shared" si="330"/>
        <v>0</v>
      </c>
      <c r="QD23" s="14"/>
      <c r="QE23" s="49">
        <f t="shared" si="331"/>
        <v>22</v>
      </c>
      <c r="QF23" s="53" t="str">
        <f t="shared" si="332"/>
        <v/>
      </c>
      <c r="QG23" s="53" t="str">
        <f t="shared" si="189"/>
        <v/>
      </c>
      <c r="QH23" s="53" t="str">
        <f t="shared" si="190"/>
        <v/>
      </c>
      <c r="QI23" s="53" t="str">
        <f t="shared" si="191"/>
        <v/>
      </c>
      <c r="QJ23" s="53" t="str">
        <f t="shared" si="192"/>
        <v/>
      </c>
      <c r="QK23" s="53" t="str">
        <f t="shared" si="193"/>
        <v/>
      </c>
      <c r="QL23" s="53" t="str">
        <f t="shared" si="194"/>
        <v/>
      </c>
      <c r="QM23" s="55">
        <f t="shared" si="333"/>
        <v>0</v>
      </c>
      <c r="QQ23" s="41">
        <f t="shared" si="334"/>
        <v>2016</v>
      </c>
      <c r="QR23" s="44" t="str">
        <f t="shared" si="335"/>
        <v>May</v>
      </c>
      <c r="QS23" s="51">
        <f t="shared" si="336"/>
        <v>22</v>
      </c>
      <c r="QT23" s="72">
        <f>VLOOKUP($C23+QT$4,'Raw Data'!$B$3:$AD$1033,QT$3,0)</f>
        <v>0</v>
      </c>
      <c r="QU23" s="72">
        <f>VLOOKUP($C23+QU$4,'Raw Data'!$B$3:$AD$1033,QU$3,0)</f>
        <v>0</v>
      </c>
      <c r="QV23" s="72">
        <f>VLOOKUP($C23+QV$4,'Raw Data'!$B$3:$AD$1033,QV$3,0)</f>
        <v>0</v>
      </c>
      <c r="QW23" s="72">
        <f>VLOOKUP($C23+QW$4,'Raw Data'!$B$3:$AD$1033,QW$3,0)</f>
        <v>0</v>
      </c>
      <c r="QX23" s="72">
        <f>VLOOKUP($C23+QX$4,'Raw Data'!$B$3:$AD$1033,QX$3,0)</f>
        <v>0</v>
      </c>
      <c r="QY23" s="72">
        <f>VLOOKUP($C23+QY$4,'Raw Data'!$B$3:$AD$1033,QY$3,0)</f>
        <v>0</v>
      </c>
      <c r="QZ23" s="72">
        <f>VLOOKUP($C23+QZ$4,'Raw Data'!$B$3:$AD$1033,QZ$3,0)</f>
        <v>0</v>
      </c>
      <c r="RA23" s="73">
        <f t="shared" si="337"/>
        <v>0</v>
      </c>
      <c r="RB23" s="14"/>
      <c r="RC23" s="49">
        <f t="shared" si="338"/>
        <v>22</v>
      </c>
      <c r="RD23" s="53" t="str">
        <f t="shared" si="339"/>
        <v/>
      </c>
      <c r="RE23" s="53" t="str">
        <f t="shared" si="195"/>
        <v/>
      </c>
      <c r="RF23" s="53" t="str">
        <f t="shared" si="196"/>
        <v/>
      </c>
      <c r="RG23" s="53" t="str">
        <f t="shared" si="197"/>
        <v/>
      </c>
      <c r="RH23" s="53" t="str">
        <f t="shared" si="198"/>
        <v/>
      </c>
      <c r="RI23" s="53" t="str">
        <f t="shared" si="199"/>
        <v/>
      </c>
      <c r="RJ23" s="53" t="str">
        <f t="shared" si="200"/>
        <v/>
      </c>
      <c r="RK23" s="55">
        <f t="shared" si="340"/>
        <v>0</v>
      </c>
    </row>
    <row r="24" spans="2:479" ht="12.75" customHeight="1" x14ac:dyDescent="0.25">
      <c r="B24" s="170">
        <v>7</v>
      </c>
      <c r="C24" s="191">
        <f t="shared" si="201"/>
        <v>42523</v>
      </c>
      <c r="D24" s="41">
        <f t="shared" si="202"/>
        <v>2016</v>
      </c>
      <c r="E24" s="44" t="str">
        <f t="shared" si="203"/>
        <v>Jun</v>
      </c>
      <c r="F24" s="51">
        <f t="shared" si="204"/>
        <v>23</v>
      </c>
      <c r="G24" s="20">
        <f>VLOOKUP($C24+G$4,'Raw Data'!$B$3:$AD$1033,G$3,0)</f>
        <v>160</v>
      </c>
      <c r="H24" s="20">
        <f>VLOOKUP($C24+H$4,'Raw Data'!$B$3:$AD$1033,H$3,0)</f>
        <v>171</v>
      </c>
      <c r="I24" s="20">
        <f>VLOOKUP($C24+I$4,'Raw Data'!$B$3:$AD$1033,I$3,0)</f>
        <v>165</v>
      </c>
      <c r="J24" s="20">
        <f>VLOOKUP($C24+J$4,'Raw Data'!$B$3:$AD$1033,J$3,0)</f>
        <v>163</v>
      </c>
      <c r="K24" s="20">
        <f>VLOOKUP($C24+K$4,'Raw Data'!$B$3:$AD$1033,K$3,0)</f>
        <v>207</v>
      </c>
      <c r="L24" s="20">
        <f>VLOOKUP($C24+L$4,'Raw Data'!$B$3:$AD$1033,L$3,0)</f>
        <v>203</v>
      </c>
      <c r="M24" s="20">
        <f>VLOOKUP($C24+M$4,'Raw Data'!$B$3:$AD$1033,M$3,0)</f>
        <v>218</v>
      </c>
      <c r="N24" s="21">
        <f t="shared" si="205"/>
        <v>1287</v>
      </c>
      <c r="O24" s="14"/>
      <c r="P24" s="49">
        <f t="shared" si="206"/>
        <v>23</v>
      </c>
      <c r="Q24" s="53">
        <f t="shared" si="207"/>
        <v>0.12432012432012432</v>
      </c>
      <c r="R24" s="53">
        <f t="shared" si="80"/>
        <v>0.13286713286713286</v>
      </c>
      <c r="S24" s="53">
        <f t="shared" si="81"/>
        <v>0.12820512820512819</v>
      </c>
      <c r="T24" s="53">
        <f t="shared" si="82"/>
        <v>0.12665112665112666</v>
      </c>
      <c r="U24" s="53">
        <f t="shared" si="83"/>
        <v>0.16083916083916083</v>
      </c>
      <c r="V24" s="53">
        <f t="shared" si="84"/>
        <v>0.15773115773115773</v>
      </c>
      <c r="W24" s="53">
        <f t="shared" si="85"/>
        <v>0.16938616938616938</v>
      </c>
      <c r="X24" s="55">
        <f t="shared" si="208"/>
        <v>1</v>
      </c>
      <c r="Z24" s="41">
        <f t="shared" si="209"/>
        <v>2016</v>
      </c>
      <c r="AA24" s="44" t="str">
        <f t="shared" si="210"/>
        <v>Jun</v>
      </c>
      <c r="AB24" s="51">
        <f t="shared" si="211"/>
        <v>23</v>
      </c>
      <c r="AC24" s="72">
        <f>VLOOKUP($C24+AC$4,'Raw Data'!$B$3:$AD$1033,AC$3,0)</f>
        <v>259</v>
      </c>
      <c r="AD24" s="72">
        <f>VLOOKUP($C24+AD$4,'Raw Data'!$B$3:$AD$1033,AD$3,0)</f>
        <v>206</v>
      </c>
      <c r="AE24" s="72">
        <f>VLOOKUP($C24+AE$4,'Raw Data'!$B$3:$AD$1033,AE$3,0)</f>
        <v>159</v>
      </c>
      <c r="AF24" s="72">
        <f>VLOOKUP($C24+AF$4,'Raw Data'!$B$3:$AD$1033,AF$3,0)</f>
        <v>136</v>
      </c>
      <c r="AG24" s="72">
        <f>VLOOKUP($C24+AG$4,'Raw Data'!$B$3:$AD$1033,AG$3,0)</f>
        <v>154</v>
      </c>
      <c r="AH24" s="72">
        <f>VLOOKUP($C24+AH$4,'Raw Data'!$B$3:$AD$1033,AH$3,0)</f>
        <v>178</v>
      </c>
      <c r="AI24" s="72">
        <f>VLOOKUP($C24+AI$4,'Raw Data'!$B$3:$AD$1033,AI$3,0)</f>
        <v>156</v>
      </c>
      <c r="AJ24" s="73">
        <f t="shared" si="212"/>
        <v>1248</v>
      </c>
      <c r="AK24" s="14"/>
      <c r="AL24" s="49">
        <f t="shared" si="213"/>
        <v>23</v>
      </c>
      <c r="AM24" s="53">
        <f t="shared" si="214"/>
        <v>0.20753205128205129</v>
      </c>
      <c r="AN24" s="53">
        <f t="shared" si="86"/>
        <v>0.16506410256410256</v>
      </c>
      <c r="AO24" s="53">
        <f t="shared" si="87"/>
        <v>0.12740384615384615</v>
      </c>
      <c r="AP24" s="53">
        <f t="shared" si="88"/>
        <v>0.10897435897435898</v>
      </c>
      <c r="AQ24" s="53">
        <f t="shared" si="89"/>
        <v>0.1233974358974359</v>
      </c>
      <c r="AR24" s="53">
        <f t="shared" si="90"/>
        <v>0.14262820512820512</v>
      </c>
      <c r="AS24" s="53">
        <f t="shared" si="91"/>
        <v>0.125</v>
      </c>
      <c r="AT24" s="55">
        <f t="shared" si="215"/>
        <v>1</v>
      </c>
      <c r="AW24" s="41">
        <f t="shared" si="216"/>
        <v>2016</v>
      </c>
      <c r="AX24" s="44" t="str">
        <f t="shared" si="217"/>
        <v>Jun</v>
      </c>
      <c r="AY24" s="51">
        <f t="shared" si="218"/>
        <v>23</v>
      </c>
      <c r="AZ24" s="72">
        <f>VLOOKUP($C24+AZ$4,'Raw Data'!$B$3:$AD$1033,AZ$3,0)</f>
        <v>72</v>
      </c>
      <c r="BA24" s="72">
        <f>VLOOKUP($C24+BA$4,'Raw Data'!$B$3:$AD$1033,BA$3,0)</f>
        <v>67</v>
      </c>
      <c r="BB24" s="72">
        <f>VLOOKUP($C24+BB$4,'Raw Data'!$B$3:$AD$1033,BB$3,0)</f>
        <v>76</v>
      </c>
      <c r="BC24" s="72">
        <f>VLOOKUP($C24+BC$4,'Raw Data'!$B$3:$AD$1033,BC$3,0)</f>
        <v>93</v>
      </c>
      <c r="BD24" s="72">
        <f>VLOOKUP($C24+BD$4,'Raw Data'!$B$3:$AD$1033,BD$3,0)</f>
        <v>81</v>
      </c>
      <c r="BE24" s="72">
        <f>VLOOKUP($C24+BE$4,'Raw Data'!$B$3:$AD$1033,BE$3,0)</f>
        <v>79</v>
      </c>
      <c r="BF24" s="72">
        <f>VLOOKUP($C24+BF$4,'Raw Data'!$B$3:$AD$1033,BF$3,0)</f>
        <v>68</v>
      </c>
      <c r="BG24" s="73">
        <f t="shared" si="219"/>
        <v>536</v>
      </c>
      <c r="BH24" s="14"/>
      <c r="BI24" s="49">
        <f t="shared" si="220"/>
        <v>23</v>
      </c>
      <c r="BJ24" s="53">
        <f t="shared" si="221"/>
        <v>0.13432835820895522</v>
      </c>
      <c r="BK24" s="53">
        <f t="shared" si="92"/>
        <v>0.125</v>
      </c>
      <c r="BL24" s="53">
        <f t="shared" si="93"/>
        <v>0.1417910447761194</v>
      </c>
      <c r="BM24" s="53">
        <f t="shared" si="94"/>
        <v>0.17350746268656717</v>
      </c>
      <c r="BN24" s="53">
        <f t="shared" si="95"/>
        <v>0.15111940298507462</v>
      </c>
      <c r="BO24" s="53">
        <f t="shared" si="96"/>
        <v>0.14738805970149255</v>
      </c>
      <c r="BP24" s="53">
        <f t="shared" si="97"/>
        <v>0.12686567164179105</v>
      </c>
      <c r="BQ24" s="55">
        <f t="shared" si="222"/>
        <v>1</v>
      </c>
      <c r="BU24" s="41">
        <f t="shared" si="223"/>
        <v>2016</v>
      </c>
      <c r="BV24" s="44" t="str">
        <f t="shared" si="224"/>
        <v>Jun</v>
      </c>
      <c r="BW24" s="51">
        <f t="shared" si="225"/>
        <v>23</v>
      </c>
      <c r="BX24" s="72">
        <f>VLOOKUP($C24+BX$4,'Raw Data'!$B$3:$AD$1033,BX$3,0)</f>
        <v>32</v>
      </c>
      <c r="BY24" s="72">
        <f>VLOOKUP($C24+BY$4,'Raw Data'!$B$3:$AD$1033,BY$3,0)</f>
        <v>33</v>
      </c>
      <c r="BZ24" s="72">
        <f>VLOOKUP($C24+BZ$4,'Raw Data'!$B$3:$AD$1033,BZ$3,0)</f>
        <v>41</v>
      </c>
      <c r="CA24" s="72">
        <f>VLOOKUP($C24+CA$4,'Raw Data'!$B$3:$AD$1033,CA$3,0)</f>
        <v>36</v>
      </c>
      <c r="CB24" s="72">
        <f>VLOOKUP($C24+CB$4,'Raw Data'!$B$3:$AD$1033,CB$3,0)</f>
        <v>40</v>
      </c>
      <c r="CC24" s="72">
        <f>VLOOKUP($C24+CC$4,'Raw Data'!$B$3:$AD$1033,CC$3,0)</f>
        <v>55</v>
      </c>
      <c r="CD24" s="72">
        <f>VLOOKUP($C24+CD$4,'Raw Data'!$B$3:$AD$1033,CD$3,0)</f>
        <v>36</v>
      </c>
      <c r="CE24" s="73">
        <f t="shared" si="226"/>
        <v>273</v>
      </c>
      <c r="CF24" s="14"/>
      <c r="CG24" s="49">
        <f t="shared" si="227"/>
        <v>23</v>
      </c>
      <c r="CH24" s="53">
        <f t="shared" si="228"/>
        <v>0.11721611721611722</v>
      </c>
      <c r="CI24" s="53">
        <f t="shared" si="98"/>
        <v>0.12087912087912088</v>
      </c>
      <c r="CJ24" s="53">
        <f t="shared" si="99"/>
        <v>0.15018315018315018</v>
      </c>
      <c r="CK24" s="53">
        <f t="shared" si="100"/>
        <v>0.13186813186813187</v>
      </c>
      <c r="CL24" s="53">
        <f t="shared" si="101"/>
        <v>0.14652014652014653</v>
      </c>
      <c r="CM24" s="53">
        <f t="shared" si="102"/>
        <v>0.20146520146520147</v>
      </c>
      <c r="CN24" s="53">
        <f t="shared" si="103"/>
        <v>0.13186813186813187</v>
      </c>
      <c r="CO24" s="55">
        <f t="shared" si="229"/>
        <v>1</v>
      </c>
      <c r="CS24" s="41">
        <f t="shared" si="230"/>
        <v>2016</v>
      </c>
      <c r="CT24" s="44" t="str">
        <f t="shared" si="231"/>
        <v>Jun</v>
      </c>
      <c r="CU24" s="51">
        <f t="shared" si="232"/>
        <v>23</v>
      </c>
      <c r="CV24" s="72">
        <f>VLOOKUP($C24+CV$4,'Raw Data'!$B$3:$AD$1033,CV$3,0)</f>
        <v>579</v>
      </c>
      <c r="CW24" s="72">
        <f>VLOOKUP($C24+CW$4,'Raw Data'!$B$3:$AD$1033,CW$3,0)</f>
        <v>490</v>
      </c>
      <c r="CX24" s="72">
        <f>VLOOKUP($C24+CX$4,'Raw Data'!$B$3:$AD$1033,CX$3,0)</f>
        <v>330</v>
      </c>
      <c r="CY24" s="72">
        <f>VLOOKUP($C24+CY$4,'Raw Data'!$B$3:$AD$1033,CY$3,0)</f>
        <v>228</v>
      </c>
      <c r="CZ24" s="72">
        <f>VLOOKUP($C24+CZ$4,'Raw Data'!$B$3:$AD$1033,CZ$3,0)</f>
        <v>459</v>
      </c>
      <c r="DA24" s="72">
        <f>VLOOKUP($C24+DA$4,'Raw Data'!$B$3:$AD$1033,DA$3,0)</f>
        <v>467</v>
      </c>
      <c r="DB24" s="72">
        <f>VLOOKUP($C24+DB$4,'Raw Data'!$B$3:$AD$1033,DB$3,0)</f>
        <v>462</v>
      </c>
      <c r="DC24" s="73">
        <f t="shared" si="233"/>
        <v>3015</v>
      </c>
      <c r="DD24" s="14"/>
      <c r="DE24" s="49">
        <f t="shared" si="234"/>
        <v>23</v>
      </c>
      <c r="DF24" s="53">
        <f t="shared" si="235"/>
        <v>0.19203980099502488</v>
      </c>
      <c r="DG24" s="53">
        <f t="shared" si="104"/>
        <v>0.1625207296849088</v>
      </c>
      <c r="DH24" s="53">
        <f t="shared" si="105"/>
        <v>0.10945273631840796</v>
      </c>
      <c r="DI24" s="53">
        <f t="shared" si="106"/>
        <v>7.5621890547263676E-2</v>
      </c>
      <c r="DJ24" s="53">
        <f t="shared" si="107"/>
        <v>0.15223880597014924</v>
      </c>
      <c r="DK24" s="53">
        <f t="shared" si="108"/>
        <v>0.15489220563847431</v>
      </c>
      <c r="DL24" s="53">
        <f t="shared" si="109"/>
        <v>0.15323383084577114</v>
      </c>
      <c r="DM24" s="55">
        <f t="shared" si="236"/>
        <v>1</v>
      </c>
      <c r="DQ24" s="41">
        <f t="shared" si="237"/>
        <v>2016</v>
      </c>
      <c r="DR24" s="44" t="str">
        <f t="shared" si="238"/>
        <v>Jun</v>
      </c>
      <c r="DS24" s="51">
        <f t="shared" si="239"/>
        <v>23</v>
      </c>
      <c r="DT24" s="72">
        <f>VLOOKUP($C24+DT$4,'Raw Data'!$B$3:$AD$1033,DT$3,0)</f>
        <v>82</v>
      </c>
      <c r="DU24" s="72">
        <f>VLOOKUP($C24+DU$4,'Raw Data'!$B$3:$AD$1033,DU$3,0)</f>
        <v>76</v>
      </c>
      <c r="DV24" s="72">
        <f>VLOOKUP($C24+DV$4,'Raw Data'!$B$3:$AD$1033,DV$3,0)</f>
        <v>50</v>
      </c>
      <c r="DW24" s="72">
        <f>VLOOKUP($C24+DW$4,'Raw Data'!$B$3:$AD$1033,DW$3,0)</f>
        <v>49</v>
      </c>
      <c r="DX24" s="72">
        <f>VLOOKUP($C24+DX$4,'Raw Data'!$B$3:$AD$1033,DX$3,0)</f>
        <v>82</v>
      </c>
      <c r="DY24" s="72">
        <f>VLOOKUP($C24+DY$4,'Raw Data'!$B$3:$AD$1033,DY$3,0)</f>
        <v>78</v>
      </c>
      <c r="DZ24" s="72">
        <f>VLOOKUP($C24+DZ$4,'Raw Data'!$B$3:$AD$1033,DZ$3,0)</f>
        <v>82</v>
      </c>
      <c r="EA24" s="73">
        <f t="shared" si="240"/>
        <v>499</v>
      </c>
      <c r="EB24" s="14"/>
      <c r="EC24" s="49">
        <f t="shared" si="241"/>
        <v>23</v>
      </c>
      <c r="ED24" s="53">
        <f t="shared" si="242"/>
        <v>0.16432865731462926</v>
      </c>
      <c r="EE24" s="53">
        <f t="shared" si="110"/>
        <v>0.15230460921843689</v>
      </c>
      <c r="EF24" s="53">
        <f t="shared" si="111"/>
        <v>0.10020040080160321</v>
      </c>
      <c r="EG24" s="53">
        <f t="shared" si="112"/>
        <v>9.8196392785571143E-2</v>
      </c>
      <c r="EH24" s="53">
        <f t="shared" si="113"/>
        <v>0.16432865731462926</v>
      </c>
      <c r="EI24" s="53">
        <f t="shared" si="114"/>
        <v>0.15631262525050099</v>
      </c>
      <c r="EJ24" s="53">
        <f t="shared" si="115"/>
        <v>0.16432865731462926</v>
      </c>
      <c r="EK24" s="55">
        <f t="shared" si="243"/>
        <v>0.99999999999999978</v>
      </c>
      <c r="EO24" s="41">
        <f t="shared" si="244"/>
        <v>2016</v>
      </c>
      <c r="EP24" s="44" t="str">
        <f t="shared" si="245"/>
        <v>Jun</v>
      </c>
      <c r="EQ24" s="51">
        <f t="shared" si="246"/>
        <v>23</v>
      </c>
      <c r="ER24" s="72">
        <f>VLOOKUP($C24+ER$4,'Raw Data'!$B$3:$AD$1033,ER$3,0)</f>
        <v>149</v>
      </c>
      <c r="ES24" s="72">
        <f>VLOOKUP($C24+ES$4,'Raw Data'!$B$3:$AD$1033,ES$3,0)</f>
        <v>120</v>
      </c>
      <c r="ET24" s="72">
        <f>VLOOKUP($C24+ET$4,'Raw Data'!$B$3:$AD$1033,ET$3,0)</f>
        <v>0</v>
      </c>
      <c r="EU24" s="72">
        <f>VLOOKUP($C24+EU$4,'Raw Data'!$B$3:$AD$1033,EU$3,0)</f>
        <v>0</v>
      </c>
      <c r="EV24" s="72">
        <f>VLOOKUP($C24+EV$4,'Raw Data'!$B$3:$AD$1033,EV$3,0)</f>
        <v>178</v>
      </c>
      <c r="EW24" s="72">
        <f>VLOOKUP($C24+EW$4,'Raw Data'!$B$3:$AD$1033,EW$3,0)</f>
        <v>132</v>
      </c>
      <c r="EX24" s="72">
        <f>VLOOKUP($C24+EX$4,'Raw Data'!$B$3:$AD$1033,EX$3,0)</f>
        <v>140</v>
      </c>
      <c r="EY24" s="73">
        <f t="shared" si="247"/>
        <v>719</v>
      </c>
      <c r="EZ24" s="14"/>
      <c r="FA24" s="49">
        <f t="shared" si="248"/>
        <v>23</v>
      </c>
      <c r="FB24" s="53">
        <f t="shared" si="249"/>
        <v>0.20723226703755215</v>
      </c>
      <c r="FC24" s="53">
        <f t="shared" si="116"/>
        <v>0.16689847009735745</v>
      </c>
      <c r="FD24" s="53">
        <f t="shared" si="117"/>
        <v>0</v>
      </c>
      <c r="FE24" s="53">
        <f t="shared" si="118"/>
        <v>0</v>
      </c>
      <c r="FF24" s="53">
        <f t="shared" si="119"/>
        <v>0.24756606397774686</v>
      </c>
      <c r="FG24" s="53">
        <f t="shared" si="120"/>
        <v>0.1835883171070932</v>
      </c>
      <c r="FH24" s="53">
        <f t="shared" si="121"/>
        <v>0.19471488178025034</v>
      </c>
      <c r="FI24" s="55">
        <f t="shared" si="250"/>
        <v>1</v>
      </c>
      <c r="FM24" s="41">
        <f t="shared" si="251"/>
        <v>2016</v>
      </c>
      <c r="FN24" s="44" t="str">
        <f t="shared" si="252"/>
        <v>Jun</v>
      </c>
      <c r="FO24" s="51">
        <f t="shared" si="253"/>
        <v>23</v>
      </c>
      <c r="FP24" s="72">
        <f>VLOOKUP($C24+FP$4,'Raw Data'!$B$3:$AD$1033,FP$3,0)</f>
        <v>2938</v>
      </c>
      <c r="FQ24" s="72">
        <f>VLOOKUP($C24+FQ$4,'Raw Data'!$B$3:$AD$1033,FQ$3,0)</f>
        <v>2737</v>
      </c>
      <c r="FR24" s="72">
        <f>VLOOKUP($C24+FR$4,'Raw Data'!$B$3:$AD$1033,FR$3,0)</f>
        <v>1839</v>
      </c>
      <c r="FS24" s="72">
        <f>VLOOKUP($C24+FS$4,'Raw Data'!$B$3:$AD$1033,FS$3,0)</f>
        <v>1448</v>
      </c>
      <c r="FT24" s="72">
        <f>VLOOKUP($C24+FT$4,'Raw Data'!$B$3:$AD$1033,FT$3,0)</f>
        <v>3191</v>
      </c>
      <c r="FU24" s="72">
        <f>VLOOKUP($C24+FU$4,'Raw Data'!$B$3:$AD$1033,FU$3,0)</f>
        <v>2981</v>
      </c>
      <c r="FV24" s="72">
        <f>VLOOKUP($C24+FV$4,'Raw Data'!$B$3:$AD$1033,FV$3,0)</f>
        <v>2658</v>
      </c>
      <c r="FW24" s="73">
        <f t="shared" si="254"/>
        <v>17792</v>
      </c>
      <c r="FX24" s="14"/>
      <c r="FY24" s="49">
        <f t="shared" si="255"/>
        <v>23</v>
      </c>
      <c r="FZ24" s="53">
        <f t="shared" si="256"/>
        <v>0.16513039568345322</v>
      </c>
      <c r="GA24" s="53">
        <f t="shared" si="122"/>
        <v>0.1538331834532374</v>
      </c>
      <c r="GB24" s="53">
        <f t="shared" si="123"/>
        <v>0.10336106115107914</v>
      </c>
      <c r="GC24" s="53">
        <f t="shared" si="124"/>
        <v>8.1384892086330929E-2</v>
      </c>
      <c r="GD24" s="53">
        <f t="shared" si="125"/>
        <v>0.17935026978417265</v>
      </c>
      <c r="GE24" s="53">
        <f t="shared" si="126"/>
        <v>0.16754721223021582</v>
      </c>
      <c r="GF24" s="53">
        <f t="shared" si="127"/>
        <v>0.14939298561151079</v>
      </c>
      <c r="GG24" s="55">
        <f t="shared" si="257"/>
        <v>1</v>
      </c>
      <c r="GK24" s="41">
        <f t="shared" si="258"/>
        <v>2016</v>
      </c>
      <c r="GL24" s="44" t="str">
        <f t="shared" si="259"/>
        <v>Jun</v>
      </c>
      <c r="GM24" s="51">
        <f t="shared" si="260"/>
        <v>23</v>
      </c>
      <c r="GN24" s="72">
        <f>VLOOKUP($C24+GN$4,'Raw Data'!$B$3:$AD$1033,GN$3,0)</f>
        <v>2081</v>
      </c>
      <c r="GO24" s="72">
        <f>VLOOKUP($C24+GO$4,'Raw Data'!$B$3:$AD$1033,GO$3,0)</f>
        <v>1924</v>
      </c>
      <c r="GP24" s="72">
        <f>VLOOKUP($C24+GP$4,'Raw Data'!$B$3:$AD$1033,GP$3,0)</f>
        <v>1658</v>
      </c>
      <c r="GQ24" s="72">
        <f>VLOOKUP($C24+GQ$4,'Raw Data'!$B$3:$AD$1033,GQ$3,0)</f>
        <v>1382</v>
      </c>
      <c r="GR24" s="72">
        <f>VLOOKUP($C24+GR$4,'Raw Data'!$B$3:$AD$1033,GR$3,0)</f>
        <v>2203</v>
      </c>
      <c r="GS24" s="72">
        <f>VLOOKUP($C24+GS$4,'Raw Data'!$B$3:$AD$1033,GS$3,0)</f>
        <v>2061</v>
      </c>
      <c r="GT24" s="72">
        <f>VLOOKUP($C24+GT$4,'Raw Data'!$B$3:$AD$1033,GT$3,0)</f>
        <v>1849</v>
      </c>
      <c r="GU24" s="73">
        <f t="shared" si="261"/>
        <v>13158</v>
      </c>
      <c r="GV24" s="14"/>
      <c r="GW24" s="49">
        <f t="shared" si="262"/>
        <v>23</v>
      </c>
      <c r="GX24" s="53">
        <f t="shared" si="263"/>
        <v>0.15815473476212191</v>
      </c>
      <c r="GY24" s="53">
        <f t="shared" si="128"/>
        <v>0.14622283021735827</v>
      </c>
      <c r="GZ24" s="53">
        <f t="shared" si="129"/>
        <v>0.12600699194406445</v>
      </c>
      <c r="HA24" s="53">
        <f t="shared" si="130"/>
        <v>0.105031159750722</v>
      </c>
      <c r="HB24" s="53">
        <f t="shared" si="131"/>
        <v>0.16742666058671532</v>
      </c>
      <c r="HC24" s="53">
        <f t="shared" si="132"/>
        <v>0.15663474692202461</v>
      </c>
      <c r="HD24" s="53">
        <f t="shared" si="133"/>
        <v>0.14052287581699346</v>
      </c>
      <c r="HE24" s="55">
        <f t="shared" si="264"/>
        <v>1</v>
      </c>
      <c r="HI24" s="41">
        <f t="shared" si="265"/>
        <v>2016</v>
      </c>
      <c r="HJ24" s="44" t="str">
        <f t="shared" si="266"/>
        <v>Jun</v>
      </c>
      <c r="HK24" s="51">
        <f t="shared" si="267"/>
        <v>23</v>
      </c>
      <c r="HL24" s="72">
        <f>VLOOKUP($C24+HL$4,'Raw Data'!$B$3:$AD$1033,HL$3,0)</f>
        <v>178</v>
      </c>
      <c r="HM24" s="72">
        <f>VLOOKUP($C24+HM$4,'Raw Data'!$B$3:$AD$1033,HM$3,0)</f>
        <v>169</v>
      </c>
      <c r="HN24" s="72">
        <f>VLOOKUP($C24+HN$4,'Raw Data'!$B$3:$AD$1033,HN$3,0)</f>
        <v>115</v>
      </c>
      <c r="HO24" s="72">
        <f>VLOOKUP($C24+HO$4,'Raw Data'!$B$3:$AD$1033,HO$3,0)</f>
        <v>99</v>
      </c>
      <c r="HP24" s="72">
        <f>VLOOKUP($C24+HP$4,'Raw Data'!$B$3:$AD$1033,HP$3,0)</f>
        <v>160</v>
      </c>
      <c r="HQ24" s="72">
        <f>VLOOKUP($C24+HQ$4,'Raw Data'!$B$3:$AD$1033,HQ$3,0)</f>
        <v>160</v>
      </c>
      <c r="HR24" s="72">
        <f>VLOOKUP($C24+HR$4,'Raw Data'!$B$3:$AD$1033,HR$3,0)</f>
        <v>148</v>
      </c>
      <c r="HS24" s="73">
        <f t="shared" si="268"/>
        <v>1029</v>
      </c>
      <c r="HT24" s="14"/>
      <c r="HU24" s="49">
        <f t="shared" si="269"/>
        <v>23</v>
      </c>
      <c r="HV24" s="53">
        <f t="shared" si="270"/>
        <v>0.1729834791059281</v>
      </c>
      <c r="HW24" s="53">
        <f t="shared" si="134"/>
        <v>0.16423712342079688</v>
      </c>
      <c r="HX24" s="53">
        <f t="shared" si="135"/>
        <v>0.11175898931000972</v>
      </c>
      <c r="HY24" s="53">
        <f t="shared" si="136"/>
        <v>9.6209912536443148E-2</v>
      </c>
      <c r="HZ24" s="53">
        <f t="shared" si="137"/>
        <v>0.1554907677356657</v>
      </c>
      <c r="IA24" s="53">
        <f t="shared" si="138"/>
        <v>0.1554907677356657</v>
      </c>
      <c r="IB24" s="53">
        <f t="shared" si="139"/>
        <v>0.14382896015549076</v>
      </c>
      <c r="IC24" s="55">
        <f t="shared" si="271"/>
        <v>1</v>
      </c>
      <c r="IG24" s="41">
        <f t="shared" si="272"/>
        <v>2016</v>
      </c>
      <c r="IH24" s="44" t="str">
        <f t="shared" si="273"/>
        <v>Jun</v>
      </c>
      <c r="II24" s="51">
        <f t="shared" si="274"/>
        <v>23</v>
      </c>
      <c r="IJ24" s="72">
        <f>VLOOKUP($C24+IJ$4,'Raw Data'!$B$3:$AD$1033,IJ$3,0)</f>
        <v>61</v>
      </c>
      <c r="IK24" s="72">
        <f>VLOOKUP($C24+IK$4,'Raw Data'!$B$3:$AD$1033,IK$3,0)</f>
        <v>63</v>
      </c>
      <c r="IL24" s="72">
        <f>VLOOKUP($C24+IL$4,'Raw Data'!$B$3:$AD$1033,IL$3,0)</f>
        <v>52</v>
      </c>
      <c r="IM24" s="72">
        <f>VLOOKUP($C24+IM$4,'Raw Data'!$B$3:$AD$1033,IM$3,0)</f>
        <v>59</v>
      </c>
      <c r="IN24" s="72">
        <f>VLOOKUP($C24+IN$4,'Raw Data'!$B$3:$AD$1033,IN$3,0)</f>
        <v>82</v>
      </c>
      <c r="IO24" s="72">
        <f>VLOOKUP($C24+IO$4,'Raw Data'!$B$3:$AD$1033,IO$3,0)</f>
        <v>58</v>
      </c>
      <c r="IP24" s="72">
        <f>VLOOKUP($C24+IP$4,'Raw Data'!$B$3:$AD$1033,IP$3,0)</f>
        <v>91</v>
      </c>
      <c r="IQ24" s="73">
        <f t="shared" si="275"/>
        <v>466</v>
      </c>
      <c r="IR24" s="14"/>
      <c r="IS24" s="49">
        <f t="shared" si="276"/>
        <v>23</v>
      </c>
      <c r="IT24" s="53">
        <f t="shared" si="277"/>
        <v>0.13090128755364808</v>
      </c>
      <c r="IU24" s="53">
        <f t="shared" si="140"/>
        <v>0.13519313304721031</v>
      </c>
      <c r="IV24" s="53">
        <f t="shared" si="141"/>
        <v>0.11158798283261803</v>
      </c>
      <c r="IW24" s="53">
        <f t="shared" si="142"/>
        <v>0.12660944206008584</v>
      </c>
      <c r="IX24" s="53">
        <f t="shared" si="143"/>
        <v>0.17596566523605151</v>
      </c>
      <c r="IY24" s="53">
        <f t="shared" si="144"/>
        <v>0.12446351931330472</v>
      </c>
      <c r="IZ24" s="53">
        <f t="shared" si="145"/>
        <v>0.19527896995708155</v>
      </c>
      <c r="JA24" s="55">
        <f t="shared" si="278"/>
        <v>1</v>
      </c>
      <c r="JE24" s="41">
        <f t="shared" si="279"/>
        <v>2016</v>
      </c>
      <c r="JF24" s="44" t="str">
        <f t="shared" si="280"/>
        <v>Jun</v>
      </c>
      <c r="JG24" s="51">
        <f t="shared" si="281"/>
        <v>23</v>
      </c>
      <c r="JH24" s="72">
        <f>VLOOKUP($C24+JH$4,'Raw Data'!$B$3:$AD$1033,JH$3,0)</f>
        <v>199</v>
      </c>
      <c r="JI24" s="72">
        <f>VLOOKUP($C24+JI$4,'Raw Data'!$B$3:$AD$1033,JI$3,0)</f>
        <v>236</v>
      </c>
      <c r="JJ24" s="72">
        <f>VLOOKUP($C24+JJ$4,'Raw Data'!$B$3:$AD$1033,JJ$3,0)</f>
        <v>153</v>
      </c>
      <c r="JK24" s="72">
        <f>VLOOKUP($C24+JK$4,'Raw Data'!$B$3:$AD$1033,JK$3,0)</f>
        <v>143</v>
      </c>
      <c r="JL24" s="72">
        <f>VLOOKUP($C24+JL$4,'Raw Data'!$B$3:$AD$1033,JL$3,0)</f>
        <v>176</v>
      </c>
      <c r="JM24" s="72">
        <f>VLOOKUP($C24+JM$4,'Raw Data'!$B$3:$AD$1033,JM$3,0)</f>
        <v>143</v>
      </c>
      <c r="JN24" s="72">
        <f>VLOOKUP($C24+JN$4,'Raw Data'!$B$3:$AD$1033,JN$3,0)</f>
        <v>157</v>
      </c>
      <c r="JO24" s="73">
        <f t="shared" si="282"/>
        <v>1207</v>
      </c>
      <c r="JP24" s="14"/>
      <c r="JQ24" s="49">
        <f t="shared" si="283"/>
        <v>23</v>
      </c>
      <c r="JR24" s="53">
        <f t="shared" si="284"/>
        <v>0.16487158243579123</v>
      </c>
      <c r="JS24" s="53">
        <f t="shared" si="146"/>
        <v>0.19552609776304888</v>
      </c>
      <c r="JT24" s="53">
        <f t="shared" si="147"/>
        <v>0.12676056338028169</v>
      </c>
      <c r="JU24" s="53">
        <f t="shared" si="148"/>
        <v>0.11847555923777962</v>
      </c>
      <c r="JV24" s="53">
        <f t="shared" si="149"/>
        <v>0.14581607290803644</v>
      </c>
      <c r="JW24" s="53">
        <f t="shared" si="150"/>
        <v>0.11847555923777962</v>
      </c>
      <c r="JX24" s="53">
        <f t="shared" si="151"/>
        <v>0.13007456503728251</v>
      </c>
      <c r="JY24" s="55">
        <f t="shared" si="285"/>
        <v>1</v>
      </c>
      <c r="KC24" s="41">
        <f t="shared" si="286"/>
        <v>2016</v>
      </c>
      <c r="KD24" s="44" t="str">
        <f t="shared" si="287"/>
        <v>Jun</v>
      </c>
      <c r="KE24" s="51">
        <f t="shared" si="288"/>
        <v>23</v>
      </c>
      <c r="KF24" s="72">
        <f>VLOOKUP($C24+KF$4,'Raw Data'!$B$3:$AD$1033,KF$3,0)</f>
        <v>15</v>
      </c>
      <c r="KG24" s="72">
        <f>VLOOKUP($C24+KG$4,'Raw Data'!$B$3:$AD$1033,KG$3,0)</f>
        <v>21</v>
      </c>
      <c r="KH24" s="72">
        <f>VLOOKUP($C24+KH$4,'Raw Data'!$B$3:$AD$1033,KH$3,0)</f>
        <v>0</v>
      </c>
      <c r="KI24" s="72">
        <f>VLOOKUP($C24+KI$4,'Raw Data'!$B$3:$AD$1033,KI$3,0)</f>
        <v>0</v>
      </c>
      <c r="KJ24" s="72">
        <f>VLOOKUP($C24+KJ$4,'Raw Data'!$B$3:$AD$1033,KJ$3,0)</f>
        <v>35</v>
      </c>
      <c r="KK24" s="72">
        <f>VLOOKUP($C24+KK$4,'Raw Data'!$B$3:$AD$1033,KK$3,0)</f>
        <v>25</v>
      </c>
      <c r="KL24" s="72">
        <f>VLOOKUP($C24+KL$4,'Raw Data'!$B$3:$AD$1033,KL$3,0)</f>
        <v>25</v>
      </c>
      <c r="KM24" s="73">
        <f t="shared" si="289"/>
        <v>121</v>
      </c>
      <c r="KN24" s="14"/>
      <c r="KO24" s="49">
        <f t="shared" si="290"/>
        <v>23</v>
      </c>
      <c r="KP24" s="53">
        <f t="shared" si="291"/>
        <v>0.12396694214876033</v>
      </c>
      <c r="KQ24" s="53">
        <f t="shared" si="152"/>
        <v>0.17355371900826447</v>
      </c>
      <c r="KR24" s="53">
        <f t="shared" si="153"/>
        <v>0</v>
      </c>
      <c r="KS24" s="53">
        <f t="shared" si="154"/>
        <v>0</v>
      </c>
      <c r="KT24" s="53">
        <f t="shared" si="155"/>
        <v>0.28925619834710742</v>
      </c>
      <c r="KU24" s="53">
        <f t="shared" si="156"/>
        <v>0.20661157024793389</v>
      </c>
      <c r="KV24" s="53">
        <f t="shared" si="157"/>
        <v>0.20661157024793389</v>
      </c>
      <c r="KW24" s="55">
        <f t="shared" si="292"/>
        <v>1</v>
      </c>
      <c r="LA24" s="41">
        <f t="shared" si="293"/>
        <v>2016</v>
      </c>
      <c r="LB24" s="44" t="str">
        <f t="shared" si="294"/>
        <v>Jun</v>
      </c>
      <c r="LC24" s="51">
        <f t="shared" si="295"/>
        <v>23</v>
      </c>
      <c r="LD24" s="72">
        <f>VLOOKUP($C24+LD$4,'Raw Data'!$B$3:$AD$1033,LD$3,0)</f>
        <v>81</v>
      </c>
      <c r="LE24" s="72">
        <f>VLOOKUP($C24+LE$4,'Raw Data'!$B$3:$AD$1033,LE$3,0)</f>
        <v>81</v>
      </c>
      <c r="LF24" s="72">
        <f>VLOOKUP($C24+LF$4,'Raw Data'!$B$3:$AD$1033,LF$3,0)</f>
        <v>0</v>
      </c>
      <c r="LG24" s="72">
        <f>VLOOKUP($C24+LG$4,'Raw Data'!$B$3:$AD$1033,LG$3,0)</f>
        <v>0</v>
      </c>
      <c r="LH24" s="72">
        <f>VLOOKUP($C24+LH$4,'Raw Data'!$B$3:$AD$1033,LH$3,0)</f>
        <v>92</v>
      </c>
      <c r="LI24" s="72">
        <f>VLOOKUP($C24+LI$4,'Raw Data'!$B$3:$AD$1033,LI$3,0)</f>
        <v>79</v>
      </c>
      <c r="LJ24" s="72">
        <f>VLOOKUP($C24+LJ$4,'Raw Data'!$B$3:$AD$1033,LJ$3,0)</f>
        <v>79</v>
      </c>
      <c r="LK24" s="73">
        <f t="shared" si="296"/>
        <v>412</v>
      </c>
      <c r="LL24" s="14"/>
      <c r="LM24" s="49">
        <f t="shared" si="297"/>
        <v>23</v>
      </c>
      <c r="LN24" s="53">
        <f t="shared" si="298"/>
        <v>0.19660194174757281</v>
      </c>
      <c r="LO24" s="53">
        <f t="shared" si="158"/>
        <v>0.19660194174757281</v>
      </c>
      <c r="LP24" s="53">
        <f t="shared" si="159"/>
        <v>0</v>
      </c>
      <c r="LQ24" s="53">
        <f t="shared" si="160"/>
        <v>0</v>
      </c>
      <c r="LR24" s="53">
        <f t="shared" si="161"/>
        <v>0.22330097087378642</v>
      </c>
      <c r="LS24" s="53">
        <f t="shared" si="162"/>
        <v>0.19174757281553398</v>
      </c>
      <c r="LT24" s="53">
        <f t="shared" si="163"/>
        <v>0.19174757281553398</v>
      </c>
      <c r="LU24" s="55">
        <f t="shared" si="299"/>
        <v>1</v>
      </c>
      <c r="LY24" s="41">
        <f t="shared" si="300"/>
        <v>2016</v>
      </c>
      <c r="LZ24" s="44" t="str">
        <f t="shared" si="301"/>
        <v>Jun</v>
      </c>
      <c r="MA24" s="51">
        <f t="shared" si="302"/>
        <v>23</v>
      </c>
      <c r="MB24" s="72">
        <f>VLOOKUP($C24+MB$4,'Raw Data'!$B$3:$AD$1033,MB$3,0)</f>
        <v>762</v>
      </c>
      <c r="MC24" s="72">
        <f>VLOOKUP($C24+MC$4,'Raw Data'!$B$3:$AD$1033,MC$3,0)</f>
        <v>598</v>
      </c>
      <c r="MD24" s="72">
        <f>VLOOKUP($C24+MD$4,'Raw Data'!$B$3:$AD$1033,MD$3,0)</f>
        <v>102</v>
      </c>
      <c r="ME24" s="72">
        <f>VLOOKUP($C24+ME$4,'Raw Data'!$B$3:$AD$1033,ME$3,0)</f>
        <v>149</v>
      </c>
      <c r="MF24" s="72">
        <f>VLOOKUP($C24+MF$4,'Raw Data'!$B$3:$AD$1033,MF$3,0)</f>
        <v>629</v>
      </c>
      <c r="MG24" s="72">
        <f>VLOOKUP($C24+MG$4,'Raw Data'!$B$3:$AD$1033,MG$3,0)</f>
        <v>612</v>
      </c>
      <c r="MH24" s="72">
        <f>VLOOKUP($C24+MH$4,'Raw Data'!$B$3:$AD$1033,MH$3,0)</f>
        <v>612</v>
      </c>
      <c r="MI24" s="73">
        <f t="shared" si="303"/>
        <v>3464</v>
      </c>
      <c r="MJ24" s="14"/>
      <c r="MK24" s="49">
        <f t="shared" si="304"/>
        <v>23</v>
      </c>
      <c r="ML24" s="53">
        <f t="shared" si="305"/>
        <v>0.2199769053117783</v>
      </c>
      <c r="MM24" s="53">
        <f t="shared" si="164"/>
        <v>0.17263279445727484</v>
      </c>
      <c r="MN24" s="53">
        <f t="shared" si="165"/>
        <v>2.9445727482678985E-2</v>
      </c>
      <c r="MO24" s="53">
        <f t="shared" si="166"/>
        <v>4.3013856812933023E-2</v>
      </c>
      <c r="MP24" s="53">
        <f t="shared" si="167"/>
        <v>0.18158198614318707</v>
      </c>
      <c r="MQ24" s="53">
        <f t="shared" si="168"/>
        <v>0.17667436489607391</v>
      </c>
      <c r="MR24" s="53">
        <f t="shared" si="169"/>
        <v>0.17667436489607391</v>
      </c>
      <c r="MS24" s="55">
        <f t="shared" si="306"/>
        <v>1</v>
      </c>
      <c r="MW24" s="41">
        <f t="shared" si="307"/>
        <v>2016</v>
      </c>
      <c r="MX24" s="44" t="str">
        <f t="shared" si="308"/>
        <v>Jun</v>
      </c>
      <c r="MY24" s="51">
        <f t="shared" si="309"/>
        <v>23</v>
      </c>
      <c r="MZ24" s="72">
        <f>VLOOKUP($C24+MZ$4,'Raw Data'!$B$3:$AD$1033,MZ$3,0)</f>
        <v>118</v>
      </c>
      <c r="NA24" s="72">
        <f>VLOOKUP($C24+NA$4,'Raw Data'!$B$3:$AD$1033,NA$3,0)</f>
        <v>105</v>
      </c>
      <c r="NB24" s="72">
        <f>VLOOKUP($C24+NB$4,'Raw Data'!$B$3:$AD$1033,NB$3,0)</f>
        <v>65</v>
      </c>
      <c r="NC24" s="72">
        <f>VLOOKUP($C24+NC$4,'Raw Data'!$B$3:$AD$1033,NC$3,0)</f>
        <v>72</v>
      </c>
      <c r="ND24" s="72">
        <f>VLOOKUP($C24+ND$4,'Raw Data'!$B$3:$AD$1033,ND$3,0)</f>
        <v>149</v>
      </c>
      <c r="NE24" s="72">
        <f>VLOOKUP($C24+NE$4,'Raw Data'!$B$3:$AD$1033,NE$3,0)</f>
        <v>126</v>
      </c>
      <c r="NF24" s="72">
        <f>VLOOKUP($C24+NF$4,'Raw Data'!$B$3:$AD$1033,NF$3,0)</f>
        <v>124</v>
      </c>
      <c r="NG24" s="73">
        <f t="shared" si="310"/>
        <v>759</v>
      </c>
      <c r="NH24" s="14"/>
      <c r="NI24" s="49">
        <f t="shared" si="311"/>
        <v>23</v>
      </c>
      <c r="NJ24" s="53">
        <f t="shared" si="170"/>
        <v>0.155467720685112</v>
      </c>
      <c r="NK24" s="53">
        <f t="shared" si="171"/>
        <v>0.13833992094861661</v>
      </c>
      <c r="NL24" s="53">
        <f t="shared" si="172"/>
        <v>8.5638998682476944E-2</v>
      </c>
      <c r="NM24" s="53">
        <f t="shared" si="173"/>
        <v>9.4861660079051377E-2</v>
      </c>
      <c r="NN24" s="53">
        <f t="shared" si="174"/>
        <v>0.19631093544137021</v>
      </c>
      <c r="NO24" s="53">
        <f t="shared" si="175"/>
        <v>0.16600790513833993</v>
      </c>
      <c r="NP24" s="53">
        <f t="shared" si="176"/>
        <v>0.16337285902503293</v>
      </c>
      <c r="NQ24" s="55">
        <f t="shared" si="312"/>
        <v>1</v>
      </c>
      <c r="NU24" s="41">
        <f t="shared" si="313"/>
        <v>2016</v>
      </c>
      <c r="NV24" s="44" t="str">
        <f t="shared" si="314"/>
        <v>Jun</v>
      </c>
      <c r="NW24" s="51">
        <f t="shared" si="315"/>
        <v>23</v>
      </c>
      <c r="NX24" s="72">
        <f>VLOOKUP($C24+NX$4,'Raw Data'!$B$3:$AD$1033,NX$3,0)</f>
        <v>0</v>
      </c>
      <c r="NY24" s="72">
        <f>VLOOKUP($C24+NY$4,'Raw Data'!$B$3:$AD$1033,NY$3,0)</f>
        <v>0</v>
      </c>
      <c r="NZ24" s="72">
        <f>VLOOKUP($C24+NZ$4,'Raw Data'!$B$3:$AD$1033,NZ$3,0)</f>
        <v>0</v>
      </c>
      <c r="OA24" s="72">
        <f>VLOOKUP($C24+OA$4,'Raw Data'!$B$3:$AD$1033,OA$3,0)</f>
        <v>0</v>
      </c>
      <c r="OB24" s="72">
        <f>VLOOKUP($C24+OB$4,'Raw Data'!$B$3:$AD$1033,OB$3,0)</f>
        <v>0</v>
      </c>
      <c r="OC24" s="72">
        <f>VLOOKUP($C24+OC$4,'Raw Data'!$B$3:$AD$1033,OC$3,0)</f>
        <v>0</v>
      </c>
      <c r="OD24" s="72">
        <f>VLOOKUP($C24+OD$4,'Raw Data'!$B$3:$AD$1033,OD$3,0)</f>
        <v>0</v>
      </c>
      <c r="OE24" s="73">
        <f t="shared" si="316"/>
        <v>0</v>
      </c>
      <c r="OF24" s="14"/>
      <c r="OG24" s="49">
        <f t="shared" si="317"/>
        <v>23</v>
      </c>
      <c r="OH24" s="53" t="str">
        <f t="shared" si="318"/>
        <v/>
      </c>
      <c r="OI24" s="53" t="str">
        <f t="shared" si="177"/>
        <v/>
      </c>
      <c r="OJ24" s="53" t="str">
        <f t="shared" si="178"/>
        <v/>
      </c>
      <c r="OK24" s="53" t="str">
        <f t="shared" si="179"/>
        <v/>
      </c>
      <c r="OL24" s="53" t="str">
        <f t="shared" si="180"/>
        <v/>
      </c>
      <c r="OM24" s="53" t="str">
        <f t="shared" si="181"/>
        <v/>
      </c>
      <c r="ON24" s="53" t="str">
        <f t="shared" si="182"/>
        <v/>
      </c>
      <c r="OO24" s="55">
        <f t="shared" si="319"/>
        <v>0</v>
      </c>
      <c r="OS24" s="41">
        <f t="shared" si="320"/>
        <v>2016</v>
      </c>
      <c r="OT24" s="44" t="str">
        <f t="shared" si="321"/>
        <v>Jun</v>
      </c>
      <c r="OU24" s="51">
        <f t="shared" si="322"/>
        <v>23</v>
      </c>
      <c r="OV24" s="72">
        <f>VLOOKUP($C24+OV$4,'Raw Data'!$B$3:$AD$1033,OV$3,0)</f>
        <v>0</v>
      </c>
      <c r="OW24" s="72">
        <f>VLOOKUP($C24+OW$4,'Raw Data'!$B$3:$AD$1033,OW$3,0)</f>
        <v>0</v>
      </c>
      <c r="OX24" s="72">
        <f>VLOOKUP($C24+OX$4,'Raw Data'!$B$3:$AD$1033,OX$3,0)</f>
        <v>0</v>
      </c>
      <c r="OY24" s="72">
        <f>VLOOKUP($C24+OY$4,'Raw Data'!$B$3:$AD$1033,OY$3,0)</f>
        <v>0</v>
      </c>
      <c r="OZ24" s="72">
        <f>VLOOKUP($C24+OZ$4,'Raw Data'!$B$3:$AD$1033,OZ$3,0)</f>
        <v>0</v>
      </c>
      <c r="PA24" s="72">
        <f>VLOOKUP($C24+PA$4,'Raw Data'!$B$3:$AD$1033,PA$3,0)</f>
        <v>0</v>
      </c>
      <c r="PB24" s="72">
        <f>VLOOKUP($C24+PB$4,'Raw Data'!$B$3:$AD$1033,PB$3,0)</f>
        <v>0</v>
      </c>
      <c r="PC24" s="73">
        <f t="shared" si="323"/>
        <v>0</v>
      </c>
      <c r="PD24" s="14"/>
      <c r="PE24" s="49">
        <f t="shared" si="324"/>
        <v>23</v>
      </c>
      <c r="PF24" s="53" t="str">
        <f t="shared" si="325"/>
        <v/>
      </c>
      <c r="PG24" s="53" t="str">
        <f t="shared" si="183"/>
        <v/>
      </c>
      <c r="PH24" s="53" t="str">
        <f t="shared" si="184"/>
        <v/>
      </c>
      <c r="PI24" s="53" t="str">
        <f t="shared" si="185"/>
        <v/>
      </c>
      <c r="PJ24" s="53" t="str">
        <f t="shared" si="186"/>
        <v/>
      </c>
      <c r="PK24" s="53" t="str">
        <f t="shared" si="187"/>
        <v/>
      </c>
      <c r="PL24" s="53" t="str">
        <f t="shared" si="188"/>
        <v/>
      </c>
      <c r="PM24" s="55">
        <f t="shared" si="326"/>
        <v>0</v>
      </c>
      <c r="PS24" s="41">
        <f t="shared" si="327"/>
        <v>2016</v>
      </c>
      <c r="PT24" s="44" t="str">
        <f t="shared" si="328"/>
        <v>Jun</v>
      </c>
      <c r="PU24" s="51">
        <f t="shared" si="329"/>
        <v>23</v>
      </c>
      <c r="PV24" s="72">
        <f>VLOOKUP($C24+PV$4,'Raw Data'!$B$3:$AD$1033,PV$3,0)</f>
        <v>0</v>
      </c>
      <c r="PW24" s="72">
        <f>VLOOKUP($C24+PW$4,'Raw Data'!$B$3:$AD$1033,PW$3,0)</f>
        <v>0</v>
      </c>
      <c r="PX24" s="72">
        <f>VLOOKUP($C24+PX$4,'Raw Data'!$B$3:$AD$1033,PX$3,0)</f>
        <v>0</v>
      </c>
      <c r="PY24" s="72">
        <f>VLOOKUP($C24+PY$4,'Raw Data'!$B$3:$AD$1033,PY$3,0)</f>
        <v>0</v>
      </c>
      <c r="PZ24" s="72">
        <f>VLOOKUP($C24+PZ$4,'Raw Data'!$B$3:$AD$1033,PZ$3,0)</f>
        <v>0</v>
      </c>
      <c r="QA24" s="72">
        <f>VLOOKUP($C24+QA$4,'Raw Data'!$B$3:$AD$1033,QA$3,0)</f>
        <v>0</v>
      </c>
      <c r="QB24" s="72">
        <f>VLOOKUP($C24+QB$4,'Raw Data'!$B$3:$AD$1033,QB$3,0)</f>
        <v>0</v>
      </c>
      <c r="QC24" s="73">
        <f t="shared" si="330"/>
        <v>0</v>
      </c>
      <c r="QD24" s="14"/>
      <c r="QE24" s="49">
        <f t="shared" si="331"/>
        <v>23</v>
      </c>
      <c r="QF24" s="53" t="str">
        <f t="shared" si="332"/>
        <v/>
      </c>
      <c r="QG24" s="53" t="str">
        <f t="shared" si="189"/>
        <v/>
      </c>
      <c r="QH24" s="53" t="str">
        <f t="shared" si="190"/>
        <v/>
      </c>
      <c r="QI24" s="53" t="str">
        <f t="shared" si="191"/>
        <v/>
      </c>
      <c r="QJ24" s="53" t="str">
        <f t="shared" si="192"/>
        <v/>
      </c>
      <c r="QK24" s="53" t="str">
        <f t="shared" si="193"/>
        <v/>
      </c>
      <c r="QL24" s="53" t="str">
        <f t="shared" si="194"/>
        <v/>
      </c>
      <c r="QM24" s="55">
        <f t="shared" si="333"/>
        <v>0</v>
      </c>
      <c r="QQ24" s="41">
        <f t="shared" si="334"/>
        <v>2016</v>
      </c>
      <c r="QR24" s="44" t="str">
        <f t="shared" si="335"/>
        <v>Jun</v>
      </c>
      <c r="QS24" s="51">
        <f t="shared" si="336"/>
        <v>23</v>
      </c>
      <c r="QT24" s="72">
        <f>VLOOKUP($C24+QT$4,'Raw Data'!$B$3:$AD$1033,QT$3,0)</f>
        <v>0</v>
      </c>
      <c r="QU24" s="72">
        <f>VLOOKUP($C24+QU$4,'Raw Data'!$B$3:$AD$1033,QU$3,0)</f>
        <v>0</v>
      </c>
      <c r="QV24" s="72">
        <f>VLOOKUP($C24+QV$4,'Raw Data'!$B$3:$AD$1033,QV$3,0)</f>
        <v>0</v>
      </c>
      <c r="QW24" s="72">
        <f>VLOOKUP($C24+QW$4,'Raw Data'!$B$3:$AD$1033,QW$3,0)</f>
        <v>0</v>
      </c>
      <c r="QX24" s="72">
        <f>VLOOKUP($C24+QX$4,'Raw Data'!$B$3:$AD$1033,QX$3,0)</f>
        <v>0</v>
      </c>
      <c r="QY24" s="72">
        <f>VLOOKUP($C24+QY$4,'Raw Data'!$B$3:$AD$1033,QY$3,0)</f>
        <v>0</v>
      </c>
      <c r="QZ24" s="72">
        <f>VLOOKUP($C24+QZ$4,'Raw Data'!$B$3:$AD$1033,QZ$3,0)</f>
        <v>0</v>
      </c>
      <c r="RA24" s="73">
        <f t="shared" si="337"/>
        <v>0</v>
      </c>
      <c r="RB24" s="14"/>
      <c r="RC24" s="49">
        <f t="shared" si="338"/>
        <v>23</v>
      </c>
      <c r="RD24" s="53" t="str">
        <f t="shared" si="339"/>
        <v/>
      </c>
      <c r="RE24" s="53" t="str">
        <f t="shared" si="195"/>
        <v/>
      </c>
      <c r="RF24" s="53" t="str">
        <f t="shared" si="196"/>
        <v/>
      </c>
      <c r="RG24" s="53" t="str">
        <f t="shared" si="197"/>
        <v/>
      </c>
      <c r="RH24" s="53" t="str">
        <f t="shared" si="198"/>
        <v/>
      </c>
      <c r="RI24" s="53" t="str">
        <f t="shared" si="199"/>
        <v/>
      </c>
      <c r="RJ24" s="53" t="str">
        <f t="shared" si="200"/>
        <v/>
      </c>
      <c r="RK24" s="55">
        <f t="shared" si="340"/>
        <v>0</v>
      </c>
    </row>
    <row r="25" spans="2:479" ht="12.75" customHeight="1" x14ac:dyDescent="0.25">
      <c r="B25" s="170">
        <v>7</v>
      </c>
      <c r="C25" s="191">
        <f t="shared" si="201"/>
        <v>42530</v>
      </c>
      <c r="D25" s="41">
        <f t="shared" si="202"/>
        <v>2016</v>
      </c>
      <c r="E25" s="44" t="str">
        <f t="shared" si="203"/>
        <v>Jun</v>
      </c>
      <c r="F25" s="51">
        <f t="shared" si="204"/>
        <v>24</v>
      </c>
      <c r="G25" s="20">
        <f>VLOOKUP($C25+G$4,'Raw Data'!$B$3:$AD$1033,G$3,0)</f>
        <v>233</v>
      </c>
      <c r="H25" s="20">
        <f>VLOOKUP($C25+H$4,'Raw Data'!$B$3:$AD$1033,H$3,0)</f>
        <v>170</v>
      </c>
      <c r="I25" s="20">
        <f>VLOOKUP($C25+I$4,'Raw Data'!$B$3:$AD$1033,I$3,0)</f>
        <v>177</v>
      </c>
      <c r="J25" s="20">
        <f>VLOOKUP($C25+J$4,'Raw Data'!$B$3:$AD$1033,J$3,0)</f>
        <v>125</v>
      </c>
      <c r="K25" s="20">
        <f>VLOOKUP($C25+K$4,'Raw Data'!$B$3:$AD$1033,K$3,0)</f>
        <v>172</v>
      </c>
      <c r="L25" s="20">
        <f>VLOOKUP($C25+L$4,'Raw Data'!$B$3:$AD$1033,L$3,0)</f>
        <v>199</v>
      </c>
      <c r="M25" s="20">
        <f>VLOOKUP($C25+M$4,'Raw Data'!$B$3:$AD$1033,M$3,0)</f>
        <v>221</v>
      </c>
      <c r="N25" s="21">
        <f t="shared" si="205"/>
        <v>1297</v>
      </c>
      <c r="O25" s="14"/>
      <c r="P25" s="49">
        <f t="shared" si="206"/>
        <v>24</v>
      </c>
      <c r="Q25" s="53">
        <f t="shared" si="207"/>
        <v>0.17964533538936006</v>
      </c>
      <c r="R25" s="53">
        <f t="shared" si="80"/>
        <v>0.13107170393215112</v>
      </c>
      <c r="S25" s="53">
        <f t="shared" si="81"/>
        <v>0.13646877409406322</v>
      </c>
      <c r="T25" s="53">
        <f t="shared" si="82"/>
        <v>9.6376252891287581E-2</v>
      </c>
      <c r="U25" s="53">
        <f t="shared" si="83"/>
        <v>0.13261372397841173</v>
      </c>
      <c r="V25" s="53">
        <f t="shared" si="84"/>
        <v>0.15343099460292983</v>
      </c>
      <c r="W25" s="53">
        <f t="shared" si="85"/>
        <v>0.17039321511179645</v>
      </c>
      <c r="X25" s="55">
        <f t="shared" si="208"/>
        <v>1</v>
      </c>
      <c r="Z25" s="41">
        <f t="shared" si="209"/>
        <v>2016</v>
      </c>
      <c r="AA25" s="44" t="str">
        <f t="shared" si="210"/>
        <v>Jun</v>
      </c>
      <c r="AB25" s="51">
        <f t="shared" si="211"/>
        <v>24</v>
      </c>
      <c r="AC25" s="72">
        <f>VLOOKUP($C25+AC$4,'Raw Data'!$B$3:$AD$1033,AC$3,0)</f>
        <v>193</v>
      </c>
      <c r="AD25" s="72">
        <f>VLOOKUP($C25+AD$4,'Raw Data'!$B$3:$AD$1033,AD$3,0)</f>
        <v>166</v>
      </c>
      <c r="AE25" s="72">
        <f>VLOOKUP($C25+AE$4,'Raw Data'!$B$3:$AD$1033,AE$3,0)</f>
        <v>179</v>
      </c>
      <c r="AF25" s="72">
        <f>VLOOKUP($C25+AF$4,'Raw Data'!$B$3:$AD$1033,AF$3,0)</f>
        <v>153</v>
      </c>
      <c r="AG25" s="72">
        <f>VLOOKUP($C25+AG$4,'Raw Data'!$B$3:$AD$1033,AG$3,0)</f>
        <v>189</v>
      </c>
      <c r="AH25" s="72">
        <f>VLOOKUP($C25+AH$4,'Raw Data'!$B$3:$AD$1033,AH$3,0)</f>
        <v>218</v>
      </c>
      <c r="AI25" s="72">
        <f>VLOOKUP($C25+AI$4,'Raw Data'!$B$3:$AD$1033,AI$3,0)</f>
        <v>225</v>
      </c>
      <c r="AJ25" s="73">
        <f t="shared" si="212"/>
        <v>1323</v>
      </c>
      <c r="AK25" s="14"/>
      <c r="AL25" s="49">
        <f t="shared" si="213"/>
        <v>24</v>
      </c>
      <c r="AM25" s="53">
        <f t="shared" si="214"/>
        <v>0.14588057445200303</v>
      </c>
      <c r="AN25" s="53">
        <f t="shared" si="86"/>
        <v>0.12547241118669691</v>
      </c>
      <c r="AO25" s="53">
        <f t="shared" si="87"/>
        <v>0.13529856386999245</v>
      </c>
      <c r="AP25" s="53">
        <f t="shared" si="88"/>
        <v>0.11564625850340136</v>
      </c>
      <c r="AQ25" s="53">
        <f t="shared" si="89"/>
        <v>0.14285714285714285</v>
      </c>
      <c r="AR25" s="53">
        <f t="shared" si="90"/>
        <v>0.16477702191987906</v>
      </c>
      <c r="AS25" s="53">
        <f t="shared" si="91"/>
        <v>0.17006802721088435</v>
      </c>
      <c r="AT25" s="55">
        <f t="shared" si="215"/>
        <v>0.99999999999999989</v>
      </c>
      <c r="AW25" s="41">
        <f t="shared" si="216"/>
        <v>2016</v>
      </c>
      <c r="AX25" s="44" t="str">
        <f t="shared" si="217"/>
        <v>Jun</v>
      </c>
      <c r="AY25" s="51">
        <f t="shared" si="218"/>
        <v>24</v>
      </c>
      <c r="AZ25" s="72">
        <f>VLOOKUP($C25+AZ$4,'Raw Data'!$B$3:$AD$1033,AZ$3,0)</f>
        <v>60</v>
      </c>
      <c r="BA25" s="72">
        <f>VLOOKUP($C25+BA$4,'Raw Data'!$B$3:$AD$1033,BA$3,0)</f>
        <v>63</v>
      </c>
      <c r="BB25" s="72">
        <f>VLOOKUP($C25+BB$4,'Raw Data'!$B$3:$AD$1033,BB$3,0)</f>
        <v>77</v>
      </c>
      <c r="BC25" s="72">
        <f>VLOOKUP($C25+BC$4,'Raw Data'!$B$3:$AD$1033,BC$3,0)</f>
        <v>60</v>
      </c>
      <c r="BD25" s="72">
        <f>VLOOKUP($C25+BD$4,'Raw Data'!$B$3:$AD$1033,BD$3,0)</f>
        <v>83</v>
      </c>
      <c r="BE25" s="72">
        <f>VLOOKUP($C25+BE$4,'Raw Data'!$B$3:$AD$1033,BE$3,0)</f>
        <v>88</v>
      </c>
      <c r="BF25" s="72">
        <f>VLOOKUP($C25+BF$4,'Raw Data'!$B$3:$AD$1033,BF$3,0)</f>
        <v>97</v>
      </c>
      <c r="BG25" s="73">
        <f t="shared" si="219"/>
        <v>528</v>
      </c>
      <c r="BH25" s="14"/>
      <c r="BI25" s="49">
        <f t="shared" si="220"/>
        <v>24</v>
      </c>
      <c r="BJ25" s="53">
        <f t="shared" si="221"/>
        <v>0.11363636363636363</v>
      </c>
      <c r="BK25" s="53">
        <f t="shared" si="92"/>
        <v>0.11931818181818182</v>
      </c>
      <c r="BL25" s="53">
        <f t="shared" si="93"/>
        <v>0.14583333333333334</v>
      </c>
      <c r="BM25" s="53">
        <f t="shared" si="94"/>
        <v>0.11363636363636363</v>
      </c>
      <c r="BN25" s="53">
        <f t="shared" si="95"/>
        <v>0.1571969696969697</v>
      </c>
      <c r="BO25" s="53">
        <f t="shared" si="96"/>
        <v>0.16666666666666666</v>
      </c>
      <c r="BP25" s="53">
        <f t="shared" si="97"/>
        <v>0.18371212121212122</v>
      </c>
      <c r="BQ25" s="55">
        <f t="shared" si="222"/>
        <v>1</v>
      </c>
      <c r="BU25" s="41">
        <f t="shared" si="223"/>
        <v>2016</v>
      </c>
      <c r="BV25" s="44" t="str">
        <f t="shared" si="224"/>
        <v>Jun</v>
      </c>
      <c r="BW25" s="51">
        <f t="shared" si="225"/>
        <v>24</v>
      </c>
      <c r="BX25" s="72">
        <f>VLOOKUP($C25+BX$4,'Raw Data'!$B$3:$AD$1033,BX$3,0)</f>
        <v>44</v>
      </c>
      <c r="BY25" s="72">
        <f>VLOOKUP($C25+BY$4,'Raw Data'!$B$3:$AD$1033,BY$3,0)</f>
        <v>26</v>
      </c>
      <c r="BZ25" s="72">
        <f>VLOOKUP($C25+BZ$4,'Raw Data'!$B$3:$AD$1033,BZ$3,0)</f>
        <v>37</v>
      </c>
      <c r="CA25" s="72">
        <f>VLOOKUP($C25+CA$4,'Raw Data'!$B$3:$AD$1033,CA$3,0)</f>
        <v>33</v>
      </c>
      <c r="CB25" s="72">
        <f>VLOOKUP($C25+CB$4,'Raw Data'!$B$3:$AD$1033,CB$3,0)</f>
        <v>40</v>
      </c>
      <c r="CC25" s="72">
        <f>VLOOKUP($C25+CC$4,'Raw Data'!$B$3:$AD$1033,CC$3,0)</f>
        <v>36</v>
      </c>
      <c r="CD25" s="72">
        <f>VLOOKUP($C25+CD$4,'Raw Data'!$B$3:$AD$1033,CD$3,0)</f>
        <v>31</v>
      </c>
      <c r="CE25" s="73">
        <f t="shared" si="226"/>
        <v>247</v>
      </c>
      <c r="CF25" s="14"/>
      <c r="CG25" s="49">
        <f t="shared" si="227"/>
        <v>24</v>
      </c>
      <c r="CH25" s="53">
        <f t="shared" si="228"/>
        <v>0.17813765182186234</v>
      </c>
      <c r="CI25" s="53">
        <f t="shared" si="98"/>
        <v>0.10526315789473684</v>
      </c>
      <c r="CJ25" s="53">
        <f t="shared" si="99"/>
        <v>0.14979757085020243</v>
      </c>
      <c r="CK25" s="53">
        <f t="shared" si="100"/>
        <v>0.13360323886639677</v>
      </c>
      <c r="CL25" s="53">
        <f t="shared" si="101"/>
        <v>0.16194331983805668</v>
      </c>
      <c r="CM25" s="53">
        <f t="shared" si="102"/>
        <v>0.145748987854251</v>
      </c>
      <c r="CN25" s="53">
        <f t="shared" si="103"/>
        <v>0.12550607287449392</v>
      </c>
      <c r="CO25" s="55">
        <f t="shared" si="229"/>
        <v>1</v>
      </c>
      <c r="CS25" s="41">
        <f t="shared" si="230"/>
        <v>2016</v>
      </c>
      <c r="CT25" s="44" t="str">
        <f t="shared" si="231"/>
        <v>Jun</v>
      </c>
      <c r="CU25" s="51">
        <f t="shared" si="232"/>
        <v>24</v>
      </c>
      <c r="CV25" s="72">
        <f>VLOOKUP($C25+CV$4,'Raw Data'!$B$3:$AD$1033,CV$3,0)</f>
        <v>407</v>
      </c>
      <c r="CW25" s="72">
        <f>VLOOKUP($C25+CW$4,'Raw Data'!$B$3:$AD$1033,CW$3,0)</f>
        <v>436</v>
      </c>
      <c r="CX25" s="72">
        <f>VLOOKUP($C25+CX$4,'Raw Data'!$B$3:$AD$1033,CX$3,0)</f>
        <v>324</v>
      </c>
      <c r="CY25" s="72">
        <f>VLOOKUP($C25+CY$4,'Raw Data'!$B$3:$AD$1033,CY$3,0)</f>
        <v>320</v>
      </c>
      <c r="CZ25" s="72">
        <f>VLOOKUP($C25+CZ$4,'Raw Data'!$B$3:$AD$1033,CZ$3,0)</f>
        <v>517</v>
      </c>
      <c r="DA25" s="72">
        <f>VLOOKUP($C25+DA$4,'Raw Data'!$B$3:$AD$1033,DA$3,0)</f>
        <v>487</v>
      </c>
      <c r="DB25" s="72">
        <f>VLOOKUP($C25+DB$4,'Raw Data'!$B$3:$AD$1033,DB$3,0)</f>
        <v>455</v>
      </c>
      <c r="DC25" s="73">
        <f t="shared" si="233"/>
        <v>2946</v>
      </c>
      <c r="DD25" s="14"/>
      <c r="DE25" s="49">
        <f t="shared" si="234"/>
        <v>24</v>
      </c>
      <c r="DF25" s="53">
        <f t="shared" si="235"/>
        <v>0.13815342837746097</v>
      </c>
      <c r="DG25" s="53">
        <f t="shared" si="104"/>
        <v>0.14799728445349628</v>
      </c>
      <c r="DH25" s="53">
        <f t="shared" si="105"/>
        <v>0.10997963340122199</v>
      </c>
      <c r="DI25" s="53">
        <f t="shared" si="106"/>
        <v>0.10862186014935506</v>
      </c>
      <c r="DJ25" s="53">
        <f t="shared" si="107"/>
        <v>0.17549219280380177</v>
      </c>
      <c r="DK25" s="53">
        <f t="shared" si="108"/>
        <v>0.16530889341479973</v>
      </c>
      <c r="DL25" s="53">
        <f t="shared" si="109"/>
        <v>0.15444670739986421</v>
      </c>
      <c r="DM25" s="55">
        <f t="shared" si="236"/>
        <v>1</v>
      </c>
      <c r="DQ25" s="41">
        <f t="shared" si="237"/>
        <v>2016</v>
      </c>
      <c r="DR25" s="44" t="str">
        <f t="shared" si="238"/>
        <v>Jun</v>
      </c>
      <c r="DS25" s="51">
        <f t="shared" si="239"/>
        <v>24</v>
      </c>
      <c r="DT25" s="72">
        <f>VLOOKUP($C25+DT$4,'Raw Data'!$B$3:$AD$1033,DT$3,0)</f>
        <v>48</v>
      </c>
      <c r="DU25" s="72">
        <f>VLOOKUP($C25+DU$4,'Raw Data'!$B$3:$AD$1033,DU$3,0)</f>
        <v>64</v>
      </c>
      <c r="DV25" s="72">
        <f>VLOOKUP($C25+DV$4,'Raw Data'!$B$3:$AD$1033,DV$3,0)</f>
        <v>47</v>
      </c>
      <c r="DW25" s="72">
        <f>VLOOKUP($C25+DW$4,'Raw Data'!$B$3:$AD$1033,DW$3,0)</f>
        <v>60</v>
      </c>
      <c r="DX25" s="72">
        <f>VLOOKUP($C25+DX$4,'Raw Data'!$B$3:$AD$1033,DX$3,0)</f>
        <v>88</v>
      </c>
      <c r="DY25" s="72">
        <f>VLOOKUP($C25+DY$4,'Raw Data'!$B$3:$AD$1033,DY$3,0)</f>
        <v>69</v>
      </c>
      <c r="DZ25" s="72">
        <f>VLOOKUP($C25+DZ$4,'Raw Data'!$B$3:$AD$1033,DZ$3,0)</f>
        <v>65</v>
      </c>
      <c r="EA25" s="73">
        <f t="shared" si="240"/>
        <v>441</v>
      </c>
      <c r="EB25" s="14"/>
      <c r="EC25" s="49">
        <f t="shared" si="241"/>
        <v>24</v>
      </c>
      <c r="ED25" s="53">
        <f t="shared" si="242"/>
        <v>0.10884353741496598</v>
      </c>
      <c r="EE25" s="53">
        <f t="shared" si="110"/>
        <v>0.14512471655328799</v>
      </c>
      <c r="EF25" s="53">
        <f t="shared" si="111"/>
        <v>0.10657596371882086</v>
      </c>
      <c r="EG25" s="53">
        <f t="shared" si="112"/>
        <v>0.1360544217687075</v>
      </c>
      <c r="EH25" s="53">
        <f t="shared" si="113"/>
        <v>0.19954648526077098</v>
      </c>
      <c r="EI25" s="53">
        <f t="shared" si="114"/>
        <v>0.15646258503401361</v>
      </c>
      <c r="EJ25" s="53">
        <f t="shared" si="115"/>
        <v>0.14739229024943309</v>
      </c>
      <c r="EK25" s="55">
        <f t="shared" si="243"/>
        <v>1</v>
      </c>
      <c r="EO25" s="41">
        <f t="shared" si="244"/>
        <v>2016</v>
      </c>
      <c r="EP25" s="44" t="str">
        <f t="shared" si="245"/>
        <v>Jun</v>
      </c>
      <c r="EQ25" s="51">
        <f t="shared" si="246"/>
        <v>24</v>
      </c>
      <c r="ER25" s="72">
        <f>VLOOKUP($C25+ER$4,'Raw Data'!$B$3:$AD$1033,ER$3,0)</f>
        <v>99</v>
      </c>
      <c r="ES25" s="72">
        <f>VLOOKUP($C25+ES$4,'Raw Data'!$B$3:$AD$1033,ES$3,0)</f>
        <v>109</v>
      </c>
      <c r="ET25" s="72">
        <f>VLOOKUP($C25+ET$4,'Raw Data'!$B$3:$AD$1033,ET$3,0)</f>
        <v>0</v>
      </c>
      <c r="EU25" s="72">
        <f>VLOOKUP($C25+EU$4,'Raw Data'!$B$3:$AD$1033,EU$3,0)</f>
        <v>0</v>
      </c>
      <c r="EV25" s="72">
        <f>VLOOKUP($C25+EV$4,'Raw Data'!$B$3:$AD$1033,EV$3,0)</f>
        <v>162</v>
      </c>
      <c r="EW25" s="72">
        <f>VLOOKUP($C25+EW$4,'Raw Data'!$B$3:$AD$1033,EW$3,0)</f>
        <v>134</v>
      </c>
      <c r="EX25" s="72">
        <f>VLOOKUP($C25+EX$4,'Raw Data'!$B$3:$AD$1033,EX$3,0)</f>
        <v>160</v>
      </c>
      <c r="EY25" s="73">
        <f t="shared" si="247"/>
        <v>664</v>
      </c>
      <c r="EZ25" s="14"/>
      <c r="FA25" s="49">
        <f t="shared" si="248"/>
        <v>24</v>
      </c>
      <c r="FB25" s="53">
        <f t="shared" si="249"/>
        <v>0.14909638554216867</v>
      </c>
      <c r="FC25" s="53">
        <f t="shared" si="116"/>
        <v>0.16415662650602408</v>
      </c>
      <c r="FD25" s="53">
        <f t="shared" si="117"/>
        <v>0</v>
      </c>
      <c r="FE25" s="53">
        <f t="shared" si="118"/>
        <v>0</v>
      </c>
      <c r="FF25" s="53">
        <f t="shared" si="119"/>
        <v>0.24397590361445784</v>
      </c>
      <c r="FG25" s="53">
        <f t="shared" si="120"/>
        <v>0.20180722891566266</v>
      </c>
      <c r="FH25" s="53">
        <f t="shared" si="121"/>
        <v>0.24096385542168675</v>
      </c>
      <c r="FI25" s="55">
        <f t="shared" si="250"/>
        <v>1</v>
      </c>
      <c r="FM25" s="41">
        <f t="shared" si="251"/>
        <v>2016</v>
      </c>
      <c r="FN25" s="44" t="str">
        <f t="shared" si="252"/>
        <v>Jun</v>
      </c>
      <c r="FO25" s="51">
        <f t="shared" si="253"/>
        <v>24</v>
      </c>
      <c r="FP25" s="72">
        <f>VLOOKUP($C25+FP$4,'Raw Data'!$B$3:$AD$1033,FP$3,0)</f>
        <v>2598</v>
      </c>
      <c r="FQ25" s="72">
        <f>VLOOKUP($C25+FQ$4,'Raw Data'!$B$3:$AD$1033,FQ$3,0)</f>
        <v>2343</v>
      </c>
      <c r="FR25" s="72">
        <f>VLOOKUP($C25+FR$4,'Raw Data'!$B$3:$AD$1033,FR$3,0)</f>
        <v>1575</v>
      </c>
      <c r="FS25" s="72">
        <f>VLOOKUP($C25+FS$4,'Raw Data'!$B$3:$AD$1033,FS$3,0)</f>
        <v>1365</v>
      </c>
      <c r="FT25" s="72">
        <f>VLOOKUP($C25+FT$4,'Raw Data'!$B$3:$AD$1033,FT$3,0)</f>
        <v>3401</v>
      </c>
      <c r="FU25" s="72">
        <f>VLOOKUP($C25+FU$4,'Raw Data'!$B$3:$AD$1033,FU$3,0)</f>
        <v>2830</v>
      </c>
      <c r="FV25" s="72">
        <f>VLOOKUP($C25+FV$4,'Raw Data'!$B$3:$AD$1033,FV$3,0)</f>
        <v>2757</v>
      </c>
      <c r="FW25" s="73">
        <f t="shared" si="254"/>
        <v>16869</v>
      </c>
      <c r="FX25" s="14"/>
      <c r="FY25" s="49">
        <f t="shared" si="255"/>
        <v>24</v>
      </c>
      <c r="FZ25" s="53">
        <f t="shared" si="256"/>
        <v>0.15401031477858795</v>
      </c>
      <c r="GA25" s="53">
        <f t="shared" si="122"/>
        <v>0.13889382891694824</v>
      </c>
      <c r="GB25" s="53">
        <f t="shared" si="123"/>
        <v>9.3366530321892224E-2</v>
      </c>
      <c r="GC25" s="53">
        <f t="shared" si="124"/>
        <v>8.0917659612306597E-2</v>
      </c>
      <c r="GD25" s="53">
        <f t="shared" si="125"/>
        <v>0.20161242515857489</v>
      </c>
      <c r="GE25" s="53">
        <f t="shared" si="126"/>
        <v>0.16776335289584446</v>
      </c>
      <c r="GF25" s="53">
        <f t="shared" si="127"/>
        <v>0.16343588831584563</v>
      </c>
      <c r="GG25" s="55">
        <f t="shared" si="257"/>
        <v>1</v>
      </c>
      <c r="GK25" s="41">
        <f t="shared" si="258"/>
        <v>2016</v>
      </c>
      <c r="GL25" s="44" t="str">
        <f t="shared" si="259"/>
        <v>Jun</v>
      </c>
      <c r="GM25" s="51">
        <f t="shared" si="260"/>
        <v>24</v>
      </c>
      <c r="GN25" s="72">
        <f>VLOOKUP($C25+GN$4,'Raw Data'!$B$3:$AD$1033,GN$3,0)</f>
        <v>1962</v>
      </c>
      <c r="GO25" s="72">
        <f>VLOOKUP($C25+GO$4,'Raw Data'!$B$3:$AD$1033,GO$3,0)</f>
        <v>1730</v>
      </c>
      <c r="GP25" s="72">
        <f>VLOOKUP($C25+GP$4,'Raw Data'!$B$3:$AD$1033,GP$3,0)</f>
        <v>1484</v>
      </c>
      <c r="GQ25" s="72">
        <f>VLOOKUP($C25+GQ$4,'Raw Data'!$B$3:$AD$1033,GQ$3,0)</f>
        <v>1218</v>
      </c>
      <c r="GR25" s="72">
        <f>VLOOKUP($C25+GR$4,'Raw Data'!$B$3:$AD$1033,GR$3,0)</f>
        <v>2113</v>
      </c>
      <c r="GS25" s="72">
        <f>VLOOKUP($C25+GS$4,'Raw Data'!$B$3:$AD$1033,GS$3,0)</f>
        <v>1954</v>
      </c>
      <c r="GT25" s="72">
        <f>VLOOKUP($C25+GT$4,'Raw Data'!$B$3:$AD$1033,GT$3,0)</f>
        <v>2048</v>
      </c>
      <c r="GU25" s="73">
        <f t="shared" si="261"/>
        <v>12509</v>
      </c>
      <c r="GV25" s="14"/>
      <c r="GW25" s="49">
        <f t="shared" si="262"/>
        <v>24</v>
      </c>
      <c r="GX25" s="53">
        <f t="shared" si="263"/>
        <v>0.15684707010952115</v>
      </c>
      <c r="GY25" s="53">
        <f t="shared" si="128"/>
        <v>0.13830042369493964</v>
      </c>
      <c r="GZ25" s="53">
        <f t="shared" si="129"/>
        <v>0.11863458310016788</v>
      </c>
      <c r="HA25" s="53">
        <f t="shared" si="130"/>
        <v>9.7369893676552882E-2</v>
      </c>
      <c r="HB25" s="53">
        <f t="shared" si="131"/>
        <v>0.16891837876728755</v>
      </c>
      <c r="HC25" s="53">
        <f t="shared" si="132"/>
        <v>0.15620753057798384</v>
      </c>
      <c r="HD25" s="53">
        <f t="shared" si="133"/>
        <v>0.16372212007354706</v>
      </c>
      <c r="HE25" s="55">
        <f t="shared" si="264"/>
        <v>1</v>
      </c>
      <c r="HI25" s="41">
        <f t="shared" si="265"/>
        <v>2016</v>
      </c>
      <c r="HJ25" s="44" t="str">
        <f t="shared" si="266"/>
        <v>Jun</v>
      </c>
      <c r="HK25" s="51">
        <f t="shared" si="267"/>
        <v>24</v>
      </c>
      <c r="HL25" s="72">
        <f>VLOOKUP($C25+HL$4,'Raw Data'!$B$3:$AD$1033,HL$3,0)</f>
        <v>116</v>
      </c>
      <c r="HM25" s="72">
        <f>VLOOKUP($C25+HM$4,'Raw Data'!$B$3:$AD$1033,HM$3,0)</f>
        <v>122</v>
      </c>
      <c r="HN25" s="72">
        <f>VLOOKUP($C25+HN$4,'Raw Data'!$B$3:$AD$1033,HN$3,0)</f>
        <v>104</v>
      </c>
      <c r="HO25" s="72">
        <f>VLOOKUP($C25+HO$4,'Raw Data'!$B$3:$AD$1033,HO$3,0)</f>
        <v>128</v>
      </c>
      <c r="HP25" s="72">
        <f>VLOOKUP($C25+HP$4,'Raw Data'!$B$3:$AD$1033,HP$3,0)</f>
        <v>171</v>
      </c>
      <c r="HQ25" s="72">
        <f>VLOOKUP($C25+HQ$4,'Raw Data'!$B$3:$AD$1033,HQ$3,0)</f>
        <v>139</v>
      </c>
      <c r="HR25" s="72">
        <f>VLOOKUP($C25+HR$4,'Raw Data'!$B$3:$AD$1033,HR$3,0)</f>
        <v>142</v>
      </c>
      <c r="HS25" s="73">
        <f t="shared" si="268"/>
        <v>922</v>
      </c>
      <c r="HT25" s="14"/>
      <c r="HU25" s="49">
        <f t="shared" si="269"/>
        <v>24</v>
      </c>
      <c r="HV25" s="53">
        <f t="shared" si="270"/>
        <v>0.12581344902386118</v>
      </c>
      <c r="HW25" s="53">
        <f t="shared" si="134"/>
        <v>0.13232104121475055</v>
      </c>
      <c r="HX25" s="53">
        <f t="shared" si="135"/>
        <v>0.11279826464208242</v>
      </c>
      <c r="HY25" s="53">
        <f t="shared" si="136"/>
        <v>0.13882863340563992</v>
      </c>
      <c r="HZ25" s="53">
        <f t="shared" si="137"/>
        <v>0.18546637744034708</v>
      </c>
      <c r="IA25" s="53">
        <f t="shared" si="138"/>
        <v>0.15075921908893708</v>
      </c>
      <c r="IB25" s="53">
        <f t="shared" si="139"/>
        <v>0.15401301518438179</v>
      </c>
      <c r="IC25" s="55">
        <f t="shared" si="271"/>
        <v>1</v>
      </c>
      <c r="IG25" s="41">
        <f t="shared" si="272"/>
        <v>2016</v>
      </c>
      <c r="IH25" s="44" t="str">
        <f t="shared" si="273"/>
        <v>Jun</v>
      </c>
      <c r="II25" s="51">
        <f t="shared" si="274"/>
        <v>24</v>
      </c>
      <c r="IJ25" s="72">
        <f>VLOOKUP($C25+IJ$4,'Raw Data'!$B$3:$AD$1033,IJ$3,0)</f>
        <v>68</v>
      </c>
      <c r="IK25" s="72">
        <f>VLOOKUP($C25+IK$4,'Raw Data'!$B$3:$AD$1033,IK$3,0)</f>
        <v>75</v>
      </c>
      <c r="IL25" s="72">
        <f>VLOOKUP($C25+IL$4,'Raw Data'!$B$3:$AD$1033,IL$3,0)</f>
        <v>52</v>
      </c>
      <c r="IM25" s="72">
        <f>VLOOKUP($C25+IM$4,'Raw Data'!$B$3:$AD$1033,IM$3,0)</f>
        <v>39</v>
      </c>
      <c r="IN25" s="72">
        <f>VLOOKUP($C25+IN$4,'Raw Data'!$B$3:$AD$1033,IN$3,0)</f>
        <v>69</v>
      </c>
      <c r="IO25" s="72">
        <f>VLOOKUP($C25+IO$4,'Raw Data'!$B$3:$AD$1033,IO$3,0)</f>
        <v>78</v>
      </c>
      <c r="IP25" s="72">
        <f>VLOOKUP($C25+IP$4,'Raw Data'!$B$3:$AD$1033,IP$3,0)</f>
        <v>77</v>
      </c>
      <c r="IQ25" s="73">
        <f t="shared" si="275"/>
        <v>458</v>
      </c>
      <c r="IR25" s="14"/>
      <c r="IS25" s="49">
        <f t="shared" si="276"/>
        <v>24</v>
      </c>
      <c r="IT25" s="53">
        <f t="shared" si="277"/>
        <v>0.14847161572052403</v>
      </c>
      <c r="IU25" s="53">
        <f t="shared" si="140"/>
        <v>0.16375545851528384</v>
      </c>
      <c r="IV25" s="53">
        <f t="shared" si="141"/>
        <v>0.11353711790393013</v>
      </c>
      <c r="IW25" s="53">
        <f t="shared" si="142"/>
        <v>8.5152838427947602E-2</v>
      </c>
      <c r="IX25" s="53">
        <f t="shared" si="143"/>
        <v>0.15065502183406113</v>
      </c>
      <c r="IY25" s="53">
        <f t="shared" si="144"/>
        <v>0.1703056768558952</v>
      </c>
      <c r="IZ25" s="53">
        <f t="shared" si="145"/>
        <v>0.16812227074235808</v>
      </c>
      <c r="JA25" s="55">
        <f t="shared" si="278"/>
        <v>0.99999999999999989</v>
      </c>
      <c r="JE25" s="41">
        <f t="shared" si="279"/>
        <v>2016</v>
      </c>
      <c r="JF25" s="44" t="str">
        <f t="shared" si="280"/>
        <v>Jun</v>
      </c>
      <c r="JG25" s="51">
        <f t="shared" si="281"/>
        <v>24</v>
      </c>
      <c r="JH25" s="72">
        <f>VLOOKUP($C25+JH$4,'Raw Data'!$B$3:$AD$1033,JH$3,0)</f>
        <v>187</v>
      </c>
      <c r="JI25" s="72">
        <f>VLOOKUP($C25+JI$4,'Raw Data'!$B$3:$AD$1033,JI$3,0)</f>
        <v>128</v>
      </c>
      <c r="JJ25" s="72">
        <f>VLOOKUP($C25+JJ$4,'Raw Data'!$B$3:$AD$1033,JJ$3,0)</f>
        <v>128</v>
      </c>
      <c r="JK25" s="72">
        <f>VLOOKUP($C25+JK$4,'Raw Data'!$B$3:$AD$1033,JK$3,0)</f>
        <v>128</v>
      </c>
      <c r="JL25" s="72">
        <f>VLOOKUP($C25+JL$4,'Raw Data'!$B$3:$AD$1033,JL$3,0)</f>
        <v>182</v>
      </c>
      <c r="JM25" s="72">
        <f>VLOOKUP($C25+JM$4,'Raw Data'!$B$3:$AD$1033,JM$3,0)</f>
        <v>182</v>
      </c>
      <c r="JN25" s="72">
        <f>VLOOKUP($C25+JN$4,'Raw Data'!$B$3:$AD$1033,JN$3,0)</f>
        <v>130</v>
      </c>
      <c r="JO25" s="73">
        <f t="shared" si="282"/>
        <v>1065</v>
      </c>
      <c r="JP25" s="14"/>
      <c r="JQ25" s="49">
        <f t="shared" si="283"/>
        <v>24</v>
      </c>
      <c r="JR25" s="53">
        <f t="shared" si="284"/>
        <v>0.17558685446009389</v>
      </c>
      <c r="JS25" s="53">
        <f t="shared" si="146"/>
        <v>0.12018779342723004</v>
      </c>
      <c r="JT25" s="53">
        <f t="shared" si="147"/>
        <v>0.12018779342723004</v>
      </c>
      <c r="JU25" s="53">
        <f t="shared" si="148"/>
        <v>0.12018779342723004</v>
      </c>
      <c r="JV25" s="53">
        <f t="shared" si="149"/>
        <v>0.17089201877934274</v>
      </c>
      <c r="JW25" s="53">
        <f t="shared" si="150"/>
        <v>0.17089201877934274</v>
      </c>
      <c r="JX25" s="53">
        <f t="shared" si="151"/>
        <v>0.12206572769953052</v>
      </c>
      <c r="JY25" s="55">
        <f t="shared" si="285"/>
        <v>1</v>
      </c>
      <c r="KC25" s="41">
        <f t="shared" si="286"/>
        <v>2016</v>
      </c>
      <c r="KD25" s="44" t="str">
        <f t="shared" si="287"/>
        <v>Jun</v>
      </c>
      <c r="KE25" s="51">
        <f t="shared" si="288"/>
        <v>24</v>
      </c>
      <c r="KF25" s="72">
        <f>VLOOKUP($C25+KF$4,'Raw Data'!$B$3:$AD$1033,KF$3,0)</f>
        <v>28</v>
      </c>
      <c r="KG25" s="72">
        <f>VLOOKUP($C25+KG$4,'Raw Data'!$B$3:$AD$1033,KG$3,0)</f>
        <v>21</v>
      </c>
      <c r="KH25" s="72">
        <f>VLOOKUP($C25+KH$4,'Raw Data'!$B$3:$AD$1033,KH$3,0)</f>
        <v>0</v>
      </c>
      <c r="KI25" s="72">
        <f>VLOOKUP($C25+KI$4,'Raw Data'!$B$3:$AD$1033,KI$3,0)</f>
        <v>0</v>
      </c>
      <c r="KJ25" s="72">
        <f>VLOOKUP($C25+KJ$4,'Raw Data'!$B$3:$AD$1033,KJ$3,0)</f>
        <v>31</v>
      </c>
      <c r="KK25" s="72">
        <f>VLOOKUP($C25+KK$4,'Raw Data'!$B$3:$AD$1033,KK$3,0)</f>
        <v>27</v>
      </c>
      <c r="KL25" s="72">
        <f>VLOOKUP($C25+KL$4,'Raw Data'!$B$3:$AD$1033,KL$3,0)</f>
        <v>29</v>
      </c>
      <c r="KM25" s="73">
        <f t="shared" si="289"/>
        <v>136</v>
      </c>
      <c r="KN25" s="14"/>
      <c r="KO25" s="49">
        <f t="shared" si="290"/>
        <v>24</v>
      </c>
      <c r="KP25" s="53">
        <f t="shared" si="291"/>
        <v>0.20588235294117646</v>
      </c>
      <c r="KQ25" s="53">
        <f t="shared" si="152"/>
        <v>0.15441176470588236</v>
      </c>
      <c r="KR25" s="53">
        <f t="shared" si="153"/>
        <v>0</v>
      </c>
      <c r="KS25" s="53">
        <f t="shared" si="154"/>
        <v>0</v>
      </c>
      <c r="KT25" s="53">
        <f t="shared" si="155"/>
        <v>0.22794117647058823</v>
      </c>
      <c r="KU25" s="53">
        <f t="shared" si="156"/>
        <v>0.19852941176470587</v>
      </c>
      <c r="KV25" s="53">
        <f t="shared" si="157"/>
        <v>0.21323529411764705</v>
      </c>
      <c r="KW25" s="55">
        <f t="shared" si="292"/>
        <v>1</v>
      </c>
      <c r="LA25" s="41">
        <f t="shared" si="293"/>
        <v>2016</v>
      </c>
      <c r="LB25" s="44" t="str">
        <f t="shared" si="294"/>
        <v>Jun</v>
      </c>
      <c r="LC25" s="51">
        <f t="shared" si="295"/>
        <v>24</v>
      </c>
      <c r="LD25" s="72">
        <f>VLOOKUP($C25+LD$4,'Raw Data'!$B$3:$AD$1033,LD$3,0)</f>
        <v>92</v>
      </c>
      <c r="LE25" s="72">
        <f>VLOOKUP($C25+LE$4,'Raw Data'!$B$3:$AD$1033,LE$3,0)</f>
        <v>81</v>
      </c>
      <c r="LF25" s="72">
        <f>VLOOKUP($C25+LF$4,'Raw Data'!$B$3:$AD$1033,LF$3,0)</f>
        <v>0</v>
      </c>
      <c r="LG25" s="72">
        <f>VLOOKUP($C25+LG$4,'Raw Data'!$B$3:$AD$1033,LG$3,0)</f>
        <v>0</v>
      </c>
      <c r="LH25" s="72">
        <f>VLOOKUP($C25+LH$4,'Raw Data'!$B$3:$AD$1033,LH$3,0)</f>
        <v>93</v>
      </c>
      <c r="LI25" s="72">
        <f>VLOOKUP($C25+LI$4,'Raw Data'!$B$3:$AD$1033,LI$3,0)</f>
        <v>73</v>
      </c>
      <c r="LJ25" s="72">
        <f>VLOOKUP($C25+LJ$4,'Raw Data'!$B$3:$AD$1033,LJ$3,0)</f>
        <v>81</v>
      </c>
      <c r="LK25" s="73">
        <f t="shared" si="296"/>
        <v>420</v>
      </c>
      <c r="LL25" s="14"/>
      <c r="LM25" s="49">
        <f t="shared" si="297"/>
        <v>24</v>
      </c>
      <c r="LN25" s="53">
        <f t="shared" si="298"/>
        <v>0.21904761904761905</v>
      </c>
      <c r="LO25" s="53">
        <f t="shared" si="158"/>
        <v>0.19285714285714287</v>
      </c>
      <c r="LP25" s="53">
        <f t="shared" si="159"/>
        <v>0</v>
      </c>
      <c r="LQ25" s="53">
        <f t="shared" si="160"/>
        <v>0</v>
      </c>
      <c r="LR25" s="53">
        <f t="shared" si="161"/>
        <v>0.22142857142857142</v>
      </c>
      <c r="LS25" s="53">
        <f t="shared" si="162"/>
        <v>0.1738095238095238</v>
      </c>
      <c r="LT25" s="53">
        <f t="shared" si="163"/>
        <v>0.19285714285714287</v>
      </c>
      <c r="LU25" s="55">
        <f t="shared" si="299"/>
        <v>1</v>
      </c>
      <c r="LY25" s="41">
        <f t="shared" si="300"/>
        <v>2016</v>
      </c>
      <c r="LZ25" s="44" t="str">
        <f t="shared" si="301"/>
        <v>Jun</v>
      </c>
      <c r="MA25" s="51">
        <f t="shared" si="302"/>
        <v>24</v>
      </c>
      <c r="MB25" s="72">
        <f>VLOOKUP($C25+MB$4,'Raw Data'!$B$3:$AD$1033,MB$3,0)</f>
        <v>635</v>
      </c>
      <c r="MC25" s="72">
        <f>VLOOKUP($C25+MC$4,'Raw Data'!$B$3:$AD$1033,MC$3,0)</f>
        <v>494</v>
      </c>
      <c r="MD25" s="72">
        <f>VLOOKUP($C25+MD$4,'Raw Data'!$B$3:$AD$1033,MD$3,0)</f>
        <v>78</v>
      </c>
      <c r="ME25" s="72">
        <f>VLOOKUP($C25+ME$4,'Raw Data'!$B$3:$AD$1033,ME$3,0)</f>
        <v>89</v>
      </c>
      <c r="MF25" s="72">
        <f>VLOOKUP($C25+MF$4,'Raw Data'!$B$3:$AD$1033,MF$3,0)</f>
        <v>505</v>
      </c>
      <c r="MG25" s="72">
        <f>VLOOKUP($C25+MG$4,'Raw Data'!$B$3:$AD$1033,MG$3,0)</f>
        <v>548</v>
      </c>
      <c r="MH25" s="72">
        <f>VLOOKUP($C25+MH$4,'Raw Data'!$B$3:$AD$1033,MH$3,0)</f>
        <v>513</v>
      </c>
      <c r="MI25" s="73">
        <f t="shared" si="303"/>
        <v>2862</v>
      </c>
      <c r="MJ25" s="14"/>
      <c r="MK25" s="49">
        <f t="shared" si="304"/>
        <v>24</v>
      </c>
      <c r="ML25" s="53">
        <f t="shared" si="305"/>
        <v>0.22187281621243884</v>
      </c>
      <c r="MM25" s="53">
        <f t="shared" si="164"/>
        <v>0.17260656883298392</v>
      </c>
      <c r="MN25" s="53">
        <f t="shared" si="165"/>
        <v>2.7253668763102725E-2</v>
      </c>
      <c r="MO25" s="53">
        <f t="shared" si="166"/>
        <v>3.1097134870719776E-2</v>
      </c>
      <c r="MP25" s="53">
        <f t="shared" si="167"/>
        <v>0.17645003494060099</v>
      </c>
      <c r="MQ25" s="53">
        <f t="shared" si="168"/>
        <v>0.1914744933612858</v>
      </c>
      <c r="MR25" s="53">
        <f t="shared" si="169"/>
        <v>0.17924528301886791</v>
      </c>
      <c r="MS25" s="55">
        <f t="shared" si="306"/>
        <v>0.99999999999999989</v>
      </c>
      <c r="MW25" s="41">
        <f t="shared" si="307"/>
        <v>2016</v>
      </c>
      <c r="MX25" s="44" t="str">
        <f t="shared" si="308"/>
        <v>Jun</v>
      </c>
      <c r="MY25" s="51">
        <f t="shared" si="309"/>
        <v>24</v>
      </c>
      <c r="MZ25" s="72">
        <f>VLOOKUP($C25+MZ$4,'Raw Data'!$B$3:$AD$1033,MZ$3,0)</f>
        <v>141</v>
      </c>
      <c r="NA25" s="72">
        <f>VLOOKUP($C25+NA$4,'Raw Data'!$B$3:$AD$1033,NA$3,0)</f>
        <v>118</v>
      </c>
      <c r="NB25" s="72">
        <f>VLOOKUP($C25+NB$4,'Raw Data'!$B$3:$AD$1033,NB$3,0)</f>
        <v>99</v>
      </c>
      <c r="NC25" s="72">
        <f>VLOOKUP($C25+NC$4,'Raw Data'!$B$3:$AD$1033,NC$3,0)</f>
        <v>34</v>
      </c>
      <c r="ND25" s="72">
        <f>VLOOKUP($C25+ND$4,'Raw Data'!$B$3:$AD$1033,ND$3,0)</f>
        <v>159</v>
      </c>
      <c r="NE25" s="72">
        <f>VLOOKUP($C25+NE$4,'Raw Data'!$B$3:$AD$1033,NE$3,0)</f>
        <v>174</v>
      </c>
      <c r="NF25" s="72">
        <f>VLOOKUP($C25+NF$4,'Raw Data'!$B$3:$AD$1033,NF$3,0)</f>
        <v>165</v>
      </c>
      <c r="NG25" s="73">
        <f t="shared" si="310"/>
        <v>890</v>
      </c>
      <c r="NH25" s="14"/>
      <c r="NI25" s="49">
        <f t="shared" si="311"/>
        <v>24</v>
      </c>
      <c r="NJ25" s="53">
        <f t="shared" si="170"/>
        <v>0.15842696629213482</v>
      </c>
      <c r="NK25" s="53">
        <f t="shared" si="171"/>
        <v>0.13258426966292136</v>
      </c>
      <c r="NL25" s="53">
        <f t="shared" si="172"/>
        <v>0.11123595505617978</v>
      </c>
      <c r="NM25" s="53">
        <f t="shared" si="173"/>
        <v>3.8202247191011236E-2</v>
      </c>
      <c r="NN25" s="53">
        <f t="shared" si="174"/>
        <v>0.17865168539325843</v>
      </c>
      <c r="NO25" s="53">
        <f t="shared" si="175"/>
        <v>0.19550561797752808</v>
      </c>
      <c r="NP25" s="53">
        <f t="shared" si="176"/>
        <v>0.1853932584269663</v>
      </c>
      <c r="NQ25" s="55">
        <f t="shared" si="312"/>
        <v>1</v>
      </c>
      <c r="NU25" s="41">
        <f t="shared" si="313"/>
        <v>2016</v>
      </c>
      <c r="NV25" s="44" t="str">
        <f t="shared" si="314"/>
        <v>Jun</v>
      </c>
      <c r="NW25" s="51">
        <f t="shared" si="315"/>
        <v>24</v>
      </c>
      <c r="NX25" s="72">
        <f>VLOOKUP($C25+NX$4,'Raw Data'!$B$3:$AD$1033,NX$3,0)</f>
        <v>0</v>
      </c>
      <c r="NY25" s="72">
        <f>VLOOKUP($C25+NY$4,'Raw Data'!$B$3:$AD$1033,NY$3,0)</f>
        <v>0</v>
      </c>
      <c r="NZ25" s="72">
        <f>VLOOKUP($C25+NZ$4,'Raw Data'!$B$3:$AD$1033,NZ$3,0)</f>
        <v>0</v>
      </c>
      <c r="OA25" s="72">
        <f>VLOOKUP($C25+OA$4,'Raw Data'!$B$3:$AD$1033,OA$3,0)</f>
        <v>0</v>
      </c>
      <c r="OB25" s="72">
        <f>VLOOKUP($C25+OB$4,'Raw Data'!$B$3:$AD$1033,OB$3,0)</f>
        <v>0</v>
      </c>
      <c r="OC25" s="72">
        <f>VLOOKUP($C25+OC$4,'Raw Data'!$B$3:$AD$1033,OC$3,0)</f>
        <v>0</v>
      </c>
      <c r="OD25" s="72">
        <f>VLOOKUP($C25+OD$4,'Raw Data'!$B$3:$AD$1033,OD$3,0)</f>
        <v>0</v>
      </c>
      <c r="OE25" s="73">
        <f t="shared" si="316"/>
        <v>0</v>
      </c>
      <c r="OF25" s="14"/>
      <c r="OG25" s="49">
        <f t="shared" si="317"/>
        <v>24</v>
      </c>
      <c r="OH25" s="53" t="str">
        <f t="shared" si="318"/>
        <v/>
      </c>
      <c r="OI25" s="53" t="str">
        <f t="shared" si="177"/>
        <v/>
      </c>
      <c r="OJ25" s="53" t="str">
        <f t="shared" si="178"/>
        <v/>
      </c>
      <c r="OK25" s="53" t="str">
        <f t="shared" si="179"/>
        <v/>
      </c>
      <c r="OL25" s="53" t="str">
        <f t="shared" si="180"/>
        <v/>
      </c>
      <c r="OM25" s="53" t="str">
        <f t="shared" si="181"/>
        <v/>
      </c>
      <c r="ON25" s="53" t="str">
        <f t="shared" si="182"/>
        <v/>
      </c>
      <c r="OO25" s="55">
        <f t="shared" si="319"/>
        <v>0</v>
      </c>
      <c r="OS25" s="41">
        <f t="shared" si="320"/>
        <v>2016</v>
      </c>
      <c r="OT25" s="44" t="str">
        <f t="shared" si="321"/>
        <v>Jun</v>
      </c>
      <c r="OU25" s="51">
        <f t="shared" si="322"/>
        <v>24</v>
      </c>
      <c r="OV25" s="72">
        <f>VLOOKUP($C25+OV$4,'Raw Data'!$B$3:$AD$1033,OV$3,0)</f>
        <v>0</v>
      </c>
      <c r="OW25" s="72">
        <f>VLOOKUP($C25+OW$4,'Raw Data'!$B$3:$AD$1033,OW$3,0)</f>
        <v>0</v>
      </c>
      <c r="OX25" s="72">
        <f>VLOOKUP($C25+OX$4,'Raw Data'!$B$3:$AD$1033,OX$3,0)</f>
        <v>0</v>
      </c>
      <c r="OY25" s="72">
        <f>VLOOKUP($C25+OY$4,'Raw Data'!$B$3:$AD$1033,OY$3,0)</f>
        <v>0</v>
      </c>
      <c r="OZ25" s="72">
        <f>VLOOKUP($C25+OZ$4,'Raw Data'!$B$3:$AD$1033,OZ$3,0)</f>
        <v>0</v>
      </c>
      <c r="PA25" s="72">
        <f>VLOOKUP($C25+PA$4,'Raw Data'!$B$3:$AD$1033,PA$3,0)</f>
        <v>0</v>
      </c>
      <c r="PB25" s="72">
        <f>VLOOKUP($C25+PB$4,'Raw Data'!$B$3:$AD$1033,PB$3,0)</f>
        <v>0</v>
      </c>
      <c r="PC25" s="73">
        <f t="shared" si="323"/>
        <v>0</v>
      </c>
      <c r="PD25" s="14"/>
      <c r="PE25" s="49">
        <f t="shared" si="324"/>
        <v>24</v>
      </c>
      <c r="PF25" s="53" t="str">
        <f t="shared" si="325"/>
        <v/>
      </c>
      <c r="PG25" s="53" t="str">
        <f t="shared" si="183"/>
        <v/>
      </c>
      <c r="PH25" s="53" t="str">
        <f t="shared" si="184"/>
        <v/>
      </c>
      <c r="PI25" s="53" t="str">
        <f t="shared" si="185"/>
        <v/>
      </c>
      <c r="PJ25" s="53" t="str">
        <f t="shared" si="186"/>
        <v/>
      </c>
      <c r="PK25" s="53" t="str">
        <f t="shared" si="187"/>
        <v/>
      </c>
      <c r="PL25" s="53" t="str">
        <f t="shared" si="188"/>
        <v/>
      </c>
      <c r="PM25" s="55">
        <f t="shared" si="326"/>
        <v>0</v>
      </c>
      <c r="PS25" s="41">
        <f t="shared" si="327"/>
        <v>2016</v>
      </c>
      <c r="PT25" s="44" t="str">
        <f t="shared" si="328"/>
        <v>Jun</v>
      </c>
      <c r="PU25" s="51">
        <f t="shared" si="329"/>
        <v>24</v>
      </c>
      <c r="PV25" s="72">
        <f>VLOOKUP($C25+PV$4,'Raw Data'!$B$3:$AD$1033,PV$3,0)</f>
        <v>0</v>
      </c>
      <c r="PW25" s="72">
        <f>VLOOKUP($C25+PW$4,'Raw Data'!$B$3:$AD$1033,PW$3,0)</f>
        <v>0</v>
      </c>
      <c r="PX25" s="72">
        <f>VLOOKUP($C25+PX$4,'Raw Data'!$B$3:$AD$1033,PX$3,0)</f>
        <v>0</v>
      </c>
      <c r="PY25" s="72">
        <f>VLOOKUP($C25+PY$4,'Raw Data'!$B$3:$AD$1033,PY$3,0)</f>
        <v>0</v>
      </c>
      <c r="PZ25" s="72">
        <f>VLOOKUP($C25+PZ$4,'Raw Data'!$B$3:$AD$1033,PZ$3,0)</f>
        <v>0</v>
      </c>
      <c r="QA25" s="72">
        <f>VLOOKUP($C25+QA$4,'Raw Data'!$B$3:$AD$1033,QA$3,0)</f>
        <v>0</v>
      </c>
      <c r="QB25" s="72">
        <f>VLOOKUP($C25+QB$4,'Raw Data'!$B$3:$AD$1033,QB$3,0)</f>
        <v>0</v>
      </c>
      <c r="QC25" s="73">
        <f t="shared" si="330"/>
        <v>0</v>
      </c>
      <c r="QD25" s="14"/>
      <c r="QE25" s="49">
        <f t="shared" si="331"/>
        <v>24</v>
      </c>
      <c r="QF25" s="53" t="str">
        <f t="shared" si="332"/>
        <v/>
      </c>
      <c r="QG25" s="53" t="str">
        <f t="shared" si="189"/>
        <v/>
      </c>
      <c r="QH25" s="53" t="str">
        <f t="shared" si="190"/>
        <v/>
      </c>
      <c r="QI25" s="53" t="str">
        <f t="shared" si="191"/>
        <v/>
      </c>
      <c r="QJ25" s="53" t="str">
        <f t="shared" si="192"/>
        <v/>
      </c>
      <c r="QK25" s="53" t="str">
        <f t="shared" si="193"/>
        <v/>
      </c>
      <c r="QL25" s="53" t="str">
        <f t="shared" si="194"/>
        <v/>
      </c>
      <c r="QM25" s="55">
        <f t="shared" si="333"/>
        <v>0</v>
      </c>
      <c r="QQ25" s="41">
        <f t="shared" si="334"/>
        <v>2016</v>
      </c>
      <c r="QR25" s="44" t="str">
        <f t="shared" si="335"/>
        <v>Jun</v>
      </c>
      <c r="QS25" s="51">
        <f t="shared" si="336"/>
        <v>24</v>
      </c>
      <c r="QT25" s="72">
        <f>VLOOKUP($C25+QT$4,'Raw Data'!$B$3:$AD$1033,QT$3,0)</f>
        <v>0</v>
      </c>
      <c r="QU25" s="72">
        <f>VLOOKUP($C25+QU$4,'Raw Data'!$B$3:$AD$1033,QU$3,0)</f>
        <v>0</v>
      </c>
      <c r="QV25" s="72">
        <f>VLOOKUP($C25+QV$4,'Raw Data'!$B$3:$AD$1033,QV$3,0)</f>
        <v>0</v>
      </c>
      <c r="QW25" s="72">
        <f>VLOOKUP($C25+QW$4,'Raw Data'!$B$3:$AD$1033,QW$3,0)</f>
        <v>0</v>
      </c>
      <c r="QX25" s="72">
        <f>VLOOKUP($C25+QX$4,'Raw Data'!$B$3:$AD$1033,QX$3,0)</f>
        <v>0</v>
      </c>
      <c r="QY25" s="72">
        <f>VLOOKUP($C25+QY$4,'Raw Data'!$B$3:$AD$1033,QY$3,0)</f>
        <v>0</v>
      </c>
      <c r="QZ25" s="72">
        <f>VLOOKUP($C25+QZ$4,'Raw Data'!$B$3:$AD$1033,QZ$3,0)</f>
        <v>0</v>
      </c>
      <c r="RA25" s="73">
        <f t="shared" si="337"/>
        <v>0</v>
      </c>
      <c r="RB25" s="14"/>
      <c r="RC25" s="49">
        <f t="shared" si="338"/>
        <v>24</v>
      </c>
      <c r="RD25" s="53" t="str">
        <f t="shared" si="339"/>
        <v/>
      </c>
      <c r="RE25" s="53" t="str">
        <f t="shared" si="195"/>
        <v/>
      </c>
      <c r="RF25" s="53" t="str">
        <f t="shared" si="196"/>
        <v/>
      </c>
      <c r="RG25" s="53" t="str">
        <f t="shared" si="197"/>
        <v/>
      </c>
      <c r="RH25" s="53" t="str">
        <f t="shared" si="198"/>
        <v/>
      </c>
      <c r="RI25" s="53" t="str">
        <f t="shared" si="199"/>
        <v/>
      </c>
      <c r="RJ25" s="53" t="str">
        <f t="shared" si="200"/>
        <v/>
      </c>
      <c r="RK25" s="55">
        <f t="shared" si="340"/>
        <v>0</v>
      </c>
    </row>
    <row r="26" spans="2:479" ht="12.75" customHeight="1" x14ac:dyDescent="0.25">
      <c r="B26" s="170">
        <v>7</v>
      </c>
      <c r="C26" s="191">
        <f t="shared" si="201"/>
        <v>42537</v>
      </c>
      <c r="D26" s="41">
        <f t="shared" si="202"/>
        <v>2016</v>
      </c>
      <c r="E26" s="44" t="str">
        <f t="shared" si="203"/>
        <v>Jun</v>
      </c>
      <c r="F26" s="51">
        <f t="shared" si="204"/>
        <v>25</v>
      </c>
      <c r="G26" s="20">
        <f>VLOOKUP($C26+G$4,'Raw Data'!$B$3:$AD$1033,G$3,0)</f>
        <v>226</v>
      </c>
      <c r="H26" s="20">
        <f>VLOOKUP($C26+H$4,'Raw Data'!$B$3:$AD$1033,H$3,0)</f>
        <v>210</v>
      </c>
      <c r="I26" s="20">
        <f>VLOOKUP($C26+I$4,'Raw Data'!$B$3:$AD$1033,I$3,0)</f>
        <v>205</v>
      </c>
      <c r="J26" s="20">
        <f>VLOOKUP($C26+J$4,'Raw Data'!$B$3:$AD$1033,J$3,0)</f>
        <v>201</v>
      </c>
      <c r="K26" s="20">
        <f>VLOOKUP($C26+K$4,'Raw Data'!$B$3:$AD$1033,K$3,0)</f>
        <v>209</v>
      </c>
      <c r="L26" s="20">
        <f>VLOOKUP($C26+L$4,'Raw Data'!$B$3:$AD$1033,L$3,0)</f>
        <v>227</v>
      </c>
      <c r="M26" s="20">
        <f>VLOOKUP($C26+M$4,'Raw Data'!$B$3:$AD$1033,M$3,0)</f>
        <v>211</v>
      </c>
      <c r="N26" s="21">
        <f t="shared" si="205"/>
        <v>1489</v>
      </c>
      <c r="O26" s="14"/>
      <c r="P26" s="49">
        <f t="shared" si="206"/>
        <v>25</v>
      </c>
      <c r="Q26" s="53">
        <f t="shared" si="207"/>
        <v>0.15177971793149764</v>
      </c>
      <c r="R26" s="53">
        <f t="shared" si="80"/>
        <v>0.14103425117528542</v>
      </c>
      <c r="S26" s="53">
        <f t="shared" si="81"/>
        <v>0.13767629281396912</v>
      </c>
      <c r="T26" s="53">
        <f t="shared" si="82"/>
        <v>0.13498992612491606</v>
      </c>
      <c r="U26" s="53">
        <f t="shared" si="83"/>
        <v>0.14036265950302215</v>
      </c>
      <c r="V26" s="53">
        <f t="shared" si="84"/>
        <v>0.15245130960376091</v>
      </c>
      <c r="W26" s="53">
        <f t="shared" si="85"/>
        <v>0.1417058428475487</v>
      </c>
      <c r="X26" s="55">
        <f t="shared" si="208"/>
        <v>0.99999999999999989</v>
      </c>
      <c r="Z26" s="41">
        <f t="shared" si="209"/>
        <v>2016</v>
      </c>
      <c r="AA26" s="44" t="str">
        <f t="shared" si="210"/>
        <v>Jun</v>
      </c>
      <c r="AB26" s="51">
        <f t="shared" si="211"/>
        <v>25</v>
      </c>
      <c r="AC26" s="72">
        <f>VLOOKUP($C26+AC$4,'Raw Data'!$B$3:$AD$1033,AC$3,0)</f>
        <v>243</v>
      </c>
      <c r="AD26" s="72">
        <f>VLOOKUP($C26+AD$4,'Raw Data'!$B$3:$AD$1033,AD$3,0)</f>
        <v>266</v>
      </c>
      <c r="AE26" s="72">
        <f>VLOOKUP($C26+AE$4,'Raw Data'!$B$3:$AD$1033,AE$3,0)</f>
        <v>245</v>
      </c>
      <c r="AF26" s="72">
        <f>VLOOKUP($C26+AF$4,'Raw Data'!$B$3:$AD$1033,AF$3,0)</f>
        <v>175</v>
      </c>
      <c r="AG26" s="72">
        <f>VLOOKUP($C26+AG$4,'Raw Data'!$B$3:$AD$1033,AG$3,0)</f>
        <v>242</v>
      </c>
      <c r="AH26" s="72">
        <f>VLOOKUP($C26+AH$4,'Raw Data'!$B$3:$AD$1033,AH$3,0)</f>
        <v>190</v>
      </c>
      <c r="AI26" s="72">
        <f>VLOOKUP($C26+AI$4,'Raw Data'!$B$3:$AD$1033,AI$3,0)</f>
        <v>217</v>
      </c>
      <c r="AJ26" s="73">
        <f t="shared" si="212"/>
        <v>1578</v>
      </c>
      <c r="AK26" s="14"/>
      <c r="AL26" s="49">
        <f t="shared" si="213"/>
        <v>25</v>
      </c>
      <c r="AM26" s="53">
        <f t="shared" si="214"/>
        <v>0.15399239543726237</v>
      </c>
      <c r="AN26" s="53">
        <f t="shared" si="86"/>
        <v>0.16856780735107732</v>
      </c>
      <c r="AO26" s="53">
        <f t="shared" si="87"/>
        <v>0.15525982256020279</v>
      </c>
      <c r="AP26" s="53">
        <f t="shared" si="88"/>
        <v>0.1108998732572877</v>
      </c>
      <c r="AQ26" s="53">
        <f t="shared" si="89"/>
        <v>0.15335868187579213</v>
      </c>
      <c r="AR26" s="53">
        <f t="shared" si="90"/>
        <v>0.12040557667934093</v>
      </c>
      <c r="AS26" s="53">
        <f t="shared" si="91"/>
        <v>0.13751584283903676</v>
      </c>
      <c r="AT26" s="55">
        <f t="shared" si="215"/>
        <v>1</v>
      </c>
      <c r="AW26" s="41">
        <f t="shared" si="216"/>
        <v>2016</v>
      </c>
      <c r="AX26" s="44" t="str">
        <f t="shared" si="217"/>
        <v>Jun</v>
      </c>
      <c r="AY26" s="51">
        <f t="shared" si="218"/>
        <v>25</v>
      </c>
      <c r="AZ26" s="72">
        <f>VLOOKUP($C26+AZ$4,'Raw Data'!$B$3:$AD$1033,AZ$3,0)</f>
        <v>100</v>
      </c>
      <c r="BA26" s="72">
        <f>VLOOKUP($C26+BA$4,'Raw Data'!$B$3:$AD$1033,BA$3,0)</f>
        <v>92</v>
      </c>
      <c r="BB26" s="72">
        <f>VLOOKUP($C26+BB$4,'Raw Data'!$B$3:$AD$1033,BB$3,0)</f>
        <v>120</v>
      </c>
      <c r="BC26" s="72">
        <f>VLOOKUP($C26+BC$4,'Raw Data'!$B$3:$AD$1033,BC$3,0)</f>
        <v>93</v>
      </c>
      <c r="BD26" s="72">
        <f>VLOOKUP($C26+BD$4,'Raw Data'!$B$3:$AD$1033,BD$3,0)</f>
        <v>87</v>
      </c>
      <c r="BE26" s="72">
        <f>VLOOKUP($C26+BE$4,'Raw Data'!$B$3:$AD$1033,BE$3,0)</f>
        <v>89</v>
      </c>
      <c r="BF26" s="72">
        <f>VLOOKUP($C26+BF$4,'Raw Data'!$B$3:$AD$1033,BF$3,0)</f>
        <v>88</v>
      </c>
      <c r="BG26" s="73">
        <f t="shared" si="219"/>
        <v>669</v>
      </c>
      <c r="BH26" s="14"/>
      <c r="BI26" s="49">
        <f t="shared" si="220"/>
        <v>25</v>
      </c>
      <c r="BJ26" s="53">
        <f t="shared" si="221"/>
        <v>0.14947683109118087</v>
      </c>
      <c r="BK26" s="53">
        <f t="shared" si="92"/>
        <v>0.13751868460388639</v>
      </c>
      <c r="BL26" s="53">
        <f t="shared" si="93"/>
        <v>0.17937219730941703</v>
      </c>
      <c r="BM26" s="53">
        <f t="shared" si="94"/>
        <v>0.13901345291479822</v>
      </c>
      <c r="BN26" s="53">
        <f t="shared" si="95"/>
        <v>0.13004484304932734</v>
      </c>
      <c r="BO26" s="53">
        <f t="shared" si="96"/>
        <v>0.13303437967115098</v>
      </c>
      <c r="BP26" s="53">
        <f t="shared" si="97"/>
        <v>0.13153961136023917</v>
      </c>
      <c r="BQ26" s="55">
        <f t="shared" si="222"/>
        <v>0.99999999999999989</v>
      </c>
      <c r="BU26" s="41">
        <f t="shared" si="223"/>
        <v>2016</v>
      </c>
      <c r="BV26" s="44" t="str">
        <f t="shared" si="224"/>
        <v>Jun</v>
      </c>
      <c r="BW26" s="51">
        <f t="shared" si="225"/>
        <v>25</v>
      </c>
      <c r="BX26" s="72">
        <f>VLOOKUP($C26+BX$4,'Raw Data'!$B$3:$AD$1033,BX$3,0)</f>
        <v>61</v>
      </c>
      <c r="BY26" s="72">
        <f>VLOOKUP($C26+BY$4,'Raw Data'!$B$3:$AD$1033,BY$3,0)</f>
        <v>32</v>
      </c>
      <c r="BZ26" s="72">
        <f>VLOOKUP($C26+BZ$4,'Raw Data'!$B$3:$AD$1033,BZ$3,0)</f>
        <v>43</v>
      </c>
      <c r="CA26" s="72">
        <f>VLOOKUP($C26+CA$4,'Raw Data'!$B$3:$AD$1033,CA$3,0)</f>
        <v>52</v>
      </c>
      <c r="CB26" s="72">
        <f>VLOOKUP($C26+CB$4,'Raw Data'!$B$3:$AD$1033,CB$3,0)</f>
        <v>57</v>
      </c>
      <c r="CC26" s="72">
        <f>VLOOKUP($C26+CC$4,'Raw Data'!$B$3:$AD$1033,CC$3,0)</f>
        <v>40</v>
      </c>
      <c r="CD26" s="72">
        <f>VLOOKUP($C26+CD$4,'Raw Data'!$B$3:$AD$1033,CD$3,0)</f>
        <v>57</v>
      </c>
      <c r="CE26" s="73">
        <f t="shared" si="226"/>
        <v>342</v>
      </c>
      <c r="CF26" s="14"/>
      <c r="CG26" s="49">
        <f t="shared" si="227"/>
        <v>25</v>
      </c>
      <c r="CH26" s="53">
        <f t="shared" si="228"/>
        <v>0.17836257309941519</v>
      </c>
      <c r="CI26" s="53">
        <f t="shared" si="98"/>
        <v>9.3567251461988299E-2</v>
      </c>
      <c r="CJ26" s="53">
        <f t="shared" si="99"/>
        <v>0.12573099415204678</v>
      </c>
      <c r="CK26" s="53">
        <f t="shared" si="100"/>
        <v>0.15204678362573099</v>
      </c>
      <c r="CL26" s="53">
        <f t="shared" si="101"/>
        <v>0.16666666666666666</v>
      </c>
      <c r="CM26" s="53">
        <f t="shared" si="102"/>
        <v>0.11695906432748537</v>
      </c>
      <c r="CN26" s="53">
        <f t="shared" si="103"/>
        <v>0.16666666666666666</v>
      </c>
      <c r="CO26" s="55">
        <f t="shared" si="229"/>
        <v>0.99999999999999989</v>
      </c>
      <c r="CS26" s="41">
        <f t="shared" si="230"/>
        <v>2016</v>
      </c>
      <c r="CT26" s="44" t="str">
        <f t="shared" si="231"/>
        <v>Jun</v>
      </c>
      <c r="CU26" s="51">
        <f t="shared" si="232"/>
        <v>25</v>
      </c>
      <c r="CV26" s="72">
        <f>VLOOKUP($C26+CV$4,'Raw Data'!$B$3:$AD$1033,CV$3,0)</f>
        <v>704</v>
      </c>
      <c r="CW26" s="72">
        <f>VLOOKUP($C26+CW$4,'Raw Data'!$B$3:$AD$1033,CW$3,0)</f>
        <v>594</v>
      </c>
      <c r="CX26" s="72">
        <f>VLOOKUP($C26+CX$4,'Raw Data'!$B$3:$AD$1033,CX$3,0)</f>
        <v>390</v>
      </c>
      <c r="CY26" s="72">
        <f>VLOOKUP($C26+CY$4,'Raw Data'!$B$3:$AD$1033,CY$3,0)</f>
        <v>314</v>
      </c>
      <c r="CZ26" s="72">
        <f>VLOOKUP($C26+CZ$4,'Raw Data'!$B$3:$AD$1033,CZ$3,0)</f>
        <v>596</v>
      </c>
      <c r="DA26" s="72">
        <f>VLOOKUP($C26+DA$4,'Raw Data'!$B$3:$AD$1033,DA$3,0)</f>
        <v>475</v>
      </c>
      <c r="DB26" s="72">
        <f>VLOOKUP($C26+DB$4,'Raw Data'!$B$3:$AD$1033,DB$3,0)</f>
        <v>472</v>
      </c>
      <c r="DC26" s="73">
        <f t="shared" si="233"/>
        <v>3545</v>
      </c>
      <c r="DD26" s="14"/>
      <c r="DE26" s="49">
        <f t="shared" si="234"/>
        <v>25</v>
      </c>
      <c r="DF26" s="53">
        <f t="shared" si="235"/>
        <v>0.19858956276445699</v>
      </c>
      <c r="DG26" s="53">
        <f t="shared" si="104"/>
        <v>0.16755994358251058</v>
      </c>
      <c r="DH26" s="53">
        <f t="shared" si="105"/>
        <v>0.11001410437235543</v>
      </c>
      <c r="DI26" s="53">
        <f t="shared" si="106"/>
        <v>8.8575458392101555E-2</v>
      </c>
      <c r="DJ26" s="53">
        <f t="shared" si="107"/>
        <v>0.16812411847672779</v>
      </c>
      <c r="DK26" s="53">
        <f t="shared" si="108"/>
        <v>0.13399153737658676</v>
      </c>
      <c r="DL26" s="53">
        <f t="shared" si="109"/>
        <v>0.13314527503526094</v>
      </c>
      <c r="DM26" s="55">
        <f t="shared" si="236"/>
        <v>1</v>
      </c>
      <c r="DQ26" s="41">
        <f t="shared" si="237"/>
        <v>2016</v>
      </c>
      <c r="DR26" s="44" t="str">
        <f t="shared" si="238"/>
        <v>Jun</v>
      </c>
      <c r="DS26" s="51">
        <f t="shared" si="239"/>
        <v>25</v>
      </c>
      <c r="DT26" s="72">
        <f>VLOOKUP($C26+DT$4,'Raw Data'!$B$3:$AD$1033,DT$3,0)</f>
        <v>95</v>
      </c>
      <c r="DU26" s="72">
        <f>VLOOKUP($C26+DU$4,'Raw Data'!$B$3:$AD$1033,DU$3,0)</f>
        <v>108</v>
      </c>
      <c r="DV26" s="72">
        <f>VLOOKUP($C26+DV$4,'Raw Data'!$B$3:$AD$1033,DV$3,0)</f>
        <v>76</v>
      </c>
      <c r="DW26" s="72">
        <f>VLOOKUP($C26+DW$4,'Raw Data'!$B$3:$AD$1033,DW$3,0)</f>
        <v>94</v>
      </c>
      <c r="DX26" s="72">
        <f>VLOOKUP($C26+DX$4,'Raw Data'!$B$3:$AD$1033,DX$3,0)</f>
        <v>131</v>
      </c>
      <c r="DY26" s="72">
        <f>VLOOKUP($C26+DY$4,'Raw Data'!$B$3:$AD$1033,DY$3,0)</f>
        <v>112</v>
      </c>
      <c r="DZ26" s="72">
        <f>VLOOKUP($C26+DZ$4,'Raw Data'!$B$3:$AD$1033,DZ$3,0)</f>
        <v>100</v>
      </c>
      <c r="EA26" s="73">
        <f t="shared" si="240"/>
        <v>716</v>
      </c>
      <c r="EB26" s="14"/>
      <c r="EC26" s="49">
        <f t="shared" si="241"/>
        <v>25</v>
      </c>
      <c r="ED26" s="53">
        <f t="shared" si="242"/>
        <v>0.13268156424581007</v>
      </c>
      <c r="EE26" s="53">
        <f t="shared" si="110"/>
        <v>0.15083798882681565</v>
      </c>
      <c r="EF26" s="53">
        <f t="shared" si="111"/>
        <v>0.10614525139664804</v>
      </c>
      <c r="EG26" s="53">
        <f t="shared" si="112"/>
        <v>0.13128491620111732</v>
      </c>
      <c r="EH26" s="53">
        <f t="shared" si="113"/>
        <v>0.18296089385474859</v>
      </c>
      <c r="EI26" s="53">
        <f t="shared" si="114"/>
        <v>0.15642458100558659</v>
      </c>
      <c r="EJ26" s="53">
        <f t="shared" si="115"/>
        <v>0.13966480446927373</v>
      </c>
      <c r="EK26" s="55">
        <f t="shared" si="243"/>
        <v>0.99999999999999989</v>
      </c>
      <c r="EO26" s="41">
        <f t="shared" si="244"/>
        <v>2016</v>
      </c>
      <c r="EP26" s="44" t="str">
        <f t="shared" si="245"/>
        <v>Jun</v>
      </c>
      <c r="EQ26" s="51">
        <f t="shared" si="246"/>
        <v>25</v>
      </c>
      <c r="ER26" s="72">
        <f>VLOOKUP($C26+ER$4,'Raw Data'!$B$3:$AD$1033,ER$3,0)</f>
        <v>299</v>
      </c>
      <c r="ES26" s="72">
        <f>VLOOKUP($C26+ES$4,'Raw Data'!$B$3:$AD$1033,ES$3,0)</f>
        <v>203</v>
      </c>
      <c r="ET26" s="72">
        <f>VLOOKUP($C26+ET$4,'Raw Data'!$B$3:$AD$1033,ET$3,0)</f>
        <v>0</v>
      </c>
      <c r="EU26" s="72">
        <f>VLOOKUP($C26+EU$4,'Raw Data'!$B$3:$AD$1033,EU$3,0)</f>
        <v>0</v>
      </c>
      <c r="EV26" s="72">
        <f>VLOOKUP($C26+EV$4,'Raw Data'!$B$3:$AD$1033,EV$3,0)</f>
        <v>214</v>
      </c>
      <c r="EW26" s="72">
        <f>VLOOKUP($C26+EW$4,'Raw Data'!$B$3:$AD$1033,EW$3,0)</f>
        <v>131</v>
      </c>
      <c r="EX26" s="72">
        <f>VLOOKUP($C26+EX$4,'Raw Data'!$B$3:$AD$1033,EX$3,0)</f>
        <v>141</v>
      </c>
      <c r="EY26" s="73">
        <f t="shared" si="247"/>
        <v>988</v>
      </c>
      <c r="EZ26" s="14"/>
      <c r="FA26" s="49">
        <f t="shared" si="248"/>
        <v>25</v>
      </c>
      <c r="FB26" s="53">
        <f t="shared" si="249"/>
        <v>0.30263157894736842</v>
      </c>
      <c r="FC26" s="53">
        <f t="shared" si="116"/>
        <v>0.20546558704453441</v>
      </c>
      <c r="FD26" s="53">
        <f t="shared" si="117"/>
        <v>0</v>
      </c>
      <c r="FE26" s="53">
        <f t="shared" si="118"/>
        <v>0</v>
      </c>
      <c r="FF26" s="53">
        <f t="shared" si="119"/>
        <v>0.2165991902834008</v>
      </c>
      <c r="FG26" s="53">
        <f t="shared" si="120"/>
        <v>0.13259109311740891</v>
      </c>
      <c r="FH26" s="53">
        <f t="shared" si="121"/>
        <v>0.14271255060728744</v>
      </c>
      <c r="FI26" s="55">
        <f t="shared" si="250"/>
        <v>1</v>
      </c>
      <c r="FM26" s="41">
        <f t="shared" si="251"/>
        <v>2016</v>
      </c>
      <c r="FN26" s="44" t="str">
        <f t="shared" si="252"/>
        <v>Jun</v>
      </c>
      <c r="FO26" s="51">
        <f t="shared" si="253"/>
        <v>25</v>
      </c>
      <c r="FP26" s="72">
        <f>VLOOKUP($C26+FP$4,'Raw Data'!$B$3:$AD$1033,FP$3,0)</f>
        <v>2945</v>
      </c>
      <c r="FQ26" s="72">
        <f>VLOOKUP($C26+FQ$4,'Raw Data'!$B$3:$AD$1033,FQ$3,0)</f>
        <v>2808</v>
      </c>
      <c r="FR26" s="72">
        <f>VLOOKUP($C26+FR$4,'Raw Data'!$B$3:$AD$1033,FR$3,0)</f>
        <v>1940</v>
      </c>
      <c r="FS26" s="72">
        <f>VLOOKUP($C26+FS$4,'Raw Data'!$B$3:$AD$1033,FS$3,0)</f>
        <v>1367</v>
      </c>
      <c r="FT26" s="72">
        <f>VLOOKUP($C26+FT$4,'Raw Data'!$B$3:$AD$1033,FT$3,0)</f>
        <v>3450</v>
      </c>
      <c r="FU26" s="72">
        <f>VLOOKUP($C26+FU$4,'Raw Data'!$B$3:$AD$1033,FU$3,0)</f>
        <v>2954</v>
      </c>
      <c r="FV26" s="72">
        <f>VLOOKUP($C26+FV$4,'Raw Data'!$B$3:$AD$1033,FV$3,0)</f>
        <v>2915</v>
      </c>
      <c r="FW26" s="73">
        <f t="shared" si="254"/>
        <v>18379</v>
      </c>
      <c r="FX26" s="14"/>
      <c r="FY26" s="49">
        <f t="shared" si="255"/>
        <v>25</v>
      </c>
      <c r="FZ26" s="53">
        <f t="shared" si="256"/>
        <v>0.16023722727025411</v>
      </c>
      <c r="GA26" s="53">
        <f t="shared" si="122"/>
        <v>0.15278306763153598</v>
      </c>
      <c r="GB26" s="53">
        <f t="shared" si="123"/>
        <v>0.10555525327819794</v>
      </c>
      <c r="GC26" s="53">
        <f t="shared" si="124"/>
        <v>7.4378366614070407E-2</v>
      </c>
      <c r="GD26" s="53">
        <f t="shared" si="125"/>
        <v>0.18771423907720769</v>
      </c>
      <c r="GE26" s="53">
        <f t="shared" si="126"/>
        <v>0.16072691658958593</v>
      </c>
      <c r="GF26" s="53">
        <f t="shared" si="127"/>
        <v>0.15860492953914795</v>
      </c>
      <c r="GG26" s="55">
        <f t="shared" si="257"/>
        <v>0.99999999999999989</v>
      </c>
      <c r="GK26" s="41">
        <f t="shared" si="258"/>
        <v>2016</v>
      </c>
      <c r="GL26" s="44" t="str">
        <f t="shared" si="259"/>
        <v>Jun</v>
      </c>
      <c r="GM26" s="51">
        <f t="shared" si="260"/>
        <v>25</v>
      </c>
      <c r="GN26" s="72">
        <f>VLOOKUP($C26+GN$4,'Raw Data'!$B$3:$AD$1033,GN$3,0)</f>
        <v>2260</v>
      </c>
      <c r="GO26" s="72">
        <f>VLOOKUP($C26+GO$4,'Raw Data'!$B$3:$AD$1033,GO$3,0)</f>
        <v>2078</v>
      </c>
      <c r="GP26" s="72">
        <f>VLOOKUP($C26+GP$4,'Raw Data'!$B$3:$AD$1033,GP$3,0)</f>
        <v>1602</v>
      </c>
      <c r="GQ26" s="72">
        <f>VLOOKUP($C26+GQ$4,'Raw Data'!$B$3:$AD$1033,GQ$3,0)</f>
        <v>1252</v>
      </c>
      <c r="GR26" s="72">
        <f>VLOOKUP($C26+GR$4,'Raw Data'!$B$3:$AD$1033,GR$3,0)</f>
        <v>2295</v>
      </c>
      <c r="GS26" s="72">
        <f>VLOOKUP($C26+GS$4,'Raw Data'!$B$3:$AD$1033,GS$3,0)</f>
        <v>2213</v>
      </c>
      <c r="GT26" s="72">
        <f>VLOOKUP($C26+GT$4,'Raw Data'!$B$3:$AD$1033,GT$3,0)</f>
        <v>2209</v>
      </c>
      <c r="GU26" s="73">
        <f t="shared" si="261"/>
        <v>13909</v>
      </c>
      <c r="GV26" s="14"/>
      <c r="GW26" s="49">
        <f t="shared" si="262"/>
        <v>25</v>
      </c>
      <c r="GX26" s="53">
        <f t="shared" si="263"/>
        <v>0.16248472212236681</v>
      </c>
      <c r="GY26" s="53">
        <f t="shared" si="128"/>
        <v>0.14939966927888418</v>
      </c>
      <c r="GZ26" s="53">
        <f t="shared" si="129"/>
        <v>0.11517722338054497</v>
      </c>
      <c r="HA26" s="53">
        <f t="shared" si="130"/>
        <v>9.0013660220001443E-2</v>
      </c>
      <c r="HB26" s="53">
        <f t="shared" si="131"/>
        <v>0.16500107843842116</v>
      </c>
      <c r="HC26" s="53">
        <f t="shared" si="132"/>
        <v>0.15910561506937954</v>
      </c>
      <c r="HD26" s="53">
        <f t="shared" si="133"/>
        <v>0.15881803149040191</v>
      </c>
      <c r="HE26" s="55">
        <f t="shared" si="264"/>
        <v>1</v>
      </c>
      <c r="HI26" s="41">
        <f t="shared" si="265"/>
        <v>2016</v>
      </c>
      <c r="HJ26" s="44" t="str">
        <f t="shared" si="266"/>
        <v>Jun</v>
      </c>
      <c r="HK26" s="51">
        <f t="shared" si="267"/>
        <v>25</v>
      </c>
      <c r="HL26" s="72">
        <f>VLOOKUP($C26+HL$4,'Raw Data'!$B$3:$AD$1033,HL$3,0)</f>
        <v>158</v>
      </c>
      <c r="HM26" s="72">
        <f>VLOOKUP($C26+HM$4,'Raw Data'!$B$3:$AD$1033,HM$3,0)</f>
        <v>147</v>
      </c>
      <c r="HN26" s="72">
        <f>VLOOKUP($C26+HN$4,'Raw Data'!$B$3:$AD$1033,HN$3,0)</f>
        <v>137</v>
      </c>
      <c r="HO26" s="72">
        <f>VLOOKUP($C26+HO$4,'Raw Data'!$B$3:$AD$1033,HO$3,0)</f>
        <v>118</v>
      </c>
      <c r="HP26" s="72">
        <f>VLOOKUP($C26+HP$4,'Raw Data'!$B$3:$AD$1033,HP$3,0)</f>
        <v>165</v>
      </c>
      <c r="HQ26" s="72">
        <f>VLOOKUP($C26+HQ$4,'Raw Data'!$B$3:$AD$1033,HQ$3,0)</f>
        <v>164</v>
      </c>
      <c r="HR26" s="72">
        <f>VLOOKUP($C26+HR$4,'Raw Data'!$B$3:$AD$1033,HR$3,0)</f>
        <v>130</v>
      </c>
      <c r="HS26" s="73">
        <f t="shared" si="268"/>
        <v>1019</v>
      </c>
      <c r="HT26" s="14"/>
      <c r="HU26" s="49">
        <f t="shared" si="269"/>
        <v>25</v>
      </c>
      <c r="HV26" s="53">
        <f t="shared" si="270"/>
        <v>0.155053974484789</v>
      </c>
      <c r="HW26" s="53">
        <f t="shared" si="134"/>
        <v>0.14425907752698724</v>
      </c>
      <c r="HX26" s="53">
        <f t="shared" si="135"/>
        <v>0.13444553483807656</v>
      </c>
      <c r="HY26" s="53">
        <f t="shared" si="136"/>
        <v>0.11579980372914622</v>
      </c>
      <c r="HZ26" s="53">
        <f t="shared" si="137"/>
        <v>0.16192345436702649</v>
      </c>
      <c r="IA26" s="53">
        <f t="shared" si="138"/>
        <v>0.16094210009813542</v>
      </c>
      <c r="IB26" s="53">
        <f t="shared" si="139"/>
        <v>0.12757605495583907</v>
      </c>
      <c r="IC26" s="55">
        <f t="shared" si="271"/>
        <v>1</v>
      </c>
      <c r="IG26" s="41">
        <f t="shared" si="272"/>
        <v>2016</v>
      </c>
      <c r="IH26" s="44" t="str">
        <f t="shared" si="273"/>
        <v>Jun</v>
      </c>
      <c r="II26" s="51">
        <f t="shared" si="274"/>
        <v>25</v>
      </c>
      <c r="IJ26" s="72">
        <f>VLOOKUP($C26+IJ$4,'Raw Data'!$B$3:$AD$1033,IJ$3,0)</f>
        <v>97</v>
      </c>
      <c r="IK26" s="72">
        <f>VLOOKUP($C26+IK$4,'Raw Data'!$B$3:$AD$1033,IK$3,0)</f>
        <v>66</v>
      </c>
      <c r="IL26" s="72">
        <f>VLOOKUP($C26+IL$4,'Raw Data'!$B$3:$AD$1033,IL$3,0)</f>
        <v>83</v>
      </c>
      <c r="IM26" s="72">
        <f>VLOOKUP($C26+IM$4,'Raw Data'!$B$3:$AD$1033,IM$3,0)</f>
        <v>66</v>
      </c>
      <c r="IN26" s="72">
        <f>VLOOKUP($C26+IN$4,'Raw Data'!$B$3:$AD$1033,IN$3,0)</f>
        <v>81</v>
      </c>
      <c r="IO26" s="72">
        <f>VLOOKUP($C26+IO$4,'Raw Data'!$B$3:$AD$1033,IO$3,0)</f>
        <v>84</v>
      </c>
      <c r="IP26" s="72">
        <f>VLOOKUP($C26+IP$4,'Raw Data'!$B$3:$AD$1033,IP$3,0)</f>
        <v>89</v>
      </c>
      <c r="IQ26" s="73">
        <f t="shared" si="275"/>
        <v>566</v>
      </c>
      <c r="IR26" s="14"/>
      <c r="IS26" s="49">
        <f t="shared" si="276"/>
        <v>25</v>
      </c>
      <c r="IT26" s="53">
        <f t="shared" si="277"/>
        <v>0.17137809187279152</v>
      </c>
      <c r="IU26" s="53">
        <f t="shared" si="140"/>
        <v>0.1166077738515901</v>
      </c>
      <c r="IV26" s="53">
        <f t="shared" si="141"/>
        <v>0.14664310954063603</v>
      </c>
      <c r="IW26" s="53">
        <f t="shared" si="142"/>
        <v>0.1166077738515901</v>
      </c>
      <c r="IX26" s="53">
        <f t="shared" si="143"/>
        <v>0.14310954063604239</v>
      </c>
      <c r="IY26" s="53">
        <f t="shared" si="144"/>
        <v>0.14840989399293286</v>
      </c>
      <c r="IZ26" s="53">
        <f t="shared" si="145"/>
        <v>0.15724381625441697</v>
      </c>
      <c r="JA26" s="55">
        <f t="shared" si="278"/>
        <v>1</v>
      </c>
      <c r="JE26" s="41">
        <f t="shared" si="279"/>
        <v>2016</v>
      </c>
      <c r="JF26" s="44" t="str">
        <f t="shared" si="280"/>
        <v>Jun</v>
      </c>
      <c r="JG26" s="51">
        <f t="shared" si="281"/>
        <v>25</v>
      </c>
      <c r="JH26" s="72">
        <f>VLOOKUP($C26+JH$4,'Raw Data'!$B$3:$AD$1033,JH$3,0)</f>
        <v>126</v>
      </c>
      <c r="JI26" s="72">
        <f>VLOOKUP($C26+JI$4,'Raw Data'!$B$3:$AD$1033,JI$3,0)</f>
        <v>155</v>
      </c>
      <c r="JJ26" s="72">
        <f>VLOOKUP($C26+JJ$4,'Raw Data'!$B$3:$AD$1033,JJ$3,0)</f>
        <v>107</v>
      </c>
      <c r="JK26" s="72">
        <f>VLOOKUP($C26+JK$4,'Raw Data'!$B$3:$AD$1033,JK$3,0)</f>
        <v>139</v>
      </c>
      <c r="JL26" s="72">
        <f>VLOOKUP($C26+JL$4,'Raw Data'!$B$3:$AD$1033,JL$3,0)</f>
        <v>210</v>
      </c>
      <c r="JM26" s="72">
        <f>VLOOKUP($C26+JM$4,'Raw Data'!$B$3:$AD$1033,JM$3,0)</f>
        <v>232</v>
      </c>
      <c r="JN26" s="72">
        <f>VLOOKUP($C26+JN$4,'Raw Data'!$B$3:$AD$1033,JN$3,0)</f>
        <v>224</v>
      </c>
      <c r="JO26" s="73">
        <f t="shared" si="282"/>
        <v>1193</v>
      </c>
      <c r="JP26" s="14"/>
      <c r="JQ26" s="49">
        <f t="shared" si="283"/>
        <v>25</v>
      </c>
      <c r="JR26" s="53">
        <f t="shared" si="284"/>
        <v>0.10561609388097234</v>
      </c>
      <c r="JS26" s="53">
        <f t="shared" si="146"/>
        <v>0.12992455993294216</v>
      </c>
      <c r="JT26" s="53">
        <f t="shared" si="147"/>
        <v>8.9689857502095557E-2</v>
      </c>
      <c r="JU26" s="53">
        <f t="shared" si="148"/>
        <v>0.11651299245599329</v>
      </c>
      <c r="JV26" s="53">
        <f t="shared" si="149"/>
        <v>0.17602682313495391</v>
      </c>
      <c r="JW26" s="53">
        <f t="shared" si="150"/>
        <v>0.1944677284157586</v>
      </c>
      <c r="JX26" s="53">
        <f t="shared" si="151"/>
        <v>0.18776194467728416</v>
      </c>
      <c r="JY26" s="55">
        <f t="shared" si="285"/>
        <v>0.99999999999999989</v>
      </c>
      <c r="KC26" s="41">
        <f t="shared" si="286"/>
        <v>2016</v>
      </c>
      <c r="KD26" s="44" t="str">
        <f t="shared" si="287"/>
        <v>Jun</v>
      </c>
      <c r="KE26" s="51">
        <f t="shared" si="288"/>
        <v>25</v>
      </c>
      <c r="KF26" s="72">
        <f>VLOOKUP($C26+KF$4,'Raw Data'!$B$3:$AD$1033,KF$3,0)</f>
        <v>26</v>
      </c>
      <c r="KG26" s="72">
        <f>VLOOKUP($C26+KG$4,'Raw Data'!$B$3:$AD$1033,KG$3,0)</f>
        <v>19</v>
      </c>
      <c r="KH26" s="72">
        <f>VLOOKUP($C26+KH$4,'Raw Data'!$B$3:$AD$1033,KH$3,0)</f>
        <v>0</v>
      </c>
      <c r="KI26" s="72">
        <f>VLOOKUP($C26+KI$4,'Raw Data'!$B$3:$AD$1033,KI$3,0)</f>
        <v>0</v>
      </c>
      <c r="KJ26" s="72">
        <f>VLOOKUP($C26+KJ$4,'Raw Data'!$B$3:$AD$1033,KJ$3,0)</f>
        <v>25</v>
      </c>
      <c r="KK26" s="72">
        <f>VLOOKUP($C26+KK$4,'Raw Data'!$B$3:$AD$1033,KK$3,0)</f>
        <v>24</v>
      </c>
      <c r="KL26" s="72">
        <f>VLOOKUP($C26+KL$4,'Raw Data'!$B$3:$AD$1033,KL$3,0)</f>
        <v>30</v>
      </c>
      <c r="KM26" s="73">
        <f t="shared" si="289"/>
        <v>124</v>
      </c>
      <c r="KN26" s="14"/>
      <c r="KO26" s="49">
        <f t="shared" si="290"/>
        <v>25</v>
      </c>
      <c r="KP26" s="53">
        <f t="shared" si="291"/>
        <v>0.20967741935483872</v>
      </c>
      <c r="KQ26" s="53">
        <f t="shared" si="152"/>
        <v>0.15322580645161291</v>
      </c>
      <c r="KR26" s="53">
        <f t="shared" si="153"/>
        <v>0</v>
      </c>
      <c r="KS26" s="53">
        <f t="shared" si="154"/>
        <v>0</v>
      </c>
      <c r="KT26" s="53">
        <f t="shared" si="155"/>
        <v>0.20161290322580644</v>
      </c>
      <c r="KU26" s="53">
        <f t="shared" si="156"/>
        <v>0.19354838709677419</v>
      </c>
      <c r="KV26" s="53">
        <f t="shared" si="157"/>
        <v>0.24193548387096775</v>
      </c>
      <c r="KW26" s="55">
        <f t="shared" si="292"/>
        <v>1</v>
      </c>
      <c r="LA26" s="41">
        <f t="shared" si="293"/>
        <v>2016</v>
      </c>
      <c r="LB26" s="44" t="str">
        <f t="shared" si="294"/>
        <v>Jun</v>
      </c>
      <c r="LC26" s="51">
        <f t="shared" si="295"/>
        <v>25</v>
      </c>
      <c r="LD26" s="72">
        <f>VLOOKUP($C26+LD$4,'Raw Data'!$B$3:$AD$1033,LD$3,0)</f>
        <v>74</v>
      </c>
      <c r="LE26" s="72">
        <f>VLOOKUP($C26+LE$4,'Raw Data'!$B$3:$AD$1033,LE$3,0)</f>
        <v>77</v>
      </c>
      <c r="LF26" s="72">
        <f>VLOOKUP($C26+LF$4,'Raw Data'!$B$3:$AD$1033,LF$3,0)</f>
        <v>0</v>
      </c>
      <c r="LG26" s="72">
        <f>VLOOKUP($C26+LG$4,'Raw Data'!$B$3:$AD$1033,LG$3,0)</f>
        <v>0</v>
      </c>
      <c r="LH26" s="72">
        <f>VLOOKUP($C26+LH$4,'Raw Data'!$B$3:$AD$1033,LH$3,0)</f>
        <v>93</v>
      </c>
      <c r="LI26" s="72">
        <f>VLOOKUP($C26+LI$4,'Raw Data'!$B$3:$AD$1033,LI$3,0)</f>
        <v>72</v>
      </c>
      <c r="LJ26" s="72">
        <f>VLOOKUP($C26+LJ$4,'Raw Data'!$B$3:$AD$1033,LJ$3,0)</f>
        <v>79</v>
      </c>
      <c r="LK26" s="73">
        <f t="shared" si="296"/>
        <v>395</v>
      </c>
      <c r="LL26" s="14"/>
      <c r="LM26" s="49">
        <f t="shared" si="297"/>
        <v>25</v>
      </c>
      <c r="LN26" s="53">
        <f t="shared" si="298"/>
        <v>0.18734177215189873</v>
      </c>
      <c r="LO26" s="53">
        <f t="shared" si="158"/>
        <v>0.19493670886075951</v>
      </c>
      <c r="LP26" s="53">
        <f t="shared" si="159"/>
        <v>0</v>
      </c>
      <c r="LQ26" s="53">
        <f t="shared" si="160"/>
        <v>0</v>
      </c>
      <c r="LR26" s="53">
        <f t="shared" si="161"/>
        <v>0.23544303797468355</v>
      </c>
      <c r="LS26" s="53">
        <f t="shared" si="162"/>
        <v>0.18227848101265823</v>
      </c>
      <c r="LT26" s="53">
        <f t="shared" si="163"/>
        <v>0.2</v>
      </c>
      <c r="LU26" s="55">
        <f t="shared" si="299"/>
        <v>1</v>
      </c>
      <c r="LY26" s="41">
        <f t="shared" si="300"/>
        <v>2016</v>
      </c>
      <c r="LZ26" s="44" t="str">
        <f t="shared" si="301"/>
        <v>Jun</v>
      </c>
      <c r="MA26" s="51">
        <f t="shared" si="302"/>
        <v>25</v>
      </c>
      <c r="MB26" s="72">
        <f>VLOOKUP($C26+MB$4,'Raw Data'!$B$3:$AD$1033,MB$3,0)</f>
        <v>709</v>
      </c>
      <c r="MC26" s="72">
        <f>VLOOKUP($C26+MC$4,'Raw Data'!$B$3:$AD$1033,MC$3,0)</f>
        <v>549</v>
      </c>
      <c r="MD26" s="72">
        <f>VLOOKUP($C26+MD$4,'Raw Data'!$B$3:$AD$1033,MD$3,0)</f>
        <v>141</v>
      </c>
      <c r="ME26" s="72">
        <f>VLOOKUP($C26+ME$4,'Raw Data'!$B$3:$AD$1033,ME$3,0)</f>
        <v>106</v>
      </c>
      <c r="MF26" s="72">
        <f>VLOOKUP($C26+MF$4,'Raw Data'!$B$3:$AD$1033,MF$3,0)</f>
        <v>592</v>
      </c>
      <c r="MG26" s="72">
        <f>VLOOKUP($C26+MG$4,'Raw Data'!$B$3:$AD$1033,MG$3,0)</f>
        <v>687</v>
      </c>
      <c r="MH26" s="72">
        <f>VLOOKUP($C26+MH$4,'Raw Data'!$B$3:$AD$1033,MH$3,0)</f>
        <v>634</v>
      </c>
      <c r="MI26" s="73">
        <f t="shared" si="303"/>
        <v>3418</v>
      </c>
      <c r="MJ26" s="14"/>
      <c r="MK26" s="49">
        <f t="shared" si="304"/>
        <v>25</v>
      </c>
      <c r="ML26" s="53">
        <f t="shared" si="305"/>
        <v>0.20743124634289059</v>
      </c>
      <c r="MM26" s="53">
        <f t="shared" si="164"/>
        <v>0.16062024575775308</v>
      </c>
      <c r="MN26" s="53">
        <f t="shared" si="165"/>
        <v>4.125219426565243E-2</v>
      </c>
      <c r="MO26" s="53">
        <f t="shared" si="166"/>
        <v>3.1012287887653599E-2</v>
      </c>
      <c r="MP26" s="53">
        <f t="shared" si="167"/>
        <v>0.17320070216500877</v>
      </c>
      <c r="MQ26" s="53">
        <f t="shared" si="168"/>
        <v>0.20099473376243418</v>
      </c>
      <c r="MR26" s="53">
        <f t="shared" si="169"/>
        <v>0.18548858981860739</v>
      </c>
      <c r="MS26" s="55">
        <f t="shared" si="306"/>
        <v>1</v>
      </c>
      <c r="MW26" s="41">
        <f t="shared" si="307"/>
        <v>2016</v>
      </c>
      <c r="MX26" s="44" t="str">
        <f t="shared" si="308"/>
        <v>Jun</v>
      </c>
      <c r="MY26" s="51">
        <f t="shared" si="309"/>
        <v>25</v>
      </c>
      <c r="MZ26" s="72">
        <f>VLOOKUP($C26+MZ$4,'Raw Data'!$B$3:$AD$1033,MZ$3,0)</f>
        <v>148</v>
      </c>
      <c r="NA26" s="72">
        <f>VLOOKUP($C26+NA$4,'Raw Data'!$B$3:$AD$1033,NA$3,0)</f>
        <v>108</v>
      </c>
      <c r="NB26" s="72">
        <f>VLOOKUP($C26+NB$4,'Raw Data'!$B$3:$AD$1033,NB$3,0)</f>
        <v>60</v>
      </c>
      <c r="NC26" s="72">
        <f>VLOOKUP($C26+NC$4,'Raw Data'!$B$3:$AD$1033,NC$3,0)</f>
        <v>47</v>
      </c>
      <c r="ND26" s="72">
        <f>VLOOKUP($C26+ND$4,'Raw Data'!$B$3:$AD$1033,ND$3,0)</f>
        <v>128</v>
      </c>
      <c r="NE26" s="72">
        <f>VLOOKUP($C26+NE$4,'Raw Data'!$B$3:$AD$1033,NE$3,0)</f>
        <v>130</v>
      </c>
      <c r="NF26" s="72">
        <f>VLOOKUP($C26+NF$4,'Raw Data'!$B$3:$AD$1033,NF$3,0)</f>
        <v>96</v>
      </c>
      <c r="NG26" s="73">
        <f t="shared" si="310"/>
        <v>717</v>
      </c>
      <c r="NH26" s="14"/>
      <c r="NI26" s="49">
        <f t="shared" si="311"/>
        <v>25</v>
      </c>
      <c r="NJ26" s="53">
        <f t="shared" si="170"/>
        <v>0.20641562064156208</v>
      </c>
      <c r="NK26" s="53">
        <f t="shared" si="171"/>
        <v>0.15062761506276151</v>
      </c>
      <c r="NL26" s="53">
        <f t="shared" si="172"/>
        <v>8.3682008368200833E-2</v>
      </c>
      <c r="NM26" s="53">
        <f t="shared" si="173"/>
        <v>6.555090655509066E-2</v>
      </c>
      <c r="NN26" s="53">
        <f t="shared" si="174"/>
        <v>0.17852161785216178</v>
      </c>
      <c r="NO26" s="53">
        <f t="shared" si="175"/>
        <v>0.18131101813110181</v>
      </c>
      <c r="NP26" s="53">
        <f t="shared" si="176"/>
        <v>0.13389121338912133</v>
      </c>
      <c r="NQ26" s="55">
        <f t="shared" si="312"/>
        <v>1</v>
      </c>
      <c r="NU26" s="41">
        <f t="shared" si="313"/>
        <v>2016</v>
      </c>
      <c r="NV26" s="44" t="str">
        <f t="shared" si="314"/>
        <v>Jun</v>
      </c>
      <c r="NW26" s="51">
        <f t="shared" si="315"/>
        <v>25</v>
      </c>
      <c r="NX26" s="72">
        <f>VLOOKUP($C26+NX$4,'Raw Data'!$B$3:$AD$1033,NX$3,0)</f>
        <v>0</v>
      </c>
      <c r="NY26" s="72">
        <f>VLOOKUP($C26+NY$4,'Raw Data'!$B$3:$AD$1033,NY$3,0)</f>
        <v>0</v>
      </c>
      <c r="NZ26" s="72">
        <f>VLOOKUP($C26+NZ$4,'Raw Data'!$B$3:$AD$1033,NZ$3,0)</f>
        <v>0</v>
      </c>
      <c r="OA26" s="72">
        <f>VLOOKUP($C26+OA$4,'Raw Data'!$B$3:$AD$1033,OA$3,0)</f>
        <v>0</v>
      </c>
      <c r="OB26" s="72">
        <f>VLOOKUP($C26+OB$4,'Raw Data'!$B$3:$AD$1033,OB$3,0)</f>
        <v>0</v>
      </c>
      <c r="OC26" s="72">
        <f>VLOOKUP($C26+OC$4,'Raw Data'!$B$3:$AD$1033,OC$3,0)</f>
        <v>0</v>
      </c>
      <c r="OD26" s="72">
        <f>VLOOKUP($C26+OD$4,'Raw Data'!$B$3:$AD$1033,OD$3,0)</f>
        <v>0</v>
      </c>
      <c r="OE26" s="73">
        <f t="shared" si="316"/>
        <v>0</v>
      </c>
      <c r="OF26" s="14"/>
      <c r="OG26" s="49">
        <f t="shared" si="317"/>
        <v>25</v>
      </c>
      <c r="OH26" s="53" t="str">
        <f t="shared" si="318"/>
        <v/>
      </c>
      <c r="OI26" s="53" t="str">
        <f t="shared" si="177"/>
        <v/>
      </c>
      <c r="OJ26" s="53" t="str">
        <f t="shared" si="178"/>
        <v/>
      </c>
      <c r="OK26" s="53" t="str">
        <f t="shared" si="179"/>
        <v/>
      </c>
      <c r="OL26" s="53" t="str">
        <f t="shared" si="180"/>
        <v/>
      </c>
      <c r="OM26" s="53" t="str">
        <f t="shared" si="181"/>
        <v/>
      </c>
      <c r="ON26" s="53" t="str">
        <f t="shared" si="182"/>
        <v/>
      </c>
      <c r="OO26" s="55">
        <f t="shared" si="319"/>
        <v>0</v>
      </c>
      <c r="OS26" s="41">
        <f t="shared" si="320"/>
        <v>2016</v>
      </c>
      <c r="OT26" s="44" t="str">
        <f t="shared" si="321"/>
        <v>Jun</v>
      </c>
      <c r="OU26" s="51">
        <f t="shared" si="322"/>
        <v>25</v>
      </c>
      <c r="OV26" s="72">
        <f>VLOOKUP($C26+OV$4,'Raw Data'!$B$3:$AD$1033,OV$3,0)</f>
        <v>0</v>
      </c>
      <c r="OW26" s="72">
        <f>VLOOKUP($C26+OW$4,'Raw Data'!$B$3:$AD$1033,OW$3,0)</f>
        <v>0</v>
      </c>
      <c r="OX26" s="72">
        <f>VLOOKUP($C26+OX$4,'Raw Data'!$B$3:$AD$1033,OX$3,0)</f>
        <v>0</v>
      </c>
      <c r="OY26" s="72">
        <f>VLOOKUP($C26+OY$4,'Raw Data'!$B$3:$AD$1033,OY$3,0)</f>
        <v>0</v>
      </c>
      <c r="OZ26" s="72">
        <f>VLOOKUP($C26+OZ$4,'Raw Data'!$B$3:$AD$1033,OZ$3,0)</f>
        <v>0</v>
      </c>
      <c r="PA26" s="72">
        <f>VLOOKUP($C26+PA$4,'Raw Data'!$B$3:$AD$1033,PA$3,0)</f>
        <v>0</v>
      </c>
      <c r="PB26" s="72">
        <f>VLOOKUP($C26+PB$4,'Raw Data'!$B$3:$AD$1033,PB$3,0)</f>
        <v>0</v>
      </c>
      <c r="PC26" s="73">
        <f t="shared" si="323"/>
        <v>0</v>
      </c>
      <c r="PD26" s="14"/>
      <c r="PE26" s="49">
        <f t="shared" si="324"/>
        <v>25</v>
      </c>
      <c r="PF26" s="53" t="str">
        <f t="shared" si="325"/>
        <v/>
      </c>
      <c r="PG26" s="53" t="str">
        <f t="shared" si="183"/>
        <v/>
      </c>
      <c r="PH26" s="53" t="str">
        <f t="shared" si="184"/>
        <v/>
      </c>
      <c r="PI26" s="53" t="str">
        <f t="shared" si="185"/>
        <v/>
      </c>
      <c r="PJ26" s="53" t="str">
        <f t="shared" si="186"/>
        <v/>
      </c>
      <c r="PK26" s="53" t="str">
        <f t="shared" si="187"/>
        <v/>
      </c>
      <c r="PL26" s="53" t="str">
        <f t="shared" si="188"/>
        <v/>
      </c>
      <c r="PM26" s="55">
        <f t="shared" si="326"/>
        <v>0</v>
      </c>
      <c r="PS26" s="41">
        <f t="shared" si="327"/>
        <v>2016</v>
      </c>
      <c r="PT26" s="44" t="str">
        <f t="shared" si="328"/>
        <v>Jun</v>
      </c>
      <c r="PU26" s="51">
        <f t="shared" si="329"/>
        <v>25</v>
      </c>
      <c r="PV26" s="72">
        <f>VLOOKUP($C26+PV$4,'Raw Data'!$B$3:$AD$1033,PV$3,0)</f>
        <v>0</v>
      </c>
      <c r="PW26" s="72">
        <f>VLOOKUP($C26+PW$4,'Raw Data'!$B$3:$AD$1033,PW$3,0)</f>
        <v>0</v>
      </c>
      <c r="PX26" s="72">
        <f>VLOOKUP($C26+PX$4,'Raw Data'!$B$3:$AD$1033,PX$3,0)</f>
        <v>0</v>
      </c>
      <c r="PY26" s="72">
        <f>VLOOKUP($C26+PY$4,'Raw Data'!$B$3:$AD$1033,PY$3,0)</f>
        <v>0</v>
      </c>
      <c r="PZ26" s="72">
        <f>VLOOKUP($C26+PZ$4,'Raw Data'!$B$3:$AD$1033,PZ$3,0)</f>
        <v>0</v>
      </c>
      <c r="QA26" s="72">
        <f>VLOOKUP($C26+QA$4,'Raw Data'!$B$3:$AD$1033,QA$3,0)</f>
        <v>0</v>
      </c>
      <c r="QB26" s="72">
        <f>VLOOKUP($C26+QB$4,'Raw Data'!$B$3:$AD$1033,QB$3,0)</f>
        <v>0</v>
      </c>
      <c r="QC26" s="73">
        <f t="shared" si="330"/>
        <v>0</v>
      </c>
      <c r="QD26" s="14"/>
      <c r="QE26" s="49">
        <f t="shared" si="331"/>
        <v>25</v>
      </c>
      <c r="QF26" s="53" t="str">
        <f t="shared" si="332"/>
        <v/>
      </c>
      <c r="QG26" s="53" t="str">
        <f t="shared" si="189"/>
        <v/>
      </c>
      <c r="QH26" s="53" t="str">
        <f t="shared" si="190"/>
        <v/>
      </c>
      <c r="QI26" s="53" t="str">
        <f t="shared" si="191"/>
        <v/>
      </c>
      <c r="QJ26" s="53" t="str">
        <f t="shared" si="192"/>
        <v/>
      </c>
      <c r="QK26" s="53" t="str">
        <f t="shared" si="193"/>
        <v/>
      </c>
      <c r="QL26" s="53" t="str">
        <f t="shared" si="194"/>
        <v/>
      </c>
      <c r="QM26" s="55">
        <f t="shared" si="333"/>
        <v>0</v>
      </c>
      <c r="QQ26" s="41">
        <f t="shared" si="334"/>
        <v>2016</v>
      </c>
      <c r="QR26" s="44" t="str">
        <f t="shared" si="335"/>
        <v>Jun</v>
      </c>
      <c r="QS26" s="51">
        <f t="shared" si="336"/>
        <v>25</v>
      </c>
      <c r="QT26" s="72">
        <f>VLOOKUP($C26+QT$4,'Raw Data'!$B$3:$AD$1033,QT$3,0)</f>
        <v>0</v>
      </c>
      <c r="QU26" s="72">
        <f>VLOOKUP($C26+QU$4,'Raw Data'!$B$3:$AD$1033,QU$3,0)</f>
        <v>0</v>
      </c>
      <c r="QV26" s="72">
        <f>VLOOKUP($C26+QV$4,'Raw Data'!$B$3:$AD$1033,QV$3,0)</f>
        <v>0</v>
      </c>
      <c r="QW26" s="72">
        <f>VLOOKUP($C26+QW$4,'Raw Data'!$B$3:$AD$1033,QW$3,0)</f>
        <v>0</v>
      </c>
      <c r="QX26" s="72">
        <f>VLOOKUP($C26+QX$4,'Raw Data'!$B$3:$AD$1033,QX$3,0)</f>
        <v>0</v>
      </c>
      <c r="QY26" s="72">
        <f>VLOOKUP($C26+QY$4,'Raw Data'!$B$3:$AD$1033,QY$3,0)</f>
        <v>0</v>
      </c>
      <c r="QZ26" s="72">
        <f>VLOOKUP($C26+QZ$4,'Raw Data'!$B$3:$AD$1033,QZ$3,0)</f>
        <v>0</v>
      </c>
      <c r="RA26" s="73">
        <f t="shared" si="337"/>
        <v>0</v>
      </c>
      <c r="RB26" s="14"/>
      <c r="RC26" s="49">
        <f t="shared" si="338"/>
        <v>25</v>
      </c>
      <c r="RD26" s="53" t="str">
        <f t="shared" si="339"/>
        <v/>
      </c>
      <c r="RE26" s="53" t="str">
        <f t="shared" si="195"/>
        <v/>
      </c>
      <c r="RF26" s="53" t="str">
        <f t="shared" si="196"/>
        <v/>
      </c>
      <c r="RG26" s="53" t="str">
        <f t="shared" si="197"/>
        <v/>
      </c>
      <c r="RH26" s="53" t="str">
        <f t="shared" si="198"/>
        <v/>
      </c>
      <c r="RI26" s="53" t="str">
        <f t="shared" si="199"/>
        <v/>
      </c>
      <c r="RJ26" s="53" t="str">
        <f t="shared" si="200"/>
        <v/>
      </c>
      <c r="RK26" s="55">
        <f t="shared" si="340"/>
        <v>0</v>
      </c>
    </row>
    <row r="27" spans="2:479" ht="12.75" customHeight="1" x14ac:dyDescent="0.25">
      <c r="B27" s="170">
        <v>7</v>
      </c>
      <c r="C27" s="191">
        <f t="shared" si="201"/>
        <v>42544</v>
      </c>
      <c r="D27" s="41">
        <f t="shared" si="202"/>
        <v>2016</v>
      </c>
      <c r="E27" s="44" t="str">
        <f t="shared" si="203"/>
        <v>Jun</v>
      </c>
      <c r="F27" s="51">
        <f t="shared" si="204"/>
        <v>26</v>
      </c>
      <c r="G27" s="20">
        <f>VLOOKUP($C27+G$4,'Raw Data'!$B$3:$AD$1033,G$3,0)</f>
        <v>216</v>
      </c>
      <c r="H27" s="20">
        <f>VLOOKUP($C27+H$4,'Raw Data'!$B$3:$AD$1033,H$3,0)</f>
        <v>192</v>
      </c>
      <c r="I27" s="20">
        <f>VLOOKUP($C27+I$4,'Raw Data'!$B$3:$AD$1033,I$3,0)</f>
        <v>188</v>
      </c>
      <c r="J27" s="20">
        <f>VLOOKUP($C27+J$4,'Raw Data'!$B$3:$AD$1033,J$3,0)</f>
        <v>168</v>
      </c>
      <c r="K27" s="20">
        <f>VLOOKUP($C27+K$4,'Raw Data'!$B$3:$AD$1033,K$3,0)</f>
        <v>223</v>
      </c>
      <c r="L27" s="20">
        <f>VLOOKUP($C27+L$4,'Raw Data'!$B$3:$AD$1033,L$3,0)</f>
        <v>223</v>
      </c>
      <c r="M27" s="20">
        <f>VLOOKUP($C27+M$4,'Raw Data'!$B$3:$AD$1033,M$3,0)</f>
        <v>235</v>
      </c>
      <c r="N27" s="21">
        <f t="shared" si="205"/>
        <v>1445</v>
      </c>
      <c r="O27" s="14"/>
      <c r="P27" s="49">
        <f t="shared" si="206"/>
        <v>26</v>
      </c>
      <c r="Q27" s="53">
        <f t="shared" si="207"/>
        <v>0.14948096885813147</v>
      </c>
      <c r="R27" s="53">
        <f t="shared" si="80"/>
        <v>0.13287197231833911</v>
      </c>
      <c r="S27" s="53">
        <f t="shared" si="81"/>
        <v>0.1301038062283737</v>
      </c>
      <c r="T27" s="53">
        <f t="shared" si="82"/>
        <v>0.11626297577854672</v>
      </c>
      <c r="U27" s="53">
        <f t="shared" si="83"/>
        <v>0.15432525951557094</v>
      </c>
      <c r="V27" s="53">
        <f t="shared" si="84"/>
        <v>0.15432525951557094</v>
      </c>
      <c r="W27" s="53">
        <f t="shared" si="85"/>
        <v>0.16262975778546712</v>
      </c>
      <c r="X27" s="55">
        <f t="shared" si="208"/>
        <v>1</v>
      </c>
      <c r="Z27" s="41">
        <f t="shared" si="209"/>
        <v>2016</v>
      </c>
      <c r="AA27" s="44" t="str">
        <f t="shared" si="210"/>
        <v>Jun</v>
      </c>
      <c r="AB27" s="51">
        <f t="shared" si="211"/>
        <v>26</v>
      </c>
      <c r="AC27" s="72">
        <f>VLOOKUP($C27+AC$4,'Raw Data'!$B$3:$AD$1033,AC$3,0)</f>
        <v>210</v>
      </c>
      <c r="AD27" s="72">
        <f>VLOOKUP($C27+AD$4,'Raw Data'!$B$3:$AD$1033,AD$3,0)</f>
        <v>218</v>
      </c>
      <c r="AE27" s="72">
        <f>VLOOKUP($C27+AE$4,'Raw Data'!$B$3:$AD$1033,AE$3,0)</f>
        <v>241</v>
      </c>
      <c r="AF27" s="72">
        <f>VLOOKUP($C27+AF$4,'Raw Data'!$B$3:$AD$1033,AF$3,0)</f>
        <v>149</v>
      </c>
      <c r="AG27" s="72">
        <f>VLOOKUP($C27+AG$4,'Raw Data'!$B$3:$AD$1033,AG$3,0)</f>
        <v>201</v>
      </c>
      <c r="AH27" s="72">
        <f>VLOOKUP($C27+AH$4,'Raw Data'!$B$3:$AD$1033,AH$3,0)</f>
        <v>207</v>
      </c>
      <c r="AI27" s="72">
        <f>VLOOKUP($C27+AI$4,'Raw Data'!$B$3:$AD$1033,AI$3,0)</f>
        <v>221</v>
      </c>
      <c r="AJ27" s="73">
        <f t="shared" si="212"/>
        <v>1447</v>
      </c>
      <c r="AK27" s="14"/>
      <c r="AL27" s="49">
        <f t="shared" si="213"/>
        <v>26</v>
      </c>
      <c r="AM27" s="53">
        <f t="shared" si="214"/>
        <v>0.14512785072563925</v>
      </c>
      <c r="AN27" s="53">
        <f t="shared" si="86"/>
        <v>0.15065653075328264</v>
      </c>
      <c r="AO27" s="53">
        <f t="shared" si="87"/>
        <v>0.16655148583275742</v>
      </c>
      <c r="AP27" s="53">
        <f t="shared" si="88"/>
        <v>0.10297166551485833</v>
      </c>
      <c r="AQ27" s="53">
        <f t="shared" si="89"/>
        <v>0.13890808569454044</v>
      </c>
      <c r="AR27" s="53">
        <f t="shared" si="90"/>
        <v>0.14305459571527299</v>
      </c>
      <c r="AS27" s="53">
        <f t="shared" si="91"/>
        <v>0.15272978576364893</v>
      </c>
      <c r="AT27" s="55">
        <f t="shared" si="215"/>
        <v>1</v>
      </c>
      <c r="AW27" s="41">
        <f t="shared" si="216"/>
        <v>2016</v>
      </c>
      <c r="AX27" s="44" t="str">
        <f t="shared" si="217"/>
        <v>Jun</v>
      </c>
      <c r="AY27" s="51">
        <f t="shared" si="218"/>
        <v>26</v>
      </c>
      <c r="AZ27" s="72">
        <f>VLOOKUP($C27+AZ$4,'Raw Data'!$B$3:$AD$1033,AZ$3,0)</f>
        <v>98</v>
      </c>
      <c r="BA27" s="72">
        <f>VLOOKUP($C27+BA$4,'Raw Data'!$B$3:$AD$1033,BA$3,0)</f>
        <v>104</v>
      </c>
      <c r="BB27" s="72">
        <f>VLOOKUP($C27+BB$4,'Raw Data'!$B$3:$AD$1033,BB$3,0)</f>
        <v>95</v>
      </c>
      <c r="BC27" s="72">
        <f>VLOOKUP($C27+BC$4,'Raw Data'!$B$3:$AD$1033,BC$3,0)</f>
        <v>107</v>
      </c>
      <c r="BD27" s="72">
        <f>VLOOKUP($C27+BD$4,'Raw Data'!$B$3:$AD$1033,BD$3,0)</f>
        <v>90</v>
      </c>
      <c r="BE27" s="72">
        <f>VLOOKUP($C27+BE$4,'Raw Data'!$B$3:$AD$1033,BE$3,0)</f>
        <v>75</v>
      </c>
      <c r="BF27" s="72">
        <f>VLOOKUP($C27+BF$4,'Raw Data'!$B$3:$AD$1033,BF$3,0)</f>
        <v>99</v>
      </c>
      <c r="BG27" s="73">
        <f t="shared" si="219"/>
        <v>668</v>
      </c>
      <c r="BH27" s="14"/>
      <c r="BI27" s="49">
        <f t="shared" si="220"/>
        <v>26</v>
      </c>
      <c r="BJ27" s="53">
        <f t="shared" si="221"/>
        <v>0.1467065868263473</v>
      </c>
      <c r="BK27" s="53">
        <f t="shared" si="92"/>
        <v>0.15568862275449102</v>
      </c>
      <c r="BL27" s="53">
        <f t="shared" si="93"/>
        <v>0.14221556886227546</v>
      </c>
      <c r="BM27" s="53">
        <f t="shared" si="94"/>
        <v>0.16017964071856289</v>
      </c>
      <c r="BN27" s="53">
        <f t="shared" si="95"/>
        <v>0.1347305389221557</v>
      </c>
      <c r="BO27" s="53">
        <f t="shared" si="96"/>
        <v>0.1122754491017964</v>
      </c>
      <c r="BP27" s="53">
        <f t="shared" si="97"/>
        <v>0.14820359281437126</v>
      </c>
      <c r="BQ27" s="55">
        <f t="shared" si="222"/>
        <v>1</v>
      </c>
      <c r="BU27" s="41">
        <f t="shared" si="223"/>
        <v>2016</v>
      </c>
      <c r="BV27" s="44" t="str">
        <f t="shared" si="224"/>
        <v>Jun</v>
      </c>
      <c r="BW27" s="51">
        <f t="shared" si="225"/>
        <v>26</v>
      </c>
      <c r="BX27" s="72">
        <f>VLOOKUP($C27+BX$4,'Raw Data'!$B$3:$AD$1033,BX$3,0)</f>
        <v>37</v>
      </c>
      <c r="BY27" s="72">
        <f>VLOOKUP($C27+BY$4,'Raw Data'!$B$3:$AD$1033,BY$3,0)</f>
        <v>29</v>
      </c>
      <c r="BZ27" s="72">
        <f>VLOOKUP($C27+BZ$4,'Raw Data'!$B$3:$AD$1033,BZ$3,0)</f>
        <v>13</v>
      </c>
      <c r="CA27" s="72">
        <f>VLOOKUP($C27+CA$4,'Raw Data'!$B$3:$AD$1033,CA$3,0)</f>
        <v>36</v>
      </c>
      <c r="CB27" s="72">
        <f>VLOOKUP($C27+CB$4,'Raw Data'!$B$3:$AD$1033,CB$3,0)</f>
        <v>40</v>
      </c>
      <c r="CC27" s="72">
        <f>VLOOKUP($C27+CC$4,'Raw Data'!$B$3:$AD$1033,CC$3,0)</f>
        <v>47</v>
      </c>
      <c r="CD27" s="72">
        <f>VLOOKUP($C27+CD$4,'Raw Data'!$B$3:$AD$1033,CD$3,0)</f>
        <v>20</v>
      </c>
      <c r="CE27" s="73">
        <f t="shared" si="226"/>
        <v>222</v>
      </c>
      <c r="CF27" s="14"/>
      <c r="CG27" s="49">
        <f t="shared" si="227"/>
        <v>26</v>
      </c>
      <c r="CH27" s="53">
        <f t="shared" si="228"/>
        <v>0.16666666666666666</v>
      </c>
      <c r="CI27" s="53">
        <f t="shared" si="98"/>
        <v>0.13063063063063063</v>
      </c>
      <c r="CJ27" s="53">
        <f t="shared" si="99"/>
        <v>5.8558558558558557E-2</v>
      </c>
      <c r="CK27" s="53">
        <f t="shared" si="100"/>
        <v>0.16216216216216217</v>
      </c>
      <c r="CL27" s="53">
        <f t="shared" si="101"/>
        <v>0.18018018018018017</v>
      </c>
      <c r="CM27" s="53">
        <f t="shared" si="102"/>
        <v>0.21171171171171171</v>
      </c>
      <c r="CN27" s="53">
        <f t="shared" si="103"/>
        <v>9.0090090090090086E-2</v>
      </c>
      <c r="CO27" s="55">
        <f t="shared" si="229"/>
        <v>1</v>
      </c>
      <c r="CS27" s="41">
        <f t="shared" si="230"/>
        <v>2016</v>
      </c>
      <c r="CT27" s="44" t="str">
        <f t="shared" si="231"/>
        <v>Jun</v>
      </c>
      <c r="CU27" s="51">
        <f t="shared" si="232"/>
        <v>26</v>
      </c>
      <c r="CV27" s="72">
        <f>VLOOKUP($C27+CV$4,'Raw Data'!$B$3:$AD$1033,CV$3,0)</f>
        <v>421</v>
      </c>
      <c r="CW27" s="72">
        <f>VLOOKUP($C27+CW$4,'Raw Data'!$B$3:$AD$1033,CW$3,0)</f>
        <v>424</v>
      </c>
      <c r="CX27" s="72">
        <f>VLOOKUP($C27+CX$4,'Raw Data'!$B$3:$AD$1033,CX$3,0)</f>
        <v>339</v>
      </c>
      <c r="CY27" s="72">
        <f>VLOOKUP($C27+CY$4,'Raw Data'!$B$3:$AD$1033,CY$3,0)</f>
        <v>265</v>
      </c>
      <c r="CZ27" s="72">
        <f>VLOOKUP($C27+CZ$4,'Raw Data'!$B$3:$AD$1033,CZ$3,0)</f>
        <v>498</v>
      </c>
      <c r="DA27" s="72">
        <f>VLOOKUP($C27+DA$4,'Raw Data'!$B$3:$AD$1033,DA$3,0)</f>
        <v>512</v>
      </c>
      <c r="DB27" s="72">
        <f>VLOOKUP($C27+DB$4,'Raw Data'!$B$3:$AD$1033,DB$3,0)</f>
        <v>520</v>
      </c>
      <c r="DC27" s="73">
        <f t="shared" si="233"/>
        <v>2979</v>
      </c>
      <c r="DD27" s="14"/>
      <c r="DE27" s="49">
        <f t="shared" si="234"/>
        <v>26</v>
      </c>
      <c r="DF27" s="53">
        <f t="shared" si="235"/>
        <v>0.14132259147364887</v>
      </c>
      <c r="DG27" s="53">
        <f t="shared" si="104"/>
        <v>0.14232964081906679</v>
      </c>
      <c r="DH27" s="53">
        <f t="shared" si="105"/>
        <v>0.11379657603222558</v>
      </c>
      <c r="DI27" s="53">
        <f t="shared" si="106"/>
        <v>8.8956025511916753E-2</v>
      </c>
      <c r="DJ27" s="53">
        <f t="shared" si="107"/>
        <v>0.16717019133937563</v>
      </c>
      <c r="DK27" s="53">
        <f t="shared" si="108"/>
        <v>0.17186975495132595</v>
      </c>
      <c r="DL27" s="53">
        <f t="shared" si="109"/>
        <v>0.17455521987244041</v>
      </c>
      <c r="DM27" s="55">
        <f t="shared" si="236"/>
        <v>0.99999999999999989</v>
      </c>
      <c r="DQ27" s="41">
        <f t="shared" si="237"/>
        <v>2016</v>
      </c>
      <c r="DR27" s="44" t="str">
        <f t="shared" si="238"/>
        <v>Jun</v>
      </c>
      <c r="DS27" s="51">
        <f t="shared" si="239"/>
        <v>26</v>
      </c>
      <c r="DT27" s="72">
        <f>VLOOKUP($C27+DT$4,'Raw Data'!$B$3:$AD$1033,DT$3,0)</f>
        <v>58</v>
      </c>
      <c r="DU27" s="72">
        <f>VLOOKUP($C27+DU$4,'Raw Data'!$B$3:$AD$1033,DU$3,0)</f>
        <v>79</v>
      </c>
      <c r="DV27" s="72">
        <f>VLOOKUP($C27+DV$4,'Raw Data'!$B$3:$AD$1033,DV$3,0)</f>
        <v>64</v>
      </c>
      <c r="DW27" s="72">
        <f>VLOOKUP($C27+DW$4,'Raw Data'!$B$3:$AD$1033,DW$3,0)</f>
        <v>50</v>
      </c>
      <c r="DX27" s="72">
        <f>VLOOKUP($C27+DX$4,'Raw Data'!$B$3:$AD$1033,DX$3,0)</f>
        <v>85</v>
      </c>
      <c r="DY27" s="72">
        <f>VLOOKUP($C27+DY$4,'Raw Data'!$B$3:$AD$1033,DY$3,0)</f>
        <v>75</v>
      </c>
      <c r="DZ27" s="72">
        <f>VLOOKUP($C27+DZ$4,'Raw Data'!$B$3:$AD$1033,DZ$3,0)</f>
        <v>96</v>
      </c>
      <c r="EA27" s="73">
        <f t="shared" si="240"/>
        <v>507</v>
      </c>
      <c r="EB27" s="14"/>
      <c r="EC27" s="49">
        <f t="shared" si="241"/>
        <v>26</v>
      </c>
      <c r="ED27" s="53">
        <f t="shared" si="242"/>
        <v>0.11439842209072978</v>
      </c>
      <c r="EE27" s="53">
        <f t="shared" si="110"/>
        <v>0.15581854043392504</v>
      </c>
      <c r="EF27" s="53">
        <f t="shared" si="111"/>
        <v>0.12623274161735701</v>
      </c>
      <c r="EG27" s="53">
        <f t="shared" si="112"/>
        <v>9.8619329388560162E-2</v>
      </c>
      <c r="EH27" s="53">
        <f t="shared" si="113"/>
        <v>0.16765285996055226</v>
      </c>
      <c r="EI27" s="53">
        <f t="shared" si="114"/>
        <v>0.14792899408284024</v>
      </c>
      <c r="EJ27" s="53">
        <f t="shared" si="115"/>
        <v>0.1893491124260355</v>
      </c>
      <c r="EK27" s="55">
        <f t="shared" si="243"/>
        <v>1</v>
      </c>
      <c r="EO27" s="41">
        <f t="shared" si="244"/>
        <v>2016</v>
      </c>
      <c r="EP27" s="44" t="str">
        <f t="shared" si="245"/>
        <v>Jun</v>
      </c>
      <c r="EQ27" s="51">
        <f t="shared" si="246"/>
        <v>26</v>
      </c>
      <c r="ER27" s="72">
        <f>VLOOKUP($C27+ER$4,'Raw Data'!$B$3:$AD$1033,ER$3,0)</f>
        <v>89</v>
      </c>
      <c r="ES27" s="72">
        <f>VLOOKUP($C27+ES$4,'Raw Data'!$B$3:$AD$1033,ES$3,0)</f>
        <v>105</v>
      </c>
      <c r="ET27" s="72">
        <f>VLOOKUP($C27+ET$4,'Raw Data'!$B$3:$AD$1033,ET$3,0)</f>
        <v>0</v>
      </c>
      <c r="EU27" s="72">
        <f>VLOOKUP($C27+EU$4,'Raw Data'!$B$3:$AD$1033,EU$3,0)</f>
        <v>0</v>
      </c>
      <c r="EV27" s="72">
        <f>VLOOKUP($C27+EV$4,'Raw Data'!$B$3:$AD$1033,EV$3,0)</f>
        <v>146</v>
      </c>
      <c r="EW27" s="72">
        <f>VLOOKUP($C27+EW$4,'Raw Data'!$B$3:$AD$1033,EW$3,0)</f>
        <v>171</v>
      </c>
      <c r="EX27" s="72">
        <f>VLOOKUP($C27+EX$4,'Raw Data'!$B$3:$AD$1033,EX$3,0)</f>
        <v>194</v>
      </c>
      <c r="EY27" s="73">
        <f t="shared" si="247"/>
        <v>705</v>
      </c>
      <c r="EZ27" s="14"/>
      <c r="FA27" s="49">
        <f t="shared" si="248"/>
        <v>26</v>
      </c>
      <c r="FB27" s="53">
        <f t="shared" si="249"/>
        <v>0.12624113475177304</v>
      </c>
      <c r="FC27" s="53">
        <f t="shared" si="116"/>
        <v>0.14893617021276595</v>
      </c>
      <c r="FD27" s="53">
        <f t="shared" si="117"/>
        <v>0</v>
      </c>
      <c r="FE27" s="53">
        <f t="shared" si="118"/>
        <v>0</v>
      </c>
      <c r="FF27" s="53">
        <f t="shared" si="119"/>
        <v>0.20709219858156028</v>
      </c>
      <c r="FG27" s="53">
        <f t="shared" si="120"/>
        <v>0.24255319148936169</v>
      </c>
      <c r="FH27" s="53">
        <f t="shared" si="121"/>
        <v>0.27517730496453902</v>
      </c>
      <c r="FI27" s="55">
        <f t="shared" si="250"/>
        <v>1</v>
      </c>
      <c r="FM27" s="41">
        <f t="shared" si="251"/>
        <v>2016</v>
      </c>
      <c r="FN27" s="44" t="str">
        <f t="shared" si="252"/>
        <v>Jun</v>
      </c>
      <c r="FO27" s="51">
        <f t="shared" si="253"/>
        <v>26</v>
      </c>
      <c r="FP27" s="72">
        <f>VLOOKUP($C27+FP$4,'Raw Data'!$B$3:$AD$1033,FP$3,0)</f>
        <v>2684</v>
      </c>
      <c r="FQ27" s="72">
        <f>VLOOKUP($C27+FQ$4,'Raw Data'!$B$3:$AD$1033,FQ$3,0)</f>
        <v>2502</v>
      </c>
      <c r="FR27" s="72">
        <f>VLOOKUP($C27+FR$4,'Raw Data'!$B$3:$AD$1033,FR$3,0)</f>
        <v>1695</v>
      </c>
      <c r="FS27" s="72">
        <f>VLOOKUP($C27+FS$4,'Raw Data'!$B$3:$AD$1033,FS$3,0)</f>
        <v>1438</v>
      </c>
      <c r="FT27" s="72">
        <f>VLOOKUP($C27+FT$4,'Raw Data'!$B$3:$AD$1033,FT$3,0)</f>
        <v>3418</v>
      </c>
      <c r="FU27" s="72">
        <f>VLOOKUP($C27+FU$4,'Raw Data'!$B$3:$AD$1033,FU$3,0)</f>
        <v>2974</v>
      </c>
      <c r="FV27" s="72">
        <f>VLOOKUP($C27+FV$4,'Raw Data'!$B$3:$AD$1033,FV$3,0)</f>
        <v>2800</v>
      </c>
      <c r="FW27" s="73">
        <f t="shared" si="254"/>
        <v>17511</v>
      </c>
      <c r="FX27" s="14"/>
      <c r="FY27" s="49">
        <f t="shared" si="255"/>
        <v>26</v>
      </c>
      <c r="FZ27" s="53">
        <f t="shared" si="256"/>
        <v>0.15327508423276798</v>
      </c>
      <c r="GA27" s="53">
        <f t="shared" si="122"/>
        <v>0.14288161726914511</v>
      </c>
      <c r="GB27" s="53">
        <f t="shared" si="123"/>
        <v>9.6796299468905264E-2</v>
      </c>
      <c r="GC27" s="53">
        <f t="shared" si="124"/>
        <v>8.211981040488836E-2</v>
      </c>
      <c r="GD27" s="53">
        <f t="shared" si="125"/>
        <v>0.19519159385529097</v>
      </c>
      <c r="GE27" s="53">
        <f t="shared" si="126"/>
        <v>0.16983610302095825</v>
      </c>
      <c r="GF27" s="53">
        <f t="shared" si="127"/>
        <v>0.15989949174804408</v>
      </c>
      <c r="GG27" s="55">
        <f t="shared" si="257"/>
        <v>1</v>
      </c>
      <c r="GK27" s="41">
        <f t="shared" si="258"/>
        <v>2016</v>
      </c>
      <c r="GL27" s="44" t="str">
        <f t="shared" si="259"/>
        <v>Jun</v>
      </c>
      <c r="GM27" s="51">
        <f t="shared" si="260"/>
        <v>26</v>
      </c>
      <c r="GN27" s="72">
        <f>VLOOKUP($C27+GN$4,'Raw Data'!$B$3:$AD$1033,GN$3,0)</f>
        <v>2156</v>
      </c>
      <c r="GO27" s="72">
        <f>VLOOKUP($C27+GO$4,'Raw Data'!$B$3:$AD$1033,GO$3,0)</f>
        <v>2227</v>
      </c>
      <c r="GP27" s="72">
        <f>VLOOKUP($C27+GP$4,'Raw Data'!$B$3:$AD$1033,GP$3,0)</f>
        <v>1672</v>
      </c>
      <c r="GQ27" s="72">
        <f>VLOOKUP($C27+GQ$4,'Raw Data'!$B$3:$AD$1033,GQ$3,0)</f>
        <v>1492</v>
      </c>
      <c r="GR27" s="72">
        <f>VLOOKUP($C27+GR$4,'Raw Data'!$B$3:$AD$1033,GR$3,0)</f>
        <v>2347</v>
      </c>
      <c r="GS27" s="72">
        <f>VLOOKUP($C27+GS$4,'Raw Data'!$B$3:$AD$1033,GS$3,0)</f>
        <v>2167</v>
      </c>
      <c r="GT27" s="72">
        <f>VLOOKUP($C27+GT$4,'Raw Data'!$B$3:$AD$1033,GT$3,0)</f>
        <v>2103</v>
      </c>
      <c r="GU27" s="73">
        <f t="shared" si="261"/>
        <v>14164</v>
      </c>
      <c r="GV27" s="14"/>
      <c r="GW27" s="49">
        <f t="shared" si="262"/>
        <v>26</v>
      </c>
      <c r="GX27" s="53">
        <f t="shared" si="263"/>
        <v>0.1522168878847783</v>
      </c>
      <c r="GY27" s="53">
        <f t="shared" si="128"/>
        <v>0.15722959615927704</v>
      </c>
      <c r="GZ27" s="53">
        <f t="shared" si="129"/>
        <v>0.11804574978819543</v>
      </c>
      <c r="HA27" s="53">
        <f t="shared" si="130"/>
        <v>0.10533747528946626</v>
      </c>
      <c r="HB27" s="53">
        <f t="shared" si="131"/>
        <v>0.16570177915842982</v>
      </c>
      <c r="HC27" s="53">
        <f t="shared" si="132"/>
        <v>0.15299350465970066</v>
      </c>
      <c r="HD27" s="53">
        <f t="shared" si="133"/>
        <v>0.14847500706015249</v>
      </c>
      <c r="HE27" s="55">
        <f t="shared" si="264"/>
        <v>0.99999999999999989</v>
      </c>
      <c r="HI27" s="41">
        <f t="shared" si="265"/>
        <v>2016</v>
      </c>
      <c r="HJ27" s="44" t="str">
        <f t="shared" si="266"/>
        <v>Jun</v>
      </c>
      <c r="HK27" s="51">
        <f t="shared" si="267"/>
        <v>26</v>
      </c>
      <c r="HL27" s="72">
        <f>VLOOKUP($C27+HL$4,'Raw Data'!$B$3:$AD$1033,HL$3,0)</f>
        <v>139</v>
      </c>
      <c r="HM27" s="72">
        <f>VLOOKUP($C27+HM$4,'Raw Data'!$B$3:$AD$1033,HM$3,0)</f>
        <v>127</v>
      </c>
      <c r="HN27" s="72">
        <f>VLOOKUP($C27+HN$4,'Raw Data'!$B$3:$AD$1033,HN$3,0)</f>
        <v>117</v>
      </c>
      <c r="HO27" s="72">
        <f>VLOOKUP($C27+HO$4,'Raw Data'!$B$3:$AD$1033,HO$3,0)</f>
        <v>100</v>
      </c>
      <c r="HP27" s="72">
        <f>VLOOKUP($C27+HP$4,'Raw Data'!$B$3:$AD$1033,HP$3,0)</f>
        <v>127</v>
      </c>
      <c r="HQ27" s="72">
        <f>VLOOKUP($C27+HQ$4,'Raw Data'!$B$3:$AD$1033,HQ$3,0)</f>
        <v>167</v>
      </c>
      <c r="HR27" s="72">
        <f>VLOOKUP($C27+HR$4,'Raw Data'!$B$3:$AD$1033,HR$3,0)</f>
        <v>158</v>
      </c>
      <c r="HS27" s="73">
        <f t="shared" si="268"/>
        <v>935</v>
      </c>
      <c r="HT27" s="14"/>
      <c r="HU27" s="49">
        <f t="shared" si="269"/>
        <v>26</v>
      </c>
      <c r="HV27" s="53">
        <f t="shared" si="270"/>
        <v>0.14866310160427806</v>
      </c>
      <c r="HW27" s="53">
        <f t="shared" si="134"/>
        <v>0.1358288770053476</v>
      </c>
      <c r="HX27" s="53">
        <f t="shared" si="135"/>
        <v>0.12513368983957218</v>
      </c>
      <c r="HY27" s="53">
        <f t="shared" si="136"/>
        <v>0.10695187165775401</v>
      </c>
      <c r="HZ27" s="53">
        <f t="shared" si="137"/>
        <v>0.1358288770053476</v>
      </c>
      <c r="IA27" s="53">
        <f t="shared" si="138"/>
        <v>0.17860962566844921</v>
      </c>
      <c r="IB27" s="53">
        <f t="shared" si="139"/>
        <v>0.16898395721925133</v>
      </c>
      <c r="IC27" s="55">
        <f t="shared" si="271"/>
        <v>1</v>
      </c>
      <c r="IG27" s="41">
        <f t="shared" si="272"/>
        <v>2016</v>
      </c>
      <c r="IH27" s="44" t="str">
        <f t="shared" si="273"/>
        <v>Jun</v>
      </c>
      <c r="II27" s="51">
        <f t="shared" si="274"/>
        <v>26</v>
      </c>
      <c r="IJ27" s="72">
        <f>VLOOKUP($C27+IJ$4,'Raw Data'!$B$3:$AD$1033,IJ$3,0)</f>
        <v>84</v>
      </c>
      <c r="IK27" s="72">
        <f>VLOOKUP($C27+IK$4,'Raw Data'!$B$3:$AD$1033,IK$3,0)</f>
        <v>65</v>
      </c>
      <c r="IL27" s="72">
        <f>VLOOKUP($C27+IL$4,'Raw Data'!$B$3:$AD$1033,IL$3,0)</f>
        <v>76</v>
      </c>
      <c r="IM27" s="72">
        <f>VLOOKUP($C27+IM$4,'Raw Data'!$B$3:$AD$1033,IM$3,0)</f>
        <v>46</v>
      </c>
      <c r="IN27" s="72">
        <f>VLOOKUP($C27+IN$4,'Raw Data'!$B$3:$AD$1033,IN$3,0)</f>
        <v>92</v>
      </c>
      <c r="IO27" s="72">
        <f>VLOOKUP($C27+IO$4,'Raw Data'!$B$3:$AD$1033,IO$3,0)</f>
        <v>84</v>
      </c>
      <c r="IP27" s="72">
        <f>VLOOKUP($C27+IP$4,'Raw Data'!$B$3:$AD$1033,IP$3,0)</f>
        <v>106</v>
      </c>
      <c r="IQ27" s="73">
        <f t="shared" si="275"/>
        <v>553</v>
      </c>
      <c r="IR27" s="14"/>
      <c r="IS27" s="49">
        <f t="shared" si="276"/>
        <v>26</v>
      </c>
      <c r="IT27" s="53">
        <f t="shared" si="277"/>
        <v>0.15189873417721519</v>
      </c>
      <c r="IU27" s="53">
        <f t="shared" si="140"/>
        <v>0.11754068716094032</v>
      </c>
      <c r="IV27" s="53">
        <f t="shared" si="141"/>
        <v>0.13743218806509946</v>
      </c>
      <c r="IW27" s="53">
        <f t="shared" si="142"/>
        <v>8.3182640144665462E-2</v>
      </c>
      <c r="IX27" s="53">
        <f t="shared" si="143"/>
        <v>0.16636528028933092</v>
      </c>
      <c r="IY27" s="53">
        <f t="shared" si="144"/>
        <v>0.15189873417721519</v>
      </c>
      <c r="IZ27" s="53">
        <f t="shared" si="145"/>
        <v>0.19168173598553345</v>
      </c>
      <c r="JA27" s="55">
        <f t="shared" si="278"/>
        <v>1</v>
      </c>
      <c r="JE27" s="41">
        <f t="shared" si="279"/>
        <v>2016</v>
      </c>
      <c r="JF27" s="44" t="str">
        <f t="shared" si="280"/>
        <v>Jun</v>
      </c>
      <c r="JG27" s="51">
        <f t="shared" si="281"/>
        <v>26</v>
      </c>
      <c r="JH27" s="72">
        <f>VLOOKUP($C27+JH$4,'Raw Data'!$B$3:$AD$1033,JH$3,0)</f>
        <v>249</v>
      </c>
      <c r="JI27" s="72">
        <f>VLOOKUP($C27+JI$4,'Raw Data'!$B$3:$AD$1033,JI$3,0)</f>
        <v>236</v>
      </c>
      <c r="JJ27" s="72">
        <f>VLOOKUP($C27+JJ$4,'Raw Data'!$B$3:$AD$1033,JJ$3,0)</f>
        <v>150</v>
      </c>
      <c r="JK27" s="72">
        <f>VLOOKUP($C27+JK$4,'Raw Data'!$B$3:$AD$1033,JK$3,0)</f>
        <v>168</v>
      </c>
      <c r="JL27" s="72">
        <f>VLOOKUP($C27+JL$4,'Raw Data'!$B$3:$AD$1033,JL$3,0)</f>
        <v>231</v>
      </c>
      <c r="JM27" s="72">
        <f>VLOOKUP($C27+JM$4,'Raw Data'!$B$3:$AD$1033,JM$3,0)</f>
        <v>255</v>
      </c>
      <c r="JN27" s="72">
        <f>VLOOKUP($C27+JN$4,'Raw Data'!$B$3:$AD$1033,JN$3,0)</f>
        <v>262</v>
      </c>
      <c r="JO27" s="73">
        <f t="shared" si="282"/>
        <v>1551</v>
      </c>
      <c r="JP27" s="14"/>
      <c r="JQ27" s="49">
        <f t="shared" si="283"/>
        <v>26</v>
      </c>
      <c r="JR27" s="53">
        <f t="shared" si="284"/>
        <v>0.16054158607350097</v>
      </c>
      <c r="JS27" s="53">
        <f t="shared" si="146"/>
        <v>0.1521598968407479</v>
      </c>
      <c r="JT27" s="53">
        <f t="shared" si="147"/>
        <v>9.6711798839458407E-2</v>
      </c>
      <c r="JU27" s="53">
        <f t="shared" si="148"/>
        <v>0.10831721470019343</v>
      </c>
      <c r="JV27" s="53">
        <f t="shared" si="149"/>
        <v>0.14893617021276595</v>
      </c>
      <c r="JW27" s="53">
        <f t="shared" si="150"/>
        <v>0.16441005802707931</v>
      </c>
      <c r="JX27" s="53">
        <f t="shared" si="151"/>
        <v>0.16892327530625403</v>
      </c>
      <c r="JY27" s="55">
        <f t="shared" si="285"/>
        <v>1</v>
      </c>
      <c r="KC27" s="41">
        <f t="shared" si="286"/>
        <v>2016</v>
      </c>
      <c r="KD27" s="44" t="str">
        <f t="shared" si="287"/>
        <v>Jun</v>
      </c>
      <c r="KE27" s="51">
        <f t="shared" si="288"/>
        <v>26</v>
      </c>
      <c r="KF27" s="72">
        <f>VLOOKUP($C27+KF$4,'Raw Data'!$B$3:$AD$1033,KF$3,0)</f>
        <v>23</v>
      </c>
      <c r="KG27" s="72">
        <f>VLOOKUP($C27+KG$4,'Raw Data'!$B$3:$AD$1033,KG$3,0)</f>
        <v>18</v>
      </c>
      <c r="KH27" s="72">
        <f>VLOOKUP($C27+KH$4,'Raw Data'!$B$3:$AD$1033,KH$3,0)</f>
        <v>0</v>
      </c>
      <c r="KI27" s="72">
        <f>VLOOKUP($C27+KI$4,'Raw Data'!$B$3:$AD$1033,KI$3,0)</f>
        <v>0</v>
      </c>
      <c r="KJ27" s="72">
        <f>VLOOKUP($C27+KJ$4,'Raw Data'!$B$3:$AD$1033,KJ$3,0)</f>
        <v>30</v>
      </c>
      <c r="KK27" s="72">
        <f>VLOOKUP($C27+KK$4,'Raw Data'!$B$3:$AD$1033,KK$3,0)</f>
        <v>25</v>
      </c>
      <c r="KL27" s="72">
        <f>VLOOKUP($C27+KL$4,'Raw Data'!$B$3:$AD$1033,KL$3,0)</f>
        <v>23</v>
      </c>
      <c r="KM27" s="73">
        <f t="shared" si="289"/>
        <v>119</v>
      </c>
      <c r="KN27" s="14"/>
      <c r="KO27" s="49">
        <f t="shared" si="290"/>
        <v>26</v>
      </c>
      <c r="KP27" s="53">
        <f t="shared" si="291"/>
        <v>0.19327731092436976</v>
      </c>
      <c r="KQ27" s="53">
        <f t="shared" si="152"/>
        <v>0.15126050420168066</v>
      </c>
      <c r="KR27" s="53">
        <f t="shared" si="153"/>
        <v>0</v>
      </c>
      <c r="KS27" s="53">
        <f t="shared" si="154"/>
        <v>0</v>
      </c>
      <c r="KT27" s="53">
        <f t="shared" si="155"/>
        <v>0.25210084033613445</v>
      </c>
      <c r="KU27" s="53">
        <f t="shared" si="156"/>
        <v>0.21008403361344538</v>
      </c>
      <c r="KV27" s="53">
        <f t="shared" si="157"/>
        <v>0.19327731092436976</v>
      </c>
      <c r="KW27" s="55">
        <f t="shared" si="292"/>
        <v>1</v>
      </c>
      <c r="LA27" s="41">
        <f t="shared" si="293"/>
        <v>2016</v>
      </c>
      <c r="LB27" s="44" t="str">
        <f t="shared" si="294"/>
        <v>Jun</v>
      </c>
      <c r="LC27" s="51">
        <f t="shared" si="295"/>
        <v>26</v>
      </c>
      <c r="LD27" s="72">
        <f>VLOOKUP($C27+LD$4,'Raw Data'!$B$3:$AD$1033,LD$3,0)</f>
        <v>68</v>
      </c>
      <c r="LE27" s="72">
        <f>VLOOKUP($C27+LE$4,'Raw Data'!$B$3:$AD$1033,LE$3,0)</f>
        <v>77</v>
      </c>
      <c r="LF27" s="72">
        <f>VLOOKUP($C27+LF$4,'Raw Data'!$B$3:$AD$1033,LF$3,0)</f>
        <v>0</v>
      </c>
      <c r="LG27" s="72">
        <f>VLOOKUP($C27+LG$4,'Raw Data'!$B$3:$AD$1033,LG$3,0)</f>
        <v>0</v>
      </c>
      <c r="LH27" s="72">
        <f>VLOOKUP($C27+LH$4,'Raw Data'!$B$3:$AD$1033,LH$3,0)</f>
        <v>91</v>
      </c>
      <c r="LI27" s="72">
        <f>VLOOKUP($C27+LI$4,'Raw Data'!$B$3:$AD$1033,LI$3,0)</f>
        <v>74</v>
      </c>
      <c r="LJ27" s="72">
        <f>VLOOKUP($C27+LJ$4,'Raw Data'!$B$3:$AD$1033,LJ$3,0)</f>
        <v>97</v>
      </c>
      <c r="LK27" s="73">
        <f t="shared" si="296"/>
        <v>407</v>
      </c>
      <c r="LL27" s="14"/>
      <c r="LM27" s="49">
        <f t="shared" si="297"/>
        <v>26</v>
      </c>
      <c r="LN27" s="53">
        <f t="shared" si="298"/>
        <v>0.16707616707616707</v>
      </c>
      <c r="LO27" s="53">
        <f t="shared" si="158"/>
        <v>0.1891891891891892</v>
      </c>
      <c r="LP27" s="53">
        <f t="shared" si="159"/>
        <v>0</v>
      </c>
      <c r="LQ27" s="53">
        <f t="shared" si="160"/>
        <v>0</v>
      </c>
      <c r="LR27" s="53">
        <f t="shared" si="161"/>
        <v>0.22358722358722358</v>
      </c>
      <c r="LS27" s="53">
        <f t="shared" si="162"/>
        <v>0.18181818181818182</v>
      </c>
      <c r="LT27" s="53">
        <f t="shared" si="163"/>
        <v>0.23832923832923833</v>
      </c>
      <c r="LU27" s="55">
        <f t="shared" si="299"/>
        <v>1</v>
      </c>
      <c r="LY27" s="41">
        <f t="shared" si="300"/>
        <v>2016</v>
      </c>
      <c r="LZ27" s="44" t="str">
        <f t="shared" si="301"/>
        <v>Jun</v>
      </c>
      <c r="MA27" s="51">
        <f t="shared" si="302"/>
        <v>26</v>
      </c>
      <c r="MB27" s="72">
        <f>VLOOKUP($C27+MB$4,'Raw Data'!$B$3:$AD$1033,MB$3,0)</f>
        <v>627</v>
      </c>
      <c r="MC27" s="72">
        <f>VLOOKUP($C27+MC$4,'Raw Data'!$B$3:$AD$1033,MC$3,0)</f>
        <v>508</v>
      </c>
      <c r="MD27" s="72">
        <f>VLOOKUP($C27+MD$4,'Raw Data'!$B$3:$AD$1033,MD$3,0)</f>
        <v>118</v>
      </c>
      <c r="ME27" s="72">
        <f>VLOOKUP($C27+ME$4,'Raw Data'!$B$3:$AD$1033,ME$3,0)</f>
        <v>146</v>
      </c>
      <c r="MF27" s="72">
        <f>VLOOKUP($C27+MF$4,'Raw Data'!$B$3:$AD$1033,MF$3,0)</f>
        <v>572</v>
      </c>
      <c r="MG27" s="72">
        <f>VLOOKUP($C27+MG$4,'Raw Data'!$B$3:$AD$1033,MG$3,0)</f>
        <v>697</v>
      </c>
      <c r="MH27" s="72">
        <f>VLOOKUP($C27+MH$4,'Raw Data'!$B$3:$AD$1033,MH$3,0)</f>
        <v>631</v>
      </c>
      <c r="MI27" s="73">
        <f t="shared" si="303"/>
        <v>3299</v>
      </c>
      <c r="MJ27" s="14"/>
      <c r="MK27" s="49">
        <f t="shared" si="304"/>
        <v>26</v>
      </c>
      <c r="ML27" s="53">
        <f t="shared" si="305"/>
        <v>0.19005759321006366</v>
      </c>
      <c r="MM27" s="53">
        <f t="shared" si="164"/>
        <v>0.15398605638072144</v>
      </c>
      <c r="MN27" s="53">
        <f t="shared" si="165"/>
        <v>3.5768414671112456E-2</v>
      </c>
      <c r="MO27" s="53">
        <f t="shared" si="166"/>
        <v>4.4255835101545925E-2</v>
      </c>
      <c r="MP27" s="53">
        <f t="shared" si="167"/>
        <v>0.17338587450742649</v>
      </c>
      <c r="MQ27" s="53">
        <f t="shared" si="168"/>
        <v>0.21127614428614733</v>
      </c>
      <c r="MR27" s="53">
        <f t="shared" si="169"/>
        <v>0.19127008184298272</v>
      </c>
      <c r="MS27" s="55">
        <f t="shared" si="306"/>
        <v>1</v>
      </c>
      <c r="MW27" s="41">
        <f t="shared" si="307"/>
        <v>2016</v>
      </c>
      <c r="MX27" s="44" t="str">
        <f t="shared" si="308"/>
        <v>Jun</v>
      </c>
      <c r="MY27" s="51">
        <f t="shared" si="309"/>
        <v>26</v>
      </c>
      <c r="MZ27" s="72">
        <f>VLOOKUP($C27+MZ$4,'Raw Data'!$B$3:$AD$1033,MZ$3,0)</f>
        <v>132</v>
      </c>
      <c r="NA27" s="72">
        <f>VLOOKUP($C27+NA$4,'Raw Data'!$B$3:$AD$1033,NA$3,0)</f>
        <v>82</v>
      </c>
      <c r="NB27" s="72">
        <f>VLOOKUP($C27+NB$4,'Raw Data'!$B$3:$AD$1033,NB$3,0)</f>
        <v>92</v>
      </c>
      <c r="NC27" s="72">
        <f>VLOOKUP($C27+NC$4,'Raw Data'!$B$3:$AD$1033,NC$3,0)</f>
        <v>56</v>
      </c>
      <c r="ND27" s="72">
        <f>VLOOKUP($C27+ND$4,'Raw Data'!$B$3:$AD$1033,ND$3,0)</f>
        <v>109</v>
      </c>
      <c r="NE27" s="72">
        <f>VLOOKUP($C27+NE$4,'Raw Data'!$B$3:$AD$1033,NE$3,0)</f>
        <v>129</v>
      </c>
      <c r="NF27" s="72">
        <f>VLOOKUP($C27+NF$4,'Raw Data'!$B$3:$AD$1033,NF$3,0)</f>
        <v>137</v>
      </c>
      <c r="NG27" s="73">
        <f t="shared" si="310"/>
        <v>737</v>
      </c>
      <c r="NH27" s="14"/>
      <c r="NI27" s="49">
        <f t="shared" si="311"/>
        <v>26</v>
      </c>
      <c r="NJ27" s="53">
        <f t="shared" si="170"/>
        <v>0.17910447761194029</v>
      </c>
      <c r="NK27" s="53">
        <f t="shared" si="171"/>
        <v>0.1112618724559023</v>
      </c>
      <c r="NL27" s="53">
        <f t="shared" si="172"/>
        <v>0.12483039348710991</v>
      </c>
      <c r="NM27" s="53">
        <f t="shared" si="173"/>
        <v>7.5983717774762552E-2</v>
      </c>
      <c r="NN27" s="53">
        <f t="shared" si="174"/>
        <v>0.14789687924016282</v>
      </c>
      <c r="NO27" s="53">
        <f t="shared" si="175"/>
        <v>0.17503392130257803</v>
      </c>
      <c r="NP27" s="53">
        <f t="shared" si="176"/>
        <v>0.18588873812754408</v>
      </c>
      <c r="NQ27" s="55">
        <f t="shared" si="312"/>
        <v>1</v>
      </c>
      <c r="NU27" s="41">
        <f t="shared" si="313"/>
        <v>2016</v>
      </c>
      <c r="NV27" s="44" t="str">
        <f t="shared" si="314"/>
        <v>Jun</v>
      </c>
      <c r="NW27" s="51">
        <f t="shared" si="315"/>
        <v>26</v>
      </c>
      <c r="NX27" s="72">
        <f>VLOOKUP($C27+NX$4,'Raw Data'!$B$3:$AD$1033,NX$3,0)</f>
        <v>0</v>
      </c>
      <c r="NY27" s="72">
        <f>VLOOKUP($C27+NY$4,'Raw Data'!$B$3:$AD$1033,NY$3,0)</f>
        <v>0</v>
      </c>
      <c r="NZ27" s="72">
        <f>VLOOKUP($C27+NZ$4,'Raw Data'!$B$3:$AD$1033,NZ$3,0)</f>
        <v>0</v>
      </c>
      <c r="OA27" s="72">
        <f>VLOOKUP($C27+OA$4,'Raw Data'!$B$3:$AD$1033,OA$3,0)</f>
        <v>0</v>
      </c>
      <c r="OB27" s="72">
        <f>VLOOKUP($C27+OB$4,'Raw Data'!$B$3:$AD$1033,OB$3,0)</f>
        <v>0</v>
      </c>
      <c r="OC27" s="72">
        <f>VLOOKUP($C27+OC$4,'Raw Data'!$B$3:$AD$1033,OC$3,0)</f>
        <v>0</v>
      </c>
      <c r="OD27" s="72">
        <f>VLOOKUP($C27+OD$4,'Raw Data'!$B$3:$AD$1033,OD$3,0)</f>
        <v>0</v>
      </c>
      <c r="OE27" s="73">
        <f t="shared" si="316"/>
        <v>0</v>
      </c>
      <c r="OF27" s="14"/>
      <c r="OG27" s="49">
        <f t="shared" si="317"/>
        <v>26</v>
      </c>
      <c r="OH27" s="53" t="str">
        <f t="shared" si="318"/>
        <v/>
      </c>
      <c r="OI27" s="53" t="str">
        <f t="shared" si="177"/>
        <v/>
      </c>
      <c r="OJ27" s="53" t="str">
        <f t="shared" si="178"/>
        <v/>
      </c>
      <c r="OK27" s="53" t="str">
        <f t="shared" si="179"/>
        <v/>
      </c>
      <c r="OL27" s="53" t="str">
        <f t="shared" si="180"/>
        <v/>
      </c>
      <c r="OM27" s="53" t="str">
        <f t="shared" si="181"/>
        <v/>
      </c>
      <c r="ON27" s="53" t="str">
        <f t="shared" si="182"/>
        <v/>
      </c>
      <c r="OO27" s="55">
        <f t="shared" si="319"/>
        <v>0</v>
      </c>
      <c r="OS27" s="41">
        <f t="shared" si="320"/>
        <v>2016</v>
      </c>
      <c r="OT27" s="44" t="str">
        <f t="shared" si="321"/>
        <v>Jun</v>
      </c>
      <c r="OU27" s="51">
        <f t="shared" si="322"/>
        <v>26</v>
      </c>
      <c r="OV27" s="72">
        <f>VLOOKUP($C27+OV$4,'Raw Data'!$B$3:$AD$1033,OV$3,0)</f>
        <v>0</v>
      </c>
      <c r="OW27" s="72">
        <f>VLOOKUP($C27+OW$4,'Raw Data'!$B$3:$AD$1033,OW$3,0)</f>
        <v>0</v>
      </c>
      <c r="OX27" s="72">
        <f>VLOOKUP($C27+OX$4,'Raw Data'!$B$3:$AD$1033,OX$3,0)</f>
        <v>0</v>
      </c>
      <c r="OY27" s="72">
        <f>VLOOKUP($C27+OY$4,'Raw Data'!$B$3:$AD$1033,OY$3,0)</f>
        <v>0</v>
      </c>
      <c r="OZ27" s="72">
        <f>VLOOKUP($C27+OZ$4,'Raw Data'!$B$3:$AD$1033,OZ$3,0)</f>
        <v>0</v>
      </c>
      <c r="PA27" s="72">
        <f>VLOOKUP($C27+PA$4,'Raw Data'!$B$3:$AD$1033,PA$3,0)</f>
        <v>0</v>
      </c>
      <c r="PB27" s="72">
        <f>VLOOKUP($C27+PB$4,'Raw Data'!$B$3:$AD$1033,PB$3,0)</f>
        <v>0</v>
      </c>
      <c r="PC27" s="73">
        <f t="shared" si="323"/>
        <v>0</v>
      </c>
      <c r="PD27" s="14"/>
      <c r="PE27" s="49">
        <f t="shared" si="324"/>
        <v>26</v>
      </c>
      <c r="PF27" s="53" t="str">
        <f t="shared" si="325"/>
        <v/>
      </c>
      <c r="PG27" s="53" t="str">
        <f t="shared" si="183"/>
        <v/>
      </c>
      <c r="PH27" s="53" t="str">
        <f t="shared" si="184"/>
        <v/>
      </c>
      <c r="PI27" s="53" t="str">
        <f t="shared" si="185"/>
        <v/>
      </c>
      <c r="PJ27" s="53" t="str">
        <f t="shared" si="186"/>
        <v/>
      </c>
      <c r="PK27" s="53" t="str">
        <f t="shared" si="187"/>
        <v/>
      </c>
      <c r="PL27" s="53" t="str">
        <f t="shared" si="188"/>
        <v/>
      </c>
      <c r="PM27" s="55">
        <f t="shared" si="326"/>
        <v>0</v>
      </c>
      <c r="PS27" s="41">
        <f t="shared" si="327"/>
        <v>2016</v>
      </c>
      <c r="PT27" s="44" t="str">
        <f t="shared" si="328"/>
        <v>Jun</v>
      </c>
      <c r="PU27" s="51">
        <f t="shared" si="329"/>
        <v>26</v>
      </c>
      <c r="PV27" s="72">
        <f>VLOOKUP($C27+PV$4,'Raw Data'!$B$3:$AD$1033,PV$3,0)</f>
        <v>0</v>
      </c>
      <c r="PW27" s="72">
        <f>VLOOKUP($C27+PW$4,'Raw Data'!$B$3:$AD$1033,PW$3,0)</f>
        <v>0</v>
      </c>
      <c r="PX27" s="72">
        <f>VLOOKUP($C27+PX$4,'Raw Data'!$B$3:$AD$1033,PX$3,0)</f>
        <v>0</v>
      </c>
      <c r="PY27" s="72">
        <f>VLOOKUP($C27+PY$4,'Raw Data'!$B$3:$AD$1033,PY$3,0)</f>
        <v>0</v>
      </c>
      <c r="PZ27" s="72">
        <f>VLOOKUP($C27+PZ$4,'Raw Data'!$B$3:$AD$1033,PZ$3,0)</f>
        <v>0</v>
      </c>
      <c r="QA27" s="72">
        <f>VLOOKUP($C27+QA$4,'Raw Data'!$B$3:$AD$1033,QA$3,0)</f>
        <v>0</v>
      </c>
      <c r="QB27" s="72">
        <f>VLOOKUP($C27+QB$4,'Raw Data'!$B$3:$AD$1033,QB$3,0)</f>
        <v>0</v>
      </c>
      <c r="QC27" s="73">
        <f t="shared" si="330"/>
        <v>0</v>
      </c>
      <c r="QD27" s="14"/>
      <c r="QE27" s="49">
        <f t="shared" si="331"/>
        <v>26</v>
      </c>
      <c r="QF27" s="53" t="str">
        <f t="shared" si="332"/>
        <v/>
      </c>
      <c r="QG27" s="53" t="str">
        <f t="shared" si="189"/>
        <v/>
      </c>
      <c r="QH27" s="53" t="str">
        <f t="shared" si="190"/>
        <v/>
      </c>
      <c r="QI27" s="53" t="str">
        <f t="shared" si="191"/>
        <v/>
      </c>
      <c r="QJ27" s="53" t="str">
        <f t="shared" si="192"/>
        <v/>
      </c>
      <c r="QK27" s="53" t="str">
        <f t="shared" si="193"/>
        <v/>
      </c>
      <c r="QL27" s="53" t="str">
        <f t="shared" si="194"/>
        <v/>
      </c>
      <c r="QM27" s="55">
        <f t="shared" si="333"/>
        <v>0</v>
      </c>
      <c r="QQ27" s="41">
        <f t="shared" si="334"/>
        <v>2016</v>
      </c>
      <c r="QR27" s="44" t="str">
        <f t="shared" si="335"/>
        <v>Jun</v>
      </c>
      <c r="QS27" s="51">
        <f t="shared" si="336"/>
        <v>26</v>
      </c>
      <c r="QT27" s="72">
        <f>VLOOKUP($C27+QT$4,'Raw Data'!$B$3:$AD$1033,QT$3,0)</f>
        <v>0</v>
      </c>
      <c r="QU27" s="72">
        <f>VLOOKUP($C27+QU$4,'Raw Data'!$B$3:$AD$1033,QU$3,0)</f>
        <v>0</v>
      </c>
      <c r="QV27" s="72">
        <f>VLOOKUP($C27+QV$4,'Raw Data'!$B$3:$AD$1033,QV$3,0)</f>
        <v>0</v>
      </c>
      <c r="QW27" s="72">
        <f>VLOOKUP($C27+QW$4,'Raw Data'!$B$3:$AD$1033,QW$3,0)</f>
        <v>0</v>
      </c>
      <c r="QX27" s="72">
        <f>VLOOKUP($C27+QX$4,'Raw Data'!$B$3:$AD$1033,QX$3,0)</f>
        <v>0</v>
      </c>
      <c r="QY27" s="72">
        <f>VLOOKUP($C27+QY$4,'Raw Data'!$B$3:$AD$1033,QY$3,0)</f>
        <v>0</v>
      </c>
      <c r="QZ27" s="72">
        <f>VLOOKUP($C27+QZ$4,'Raw Data'!$B$3:$AD$1033,QZ$3,0)</f>
        <v>0</v>
      </c>
      <c r="RA27" s="73">
        <f t="shared" si="337"/>
        <v>0</v>
      </c>
      <c r="RB27" s="14"/>
      <c r="RC27" s="49">
        <f t="shared" si="338"/>
        <v>26</v>
      </c>
      <c r="RD27" s="53" t="str">
        <f t="shared" si="339"/>
        <v/>
      </c>
      <c r="RE27" s="53" t="str">
        <f t="shared" si="195"/>
        <v/>
      </c>
      <c r="RF27" s="53" t="str">
        <f t="shared" si="196"/>
        <v/>
      </c>
      <c r="RG27" s="53" t="str">
        <f t="shared" si="197"/>
        <v/>
      </c>
      <c r="RH27" s="53" t="str">
        <f t="shared" si="198"/>
        <v/>
      </c>
      <c r="RI27" s="53" t="str">
        <f t="shared" si="199"/>
        <v/>
      </c>
      <c r="RJ27" s="53" t="str">
        <f t="shared" si="200"/>
        <v/>
      </c>
      <c r="RK27" s="55">
        <f t="shared" si="340"/>
        <v>0</v>
      </c>
    </row>
    <row r="28" spans="2:479" ht="12.75" customHeight="1" x14ac:dyDescent="0.25">
      <c r="B28" s="170">
        <v>7</v>
      </c>
      <c r="C28" s="191">
        <f t="shared" si="201"/>
        <v>42551</v>
      </c>
      <c r="D28" s="41">
        <f t="shared" si="202"/>
        <v>2016</v>
      </c>
      <c r="E28" s="44" t="str">
        <f t="shared" si="203"/>
        <v>Jun</v>
      </c>
      <c r="F28" s="51">
        <f t="shared" si="204"/>
        <v>27</v>
      </c>
      <c r="G28" s="20">
        <f>VLOOKUP($C28+G$4,'Raw Data'!$B$3:$AD$1033,G$3,0)</f>
        <v>242</v>
      </c>
      <c r="H28" s="20">
        <f>VLOOKUP($C28+H$4,'Raw Data'!$B$3:$AD$1033,H$3,0)</f>
        <v>188</v>
      </c>
      <c r="I28" s="20">
        <f>VLOOKUP($C28+I$4,'Raw Data'!$B$3:$AD$1033,I$3,0)</f>
        <v>140</v>
      </c>
      <c r="J28" s="20">
        <f>VLOOKUP($C28+J$4,'Raw Data'!$B$3:$AD$1033,J$3,0)</f>
        <v>190</v>
      </c>
      <c r="K28" s="20">
        <f>VLOOKUP($C28+K$4,'Raw Data'!$B$3:$AD$1033,K$3,0)</f>
        <v>219</v>
      </c>
      <c r="L28" s="20">
        <f>VLOOKUP($C28+L$4,'Raw Data'!$B$3:$AD$1033,L$3,0)</f>
        <v>225</v>
      </c>
      <c r="M28" s="20">
        <f>VLOOKUP($C28+M$4,'Raw Data'!$B$3:$AD$1033,M$3,0)</f>
        <v>251</v>
      </c>
      <c r="N28" s="21">
        <f t="shared" si="205"/>
        <v>1455</v>
      </c>
      <c r="O28" s="14"/>
      <c r="P28" s="49">
        <f t="shared" si="206"/>
        <v>27</v>
      </c>
      <c r="Q28" s="53">
        <f t="shared" si="207"/>
        <v>0.16632302405498281</v>
      </c>
      <c r="R28" s="53">
        <f t="shared" si="80"/>
        <v>0.12920962199312716</v>
      </c>
      <c r="S28" s="53">
        <f t="shared" si="81"/>
        <v>9.6219931271477668E-2</v>
      </c>
      <c r="T28" s="53">
        <f t="shared" si="82"/>
        <v>0.13058419243986255</v>
      </c>
      <c r="U28" s="53">
        <f t="shared" si="83"/>
        <v>0.15051546391752577</v>
      </c>
      <c r="V28" s="53">
        <f t="shared" si="84"/>
        <v>0.15463917525773196</v>
      </c>
      <c r="W28" s="53">
        <f t="shared" si="85"/>
        <v>0.17250859106529209</v>
      </c>
      <c r="X28" s="55">
        <f t="shared" si="208"/>
        <v>1</v>
      </c>
      <c r="Z28" s="41">
        <f t="shared" si="209"/>
        <v>2016</v>
      </c>
      <c r="AA28" s="44" t="str">
        <f t="shared" si="210"/>
        <v>Jun</v>
      </c>
      <c r="AB28" s="51">
        <f t="shared" si="211"/>
        <v>27</v>
      </c>
      <c r="AC28" s="72">
        <f>VLOOKUP($C28+AC$4,'Raw Data'!$B$3:$AD$1033,AC$3,0)</f>
        <v>220</v>
      </c>
      <c r="AD28" s="72">
        <f>VLOOKUP($C28+AD$4,'Raw Data'!$B$3:$AD$1033,AD$3,0)</f>
        <v>262</v>
      </c>
      <c r="AE28" s="72">
        <f>VLOOKUP($C28+AE$4,'Raw Data'!$B$3:$AD$1033,AE$3,0)</f>
        <v>220</v>
      </c>
      <c r="AF28" s="72">
        <f>VLOOKUP($C28+AF$4,'Raw Data'!$B$3:$AD$1033,AF$3,0)</f>
        <v>186</v>
      </c>
      <c r="AG28" s="72">
        <f>VLOOKUP($C28+AG$4,'Raw Data'!$B$3:$AD$1033,AG$3,0)</f>
        <v>257</v>
      </c>
      <c r="AH28" s="72">
        <f>VLOOKUP($C28+AH$4,'Raw Data'!$B$3:$AD$1033,AH$3,0)</f>
        <v>236</v>
      </c>
      <c r="AI28" s="72">
        <f>VLOOKUP($C28+AI$4,'Raw Data'!$B$3:$AD$1033,AI$3,0)</f>
        <v>252</v>
      </c>
      <c r="AJ28" s="73">
        <f t="shared" si="212"/>
        <v>1633</v>
      </c>
      <c r="AK28" s="14"/>
      <c r="AL28" s="49">
        <f t="shared" si="213"/>
        <v>27</v>
      </c>
      <c r="AM28" s="53">
        <f t="shared" si="214"/>
        <v>0.13472137170851195</v>
      </c>
      <c r="AN28" s="53">
        <f t="shared" si="86"/>
        <v>0.16044090630740968</v>
      </c>
      <c r="AO28" s="53">
        <f t="shared" si="87"/>
        <v>0.13472137170851195</v>
      </c>
      <c r="AP28" s="53">
        <f t="shared" si="88"/>
        <v>0.11390079608083283</v>
      </c>
      <c r="AQ28" s="53">
        <f t="shared" si="89"/>
        <v>0.15737905695039803</v>
      </c>
      <c r="AR28" s="53">
        <f t="shared" si="90"/>
        <v>0.14451928965094918</v>
      </c>
      <c r="AS28" s="53">
        <f t="shared" si="91"/>
        <v>0.15431720759338641</v>
      </c>
      <c r="AT28" s="55">
        <f t="shared" si="215"/>
        <v>1</v>
      </c>
      <c r="AW28" s="41">
        <f t="shared" si="216"/>
        <v>2016</v>
      </c>
      <c r="AX28" s="44" t="str">
        <f t="shared" si="217"/>
        <v>Jun</v>
      </c>
      <c r="AY28" s="51">
        <f t="shared" si="218"/>
        <v>27</v>
      </c>
      <c r="AZ28" s="72">
        <f>VLOOKUP($C28+AZ$4,'Raw Data'!$B$3:$AD$1033,AZ$3,0)</f>
        <v>83</v>
      </c>
      <c r="BA28" s="72">
        <f>VLOOKUP($C28+BA$4,'Raw Data'!$B$3:$AD$1033,BA$3,0)</f>
        <v>80</v>
      </c>
      <c r="BB28" s="72">
        <f>VLOOKUP($C28+BB$4,'Raw Data'!$B$3:$AD$1033,BB$3,0)</f>
        <v>76</v>
      </c>
      <c r="BC28" s="72">
        <f>VLOOKUP($C28+BC$4,'Raw Data'!$B$3:$AD$1033,BC$3,0)</f>
        <v>88</v>
      </c>
      <c r="BD28" s="72">
        <f>VLOOKUP($C28+BD$4,'Raw Data'!$B$3:$AD$1033,BD$3,0)</f>
        <v>113</v>
      </c>
      <c r="BE28" s="72">
        <f>VLOOKUP($C28+BE$4,'Raw Data'!$B$3:$AD$1033,BE$3,0)</f>
        <v>114</v>
      </c>
      <c r="BF28" s="72">
        <f>VLOOKUP($C28+BF$4,'Raw Data'!$B$3:$AD$1033,BF$3,0)</f>
        <v>107</v>
      </c>
      <c r="BG28" s="73">
        <f t="shared" si="219"/>
        <v>661</v>
      </c>
      <c r="BH28" s="14"/>
      <c r="BI28" s="49">
        <f t="shared" si="220"/>
        <v>27</v>
      </c>
      <c r="BJ28" s="53">
        <f t="shared" si="221"/>
        <v>0.12556732223903178</v>
      </c>
      <c r="BK28" s="53">
        <f t="shared" si="92"/>
        <v>0.12102874432677761</v>
      </c>
      <c r="BL28" s="53">
        <f t="shared" si="93"/>
        <v>0.11497730711043873</v>
      </c>
      <c r="BM28" s="53">
        <f t="shared" si="94"/>
        <v>0.13313161875945537</v>
      </c>
      <c r="BN28" s="53">
        <f t="shared" si="95"/>
        <v>0.17095310136157338</v>
      </c>
      <c r="BO28" s="53">
        <f t="shared" si="96"/>
        <v>0.17246596066565809</v>
      </c>
      <c r="BP28" s="53">
        <f t="shared" si="97"/>
        <v>0.16187594553706505</v>
      </c>
      <c r="BQ28" s="55">
        <f t="shared" si="222"/>
        <v>1</v>
      </c>
      <c r="BU28" s="41">
        <f t="shared" si="223"/>
        <v>2016</v>
      </c>
      <c r="BV28" s="44" t="str">
        <f t="shared" si="224"/>
        <v>Jun</v>
      </c>
      <c r="BW28" s="51">
        <f t="shared" si="225"/>
        <v>27</v>
      </c>
      <c r="BX28" s="72">
        <f>VLOOKUP($C28+BX$4,'Raw Data'!$B$3:$AD$1033,BX$3,0)</f>
        <v>30</v>
      </c>
      <c r="BY28" s="72">
        <f>VLOOKUP($C28+BY$4,'Raw Data'!$B$3:$AD$1033,BY$3,0)</f>
        <v>16</v>
      </c>
      <c r="BZ28" s="72">
        <f>VLOOKUP($C28+BZ$4,'Raw Data'!$B$3:$AD$1033,BZ$3,0)</f>
        <v>19</v>
      </c>
      <c r="CA28" s="72">
        <f>VLOOKUP($C28+CA$4,'Raw Data'!$B$3:$AD$1033,CA$3,0)</f>
        <v>21</v>
      </c>
      <c r="CB28" s="72">
        <f>VLOOKUP($C28+CB$4,'Raw Data'!$B$3:$AD$1033,CB$3,0)</f>
        <v>31</v>
      </c>
      <c r="CC28" s="72">
        <f>VLOOKUP($C28+CC$4,'Raw Data'!$B$3:$AD$1033,CC$3,0)</f>
        <v>26</v>
      </c>
      <c r="CD28" s="72">
        <f>VLOOKUP($C28+CD$4,'Raw Data'!$B$3:$AD$1033,CD$3,0)</f>
        <v>31</v>
      </c>
      <c r="CE28" s="73">
        <f t="shared" si="226"/>
        <v>174</v>
      </c>
      <c r="CF28" s="14"/>
      <c r="CG28" s="49">
        <f t="shared" si="227"/>
        <v>27</v>
      </c>
      <c r="CH28" s="53">
        <f t="shared" si="228"/>
        <v>0.17241379310344829</v>
      </c>
      <c r="CI28" s="53">
        <f t="shared" si="98"/>
        <v>9.1954022988505746E-2</v>
      </c>
      <c r="CJ28" s="53">
        <f t="shared" si="99"/>
        <v>0.10919540229885058</v>
      </c>
      <c r="CK28" s="53">
        <f t="shared" si="100"/>
        <v>0.1206896551724138</v>
      </c>
      <c r="CL28" s="53">
        <f t="shared" si="101"/>
        <v>0.17816091954022989</v>
      </c>
      <c r="CM28" s="53">
        <f t="shared" si="102"/>
        <v>0.14942528735632185</v>
      </c>
      <c r="CN28" s="53">
        <f t="shared" si="103"/>
        <v>0.17816091954022989</v>
      </c>
      <c r="CO28" s="55">
        <f t="shared" si="229"/>
        <v>1.0000000000000002</v>
      </c>
      <c r="CS28" s="41">
        <f t="shared" si="230"/>
        <v>2016</v>
      </c>
      <c r="CT28" s="44" t="str">
        <f t="shared" si="231"/>
        <v>Jun</v>
      </c>
      <c r="CU28" s="51">
        <f t="shared" si="232"/>
        <v>27</v>
      </c>
      <c r="CV28" s="72">
        <f>VLOOKUP($C28+CV$4,'Raw Data'!$B$3:$AD$1033,CV$3,0)</f>
        <v>428</v>
      </c>
      <c r="CW28" s="72">
        <f>VLOOKUP($C28+CW$4,'Raw Data'!$B$3:$AD$1033,CW$3,0)</f>
        <v>422</v>
      </c>
      <c r="CX28" s="72">
        <f>VLOOKUP($C28+CX$4,'Raw Data'!$B$3:$AD$1033,CX$3,0)</f>
        <v>321</v>
      </c>
      <c r="CY28" s="72">
        <f>VLOOKUP($C28+CY$4,'Raw Data'!$B$3:$AD$1033,CY$3,0)</f>
        <v>263</v>
      </c>
      <c r="CZ28" s="72">
        <f>VLOOKUP($C28+CZ$4,'Raw Data'!$B$3:$AD$1033,CZ$3,0)</f>
        <v>481</v>
      </c>
      <c r="DA28" s="72">
        <f>VLOOKUP($C28+DA$4,'Raw Data'!$B$3:$AD$1033,DA$3,0)</f>
        <v>481</v>
      </c>
      <c r="DB28" s="72">
        <f>VLOOKUP($C28+DB$4,'Raw Data'!$B$3:$AD$1033,DB$3,0)</f>
        <v>406</v>
      </c>
      <c r="DC28" s="73">
        <f t="shared" si="233"/>
        <v>2802</v>
      </c>
      <c r="DD28" s="14"/>
      <c r="DE28" s="49">
        <f t="shared" si="234"/>
        <v>27</v>
      </c>
      <c r="DF28" s="53">
        <f t="shared" si="235"/>
        <v>0.15274803711634546</v>
      </c>
      <c r="DG28" s="53">
        <f t="shared" si="104"/>
        <v>0.15060670949321914</v>
      </c>
      <c r="DH28" s="53">
        <f t="shared" si="105"/>
        <v>0.11456102783725911</v>
      </c>
      <c r="DI28" s="53">
        <f t="shared" si="106"/>
        <v>9.386152748037116E-2</v>
      </c>
      <c r="DJ28" s="53">
        <f t="shared" si="107"/>
        <v>0.1716630977872948</v>
      </c>
      <c r="DK28" s="53">
        <f t="shared" si="108"/>
        <v>0.1716630977872948</v>
      </c>
      <c r="DL28" s="53">
        <f t="shared" si="109"/>
        <v>0.14489650249821556</v>
      </c>
      <c r="DM28" s="55">
        <f t="shared" si="236"/>
        <v>1</v>
      </c>
      <c r="DQ28" s="41">
        <f t="shared" si="237"/>
        <v>2016</v>
      </c>
      <c r="DR28" s="44" t="str">
        <f t="shared" si="238"/>
        <v>Jun</v>
      </c>
      <c r="DS28" s="51">
        <f t="shared" si="239"/>
        <v>27</v>
      </c>
      <c r="DT28" s="72">
        <f>VLOOKUP($C28+DT$4,'Raw Data'!$B$3:$AD$1033,DT$3,0)</f>
        <v>90</v>
      </c>
      <c r="DU28" s="72">
        <f>VLOOKUP($C28+DU$4,'Raw Data'!$B$3:$AD$1033,DU$3,0)</f>
        <v>85</v>
      </c>
      <c r="DV28" s="72">
        <f>VLOOKUP($C28+DV$4,'Raw Data'!$B$3:$AD$1033,DV$3,0)</f>
        <v>79</v>
      </c>
      <c r="DW28" s="72">
        <f>VLOOKUP($C28+DW$4,'Raw Data'!$B$3:$AD$1033,DW$3,0)</f>
        <v>74</v>
      </c>
      <c r="DX28" s="72">
        <f>VLOOKUP($C28+DX$4,'Raw Data'!$B$3:$AD$1033,DX$3,0)</f>
        <v>66</v>
      </c>
      <c r="DY28" s="72">
        <f>VLOOKUP($C28+DY$4,'Raw Data'!$B$3:$AD$1033,DY$3,0)</f>
        <v>95</v>
      </c>
      <c r="DZ28" s="72">
        <f>VLOOKUP($C28+DZ$4,'Raw Data'!$B$3:$AD$1033,DZ$3,0)</f>
        <v>75</v>
      </c>
      <c r="EA28" s="73">
        <f t="shared" si="240"/>
        <v>564</v>
      </c>
      <c r="EB28" s="14"/>
      <c r="EC28" s="49">
        <f t="shared" si="241"/>
        <v>27</v>
      </c>
      <c r="ED28" s="53">
        <f t="shared" si="242"/>
        <v>0.15957446808510639</v>
      </c>
      <c r="EE28" s="53">
        <f t="shared" si="110"/>
        <v>0.15070921985815602</v>
      </c>
      <c r="EF28" s="53">
        <f t="shared" si="111"/>
        <v>0.14007092198581561</v>
      </c>
      <c r="EG28" s="53">
        <f t="shared" si="112"/>
        <v>0.13120567375886524</v>
      </c>
      <c r="EH28" s="53">
        <f t="shared" si="113"/>
        <v>0.11702127659574468</v>
      </c>
      <c r="EI28" s="53">
        <f t="shared" si="114"/>
        <v>0.16843971631205673</v>
      </c>
      <c r="EJ28" s="53">
        <f t="shared" si="115"/>
        <v>0.13297872340425532</v>
      </c>
      <c r="EK28" s="55">
        <f t="shared" si="243"/>
        <v>1</v>
      </c>
      <c r="EO28" s="41">
        <f t="shared" si="244"/>
        <v>2016</v>
      </c>
      <c r="EP28" s="44" t="str">
        <f t="shared" si="245"/>
        <v>Jun</v>
      </c>
      <c r="EQ28" s="51">
        <f t="shared" si="246"/>
        <v>27</v>
      </c>
      <c r="ER28" s="72">
        <f>VLOOKUP($C28+ER$4,'Raw Data'!$B$3:$AD$1033,ER$3,0)</f>
        <v>174</v>
      </c>
      <c r="ES28" s="72">
        <f>VLOOKUP($C28+ES$4,'Raw Data'!$B$3:$AD$1033,ES$3,0)</f>
        <v>251</v>
      </c>
      <c r="ET28" s="72">
        <f>VLOOKUP($C28+ET$4,'Raw Data'!$B$3:$AD$1033,ET$3,0)</f>
        <v>253</v>
      </c>
      <c r="EU28" s="72">
        <f>VLOOKUP($C28+EU$4,'Raw Data'!$B$3:$AD$1033,EU$3,0)</f>
        <v>277</v>
      </c>
      <c r="EV28" s="72">
        <f>VLOOKUP($C28+EV$4,'Raw Data'!$B$3:$AD$1033,EV$3,0)</f>
        <v>414</v>
      </c>
      <c r="EW28" s="72">
        <f>VLOOKUP($C28+EW$4,'Raw Data'!$B$3:$AD$1033,EW$3,0)</f>
        <v>293</v>
      </c>
      <c r="EX28" s="72">
        <f>VLOOKUP($C28+EX$4,'Raw Data'!$B$3:$AD$1033,EX$3,0)</f>
        <v>299</v>
      </c>
      <c r="EY28" s="73">
        <f t="shared" si="247"/>
        <v>1961</v>
      </c>
      <c r="EZ28" s="14"/>
      <c r="FA28" s="49">
        <f t="shared" si="248"/>
        <v>27</v>
      </c>
      <c r="FB28" s="53">
        <f t="shared" si="249"/>
        <v>8.8730239673635899E-2</v>
      </c>
      <c r="FC28" s="53">
        <f t="shared" si="116"/>
        <v>0.12799592044875063</v>
      </c>
      <c r="FD28" s="53">
        <f t="shared" si="117"/>
        <v>0.12901580826109127</v>
      </c>
      <c r="FE28" s="53">
        <f t="shared" si="118"/>
        <v>0.14125446200917899</v>
      </c>
      <c r="FF28" s="53">
        <f t="shared" si="119"/>
        <v>0.21111677715451299</v>
      </c>
      <c r="FG28" s="53">
        <f t="shared" si="120"/>
        <v>0.14941356450790413</v>
      </c>
      <c r="FH28" s="53">
        <f t="shared" si="121"/>
        <v>0.15247322794492607</v>
      </c>
      <c r="FI28" s="55">
        <f t="shared" si="250"/>
        <v>1</v>
      </c>
      <c r="FM28" s="41">
        <f t="shared" si="251"/>
        <v>2016</v>
      </c>
      <c r="FN28" s="44" t="str">
        <f t="shared" si="252"/>
        <v>Jun</v>
      </c>
      <c r="FO28" s="51">
        <f t="shared" si="253"/>
        <v>27</v>
      </c>
      <c r="FP28" s="72">
        <f>VLOOKUP($C28+FP$4,'Raw Data'!$B$3:$AD$1033,FP$3,0)</f>
        <v>2783</v>
      </c>
      <c r="FQ28" s="72">
        <f>VLOOKUP($C28+FQ$4,'Raw Data'!$B$3:$AD$1033,FQ$3,0)</f>
        <v>2583</v>
      </c>
      <c r="FR28" s="72">
        <f>VLOOKUP($C28+FR$4,'Raw Data'!$B$3:$AD$1033,FR$3,0)</f>
        <v>1745</v>
      </c>
      <c r="FS28" s="72">
        <f>VLOOKUP($C28+FS$4,'Raw Data'!$B$3:$AD$1033,FS$3,0)</f>
        <v>1276</v>
      </c>
      <c r="FT28" s="72">
        <f>VLOOKUP($C28+FT$4,'Raw Data'!$B$3:$AD$1033,FT$3,0)</f>
        <v>1850</v>
      </c>
      <c r="FU28" s="72">
        <f>VLOOKUP($C28+FU$4,'Raw Data'!$B$3:$AD$1033,FU$3,0)</f>
        <v>3489</v>
      </c>
      <c r="FV28" s="72">
        <f>VLOOKUP($C28+FV$4,'Raw Data'!$B$3:$AD$1033,FV$3,0)</f>
        <v>3060</v>
      </c>
      <c r="FW28" s="73">
        <f t="shared" si="254"/>
        <v>16786</v>
      </c>
      <c r="FX28" s="14"/>
      <c r="FY28" s="49">
        <f t="shared" si="255"/>
        <v>27</v>
      </c>
      <c r="FZ28" s="53">
        <f t="shared" si="256"/>
        <v>0.16579292267365661</v>
      </c>
      <c r="GA28" s="53">
        <f t="shared" si="122"/>
        <v>0.15387823185988322</v>
      </c>
      <c r="GB28" s="53">
        <f t="shared" si="123"/>
        <v>0.10395567735017276</v>
      </c>
      <c r="GC28" s="53">
        <f t="shared" si="124"/>
        <v>7.6015727391874177E-2</v>
      </c>
      <c r="GD28" s="53">
        <f t="shared" si="125"/>
        <v>0.11021089002740379</v>
      </c>
      <c r="GE28" s="53">
        <f t="shared" si="126"/>
        <v>0.20785178124627665</v>
      </c>
      <c r="GF28" s="53">
        <f t="shared" si="127"/>
        <v>0.18229476945073275</v>
      </c>
      <c r="GG28" s="55">
        <f t="shared" si="257"/>
        <v>1</v>
      </c>
      <c r="GK28" s="41">
        <f t="shared" si="258"/>
        <v>2016</v>
      </c>
      <c r="GL28" s="44" t="str">
        <f t="shared" si="259"/>
        <v>Jun</v>
      </c>
      <c r="GM28" s="51">
        <f t="shared" si="260"/>
        <v>27</v>
      </c>
      <c r="GN28" s="72">
        <f>VLOOKUP($C28+GN$4,'Raw Data'!$B$3:$AD$1033,GN$3,0)</f>
        <v>2167</v>
      </c>
      <c r="GO28" s="72">
        <f>VLOOKUP($C28+GO$4,'Raw Data'!$B$3:$AD$1033,GO$3,0)</f>
        <v>2092</v>
      </c>
      <c r="GP28" s="72">
        <f>VLOOKUP($C28+GP$4,'Raw Data'!$B$3:$AD$1033,GP$3,0)</f>
        <v>1587</v>
      </c>
      <c r="GQ28" s="72">
        <f>VLOOKUP($C28+GQ$4,'Raw Data'!$B$3:$AD$1033,GQ$3,0)</f>
        <v>1219</v>
      </c>
      <c r="GR28" s="72">
        <f>VLOOKUP($C28+GR$4,'Raw Data'!$B$3:$AD$1033,GR$3,0)</f>
        <v>1364</v>
      </c>
      <c r="GS28" s="72">
        <f>VLOOKUP($C28+GS$4,'Raw Data'!$B$3:$AD$1033,GS$3,0)</f>
        <v>2294</v>
      </c>
      <c r="GT28" s="72">
        <f>VLOOKUP($C28+GT$4,'Raw Data'!$B$3:$AD$1033,GT$3,0)</f>
        <v>2055</v>
      </c>
      <c r="GU28" s="73">
        <f t="shared" si="261"/>
        <v>12778</v>
      </c>
      <c r="GV28" s="14"/>
      <c r="GW28" s="49">
        <f t="shared" si="262"/>
        <v>27</v>
      </c>
      <c r="GX28" s="53">
        <f t="shared" si="263"/>
        <v>0.1695883549851307</v>
      </c>
      <c r="GY28" s="53">
        <f t="shared" ref="GY28:GY36" si="341">IFERROR(GO28/$GU28,"")</f>
        <v>0.1637188918453592</v>
      </c>
      <c r="GZ28" s="53">
        <f t="shared" ref="GZ28:GZ36" si="342">IFERROR(GP28/$GU28,"")</f>
        <v>0.12419784003756457</v>
      </c>
      <c r="HA28" s="53">
        <f t="shared" ref="HA28:HA36" si="343">IFERROR(GQ28/$GU28,"")</f>
        <v>9.5398340898419157E-2</v>
      </c>
      <c r="HB28" s="53">
        <f t="shared" ref="HB28:HB36" si="344">IFERROR(GR28/$GU28,"")</f>
        <v>0.10674596963531069</v>
      </c>
      <c r="HC28" s="53">
        <f t="shared" ref="HC28:HC36" si="345">IFERROR(GS28/$GU28,"")</f>
        <v>0.17952731256847707</v>
      </c>
      <c r="HD28" s="53">
        <f t="shared" ref="HD28:HD36" si="346">IFERROR(GT28/$GU28,"")</f>
        <v>0.16082329002973861</v>
      </c>
      <c r="HE28" s="55">
        <f t="shared" si="264"/>
        <v>1</v>
      </c>
      <c r="HI28" s="41">
        <f t="shared" si="265"/>
        <v>2016</v>
      </c>
      <c r="HJ28" s="44" t="str">
        <f t="shared" si="266"/>
        <v>Jun</v>
      </c>
      <c r="HK28" s="51">
        <f t="shared" si="267"/>
        <v>27</v>
      </c>
      <c r="HL28" s="72">
        <f>VLOOKUP($C28+HL$4,'Raw Data'!$B$3:$AD$1033,HL$3,0)</f>
        <v>143</v>
      </c>
      <c r="HM28" s="72">
        <f>VLOOKUP($C28+HM$4,'Raw Data'!$B$3:$AD$1033,HM$3,0)</f>
        <v>154</v>
      </c>
      <c r="HN28" s="72">
        <f>VLOOKUP($C28+HN$4,'Raw Data'!$B$3:$AD$1033,HN$3,0)</f>
        <v>116</v>
      </c>
      <c r="HO28" s="72">
        <f>VLOOKUP($C28+HO$4,'Raw Data'!$B$3:$AD$1033,HO$3,0)</f>
        <v>98</v>
      </c>
      <c r="HP28" s="72">
        <f>VLOOKUP($C28+HP$4,'Raw Data'!$B$3:$AD$1033,HP$3,0)</f>
        <v>144</v>
      </c>
      <c r="HQ28" s="72">
        <f>VLOOKUP($C28+HQ$4,'Raw Data'!$B$3:$AD$1033,HQ$3,0)</f>
        <v>150</v>
      </c>
      <c r="HR28" s="72">
        <f>VLOOKUP($C28+HR$4,'Raw Data'!$B$3:$AD$1033,HR$3,0)</f>
        <v>132</v>
      </c>
      <c r="HS28" s="73">
        <f t="shared" si="268"/>
        <v>937</v>
      </c>
      <c r="HT28" s="14"/>
      <c r="HU28" s="49">
        <f t="shared" si="269"/>
        <v>27</v>
      </c>
      <c r="HV28" s="53">
        <f t="shared" si="270"/>
        <v>0.15261472785485591</v>
      </c>
      <c r="HW28" s="53">
        <f t="shared" si="134"/>
        <v>0.16435432230522945</v>
      </c>
      <c r="HX28" s="53">
        <f t="shared" si="135"/>
        <v>0.12379935965848453</v>
      </c>
      <c r="HY28" s="53">
        <f t="shared" si="136"/>
        <v>0.10458911419423693</v>
      </c>
      <c r="HZ28" s="53">
        <f t="shared" si="137"/>
        <v>0.1536819637139808</v>
      </c>
      <c r="IA28" s="53">
        <f t="shared" si="138"/>
        <v>0.16008537886872998</v>
      </c>
      <c r="IB28" s="53">
        <f t="shared" si="139"/>
        <v>0.14087513340448238</v>
      </c>
      <c r="IC28" s="55">
        <f t="shared" si="271"/>
        <v>1</v>
      </c>
      <c r="IG28" s="41">
        <f t="shared" si="272"/>
        <v>2016</v>
      </c>
      <c r="IH28" s="44" t="str">
        <f t="shared" si="273"/>
        <v>Jun</v>
      </c>
      <c r="II28" s="51">
        <f t="shared" si="274"/>
        <v>27</v>
      </c>
      <c r="IJ28" s="72">
        <f>VLOOKUP($C28+IJ$4,'Raw Data'!$B$3:$AD$1033,IJ$3,0)</f>
        <v>105</v>
      </c>
      <c r="IK28" s="72">
        <f>VLOOKUP($C28+IK$4,'Raw Data'!$B$3:$AD$1033,IK$3,0)</f>
        <v>69</v>
      </c>
      <c r="IL28" s="72">
        <f>VLOOKUP($C28+IL$4,'Raw Data'!$B$3:$AD$1033,IL$3,0)</f>
        <v>55</v>
      </c>
      <c r="IM28" s="72">
        <f>VLOOKUP($C28+IM$4,'Raw Data'!$B$3:$AD$1033,IM$3,0)</f>
        <v>56</v>
      </c>
      <c r="IN28" s="72">
        <f>VLOOKUP($C28+IN$4,'Raw Data'!$B$3:$AD$1033,IN$3,0)</f>
        <v>90</v>
      </c>
      <c r="IO28" s="72">
        <f>VLOOKUP($C28+IO$4,'Raw Data'!$B$3:$AD$1033,IO$3,0)</f>
        <v>84</v>
      </c>
      <c r="IP28" s="72">
        <f>VLOOKUP($C28+IP$4,'Raw Data'!$B$3:$AD$1033,IP$3,0)</f>
        <v>90</v>
      </c>
      <c r="IQ28" s="73">
        <f t="shared" si="275"/>
        <v>549</v>
      </c>
      <c r="IR28" s="14"/>
      <c r="IS28" s="49">
        <f t="shared" si="276"/>
        <v>27</v>
      </c>
      <c r="IT28" s="53">
        <f t="shared" si="277"/>
        <v>0.19125683060109289</v>
      </c>
      <c r="IU28" s="53">
        <f t="shared" si="140"/>
        <v>0.12568306010928962</v>
      </c>
      <c r="IV28" s="53">
        <f t="shared" si="141"/>
        <v>0.10018214936247723</v>
      </c>
      <c r="IW28" s="53">
        <f t="shared" si="142"/>
        <v>0.10200364298724955</v>
      </c>
      <c r="IX28" s="53">
        <f t="shared" si="143"/>
        <v>0.16393442622950818</v>
      </c>
      <c r="IY28" s="53">
        <f t="shared" si="144"/>
        <v>0.15300546448087432</v>
      </c>
      <c r="IZ28" s="53">
        <f t="shared" si="145"/>
        <v>0.16393442622950818</v>
      </c>
      <c r="JA28" s="55">
        <f t="shared" si="278"/>
        <v>1</v>
      </c>
      <c r="JE28" s="41">
        <f t="shared" si="279"/>
        <v>2016</v>
      </c>
      <c r="JF28" s="44" t="str">
        <f t="shared" si="280"/>
        <v>Jun</v>
      </c>
      <c r="JG28" s="51">
        <f t="shared" si="281"/>
        <v>27</v>
      </c>
      <c r="JH28" s="72">
        <f>VLOOKUP($C28+JH$4,'Raw Data'!$B$3:$AD$1033,JH$3,0)</f>
        <v>228</v>
      </c>
      <c r="JI28" s="72">
        <f>VLOOKUP($C28+JI$4,'Raw Data'!$B$3:$AD$1033,JI$3,0)</f>
        <v>124</v>
      </c>
      <c r="JJ28" s="72">
        <f>VLOOKUP($C28+JJ$4,'Raw Data'!$B$3:$AD$1033,JJ$3,0)</f>
        <v>156</v>
      </c>
      <c r="JK28" s="72">
        <f>VLOOKUP($C28+JK$4,'Raw Data'!$B$3:$AD$1033,JK$3,0)</f>
        <v>121</v>
      </c>
      <c r="JL28" s="72">
        <f>VLOOKUP($C28+JL$4,'Raw Data'!$B$3:$AD$1033,JL$3,0)</f>
        <v>177</v>
      </c>
      <c r="JM28" s="72">
        <f>VLOOKUP($C28+JM$4,'Raw Data'!$B$3:$AD$1033,JM$3,0)</f>
        <v>212</v>
      </c>
      <c r="JN28" s="72">
        <f>VLOOKUP($C28+JN$4,'Raw Data'!$B$3:$AD$1033,JN$3,0)</f>
        <v>165</v>
      </c>
      <c r="JO28" s="73">
        <f t="shared" si="282"/>
        <v>1183</v>
      </c>
      <c r="JP28" s="14"/>
      <c r="JQ28" s="49">
        <f t="shared" si="283"/>
        <v>27</v>
      </c>
      <c r="JR28" s="53">
        <f t="shared" si="284"/>
        <v>0.19273034657650043</v>
      </c>
      <c r="JS28" s="53">
        <f t="shared" si="146"/>
        <v>0.10481825866441251</v>
      </c>
      <c r="JT28" s="53">
        <f t="shared" si="147"/>
        <v>0.13186813186813187</v>
      </c>
      <c r="JU28" s="53">
        <f t="shared" si="148"/>
        <v>0.10228233305156383</v>
      </c>
      <c r="JV28" s="53">
        <f t="shared" si="149"/>
        <v>0.14961961115807271</v>
      </c>
      <c r="JW28" s="53">
        <f t="shared" si="150"/>
        <v>0.17920540997464074</v>
      </c>
      <c r="JX28" s="53">
        <f t="shared" si="151"/>
        <v>0.13947590870667795</v>
      </c>
      <c r="JY28" s="55">
        <f t="shared" si="285"/>
        <v>1</v>
      </c>
      <c r="KC28" s="41">
        <f t="shared" si="286"/>
        <v>2016</v>
      </c>
      <c r="KD28" s="44" t="str">
        <f t="shared" si="287"/>
        <v>Jun</v>
      </c>
      <c r="KE28" s="51">
        <f t="shared" si="288"/>
        <v>27</v>
      </c>
      <c r="KF28" s="72">
        <f>VLOOKUP($C28+KF$4,'Raw Data'!$B$3:$AD$1033,KF$3,0)</f>
        <v>21</v>
      </c>
      <c r="KG28" s="72">
        <f>VLOOKUP($C28+KG$4,'Raw Data'!$B$3:$AD$1033,KG$3,0)</f>
        <v>28</v>
      </c>
      <c r="KH28" s="72">
        <f>VLOOKUP($C28+KH$4,'Raw Data'!$B$3:$AD$1033,KH$3,0)</f>
        <v>0</v>
      </c>
      <c r="KI28" s="72">
        <f>VLOOKUP($C28+KI$4,'Raw Data'!$B$3:$AD$1033,KI$3,0)</f>
        <v>0</v>
      </c>
      <c r="KJ28" s="72">
        <f>VLOOKUP($C28+KJ$4,'Raw Data'!$B$3:$AD$1033,KJ$3,0)</f>
        <v>4</v>
      </c>
      <c r="KK28" s="72">
        <f>VLOOKUP($C28+KK$4,'Raw Data'!$B$3:$AD$1033,KK$3,0)</f>
        <v>36</v>
      </c>
      <c r="KL28" s="72">
        <f>VLOOKUP($C28+KL$4,'Raw Data'!$B$3:$AD$1033,KL$3,0)</f>
        <v>40</v>
      </c>
      <c r="KM28" s="73">
        <f t="shared" si="289"/>
        <v>129</v>
      </c>
      <c r="KN28" s="14"/>
      <c r="KO28" s="49">
        <f t="shared" si="290"/>
        <v>27</v>
      </c>
      <c r="KP28" s="53">
        <f t="shared" si="291"/>
        <v>0.16279069767441862</v>
      </c>
      <c r="KQ28" s="53">
        <f t="shared" si="152"/>
        <v>0.21705426356589147</v>
      </c>
      <c r="KR28" s="53">
        <f t="shared" si="153"/>
        <v>0</v>
      </c>
      <c r="KS28" s="53">
        <f t="shared" si="154"/>
        <v>0</v>
      </c>
      <c r="KT28" s="53">
        <f t="shared" si="155"/>
        <v>3.1007751937984496E-2</v>
      </c>
      <c r="KU28" s="53">
        <f t="shared" si="156"/>
        <v>0.27906976744186046</v>
      </c>
      <c r="KV28" s="53">
        <f t="shared" si="157"/>
        <v>0.31007751937984496</v>
      </c>
      <c r="KW28" s="55">
        <f t="shared" si="292"/>
        <v>1</v>
      </c>
      <c r="LA28" s="41">
        <f t="shared" si="293"/>
        <v>2016</v>
      </c>
      <c r="LB28" s="44" t="str">
        <f t="shared" si="294"/>
        <v>Jun</v>
      </c>
      <c r="LC28" s="51">
        <f t="shared" si="295"/>
        <v>27</v>
      </c>
      <c r="LD28" s="72">
        <f>VLOOKUP($C28+LD$4,'Raw Data'!$B$3:$AD$1033,LD$3,0)</f>
        <v>59</v>
      </c>
      <c r="LE28" s="72">
        <f>VLOOKUP($C28+LE$4,'Raw Data'!$B$3:$AD$1033,LE$3,0)</f>
        <v>75</v>
      </c>
      <c r="LF28" s="72">
        <f>VLOOKUP($C28+LF$4,'Raw Data'!$B$3:$AD$1033,LF$3,0)</f>
        <v>0</v>
      </c>
      <c r="LG28" s="72">
        <f>VLOOKUP($C28+LG$4,'Raw Data'!$B$3:$AD$1033,LG$3,0)</f>
        <v>0</v>
      </c>
      <c r="LH28" s="72">
        <f>VLOOKUP($C28+LH$4,'Raw Data'!$B$3:$AD$1033,LH$3,0)</f>
        <v>29</v>
      </c>
      <c r="LI28" s="72">
        <f>VLOOKUP($C28+LI$4,'Raw Data'!$B$3:$AD$1033,LI$3,0)</f>
        <v>89</v>
      </c>
      <c r="LJ28" s="72">
        <f>VLOOKUP($C28+LJ$4,'Raw Data'!$B$3:$AD$1033,LJ$3,0)</f>
        <v>102</v>
      </c>
      <c r="LK28" s="73">
        <f t="shared" si="296"/>
        <v>354</v>
      </c>
      <c r="LL28" s="14"/>
      <c r="LM28" s="49">
        <f t="shared" si="297"/>
        <v>27</v>
      </c>
      <c r="LN28" s="53">
        <f t="shared" si="298"/>
        <v>0.16666666666666666</v>
      </c>
      <c r="LO28" s="53">
        <f t="shared" si="158"/>
        <v>0.21186440677966101</v>
      </c>
      <c r="LP28" s="53">
        <f t="shared" si="159"/>
        <v>0</v>
      </c>
      <c r="LQ28" s="53">
        <f t="shared" si="160"/>
        <v>0</v>
      </c>
      <c r="LR28" s="53">
        <f t="shared" si="161"/>
        <v>8.1920903954802254E-2</v>
      </c>
      <c r="LS28" s="53">
        <f t="shared" si="162"/>
        <v>0.25141242937853109</v>
      </c>
      <c r="LT28" s="53">
        <f t="shared" si="163"/>
        <v>0.28813559322033899</v>
      </c>
      <c r="LU28" s="55">
        <f t="shared" si="299"/>
        <v>0.99999999999999989</v>
      </c>
      <c r="LY28" s="41">
        <f t="shared" si="300"/>
        <v>2016</v>
      </c>
      <c r="LZ28" s="44" t="str">
        <f t="shared" si="301"/>
        <v>Jun</v>
      </c>
      <c r="MA28" s="51">
        <f t="shared" si="302"/>
        <v>27</v>
      </c>
      <c r="MB28" s="72">
        <f>VLOOKUP($C28+MB$4,'Raw Data'!$B$3:$AD$1033,MB$3,0)</f>
        <v>591</v>
      </c>
      <c r="MC28" s="72">
        <f>VLOOKUP($C28+MC$4,'Raw Data'!$B$3:$AD$1033,MC$3,0)</f>
        <v>454</v>
      </c>
      <c r="MD28" s="72">
        <f>VLOOKUP($C28+MD$4,'Raw Data'!$B$3:$AD$1033,MD$3,0)</f>
        <v>143</v>
      </c>
      <c r="ME28" s="72">
        <f>VLOOKUP($C28+ME$4,'Raw Data'!$B$3:$AD$1033,ME$3,0)</f>
        <v>126</v>
      </c>
      <c r="MF28" s="72">
        <f>VLOOKUP($C28+MF$4,'Raw Data'!$B$3:$AD$1033,MF$3,0)</f>
        <v>282</v>
      </c>
      <c r="MG28" s="72">
        <f>VLOOKUP($C28+MG$4,'Raw Data'!$B$3:$AD$1033,MG$3,0)</f>
        <v>585</v>
      </c>
      <c r="MH28" s="72">
        <f>VLOOKUP($C28+MH$4,'Raw Data'!$B$3:$AD$1033,MH$3,0)</f>
        <v>635</v>
      </c>
      <c r="MI28" s="73">
        <f t="shared" si="303"/>
        <v>2816</v>
      </c>
      <c r="MJ28" s="14"/>
      <c r="MK28" s="49">
        <f t="shared" si="304"/>
        <v>27</v>
      </c>
      <c r="ML28" s="53">
        <f t="shared" si="305"/>
        <v>0.20987215909090909</v>
      </c>
      <c r="MM28" s="53">
        <f t="shared" si="164"/>
        <v>0.16122159090909091</v>
      </c>
      <c r="MN28" s="53">
        <f t="shared" si="165"/>
        <v>5.078125E-2</v>
      </c>
      <c r="MO28" s="53">
        <f t="shared" si="166"/>
        <v>4.4744318181818184E-2</v>
      </c>
      <c r="MP28" s="53">
        <f t="shared" si="167"/>
        <v>0.10014204545454546</v>
      </c>
      <c r="MQ28" s="53">
        <f t="shared" si="168"/>
        <v>0.20774147727272727</v>
      </c>
      <c r="MR28" s="53">
        <f t="shared" si="169"/>
        <v>0.22549715909090909</v>
      </c>
      <c r="MS28" s="55">
        <f t="shared" si="306"/>
        <v>1</v>
      </c>
      <c r="MW28" s="41">
        <f t="shared" si="307"/>
        <v>2016</v>
      </c>
      <c r="MX28" s="44" t="str">
        <f t="shared" si="308"/>
        <v>Jun</v>
      </c>
      <c r="MY28" s="51">
        <f t="shared" si="309"/>
        <v>27</v>
      </c>
      <c r="MZ28" s="72">
        <f>VLOOKUP($C28+MZ$4,'Raw Data'!$B$3:$AD$1033,MZ$3,0)</f>
        <v>125</v>
      </c>
      <c r="NA28" s="72">
        <f>VLOOKUP($C28+NA$4,'Raw Data'!$B$3:$AD$1033,NA$3,0)</f>
        <v>116</v>
      </c>
      <c r="NB28" s="72">
        <f>VLOOKUP($C28+NB$4,'Raw Data'!$B$3:$AD$1033,NB$3,0)</f>
        <v>64</v>
      </c>
      <c r="NC28" s="72">
        <f>VLOOKUP($C28+NC$4,'Raw Data'!$B$3:$AD$1033,NC$3,0)</f>
        <v>59</v>
      </c>
      <c r="ND28" s="72">
        <f>VLOOKUP($C28+ND$4,'Raw Data'!$B$3:$AD$1033,ND$3,0)</f>
        <v>121</v>
      </c>
      <c r="NE28" s="72">
        <f>VLOOKUP($C28+NE$4,'Raw Data'!$B$3:$AD$1033,NE$3,0)</f>
        <v>151</v>
      </c>
      <c r="NF28" s="72">
        <f>VLOOKUP($C28+NF$4,'Raw Data'!$B$3:$AD$1033,NF$3,0)</f>
        <v>114</v>
      </c>
      <c r="NG28" s="73">
        <f t="shared" si="310"/>
        <v>750</v>
      </c>
      <c r="NH28" s="14"/>
      <c r="NI28" s="49">
        <f t="shared" si="311"/>
        <v>27</v>
      </c>
      <c r="NJ28" s="53">
        <f t="shared" si="170"/>
        <v>0.16666666666666666</v>
      </c>
      <c r="NK28" s="53">
        <f t="shared" si="171"/>
        <v>0.15466666666666667</v>
      </c>
      <c r="NL28" s="53">
        <f t="shared" si="172"/>
        <v>8.533333333333333E-2</v>
      </c>
      <c r="NM28" s="53">
        <f t="shared" si="173"/>
        <v>7.8666666666666663E-2</v>
      </c>
      <c r="NN28" s="53">
        <f t="shared" si="174"/>
        <v>0.16133333333333333</v>
      </c>
      <c r="NO28" s="53">
        <f t="shared" si="175"/>
        <v>0.20133333333333334</v>
      </c>
      <c r="NP28" s="53">
        <f t="shared" si="176"/>
        <v>0.152</v>
      </c>
      <c r="NQ28" s="55">
        <f t="shared" si="312"/>
        <v>1</v>
      </c>
      <c r="NU28" s="41">
        <f t="shared" si="313"/>
        <v>2016</v>
      </c>
      <c r="NV28" s="44" t="str">
        <f t="shared" si="314"/>
        <v>Jun</v>
      </c>
      <c r="NW28" s="51">
        <f t="shared" si="315"/>
        <v>27</v>
      </c>
      <c r="NX28" s="72">
        <f>VLOOKUP($C28+NX$4,'Raw Data'!$B$3:$AD$1033,NX$3,0)</f>
        <v>0</v>
      </c>
      <c r="NY28" s="72">
        <f>VLOOKUP($C28+NY$4,'Raw Data'!$B$3:$AD$1033,NY$3,0)</f>
        <v>0</v>
      </c>
      <c r="NZ28" s="72">
        <f>VLOOKUP($C28+NZ$4,'Raw Data'!$B$3:$AD$1033,NZ$3,0)</f>
        <v>0</v>
      </c>
      <c r="OA28" s="72">
        <f>VLOOKUP($C28+OA$4,'Raw Data'!$B$3:$AD$1033,OA$3,0)</f>
        <v>0</v>
      </c>
      <c r="OB28" s="72">
        <f>VLOOKUP($C28+OB$4,'Raw Data'!$B$3:$AD$1033,OB$3,0)</f>
        <v>0</v>
      </c>
      <c r="OC28" s="72">
        <f>VLOOKUP($C28+OC$4,'Raw Data'!$B$3:$AD$1033,OC$3,0)</f>
        <v>0</v>
      </c>
      <c r="OD28" s="72">
        <f>VLOOKUP($C28+OD$4,'Raw Data'!$B$3:$AD$1033,OD$3,0)</f>
        <v>0</v>
      </c>
      <c r="OE28" s="73">
        <f t="shared" si="316"/>
        <v>0</v>
      </c>
      <c r="OF28" s="14"/>
      <c r="OG28" s="49">
        <f t="shared" si="317"/>
        <v>27</v>
      </c>
      <c r="OH28" s="53" t="str">
        <f t="shared" si="318"/>
        <v/>
      </c>
      <c r="OI28" s="53" t="str">
        <f t="shared" si="177"/>
        <v/>
      </c>
      <c r="OJ28" s="53" t="str">
        <f t="shared" si="178"/>
        <v/>
      </c>
      <c r="OK28" s="53" t="str">
        <f t="shared" si="179"/>
        <v/>
      </c>
      <c r="OL28" s="53" t="str">
        <f t="shared" si="180"/>
        <v/>
      </c>
      <c r="OM28" s="53" t="str">
        <f t="shared" si="181"/>
        <v/>
      </c>
      <c r="ON28" s="53" t="str">
        <f t="shared" si="182"/>
        <v/>
      </c>
      <c r="OO28" s="55">
        <f t="shared" si="319"/>
        <v>0</v>
      </c>
      <c r="OS28" s="41">
        <f t="shared" si="320"/>
        <v>2016</v>
      </c>
      <c r="OT28" s="44" t="str">
        <f t="shared" si="321"/>
        <v>Jun</v>
      </c>
      <c r="OU28" s="51">
        <f t="shared" si="322"/>
        <v>27</v>
      </c>
      <c r="OV28" s="72">
        <f>VLOOKUP($C28+OV$4,'Raw Data'!$B$3:$AD$1033,OV$3,0)</f>
        <v>0</v>
      </c>
      <c r="OW28" s="72">
        <f>VLOOKUP($C28+OW$4,'Raw Data'!$B$3:$AD$1033,OW$3,0)</f>
        <v>0</v>
      </c>
      <c r="OX28" s="72">
        <f>VLOOKUP($C28+OX$4,'Raw Data'!$B$3:$AD$1033,OX$3,0)</f>
        <v>0</v>
      </c>
      <c r="OY28" s="72">
        <f>VLOOKUP($C28+OY$4,'Raw Data'!$B$3:$AD$1033,OY$3,0)</f>
        <v>0</v>
      </c>
      <c r="OZ28" s="72">
        <f>VLOOKUP($C28+OZ$4,'Raw Data'!$B$3:$AD$1033,OZ$3,0)</f>
        <v>0</v>
      </c>
      <c r="PA28" s="72">
        <f>VLOOKUP($C28+PA$4,'Raw Data'!$B$3:$AD$1033,PA$3,0)</f>
        <v>0</v>
      </c>
      <c r="PB28" s="72">
        <f>VLOOKUP($C28+PB$4,'Raw Data'!$B$3:$AD$1033,PB$3,0)</f>
        <v>0</v>
      </c>
      <c r="PC28" s="73">
        <f t="shared" si="323"/>
        <v>0</v>
      </c>
      <c r="PD28" s="14"/>
      <c r="PE28" s="49">
        <f t="shared" si="324"/>
        <v>27</v>
      </c>
      <c r="PF28" s="53" t="str">
        <f t="shared" si="325"/>
        <v/>
      </c>
      <c r="PG28" s="53" t="str">
        <f t="shared" si="183"/>
        <v/>
      </c>
      <c r="PH28" s="53" t="str">
        <f t="shared" si="184"/>
        <v/>
      </c>
      <c r="PI28" s="53" t="str">
        <f t="shared" si="185"/>
        <v/>
      </c>
      <c r="PJ28" s="53" t="str">
        <f t="shared" si="186"/>
        <v/>
      </c>
      <c r="PK28" s="53" t="str">
        <f t="shared" si="187"/>
        <v/>
      </c>
      <c r="PL28" s="53" t="str">
        <f t="shared" si="188"/>
        <v/>
      </c>
      <c r="PM28" s="55">
        <f t="shared" si="326"/>
        <v>0</v>
      </c>
      <c r="PS28" s="41">
        <f t="shared" si="327"/>
        <v>2016</v>
      </c>
      <c r="PT28" s="44" t="str">
        <f t="shared" si="328"/>
        <v>Jun</v>
      </c>
      <c r="PU28" s="51">
        <f t="shared" si="329"/>
        <v>27</v>
      </c>
      <c r="PV28" s="72">
        <f>VLOOKUP($C28+PV$4,'Raw Data'!$B$3:$AD$1033,PV$3,0)</f>
        <v>0</v>
      </c>
      <c r="PW28" s="72">
        <f>VLOOKUP($C28+PW$4,'Raw Data'!$B$3:$AD$1033,PW$3,0)</f>
        <v>0</v>
      </c>
      <c r="PX28" s="72">
        <f>VLOOKUP($C28+PX$4,'Raw Data'!$B$3:$AD$1033,PX$3,0)</f>
        <v>0</v>
      </c>
      <c r="PY28" s="72">
        <f>VLOOKUP($C28+PY$4,'Raw Data'!$B$3:$AD$1033,PY$3,0)</f>
        <v>0</v>
      </c>
      <c r="PZ28" s="72">
        <f>VLOOKUP($C28+PZ$4,'Raw Data'!$B$3:$AD$1033,PZ$3,0)</f>
        <v>0</v>
      </c>
      <c r="QA28" s="72">
        <f>VLOOKUP($C28+QA$4,'Raw Data'!$B$3:$AD$1033,QA$3,0)</f>
        <v>0</v>
      </c>
      <c r="QB28" s="72">
        <f>VLOOKUP($C28+QB$4,'Raw Data'!$B$3:$AD$1033,QB$3,0)</f>
        <v>0</v>
      </c>
      <c r="QC28" s="73">
        <f t="shared" si="330"/>
        <v>0</v>
      </c>
      <c r="QD28" s="14"/>
      <c r="QE28" s="49">
        <f t="shared" si="331"/>
        <v>27</v>
      </c>
      <c r="QF28" s="53" t="str">
        <f t="shared" si="332"/>
        <v/>
      </c>
      <c r="QG28" s="53" t="str">
        <f t="shared" si="189"/>
        <v/>
      </c>
      <c r="QH28" s="53" t="str">
        <f t="shared" si="190"/>
        <v/>
      </c>
      <c r="QI28" s="53" t="str">
        <f t="shared" si="191"/>
        <v/>
      </c>
      <c r="QJ28" s="53" t="str">
        <f t="shared" si="192"/>
        <v/>
      </c>
      <c r="QK28" s="53" t="str">
        <f t="shared" si="193"/>
        <v/>
      </c>
      <c r="QL28" s="53" t="str">
        <f t="shared" si="194"/>
        <v/>
      </c>
      <c r="QM28" s="55">
        <f t="shared" si="333"/>
        <v>0</v>
      </c>
      <c r="QQ28" s="41">
        <f t="shared" si="334"/>
        <v>2016</v>
      </c>
      <c r="QR28" s="44" t="str">
        <f t="shared" si="335"/>
        <v>Jun</v>
      </c>
      <c r="QS28" s="51">
        <f t="shared" si="336"/>
        <v>27</v>
      </c>
      <c r="QT28" s="72">
        <f>VLOOKUP($C28+QT$4,'Raw Data'!$B$3:$AD$1033,QT$3,0)</f>
        <v>0</v>
      </c>
      <c r="QU28" s="72">
        <f>VLOOKUP($C28+QU$4,'Raw Data'!$B$3:$AD$1033,QU$3,0)</f>
        <v>0</v>
      </c>
      <c r="QV28" s="72">
        <f>VLOOKUP($C28+QV$4,'Raw Data'!$B$3:$AD$1033,QV$3,0)</f>
        <v>0</v>
      </c>
      <c r="QW28" s="72">
        <f>VLOOKUP($C28+QW$4,'Raw Data'!$B$3:$AD$1033,QW$3,0)</f>
        <v>0</v>
      </c>
      <c r="QX28" s="72">
        <f>VLOOKUP($C28+QX$4,'Raw Data'!$B$3:$AD$1033,QX$3,0)</f>
        <v>0</v>
      </c>
      <c r="QY28" s="72">
        <f>VLOOKUP($C28+QY$4,'Raw Data'!$B$3:$AD$1033,QY$3,0)</f>
        <v>0</v>
      </c>
      <c r="QZ28" s="72">
        <f>VLOOKUP($C28+QZ$4,'Raw Data'!$B$3:$AD$1033,QZ$3,0)</f>
        <v>0</v>
      </c>
      <c r="RA28" s="73">
        <f t="shared" si="337"/>
        <v>0</v>
      </c>
      <c r="RB28" s="14"/>
      <c r="RC28" s="49">
        <f t="shared" si="338"/>
        <v>27</v>
      </c>
      <c r="RD28" s="53" t="str">
        <f t="shared" si="339"/>
        <v/>
      </c>
      <c r="RE28" s="53" t="str">
        <f t="shared" si="195"/>
        <v/>
      </c>
      <c r="RF28" s="53" t="str">
        <f t="shared" si="196"/>
        <v/>
      </c>
      <c r="RG28" s="53" t="str">
        <f t="shared" si="197"/>
        <v/>
      </c>
      <c r="RH28" s="53" t="str">
        <f t="shared" si="198"/>
        <v/>
      </c>
      <c r="RI28" s="53" t="str">
        <f t="shared" si="199"/>
        <v/>
      </c>
      <c r="RJ28" s="53" t="str">
        <f t="shared" si="200"/>
        <v/>
      </c>
      <c r="RK28" s="55">
        <f t="shared" si="340"/>
        <v>0</v>
      </c>
    </row>
    <row r="29" spans="2:479" ht="12.75" customHeight="1" x14ac:dyDescent="0.25">
      <c r="B29" s="170">
        <v>7</v>
      </c>
      <c r="C29" s="191">
        <f t="shared" si="201"/>
        <v>42558</v>
      </c>
      <c r="D29" s="41">
        <f t="shared" si="202"/>
        <v>2016</v>
      </c>
      <c r="E29" s="44" t="str">
        <f t="shared" si="203"/>
        <v>Jul</v>
      </c>
      <c r="F29" s="51">
        <f t="shared" si="204"/>
        <v>28</v>
      </c>
      <c r="G29" s="20">
        <f>VLOOKUP($C29+G$4,'Raw Data'!$B$3:$AD$1033,G$3,0)</f>
        <v>209</v>
      </c>
      <c r="H29" s="20">
        <f>VLOOKUP($C29+H$4,'Raw Data'!$B$3:$AD$1033,H$3,0)</f>
        <v>173</v>
      </c>
      <c r="I29" s="20">
        <f>VLOOKUP($C29+I$4,'Raw Data'!$B$3:$AD$1033,I$3,0)</f>
        <v>185</v>
      </c>
      <c r="J29" s="20">
        <f>VLOOKUP($C29+J$4,'Raw Data'!$B$3:$AD$1033,J$3,0)</f>
        <v>185</v>
      </c>
      <c r="K29" s="20">
        <f>VLOOKUP($C29+K$4,'Raw Data'!$B$3:$AD$1033,K$3,0)</f>
        <v>287</v>
      </c>
      <c r="L29" s="20">
        <f>VLOOKUP($C29+L$4,'Raw Data'!$B$3:$AD$1033,L$3,0)</f>
        <v>242</v>
      </c>
      <c r="M29" s="20">
        <f>VLOOKUP($C29+M$4,'Raw Data'!$B$3:$AD$1033,M$3,0)</f>
        <v>284</v>
      </c>
      <c r="N29" s="21">
        <f t="shared" si="205"/>
        <v>1565</v>
      </c>
      <c r="O29" s="14"/>
      <c r="P29" s="49">
        <f t="shared" si="206"/>
        <v>28</v>
      </c>
      <c r="Q29" s="53">
        <f t="shared" si="207"/>
        <v>0.13354632587859425</v>
      </c>
      <c r="R29" s="53">
        <f t="shared" si="80"/>
        <v>0.11054313099041534</v>
      </c>
      <c r="S29" s="53">
        <f t="shared" si="81"/>
        <v>0.1182108626198083</v>
      </c>
      <c r="T29" s="53">
        <f t="shared" si="82"/>
        <v>0.1182108626198083</v>
      </c>
      <c r="U29" s="53">
        <f t="shared" si="83"/>
        <v>0.18338658146964856</v>
      </c>
      <c r="V29" s="53">
        <f t="shared" si="84"/>
        <v>0.15463258785942491</v>
      </c>
      <c r="W29" s="53">
        <f t="shared" si="85"/>
        <v>0.18146964856230033</v>
      </c>
      <c r="X29" s="55">
        <f t="shared" si="208"/>
        <v>0.99999999999999989</v>
      </c>
      <c r="Z29" s="41">
        <f t="shared" si="209"/>
        <v>2016</v>
      </c>
      <c r="AA29" s="44" t="str">
        <f t="shared" si="210"/>
        <v>Jul</v>
      </c>
      <c r="AB29" s="51">
        <f t="shared" si="211"/>
        <v>28</v>
      </c>
      <c r="AC29" s="72">
        <f>VLOOKUP($C29+AC$4,'Raw Data'!$B$3:$AD$1033,AC$3,0)</f>
        <v>287</v>
      </c>
      <c r="AD29" s="72">
        <f>VLOOKUP($C29+AD$4,'Raw Data'!$B$3:$AD$1033,AD$3,0)</f>
        <v>280</v>
      </c>
      <c r="AE29" s="72">
        <f>VLOOKUP($C29+AE$4,'Raw Data'!$B$3:$AD$1033,AE$3,0)</f>
        <v>240</v>
      </c>
      <c r="AF29" s="72">
        <f>VLOOKUP($C29+AF$4,'Raw Data'!$B$3:$AD$1033,AF$3,0)</f>
        <v>164</v>
      </c>
      <c r="AG29" s="72">
        <f>VLOOKUP($C29+AG$4,'Raw Data'!$B$3:$AD$1033,AG$3,0)</f>
        <v>334</v>
      </c>
      <c r="AH29" s="72">
        <f>VLOOKUP($C29+AH$4,'Raw Data'!$B$3:$AD$1033,AH$3,0)</f>
        <v>347</v>
      </c>
      <c r="AI29" s="72">
        <f>VLOOKUP($C29+AI$4,'Raw Data'!$B$3:$AD$1033,AI$3,0)</f>
        <v>310</v>
      </c>
      <c r="AJ29" s="73">
        <f t="shared" si="212"/>
        <v>1962</v>
      </c>
      <c r="AK29" s="14"/>
      <c r="AL29" s="49">
        <f t="shared" si="213"/>
        <v>28</v>
      </c>
      <c r="AM29" s="53">
        <f t="shared" si="214"/>
        <v>0.14627930682976553</v>
      </c>
      <c r="AN29" s="53">
        <f t="shared" si="86"/>
        <v>0.14271151885830785</v>
      </c>
      <c r="AO29" s="53">
        <f t="shared" si="87"/>
        <v>0.12232415902140673</v>
      </c>
      <c r="AP29" s="53">
        <f t="shared" si="88"/>
        <v>8.3588175331294604E-2</v>
      </c>
      <c r="AQ29" s="53">
        <f t="shared" si="89"/>
        <v>0.17023445463812437</v>
      </c>
      <c r="AR29" s="53">
        <f t="shared" si="90"/>
        <v>0.17686034658511723</v>
      </c>
      <c r="AS29" s="53">
        <f t="shared" si="91"/>
        <v>0.1580020387359837</v>
      </c>
      <c r="AT29" s="55">
        <f t="shared" si="215"/>
        <v>1</v>
      </c>
      <c r="AW29" s="41">
        <f t="shared" si="216"/>
        <v>2016</v>
      </c>
      <c r="AX29" s="44" t="str">
        <f t="shared" si="217"/>
        <v>Jul</v>
      </c>
      <c r="AY29" s="51">
        <f t="shared" si="218"/>
        <v>28</v>
      </c>
      <c r="AZ29" s="72">
        <f>VLOOKUP($C29+AZ$4,'Raw Data'!$B$3:$AD$1033,AZ$3,0)</f>
        <v>123</v>
      </c>
      <c r="BA29" s="72">
        <f>VLOOKUP($C29+BA$4,'Raw Data'!$B$3:$AD$1033,BA$3,0)</f>
        <v>93</v>
      </c>
      <c r="BB29" s="72">
        <f>VLOOKUP($C29+BB$4,'Raw Data'!$B$3:$AD$1033,BB$3,0)</f>
        <v>125</v>
      </c>
      <c r="BC29" s="72">
        <f>VLOOKUP($C29+BC$4,'Raw Data'!$B$3:$AD$1033,BC$3,0)</f>
        <v>93</v>
      </c>
      <c r="BD29" s="72">
        <f>VLOOKUP($C29+BD$4,'Raw Data'!$B$3:$AD$1033,BD$3,0)</f>
        <v>104</v>
      </c>
      <c r="BE29" s="72">
        <f>VLOOKUP($C29+BE$4,'Raw Data'!$B$3:$AD$1033,BE$3,0)</f>
        <v>107</v>
      </c>
      <c r="BF29" s="72">
        <f>VLOOKUP($C29+BF$4,'Raw Data'!$B$3:$AD$1033,BF$3,0)</f>
        <v>99</v>
      </c>
      <c r="BG29" s="73">
        <f t="shared" si="219"/>
        <v>744</v>
      </c>
      <c r="BH29" s="14"/>
      <c r="BI29" s="49">
        <f t="shared" si="220"/>
        <v>28</v>
      </c>
      <c r="BJ29" s="53">
        <f t="shared" si="221"/>
        <v>0.16532258064516128</v>
      </c>
      <c r="BK29" s="53">
        <f t="shared" ref="BK29:BK36" si="347">IFERROR(BA29/$BG29,"")</f>
        <v>0.125</v>
      </c>
      <c r="BL29" s="53">
        <f t="shared" ref="BL29:BL36" si="348">IFERROR(BB29/$BG29,"")</f>
        <v>0.16801075268817203</v>
      </c>
      <c r="BM29" s="53">
        <f t="shared" ref="BM29:BM36" si="349">IFERROR(BC29/$BG29,"")</f>
        <v>0.125</v>
      </c>
      <c r="BN29" s="53">
        <f t="shared" ref="BN29:BN36" si="350">IFERROR(BD29/$BG29,"")</f>
        <v>0.13978494623655913</v>
      </c>
      <c r="BO29" s="53">
        <f t="shared" ref="BO29:BO36" si="351">IFERROR(BE29/$BG29,"")</f>
        <v>0.14381720430107528</v>
      </c>
      <c r="BP29" s="53">
        <f t="shared" ref="BP29:BP36" si="352">IFERROR(BF29/$BG29,"")</f>
        <v>0.13306451612903225</v>
      </c>
      <c r="BQ29" s="55">
        <f t="shared" si="222"/>
        <v>0.99999999999999989</v>
      </c>
      <c r="BU29" s="41">
        <f t="shared" si="223"/>
        <v>2016</v>
      </c>
      <c r="BV29" s="44" t="str">
        <f t="shared" si="224"/>
        <v>Jul</v>
      </c>
      <c r="BW29" s="51">
        <f t="shared" si="225"/>
        <v>28</v>
      </c>
      <c r="BX29" s="72">
        <f>VLOOKUP($C29+BX$4,'Raw Data'!$B$3:$AD$1033,BX$3,0)</f>
        <v>25</v>
      </c>
      <c r="BY29" s="72">
        <f>VLOOKUP($C29+BY$4,'Raw Data'!$B$3:$AD$1033,BY$3,0)</f>
        <v>25</v>
      </c>
      <c r="BZ29" s="72">
        <f>VLOOKUP($C29+BZ$4,'Raw Data'!$B$3:$AD$1033,BZ$3,0)</f>
        <v>19</v>
      </c>
      <c r="CA29" s="72">
        <f>VLOOKUP($C29+CA$4,'Raw Data'!$B$3:$AD$1033,CA$3,0)</f>
        <v>29</v>
      </c>
      <c r="CB29" s="72">
        <f>VLOOKUP($C29+CB$4,'Raw Data'!$B$3:$AD$1033,CB$3,0)</f>
        <v>32</v>
      </c>
      <c r="CC29" s="72">
        <f>VLOOKUP($C29+CC$4,'Raw Data'!$B$3:$AD$1033,CC$3,0)</f>
        <v>25</v>
      </c>
      <c r="CD29" s="72">
        <f>VLOOKUP($C29+CD$4,'Raw Data'!$B$3:$AD$1033,CD$3,0)</f>
        <v>34</v>
      </c>
      <c r="CE29" s="73">
        <f t="shared" si="226"/>
        <v>189</v>
      </c>
      <c r="CF29" s="14"/>
      <c r="CG29" s="49">
        <f t="shared" si="227"/>
        <v>28</v>
      </c>
      <c r="CH29" s="53">
        <f t="shared" si="228"/>
        <v>0.13227513227513227</v>
      </c>
      <c r="CI29" s="53">
        <f t="shared" ref="CI29:CI36" si="353">IFERROR(BY29/$CE29,"")</f>
        <v>0.13227513227513227</v>
      </c>
      <c r="CJ29" s="53">
        <f t="shared" ref="CJ29:CJ36" si="354">IFERROR(BZ29/$CE29,"")</f>
        <v>0.10052910052910052</v>
      </c>
      <c r="CK29" s="53">
        <f t="shared" ref="CK29:CK36" si="355">IFERROR(CA29/$CE29,"")</f>
        <v>0.15343915343915343</v>
      </c>
      <c r="CL29" s="53">
        <f t="shared" ref="CL29:CL36" si="356">IFERROR(CB29/$CE29,"")</f>
        <v>0.1693121693121693</v>
      </c>
      <c r="CM29" s="53">
        <f t="shared" ref="CM29:CM36" si="357">IFERROR(CC29/$CE29,"")</f>
        <v>0.13227513227513227</v>
      </c>
      <c r="CN29" s="53">
        <f t="shared" si="103"/>
        <v>0.17989417989417988</v>
      </c>
      <c r="CO29" s="55">
        <f t="shared" si="229"/>
        <v>0.99999999999999989</v>
      </c>
      <c r="CS29" s="41">
        <f t="shared" si="230"/>
        <v>2016</v>
      </c>
      <c r="CT29" s="44" t="str">
        <f t="shared" si="231"/>
        <v>Jul</v>
      </c>
      <c r="CU29" s="51">
        <f t="shared" si="232"/>
        <v>28</v>
      </c>
      <c r="CV29" s="72">
        <f>VLOOKUP($C29+CV$4,'Raw Data'!$B$3:$AD$1033,CV$3,0)</f>
        <v>383</v>
      </c>
      <c r="CW29" s="72">
        <f>VLOOKUP($C29+CW$4,'Raw Data'!$B$3:$AD$1033,CW$3,0)</f>
        <v>344</v>
      </c>
      <c r="CX29" s="72">
        <f>VLOOKUP($C29+CX$4,'Raw Data'!$B$3:$AD$1033,CX$3,0)</f>
        <v>288</v>
      </c>
      <c r="CY29" s="72">
        <f>VLOOKUP($C29+CY$4,'Raw Data'!$B$3:$AD$1033,CY$3,0)</f>
        <v>239</v>
      </c>
      <c r="CZ29" s="72">
        <f>VLOOKUP($C29+CZ$4,'Raw Data'!$B$3:$AD$1033,CZ$3,0)</f>
        <v>473</v>
      </c>
      <c r="DA29" s="72">
        <f>VLOOKUP($C29+DA$4,'Raw Data'!$B$3:$AD$1033,DA$3,0)</f>
        <v>466</v>
      </c>
      <c r="DB29" s="72">
        <f>VLOOKUP($C29+DB$4,'Raw Data'!$B$3:$AD$1033,DB$3,0)</f>
        <v>437</v>
      </c>
      <c r="DC29" s="73">
        <f t="shared" si="233"/>
        <v>2630</v>
      </c>
      <c r="DD29" s="14"/>
      <c r="DE29" s="49">
        <f t="shared" si="234"/>
        <v>28</v>
      </c>
      <c r="DF29" s="53">
        <f t="shared" si="235"/>
        <v>0.14562737642585552</v>
      </c>
      <c r="DG29" s="53">
        <f t="shared" si="104"/>
        <v>0.13079847908745248</v>
      </c>
      <c r="DH29" s="53">
        <f t="shared" si="105"/>
        <v>0.10950570342205324</v>
      </c>
      <c r="DI29" s="53">
        <f t="shared" si="106"/>
        <v>9.0874524714828903E-2</v>
      </c>
      <c r="DJ29" s="53">
        <f t="shared" si="107"/>
        <v>0.17984790874524714</v>
      </c>
      <c r="DK29" s="53">
        <f t="shared" si="108"/>
        <v>0.17718631178707225</v>
      </c>
      <c r="DL29" s="53">
        <f t="shared" si="109"/>
        <v>0.16615969581749049</v>
      </c>
      <c r="DM29" s="55">
        <f t="shared" si="236"/>
        <v>1</v>
      </c>
      <c r="DQ29" s="41">
        <f t="shared" si="237"/>
        <v>2016</v>
      </c>
      <c r="DR29" s="44" t="str">
        <f t="shared" si="238"/>
        <v>Jul</v>
      </c>
      <c r="DS29" s="51">
        <f t="shared" si="239"/>
        <v>28</v>
      </c>
      <c r="DT29" s="72">
        <f>VLOOKUP($C29+DT$4,'Raw Data'!$B$3:$AD$1033,DT$3,0)</f>
        <v>92</v>
      </c>
      <c r="DU29" s="72">
        <f>VLOOKUP($C29+DU$4,'Raw Data'!$B$3:$AD$1033,DU$3,0)</f>
        <v>92</v>
      </c>
      <c r="DV29" s="72">
        <f>VLOOKUP($C29+DV$4,'Raw Data'!$B$3:$AD$1033,DV$3,0)</f>
        <v>101</v>
      </c>
      <c r="DW29" s="72">
        <f>VLOOKUP($C29+DW$4,'Raw Data'!$B$3:$AD$1033,DW$3,0)</f>
        <v>90</v>
      </c>
      <c r="DX29" s="72">
        <f>VLOOKUP($C29+DX$4,'Raw Data'!$B$3:$AD$1033,DX$3,0)</f>
        <v>112</v>
      </c>
      <c r="DY29" s="72">
        <f>VLOOKUP($C29+DY$4,'Raw Data'!$B$3:$AD$1033,DY$3,0)</f>
        <v>123</v>
      </c>
      <c r="DZ29" s="72">
        <f>VLOOKUP($C29+DZ$4,'Raw Data'!$B$3:$AD$1033,DZ$3,0)</f>
        <v>95</v>
      </c>
      <c r="EA29" s="73">
        <f t="shared" si="240"/>
        <v>705</v>
      </c>
      <c r="EB29" s="14"/>
      <c r="EC29" s="49">
        <f t="shared" si="241"/>
        <v>28</v>
      </c>
      <c r="ED29" s="53">
        <f t="shared" ref="ED29:ED36" si="358">IFERROR(DT29/$EA29,"")</f>
        <v>0.13049645390070921</v>
      </c>
      <c r="EE29" s="53">
        <f t="shared" ref="EE29:EE36" si="359">IFERROR(DU29/$EA29,"")</f>
        <v>0.13049645390070921</v>
      </c>
      <c r="EF29" s="53">
        <f t="shared" ref="EF29:EF36" si="360">IFERROR(DV29/$EA29,"")</f>
        <v>0.14326241134751774</v>
      </c>
      <c r="EG29" s="53">
        <f t="shared" ref="EG29:EG36" si="361">IFERROR(DW29/$EA29,"")</f>
        <v>0.1276595744680851</v>
      </c>
      <c r="EH29" s="53">
        <f t="shared" ref="EH29:EH36" si="362">IFERROR(DX29/$EA29,"")</f>
        <v>0.15886524822695036</v>
      </c>
      <c r="EI29" s="53">
        <f t="shared" ref="EI29:EI36" si="363">IFERROR(DY29/$EA29,"")</f>
        <v>0.17446808510638298</v>
      </c>
      <c r="EJ29" s="53">
        <f t="shared" ref="EJ29:EJ36" si="364">IFERROR(DZ29/$EA29,"")</f>
        <v>0.13475177304964539</v>
      </c>
      <c r="EK29" s="55">
        <f t="shared" si="243"/>
        <v>1</v>
      </c>
      <c r="EO29" s="41">
        <f t="shared" si="244"/>
        <v>2016</v>
      </c>
      <c r="EP29" s="44" t="str">
        <f t="shared" si="245"/>
        <v>Jul</v>
      </c>
      <c r="EQ29" s="51">
        <f t="shared" si="246"/>
        <v>28</v>
      </c>
      <c r="ER29" s="72">
        <f>VLOOKUP($C29+ER$4,'Raw Data'!$B$3:$AD$1033,ER$3,0)</f>
        <v>287</v>
      </c>
      <c r="ES29" s="72">
        <f>VLOOKUP($C29+ES$4,'Raw Data'!$B$3:$AD$1033,ES$3,0)</f>
        <v>242</v>
      </c>
      <c r="ET29" s="72">
        <f>VLOOKUP($C29+ET$4,'Raw Data'!$B$3:$AD$1033,ET$3,0)</f>
        <v>246</v>
      </c>
      <c r="EU29" s="72">
        <f>VLOOKUP($C29+EU$4,'Raw Data'!$B$3:$AD$1033,EU$3,0)</f>
        <v>261</v>
      </c>
      <c r="EV29" s="72">
        <f>VLOOKUP($C29+EV$4,'Raw Data'!$B$3:$AD$1033,EV$3,0)</f>
        <v>390</v>
      </c>
      <c r="EW29" s="72">
        <f>VLOOKUP($C29+EW$4,'Raw Data'!$B$3:$AD$1033,EW$3,0)</f>
        <v>344</v>
      </c>
      <c r="EX29" s="72">
        <f>VLOOKUP($C29+EX$4,'Raw Data'!$B$3:$AD$1033,EX$3,0)</f>
        <v>312</v>
      </c>
      <c r="EY29" s="73">
        <f t="shared" si="247"/>
        <v>2082</v>
      </c>
      <c r="EZ29" s="14"/>
      <c r="FA29" s="49">
        <f t="shared" si="248"/>
        <v>28</v>
      </c>
      <c r="FB29" s="53">
        <f t="shared" ref="FB29:FB36" si="365">IFERROR(ER29/$EY29,"")</f>
        <v>0.1378482228626321</v>
      </c>
      <c r="FC29" s="53">
        <f t="shared" ref="FC29:FC36" si="366">IFERROR(ES29/$EY29,"")</f>
        <v>0.11623439000960614</v>
      </c>
      <c r="FD29" s="53">
        <f t="shared" ref="FD29:FD36" si="367">IFERROR(ET29/$EY29,"")</f>
        <v>0.11815561959654179</v>
      </c>
      <c r="FE29" s="53">
        <f t="shared" ref="FE29:FE36" si="368">IFERROR(EU29/$EY29,"")</f>
        <v>0.12536023054755044</v>
      </c>
      <c r="FF29" s="53">
        <f t="shared" ref="FF29:FF36" si="369">IFERROR(EV29/$EY29,"")</f>
        <v>0.18731988472622479</v>
      </c>
      <c r="FG29" s="53">
        <f t="shared" ref="FG29:FG36" si="370">IFERROR(EW29/$EY29,"")</f>
        <v>0.16522574447646493</v>
      </c>
      <c r="FH29" s="53">
        <f t="shared" ref="FH29:FH36" si="371">IFERROR(EX29/$EY29,"")</f>
        <v>0.14985590778097982</v>
      </c>
      <c r="FI29" s="55">
        <f t="shared" si="250"/>
        <v>1</v>
      </c>
      <c r="FM29" s="41">
        <f t="shared" si="251"/>
        <v>2016</v>
      </c>
      <c r="FN29" s="44" t="str">
        <f t="shared" si="252"/>
        <v>Jul</v>
      </c>
      <c r="FO29" s="51">
        <f t="shared" si="253"/>
        <v>28</v>
      </c>
      <c r="FP29" s="72">
        <f>VLOOKUP($C29+FP$4,'Raw Data'!$B$3:$AD$1033,FP$3,0)</f>
        <v>2803</v>
      </c>
      <c r="FQ29" s="72">
        <f>VLOOKUP($C29+FQ$4,'Raw Data'!$B$3:$AD$1033,FQ$3,0)</f>
        <v>2574</v>
      </c>
      <c r="FR29" s="72">
        <f>VLOOKUP($C29+FR$4,'Raw Data'!$B$3:$AD$1033,FR$3,0)</f>
        <v>1698</v>
      </c>
      <c r="FS29" s="72">
        <f>VLOOKUP($C29+FS$4,'Raw Data'!$B$3:$AD$1033,FS$3,0)</f>
        <v>1473</v>
      </c>
      <c r="FT29" s="72">
        <f>VLOOKUP($C29+FT$4,'Raw Data'!$B$3:$AD$1033,FT$3,0)</f>
        <v>3505</v>
      </c>
      <c r="FU29" s="72">
        <f>VLOOKUP($C29+FU$4,'Raw Data'!$B$3:$AD$1033,FU$3,0)</f>
        <v>2977</v>
      </c>
      <c r="FV29" s="72">
        <f>VLOOKUP($C29+FV$4,'Raw Data'!$B$3:$AD$1033,FV$3,0)</f>
        <v>2854</v>
      </c>
      <c r="FW29" s="73">
        <f t="shared" si="254"/>
        <v>17884</v>
      </c>
      <c r="FX29" s="14"/>
      <c r="FY29" s="49">
        <f t="shared" si="255"/>
        <v>28</v>
      </c>
      <c r="FZ29" s="53">
        <f t="shared" ref="FZ29:FZ36" si="372">IFERROR(FP29/$FW29,"")</f>
        <v>0.15673227465891298</v>
      </c>
      <c r="GA29" s="53">
        <f t="shared" ref="GA29:GA36" si="373">IFERROR(FQ29/$FW29,"")</f>
        <v>0.14392753299038247</v>
      </c>
      <c r="GB29" s="53">
        <f t="shared" ref="GB29:GB36" si="374">IFERROR(FR29/$FW29,"")</f>
        <v>9.494520241556699E-2</v>
      </c>
      <c r="GC29" s="53">
        <f t="shared" ref="GC29:GC36" si="375">IFERROR(FS29/$FW29,"")</f>
        <v>8.2364124356967119E-2</v>
      </c>
      <c r="GD29" s="53">
        <f t="shared" ref="GD29:GD36" si="376">IFERROR(FT29/$FW29,"")</f>
        <v>0.19598523820174457</v>
      </c>
      <c r="GE29" s="53">
        <f t="shared" ref="GE29:GE36" si="377">IFERROR(FU29/$FW29,"")</f>
        <v>0.16646164169089689</v>
      </c>
      <c r="GF29" s="53">
        <f t="shared" ref="GF29:GF36" si="378">IFERROR(FV29/$FW29,"")</f>
        <v>0.15958398568552895</v>
      </c>
      <c r="GG29" s="55">
        <f t="shared" si="257"/>
        <v>1</v>
      </c>
      <c r="GK29" s="41">
        <f t="shared" si="258"/>
        <v>2016</v>
      </c>
      <c r="GL29" s="44" t="str">
        <f t="shared" si="259"/>
        <v>Jul</v>
      </c>
      <c r="GM29" s="51">
        <f t="shared" si="260"/>
        <v>28</v>
      </c>
      <c r="GN29" s="72">
        <f>VLOOKUP($C29+GN$4,'Raw Data'!$B$3:$AD$1033,GN$3,0)</f>
        <v>2021</v>
      </c>
      <c r="GO29" s="72">
        <f>VLOOKUP($C29+GO$4,'Raw Data'!$B$3:$AD$1033,GO$3,0)</f>
        <v>2104</v>
      </c>
      <c r="GP29" s="72">
        <f>VLOOKUP($C29+GP$4,'Raw Data'!$B$3:$AD$1033,GP$3,0)</f>
        <v>1742</v>
      </c>
      <c r="GQ29" s="72">
        <f>VLOOKUP($C29+GQ$4,'Raw Data'!$B$3:$AD$1033,GQ$3,0)</f>
        <v>1579</v>
      </c>
      <c r="GR29" s="72">
        <f>VLOOKUP($C29+GR$4,'Raw Data'!$B$3:$AD$1033,GR$3,0)</f>
        <v>2396</v>
      </c>
      <c r="GS29" s="72">
        <f>VLOOKUP($C29+GS$4,'Raw Data'!$B$3:$AD$1033,GS$3,0)</f>
        <v>2294</v>
      </c>
      <c r="GT29" s="72">
        <f>VLOOKUP($C29+GT$4,'Raw Data'!$B$3:$AD$1033,GT$3,0)</f>
        <v>2409</v>
      </c>
      <c r="GU29" s="73">
        <f t="shared" si="261"/>
        <v>14545</v>
      </c>
      <c r="GV29" s="14"/>
      <c r="GW29" s="49">
        <f t="shared" si="262"/>
        <v>28</v>
      </c>
      <c r="GX29" s="53">
        <f t="shared" si="263"/>
        <v>0.13894809212787901</v>
      </c>
      <c r="GY29" s="53">
        <f t="shared" si="341"/>
        <v>0.14465452045376417</v>
      </c>
      <c r="GZ29" s="53">
        <f t="shared" si="342"/>
        <v>0.11976624269508422</v>
      </c>
      <c r="HA29" s="53">
        <f t="shared" si="343"/>
        <v>0.10855964248882778</v>
      </c>
      <c r="HB29" s="53">
        <f t="shared" si="344"/>
        <v>0.16473014781711928</v>
      </c>
      <c r="HC29" s="53">
        <f t="shared" si="345"/>
        <v>0.15771742866964591</v>
      </c>
      <c r="HD29" s="53">
        <f t="shared" si="346"/>
        <v>0.16562392574767962</v>
      </c>
      <c r="HE29" s="55">
        <f t="shared" si="264"/>
        <v>1</v>
      </c>
      <c r="HI29" s="41">
        <f t="shared" si="265"/>
        <v>2016</v>
      </c>
      <c r="HJ29" s="44" t="str">
        <f t="shared" si="266"/>
        <v>Jul</v>
      </c>
      <c r="HK29" s="51">
        <f t="shared" si="267"/>
        <v>28</v>
      </c>
      <c r="HL29" s="72">
        <f>VLOOKUP($C29+HL$4,'Raw Data'!$B$3:$AD$1033,HL$3,0)</f>
        <v>146</v>
      </c>
      <c r="HM29" s="72">
        <f>VLOOKUP($C29+HM$4,'Raw Data'!$B$3:$AD$1033,HM$3,0)</f>
        <v>121</v>
      </c>
      <c r="HN29" s="72">
        <f>VLOOKUP($C29+HN$4,'Raw Data'!$B$3:$AD$1033,HN$3,0)</f>
        <v>123</v>
      </c>
      <c r="HO29" s="72">
        <f>VLOOKUP($C29+HO$4,'Raw Data'!$B$3:$AD$1033,HO$3,0)</f>
        <v>84</v>
      </c>
      <c r="HP29" s="72">
        <f>VLOOKUP($C29+HP$4,'Raw Data'!$B$3:$AD$1033,HP$3,0)</f>
        <v>137</v>
      </c>
      <c r="HQ29" s="72">
        <f>VLOOKUP($C29+HQ$4,'Raw Data'!$B$3:$AD$1033,HQ$3,0)</f>
        <v>156</v>
      </c>
      <c r="HR29" s="72">
        <f>VLOOKUP($C29+HR$4,'Raw Data'!$B$3:$AD$1033,HR$3,0)</f>
        <v>166</v>
      </c>
      <c r="HS29" s="73">
        <f t="shared" si="268"/>
        <v>933</v>
      </c>
      <c r="HT29" s="14"/>
      <c r="HU29" s="49">
        <f t="shared" si="269"/>
        <v>28</v>
      </c>
      <c r="HV29" s="53">
        <f t="shared" si="270"/>
        <v>0.15648445873526259</v>
      </c>
      <c r="HW29" s="53">
        <f t="shared" si="134"/>
        <v>0.12968917470525188</v>
      </c>
      <c r="HX29" s="53">
        <f t="shared" si="135"/>
        <v>0.13183279742765272</v>
      </c>
      <c r="HY29" s="53">
        <f t="shared" si="136"/>
        <v>9.0032154340836015E-2</v>
      </c>
      <c r="HZ29" s="53">
        <f t="shared" si="137"/>
        <v>0.14683815648445875</v>
      </c>
      <c r="IA29" s="53">
        <f t="shared" si="138"/>
        <v>0.16720257234726688</v>
      </c>
      <c r="IB29" s="53">
        <f t="shared" si="139"/>
        <v>0.17792068595927116</v>
      </c>
      <c r="IC29" s="55">
        <f t="shared" si="271"/>
        <v>1</v>
      </c>
      <c r="IG29" s="41">
        <f t="shared" si="272"/>
        <v>2016</v>
      </c>
      <c r="IH29" s="44" t="str">
        <f t="shared" si="273"/>
        <v>Jul</v>
      </c>
      <c r="II29" s="51">
        <f t="shared" si="274"/>
        <v>28</v>
      </c>
      <c r="IJ29" s="72">
        <f>VLOOKUP($C29+IJ$4,'Raw Data'!$B$3:$AD$1033,IJ$3,0)</f>
        <v>91</v>
      </c>
      <c r="IK29" s="72">
        <f>VLOOKUP($C29+IK$4,'Raw Data'!$B$3:$AD$1033,IK$3,0)</f>
        <v>79</v>
      </c>
      <c r="IL29" s="72">
        <f>VLOOKUP($C29+IL$4,'Raw Data'!$B$3:$AD$1033,IL$3,0)</f>
        <v>98</v>
      </c>
      <c r="IM29" s="72">
        <f>VLOOKUP($C29+IM$4,'Raw Data'!$B$3:$AD$1033,IM$3,0)</f>
        <v>56</v>
      </c>
      <c r="IN29" s="72">
        <f>VLOOKUP($C29+IN$4,'Raw Data'!$B$3:$AD$1033,IN$3,0)</f>
        <v>158</v>
      </c>
      <c r="IO29" s="72">
        <f>VLOOKUP($C29+IO$4,'Raw Data'!$B$3:$AD$1033,IO$3,0)</f>
        <v>174</v>
      </c>
      <c r="IP29" s="72">
        <f>VLOOKUP($C29+IP$4,'Raw Data'!$B$3:$AD$1033,IP$3,0)</f>
        <v>163</v>
      </c>
      <c r="IQ29" s="73">
        <f t="shared" si="275"/>
        <v>819</v>
      </c>
      <c r="IR29" s="14"/>
      <c r="IS29" s="49">
        <f t="shared" si="276"/>
        <v>28</v>
      </c>
      <c r="IT29" s="53">
        <f t="shared" si="277"/>
        <v>0.1111111111111111</v>
      </c>
      <c r="IU29" s="53">
        <f t="shared" si="140"/>
        <v>9.6459096459096463E-2</v>
      </c>
      <c r="IV29" s="53">
        <f t="shared" si="141"/>
        <v>0.11965811965811966</v>
      </c>
      <c r="IW29" s="53">
        <f t="shared" si="142"/>
        <v>6.8376068376068383E-2</v>
      </c>
      <c r="IX29" s="53">
        <f t="shared" si="143"/>
        <v>0.19291819291819293</v>
      </c>
      <c r="IY29" s="53">
        <f t="shared" si="144"/>
        <v>0.21245421245421245</v>
      </c>
      <c r="IZ29" s="53">
        <f t="shared" si="145"/>
        <v>0.19902319902319901</v>
      </c>
      <c r="JA29" s="55">
        <f t="shared" si="278"/>
        <v>1</v>
      </c>
      <c r="JE29" s="41">
        <f t="shared" si="279"/>
        <v>2016</v>
      </c>
      <c r="JF29" s="44" t="str">
        <f t="shared" si="280"/>
        <v>Jul</v>
      </c>
      <c r="JG29" s="51">
        <f t="shared" si="281"/>
        <v>28</v>
      </c>
      <c r="JH29" s="72">
        <f>VLOOKUP($C29+JH$4,'Raw Data'!$B$3:$AD$1033,JH$3,0)</f>
        <v>160</v>
      </c>
      <c r="JI29" s="72">
        <f>VLOOKUP($C29+JI$4,'Raw Data'!$B$3:$AD$1033,JI$3,0)</f>
        <v>79</v>
      </c>
      <c r="JJ29" s="72">
        <f>VLOOKUP($C29+JJ$4,'Raw Data'!$B$3:$AD$1033,JJ$3,0)</f>
        <v>86</v>
      </c>
      <c r="JK29" s="72">
        <f>VLOOKUP($C29+JK$4,'Raw Data'!$B$3:$AD$1033,JK$3,0)</f>
        <v>135</v>
      </c>
      <c r="JL29" s="72">
        <f>VLOOKUP($C29+JL$4,'Raw Data'!$B$3:$AD$1033,JL$3,0)</f>
        <v>147</v>
      </c>
      <c r="JM29" s="72">
        <f>VLOOKUP($C29+JM$4,'Raw Data'!$B$3:$AD$1033,JM$3,0)</f>
        <v>177</v>
      </c>
      <c r="JN29" s="72">
        <f>VLOOKUP($C29+JN$4,'Raw Data'!$B$3:$AD$1033,JN$3,0)</f>
        <v>140</v>
      </c>
      <c r="JO29" s="73">
        <f t="shared" si="282"/>
        <v>924</v>
      </c>
      <c r="JP29" s="14"/>
      <c r="JQ29" s="49">
        <f t="shared" si="283"/>
        <v>28</v>
      </c>
      <c r="JR29" s="53">
        <f t="shared" si="284"/>
        <v>0.17316017316017315</v>
      </c>
      <c r="JS29" s="53">
        <f t="shared" si="146"/>
        <v>8.5497835497835503E-2</v>
      </c>
      <c r="JT29" s="53">
        <f t="shared" si="147"/>
        <v>9.3073593073593072E-2</v>
      </c>
      <c r="JU29" s="53">
        <f t="shared" si="148"/>
        <v>0.1461038961038961</v>
      </c>
      <c r="JV29" s="53">
        <f t="shared" si="149"/>
        <v>0.15909090909090909</v>
      </c>
      <c r="JW29" s="53">
        <f t="shared" si="150"/>
        <v>0.19155844155844157</v>
      </c>
      <c r="JX29" s="53">
        <f t="shared" si="151"/>
        <v>0.15151515151515152</v>
      </c>
      <c r="JY29" s="55">
        <f t="shared" si="285"/>
        <v>1</v>
      </c>
      <c r="KC29" s="41">
        <f t="shared" si="286"/>
        <v>2016</v>
      </c>
      <c r="KD29" s="44" t="str">
        <f t="shared" si="287"/>
        <v>Jul</v>
      </c>
      <c r="KE29" s="51">
        <f t="shared" si="288"/>
        <v>28</v>
      </c>
      <c r="KF29" s="72">
        <f>VLOOKUP($C29+KF$4,'Raw Data'!$B$3:$AD$1033,KF$3,0)</f>
        <v>39</v>
      </c>
      <c r="KG29" s="72">
        <f>VLOOKUP($C29+KG$4,'Raw Data'!$B$3:$AD$1033,KG$3,0)</f>
        <v>34</v>
      </c>
      <c r="KH29" s="72">
        <f>VLOOKUP($C29+KH$4,'Raw Data'!$B$3:$AD$1033,KH$3,0)</f>
        <v>0</v>
      </c>
      <c r="KI29" s="72">
        <f>VLOOKUP($C29+KI$4,'Raw Data'!$B$3:$AD$1033,KI$3,0)</f>
        <v>0</v>
      </c>
      <c r="KJ29" s="72">
        <f>VLOOKUP($C29+KJ$4,'Raw Data'!$B$3:$AD$1033,KJ$3,0)</f>
        <v>39</v>
      </c>
      <c r="KK29" s="72">
        <f>VLOOKUP($C29+KK$4,'Raw Data'!$B$3:$AD$1033,KK$3,0)</f>
        <v>41</v>
      </c>
      <c r="KL29" s="72">
        <f>VLOOKUP($C29+KL$4,'Raw Data'!$B$3:$AD$1033,KL$3,0)</f>
        <v>45</v>
      </c>
      <c r="KM29" s="73">
        <f t="shared" si="289"/>
        <v>198</v>
      </c>
      <c r="KN29" s="14"/>
      <c r="KO29" s="49">
        <f t="shared" si="290"/>
        <v>28</v>
      </c>
      <c r="KP29" s="53">
        <f t="shared" si="291"/>
        <v>0.19696969696969696</v>
      </c>
      <c r="KQ29" s="53">
        <f t="shared" si="152"/>
        <v>0.17171717171717171</v>
      </c>
      <c r="KR29" s="53">
        <f t="shared" si="153"/>
        <v>0</v>
      </c>
      <c r="KS29" s="53">
        <f t="shared" si="154"/>
        <v>0</v>
      </c>
      <c r="KT29" s="53">
        <f t="shared" si="155"/>
        <v>0.19696969696969696</v>
      </c>
      <c r="KU29" s="53">
        <f t="shared" si="156"/>
        <v>0.20707070707070707</v>
      </c>
      <c r="KV29" s="53">
        <f t="shared" si="157"/>
        <v>0.22727272727272727</v>
      </c>
      <c r="KW29" s="55">
        <f t="shared" si="292"/>
        <v>1</v>
      </c>
      <c r="LA29" s="41">
        <f t="shared" si="293"/>
        <v>2016</v>
      </c>
      <c r="LB29" s="44" t="str">
        <f t="shared" si="294"/>
        <v>Jul</v>
      </c>
      <c r="LC29" s="51">
        <f t="shared" si="295"/>
        <v>28</v>
      </c>
      <c r="LD29" s="72">
        <f>VLOOKUP($C29+LD$4,'Raw Data'!$B$3:$AD$1033,LD$3,0)</f>
        <v>68</v>
      </c>
      <c r="LE29" s="72">
        <f>VLOOKUP($C29+LE$4,'Raw Data'!$B$3:$AD$1033,LE$3,0)</f>
        <v>58</v>
      </c>
      <c r="LF29" s="72">
        <f>VLOOKUP($C29+LF$4,'Raw Data'!$B$3:$AD$1033,LF$3,0)</f>
        <v>0</v>
      </c>
      <c r="LG29" s="72">
        <f>VLOOKUP($C29+LG$4,'Raw Data'!$B$3:$AD$1033,LG$3,0)</f>
        <v>0</v>
      </c>
      <c r="LH29" s="72">
        <f>VLOOKUP($C29+LH$4,'Raw Data'!$B$3:$AD$1033,LH$3,0)</f>
        <v>104</v>
      </c>
      <c r="LI29" s="72">
        <f>VLOOKUP($C29+LI$4,'Raw Data'!$B$3:$AD$1033,LI$3,0)</f>
        <v>77</v>
      </c>
      <c r="LJ29" s="72">
        <f>VLOOKUP($C29+LJ$4,'Raw Data'!$B$3:$AD$1033,LJ$3,0)</f>
        <v>91</v>
      </c>
      <c r="LK29" s="73">
        <f t="shared" si="296"/>
        <v>398</v>
      </c>
      <c r="LL29" s="14"/>
      <c r="LM29" s="49">
        <f t="shared" si="297"/>
        <v>28</v>
      </c>
      <c r="LN29" s="53">
        <f t="shared" si="298"/>
        <v>0.17085427135678391</v>
      </c>
      <c r="LO29" s="53">
        <f t="shared" si="158"/>
        <v>0.14572864321608039</v>
      </c>
      <c r="LP29" s="53">
        <f t="shared" si="159"/>
        <v>0</v>
      </c>
      <c r="LQ29" s="53">
        <f t="shared" si="160"/>
        <v>0</v>
      </c>
      <c r="LR29" s="53">
        <f t="shared" si="161"/>
        <v>0.2613065326633166</v>
      </c>
      <c r="LS29" s="53">
        <f t="shared" si="162"/>
        <v>0.19346733668341709</v>
      </c>
      <c r="LT29" s="53">
        <f t="shared" si="163"/>
        <v>0.228643216080402</v>
      </c>
      <c r="LU29" s="55">
        <f t="shared" si="299"/>
        <v>1</v>
      </c>
      <c r="LY29" s="41">
        <f t="shared" si="300"/>
        <v>2016</v>
      </c>
      <c r="LZ29" s="44" t="str">
        <f t="shared" si="301"/>
        <v>Jul</v>
      </c>
      <c r="MA29" s="51">
        <f t="shared" si="302"/>
        <v>28</v>
      </c>
      <c r="MB29" s="72">
        <f>VLOOKUP($C29+MB$4,'Raw Data'!$B$3:$AD$1033,MB$3,0)</f>
        <v>661</v>
      </c>
      <c r="MC29" s="72">
        <f>VLOOKUP($C29+MC$4,'Raw Data'!$B$3:$AD$1033,MC$3,0)</f>
        <v>576</v>
      </c>
      <c r="MD29" s="72">
        <f>VLOOKUP($C29+MD$4,'Raw Data'!$B$3:$AD$1033,MD$3,0)</f>
        <v>123</v>
      </c>
      <c r="ME29" s="72">
        <f>VLOOKUP($C29+ME$4,'Raw Data'!$B$3:$AD$1033,ME$3,0)</f>
        <v>138</v>
      </c>
      <c r="MF29" s="72">
        <f>VLOOKUP($C29+MF$4,'Raw Data'!$B$3:$AD$1033,MF$3,0)</f>
        <v>687</v>
      </c>
      <c r="MG29" s="72">
        <f>VLOOKUP($C29+MG$4,'Raw Data'!$B$3:$AD$1033,MG$3,0)</f>
        <v>659</v>
      </c>
      <c r="MH29" s="72">
        <f>VLOOKUP($C29+MH$4,'Raw Data'!$B$3:$AD$1033,MH$3,0)</f>
        <v>701</v>
      </c>
      <c r="MI29" s="73">
        <f t="shared" si="303"/>
        <v>3545</v>
      </c>
      <c r="MJ29" s="14"/>
      <c r="MK29" s="49">
        <f t="shared" si="304"/>
        <v>28</v>
      </c>
      <c r="ML29" s="53">
        <f t="shared" si="305"/>
        <v>0.18645980253878702</v>
      </c>
      <c r="MM29" s="53">
        <f t="shared" si="164"/>
        <v>0.16248236953455572</v>
      </c>
      <c r="MN29" s="53">
        <f t="shared" si="165"/>
        <v>3.4696755994358251E-2</v>
      </c>
      <c r="MO29" s="53">
        <f t="shared" si="166"/>
        <v>3.8928067700987307E-2</v>
      </c>
      <c r="MP29" s="53">
        <f t="shared" si="167"/>
        <v>0.19379407616361072</v>
      </c>
      <c r="MQ29" s="53">
        <f t="shared" si="168"/>
        <v>0.18589562764456982</v>
      </c>
      <c r="MR29" s="53">
        <f t="shared" si="169"/>
        <v>0.19774330042313118</v>
      </c>
      <c r="MS29" s="55">
        <f t="shared" si="306"/>
        <v>0.99999999999999989</v>
      </c>
      <c r="MW29" s="41">
        <f t="shared" si="307"/>
        <v>2016</v>
      </c>
      <c r="MX29" s="44" t="str">
        <f t="shared" si="308"/>
        <v>Jul</v>
      </c>
      <c r="MY29" s="51">
        <f t="shared" si="309"/>
        <v>28</v>
      </c>
      <c r="MZ29" s="72">
        <f>VLOOKUP($C29+MZ$4,'Raw Data'!$B$3:$AD$1033,MZ$3,0)</f>
        <v>122</v>
      </c>
      <c r="NA29" s="72">
        <f>VLOOKUP($C29+NA$4,'Raw Data'!$B$3:$AD$1033,NA$3,0)</f>
        <v>125</v>
      </c>
      <c r="NB29" s="72">
        <f>VLOOKUP($C29+NB$4,'Raw Data'!$B$3:$AD$1033,NB$3,0)</f>
        <v>74</v>
      </c>
      <c r="NC29" s="72">
        <f>VLOOKUP($C29+NC$4,'Raw Data'!$B$3:$AD$1033,NC$3,0)</f>
        <v>70</v>
      </c>
      <c r="ND29" s="72">
        <f>VLOOKUP($C29+ND$4,'Raw Data'!$B$3:$AD$1033,ND$3,0)</f>
        <v>108</v>
      </c>
      <c r="NE29" s="72">
        <f>VLOOKUP($C29+NE$4,'Raw Data'!$B$3:$AD$1033,NE$3,0)</f>
        <v>107</v>
      </c>
      <c r="NF29" s="72">
        <f>VLOOKUP($C29+NF$4,'Raw Data'!$B$3:$AD$1033,NF$3,0)</f>
        <v>99</v>
      </c>
      <c r="NG29" s="73">
        <f t="shared" si="310"/>
        <v>705</v>
      </c>
      <c r="NH29" s="14"/>
      <c r="NI29" s="49">
        <f t="shared" si="311"/>
        <v>28</v>
      </c>
      <c r="NJ29" s="53">
        <f t="shared" si="170"/>
        <v>0.17304964539007092</v>
      </c>
      <c r="NK29" s="53">
        <f t="shared" si="171"/>
        <v>0.1773049645390071</v>
      </c>
      <c r="NL29" s="53">
        <f t="shared" si="172"/>
        <v>0.1049645390070922</v>
      </c>
      <c r="NM29" s="53">
        <f t="shared" si="173"/>
        <v>9.9290780141843976E-2</v>
      </c>
      <c r="NN29" s="53">
        <f t="shared" si="174"/>
        <v>0.15319148936170213</v>
      </c>
      <c r="NO29" s="53">
        <f t="shared" si="175"/>
        <v>0.15177304964539007</v>
      </c>
      <c r="NP29" s="53">
        <f t="shared" si="176"/>
        <v>0.14042553191489363</v>
      </c>
      <c r="NQ29" s="55">
        <f t="shared" si="312"/>
        <v>1</v>
      </c>
      <c r="NU29" s="41">
        <f t="shared" si="313"/>
        <v>2016</v>
      </c>
      <c r="NV29" s="44" t="str">
        <f t="shared" si="314"/>
        <v>Jul</v>
      </c>
      <c r="NW29" s="51">
        <f t="shared" si="315"/>
        <v>28</v>
      </c>
      <c r="NX29" s="72">
        <f>VLOOKUP($C29+NX$4,'Raw Data'!$B$3:$AD$1033,NX$3,0)</f>
        <v>0</v>
      </c>
      <c r="NY29" s="72">
        <f>VLOOKUP($C29+NY$4,'Raw Data'!$B$3:$AD$1033,NY$3,0)</f>
        <v>0</v>
      </c>
      <c r="NZ29" s="72">
        <f>VLOOKUP($C29+NZ$4,'Raw Data'!$B$3:$AD$1033,NZ$3,0)</f>
        <v>0</v>
      </c>
      <c r="OA29" s="72">
        <f>VLOOKUP($C29+OA$4,'Raw Data'!$B$3:$AD$1033,OA$3,0)</f>
        <v>0</v>
      </c>
      <c r="OB29" s="72">
        <f>VLOOKUP($C29+OB$4,'Raw Data'!$B$3:$AD$1033,OB$3,0)</f>
        <v>0</v>
      </c>
      <c r="OC29" s="72">
        <f>VLOOKUP($C29+OC$4,'Raw Data'!$B$3:$AD$1033,OC$3,0)</f>
        <v>0</v>
      </c>
      <c r="OD29" s="72">
        <f>VLOOKUP($C29+OD$4,'Raw Data'!$B$3:$AD$1033,OD$3,0)</f>
        <v>0</v>
      </c>
      <c r="OE29" s="73">
        <f t="shared" si="316"/>
        <v>0</v>
      </c>
      <c r="OF29" s="14"/>
      <c r="OG29" s="49">
        <f t="shared" si="317"/>
        <v>28</v>
      </c>
      <c r="OH29" s="53" t="str">
        <f t="shared" ref="OH29:OH36" si="379">IFERROR(NX29/$OE29,"")</f>
        <v/>
      </c>
      <c r="OI29" s="53" t="str">
        <f t="shared" ref="OI29:OI36" si="380">IFERROR(NY29/$OE29,"")</f>
        <v/>
      </c>
      <c r="OJ29" s="53" t="str">
        <f t="shared" ref="OJ29:OJ36" si="381">IFERROR(NZ29/$OE29,"")</f>
        <v/>
      </c>
      <c r="OK29" s="53" t="str">
        <f t="shared" ref="OK29:OK36" si="382">IFERROR(OA29/$OE29,"")</f>
        <v/>
      </c>
      <c r="OL29" s="53" t="str">
        <f t="shared" ref="OL29:OL36" si="383">IFERROR(OB29/$OE29,"")</f>
        <v/>
      </c>
      <c r="OM29" s="53" t="str">
        <f t="shared" ref="OM29:OM36" si="384">IFERROR(OC29/$OE29,"")</f>
        <v/>
      </c>
      <c r="ON29" s="53" t="str">
        <f t="shared" si="182"/>
        <v/>
      </c>
      <c r="OO29" s="55">
        <f t="shared" si="319"/>
        <v>0</v>
      </c>
      <c r="OS29" s="41">
        <f t="shared" si="320"/>
        <v>2016</v>
      </c>
      <c r="OT29" s="44" t="str">
        <f t="shared" si="321"/>
        <v>Jul</v>
      </c>
      <c r="OU29" s="51">
        <f t="shared" si="322"/>
        <v>28</v>
      </c>
      <c r="OV29" s="72">
        <f>VLOOKUP($C29+OV$4,'Raw Data'!$B$3:$AD$1033,OV$3,0)</f>
        <v>0</v>
      </c>
      <c r="OW29" s="72">
        <f>VLOOKUP($C29+OW$4,'Raw Data'!$B$3:$AD$1033,OW$3,0)</f>
        <v>0</v>
      </c>
      <c r="OX29" s="72">
        <f>VLOOKUP($C29+OX$4,'Raw Data'!$B$3:$AD$1033,OX$3,0)</f>
        <v>0</v>
      </c>
      <c r="OY29" s="72">
        <f>VLOOKUP($C29+OY$4,'Raw Data'!$B$3:$AD$1033,OY$3,0)</f>
        <v>0</v>
      </c>
      <c r="OZ29" s="72">
        <f>VLOOKUP($C29+OZ$4,'Raw Data'!$B$3:$AD$1033,OZ$3,0)</f>
        <v>0</v>
      </c>
      <c r="PA29" s="72">
        <f>VLOOKUP($C29+PA$4,'Raw Data'!$B$3:$AD$1033,PA$3,0)</f>
        <v>0</v>
      </c>
      <c r="PB29" s="72">
        <f>VLOOKUP($C29+PB$4,'Raw Data'!$B$3:$AD$1033,PB$3,0)</f>
        <v>0</v>
      </c>
      <c r="PC29" s="73">
        <f t="shared" si="323"/>
        <v>0</v>
      </c>
      <c r="PD29" s="14"/>
      <c r="PE29" s="49">
        <f t="shared" si="324"/>
        <v>28</v>
      </c>
      <c r="PF29" s="53" t="str">
        <f t="shared" si="325"/>
        <v/>
      </c>
      <c r="PG29" s="53" t="str">
        <f t="shared" si="183"/>
        <v/>
      </c>
      <c r="PH29" s="53" t="str">
        <f t="shared" si="184"/>
        <v/>
      </c>
      <c r="PI29" s="53" t="str">
        <f t="shared" si="185"/>
        <v/>
      </c>
      <c r="PJ29" s="53" t="str">
        <f t="shared" si="186"/>
        <v/>
      </c>
      <c r="PK29" s="53" t="str">
        <f t="shared" si="187"/>
        <v/>
      </c>
      <c r="PL29" s="53" t="str">
        <f t="shared" si="188"/>
        <v/>
      </c>
      <c r="PM29" s="55">
        <f t="shared" si="326"/>
        <v>0</v>
      </c>
      <c r="PS29" s="41">
        <f t="shared" si="327"/>
        <v>2016</v>
      </c>
      <c r="PT29" s="44" t="str">
        <f t="shared" si="328"/>
        <v>Jul</v>
      </c>
      <c r="PU29" s="51">
        <f t="shared" si="329"/>
        <v>28</v>
      </c>
      <c r="PV29" s="72">
        <f>VLOOKUP($C29+PV$4,'Raw Data'!$B$3:$AD$1033,PV$3,0)</f>
        <v>0</v>
      </c>
      <c r="PW29" s="72">
        <f>VLOOKUP($C29+PW$4,'Raw Data'!$B$3:$AD$1033,PW$3,0)</f>
        <v>0</v>
      </c>
      <c r="PX29" s="72">
        <f>VLOOKUP($C29+PX$4,'Raw Data'!$B$3:$AD$1033,PX$3,0)</f>
        <v>0</v>
      </c>
      <c r="PY29" s="72">
        <f>VLOOKUP($C29+PY$4,'Raw Data'!$B$3:$AD$1033,PY$3,0)</f>
        <v>0</v>
      </c>
      <c r="PZ29" s="72">
        <f>VLOOKUP($C29+PZ$4,'Raw Data'!$B$3:$AD$1033,PZ$3,0)</f>
        <v>0</v>
      </c>
      <c r="QA29" s="72">
        <f>VLOOKUP($C29+QA$4,'Raw Data'!$B$3:$AD$1033,QA$3,0)</f>
        <v>0</v>
      </c>
      <c r="QB29" s="72">
        <f>VLOOKUP($C29+QB$4,'Raw Data'!$B$3:$AD$1033,QB$3,0)</f>
        <v>0</v>
      </c>
      <c r="QC29" s="73">
        <f t="shared" si="330"/>
        <v>0</v>
      </c>
      <c r="QD29" s="14"/>
      <c r="QE29" s="49">
        <f t="shared" si="331"/>
        <v>28</v>
      </c>
      <c r="QF29" s="53" t="str">
        <f t="shared" si="332"/>
        <v/>
      </c>
      <c r="QG29" s="53" t="str">
        <f t="shared" si="189"/>
        <v/>
      </c>
      <c r="QH29" s="53" t="str">
        <f t="shared" si="190"/>
        <v/>
      </c>
      <c r="QI29" s="53" t="str">
        <f t="shared" si="191"/>
        <v/>
      </c>
      <c r="QJ29" s="53" t="str">
        <f t="shared" si="192"/>
        <v/>
      </c>
      <c r="QK29" s="53" t="str">
        <f t="shared" si="193"/>
        <v/>
      </c>
      <c r="QL29" s="53" t="str">
        <f t="shared" si="194"/>
        <v/>
      </c>
      <c r="QM29" s="55">
        <f t="shared" si="333"/>
        <v>0</v>
      </c>
      <c r="QQ29" s="41">
        <f t="shared" si="334"/>
        <v>2016</v>
      </c>
      <c r="QR29" s="44" t="str">
        <f t="shared" si="335"/>
        <v>Jul</v>
      </c>
      <c r="QS29" s="51">
        <f t="shared" si="336"/>
        <v>28</v>
      </c>
      <c r="QT29" s="72">
        <f>VLOOKUP($C29+QT$4,'Raw Data'!$B$3:$AD$1033,QT$3,0)</f>
        <v>0</v>
      </c>
      <c r="QU29" s="72">
        <f>VLOOKUP($C29+QU$4,'Raw Data'!$B$3:$AD$1033,QU$3,0)</f>
        <v>0</v>
      </c>
      <c r="QV29" s="72">
        <f>VLOOKUP($C29+QV$4,'Raw Data'!$B$3:$AD$1033,QV$3,0)</f>
        <v>0</v>
      </c>
      <c r="QW29" s="72">
        <f>VLOOKUP($C29+QW$4,'Raw Data'!$B$3:$AD$1033,QW$3,0)</f>
        <v>0</v>
      </c>
      <c r="QX29" s="72">
        <f>VLOOKUP($C29+QX$4,'Raw Data'!$B$3:$AD$1033,QX$3,0)</f>
        <v>0</v>
      </c>
      <c r="QY29" s="72">
        <f>VLOOKUP($C29+QY$4,'Raw Data'!$B$3:$AD$1033,QY$3,0)</f>
        <v>0</v>
      </c>
      <c r="QZ29" s="72">
        <f>VLOOKUP($C29+QZ$4,'Raw Data'!$B$3:$AD$1033,QZ$3,0)</f>
        <v>0</v>
      </c>
      <c r="RA29" s="73">
        <f t="shared" si="337"/>
        <v>0</v>
      </c>
      <c r="RB29" s="14"/>
      <c r="RC29" s="49">
        <f t="shared" si="338"/>
        <v>28</v>
      </c>
      <c r="RD29" s="53" t="str">
        <f t="shared" si="339"/>
        <v/>
      </c>
      <c r="RE29" s="53" t="str">
        <f t="shared" si="195"/>
        <v/>
      </c>
      <c r="RF29" s="53" t="str">
        <f t="shared" si="196"/>
        <v/>
      </c>
      <c r="RG29" s="53" t="str">
        <f t="shared" si="197"/>
        <v/>
      </c>
      <c r="RH29" s="53" t="str">
        <f t="shared" si="198"/>
        <v/>
      </c>
      <c r="RI29" s="53" t="str">
        <f t="shared" si="199"/>
        <v/>
      </c>
      <c r="RJ29" s="53" t="str">
        <f t="shared" si="200"/>
        <v/>
      </c>
      <c r="RK29" s="55">
        <f t="shared" si="340"/>
        <v>0</v>
      </c>
    </row>
    <row r="30" spans="2:479" ht="12.75" customHeight="1" x14ac:dyDescent="0.25">
      <c r="B30" s="170">
        <v>7</v>
      </c>
      <c r="C30" s="191">
        <f t="shared" si="201"/>
        <v>42565</v>
      </c>
      <c r="D30" s="41">
        <f t="shared" si="202"/>
        <v>2016</v>
      </c>
      <c r="E30" s="44" t="str">
        <f t="shared" si="203"/>
        <v>Jul</v>
      </c>
      <c r="F30" s="51">
        <f t="shared" si="204"/>
        <v>29</v>
      </c>
      <c r="G30" s="20">
        <f>VLOOKUP($C30+G$4,'Raw Data'!$B$3:$AD$1033,G$3,0)</f>
        <v>251</v>
      </c>
      <c r="H30" s="20">
        <f>VLOOKUP($C30+H$4,'Raw Data'!$B$3:$AD$1033,H$3,0)</f>
        <v>196</v>
      </c>
      <c r="I30" s="20">
        <f>VLOOKUP($C30+I$4,'Raw Data'!$B$3:$AD$1033,I$3,0)</f>
        <v>258</v>
      </c>
      <c r="J30" s="20">
        <f>VLOOKUP($C30+J$4,'Raw Data'!$B$3:$AD$1033,J$3,0)</f>
        <v>227</v>
      </c>
      <c r="K30" s="20">
        <f>VLOOKUP($C30+K$4,'Raw Data'!$B$3:$AD$1033,K$3,0)</f>
        <v>276</v>
      </c>
      <c r="L30" s="20">
        <f>VLOOKUP($C30+L$4,'Raw Data'!$B$3:$AD$1033,L$3,0)</f>
        <v>305</v>
      </c>
      <c r="M30" s="20">
        <f>VLOOKUP($C30+M$4,'Raw Data'!$B$3:$AD$1033,M$3,0)</f>
        <v>274</v>
      </c>
      <c r="N30" s="21">
        <f t="shared" si="205"/>
        <v>1787</v>
      </c>
      <c r="O30" s="14"/>
      <c r="P30" s="49">
        <f t="shared" si="206"/>
        <v>29</v>
      </c>
      <c r="Q30" s="53">
        <f t="shared" si="207"/>
        <v>0.14045886961387802</v>
      </c>
      <c r="R30" s="53">
        <f t="shared" si="80"/>
        <v>0.10968102965864578</v>
      </c>
      <c r="S30" s="53">
        <f t="shared" si="81"/>
        <v>0.14437604924454392</v>
      </c>
      <c r="T30" s="53">
        <f t="shared" si="82"/>
        <v>0.12702853945159484</v>
      </c>
      <c r="U30" s="53">
        <f t="shared" si="83"/>
        <v>0.15444879686625629</v>
      </c>
      <c r="V30" s="53">
        <f t="shared" si="84"/>
        <v>0.1706771124790151</v>
      </c>
      <c r="W30" s="53">
        <f t="shared" si="85"/>
        <v>0.15332960268606602</v>
      </c>
      <c r="X30" s="55">
        <f t="shared" si="208"/>
        <v>0.99999999999999989</v>
      </c>
      <c r="Z30" s="41">
        <f t="shared" si="209"/>
        <v>2016</v>
      </c>
      <c r="AA30" s="44" t="str">
        <f t="shared" si="210"/>
        <v>Jul</v>
      </c>
      <c r="AB30" s="51">
        <f t="shared" si="211"/>
        <v>29</v>
      </c>
      <c r="AC30" s="72">
        <f>VLOOKUP($C30+AC$4,'Raw Data'!$B$3:$AD$1033,AC$3,0)</f>
        <v>334</v>
      </c>
      <c r="AD30" s="72">
        <f>VLOOKUP($C30+AD$4,'Raw Data'!$B$3:$AD$1033,AD$3,0)</f>
        <v>342</v>
      </c>
      <c r="AE30" s="72">
        <f>VLOOKUP($C30+AE$4,'Raw Data'!$B$3:$AD$1033,AE$3,0)</f>
        <v>330</v>
      </c>
      <c r="AF30" s="72">
        <f>VLOOKUP($C30+AF$4,'Raw Data'!$B$3:$AD$1033,AF$3,0)</f>
        <v>250</v>
      </c>
      <c r="AG30" s="72">
        <f>VLOOKUP($C30+AG$4,'Raw Data'!$B$3:$AD$1033,AG$3,0)</f>
        <v>274</v>
      </c>
      <c r="AH30" s="72">
        <f>VLOOKUP($C30+AH$4,'Raw Data'!$B$3:$AD$1033,AH$3,0)</f>
        <v>295</v>
      </c>
      <c r="AI30" s="72">
        <f>VLOOKUP($C30+AI$4,'Raw Data'!$B$3:$AD$1033,AI$3,0)</f>
        <v>331</v>
      </c>
      <c r="AJ30" s="73">
        <f t="shared" si="212"/>
        <v>2156</v>
      </c>
      <c r="AK30" s="14"/>
      <c r="AL30" s="49">
        <f t="shared" si="213"/>
        <v>29</v>
      </c>
      <c r="AM30" s="53">
        <f t="shared" si="214"/>
        <v>0.15491651205936921</v>
      </c>
      <c r="AN30" s="53">
        <f t="shared" si="86"/>
        <v>0.15862708719851576</v>
      </c>
      <c r="AO30" s="53">
        <f t="shared" si="87"/>
        <v>0.15306122448979592</v>
      </c>
      <c r="AP30" s="53">
        <f t="shared" si="88"/>
        <v>0.11595547309833024</v>
      </c>
      <c r="AQ30" s="53">
        <f t="shared" si="89"/>
        <v>0.12708719851576994</v>
      </c>
      <c r="AR30" s="53">
        <f t="shared" si="90"/>
        <v>0.13682745825602968</v>
      </c>
      <c r="AS30" s="53">
        <f t="shared" si="91"/>
        <v>0.15352504638218925</v>
      </c>
      <c r="AT30" s="55">
        <f t="shared" si="215"/>
        <v>1</v>
      </c>
      <c r="AW30" s="41">
        <f t="shared" si="216"/>
        <v>2016</v>
      </c>
      <c r="AX30" s="44" t="str">
        <f t="shared" si="217"/>
        <v>Jul</v>
      </c>
      <c r="AY30" s="51">
        <f t="shared" si="218"/>
        <v>29</v>
      </c>
      <c r="AZ30" s="72">
        <f>VLOOKUP($C30+AZ$4,'Raw Data'!$B$3:$AD$1033,AZ$3,0)</f>
        <v>77</v>
      </c>
      <c r="BA30" s="72">
        <f>VLOOKUP($C30+BA$4,'Raw Data'!$B$3:$AD$1033,BA$3,0)</f>
        <v>95</v>
      </c>
      <c r="BB30" s="72">
        <f>VLOOKUP($C30+BB$4,'Raw Data'!$B$3:$AD$1033,BB$3,0)</f>
        <v>98</v>
      </c>
      <c r="BC30" s="72">
        <f>VLOOKUP($C30+BC$4,'Raw Data'!$B$3:$AD$1033,BC$3,0)</f>
        <v>110</v>
      </c>
      <c r="BD30" s="72">
        <f>VLOOKUP($C30+BD$4,'Raw Data'!$B$3:$AD$1033,BD$3,0)</f>
        <v>104</v>
      </c>
      <c r="BE30" s="72">
        <f>VLOOKUP($C30+BE$4,'Raw Data'!$B$3:$AD$1033,BE$3,0)</f>
        <v>109</v>
      </c>
      <c r="BF30" s="72">
        <f>VLOOKUP($C30+BF$4,'Raw Data'!$B$3:$AD$1033,BF$3,0)</f>
        <v>118</v>
      </c>
      <c r="BG30" s="73">
        <f t="shared" si="219"/>
        <v>711</v>
      </c>
      <c r="BH30" s="14"/>
      <c r="BI30" s="49">
        <f t="shared" si="220"/>
        <v>29</v>
      </c>
      <c r="BJ30" s="53">
        <f t="shared" si="221"/>
        <v>0.10829817158931083</v>
      </c>
      <c r="BK30" s="53">
        <f t="shared" si="347"/>
        <v>0.13361462728551335</v>
      </c>
      <c r="BL30" s="53">
        <f t="shared" si="348"/>
        <v>0.13783403656821377</v>
      </c>
      <c r="BM30" s="53">
        <f t="shared" si="349"/>
        <v>0.15471167369901548</v>
      </c>
      <c r="BN30" s="53">
        <f t="shared" si="350"/>
        <v>0.14627285513361463</v>
      </c>
      <c r="BO30" s="53">
        <f t="shared" si="351"/>
        <v>0.15330520393811534</v>
      </c>
      <c r="BP30" s="53">
        <f t="shared" si="352"/>
        <v>0.16596343178621659</v>
      </c>
      <c r="BQ30" s="55">
        <f t="shared" si="222"/>
        <v>1</v>
      </c>
      <c r="BU30" s="41">
        <f t="shared" si="223"/>
        <v>2016</v>
      </c>
      <c r="BV30" s="44" t="str">
        <f t="shared" si="224"/>
        <v>Jul</v>
      </c>
      <c r="BW30" s="51">
        <f t="shared" si="225"/>
        <v>29</v>
      </c>
      <c r="BX30" s="72">
        <f>VLOOKUP($C30+BX$4,'Raw Data'!$B$3:$AD$1033,BX$3,0)</f>
        <v>22</v>
      </c>
      <c r="BY30" s="72">
        <f>VLOOKUP($C30+BY$4,'Raw Data'!$B$3:$AD$1033,BY$3,0)</f>
        <v>11</v>
      </c>
      <c r="BZ30" s="72">
        <f>VLOOKUP($C30+BZ$4,'Raw Data'!$B$3:$AD$1033,BZ$3,0)</f>
        <v>19</v>
      </c>
      <c r="CA30" s="72">
        <f>VLOOKUP($C30+CA$4,'Raw Data'!$B$3:$AD$1033,CA$3,0)</f>
        <v>21</v>
      </c>
      <c r="CB30" s="72">
        <f>VLOOKUP($C30+CB$4,'Raw Data'!$B$3:$AD$1033,CB$3,0)</f>
        <v>37</v>
      </c>
      <c r="CC30" s="72">
        <f>VLOOKUP($C30+CC$4,'Raw Data'!$B$3:$AD$1033,CC$3,0)</f>
        <v>34</v>
      </c>
      <c r="CD30" s="72">
        <f>VLOOKUP($C30+CD$4,'Raw Data'!$B$3:$AD$1033,CD$3,0)</f>
        <v>30</v>
      </c>
      <c r="CE30" s="73">
        <f t="shared" si="226"/>
        <v>174</v>
      </c>
      <c r="CF30" s="14"/>
      <c r="CG30" s="49">
        <f t="shared" si="227"/>
        <v>29</v>
      </c>
      <c r="CH30" s="53">
        <f t="shared" si="228"/>
        <v>0.12643678160919541</v>
      </c>
      <c r="CI30" s="53">
        <f t="shared" si="353"/>
        <v>6.3218390804597707E-2</v>
      </c>
      <c r="CJ30" s="53">
        <f t="shared" si="354"/>
        <v>0.10919540229885058</v>
      </c>
      <c r="CK30" s="53">
        <f t="shared" si="355"/>
        <v>0.1206896551724138</v>
      </c>
      <c r="CL30" s="53">
        <f t="shared" si="356"/>
        <v>0.21264367816091953</v>
      </c>
      <c r="CM30" s="53">
        <f t="shared" si="357"/>
        <v>0.19540229885057472</v>
      </c>
      <c r="CN30" s="53">
        <f t="shared" si="103"/>
        <v>0.17241379310344829</v>
      </c>
      <c r="CO30" s="55">
        <f t="shared" si="229"/>
        <v>1</v>
      </c>
      <c r="CS30" s="41">
        <f t="shared" si="230"/>
        <v>2016</v>
      </c>
      <c r="CT30" s="44" t="str">
        <f t="shared" si="231"/>
        <v>Jul</v>
      </c>
      <c r="CU30" s="51">
        <f t="shared" si="232"/>
        <v>29</v>
      </c>
      <c r="CV30" s="72">
        <f>VLOOKUP($C30+CV$4,'Raw Data'!$B$3:$AD$1033,CV$3,0)</f>
        <v>393</v>
      </c>
      <c r="CW30" s="72">
        <f>VLOOKUP($C30+CW$4,'Raw Data'!$B$3:$AD$1033,CW$3,0)</f>
        <v>380</v>
      </c>
      <c r="CX30" s="72">
        <f>VLOOKUP($C30+CX$4,'Raw Data'!$B$3:$AD$1033,CX$3,0)</f>
        <v>299</v>
      </c>
      <c r="CY30" s="72">
        <f>VLOOKUP($C30+CY$4,'Raw Data'!$B$3:$AD$1033,CY$3,0)</f>
        <v>276</v>
      </c>
      <c r="CZ30" s="72">
        <f>VLOOKUP($C30+CZ$4,'Raw Data'!$B$3:$AD$1033,CZ$3,0)</f>
        <v>497</v>
      </c>
      <c r="DA30" s="72">
        <f>VLOOKUP($C30+DA$4,'Raw Data'!$B$3:$AD$1033,DA$3,0)</f>
        <v>439</v>
      </c>
      <c r="DB30" s="72">
        <f>VLOOKUP($C30+DB$4,'Raw Data'!$B$3:$AD$1033,DB$3,0)</f>
        <v>548</v>
      </c>
      <c r="DC30" s="73">
        <f t="shared" si="233"/>
        <v>2832</v>
      </c>
      <c r="DD30" s="14"/>
      <c r="DE30" s="49">
        <f t="shared" si="234"/>
        <v>29</v>
      </c>
      <c r="DF30" s="53">
        <f t="shared" ref="DF30:DF36" si="385">IFERROR(CV30/$DC30,"")</f>
        <v>0.13877118644067796</v>
      </c>
      <c r="DG30" s="53">
        <f t="shared" ref="DG30:DG36" si="386">IFERROR(CW30/$DC30,"")</f>
        <v>0.13418079096045199</v>
      </c>
      <c r="DH30" s="53">
        <f t="shared" ref="DH30:DH36" si="387">IFERROR(CX30/$DC30,"")</f>
        <v>0.10557909604519775</v>
      </c>
      <c r="DI30" s="53">
        <f t="shared" ref="DI30:DI36" si="388">IFERROR(CY30/$DC30,"")</f>
        <v>9.7457627118644072E-2</v>
      </c>
      <c r="DJ30" s="53">
        <f t="shared" ref="DJ30:DJ36" si="389">IFERROR(CZ30/$DC30,"")</f>
        <v>0.17549435028248589</v>
      </c>
      <c r="DK30" s="53">
        <f t="shared" ref="DK30:DK36" si="390">IFERROR(DA30/$DC30,"")</f>
        <v>0.1550141242937853</v>
      </c>
      <c r="DL30" s="53">
        <f t="shared" ref="DL30:DL36" si="391">IFERROR(DB30/$DC30,"")</f>
        <v>0.19350282485875706</v>
      </c>
      <c r="DM30" s="55">
        <f t="shared" si="236"/>
        <v>1.0000000000000002</v>
      </c>
      <c r="DQ30" s="41">
        <f t="shared" si="237"/>
        <v>2016</v>
      </c>
      <c r="DR30" s="44" t="str">
        <f t="shared" si="238"/>
        <v>Jul</v>
      </c>
      <c r="DS30" s="51">
        <f t="shared" si="239"/>
        <v>29</v>
      </c>
      <c r="DT30" s="72">
        <f>VLOOKUP($C30+DT$4,'Raw Data'!$B$3:$AD$1033,DT$3,0)</f>
        <v>123</v>
      </c>
      <c r="DU30" s="72">
        <f>VLOOKUP($C30+DU$4,'Raw Data'!$B$3:$AD$1033,DU$3,0)</f>
        <v>92</v>
      </c>
      <c r="DV30" s="72">
        <f>VLOOKUP($C30+DV$4,'Raw Data'!$B$3:$AD$1033,DV$3,0)</f>
        <v>81</v>
      </c>
      <c r="DW30" s="72">
        <f>VLOOKUP($C30+DW$4,'Raw Data'!$B$3:$AD$1033,DW$3,0)</f>
        <v>101</v>
      </c>
      <c r="DX30" s="72">
        <f>VLOOKUP($C30+DX$4,'Raw Data'!$B$3:$AD$1033,DX$3,0)</f>
        <v>90</v>
      </c>
      <c r="DY30" s="72">
        <f>VLOOKUP($C30+DY$4,'Raw Data'!$B$3:$AD$1033,DY$3,0)</f>
        <v>94</v>
      </c>
      <c r="DZ30" s="72">
        <f>VLOOKUP($C30+DZ$4,'Raw Data'!$B$3:$AD$1033,DZ$3,0)</f>
        <v>103</v>
      </c>
      <c r="EA30" s="73">
        <f t="shared" si="240"/>
        <v>684</v>
      </c>
      <c r="EB30" s="14"/>
      <c r="EC30" s="49">
        <f t="shared" si="241"/>
        <v>29</v>
      </c>
      <c r="ED30" s="53">
        <f t="shared" si="358"/>
        <v>0.17982456140350878</v>
      </c>
      <c r="EE30" s="53">
        <f t="shared" si="359"/>
        <v>0.13450292397660818</v>
      </c>
      <c r="EF30" s="53">
        <f t="shared" si="360"/>
        <v>0.11842105263157894</v>
      </c>
      <c r="EG30" s="53">
        <f t="shared" si="361"/>
        <v>0.1476608187134503</v>
      </c>
      <c r="EH30" s="53">
        <f t="shared" si="362"/>
        <v>0.13157894736842105</v>
      </c>
      <c r="EI30" s="53">
        <f t="shared" si="363"/>
        <v>0.13742690058479531</v>
      </c>
      <c r="EJ30" s="53">
        <f t="shared" si="364"/>
        <v>0.15058479532163743</v>
      </c>
      <c r="EK30" s="55">
        <f t="shared" si="243"/>
        <v>1</v>
      </c>
      <c r="EO30" s="41">
        <f t="shared" si="244"/>
        <v>2016</v>
      </c>
      <c r="EP30" s="44" t="str">
        <f t="shared" si="245"/>
        <v>Jul</v>
      </c>
      <c r="EQ30" s="51">
        <f t="shared" si="246"/>
        <v>29</v>
      </c>
      <c r="ER30" s="72">
        <f>VLOOKUP($C30+ER$4,'Raw Data'!$B$3:$AD$1033,ER$3,0)</f>
        <v>283</v>
      </c>
      <c r="ES30" s="72">
        <f>VLOOKUP($C30+ES$4,'Raw Data'!$B$3:$AD$1033,ES$3,0)</f>
        <v>302</v>
      </c>
      <c r="ET30" s="72">
        <f>VLOOKUP($C30+ET$4,'Raw Data'!$B$3:$AD$1033,ET$3,0)</f>
        <v>208</v>
      </c>
      <c r="EU30" s="72">
        <f>VLOOKUP($C30+EU$4,'Raw Data'!$B$3:$AD$1033,EU$3,0)</f>
        <v>283</v>
      </c>
      <c r="EV30" s="72">
        <f>VLOOKUP($C30+EV$4,'Raw Data'!$B$3:$AD$1033,EV$3,0)</f>
        <v>357</v>
      </c>
      <c r="EW30" s="72">
        <f>VLOOKUP($C30+EW$4,'Raw Data'!$B$3:$AD$1033,EW$3,0)</f>
        <v>294</v>
      </c>
      <c r="EX30" s="72">
        <f>VLOOKUP($C30+EX$4,'Raw Data'!$B$3:$AD$1033,EX$3,0)</f>
        <v>313</v>
      </c>
      <c r="EY30" s="73">
        <f t="shared" si="247"/>
        <v>2040</v>
      </c>
      <c r="EZ30" s="14"/>
      <c r="FA30" s="49">
        <f t="shared" si="248"/>
        <v>29</v>
      </c>
      <c r="FB30" s="53">
        <f t="shared" si="365"/>
        <v>0.13872549019607844</v>
      </c>
      <c r="FC30" s="53">
        <f t="shared" si="366"/>
        <v>0.14803921568627451</v>
      </c>
      <c r="FD30" s="53">
        <f t="shared" si="367"/>
        <v>0.10196078431372549</v>
      </c>
      <c r="FE30" s="53">
        <f t="shared" si="368"/>
        <v>0.13872549019607844</v>
      </c>
      <c r="FF30" s="53">
        <f t="shared" si="369"/>
        <v>0.17499999999999999</v>
      </c>
      <c r="FG30" s="53">
        <f t="shared" si="370"/>
        <v>0.14411764705882352</v>
      </c>
      <c r="FH30" s="53">
        <f t="shared" si="371"/>
        <v>0.15343137254901962</v>
      </c>
      <c r="FI30" s="55">
        <f t="shared" si="250"/>
        <v>0.99999999999999989</v>
      </c>
      <c r="FM30" s="41">
        <f t="shared" si="251"/>
        <v>2016</v>
      </c>
      <c r="FN30" s="44" t="str">
        <f t="shared" si="252"/>
        <v>Jul</v>
      </c>
      <c r="FO30" s="51">
        <f t="shared" si="253"/>
        <v>29</v>
      </c>
      <c r="FP30" s="72">
        <f>VLOOKUP($C30+FP$4,'Raw Data'!$B$3:$AD$1033,FP$3,0)</f>
        <v>2589</v>
      </c>
      <c r="FQ30" s="72">
        <f>VLOOKUP($C30+FQ$4,'Raw Data'!$B$3:$AD$1033,FQ$3,0)</f>
        <v>2502</v>
      </c>
      <c r="FR30" s="72">
        <f>VLOOKUP($C30+FR$4,'Raw Data'!$B$3:$AD$1033,FR$3,0)</f>
        <v>1674</v>
      </c>
      <c r="FS30" s="72">
        <f>VLOOKUP($C30+FS$4,'Raw Data'!$B$3:$AD$1033,FS$3,0)</f>
        <v>1473</v>
      </c>
      <c r="FT30" s="72">
        <f>VLOOKUP($C30+FT$4,'Raw Data'!$B$3:$AD$1033,FT$3,0)</f>
        <v>3398</v>
      </c>
      <c r="FU30" s="72">
        <f>VLOOKUP($C30+FU$4,'Raw Data'!$B$3:$AD$1033,FU$3,0)</f>
        <v>2937</v>
      </c>
      <c r="FV30" s="72">
        <f>VLOOKUP($C30+FV$4,'Raw Data'!$B$3:$AD$1033,FV$3,0)</f>
        <v>2936</v>
      </c>
      <c r="FW30" s="73">
        <f t="shared" si="254"/>
        <v>17509</v>
      </c>
      <c r="FX30" s="14"/>
      <c r="FY30" s="49">
        <f t="shared" si="255"/>
        <v>29</v>
      </c>
      <c r="FZ30" s="53">
        <f t="shared" si="372"/>
        <v>0.14786681135416072</v>
      </c>
      <c r="GA30" s="53">
        <f t="shared" si="373"/>
        <v>0.14289793820320978</v>
      </c>
      <c r="GB30" s="53">
        <f t="shared" si="374"/>
        <v>9.5607973042435318E-2</v>
      </c>
      <c r="GC30" s="53">
        <f t="shared" si="375"/>
        <v>8.4128162659203837E-2</v>
      </c>
      <c r="GD30" s="53">
        <f t="shared" si="376"/>
        <v>0.19407162030955508</v>
      </c>
      <c r="GE30" s="53">
        <f t="shared" si="377"/>
        <v>0.16774230395796447</v>
      </c>
      <c r="GF30" s="53">
        <f t="shared" si="378"/>
        <v>0.16768519047347077</v>
      </c>
      <c r="GG30" s="55">
        <f t="shared" si="257"/>
        <v>0.99999999999999989</v>
      </c>
      <c r="GK30" s="41">
        <f t="shared" si="258"/>
        <v>2016</v>
      </c>
      <c r="GL30" s="44" t="str">
        <f t="shared" si="259"/>
        <v>Jul</v>
      </c>
      <c r="GM30" s="51">
        <f t="shared" si="260"/>
        <v>29</v>
      </c>
      <c r="GN30" s="72">
        <f>VLOOKUP($C30+GN$4,'Raw Data'!$B$3:$AD$1033,GN$3,0)</f>
        <v>2332</v>
      </c>
      <c r="GO30" s="72">
        <f>VLOOKUP($C30+GO$4,'Raw Data'!$B$3:$AD$1033,GO$3,0)</f>
        <v>2159</v>
      </c>
      <c r="GP30" s="72">
        <f>VLOOKUP($C30+GP$4,'Raw Data'!$B$3:$AD$1033,GP$3,0)</f>
        <v>1802</v>
      </c>
      <c r="GQ30" s="72">
        <f>VLOOKUP($C30+GQ$4,'Raw Data'!$B$3:$AD$1033,GQ$3,0)</f>
        <v>1537</v>
      </c>
      <c r="GR30" s="72">
        <f>VLOOKUP($C30+GR$4,'Raw Data'!$B$3:$AD$1033,GR$3,0)</f>
        <v>2436</v>
      </c>
      <c r="GS30" s="72">
        <f>VLOOKUP($C30+GS$4,'Raw Data'!$B$3:$AD$1033,GS$3,0)</f>
        <v>2293</v>
      </c>
      <c r="GT30" s="72">
        <f>VLOOKUP($C30+GT$4,'Raw Data'!$B$3:$AD$1033,GT$3,0)</f>
        <v>2247</v>
      </c>
      <c r="GU30" s="73">
        <f t="shared" si="261"/>
        <v>14806</v>
      </c>
      <c r="GV30" s="14"/>
      <c r="GW30" s="49">
        <f t="shared" si="262"/>
        <v>29</v>
      </c>
      <c r="GX30" s="53">
        <f t="shared" si="263"/>
        <v>0.1575037147102526</v>
      </c>
      <c r="GY30" s="53">
        <f t="shared" si="341"/>
        <v>0.14581926246116439</v>
      </c>
      <c r="GZ30" s="53">
        <f t="shared" si="342"/>
        <v>0.12170741591246792</v>
      </c>
      <c r="HA30" s="53">
        <f t="shared" si="343"/>
        <v>0.10380926651357558</v>
      </c>
      <c r="HB30" s="53">
        <f t="shared" si="344"/>
        <v>0.1645278940969877</v>
      </c>
      <c r="HC30" s="53">
        <f t="shared" si="345"/>
        <v>0.15486964744022694</v>
      </c>
      <c r="HD30" s="53">
        <f t="shared" si="346"/>
        <v>0.15176279886532487</v>
      </c>
      <c r="HE30" s="55">
        <f t="shared" si="264"/>
        <v>0.99999999999999989</v>
      </c>
      <c r="HI30" s="41">
        <f t="shared" si="265"/>
        <v>2016</v>
      </c>
      <c r="HJ30" s="44" t="str">
        <f t="shared" si="266"/>
        <v>Jul</v>
      </c>
      <c r="HK30" s="51">
        <f t="shared" si="267"/>
        <v>29</v>
      </c>
      <c r="HL30" s="72">
        <f>VLOOKUP($C30+HL$4,'Raw Data'!$B$3:$AD$1033,HL$3,0)</f>
        <v>144</v>
      </c>
      <c r="HM30" s="72">
        <f>VLOOKUP($C30+HM$4,'Raw Data'!$B$3:$AD$1033,HM$3,0)</f>
        <v>144</v>
      </c>
      <c r="HN30" s="72">
        <f>VLOOKUP($C30+HN$4,'Raw Data'!$B$3:$AD$1033,HN$3,0)</f>
        <v>127</v>
      </c>
      <c r="HO30" s="72">
        <f>VLOOKUP($C30+HO$4,'Raw Data'!$B$3:$AD$1033,HO$3,0)</f>
        <v>128</v>
      </c>
      <c r="HP30" s="72">
        <f>VLOOKUP($C30+HP$4,'Raw Data'!$B$3:$AD$1033,HP$3,0)</f>
        <v>172</v>
      </c>
      <c r="HQ30" s="72">
        <f>VLOOKUP($C30+HQ$4,'Raw Data'!$B$3:$AD$1033,HQ$3,0)</f>
        <v>124</v>
      </c>
      <c r="HR30" s="72">
        <f>VLOOKUP($C30+HR$4,'Raw Data'!$B$3:$AD$1033,HR$3,0)</f>
        <v>176</v>
      </c>
      <c r="HS30" s="73">
        <f t="shared" si="268"/>
        <v>1015</v>
      </c>
      <c r="HT30" s="14"/>
      <c r="HU30" s="49">
        <f t="shared" si="269"/>
        <v>29</v>
      </c>
      <c r="HV30" s="53">
        <f t="shared" si="270"/>
        <v>0.14187192118226602</v>
      </c>
      <c r="HW30" s="53">
        <f t="shared" si="134"/>
        <v>0.14187192118226602</v>
      </c>
      <c r="HX30" s="53">
        <f t="shared" si="135"/>
        <v>0.12512315270935961</v>
      </c>
      <c r="HY30" s="53">
        <f t="shared" si="136"/>
        <v>0.12610837438423644</v>
      </c>
      <c r="HZ30" s="53">
        <f t="shared" si="137"/>
        <v>0.16945812807881774</v>
      </c>
      <c r="IA30" s="53">
        <f t="shared" si="138"/>
        <v>0.12216748768472907</v>
      </c>
      <c r="IB30" s="53">
        <f t="shared" si="139"/>
        <v>0.17339901477832512</v>
      </c>
      <c r="IC30" s="55">
        <f t="shared" si="271"/>
        <v>1</v>
      </c>
      <c r="IG30" s="41">
        <f t="shared" si="272"/>
        <v>2016</v>
      </c>
      <c r="IH30" s="44" t="str">
        <f t="shared" si="273"/>
        <v>Jul</v>
      </c>
      <c r="II30" s="51">
        <f t="shared" si="274"/>
        <v>29</v>
      </c>
      <c r="IJ30" s="72">
        <f>VLOOKUP($C30+IJ$4,'Raw Data'!$B$3:$AD$1033,IJ$3,0)</f>
        <v>158</v>
      </c>
      <c r="IK30" s="72">
        <f>VLOOKUP($C30+IK$4,'Raw Data'!$B$3:$AD$1033,IK$3,0)</f>
        <v>136</v>
      </c>
      <c r="IL30" s="72">
        <f>VLOOKUP($C30+IL$4,'Raw Data'!$B$3:$AD$1033,IL$3,0)</f>
        <v>176</v>
      </c>
      <c r="IM30" s="72">
        <f>VLOOKUP($C30+IM$4,'Raw Data'!$B$3:$AD$1033,IM$3,0)</f>
        <v>132</v>
      </c>
      <c r="IN30" s="72">
        <f>VLOOKUP($C30+IN$4,'Raw Data'!$B$3:$AD$1033,IN$3,0)</f>
        <v>160</v>
      </c>
      <c r="IO30" s="72">
        <f>VLOOKUP($C30+IO$4,'Raw Data'!$B$3:$AD$1033,IO$3,0)</f>
        <v>166</v>
      </c>
      <c r="IP30" s="72">
        <f>VLOOKUP($C30+IP$4,'Raw Data'!$B$3:$AD$1033,IP$3,0)</f>
        <v>173</v>
      </c>
      <c r="IQ30" s="73">
        <f t="shared" si="275"/>
        <v>1101</v>
      </c>
      <c r="IR30" s="14"/>
      <c r="IS30" s="49">
        <f t="shared" si="276"/>
        <v>29</v>
      </c>
      <c r="IT30" s="53">
        <f t="shared" si="277"/>
        <v>0.14350590372388738</v>
      </c>
      <c r="IU30" s="53">
        <f t="shared" si="140"/>
        <v>0.12352406902815623</v>
      </c>
      <c r="IV30" s="53">
        <f t="shared" si="141"/>
        <v>0.15985467756584923</v>
      </c>
      <c r="IW30" s="53">
        <f t="shared" si="142"/>
        <v>0.11989100817438691</v>
      </c>
      <c r="IX30" s="53">
        <f t="shared" si="143"/>
        <v>0.14532243415077203</v>
      </c>
      <c r="IY30" s="53">
        <f t="shared" si="144"/>
        <v>0.15077202543142598</v>
      </c>
      <c r="IZ30" s="53">
        <f t="shared" si="145"/>
        <v>0.15712988192552224</v>
      </c>
      <c r="JA30" s="55">
        <f t="shared" si="278"/>
        <v>1</v>
      </c>
      <c r="JE30" s="41">
        <f t="shared" si="279"/>
        <v>2016</v>
      </c>
      <c r="JF30" s="44" t="str">
        <f t="shared" si="280"/>
        <v>Jul</v>
      </c>
      <c r="JG30" s="51">
        <f t="shared" si="281"/>
        <v>29</v>
      </c>
      <c r="JH30" s="72">
        <f>VLOOKUP($C30+JH$4,'Raw Data'!$B$3:$AD$1033,JH$3,0)</f>
        <v>137</v>
      </c>
      <c r="JI30" s="72">
        <f>VLOOKUP($C30+JI$4,'Raw Data'!$B$3:$AD$1033,JI$3,0)</f>
        <v>145</v>
      </c>
      <c r="JJ30" s="72">
        <f>VLOOKUP($C30+JJ$4,'Raw Data'!$B$3:$AD$1033,JJ$3,0)</f>
        <v>155</v>
      </c>
      <c r="JK30" s="72">
        <f>VLOOKUP($C30+JK$4,'Raw Data'!$B$3:$AD$1033,JK$3,0)</f>
        <v>119</v>
      </c>
      <c r="JL30" s="72">
        <f>VLOOKUP($C30+JL$4,'Raw Data'!$B$3:$AD$1033,JL$3,0)</f>
        <v>163</v>
      </c>
      <c r="JM30" s="72">
        <f>VLOOKUP($C30+JM$4,'Raw Data'!$B$3:$AD$1033,JM$3,0)</f>
        <v>146</v>
      </c>
      <c r="JN30" s="72">
        <f>VLOOKUP($C30+JN$4,'Raw Data'!$B$3:$AD$1033,JN$3,0)</f>
        <v>145</v>
      </c>
      <c r="JO30" s="73">
        <f t="shared" si="282"/>
        <v>1010</v>
      </c>
      <c r="JP30" s="14"/>
      <c r="JQ30" s="49">
        <f t="shared" si="283"/>
        <v>29</v>
      </c>
      <c r="JR30" s="53">
        <f t="shared" si="284"/>
        <v>0.13564356435643565</v>
      </c>
      <c r="JS30" s="53">
        <f t="shared" si="146"/>
        <v>0.14356435643564355</v>
      </c>
      <c r="JT30" s="53">
        <f t="shared" si="147"/>
        <v>0.15346534653465346</v>
      </c>
      <c r="JU30" s="53">
        <f t="shared" si="148"/>
        <v>0.11782178217821782</v>
      </c>
      <c r="JV30" s="53">
        <f t="shared" si="149"/>
        <v>0.16138613861386139</v>
      </c>
      <c r="JW30" s="53">
        <f t="shared" si="150"/>
        <v>0.14455445544554454</v>
      </c>
      <c r="JX30" s="53">
        <f t="shared" si="151"/>
        <v>0.14356435643564355</v>
      </c>
      <c r="JY30" s="55">
        <f t="shared" si="285"/>
        <v>1</v>
      </c>
      <c r="KC30" s="41">
        <f t="shared" si="286"/>
        <v>2016</v>
      </c>
      <c r="KD30" s="44" t="str">
        <f t="shared" si="287"/>
        <v>Jul</v>
      </c>
      <c r="KE30" s="51">
        <f t="shared" si="288"/>
        <v>29</v>
      </c>
      <c r="KF30" s="72">
        <f>VLOOKUP($C30+KF$4,'Raw Data'!$B$3:$AD$1033,KF$3,0)</f>
        <v>28</v>
      </c>
      <c r="KG30" s="72">
        <f>VLOOKUP($C30+KG$4,'Raw Data'!$B$3:$AD$1033,KG$3,0)</f>
        <v>38</v>
      </c>
      <c r="KH30" s="72">
        <f>VLOOKUP($C30+KH$4,'Raw Data'!$B$3:$AD$1033,KH$3,0)</f>
        <v>0</v>
      </c>
      <c r="KI30" s="72">
        <f>VLOOKUP($C30+KI$4,'Raw Data'!$B$3:$AD$1033,KI$3,0)</f>
        <v>0</v>
      </c>
      <c r="KJ30" s="72">
        <f>VLOOKUP($C30+KJ$4,'Raw Data'!$B$3:$AD$1033,KJ$3,0)</f>
        <v>39</v>
      </c>
      <c r="KK30" s="72">
        <f>VLOOKUP($C30+KK$4,'Raw Data'!$B$3:$AD$1033,KK$3,0)</f>
        <v>51</v>
      </c>
      <c r="KL30" s="72">
        <f>VLOOKUP($C30+KL$4,'Raw Data'!$B$3:$AD$1033,KL$3,0)</f>
        <v>36</v>
      </c>
      <c r="KM30" s="73">
        <f t="shared" si="289"/>
        <v>192</v>
      </c>
      <c r="KN30" s="14"/>
      <c r="KO30" s="49">
        <f t="shared" si="290"/>
        <v>29</v>
      </c>
      <c r="KP30" s="53">
        <f t="shared" si="291"/>
        <v>0.14583333333333334</v>
      </c>
      <c r="KQ30" s="53">
        <f t="shared" si="152"/>
        <v>0.19791666666666666</v>
      </c>
      <c r="KR30" s="53">
        <f t="shared" si="153"/>
        <v>0</v>
      </c>
      <c r="KS30" s="53">
        <f t="shared" si="154"/>
        <v>0</v>
      </c>
      <c r="KT30" s="53">
        <f t="shared" si="155"/>
        <v>0.203125</v>
      </c>
      <c r="KU30" s="53">
        <f t="shared" si="156"/>
        <v>0.265625</v>
      </c>
      <c r="KV30" s="53">
        <f t="shared" si="157"/>
        <v>0.1875</v>
      </c>
      <c r="KW30" s="55">
        <f t="shared" si="292"/>
        <v>1</v>
      </c>
      <c r="LA30" s="41">
        <f t="shared" si="293"/>
        <v>2016</v>
      </c>
      <c r="LB30" s="44" t="str">
        <f t="shared" si="294"/>
        <v>Jul</v>
      </c>
      <c r="LC30" s="51">
        <f t="shared" si="295"/>
        <v>29</v>
      </c>
      <c r="LD30" s="72">
        <f>VLOOKUP($C30+LD$4,'Raw Data'!$B$3:$AD$1033,LD$3,0)</f>
        <v>88</v>
      </c>
      <c r="LE30" s="72">
        <f>VLOOKUP($C30+LE$4,'Raw Data'!$B$3:$AD$1033,LE$3,0)</f>
        <v>70</v>
      </c>
      <c r="LF30" s="72">
        <f>VLOOKUP($C30+LF$4,'Raw Data'!$B$3:$AD$1033,LF$3,0)</f>
        <v>0</v>
      </c>
      <c r="LG30" s="72">
        <f>VLOOKUP($C30+LG$4,'Raw Data'!$B$3:$AD$1033,LG$3,0)</f>
        <v>0</v>
      </c>
      <c r="LH30" s="72">
        <f>VLOOKUP($C30+LH$4,'Raw Data'!$B$3:$AD$1033,LH$3,0)</f>
        <v>75</v>
      </c>
      <c r="LI30" s="72">
        <f>VLOOKUP($C30+LI$4,'Raw Data'!$B$3:$AD$1033,LI$3,0)</f>
        <v>74</v>
      </c>
      <c r="LJ30" s="72">
        <f>VLOOKUP($C30+LJ$4,'Raw Data'!$B$3:$AD$1033,LJ$3,0)</f>
        <v>71</v>
      </c>
      <c r="LK30" s="73">
        <f t="shared" si="296"/>
        <v>378</v>
      </c>
      <c r="LL30" s="14"/>
      <c r="LM30" s="49">
        <f t="shared" si="297"/>
        <v>29</v>
      </c>
      <c r="LN30" s="53">
        <f t="shared" ref="LN30:LN36" si="392">IFERROR(LD30/$LK30,"")</f>
        <v>0.23280423280423279</v>
      </c>
      <c r="LO30" s="53">
        <f t="shared" ref="LO30:LO36" si="393">IFERROR(LE30/$LK30,"")</f>
        <v>0.18518518518518517</v>
      </c>
      <c r="LP30" s="53">
        <f t="shared" ref="LP30:LP36" si="394">IFERROR(LF30/$LK30,"")</f>
        <v>0</v>
      </c>
      <c r="LQ30" s="53">
        <f t="shared" ref="LQ30:LQ36" si="395">IFERROR(LG30/$LK30,"")</f>
        <v>0</v>
      </c>
      <c r="LR30" s="53">
        <f t="shared" ref="LR30:LR36" si="396">IFERROR(LH30/$LK30,"")</f>
        <v>0.1984126984126984</v>
      </c>
      <c r="LS30" s="53">
        <f t="shared" ref="LS30:LS36" si="397">IFERROR(LI30/$LK30,"")</f>
        <v>0.19576719576719576</v>
      </c>
      <c r="LT30" s="53">
        <f t="shared" ref="LT30:LT36" si="398">IFERROR(LJ30/$LK30,"")</f>
        <v>0.18783068783068782</v>
      </c>
      <c r="LU30" s="55">
        <f t="shared" si="299"/>
        <v>0.99999999999999989</v>
      </c>
      <c r="LY30" s="41">
        <f t="shared" si="300"/>
        <v>2016</v>
      </c>
      <c r="LZ30" s="44" t="str">
        <f t="shared" si="301"/>
        <v>Jul</v>
      </c>
      <c r="MA30" s="51">
        <f t="shared" si="302"/>
        <v>29</v>
      </c>
      <c r="MB30" s="72">
        <f>VLOOKUP($C30+MB$4,'Raw Data'!$B$3:$AD$1033,MB$3,0)</f>
        <v>621</v>
      </c>
      <c r="MC30" s="72">
        <f>VLOOKUP($C30+MC$4,'Raw Data'!$B$3:$AD$1033,MC$3,0)</f>
        <v>525</v>
      </c>
      <c r="MD30" s="72">
        <f>VLOOKUP($C30+MD$4,'Raw Data'!$B$3:$AD$1033,MD$3,0)</f>
        <v>141</v>
      </c>
      <c r="ME30" s="72">
        <f>VLOOKUP($C30+ME$4,'Raw Data'!$B$3:$AD$1033,ME$3,0)</f>
        <v>130</v>
      </c>
      <c r="MF30" s="72">
        <f>VLOOKUP($C30+MF$4,'Raw Data'!$B$3:$AD$1033,MF$3,0)</f>
        <v>622</v>
      </c>
      <c r="MG30" s="72">
        <f>VLOOKUP($C30+MG$4,'Raw Data'!$B$3:$AD$1033,MG$3,0)</f>
        <v>607</v>
      </c>
      <c r="MH30" s="72">
        <f>VLOOKUP($C30+MH$4,'Raw Data'!$B$3:$AD$1033,MH$3,0)</f>
        <v>736</v>
      </c>
      <c r="MI30" s="73">
        <f t="shared" si="303"/>
        <v>3382</v>
      </c>
      <c r="MJ30" s="14"/>
      <c r="MK30" s="49">
        <f t="shared" si="304"/>
        <v>29</v>
      </c>
      <c r="ML30" s="53">
        <f t="shared" si="305"/>
        <v>0.18361916026020106</v>
      </c>
      <c r="MM30" s="53">
        <f t="shared" si="164"/>
        <v>0.15523358959195743</v>
      </c>
      <c r="MN30" s="53">
        <f t="shared" si="165"/>
        <v>4.1691306918982853E-2</v>
      </c>
      <c r="MO30" s="53">
        <f t="shared" si="166"/>
        <v>3.8438793613246598E-2</v>
      </c>
      <c r="MP30" s="53">
        <f t="shared" si="167"/>
        <v>0.18391484328799526</v>
      </c>
      <c r="MQ30" s="53">
        <f t="shared" si="168"/>
        <v>0.1794795978710822</v>
      </c>
      <c r="MR30" s="53">
        <f t="shared" si="169"/>
        <v>0.21762270845653459</v>
      </c>
      <c r="MS30" s="55">
        <f t="shared" si="306"/>
        <v>1</v>
      </c>
      <c r="MW30" s="41">
        <f t="shared" si="307"/>
        <v>2016</v>
      </c>
      <c r="MX30" s="44" t="str">
        <f t="shared" si="308"/>
        <v>Jul</v>
      </c>
      <c r="MY30" s="51">
        <f t="shared" si="309"/>
        <v>29</v>
      </c>
      <c r="MZ30" s="72">
        <f>VLOOKUP($C30+MZ$4,'Raw Data'!$B$3:$AD$1033,MZ$3,0)</f>
        <v>109</v>
      </c>
      <c r="NA30" s="72">
        <f>VLOOKUP($C30+NA$4,'Raw Data'!$B$3:$AD$1033,NA$3,0)</f>
        <v>88</v>
      </c>
      <c r="NB30" s="72">
        <f>VLOOKUP($C30+NB$4,'Raw Data'!$B$3:$AD$1033,NB$3,0)</f>
        <v>93</v>
      </c>
      <c r="NC30" s="72">
        <f>VLOOKUP($C30+NC$4,'Raw Data'!$B$3:$AD$1033,NC$3,0)</f>
        <v>60</v>
      </c>
      <c r="ND30" s="72">
        <f>VLOOKUP($C30+ND$4,'Raw Data'!$B$3:$AD$1033,ND$3,0)</f>
        <v>104</v>
      </c>
      <c r="NE30" s="72">
        <f>VLOOKUP($C30+NE$4,'Raw Data'!$B$3:$AD$1033,NE$3,0)</f>
        <v>107</v>
      </c>
      <c r="NF30" s="72">
        <f>VLOOKUP($C30+NF$4,'Raw Data'!$B$3:$AD$1033,NF$3,0)</f>
        <v>124</v>
      </c>
      <c r="NG30" s="73">
        <f t="shared" si="310"/>
        <v>685</v>
      </c>
      <c r="NH30" s="14"/>
      <c r="NI30" s="49">
        <f t="shared" si="311"/>
        <v>29</v>
      </c>
      <c r="NJ30" s="53">
        <f t="shared" si="170"/>
        <v>0.15912408759124089</v>
      </c>
      <c r="NK30" s="53">
        <f t="shared" si="171"/>
        <v>0.12846715328467154</v>
      </c>
      <c r="NL30" s="53">
        <f t="shared" si="172"/>
        <v>0.13576642335766423</v>
      </c>
      <c r="NM30" s="53">
        <f t="shared" si="173"/>
        <v>8.7591240875912413E-2</v>
      </c>
      <c r="NN30" s="53">
        <f t="shared" si="174"/>
        <v>0.15182481751824817</v>
      </c>
      <c r="NO30" s="53">
        <f t="shared" si="175"/>
        <v>0.1562043795620438</v>
      </c>
      <c r="NP30" s="53">
        <f t="shared" si="176"/>
        <v>0.18102189781021899</v>
      </c>
      <c r="NQ30" s="55">
        <f t="shared" si="312"/>
        <v>1</v>
      </c>
      <c r="NU30" s="41">
        <f t="shared" si="313"/>
        <v>2016</v>
      </c>
      <c r="NV30" s="44" t="str">
        <f t="shared" si="314"/>
        <v>Jul</v>
      </c>
      <c r="NW30" s="51">
        <f t="shared" si="315"/>
        <v>29</v>
      </c>
      <c r="NX30" s="72">
        <f>VLOOKUP($C30+NX$4,'Raw Data'!$B$3:$AD$1033,NX$3,0)</f>
        <v>0</v>
      </c>
      <c r="NY30" s="72">
        <f>VLOOKUP($C30+NY$4,'Raw Data'!$B$3:$AD$1033,NY$3,0)</f>
        <v>0</v>
      </c>
      <c r="NZ30" s="72">
        <f>VLOOKUP($C30+NZ$4,'Raw Data'!$B$3:$AD$1033,NZ$3,0)</f>
        <v>0</v>
      </c>
      <c r="OA30" s="72">
        <f>VLOOKUP($C30+OA$4,'Raw Data'!$B$3:$AD$1033,OA$3,0)</f>
        <v>0</v>
      </c>
      <c r="OB30" s="72">
        <f>VLOOKUP($C30+OB$4,'Raw Data'!$B$3:$AD$1033,OB$3,0)</f>
        <v>0</v>
      </c>
      <c r="OC30" s="72">
        <f>VLOOKUP($C30+OC$4,'Raw Data'!$B$3:$AD$1033,OC$3,0)</f>
        <v>0</v>
      </c>
      <c r="OD30" s="72">
        <f>VLOOKUP($C30+OD$4,'Raw Data'!$B$3:$AD$1033,OD$3,0)</f>
        <v>0</v>
      </c>
      <c r="OE30" s="73">
        <f t="shared" si="316"/>
        <v>0</v>
      </c>
      <c r="OF30" s="14"/>
      <c r="OG30" s="49">
        <f t="shared" si="317"/>
        <v>29</v>
      </c>
      <c r="OH30" s="53" t="str">
        <f t="shared" si="379"/>
        <v/>
      </c>
      <c r="OI30" s="53" t="str">
        <f t="shared" si="380"/>
        <v/>
      </c>
      <c r="OJ30" s="53" t="str">
        <f t="shared" si="381"/>
        <v/>
      </c>
      <c r="OK30" s="53" t="str">
        <f t="shared" si="382"/>
        <v/>
      </c>
      <c r="OL30" s="53" t="str">
        <f t="shared" si="383"/>
        <v/>
      </c>
      <c r="OM30" s="53" t="str">
        <f t="shared" si="384"/>
        <v/>
      </c>
      <c r="ON30" s="53" t="str">
        <f t="shared" si="182"/>
        <v/>
      </c>
      <c r="OO30" s="55">
        <f t="shared" si="319"/>
        <v>0</v>
      </c>
      <c r="OS30" s="41">
        <f t="shared" si="320"/>
        <v>2016</v>
      </c>
      <c r="OT30" s="44" t="str">
        <f t="shared" si="321"/>
        <v>Jul</v>
      </c>
      <c r="OU30" s="51">
        <f t="shared" si="322"/>
        <v>29</v>
      </c>
      <c r="OV30" s="72">
        <f>VLOOKUP($C30+OV$4,'Raw Data'!$B$3:$AD$1033,OV$3,0)</f>
        <v>0</v>
      </c>
      <c r="OW30" s="72">
        <f>VLOOKUP($C30+OW$4,'Raw Data'!$B$3:$AD$1033,OW$3,0)</f>
        <v>0</v>
      </c>
      <c r="OX30" s="72">
        <f>VLOOKUP($C30+OX$4,'Raw Data'!$B$3:$AD$1033,OX$3,0)</f>
        <v>0</v>
      </c>
      <c r="OY30" s="72">
        <f>VLOOKUP($C30+OY$4,'Raw Data'!$B$3:$AD$1033,OY$3,0)</f>
        <v>0</v>
      </c>
      <c r="OZ30" s="72">
        <f>VLOOKUP($C30+OZ$4,'Raw Data'!$B$3:$AD$1033,OZ$3,0)</f>
        <v>0</v>
      </c>
      <c r="PA30" s="72">
        <f>VLOOKUP($C30+PA$4,'Raw Data'!$B$3:$AD$1033,PA$3,0)</f>
        <v>0</v>
      </c>
      <c r="PB30" s="72">
        <f>VLOOKUP($C30+PB$4,'Raw Data'!$B$3:$AD$1033,PB$3,0)</f>
        <v>0</v>
      </c>
      <c r="PC30" s="73">
        <f t="shared" si="323"/>
        <v>0</v>
      </c>
      <c r="PD30" s="14"/>
      <c r="PE30" s="49">
        <f t="shared" si="324"/>
        <v>29</v>
      </c>
      <c r="PF30" s="53" t="str">
        <f t="shared" ref="PF30:PF36" si="399">IFERROR(OV30/$PC30,"")</f>
        <v/>
      </c>
      <c r="PG30" s="53" t="str">
        <f t="shared" ref="PG30:PG36" si="400">IFERROR(OW30/$PC30,"")</f>
        <v/>
      </c>
      <c r="PH30" s="53" t="str">
        <f t="shared" ref="PH30:PH36" si="401">IFERROR(OX30/$PC30,"")</f>
        <v/>
      </c>
      <c r="PI30" s="53" t="str">
        <f t="shared" ref="PI30:PI36" si="402">IFERROR(OY30/$PC30,"")</f>
        <v/>
      </c>
      <c r="PJ30" s="53" t="str">
        <f t="shared" ref="PJ30:PJ36" si="403">IFERROR(OZ30/$PC30,"")</f>
        <v/>
      </c>
      <c r="PK30" s="53" t="str">
        <f t="shared" ref="PK30:PK36" si="404">IFERROR(PA30/$PC30,"")</f>
        <v/>
      </c>
      <c r="PL30" s="53" t="str">
        <f t="shared" ref="PL30:PL36" si="405">IFERROR(PB30/$PC30,"")</f>
        <v/>
      </c>
      <c r="PM30" s="55">
        <f t="shared" si="326"/>
        <v>0</v>
      </c>
      <c r="PS30" s="41">
        <f t="shared" si="327"/>
        <v>2016</v>
      </c>
      <c r="PT30" s="44" t="str">
        <f t="shared" si="328"/>
        <v>Jul</v>
      </c>
      <c r="PU30" s="51">
        <f t="shared" si="329"/>
        <v>29</v>
      </c>
      <c r="PV30" s="72">
        <f>VLOOKUP($C30+PV$4,'Raw Data'!$B$3:$AD$1033,PV$3,0)</f>
        <v>0</v>
      </c>
      <c r="PW30" s="72">
        <f>VLOOKUP($C30+PW$4,'Raw Data'!$B$3:$AD$1033,PW$3,0)</f>
        <v>0</v>
      </c>
      <c r="PX30" s="72">
        <f>VLOOKUP($C30+PX$4,'Raw Data'!$B$3:$AD$1033,PX$3,0)</f>
        <v>0</v>
      </c>
      <c r="PY30" s="72">
        <f>VLOOKUP($C30+PY$4,'Raw Data'!$B$3:$AD$1033,PY$3,0)</f>
        <v>0</v>
      </c>
      <c r="PZ30" s="72">
        <f>VLOOKUP($C30+PZ$4,'Raw Data'!$B$3:$AD$1033,PZ$3,0)</f>
        <v>0</v>
      </c>
      <c r="QA30" s="72">
        <f>VLOOKUP($C30+QA$4,'Raw Data'!$B$3:$AD$1033,QA$3,0)</f>
        <v>0</v>
      </c>
      <c r="QB30" s="72">
        <f>VLOOKUP($C30+QB$4,'Raw Data'!$B$3:$AD$1033,QB$3,0)</f>
        <v>0</v>
      </c>
      <c r="QC30" s="73">
        <f t="shared" si="330"/>
        <v>0</v>
      </c>
      <c r="QD30" s="14"/>
      <c r="QE30" s="49">
        <f t="shared" si="331"/>
        <v>29</v>
      </c>
      <c r="QF30" s="53" t="str">
        <f t="shared" si="332"/>
        <v/>
      </c>
      <c r="QG30" s="53" t="str">
        <f t="shared" si="189"/>
        <v/>
      </c>
      <c r="QH30" s="53" t="str">
        <f t="shared" si="190"/>
        <v/>
      </c>
      <c r="QI30" s="53" t="str">
        <f t="shared" si="191"/>
        <v/>
      </c>
      <c r="QJ30" s="53" t="str">
        <f t="shared" si="192"/>
        <v/>
      </c>
      <c r="QK30" s="53" t="str">
        <f t="shared" si="193"/>
        <v/>
      </c>
      <c r="QL30" s="53" t="str">
        <f t="shared" si="194"/>
        <v/>
      </c>
      <c r="QM30" s="55">
        <f t="shared" si="333"/>
        <v>0</v>
      </c>
      <c r="QQ30" s="41">
        <f t="shared" si="334"/>
        <v>2016</v>
      </c>
      <c r="QR30" s="44" t="str">
        <f t="shared" si="335"/>
        <v>Jul</v>
      </c>
      <c r="QS30" s="51">
        <f t="shared" si="336"/>
        <v>29</v>
      </c>
      <c r="QT30" s="72">
        <f>VLOOKUP($C30+QT$4,'Raw Data'!$B$3:$AD$1033,QT$3,0)</f>
        <v>0</v>
      </c>
      <c r="QU30" s="72">
        <f>VLOOKUP($C30+QU$4,'Raw Data'!$B$3:$AD$1033,QU$3,0)</f>
        <v>0</v>
      </c>
      <c r="QV30" s="72">
        <f>VLOOKUP($C30+QV$4,'Raw Data'!$B$3:$AD$1033,QV$3,0)</f>
        <v>0</v>
      </c>
      <c r="QW30" s="72">
        <f>VLOOKUP($C30+QW$4,'Raw Data'!$B$3:$AD$1033,QW$3,0)</f>
        <v>0</v>
      </c>
      <c r="QX30" s="72">
        <f>VLOOKUP($C30+QX$4,'Raw Data'!$B$3:$AD$1033,QX$3,0)</f>
        <v>0</v>
      </c>
      <c r="QY30" s="72">
        <f>VLOOKUP($C30+QY$4,'Raw Data'!$B$3:$AD$1033,QY$3,0)</f>
        <v>0</v>
      </c>
      <c r="QZ30" s="72">
        <f>VLOOKUP($C30+QZ$4,'Raw Data'!$B$3:$AD$1033,QZ$3,0)</f>
        <v>0</v>
      </c>
      <c r="RA30" s="73">
        <f t="shared" si="337"/>
        <v>0</v>
      </c>
      <c r="RB30" s="14"/>
      <c r="RC30" s="49">
        <f t="shared" si="338"/>
        <v>29</v>
      </c>
      <c r="RD30" s="53" t="str">
        <f t="shared" si="339"/>
        <v/>
      </c>
      <c r="RE30" s="53" t="str">
        <f t="shared" si="195"/>
        <v/>
      </c>
      <c r="RF30" s="53" t="str">
        <f t="shared" si="196"/>
        <v/>
      </c>
      <c r="RG30" s="53" t="str">
        <f t="shared" si="197"/>
        <v/>
      </c>
      <c r="RH30" s="53" t="str">
        <f t="shared" si="198"/>
        <v/>
      </c>
      <c r="RI30" s="53" t="str">
        <f t="shared" si="199"/>
        <v/>
      </c>
      <c r="RJ30" s="53" t="str">
        <f t="shared" si="200"/>
        <v/>
      </c>
      <c r="RK30" s="55">
        <f t="shared" si="340"/>
        <v>0</v>
      </c>
    </row>
    <row r="31" spans="2:479" ht="12.75" customHeight="1" x14ac:dyDescent="0.25">
      <c r="B31" s="170">
        <v>7</v>
      </c>
      <c r="C31" s="191">
        <f t="shared" si="201"/>
        <v>42572</v>
      </c>
      <c r="D31" s="41">
        <f t="shared" si="202"/>
        <v>2016</v>
      </c>
      <c r="E31" s="44" t="str">
        <f t="shared" si="203"/>
        <v>Jul</v>
      </c>
      <c r="F31" s="51">
        <f t="shared" si="204"/>
        <v>30</v>
      </c>
      <c r="G31" s="20">
        <f>VLOOKUP($C31+G$4,'Raw Data'!$B$3:$AD$1033,G$3,0)</f>
        <v>223</v>
      </c>
      <c r="H31" s="20">
        <f>VLOOKUP($C31+H$4,'Raw Data'!$B$3:$AD$1033,H$3,0)</f>
        <v>206</v>
      </c>
      <c r="I31" s="20">
        <f>VLOOKUP($C31+I$4,'Raw Data'!$B$3:$AD$1033,I$3,0)</f>
        <v>197</v>
      </c>
      <c r="J31" s="20">
        <f>VLOOKUP($C31+J$4,'Raw Data'!$B$3:$AD$1033,J$3,0)</f>
        <v>181</v>
      </c>
      <c r="K31" s="20">
        <f>VLOOKUP($C31+K$4,'Raw Data'!$B$3:$AD$1033,K$3,0)</f>
        <v>240</v>
      </c>
      <c r="L31" s="20">
        <f>VLOOKUP($C31+L$4,'Raw Data'!$B$3:$AD$1033,L$3,0)</f>
        <v>200</v>
      </c>
      <c r="M31" s="20">
        <f>VLOOKUP($C31+M$4,'Raw Data'!$B$3:$AD$1033,M$3,0)</f>
        <v>233</v>
      </c>
      <c r="N31" s="21">
        <f t="shared" si="205"/>
        <v>1480</v>
      </c>
      <c r="O31" s="14"/>
      <c r="P31" s="49">
        <f t="shared" si="206"/>
        <v>30</v>
      </c>
      <c r="Q31" s="53">
        <f t="shared" si="207"/>
        <v>0.15067567567567566</v>
      </c>
      <c r="R31" s="53">
        <f t="shared" si="80"/>
        <v>0.13918918918918918</v>
      </c>
      <c r="S31" s="53">
        <f t="shared" si="81"/>
        <v>0.13310810810810811</v>
      </c>
      <c r="T31" s="53">
        <f t="shared" si="82"/>
        <v>0.1222972972972973</v>
      </c>
      <c r="U31" s="53">
        <f t="shared" si="83"/>
        <v>0.16216216216216217</v>
      </c>
      <c r="V31" s="53">
        <f t="shared" si="84"/>
        <v>0.13513513513513514</v>
      </c>
      <c r="W31" s="53">
        <f t="shared" si="85"/>
        <v>0.15743243243243243</v>
      </c>
      <c r="X31" s="55">
        <f t="shared" si="208"/>
        <v>1</v>
      </c>
      <c r="Z31" s="41">
        <f t="shared" si="209"/>
        <v>2016</v>
      </c>
      <c r="AA31" s="44" t="str">
        <f t="shared" si="210"/>
        <v>Jul</v>
      </c>
      <c r="AB31" s="51">
        <f t="shared" si="211"/>
        <v>30</v>
      </c>
      <c r="AC31" s="72">
        <f>VLOOKUP($C31+AC$4,'Raw Data'!$B$3:$AD$1033,AC$3,0)</f>
        <v>358</v>
      </c>
      <c r="AD31" s="72">
        <f>VLOOKUP($C31+AD$4,'Raw Data'!$B$3:$AD$1033,AD$3,0)</f>
        <v>347</v>
      </c>
      <c r="AE31" s="72">
        <f>VLOOKUP($C31+AE$4,'Raw Data'!$B$3:$AD$1033,AE$3,0)</f>
        <v>262</v>
      </c>
      <c r="AF31" s="72">
        <f>VLOOKUP($C31+AF$4,'Raw Data'!$B$3:$AD$1033,AF$3,0)</f>
        <v>240</v>
      </c>
      <c r="AG31" s="72">
        <f>VLOOKUP($C31+AG$4,'Raw Data'!$B$3:$AD$1033,AG$3,0)</f>
        <v>365</v>
      </c>
      <c r="AH31" s="72">
        <f>VLOOKUP($C31+AH$4,'Raw Data'!$B$3:$AD$1033,AH$3,0)</f>
        <v>326</v>
      </c>
      <c r="AI31" s="72">
        <f>VLOOKUP($C31+AI$4,'Raw Data'!$B$3:$AD$1033,AI$3,0)</f>
        <v>282</v>
      </c>
      <c r="AJ31" s="73">
        <f t="shared" si="212"/>
        <v>2180</v>
      </c>
      <c r="AK31" s="14"/>
      <c r="AL31" s="49">
        <f t="shared" si="213"/>
        <v>30</v>
      </c>
      <c r="AM31" s="53">
        <f t="shared" ref="AM31:AM36" si="406">AC31/$AJ31</f>
        <v>0.16422018348623854</v>
      </c>
      <c r="AN31" s="53">
        <f t="shared" ref="AN31:AN36" si="407">AD31/$AJ31</f>
        <v>0.1591743119266055</v>
      </c>
      <c r="AO31" s="53">
        <f t="shared" ref="AO31:AO36" si="408">AE31/$AJ31</f>
        <v>0.12018348623853212</v>
      </c>
      <c r="AP31" s="53">
        <f t="shared" ref="AP31:AP36" si="409">AF31/$AJ31</f>
        <v>0.11009174311926606</v>
      </c>
      <c r="AQ31" s="53">
        <f t="shared" ref="AQ31:AQ36" si="410">AG31/$AJ31</f>
        <v>0.16743119266055045</v>
      </c>
      <c r="AR31" s="53">
        <f t="shared" ref="AR31:AR36" si="411">AH31/$AJ31</f>
        <v>0.14954128440366973</v>
      </c>
      <c r="AS31" s="53">
        <f t="shared" ref="AS31:AS36" si="412">AI31/$AJ31</f>
        <v>0.12935779816513762</v>
      </c>
      <c r="AT31" s="55">
        <f t="shared" si="215"/>
        <v>1</v>
      </c>
      <c r="AW31" s="41">
        <f t="shared" si="216"/>
        <v>2016</v>
      </c>
      <c r="AX31" s="44" t="str">
        <f t="shared" si="217"/>
        <v>Jul</v>
      </c>
      <c r="AY31" s="51">
        <f t="shared" si="218"/>
        <v>30</v>
      </c>
      <c r="AZ31" s="72">
        <f>VLOOKUP($C31+AZ$4,'Raw Data'!$B$3:$AD$1033,AZ$3,0)</f>
        <v>95</v>
      </c>
      <c r="BA31" s="72">
        <f>VLOOKUP($C31+BA$4,'Raw Data'!$B$3:$AD$1033,BA$3,0)</f>
        <v>115</v>
      </c>
      <c r="BB31" s="72">
        <f>VLOOKUP($C31+BB$4,'Raw Data'!$B$3:$AD$1033,BB$3,0)</f>
        <v>127</v>
      </c>
      <c r="BC31" s="72">
        <f>VLOOKUP($C31+BC$4,'Raw Data'!$B$3:$AD$1033,BC$3,0)</f>
        <v>104</v>
      </c>
      <c r="BD31" s="72">
        <f>VLOOKUP($C31+BD$4,'Raw Data'!$B$3:$AD$1033,BD$3,0)</f>
        <v>108</v>
      </c>
      <c r="BE31" s="72">
        <f>VLOOKUP($C31+BE$4,'Raw Data'!$B$3:$AD$1033,BE$3,0)</f>
        <v>110</v>
      </c>
      <c r="BF31" s="72">
        <f>VLOOKUP($C31+BF$4,'Raw Data'!$B$3:$AD$1033,BF$3,0)</f>
        <v>119</v>
      </c>
      <c r="BG31" s="73">
        <f t="shared" si="219"/>
        <v>778</v>
      </c>
      <c r="BH31" s="14"/>
      <c r="BI31" s="49">
        <f t="shared" si="220"/>
        <v>30</v>
      </c>
      <c r="BJ31" s="53">
        <f t="shared" si="221"/>
        <v>0.12210796915167095</v>
      </c>
      <c r="BK31" s="53">
        <f t="shared" si="347"/>
        <v>0.14781491002570693</v>
      </c>
      <c r="BL31" s="53">
        <f t="shared" si="348"/>
        <v>0.16323907455012854</v>
      </c>
      <c r="BM31" s="53">
        <f t="shared" si="349"/>
        <v>0.13367609254498714</v>
      </c>
      <c r="BN31" s="53">
        <f t="shared" si="350"/>
        <v>0.13881748071979436</v>
      </c>
      <c r="BO31" s="53">
        <f t="shared" si="351"/>
        <v>0.14138817480719795</v>
      </c>
      <c r="BP31" s="53">
        <f t="shared" si="352"/>
        <v>0.15295629820051415</v>
      </c>
      <c r="BQ31" s="55">
        <f t="shared" si="222"/>
        <v>1</v>
      </c>
      <c r="BU31" s="41">
        <f t="shared" si="223"/>
        <v>2016</v>
      </c>
      <c r="BV31" s="44" t="str">
        <f t="shared" si="224"/>
        <v>Jul</v>
      </c>
      <c r="BW31" s="51">
        <f t="shared" si="225"/>
        <v>30</v>
      </c>
      <c r="BX31" s="72">
        <f>VLOOKUP($C31+BX$4,'Raw Data'!$B$3:$AD$1033,BX$3,0)</f>
        <v>32</v>
      </c>
      <c r="BY31" s="72">
        <f>VLOOKUP($C31+BY$4,'Raw Data'!$B$3:$AD$1033,BY$3,0)</f>
        <v>21</v>
      </c>
      <c r="BZ31" s="72">
        <f>VLOOKUP($C31+BZ$4,'Raw Data'!$B$3:$AD$1033,BZ$3,0)</f>
        <v>24</v>
      </c>
      <c r="CA31" s="72">
        <f>VLOOKUP($C31+CA$4,'Raw Data'!$B$3:$AD$1033,CA$3,0)</f>
        <v>27</v>
      </c>
      <c r="CB31" s="72">
        <f>VLOOKUP($C31+CB$4,'Raw Data'!$B$3:$AD$1033,CB$3,0)</f>
        <v>43</v>
      </c>
      <c r="CC31" s="72">
        <f>VLOOKUP($C31+CC$4,'Raw Data'!$B$3:$AD$1033,CC$3,0)</f>
        <v>41</v>
      </c>
      <c r="CD31" s="72">
        <f>VLOOKUP($C31+CD$4,'Raw Data'!$B$3:$AD$1033,CD$3,0)</f>
        <v>32</v>
      </c>
      <c r="CE31" s="73">
        <f t="shared" si="226"/>
        <v>220</v>
      </c>
      <c r="CF31" s="14"/>
      <c r="CG31" s="49">
        <f t="shared" si="227"/>
        <v>30</v>
      </c>
      <c r="CH31" s="53">
        <f t="shared" si="228"/>
        <v>0.14545454545454545</v>
      </c>
      <c r="CI31" s="53">
        <f t="shared" si="353"/>
        <v>9.5454545454545459E-2</v>
      </c>
      <c r="CJ31" s="53">
        <f t="shared" si="354"/>
        <v>0.10909090909090909</v>
      </c>
      <c r="CK31" s="53">
        <f t="shared" si="355"/>
        <v>0.12272727272727273</v>
      </c>
      <c r="CL31" s="53">
        <f t="shared" si="356"/>
        <v>0.19545454545454546</v>
      </c>
      <c r="CM31" s="53">
        <f t="shared" si="357"/>
        <v>0.18636363636363637</v>
      </c>
      <c r="CN31" s="53">
        <f t="shared" si="103"/>
        <v>0.14545454545454545</v>
      </c>
      <c r="CO31" s="55">
        <f t="shared" si="229"/>
        <v>1</v>
      </c>
      <c r="CS31" s="41">
        <f t="shared" si="230"/>
        <v>2016</v>
      </c>
      <c r="CT31" s="44" t="str">
        <f t="shared" si="231"/>
        <v>Jul</v>
      </c>
      <c r="CU31" s="51">
        <f t="shared" si="232"/>
        <v>30</v>
      </c>
      <c r="CV31" s="72">
        <f>VLOOKUP($C31+CV$4,'Raw Data'!$B$3:$AD$1033,CV$3,0)</f>
        <v>490</v>
      </c>
      <c r="CW31" s="72">
        <f>VLOOKUP($C31+CW$4,'Raw Data'!$B$3:$AD$1033,CW$3,0)</f>
        <v>479</v>
      </c>
      <c r="CX31" s="72">
        <f>VLOOKUP($C31+CX$4,'Raw Data'!$B$3:$AD$1033,CX$3,0)</f>
        <v>283</v>
      </c>
      <c r="CY31" s="72">
        <f>VLOOKUP($C31+CY$4,'Raw Data'!$B$3:$AD$1033,CY$3,0)</f>
        <v>307</v>
      </c>
      <c r="CZ31" s="72">
        <f>VLOOKUP($C31+CZ$4,'Raw Data'!$B$3:$AD$1033,CZ$3,0)</f>
        <v>519</v>
      </c>
      <c r="DA31" s="72">
        <f>VLOOKUP($C31+DA$4,'Raw Data'!$B$3:$AD$1033,DA$3,0)</f>
        <v>471</v>
      </c>
      <c r="DB31" s="72">
        <f>VLOOKUP($C31+DB$4,'Raw Data'!$B$3:$AD$1033,DB$3,0)</f>
        <v>505</v>
      </c>
      <c r="DC31" s="73">
        <f t="shared" si="233"/>
        <v>3054</v>
      </c>
      <c r="DD31" s="14"/>
      <c r="DE31" s="49">
        <f t="shared" si="234"/>
        <v>30</v>
      </c>
      <c r="DF31" s="53">
        <f t="shared" si="385"/>
        <v>0.16044531761624101</v>
      </c>
      <c r="DG31" s="53">
        <f t="shared" si="386"/>
        <v>0.15684348395546824</v>
      </c>
      <c r="DH31" s="53">
        <f t="shared" si="387"/>
        <v>9.2665356908971847E-2</v>
      </c>
      <c r="DI31" s="53">
        <f t="shared" si="388"/>
        <v>0.10052390307793058</v>
      </c>
      <c r="DJ31" s="53">
        <f t="shared" si="389"/>
        <v>0.16994106090373282</v>
      </c>
      <c r="DK31" s="53">
        <f t="shared" si="390"/>
        <v>0.15422396856581533</v>
      </c>
      <c r="DL31" s="53">
        <f t="shared" si="391"/>
        <v>0.16535690897184022</v>
      </c>
      <c r="DM31" s="55">
        <f t="shared" si="236"/>
        <v>1</v>
      </c>
      <c r="DQ31" s="41">
        <f t="shared" si="237"/>
        <v>2016</v>
      </c>
      <c r="DR31" s="44" t="str">
        <f t="shared" si="238"/>
        <v>Jul</v>
      </c>
      <c r="DS31" s="51">
        <f t="shared" si="239"/>
        <v>30</v>
      </c>
      <c r="DT31" s="72">
        <f>VLOOKUP($C31+DT$4,'Raw Data'!$B$3:$AD$1033,DT$3,0)</f>
        <v>90</v>
      </c>
      <c r="DU31" s="72">
        <f>VLOOKUP($C31+DU$4,'Raw Data'!$B$3:$AD$1033,DU$3,0)</f>
        <v>126</v>
      </c>
      <c r="DV31" s="72">
        <f>VLOOKUP($C31+DV$4,'Raw Data'!$B$3:$AD$1033,DV$3,0)</f>
        <v>88</v>
      </c>
      <c r="DW31" s="72">
        <f>VLOOKUP($C31+DW$4,'Raw Data'!$B$3:$AD$1033,DW$3,0)</f>
        <v>123</v>
      </c>
      <c r="DX31" s="72">
        <f>VLOOKUP($C31+DX$4,'Raw Data'!$B$3:$AD$1033,DX$3,0)</f>
        <v>130</v>
      </c>
      <c r="DY31" s="72">
        <f>VLOOKUP($C31+DY$4,'Raw Data'!$B$3:$AD$1033,DY$3,0)</f>
        <v>100</v>
      </c>
      <c r="DZ31" s="72">
        <f>VLOOKUP($C31+DZ$4,'Raw Data'!$B$3:$AD$1033,DZ$3,0)</f>
        <v>104</v>
      </c>
      <c r="EA31" s="73">
        <f t="shared" si="240"/>
        <v>761</v>
      </c>
      <c r="EB31" s="14"/>
      <c r="EC31" s="49">
        <f t="shared" si="241"/>
        <v>30</v>
      </c>
      <c r="ED31" s="53">
        <f t="shared" si="358"/>
        <v>0.11826544021024968</v>
      </c>
      <c r="EE31" s="53">
        <f t="shared" si="359"/>
        <v>0.16557161629434955</v>
      </c>
      <c r="EF31" s="53">
        <f t="shared" si="360"/>
        <v>0.11563731931668857</v>
      </c>
      <c r="EG31" s="53">
        <f t="shared" si="361"/>
        <v>0.16162943495400789</v>
      </c>
      <c r="EH31" s="53">
        <f t="shared" si="362"/>
        <v>0.17082785808147175</v>
      </c>
      <c r="EI31" s="53">
        <f t="shared" si="363"/>
        <v>0.13140604467805519</v>
      </c>
      <c r="EJ31" s="53">
        <f t="shared" si="364"/>
        <v>0.13666228646517739</v>
      </c>
      <c r="EK31" s="55">
        <f t="shared" si="243"/>
        <v>1</v>
      </c>
      <c r="EO31" s="41">
        <f t="shared" si="244"/>
        <v>2016</v>
      </c>
      <c r="EP31" s="44" t="str">
        <f t="shared" si="245"/>
        <v>Jul</v>
      </c>
      <c r="EQ31" s="51">
        <f t="shared" si="246"/>
        <v>30</v>
      </c>
      <c r="ER31" s="72">
        <f>VLOOKUP($C31+ER$4,'Raw Data'!$B$3:$AD$1033,ER$3,0)</f>
        <v>258</v>
      </c>
      <c r="ES31" s="72">
        <f>VLOOKUP($C31+ES$4,'Raw Data'!$B$3:$AD$1033,ES$3,0)</f>
        <v>354</v>
      </c>
      <c r="ET31" s="72">
        <f>VLOOKUP($C31+ET$4,'Raw Data'!$B$3:$AD$1033,ET$3,0)</f>
        <v>213</v>
      </c>
      <c r="EU31" s="72">
        <f>VLOOKUP($C31+EU$4,'Raw Data'!$B$3:$AD$1033,EU$3,0)</f>
        <v>293</v>
      </c>
      <c r="EV31" s="72">
        <f>VLOOKUP($C31+EV$4,'Raw Data'!$B$3:$AD$1033,EV$3,0)</f>
        <v>351</v>
      </c>
      <c r="EW31" s="72">
        <f>VLOOKUP($C31+EW$4,'Raw Data'!$B$3:$AD$1033,EW$3,0)</f>
        <v>310</v>
      </c>
      <c r="EX31" s="72">
        <f>VLOOKUP($C31+EX$4,'Raw Data'!$B$3:$AD$1033,EX$3,0)</f>
        <v>320</v>
      </c>
      <c r="EY31" s="73">
        <f t="shared" si="247"/>
        <v>2099</v>
      </c>
      <c r="EZ31" s="14"/>
      <c r="FA31" s="49">
        <f t="shared" si="248"/>
        <v>30</v>
      </c>
      <c r="FB31" s="53">
        <f t="shared" si="365"/>
        <v>0.12291567413053835</v>
      </c>
      <c r="FC31" s="53">
        <f t="shared" si="366"/>
        <v>0.1686517389232968</v>
      </c>
      <c r="FD31" s="53">
        <f t="shared" si="367"/>
        <v>0.10147689375893283</v>
      </c>
      <c r="FE31" s="53">
        <f t="shared" si="368"/>
        <v>0.13959028108623153</v>
      </c>
      <c r="FF31" s="53">
        <f t="shared" si="369"/>
        <v>0.16722248689852309</v>
      </c>
      <c r="FG31" s="53">
        <f t="shared" si="370"/>
        <v>0.14768937589328252</v>
      </c>
      <c r="FH31" s="53">
        <f t="shared" si="371"/>
        <v>0.15245354930919486</v>
      </c>
      <c r="FI31" s="55">
        <f t="shared" si="250"/>
        <v>0.99999999999999989</v>
      </c>
      <c r="FM31" s="41">
        <f t="shared" si="251"/>
        <v>2016</v>
      </c>
      <c r="FN31" s="44" t="str">
        <f t="shared" si="252"/>
        <v>Jul</v>
      </c>
      <c r="FO31" s="51">
        <f t="shared" si="253"/>
        <v>30</v>
      </c>
      <c r="FP31" s="72">
        <f>VLOOKUP($C31+FP$4,'Raw Data'!$B$3:$AD$1033,FP$3,0)</f>
        <v>2658</v>
      </c>
      <c r="FQ31" s="72">
        <f>VLOOKUP($C31+FQ$4,'Raw Data'!$B$3:$AD$1033,FQ$3,0)</f>
        <v>2924</v>
      </c>
      <c r="FR31" s="72">
        <f>VLOOKUP($C31+FR$4,'Raw Data'!$B$3:$AD$1033,FR$3,0)</f>
        <v>1712</v>
      </c>
      <c r="FS31" s="72">
        <f>VLOOKUP($C31+FS$4,'Raw Data'!$B$3:$AD$1033,FS$3,0)</f>
        <v>1553</v>
      </c>
      <c r="FT31" s="72">
        <f>VLOOKUP($C31+FT$4,'Raw Data'!$B$3:$AD$1033,FT$3,0)</f>
        <v>3401</v>
      </c>
      <c r="FU31" s="72">
        <f>VLOOKUP($C31+FU$4,'Raw Data'!$B$3:$AD$1033,FU$3,0)</f>
        <v>3032</v>
      </c>
      <c r="FV31" s="72">
        <f>VLOOKUP($C31+FV$4,'Raw Data'!$B$3:$AD$1033,FV$3,0)</f>
        <v>2975</v>
      </c>
      <c r="FW31" s="73">
        <f t="shared" si="254"/>
        <v>18255</v>
      </c>
      <c r="FX31" s="14"/>
      <c r="FY31" s="49">
        <f t="shared" si="255"/>
        <v>30</v>
      </c>
      <c r="FZ31" s="53">
        <f t="shared" si="372"/>
        <v>0.1456039441248973</v>
      </c>
      <c r="GA31" s="53">
        <f t="shared" si="373"/>
        <v>0.16017529443987949</v>
      </c>
      <c r="GB31" s="53">
        <f t="shared" si="374"/>
        <v>9.3782525335524516E-2</v>
      </c>
      <c r="GC31" s="53">
        <f t="shared" si="375"/>
        <v>8.5072582854012604E-2</v>
      </c>
      <c r="GD31" s="53">
        <f t="shared" si="376"/>
        <v>0.18630512188441523</v>
      </c>
      <c r="GE31" s="53">
        <f t="shared" si="377"/>
        <v>0.1660914817858121</v>
      </c>
      <c r="GF31" s="53">
        <f t="shared" si="378"/>
        <v>0.16296904957545877</v>
      </c>
      <c r="GG31" s="55">
        <f t="shared" si="257"/>
        <v>1</v>
      </c>
      <c r="GK31" s="41">
        <f t="shared" si="258"/>
        <v>2016</v>
      </c>
      <c r="GL31" s="44" t="str">
        <f t="shared" si="259"/>
        <v>Jul</v>
      </c>
      <c r="GM31" s="51">
        <f t="shared" si="260"/>
        <v>30</v>
      </c>
      <c r="GN31" s="72">
        <f>VLOOKUP($C31+GN$4,'Raw Data'!$B$3:$AD$1033,GN$3,0)</f>
        <v>2259</v>
      </c>
      <c r="GO31" s="72">
        <f>VLOOKUP($C31+GO$4,'Raw Data'!$B$3:$AD$1033,GO$3,0)</f>
        <v>2361</v>
      </c>
      <c r="GP31" s="72">
        <f>VLOOKUP($C31+GP$4,'Raw Data'!$B$3:$AD$1033,GP$3,0)</f>
        <v>1871</v>
      </c>
      <c r="GQ31" s="72">
        <f>VLOOKUP($C31+GQ$4,'Raw Data'!$B$3:$AD$1033,GQ$3,0)</f>
        <v>1733</v>
      </c>
      <c r="GR31" s="72">
        <f>VLOOKUP($C31+GR$4,'Raw Data'!$B$3:$AD$1033,GR$3,0)</f>
        <v>2559</v>
      </c>
      <c r="GS31" s="72">
        <f>VLOOKUP($C31+GS$4,'Raw Data'!$B$3:$AD$1033,GS$3,0)</f>
        <v>2352</v>
      </c>
      <c r="GT31" s="72">
        <f>VLOOKUP($C31+GT$4,'Raw Data'!$B$3:$AD$1033,GT$3,0)</f>
        <v>2458</v>
      </c>
      <c r="GU31" s="73">
        <f t="shared" si="261"/>
        <v>15593</v>
      </c>
      <c r="GV31" s="14"/>
      <c r="GW31" s="49">
        <f t="shared" si="262"/>
        <v>30</v>
      </c>
      <c r="GX31" s="53">
        <f t="shared" si="263"/>
        <v>0.14487269928814211</v>
      </c>
      <c r="GY31" s="53">
        <f t="shared" si="341"/>
        <v>0.15141409606874881</v>
      </c>
      <c r="GZ31" s="53">
        <f t="shared" si="342"/>
        <v>0.11998973898544218</v>
      </c>
      <c r="HA31" s="53">
        <f t="shared" si="343"/>
        <v>0.11113961392932727</v>
      </c>
      <c r="HB31" s="53">
        <f t="shared" si="344"/>
        <v>0.16411210158404413</v>
      </c>
      <c r="HC31" s="53">
        <f t="shared" si="345"/>
        <v>0.15083691399987173</v>
      </c>
      <c r="HD31" s="53">
        <f t="shared" si="346"/>
        <v>0.15763483614442378</v>
      </c>
      <c r="HE31" s="55">
        <f t="shared" si="264"/>
        <v>1</v>
      </c>
      <c r="HI31" s="41">
        <f t="shared" si="265"/>
        <v>2016</v>
      </c>
      <c r="HJ31" s="44" t="str">
        <f t="shared" si="266"/>
        <v>Jul</v>
      </c>
      <c r="HK31" s="51">
        <f t="shared" si="267"/>
        <v>30</v>
      </c>
      <c r="HL31" s="72">
        <f>VLOOKUP($C31+HL$4,'Raw Data'!$B$3:$AD$1033,HL$3,0)</f>
        <v>126</v>
      </c>
      <c r="HM31" s="72">
        <f>VLOOKUP($C31+HM$4,'Raw Data'!$B$3:$AD$1033,HM$3,0)</f>
        <v>162</v>
      </c>
      <c r="HN31" s="72">
        <f>VLOOKUP($C31+HN$4,'Raw Data'!$B$3:$AD$1033,HN$3,0)</f>
        <v>120</v>
      </c>
      <c r="HO31" s="72">
        <f>VLOOKUP($C31+HO$4,'Raw Data'!$B$3:$AD$1033,HO$3,0)</f>
        <v>142</v>
      </c>
      <c r="HP31" s="72">
        <f>VLOOKUP($C31+HP$4,'Raw Data'!$B$3:$AD$1033,HP$3,0)</f>
        <v>181</v>
      </c>
      <c r="HQ31" s="72">
        <f>VLOOKUP($C31+HQ$4,'Raw Data'!$B$3:$AD$1033,HQ$3,0)</f>
        <v>179</v>
      </c>
      <c r="HR31" s="72">
        <f>VLOOKUP($C31+HR$4,'Raw Data'!$B$3:$AD$1033,HR$3,0)</f>
        <v>154</v>
      </c>
      <c r="HS31" s="73">
        <f t="shared" si="268"/>
        <v>1064</v>
      </c>
      <c r="HT31" s="14"/>
      <c r="HU31" s="49">
        <f t="shared" si="269"/>
        <v>30</v>
      </c>
      <c r="HV31" s="53">
        <f t="shared" ref="HV31:HV36" si="413">IFERROR(HL31/$HS31,"")</f>
        <v>0.11842105263157894</v>
      </c>
      <c r="HW31" s="53">
        <f t="shared" ref="HW31:HW36" si="414">IFERROR(HM31/$HS31,"")</f>
        <v>0.15225563909774437</v>
      </c>
      <c r="HX31" s="53">
        <f t="shared" ref="HX31:HX36" si="415">IFERROR(HN31/$HS31,"")</f>
        <v>0.11278195488721804</v>
      </c>
      <c r="HY31" s="53">
        <f t="shared" ref="HY31:HY36" si="416">IFERROR(HO31/$HS31,"")</f>
        <v>0.13345864661654136</v>
      </c>
      <c r="HZ31" s="53">
        <f t="shared" ref="HZ31:HZ36" si="417">IFERROR(HP31/$HS31,"")</f>
        <v>0.17011278195488722</v>
      </c>
      <c r="IA31" s="53">
        <f t="shared" ref="IA31:IA36" si="418">IFERROR(HQ31/$HS31,"")</f>
        <v>0.16823308270676693</v>
      </c>
      <c r="IB31" s="53">
        <f t="shared" ref="IB31:IB36" si="419">IFERROR(HR31/$HS31,"")</f>
        <v>0.14473684210526316</v>
      </c>
      <c r="IC31" s="55">
        <f t="shared" si="271"/>
        <v>1</v>
      </c>
      <c r="IG31" s="41">
        <f t="shared" si="272"/>
        <v>2016</v>
      </c>
      <c r="IH31" s="44" t="str">
        <f t="shared" si="273"/>
        <v>Jul</v>
      </c>
      <c r="II31" s="51">
        <f t="shared" si="274"/>
        <v>30</v>
      </c>
      <c r="IJ31" s="72">
        <f>VLOOKUP($C31+IJ$4,'Raw Data'!$B$3:$AD$1033,IJ$3,0)</f>
        <v>113</v>
      </c>
      <c r="IK31" s="72">
        <f>VLOOKUP($C31+IK$4,'Raw Data'!$B$3:$AD$1033,IK$3,0)</f>
        <v>148</v>
      </c>
      <c r="IL31" s="72">
        <f>VLOOKUP($C31+IL$4,'Raw Data'!$B$3:$AD$1033,IL$3,0)</f>
        <v>126</v>
      </c>
      <c r="IM31" s="72">
        <f>VLOOKUP($C31+IM$4,'Raw Data'!$B$3:$AD$1033,IM$3,0)</f>
        <v>106</v>
      </c>
      <c r="IN31" s="72">
        <f>VLOOKUP($C31+IN$4,'Raw Data'!$B$3:$AD$1033,IN$3,0)</f>
        <v>117</v>
      </c>
      <c r="IO31" s="72">
        <f>VLOOKUP($C31+IO$4,'Raw Data'!$B$3:$AD$1033,IO$3,0)</f>
        <v>117</v>
      </c>
      <c r="IP31" s="72">
        <f>VLOOKUP($C31+IP$4,'Raw Data'!$B$3:$AD$1033,IP$3,0)</f>
        <v>130</v>
      </c>
      <c r="IQ31" s="73">
        <f t="shared" si="275"/>
        <v>857</v>
      </c>
      <c r="IR31" s="14"/>
      <c r="IS31" s="49">
        <f t="shared" si="276"/>
        <v>30</v>
      </c>
      <c r="IT31" s="53">
        <f t="shared" ref="IT31:IT36" si="420">IFERROR(IJ31/$IQ31,"")</f>
        <v>0.13185530921820304</v>
      </c>
      <c r="IU31" s="53">
        <f t="shared" ref="IU31:IU36" si="421">IFERROR(IK31/$IQ31,"")</f>
        <v>0.17269544924154026</v>
      </c>
      <c r="IV31" s="53">
        <f t="shared" ref="IV31:IV36" si="422">IFERROR(IL31/$IQ31,"")</f>
        <v>0.14702450408401399</v>
      </c>
      <c r="IW31" s="53">
        <f t="shared" ref="IW31:IW36" si="423">IFERROR(IM31/$IQ31,"")</f>
        <v>0.12368728121353559</v>
      </c>
      <c r="IX31" s="53">
        <f t="shared" ref="IX31:IX36" si="424">IFERROR(IN31/$IQ31,"")</f>
        <v>0.13652275379229872</v>
      </c>
      <c r="IY31" s="53">
        <f t="shared" ref="IY31:IY36" si="425">IFERROR(IO31/$IQ31,"")</f>
        <v>0.13652275379229872</v>
      </c>
      <c r="IZ31" s="53">
        <f t="shared" ref="IZ31:IZ36" si="426">IFERROR(IP31/$IQ31,"")</f>
        <v>0.1516919486581097</v>
      </c>
      <c r="JA31" s="55">
        <f t="shared" si="278"/>
        <v>1</v>
      </c>
      <c r="JE31" s="41">
        <f t="shared" si="279"/>
        <v>2016</v>
      </c>
      <c r="JF31" s="44" t="str">
        <f t="shared" si="280"/>
        <v>Jul</v>
      </c>
      <c r="JG31" s="51">
        <f t="shared" si="281"/>
        <v>30</v>
      </c>
      <c r="JH31" s="72">
        <f>VLOOKUP($C31+JH$4,'Raw Data'!$B$3:$AD$1033,JH$3,0)</f>
        <v>161</v>
      </c>
      <c r="JI31" s="72">
        <f>VLOOKUP($C31+JI$4,'Raw Data'!$B$3:$AD$1033,JI$3,0)</f>
        <v>139</v>
      </c>
      <c r="JJ31" s="72">
        <f>VLOOKUP($C31+JJ$4,'Raw Data'!$B$3:$AD$1033,JJ$3,0)</f>
        <v>121</v>
      </c>
      <c r="JK31" s="72">
        <f>VLOOKUP($C31+JK$4,'Raw Data'!$B$3:$AD$1033,JK$3,0)</f>
        <v>96</v>
      </c>
      <c r="JL31" s="72">
        <f>VLOOKUP($C31+JL$4,'Raw Data'!$B$3:$AD$1033,JL$3,0)</f>
        <v>208</v>
      </c>
      <c r="JM31" s="72">
        <f>VLOOKUP($C31+JM$4,'Raw Data'!$B$3:$AD$1033,JM$3,0)</f>
        <v>205</v>
      </c>
      <c r="JN31" s="72">
        <f>VLOOKUP($C31+JN$4,'Raw Data'!$B$3:$AD$1033,JN$3,0)</f>
        <v>192</v>
      </c>
      <c r="JO31" s="73">
        <f t="shared" si="282"/>
        <v>1122</v>
      </c>
      <c r="JP31" s="14"/>
      <c r="JQ31" s="49">
        <f t="shared" si="283"/>
        <v>30</v>
      </c>
      <c r="JR31" s="53">
        <f t="shared" ref="JR31:JR36" si="427">IFERROR(JH31/$JO31,"")</f>
        <v>0.14349376114081996</v>
      </c>
      <c r="JS31" s="53">
        <f t="shared" ref="JS31:JS36" si="428">IFERROR(JI31/$JO31,"")</f>
        <v>0.12388591800356506</v>
      </c>
      <c r="JT31" s="53">
        <f t="shared" ref="JT31:JT36" si="429">IFERROR(JJ31/$JO31,"")</f>
        <v>0.10784313725490197</v>
      </c>
      <c r="JU31" s="53">
        <f t="shared" ref="JU31:JU36" si="430">IFERROR(JK31/$JO31,"")</f>
        <v>8.5561497326203204E-2</v>
      </c>
      <c r="JV31" s="53">
        <f t="shared" ref="JV31:JV36" si="431">IFERROR(JL31/$JO31,"")</f>
        <v>0.18538324420677363</v>
      </c>
      <c r="JW31" s="53">
        <f t="shared" ref="JW31:JW36" si="432">IFERROR(JM31/$JO31,"")</f>
        <v>0.18270944741532977</v>
      </c>
      <c r="JX31" s="53">
        <f t="shared" ref="JX31:JX36" si="433">IFERROR(JN31/$JO31,"")</f>
        <v>0.17112299465240641</v>
      </c>
      <c r="JY31" s="55">
        <f t="shared" si="285"/>
        <v>1</v>
      </c>
      <c r="KC31" s="41">
        <f t="shared" si="286"/>
        <v>2016</v>
      </c>
      <c r="KD31" s="44" t="str">
        <f t="shared" si="287"/>
        <v>Jul</v>
      </c>
      <c r="KE31" s="51">
        <f t="shared" si="288"/>
        <v>30</v>
      </c>
      <c r="KF31" s="72">
        <f>VLOOKUP($C31+KF$4,'Raw Data'!$B$3:$AD$1033,KF$3,0)</f>
        <v>31</v>
      </c>
      <c r="KG31" s="72">
        <f>VLOOKUP($C31+KG$4,'Raw Data'!$B$3:$AD$1033,KG$3,0)</f>
        <v>21</v>
      </c>
      <c r="KH31" s="72">
        <f>VLOOKUP($C31+KH$4,'Raw Data'!$B$3:$AD$1033,KH$3,0)</f>
        <v>0</v>
      </c>
      <c r="KI31" s="72">
        <f>VLOOKUP($C31+KI$4,'Raw Data'!$B$3:$AD$1033,KI$3,0)</f>
        <v>0</v>
      </c>
      <c r="KJ31" s="72">
        <f>VLOOKUP($C31+KJ$4,'Raw Data'!$B$3:$AD$1033,KJ$3,0)</f>
        <v>46</v>
      </c>
      <c r="KK31" s="72">
        <f>VLOOKUP($C31+KK$4,'Raw Data'!$B$3:$AD$1033,KK$3,0)</f>
        <v>35</v>
      </c>
      <c r="KL31" s="72">
        <f>VLOOKUP($C31+KL$4,'Raw Data'!$B$3:$AD$1033,KL$3,0)</f>
        <v>50</v>
      </c>
      <c r="KM31" s="73">
        <f t="shared" si="289"/>
        <v>183</v>
      </c>
      <c r="KN31" s="14"/>
      <c r="KO31" s="49">
        <f t="shared" si="290"/>
        <v>30</v>
      </c>
      <c r="KP31" s="53">
        <f t="shared" ref="KP31:KP36" si="434">IFERROR(KF31/$KM31,"")</f>
        <v>0.16939890710382513</v>
      </c>
      <c r="KQ31" s="53">
        <f t="shared" ref="KQ31:KQ36" si="435">IFERROR(KG31/$KM31,"")</f>
        <v>0.11475409836065574</v>
      </c>
      <c r="KR31" s="53">
        <f t="shared" ref="KR31:KR36" si="436">IFERROR(KH31/$KM31,"")</f>
        <v>0</v>
      </c>
      <c r="KS31" s="53">
        <f t="shared" ref="KS31:KS36" si="437">IFERROR(KI31/$KM31,"")</f>
        <v>0</v>
      </c>
      <c r="KT31" s="53">
        <f t="shared" ref="KT31:KT36" si="438">IFERROR(KJ31/$KM31,"")</f>
        <v>0.25136612021857924</v>
      </c>
      <c r="KU31" s="53">
        <f t="shared" ref="KU31:KU36" si="439">IFERROR(KK31/$KM31,"")</f>
        <v>0.19125683060109289</v>
      </c>
      <c r="KV31" s="53">
        <f t="shared" ref="KV31:KV36" si="440">IFERROR(KL31/$KM31,"")</f>
        <v>0.27322404371584702</v>
      </c>
      <c r="KW31" s="55">
        <f t="shared" si="292"/>
        <v>1</v>
      </c>
      <c r="LA31" s="41">
        <f t="shared" si="293"/>
        <v>2016</v>
      </c>
      <c r="LB31" s="44" t="str">
        <f t="shared" si="294"/>
        <v>Jul</v>
      </c>
      <c r="LC31" s="51">
        <f t="shared" si="295"/>
        <v>30</v>
      </c>
      <c r="LD31" s="72">
        <f>VLOOKUP($C31+LD$4,'Raw Data'!$B$3:$AD$1033,LD$3,0)</f>
        <v>79</v>
      </c>
      <c r="LE31" s="72">
        <f>VLOOKUP($C31+LE$4,'Raw Data'!$B$3:$AD$1033,LE$3,0)</f>
        <v>70</v>
      </c>
      <c r="LF31" s="72">
        <f>VLOOKUP($C31+LF$4,'Raw Data'!$B$3:$AD$1033,LF$3,0)</f>
        <v>0</v>
      </c>
      <c r="LG31" s="72">
        <f>VLOOKUP($C31+LG$4,'Raw Data'!$B$3:$AD$1033,LG$3,0)</f>
        <v>0</v>
      </c>
      <c r="LH31" s="72">
        <f>VLOOKUP($C31+LH$4,'Raw Data'!$B$3:$AD$1033,LH$3,0)</f>
        <v>90</v>
      </c>
      <c r="LI31" s="72">
        <f>VLOOKUP($C31+LI$4,'Raw Data'!$B$3:$AD$1033,LI$3,0)</f>
        <v>89</v>
      </c>
      <c r="LJ31" s="72">
        <f>VLOOKUP($C31+LJ$4,'Raw Data'!$B$3:$AD$1033,LJ$3,0)</f>
        <v>82</v>
      </c>
      <c r="LK31" s="73">
        <f t="shared" si="296"/>
        <v>410</v>
      </c>
      <c r="LL31" s="14"/>
      <c r="LM31" s="49">
        <f t="shared" si="297"/>
        <v>30</v>
      </c>
      <c r="LN31" s="53">
        <f t="shared" si="392"/>
        <v>0.1926829268292683</v>
      </c>
      <c r="LO31" s="53">
        <f t="shared" si="393"/>
        <v>0.17073170731707318</v>
      </c>
      <c r="LP31" s="53">
        <f t="shared" si="394"/>
        <v>0</v>
      </c>
      <c r="LQ31" s="53">
        <f t="shared" si="395"/>
        <v>0</v>
      </c>
      <c r="LR31" s="53">
        <f t="shared" si="396"/>
        <v>0.21951219512195122</v>
      </c>
      <c r="LS31" s="53">
        <f t="shared" si="397"/>
        <v>0.21707317073170732</v>
      </c>
      <c r="LT31" s="53">
        <f t="shared" si="398"/>
        <v>0.2</v>
      </c>
      <c r="LU31" s="55">
        <f t="shared" si="299"/>
        <v>1</v>
      </c>
      <c r="LY31" s="41">
        <f t="shared" si="300"/>
        <v>2016</v>
      </c>
      <c r="LZ31" s="44" t="str">
        <f t="shared" si="301"/>
        <v>Jul</v>
      </c>
      <c r="MA31" s="51">
        <f t="shared" si="302"/>
        <v>30</v>
      </c>
      <c r="MB31" s="72">
        <f>VLOOKUP($C31+MB$4,'Raw Data'!$B$3:$AD$1033,MB$3,0)</f>
        <v>775</v>
      </c>
      <c r="MC31" s="72">
        <f>VLOOKUP($C31+MC$4,'Raw Data'!$B$3:$AD$1033,MC$3,0)</f>
        <v>534</v>
      </c>
      <c r="MD31" s="72">
        <f>VLOOKUP($C31+MD$4,'Raw Data'!$B$3:$AD$1033,MD$3,0)</f>
        <v>142</v>
      </c>
      <c r="ME31" s="72">
        <f>VLOOKUP($C31+ME$4,'Raw Data'!$B$3:$AD$1033,ME$3,0)</f>
        <v>130</v>
      </c>
      <c r="MF31" s="72">
        <f>VLOOKUP($C31+MF$4,'Raw Data'!$B$3:$AD$1033,MF$3,0)</f>
        <v>690</v>
      </c>
      <c r="MG31" s="72">
        <f>VLOOKUP($C31+MG$4,'Raw Data'!$B$3:$AD$1033,MG$3,0)</f>
        <v>668</v>
      </c>
      <c r="MH31" s="72">
        <f>VLOOKUP($C31+MH$4,'Raw Data'!$B$3:$AD$1033,MH$3,0)</f>
        <v>698</v>
      </c>
      <c r="MI31" s="73">
        <f t="shared" si="303"/>
        <v>3637</v>
      </c>
      <c r="MJ31" s="14"/>
      <c r="MK31" s="49">
        <f t="shared" si="304"/>
        <v>30</v>
      </c>
      <c r="ML31" s="53">
        <f t="shared" ref="ML31:ML36" si="441">IFERROR(MB31/$MI31,"")</f>
        <v>0.21308770965081111</v>
      </c>
      <c r="MM31" s="53">
        <f t="shared" ref="MM31:MM36" si="442">IFERROR(MC31/$MI31,"")</f>
        <v>0.14682430574649435</v>
      </c>
      <c r="MN31" s="53">
        <f t="shared" ref="MN31:MN36" si="443">IFERROR(MD31/$MI31,"")</f>
        <v>3.9043167445697004E-2</v>
      </c>
      <c r="MO31" s="53">
        <f t="shared" ref="MO31:MO36" si="444">IFERROR(ME31/$MI31,"")</f>
        <v>3.5743744844652182E-2</v>
      </c>
      <c r="MP31" s="53">
        <f t="shared" ref="MP31:MP36" si="445">IFERROR(MF31/$MI31,"")</f>
        <v>0.18971679956007698</v>
      </c>
      <c r="MQ31" s="53">
        <f t="shared" ref="MQ31:MQ36" si="446">IFERROR(MG31/$MI31,"")</f>
        <v>0.18366785812482816</v>
      </c>
      <c r="MR31" s="53">
        <f t="shared" ref="MR31:MR36" si="447">IFERROR(MH31/$MI31,"")</f>
        <v>0.19191641462744019</v>
      </c>
      <c r="MS31" s="55">
        <f t="shared" si="306"/>
        <v>1</v>
      </c>
      <c r="MW31" s="41">
        <f t="shared" si="307"/>
        <v>2016</v>
      </c>
      <c r="MX31" s="44" t="str">
        <f t="shared" si="308"/>
        <v>Jul</v>
      </c>
      <c r="MY31" s="51">
        <f t="shared" si="309"/>
        <v>30</v>
      </c>
      <c r="MZ31" s="72">
        <f>VLOOKUP($C31+MZ$4,'Raw Data'!$B$3:$AD$1033,MZ$3,0)</f>
        <v>131</v>
      </c>
      <c r="NA31" s="72">
        <f>VLOOKUP($C31+NA$4,'Raw Data'!$B$3:$AD$1033,NA$3,0)</f>
        <v>101</v>
      </c>
      <c r="NB31" s="72">
        <f>VLOOKUP($C31+NB$4,'Raw Data'!$B$3:$AD$1033,NB$3,0)</f>
        <v>88</v>
      </c>
      <c r="NC31" s="72">
        <f>VLOOKUP($C31+NC$4,'Raw Data'!$B$3:$AD$1033,NC$3,0)</f>
        <v>77</v>
      </c>
      <c r="ND31" s="72">
        <f>VLOOKUP($C31+ND$4,'Raw Data'!$B$3:$AD$1033,ND$3,0)</f>
        <v>118</v>
      </c>
      <c r="NE31" s="72">
        <f>VLOOKUP($C31+NE$4,'Raw Data'!$B$3:$AD$1033,NE$3,0)</f>
        <v>100</v>
      </c>
      <c r="NF31" s="72">
        <f>VLOOKUP($C31+NF$4,'Raw Data'!$B$3:$AD$1033,NF$3,0)</f>
        <v>121</v>
      </c>
      <c r="NG31" s="73">
        <f t="shared" si="310"/>
        <v>736</v>
      </c>
      <c r="NH31" s="14"/>
      <c r="NI31" s="49">
        <f t="shared" si="311"/>
        <v>30</v>
      </c>
      <c r="NJ31" s="53">
        <f t="shared" ref="NJ31:NJ36" si="448">IFERROR(MZ31/$NG31,"")</f>
        <v>0.17798913043478262</v>
      </c>
      <c r="NK31" s="53">
        <f t="shared" ref="NK31:NK36" si="449">IFERROR(NA31/$NG31,"")</f>
        <v>0.13722826086956522</v>
      </c>
      <c r="NL31" s="53">
        <f t="shared" ref="NL31:NL36" si="450">IFERROR(NB31/$NG31,"")</f>
        <v>0.11956521739130435</v>
      </c>
      <c r="NM31" s="53">
        <f t="shared" ref="NM31:NM36" si="451">IFERROR(NC31/$NG31,"")</f>
        <v>0.10461956521739131</v>
      </c>
      <c r="NN31" s="53">
        <f t="shared" ref="NN31:NN36" si="452">IFERROR(ND31/$NG31,"")</f>
        <v>0.16032608695652173</v>
      </c>
      <c r="NO31" s="53">
        <f t="shared" ref="NO31:NO36" si="453">IFERROR(NE31/$NG31,"")</f>
        <v>0.1358695652173913</v>
      </c>
      <c r="NP31" s="53">
        <f t="shared" ref="NP31:NP36" si="454">IFERROR(NF31/$NG31,"")</f>
        <v>0.16440217391304349</v>
      </c>
      <c r="NQ31" s="55">
        <f t="shared" si="312"/>
        <v>1</v>
      </c>
      <c r="NU31" s="41">
        <f t="shared" si="313"/>
        <v>2016</v>
      </c>
      <c r="NV31" s="44" t="str">
        <f t="shared" si="314"/>
        <v>Jul</v>
      </c>
      <c r="NW31" s="51">
        <f t="shared" si="315"/>
        <v>30</v>
      </c>
      <c r="NX31" s="72">
        <f>VLOOKUP($C31+NX$4,'Raw Data'!$B$3:$AD$1033,NX$3,0)</f>
        <v>0</v>
      </c>
      <c r="NY31" s="72">
        <f>VLOOKUP($C31+NY$4,'Raw Data'!$B$3:$AD$1033,NY$3,0)</f>
        <v>0</v>
      </c>
      <c r="NZ31" s="72">
        <f>VLOOKUP($C31+NZ$4,'Raw Data'!$B$3:$AD$1033,NZ$3,0)</f>
        <v>0</v>
      </c>
      <c r="OA31" s="72">
        <f>VLOOKUP($C31+OA$4,'Raw Data'!$B$3:$AD$1033,OA$3,0)</f>
        <v>0</v>
      </c>
      <c r="OB31" s="72">
        <f>VLOOKUP($C31+OB$4,'Raw Data'!$B$3:$AD$1033,OB$3,0)</f>
        <v>0</v>
      </c>
      <c r="OC31" s="72">
        <f>VLOOKUP($C31+OC$4,'Raw Data'!$B$3:$AD$1033,OC$3,0)</f>
        <v>0</v>
      </c>
      <c r="OD31" s="72">
        <f>VLOOKUP($C31+OD$4,'Raw Data'!$B$3:$AD$1033,OD$3,0)</f>
        <v>0</v>
      </c>
      <c r="OE31" s="73">
        <f t="shared" si="316"/>
        <v>0</v>
      </c>
      <c r="OF31" s="14"/>
      <c r="OG31" s="49">
        <f t="shared" si="317"/>
        <v>30</v>
      </c>
      <c r="OH31" s="53" t="str">
        <f t="shared" si="379"/>
        <v/>
      </c>
      <c r="OI31" s="53" t="str">
        <f t="shared" si="380"/>
        <v/>
      </c>
      <c r="OJ31" s="53" t="str">
        <f t="shared" si="381"/>
        <v/>
      </c>
      <c r="OK31" s="53" t="str">
        <f t="shared" si="382"/>
        <v/>
      </c>
      <c r="OL31" s="53" t="str">
        <f t="shared" si="383"/>
        <v/>
      </c>
      <c r="OM31" s="53" t="str">
        <f t="shared" si="384"/>
        <v/>
      </c>
      <c r="ON31" s="53" t="str">
        <f t="shared" si="182"/>
        <v/>
      </c>
      <c r="OO31" s="55">
        <f t="shared" si="319"/>
        <v>0</v>
      </c>
      <c r="OS31" s="41">
        <f t="shared" si="320"/>
        <v>2016</v>
      </c>
      <c r="OT31" s="44" t="str">
        <f t="shared" si="321"/>
        <v>Jul</v>
      </c>
      <c r="OU31" s="51">
        <f t="shared" si="322"/>
        <v>30</v>
      </c>
      <c r="OV31" s="72">
        <f>VLOOKUP($C31+OV$4,'Raw Data'!$B$3:$AD$1033,OV$3,0)</f>
        <v>0</v>
      </c>
      <c r="OW31" s="72">
        <f>VLOOKUP($C31+OW$4,'Raw Data'!$B$3:$AD$1033,OW$3,0)</f>
        <v>0</v>
      </c>
      <c r="OX31" s="72">
        <f>VLOOKUP($C31+OX$4,'Raw Data'!$B$3:$AD$1033,OX$3,0)</f>
        <v>0</v>
      </c>
      <c r="OY31" s="72">
        <f>VLOOKUP($C31+OY$4,'Raw Data'!$B$3:$AD$1033,OY$3,0)</f>
        <v>0</v>
      </c>
      <c r="OZ31" s="72">
        <f>VLOOKUP($C31+OZ$4,'Raw Data'!$B$3:$AD$1033,OZ$3,0)</f>
        <v>0</v>
      </c>
      <c r="PA31" s="72">
        <f>VLOOKUP($C31+PA$4,'Raw Data'!$B$3:$AD$1033,PA$3,0)</f>
        <v>0</v>
      </c>
      <c r="PB31" s="72">
        <f>VLOOKUP($C31+PB$4,'Raw Data'!$B$3:$AD$1033,PB$3,0)</f>
        <v>0</v>
      </c>
      <c r="PC31" s="73">
        <f t="shared" si="323"/>
        <v>0</v>
      </c>
      <c r="PD31" s="14"/>
      <c r="PE31" s="49">
        <f t="shared" si="324"/>
        <v>30</v>
      </c>
      <c r="PF31" s="53" t="str">
        <f t="shared" si="399"/>
        <v/>
      </c>
      <c r="PG31" s="53" t="str">
        <f t="shared" si="400"/>
        <v/>
      </c>
      <c r="PH31" s="53" t="str">
        <f t="shared" si="401"/>
        <v/>
      </c>
      <c r="PI31" s="53" t="str">
        <f t="shared" si="402"/>
        <v/>
      </c>
      <c r="PJ31" s="53" t="str">
        <f t="shared" si="403"/>
        <v/>
      </c>
      <c r="PK31" s="53" t="str">
        <f t="shared" si="404"/>
        <v/>
      </c>
      <c r="PL31" s="53" t="str">
        <f t="shared" si="405"/>
        <v/>
      </c>
      <c r="PM31" s="55">
        <f t="shared" si="326"/>
        <v>0</v>
      </c>
      <c r="PS31" s="41">
        <f t="shared" si="327"/>
        <v>2016</v>
      </c>
      <c r="PT31" s="44" t="str">
        <f t="shared" si="328"/>
        <v>Jul</v>
      </c>
      <c r="PU31" s="51">
        <f t="shared" si="329"/>
        <v>30</v>
      </c>
      <c r="PV31" s="72">
        <f>VLOOKUP($C31+PV$4,'Raw Data'!$B$3:$AD$1033,PV$3,0)</f>
        <v>0</v>
      </c>
      <c r="PW31" s="72">
        <f>VLOOKUP($C31+PW$4,'Raw Data'!$B$3:$AD$1033,PW$3,0)</f>
        <v>0</v>
      </c>
      <c r="PX31" s="72">
        <f>VLOOKUP($C31+PX$4,'Raw Data'!$B$3:$AD$1033,PX$3,0)</f>
        <v>0</v>
      </c>
      <c r="PY31" s="72">
        <f>VLOOKUP($C31+PY$4,'Raw Data'!$B$3:$AD$1033,PY$3,0)</f>
        <v>0</v>
      </c>
      <c r="PZ31" s="72">
        <f>VLOOKUP($C31+PZ$4,'Raw Data'!$B$3:$AD$1033,PZ$3,0)</f>
        <v>0</v>
      </c>
      <c r="QA31" s="72">
        <f>VLOOKUP($C31+QA$4,'Raw Data'!$B$3:$AD$1033,QA$3,0)</f>
        <v>0</v>
      </c>
      <c r="QB31" s="72">
        <f>VLOOKUP($C31+QB$4,'Raw Data'!$B$3:$AD$1033,QB$3,0)</f>
        <v>0</v>
      </c>
      <c r="QC31" s="73">
        <f t="shared" si="330"/>
        <v>0</v>
      </c>
      <c r="QD31" s="14"/>
      <c r="QE31" s="49">
        <f t="shared" si="331"/>
        <v>30</v>
      </c>
      <c r="QF31" s="53" t="str">
        <f t="shared" si="332"/>
        <v/>
      </c>
      <c r="QG31" s="53" t="str">
        <f t="shared" si="189"/>
        <v/>
      </c>
      <c r="QH31" s="53" t="str">
        <f t="shared" si="190"/>
        <v/>
      </c>
      <c r="QI31" s="53" t="str">
        <f t="shared" si="191"/>
        <v/>
      </c>
      <c r="QJ31" s="53" t="str">
        <f t="shared" si="192"/>
        <v/>
      </c>
      <c r="QK31" s="53" t="str">
        <f t="shared" si="193"/>
        <v/>
      </c>
      <c r="QL31" s="53" t="str">
        <f t="shared" si="194"/>
        <v/>
      </c>
      <c r="QM31" s="55">
        <f t="shared" si="333"/>
        <v>0</v>
      </c>
      <c r="QQ31" s="41">
        <f t="shared" si="334"/>
        <v>2016</v>
      </c>
      <c r="QR31" s="44" t="str">
        <f t="shared" si="335"/>
        <v>Jul</v>
      </c>
      <c r="QS31" s="51">
        <f t="shared" si="336"/>
        <v>30</v>
      </c>
      <c r="QT31" s="72">
        <f>VLOOKUP($C31+QT$4,'Raw Data'!$B$3:$AD$1033,QT$3,0)</f>
        <v>0</v>
      </c>
      <c r="QU31" s="72">
        <f>VLOOKUP($C31+QU$4,'Raw Data'!$B$3:$AD$1033,QU$3,0)</f>
        <v>0</v>
      </c>
      <c r="QV31" s="72">
        <f>VLOOKUP($C31+QV$4,'Raw Data'!$B$3:$AD$1033,QV$3,0)</f>
        <v>0</v>
      </c>
      <c r="QW31" s="72">
        <f>VLOOKUP($C31+QW$4,'Raw Data'!$B$3:$AD$1033,QW$3,0)</f>
        <v>0</v>
      </c>
      <c r="QX31" s="72">
        <f>VLOOKUP($C31+QX$4,'Raw Data'!$B$3:$AD$1033,QX$3,0)</f>
        <v>0</v>
      </c>
      <c r="QY31" s="72">
        <f>VLOOKUP($C31+QY$4,'Raw Data'!$B$3:$AD$1033,QY$3,0)</f>
        <v>0</v>
      </c>
      <c r="QZ31" s="72">
        <f>VLOOKUP($C31+QZ$4,'Raw Data'!$B$3:$AD$1033,QZ$3,0)</f>
        <v>0</v>
      </c>
      <c r="RA31" s="73">
        <f t="shared" si="337"/>
        <v>0</v>
      </c>
      <c r="RB31" s="14"/>
      <c r="RC31" s="49">
        <f t="shared" si="338"/>
        <v>30</v>
      </c>
      <c r="RD31" s="53" t="str">
        <f t="shared" ref="RD31:RD36" si="455">IFERROR(QT31/$PC31,"")</f>
        <v/>
      </c>
      <c r="RE31" s="53" t="str">
        <f t="shared" ref="RE31:RE36" si="456">IFERROR(QU31/$PC31,"")</f>
        <v/>
      </c>
      <c r="RF31" s="53" t="str">
        <f t="shared" ref="RF31:RF36" si="457">IFERROR(QV31/$PC31,"")</f>
        <v/>
      </c>
      <c r="RG31" s="53" t="str">
        <f t="shared" ref="RG31:RG36" si="458">IFERROR(QW31/$PC31,"")</f>
        <v/>
      </c>
      <c r="RH31" s="53" t="str">
        <f t="shared" ref="RH31:RH36" si="459">IFERROR(QX31/$PC31,"")</f>
        <v/>
      </c>
      <c r="RI31" s="53" t="str">
        <f t="shared" ref="RI31:RI36" si="460">IFERROR(QY31/$PC31,"")</f>
        <v/>
      </c>
      <c r="RJ31" s="53" t="str">
        <f t="shared" ref="RJ31:RJ36" si="461">IFERROR(QZ31/$PC31,"")</f>
        <v/>
      </c>
      <c r="RK31" s="55">
        <f t="shared" si="340"/>
        <v>0</v>
      </c>
    </row>
    <row r="32" spans="2:479" ht="12.75" customHeight="1" x14ac:dyDescent="0.25">
      <c r="B32" s="170">
        <v>7</v>
      </c>
      <c r="C32" s="191">
        <f t="shared" si="201"/>
        <v>42579</v>
      </c>
      <c r="D32" s="41">
        <f t="shared" si="202"/>
        <v>2016</v>
      </c>
      <c r="E32" s="44" t="str">
        <f t="shared" si="203"/>
        <v>Jul</v>
      </c>
      <c r="F32" s="51">
        <f t="shared" si="204"/>
        <v>31</v>
      </c>
      <c r="G32" s="20">
        <f>VLOOKUP($C32+G$4,'Raw Data'!$B$3:$AD$1033,G$3,0)</f>
        <v>237</v>
      </c>
      <c r="H32" s="20">
        <f>VLOOKUP($C32+H$4,'Raw Data'!$B$3:$AD$1033,H$3,0)</f>
        <v>226</v>
      </c>
      <c r="I32" s="20">
        <f>VLOOKUP($C32+I$4,'Raw Data'!$B$3:$AD$1033,I$3,0)</f>
        <v>206</v>
      </c>
      <c r="J32" s="20">
        <f>VLOOKUP($C32+J$4,'Raw Data'!$B$3:$AD$1033,J$3,0)</f>
        <v>210</v>
      </c>
      <c r="K32" s="20">
        <f>VLOOKUP($C32+K$4,'Raw Data'!$B$3:$AD$1033,K$3,0)</f>
        <v>285</v>
      </c>
      <c r="L32" s="20">
        <f>VLOOKUP($C32+L$4,'Raw Data'!$B$3:$AD$1033,L$3,0)</f>
        <v>260</v>
      </c>
      <c r="M32" s="20">
        <f>VLOOKUP($C32+M$4,'Raw Data'!$B$3:$AD$1033,M$3,0)</f>
        <v>244</v>
      </c>
      <c r="N32" s="21">
        <f t="shared" si="205"/>
        <v>1668</v>
      </c>
      <c r="O32" s="14"/>
      <c r="P32" s="49">
        <f t="shared" si="206"/>
        <v>31</v>
      </c>
      <c r="Q32" s="53">
        <f t="shared" si="207"/>
        <v>0.1420863309352518</v>
      </c>
      <c r="R32" s="53">
        <f t="shared" si="80"/>
        <v>0.13549160671462829</v>
      </c>
      <c r="S32" s="53">
        <f t="shared" si="81"/>
        <v>0.12350119904076738</v>
      </c>
      <c r="T32" s="53">
        <f t="shared" si="82"/>
        <v>0.12589928057553956</v>
      </c>
      <c r="U32" s="53">
        <f t="shared" si="83"/>
        <v>0.17086330935251798</v>
      </c>
      <c r="V32" s="53">
        <f t="shared" si="84"/>
        <v>0.15587529976019185</v>
      </c>
      <c r="W32" s="53">
        <f t="shared" si="85"/>
        <v>0.14628297362110312</v>
      </c>
      <c r="X32" s="55">
        <f t="shared" si="208"/>
        <v>1.0000000000000002</v>
      </c>
      <c r="Z32" s="41">
        <f t="shared" si="209"/>
        <v>2016</v>
      </c>
      <c r="AA32" s="44" t="str">
        <f t="shared" si="210"/>
        <v>Jul</v>
      </c>
      <c r="AB32" s="51">
        <f t="shared" si="211"/>
        <v>31</v>
      </c>
      <c r="AC32" s="72">
        <f>VLOOKUP($C32+AC$4,'Raw Data'!$B$3:$AD$1033,AC$3,0)</f>
        <v>285</v>
      </c>
      <c r="AD32" s="72">
        <f>VLOOKUP($C32+AD$4,'Raw Data'!$B$3:$AD$1033,AD$3,0)</f>
        <v>318</v>
      </c>
      <c r="AE32" s="72">
        <f>VLOOKUP($C32+AE$4,'Raw Data'!$B$3:$AD$1033,AE$3,0)</f>
        <v>319</v>
      </c>
      <c r="AF32" s="72">
        <f>VLOOKUP($C32+AF$4,'Raw Data'!$B$3:$AD$1033,AF$3,0)</f>
        <v>230</v>
      </c>
      <c r="AG32" s="72">
        <f>VLOOKUP($C32+AG$4,'Raw Data'!$B$3:$AD$1033,AG$3,0)</f>
        <v>307</v>
      </c>
      <c r="AH32" s="72">
        <f>VLOOKUP($C32+AH$4,'Raw Data'!$B$3:$AD$1033,AH$3,0)</f>
        <v>302</v>
      </c>
      <c r="AI32" s="72">
        <f>VLOOKUP($C32+AI$4,'Raw Data'!$B$3:$AD$1033,AI$3,0)</f>
        <v>247</v>
      </c>
      <c r="AJ32" s="73">
        <f t="shared" si="212"/>
        <v>2008</v>
      </c>
      <c r="AK32" s="14"/>
      <c r="AL32" s="49">
        <f t="shared" si="213"/>
        <v>31</v>
      </c>
      <c r="AM32" s="53">
        <f t="shared" si="406"/>
        <v>0.14193227091633467</v>
      </c>
      <c r="AN32" s="53">
        <f t="shared" si="407"/>
        <v>0.15836653386454183</v>
      </c>
      <c r="AO32" s="53">
        <f t="shared" si="408"/>
        <v>0.15886454183266932</v>
      </c>
      <c r="AP32" s="53">
        <f t="shared" si="409"/>
        <v>0.1145418326693227</v>
      </c>
      <c r="AQ32" s="53">
        <f t="shared" si="410"/>
        <v>0.15288844621513945</v>
      </c>
      <c r="AR32" s="53">
        <f t="shared" si="411"/>
        <v>0.150398406374502</v>
      </c>
      <c r="AS32" s="53">
        <f t="shared" si="412"/>
        <v>0.12300796812749004</v>
      </c>
      <c r="AT32" s="55">
        <f t="shared" si="215"/>
        <v>1</v>
      </c>
      <c r="AW32" s="41">
        <f t="shared" si="216"/>
        <v>2016</v>
      </c>
      <c r="AX32" s="44" t="str">
        <f t="shared" si="217"/>
        <v>Jul</v>
      </c>
      <c r="AY32" s="51">
        <f t="shared" si="218"/>
        <v>31</v>
      </c>
      <c r="AZ32" s="72">
        <f>VLOOKUP($C32+AZ$4,'Raw Data'!$B$3:$AD$1033,AZ$3,0)</f>
        <v>104</v>
      </c>
      <c r="BA32" s="72">
        <f>VLOOKUP($C32+BA$4,'Raw Data'!$B$3:$AD$1033,BA$3,0)</f>
        <v>90</v>
      </c>
      <c r="BB32" s="72">
        <f>VLOOKUP($C32+BB$4,'Raw Data'!$B$3:$AD$1033,BB$3,0)</f>
        <v>129</v>
      </c>
      <c r="BC32" s="72">
        <f>VLOOKUP($C32+BC$4,'Raw Data'!$B$3:$AD$1033,BC$3,0)</f>
        <v>113</v>
      </c>
      <c r="BD32" s="72">
        <f>VLOOKUP($C32+BD$4,'Raw Data'!$B$3:$AD$1033,BD$3,0)</f>
        <v>110</v>
      </c>
      <c r="BE32" s="72">
        <f>VLOOKUP($C32+BE$4,'Raw Data'!$B$3:$AD$1033,BE$3,0)</f>
        <v>106</v>
      </c>
      <c r="BF32" s="72">
        <f>VLOOKUP($C32+BF$4,'Raw Data'!$B$3:$AD$1033,BF$3,0)</f>
        <v>102</v>
      </c>
      <c r="BG32" s="73">
        <f t="shared" si="219"/>
        <v>754</v>
      </c>
      <c r="BH32" s="14"/>
      <c r="BI32" s="49">
        <f t="shared" si="220"/>
        <v>31</v>
      </c>
      <c r="BJ32" s="53">
        <f t="shared" si="221"/>
        <v>0.13793103448275862</v>
      </c>
      <c r="BK32" s="53">
        <f t="shared" si="347"/>
        <v>0.11936339522546419</v>
      </c>
      <c r="BL32" s="53">
        <f t="shared" si="348"/>
        <v>0.17108753315649866</v>
      </c>
      <c r="BM32" s="53">
        <f t="shared" si="349"/>
        <v>0.14986737400530503</v>
      </c>
      <c r="BN32" s="53">
        <f t="shared" si="350"/>
        <v>0.14588859416445624</v>
      </c>
      <c r="BO32" s="53">
        <f t="shared" si="351"/>
        <v>0.14058355437665782</v>
      </c>
      <c r="BP32" s="53">
        <f t="shared" si="352"/>
        <v>0.13527851458885942</v>
      </c>
      <c r="BQ32" s="55">
        <f t="shared" si="222"/>
        <v>1</v>
      </c>
      <c r="BU32" s="41">
        <f t="shared" si="223"/>
        <v>2016</v>
      </c>
      <c r="BV32" s="44" t="str">
        <f t="shared" si="224"/>
        <v>Jul</v>
      </c>
      <c r="BW32" s="51">
        <f t="shared" si="225"/>
        <v>31</v>
      </c>
      <c r="BX32" s="72">
        <f>VLOOKUP($C32+BX$4,'Raw Data'!$B$3:$AD$1033,BX$3,0)</f>
        <v>34</v>
      </c>
      <c r="BY32" s="72">
        <f>VLOOKUP($C32+BY$4,'Raw Data'!$B$3:$AD$1033,BY$3,0)</f>
        <v>25</v>
      </c>
      <c r="BZ32" s="72">
        <f>VLOOKUP($C32+BZ$4,'Raw Data'!$B$3:$AD$1033,BZ$3,0)</f>
        <v>31</v>
      </c>
      <c r="CA32" s="72">
        <f>VLOOKUP($C32+CA$4,'Raw Data'!$B$3:$AD$1033,CA$3,0)</f>
        <v>31</v>
      </c>
      <c r="CB32" s="72">
        <f>VLOOKUP($C32+CB$4,'Raw Data'!$B$3:$AD$1033,CB$3,0)</f>
        <v>50</v>
      </c>
      <c r="CC32" s="72">
        <f>VLOOKUP($C32+CC$4,'Raw Data'!$B$3:$AD$1033,CC$3,0)</f>
        <v>56</v>
      </c>
      <c r="CD32" s="72">
        <f>VLOOKUP($C32+CD$4,'Raw Data'!$B$3:$AD$1033,CD$3,0)</f>
        <v>58</v>
      </c>
      <c r="CE32" s="73">
        <f t="shared" si="226"/>
        <v>285</v>
      </c>
      <c r="CF32" s="14"/>
      <c r="CG32" s="49">
        <f t="shared" si="227"/>
        <v>31</v>
      </c>
      <c r="CH32" s="53">
        <f t="shared" si="228"/>
        <v>0.11929824561403508</v>
      </c>
      <c r="CI32" s="53">
        <f t="shared" si="353"/>
        <v>8.771929824561403E-2</v>
      </c>
      <c r="CJ32" s="53">
        <f t="shared" si="354"/>
        <v>0.10877192982456141</v>
      </c>
      <c r="CK32" s="53">
        <f t="shared" si="355"/>
        <v>0.10877192982456141</v>
      </c>
      <c r="CL32" s="53">
        <f t="shared" si="356"/>
        <v>0.17543859649122806</v>
      </c>
      <c r="CM32" s="53">
        <f t="shared" si="357"/>
        <v>0.19649122807017544</v>
      </c>
      <c r="CN32" s="53">
        <f t="shared" si="103"/>
        <v>0.20350877192982456</v>
      </c>
      <c r="CO32" s="55">
        <f t="shared" si="229"/>
        <v>1</v>
      </c>
      <c r="CS32" s="41">
        <f t="shared" si="230"/>
        <v>2016</v>
      </c>
      <c r="CT32" s="44" t="str">
        <f t="shared" si="231"/>
        <v>Jul</v>
      </c>
      <c r="CU32" s="51">
        <f t="shared" si="232"/>
        <v>31</v>
      </c>
      <c r="CV32" s="72">
        <f>VLOOKUP($C32+CV$4,'Raw Data'!$B$3:$AD$1033,CV$3,0)</f>
        <v>558</v>
      </c>
      <c r="CW32" s="72">
        <f>VLOOKUP($C32+CW$4,'Raw Data'!$B$3:$AD$1033,CW$3,0)</f>
        <v>532</v>
      </c>
      <c r="CX32" s="72">
        <f>VLOOKUP($C32+CX$4,'Raw Data'!$B$3:$AD$1033,CX$3,0)</f>
        <v>336</v>
      </c>
      <c r="CY32" s="72">
        <f>VLOOKUP($C32+CY$4,'Raw Data'!$B$3:$AD$1033,CY$3,0)</f>
        <v>288</v>
      </c>
      <c r="CZ32" s="72">
        <f>VLOOKUP($C32+CZ$4,'Raw Data'!$B$3:$AD$1033,CZ$3,0)</f>
        <v>549</v>
      </c>
      <c r="DA32" s="72">
        <f>VLOOKUP($C32+DA$4,'Raw Data'!$B$3:$AD$1033,DA$3,0)</f>
        <v>524</v>
      </c>
      <c r="DB32" s="72">
        <f>VLOOKUP($C32+DB$4,'Raw Data'!$B$3:$AD$1033,DB$3,0)</f>
        <v>486</v>
      </c>
      <c r="DC32" s="73">
        <f t="shared" si="233"/>
        <v>3273</v>
      </c>
      <c r="DD32" s="14"/>
      <c r="DE32" s="49">
        <f t="shared" si="234"/>
        <v>31</v>
      </c>
      <c r="DF32" s="53">
        <f t="shared" si="385"/>
        <v>0.17048579285059579</v>
      </c>
      <c r="DG32" s="53">
        <f t="shared" si="386"/>
        <v>0.16254201038802321</v>
      </c>
      <c r="DH32" s="53">
        <f t="shared" si="387"/>
        <v>0.10265811182401467</v>
      </c>
      <c r="DI32" s="53">
        <f t="shared" si="388"/>
        <v>8.7992667277726852E-2</v>
      </c>
      <c r="DJ32" s="53">
        <f t="shared" si="389"/>
        <v>0.16773602199816681</v>
      </c>
      <c r="DK32" s="53">
        <f t="shared" si="390"/>
        <v>0.16009776963030858</v>
      </c>
      <c r="DL32" s="53">
        <f t="shared" si="391"/>
        <v>0.14848762603116408</v>
      </c>
      <c r="DM32" s="55">
        <f t="shared" si="236"/>
        <v>1</v>
      </c>
      <c r="DQ32" s="41">
        <f t="shared" si="237"/>
        <v>2016</v>
      </c>
      <c r="DR32" s="44" t="str">
        <f t="shared" si="238"/>
        <v>Jul</v>
      </c>
      <c r="DS32" s="51">
        <f t="shared" si="239"/>
        <v>31</v>
      </c>
      <c r="DT32" s="72">
        <f>VLOOKUP($C32+DT$4,'Raw Data'!$B$3:$AD$1033,DT$3,0)</f>
        <v>117</v>
      </c>
      <c r="DU32" s="72">
        <f>VLOOKUP($C32+DU$4,'Raw Data'!$B$3:$AD$1033,DU$3,0)</f>
        <v>104</v>
      </c>
      <c r="DV32" s="72">
        <f>VLOOKUP($C32+DV$4,'Raw Data'!$B$3:$AD$1033,DV$3,0)</f>
        <v>97</v>
      </c>
      <c r="DW32" s="72">
        <f>VLOOKUP($C32+DW$4,'Raw Data'!$B$3:$AD$1033,DW$3,0)</f>
        <v>110</v>
      </c>
      <c r="DX32" s="72">
        <f>VLOOKUP($C32+DX$4,'Raw Data'!$B$3:$AD$1033,DX$3,0)</f>
        <v>111</v>
      </c>
      <c r="DY32" s="72">
        <f>VLOOKUP($C32+DY$4,'Raw Data'!$B$3:$AD$1033,DY$3,0)</f>
        <v>111</v>
      </c>
      <c r="DZ32" s="72">
        <f>VLOOKUP($C32+DZ$4,'Raw Data'!$B$3:$AD$1033,DZ$3,0)</f>
        <v>99</v>
      </c>
      <c r="EA32" s="73">
        <f t="shared" si="240"/>
        <v>749</v>
      </c>
      <c r="EB32" s="14"/>
      <c r="EC32" s="49">
        <f t="shared" si="241"/>
        <v>31</v>
      </c>
      <c r="ED32" s="53">
        <f t="shared" si="358"/>
        <v>0.15620827770360482</v>
      </c>
      <c r="EE32" s="53">
        <f t="shared" si="359"/>
        <v>0.13885180240320427</v>
      </c>
      <c r="EF32" s="53">
        <f t="shared" si="360"/>
        <v>0.12950600801068091</v>
      </c>
      <c r="EG32" s="53">
        <f t="shared" si="361"/>
        <v>0.14686248331108145</v>
      </c>
      <c r="EH32" s="53">
        <f t="shared" si="362"/>
        <v>0.14819759679572764</v>
      </c>
      <c r="EI32" s="53">
        <f t="shared" si="363"/>
        <v>0.14819759679572764</v>
      </c>
      <c r="EJ32" s="53">
        <f t="shared" si="364"/>
        <v>0.1321762349799733</v>
      </c>
      <c r="EK32" s="55">
        <f t="shared" si="243"/>
        <v>1</v>
      </c>
      <c r="EO32" s="41">
        <f t="shared" si="244"/>
        <v>2016</v>
      </c>
      <c r="EP32" s="44" t="str">
        <f t="shared" si="245"/>
        <v>Jul</v>
      </c>
      <c r="EQ32" s="51">
        <f t="shared" si="246"/>
        <v>31</v>
      </c>
      <c r="ER32" s="72">
        <f>VLOOKUP($C32+ER$4,'Raw Data'!$B$3:$AD$1033,ER$3,0)</f>
        <v>320</v>
      </c>
      <c r="ES32" s="72">
        <f>VLOOKUP($C32+ES$4,'Raw Data'!$B$3:$AD$1033,ES$3,0)</f>
        <v>327</v>
      </c>
      <c r="ET32" s="72">
        <f>VLOOKUP($C32+ET$4,'Raw Data'!$B$3:$AD$1033,ET$3,0)</f>
        <v>261</v>
      </c>
      <c r="EU32" s="72">
        <f>VLOOKUP($C32+EU$4,'Raw Data'!$B$3:$AD$1033,EU$3,0)</f>
        <v>322</v>
      </c>
      <c r="EV32" s="72">
        <f>VLOOKUP($C32+EV$4,'Raw Data'!$B$3:$AD$1033,EV$3,0)</f>
        <v>398</v>
      </c>
      <c r="EW32" s="72">
        <f>VLOOKUP($C32+EW$4,'Raw Data'!$B$3:$AD$1033,EW$3,0)</f>
        <v>366</v>
      </c>
      <c r="EX32" s="72">
        <f>VLOOKUP($C32+EX$4,'Raw Data'!$B$3:$AD$1033,EX$3,0)</f>
        <v>347</v>
      </c>
      <c r="EY32" s="73">
        <f t="shared" si="247"/>
        <v>2341</v>
      </c>
      <c r="EZ32" s="14"/>
      <c r="FA32" s="49">
        <f t="shared" si="248"/>
        <v>31</v>
      </c>
      <c r="FB32" s="53">
        <f t="shared" si="365"/>
        <v>0.13669372063220847</v>
      </c>
      <c r="FC32" s="53">
        <f t="shared" si="366"/>
        <v>0.13968389577103801</v>
      </c>
      <c r="FD32" s="53">
        <f t="shared" si="367"/>
        <v>0.11149081589064502</v>
      </c>
      <c r="FE32" s="53">
        <f t="shared" si="368"/>
        <v>0.13754805638615977</v>
      </c>
      <c r="FF32" s="53">
        <f t="shared" si="369"/>
        <v>0.17001281503630927</v>
      </c>
      <c r="FG32" s="53">
        <f t="shared" si="370"/>
        <v>0.15634344297308841</v>
      </c>
      <c r="FH32" s="53">
        <f t="shared" si="371"/>
        <v>0.14822725331055106</v>
      </c>
      <c r="FI32" s="55">
        <f t="shared" si="250"/>
        <v>1</v>
      </c>
      <c r="FM32" s="41">
        <f t="shared" si="251"/>
        <v>2016</v>
      </c>
      <c r="FN32" s="44" t="str">
        <f t="shared" si="252"/>
        <v>Jul</v>
      </c>
      <c r="FO32" s="51">
        <f t="shared" si="253"/>
        <v>31</v>
      </c>
      <c r="FP32" s="72">
        <f>VLOOKUP($C32+FP$4,'Raw Data'!$B$3:$AD$1033,FP$3,0)</f>
        <v>2723</v>
      </c>
      <c r="FQ32" s="72">
        <f>VLOOKUP($C32+FQ$4,'Raw Data'!$B$3:$AD$1033,FQ$3,0)</f>
        <v>2708</v>
      </c>
      <c r="FR32" s="72">
        <f>VLOOKUP($C32+FR$4,'Raw Data'!$B$3:$AD$1033,FR$3,0)</f>
        <v>1605</v>
      </c>
      <c r="FS32" s="72">
        <f>VLOOKUP($C32+FS$4,'Raw Data'!$B$3:$AD$1033,FS$3,0)</f>
        <v>1623</v>
      </c>
      <c r="FT32" s="72">
        <f>VLOOKUP($C32+FT$4,'Raw Data'!$B$3:$AD$1033,FT$3,0)</f>
        <v>3803</v>
      </c>
      <c r="FU32" s="72">
        <f>VLOOKUP($C32+FU$4,'Raw Data'!$B$3:$AD$1033,FU$3,0)</f>
        <v>3287</v>
      </c>
      <c r="FV32" s="72">
        <f>VLOOKUP($C32+FV$4,'Raw Data'!$B$3:$AD$1033,FV$3,0)</f>
        <v>3083</v>
      </c>
      <c r="FW32" s="73">
        <f t="shared" si="254"/>
        <v>18832</v>
      </c>
      <c r="FX32" s="14"/>
      <c r="FY32" s="49">
        <f t="shared" si="255"/>
        <v>31</v>
      </c>
      <c r="FZ32" s="53">
        <f t="shared" si="372"/>
        <v>0.14459430756159727</v>
      </c>
      <c r="GA32" s="53">
        <f t="shared" si="373"/>
        <v>0.14379779099405268</v>
      </c>
      <c r="GB32" s="53">
        <f t="shared" si="374"/>
        <v>8.5227272727272721E-2</v>
      </c>
      <c r="GC32" s="53">
        <f t="shared" si="375"/>
        <v>8.6183092608326253E-2</v>
      </c>
      <c r="GD32" s="53">
        <f t="shared" si="376"/>
        <v>0.20194350042480883</v>
      </c>
      <c r="GE32" s="53">
        <f t="shared" si="377"/>
        <v>0.17454333050127444</v>
      </c>
      <c r="GF32" s="53">
        <f t="shared" si="378"/>
        <v>0.16371070518266781</v>
      </c>
      <c r="GG32" s="55">
        <f t="shared" si="257"/>
        <v>1</v>
      </c>
      <c r="GK32" s="41">
        <f t="shared" si="258"/>
        <v>2016</v>
      </c>
      <c r="GL32" s="44" t="str">
        <f t="shared" si="259"/>
        <v>Jul</v>
      </c>
      <c r="GM32" s="51">
        <f t="shared" si="260"/>
        <v>31</v>
      </c>
      <c r="GN32" s="72">
        <f>VLOOKUP($C32+GN$4,'Raw Data'!$B$3:$AD$1033,GN$3,0)</f>
        <v>2243</v>
      </c>
      <c r="GO32" s="72">
        <f>VLOOKUP($C32+GO$4,'Raw Data'!$B$3:$AD$1033,GO$3,0)</f>
        <v>2276</v>
      </c>
      <c r="GP32" s="72">
        <f>VLOOKUP($C32+GP$4,'Raw Data'!$B$3:$AD$1033,GP$3,0)</f>
        <v>1631</v>
      </c>
      <c r="GQ32" s="72">
        <f>VLOOKUP($C32+GQ$4,'Raw Data'!$B$3:$AD$1033,GQ$3,0)</f>
        <v>1720</v>
      </c>
      <c r="GR32" s="72">
        <f>VLOOKUP($C32+GR$4,'Raw Data'!$B$3:$AD$1033,GR$3,0)</f>
        <v>2599</v>
      </c>
      <c r="GS32" s="72">
        <f>VLOOKUP($C32+GS$4,'Raw Data'!$B$3:$AD$1033,GS$3,0)</f>
        <v>2367</v>
      </c>
      <c r="GT32" s="72">
        <f>VLOOKUP($C32+GT$4,'Raw Data'!$B$3:$AD$1033,GT$3,0)</f>
        <v>2362</v>
      </c>
      <c r="GU32" s="73">
        <f t="shared" si="261"/>
        <v>15198</v>
      </c>
      <c r="GV32" s="14"/>
      <c r="GW32" s="49">
        <f t="shared" si="262"/>
        <v>31</v>
      </c>
      <c r="GX32" s="53">
        <f t="shared" si="263"/>
        <v>0.14758520858007632</v>
      </c>
      <c r="GY32" s="53">
        <f t="shared" si="341"/>
        <v>0.14975654691406765</v>
      </c>
      <c r="GZ32" s="53">
        <f t="shared" si="342"/>
        <v>0.10731675220423741</v>
      </c>
      <c r="HA32" s="53">
        <f t="shared" si="343"/>
        <v>0.11317278589288064</v>
      </c>
      <c r="HB32" s="53">
        <f t="shared" si="344"/>
        <v>0.17100934333464929</v>
      </c>
      <c r="HC32" s="53">
        <f t="shared" si="345"/>
        <v>0.15574417686537703</v>
      </c>
      <c r="HD32" s="53">
        <f t="shared" si="346"/>
        <v>0.15541518620871167</v>
      </c>
      <c r="HE32" s="55">
        <f t="shared" si="264"/>
        <v>0.99999999999999989</v>
      </c>
      <c r="HI32" s="41">
        <f t="shared" si="265"/>
        <v>2016</v>
      </c>
      <c r="HJ32" s="44" t="str">
        <f t="shared" si="266"/>
        <v>Jul</v>
      </c>
      <c r="HK32" s="51">
        <f t="shared" si="267"/>
        <v>31</v>
      </c>
      <c r="HL32" s="72">
        <f>VLOOKUP($C32+HL$4,'Raw Data'!$B$3:$AD$1033,HL$3,0)</f>
        <v>196</v>
      </c>
      <c r="HM32" s="72">
        <f>VLOOKUP($C32+HM$4,'Raw Data'!$B$3:$AD$1033,HM$3,0)</f>
        <v>148</v>
      </c>
      <c r="HN32" s="72">
        <f>VLOOKUP($C32+HN$4,'Raw Data'!$B$3:$AD$1033,HN$3,0)</f>
        <v>109</v>
      </c>
      <c r="HO32" s="72">
        <f>VLOOKUP($C32+HO$4,'Raw Data'!$B$3:$AD$1033,HO$3,0)</f>
        <v>99</v>
      </c>
      <c r="HP32" s="72">
        <f>VLOOKUP($C32+HP$4,'Raw Data'!$B$3:$AD$1033,HP$3,0)</f>
        <v>179</v>
      </c>
      <c r="HQ32" s="72">
        <f>VLOOKUP($C32+HQ$4,'Raw Data'!$B$3:$AD$1033,HQ$3,0)</f>
        <v>173</v>
      </c>
      <c r="HR32" s="72">
        <f>VLOOKUP($C32+HR$4,'Raw Data'!$B$3:$AD$1033,HR$3,0)</f>
        <v>155</v>
      </c>
      <c r="HS32" s="73">
        <f t="shared" si="268"/>
        <v>1059</v>
      </c>
      <c r="HT32" s="14"/>
      <c r="HU32" s="49">
        <f t="shared" si="269"/>
        <v>31</v>
      </c>
      <c r="HV32" s="53">
        <f t="shared" si="413"/>
        <v>0.18508026440037773</v>
      </c>
      <c r="HW32" s="53">
        <f t="shared" si="414"/>
        <v>0.13975448536355051</v>
      </c>
      <c r="HX32" s="53">
        <f t="shared" si="415"/>
        <v>0.10292728989612843</v>
      </c>
      <c r="HY32" s="53">
        <f t="shared" si="416"/>
        <v>9.3484419263456089E-2</v>
      </c>
      <c r="HZ32" s="53">
        <f t="shared" si="417"/>
        <v>0.16902738432483475</v>
      </c>
      <c r="IA32" s="53">
        <f t="shared" si="418"/>
        <v>0.16336166194523136</v>
      </c>
      <c r="IB32" s="53">
        <f t="shared" si="419"/>
        <v>0.14636449480642116</v>
      </c>
      <c r="IC32" s="55">
        <f t="shared" si="271"/>
        <v>1</v>
      </c>
      <c r="IG32" s="41">
        <f t="shared" si="272"/>
        <v>2016</v>
      </c>
      <c r="IH32" s="44" t="str">
        <f t="shared" si="273"/>
        <v>Jul</v>
      </c>
      <c r="II32" s="51">
        <f t="shared" si="274"/>
        <v>31</v>
      </c>
      <c r="IJ32" s="72">
        <f>VLOOKUP($C32+IJ$4,'Raw Data'!$B$3:$AD$1033,IJ$3,0)</f>
        <v>118</v>
      </c>
      <c r="IK32" s="72">
        <f>VLOOKUP($C32+IK$4,'Raw Data'!$B$3:$AD$1033,IK$3,0)</f>
        <v>109</v>
      </c>
      <c r="IL32" s="72">
        <f>VLOOKUP($C32+IL$4,'Raw Data'!$B$3:$AD$1033,IL$3,0)</f>
        <v>104</v>
      </c>
      <c r="IM32" s="72">
        <f>VLOOKUP($C32+IM$4,'Raw Data'!$B$3:$AD$1033,IM$3,0)</f>
        <v>113</v>
      </c>
      <c r="IN32" s="72">
        <f>VLOOKUP($C32+IN$4,'Raw Data'!$B$3:$AD$1033,IN$3,0)</f>
        <v>82</v>
      </c>
      <c r="IO32" s="72">
        <f>VLOOKUP($C32+IO$4,'Raw Data'!$B$3:$AD$1033,IO$3,0)</f>
        <v>82</v>
      </c>
      <c r="IP32" s="72">
        <f>VLOOKUP($C32+IP$4,'Raw Data'!$B$3:$AD$1033,IP$3,0)</f>
        <v>74</v>
      </c>
      <c r="IQ32" s="73">
        <f t="shared" si="275"/>
        <v>682</v>
      </c>
      <c r="IR32" s="14"/>
      <c r="IS32" s="49">
        <f t="shared" si="276"/>
        <v>31</v>
      </c>
      <c r="IT32" s="53">
        <f t="shared" si="420"/>
        <v>0.17302052785923755</v>
      </c>
      <c r="IU32" s="53">
        <f t="shared" si="421"/>
        <v>0.15982404692082111</v>
      </c>
      <c r="IV32" s="53">
        <f t="shared" si="422"/>
        <v>0.15249266862170088</v>
      </c>
      <c r="IW32" s="53">
        <f t="shared" si="423"/>
        <v>0.16568914956011729</v>
      </c>
      <c r="IX32" s="53">
        <f t="shared" si="424"/>
        <v>0.12023460410557185</v>
      </c>
      <c r="IY32" s="53">
        <f t="shared" si="425"/>
        <v>0.12023460410557185</v>
      </c>
      <c r="IZ32" s="53">
        <f t="shared" si="426"/>
        <v>0.10850439882697947</v>
      </c>
      <c r="JA32" s="55">
        <f t="shared" si="278"/>
        <v>1</v>
      </c>
      <c r="JE32" s="41">
        <f t="shared" si="279"/>
        <v>2016</v>
      </c>
      <c r="JF32" s="44" t="str">
        <f t="shared" si="280"/>
        <v>Jul</v>
      </c>
      <c r="JG32" s="51">
        <f t="shared" si="281"/>
        <v>31</v>
      </c>
      <c r="JH32" s="72">
        <f>VLOOKUP($C32+JH$4,'Raw Data'!$B$3:$AD$1033,JH$3,0)</f>
        <v>189</v>
      </c>
      <c r="JI32" s="72">
        <f>VLOOKUP($C32+JI$4,'Raw Data'!$B$3:$AD$1033,JI$3,0)</f>
        <v>206</v>
      </c>
      <c r="JJ32" s="72">
        <f>VLOOKUP($C32+JJ$4,'Raw Data'!$B$3:$AD$1033,JJ$3,0)</f>
        <v>106</v>
      </c>
      <c r="JK32" s="72">
        <f>VLOOKUP($C32+JK$4,'Raw Data'!$B$3:$AD$1033,JK$3,0)</f>
        <v>127</v>
      </c>
      <c r="JL32" s="72">
        <f>VLOOKUP($C32+JL$4,'Raw Data'!$B$3:$AD$1033,JL$3,0)</f>
        <v>159</v>
      </c>
      <c r="JM32" s="72">
        <f>VLOOKUP($C32+JM$4,'Raw Data'!$B$3:$AD$1033,JM$3,0)</f>
        <v>148</v>
      </c>
      <c r="JN32" s="72">
        <f>VLOOKUP($C32+JN$4,'Raw Data'!$B$3:$AD$1033,JN$3,0)</f>
        <v>205</v>
      </c>
      <c r="JO32" s="73">
        <f t="shared" si="282"/>
        <v>1140</v>
      </c>
      <c r="JP32" s="14"/>
      <c r="JQ32" s="49">
        <f t="shared" si="283"/>
        <v>31</v>
      </c>
      <c r="JR32" s="53">
        <f t="shared" si="427"/>
        <v>0.16578947368421051</v>
      </c>
      <c r="JS32" s="53">
        <f t="shared" si="428"/>
        <v>0.18070175438596492</v>
      </c>
      <c r="JT32" s="53">
        <f t="shared" si="429"/>
        <v>9.2982456140350875E-2</v>
      </c>
      <c r="JU32" s="53">
        <f t="shared" si="430"/>
        <v>0.11140350877192982</v>
      </c>
      <c r="JV32" s="53">
        <f t="shared" si="431"/>
        <v>0.13947368421052631</v>
      </c>
      <c r="JW32" s="53">
        <f t="shared" si="432"/>
        <v>0.12982456140350876</v>
      </c>
      <c r="JX32" s="53">
        <f t="shared" si="433"/>
        <v>0.17982456140350878</v>
      </c>
      <c r="JY32" s="55">
        <f t="shared" si="285"/>
        <v>0.99999999999999989</v>
      </c>
      <c r="KC32" s="41">
        <f t="shared" si="286"/>
        <v>2016</v>
      </c>
      <c r="KD32" s="44" t="str">
        <f t="shared" si="287"/>
        <v>Jul</v>
      </c>
      <c r="KE32" s="51">
        <f t="shared" si="288"/>
        <v>31</v>
      </c>
      <c r="KF32" s="72">
        <f>VLOOKUP($C32+KF$4,'Raw Data'!$B$3:$AD$1033,KF$3,0)</f>
        <v>35</v>
      </c>
      <c r="KG32" s="72">
        <f>VLOOKUP($C32+KG$4,'Raw Data'!$B$3:$AD$1033,KG$3,0)</f>
        <v>33</v>
      </c>
      <c r="KH32" s="72">
        <f>VLOOKUP($C32+KH$4,'Raw Data'!$B$3:$AD$1033,KH$3,0)</f>
        <v>0</v>
      </c>
      <c r="KI32" s="72">
        <f>VLOOKUP($C32+KI$4,'Raw Data'!$B$3:$AD$1033,KI$3,0)</f>
        <v>0</v>
      </c>
      <c r="KJ32" s="72">
        <f>VLOOKUP($C32+KJ$4,'Raw Data'!$B$3:$AD$1033,KJ$3,0)</f>
        <v>44</v>
      </c>
      <c r="KK32" s="72">
        <f>VLOOKUP($C32+KK$4,'Raw Data'!$B$3:$AD$1033,KK$3,0)</f>
        <v>32</v>
      </c>
      <c r="KL32" s="72">
        <f>VLOOKUP($C32+KL$4,'Raw Data'!$B$3:$AD$1033,KL$3,0)</f>
        <v>31</v>
      </c>
      <c r="KM32" s="73">
        <f t="shared" si="289"/>
        <v>175</v>
      </c>
      <c r="KN32" s="14"/>
      <c r="KO32" s="49">
        <f t="shared" si="290"/>
        <v>31</v>
      </c>
      <c r="KP32" s="53">
        <f t="shared" si="434"/>
        <v>0.2</v>
      </c>
      <c r="KQ32" s="53">
        <f t="shared" si="435"/>
        <v>0.18857142857142858</v>
      </c>
      <c r="KR32" s="53">
        <f t="shared" si="436"/>
        <v>0</v>
      </c>
      <c r="KS32" s="53">
        <f t="shared" si="437"/>
        <v>0</v>
      </c>
      <c r="KT32" s="53">
        <f t="shared" si="438"/>
        <v>0.25142857142857145</v>
      </c>
      <c r="KU32" s="53">
        <f t="shared" si="439"/>
        <v>0.18285714285714286</v>
      </c>
      <c r="KV32" s="53">
        <f t="shared" si="440"/>
        <v>0.17714285714285713</v>
      </c>
      <c r="KW32" s="55">
        <f t="shared" si="292"/>
        <v>1</v>
      </c>
      <c r="LA32" s="41">
        <f t="shared" si="293"/>
        <v>2016</v>
      </c>
      <c r="LB32" s="44" t="str">
        <f t="shared" si="294"/>
        <v>Jul</v>
      </c>
      <c r="LC32" s="51">
        <f t="shared" si="295"/>
        <v>31</v>
      </c>
      <c r="LD32" s="72">
        <f>VLOOKUP($C32+LD$4,'Raw Data'!$B$3:$AD$1033,LD$3,0)</f>
        <v>75</v>
      </c>
      <c r="LE32" s="72">
        <f>VLOOKUP($C32+LE$4,'Raw Data'!$B$3:$AD$1033,LE$3,0)</f>
        <v>63</v>
      </c>
      <c r="LF32" s="72">
        <f>VLOOKUP($C32+LF$4,'Raw Data'!$B$3:$AD$1033,LF$3,0)</f>
        <v>0</v>
      </c>
      <c r="LG32" s="72">
        <f>VLOOKUP($C32+LG$4,'Raw Data'!$B$3:$AD$1033,LG$3,0)</f>
        <v>0</v>
      </c>
      <c r="LH32" s="72">
        <f>VLOOKUP($C32+LH$4,'Raw Data'!$B$3:$AD$1033,LH$3,0)</f>
        <v>80</v>
      </c>
      <c r="LI32" s="72">
        <f>VLOOKUP($C32+LI$4,'Raw Data'!$B$3:$AD$1033,LI$3,0)</f>
        <v>86</v>
      </c>
      <c r="LJ32" s="72">
        <f>VLOOKUP($C32+LJ$4,'Raw Data'!$B$3:$AD$1033,LJ$3,0)</f>
        <v>98</v>
      </c>
      <c r="LK32" s="73">
        <f t="shared" si="296"/>
        <v>402</v>
      </c>
      <c r="LL32" s="14"/>
      <c r="LM32" s="49">
        <f t="shared" si="297"/>
        <v>31</v>
      </c>
      <c r="LN32" s="53">
        <f t="shared" si="392"/>
        <v>0.18656716417910449</v>
      </c>
      <c r="LO32" s="53">
        <f t="shared" si="393"/>
        <v>0.15671641791044777</v>
      </c>
      <c r="LP32" s="53">
        <f t="shared" si="394"/>
        <v>0</v>
      </c>
      <c r="LQ32" s="53">
        <f t="shared" si="395"/>
        <v>0</v>
      </c>
      <c r="LR32" s="53">
        <f t="shared" si="396"/>
        <v>0.19900497512437812</v>
      </c>
      <c r="LS32" s="53">
        <f t="shared" si="397"/>
        <v>0.21393034825870647</v>
      </c>
      <c r="LT32" s="53">
        <f t="shared" si="398"/>
        <v>0.24378109452736318</v>
      </c>
      <c r="LU32" s="55">
        <f t="shared" si="299"/>
        <v>1</v>
      </c>
      <c r="LY32" s="41">
        <f t="shared" si="300"/>
        <v>2016</v>
      </c>
      <c r="LZ32" s="44" t="str">
        <f t="shared" si="301"/>
        <v>Jul</v>
      </c>
      <c r="MA32" s="51">
        <f t="shared" si="302"/>
        <v>31</v>
      </c>
      <c r="MB32" s="72">
        <f>VLOOKUP($C32+MB$4,'Raw Data'!$B$3:$AD$1033,MB$3,0)</f>
        <v>662</v>
      </c>
      <c r="MC32" s="72">
        <f>VLOOKUP($C32+MC$4,'Raw Data'!$B$3:$AD$1033,MC$3,0)</f>
        <v>552</v>
      </c>
      <c r="MD32" s="72">
        <f>VLOOKUP($C32+MD$4,'Raw Data'!$B$3:$AD$1033,MD$3,0)</f>
        <v>135</v>
      </c>
      <c r="ME32" s="72">
        <f>VLOOKUP($C32+ME$4,'Raw Data'!$B$3:$AD$1033,ME$3,0)</f>
        <v>137</v>
      </c>
      <c r="MF32" s="72">
        <f>VLOOKUP($C32+MF$4,'Raw Data'!$B$3:$AD$1033,MF$3,0)</f>
        <v>629</v>
      </c>
      <c r="MG32" s="72">
        <f>VLOOKUP($C32+MG$4,'Raw Data'!$B$3:$AD$1033,MG$3,0)</f>
        <v>598</v>
      </c>
      <c r="MH32" s="72">
        <f>VLOOKUP($C32+MH$4,'Raw Data'!$B$3:$AD$1033,MH$3,0)</f>
        <v>669</v>
      </c>
      <c r="MI32" s="73">
        <f t="shared" si="303"/>
        <v>3382</v>
      </c>
      <c r="MJ32" s="14"/>
      <c r="MK32" s="49">
        <f t="shared" si="304"/>
        <v>31</v>
      </c>
      <c r="ML32" s="53">
        <f t="shared" si="441"/>
        <v>0.19574216439976344</v>
      </c>
      <c r="MM32" s="53">
        <f t="shared" si="442"/>
        <v>0.16321703134240095</v>
      </c>
      <c r="MN32" s="53">
        <f t="shared" si="443"/>
        <v>3.9917208752217624E-2</v>
      </c>
      <c r="MO32" s="53">
        <f t="shared" si="444"/>
        <v>4.0508574807806029E-2</v>
      </c>
      <c r="MP32" s="53">
        <f t="shared" si="445"/>
        <v>0.18598462448255471</v>
      </c>
      <c r="MQ32" s="53">
        <f t="shared" si="446"/>
        <v>0.17681845062093435</v>
      </c>
      <c r="MR32" s="53">
        <f t="shared" si="447"/>
        <v>0.19781194559432289</v>
      </c>
      <c r="MS32" s="55">
        <f t="shared" si="306"/>
        <v>1</v>
      </c>
      <c r="MW32" s="41">
        <f t="shared" si="307"/>
        <v>2016</v>
      </c>
      <c r="MX32" s="44" t="str">
        <f t="shared" si="308"/>
        <v>Jul</v>
      </c>
      <c r="MY32" s="51">
        <f t="shared" si="309"/>
        <v>31</v>
      </c>
      <c r="MZ32" s="72">
        <f>VLOOKUP($C32+MZ$4,'Raw Data'!$B$3:$AD$1033,MZ$3,0)</f>
        <v>123</v>
      </c>
      <c r="NA32" s="72">
        <f>VLOOKUP($C32+NA$4,'Raw Data'!$B$3:$AD$1033,NA$3,0)</f>
        <v>101</v>
      </c>
      <c r="NB32" s="72">
        <f>VLOOKUP($C32+NB$4,'Raw Data'!$B$3:$AD$1033,NB$3,0)</f>
        <v>78</v>
      </c>
      <c r="NC32" s="72">
        <f>VLOOKUP($C32+NC$4,'Raw Data'!$B$3:$AD$1033,NC$3,0)</f>
        <v>66</v>
      </c>
      <c r="ND32" s="72">
        <f>VLOOKUP($C32+ND$4,'Raw Data'!$B$3:$AD$1033,ND$3,0)</f>
        <v>133</v>
      </c>
      <c r="NE32" s="72">
        <f>VLOOKUP($C32+NE$4,'Raw Data'!$B$3:$AD$1033,NE$3,0)</f>
        <v>115</v>
      </c>
      <c r="NF32" s="72">
        <f>VLOOKUP($C32+NF$4,'Raw Data'!$B$3:$AD$1033,NF$3,0)</f>
        <v>106</v>
      </c>
      <c r="NG32" s="73">
        <f t="shared" si="310"/>
        <v>722</v>
      </c>
      <c r="NH32" s="14"/>
      <c r="NI32" s="49">
        <f t="shared" si="311"/>
        <v>31</v>
      </c>
      <c r="NJ32" s="53">
        <f t="shared" si="448"/>
        <v>0.17036011080332411</v>
      </c>
      <c r="NK32" s="53">
        <f t="shared" si="449"/>
        <v>0.13988919667590027</v>
      </c>
      <c r="NL32" s="53">
        <f t="shared" si="450"/>
        <v>0.10803324099722991</v>
      </c>
      <c r="NM32" s="53">
        <f t="shared" si="451"/>
        <v>9.141274238227147E-2</v>
      </c>
      <c r="NN32" s="53">
        <f t="shared" si="452"/>
        <v>0.18421052631578946</v>
      </c>
      <c r="NO32" s="53">
        <f t="shared" si="453"/>
        <v>0.15927977839335181</v>
      </c>
      <c r="NP32" s="53">
        <f t="shared" si="454"/>
        <v>0.14681440443213298</v>
      </c>
      <c r="NQ32" s="55">
        <f t="shared" si="312"/>
        <v>1</v>
      </c>
      <c r="NU32" s="41">
        <f t="shared" si="313"/>
        <v>2016</v>
      </c>
      <c r="NV32" s="44" t="str">
        <f t="shared" si="314"/>
        <v>Jul</v>
      </c>
      <c r="NW32" s="51">
        <f t="shared" si="315"/>
        <v>31</v>
      </c>
      <c r="NX32" s="72">
        <f>VLOOKUP($C32+NX$4,'Raw Data'!$B$3:$AD$1033,NX$3,0)</f>
        <v>0</v>
      </c>
      <c r="NY32" s="72">
        <f>VLOOKUP($C32+NY$4,'Raw Data'!$B$3:$AD$1033,NY$3,0)</f>
        <v>0</v>
      </c>
      <c r="NZ32" s="72">
        <f>VLOOKUP($C32+NZ$4,'Raw Data'!$B$3:$AD$1033,NZ$3,0)</f>
        <v>0</v>
      </c>
      <c r="OA32" s="72">
        <f>VLOOKUP($C32+OA$4,'Raw Data'!$B$3:$AD$1033,OA$3,0)</f>
        <v>0</v>
      </c>
      <c r="OB32" s="72">
        <f>VLOOKUP($C32+OB$4,'Raw Data'!$B$3:$AD$1033,OB$3,0)</f>
        <v>0</v>
      </c>
      <c r="OC32" s="72">
        <f>VLOOKUP($C32+OC$4,'Raw Data'!$B$3:$AD$1033,OC$3,0)</f>
        <v>0</v>
      </c>
      <c r="OD32" s="72">
        <f>VLOOKUP($C32+OD$4,'Raw Data'!$B$3:$AD$1033,OD$3,0)</f>
        <v>0</v>
      </c>
      <c r="OE32" s="73">
        <f t="shared" si="316"/>
        <v>0</v>
      </c>
      <c r="OF32" s="14"/>
      <c r="OG32" s="49">
        <f t="shared" si="317"/>
        <v>31</v>
      </c>
      <c r="OH32" s="53" t="str">
        <f t="shared" si="379"/>
        <v/>
      </c>
      <c r="OI32" s="53" t="str">
        <f t="shared" si="380"/>
        <v/>
      </c>
      <c r="OJ32" s="53" t="str">
        <f t="shared" si="381"/>
        <v/>
      </c>
      <c r="OK32" s="53" t="str">
        <f t="shared" si="382"/>
        <v/>
      </c>
      <c r="OL32" s="53" t="str">
        <f t="shared" si="383"/>
        <v/>
      </c>
      <c r="OM32" s="53" t="str">
        <f t="shared" si="384"/>
        <v/>
      </c>
      <c r="ON32" s="53" t="str">
        <f t="shared" si="182"/>
        <v/>
      </c>
      <c r="OO32" s="55">
        <f t="shared" si="319"/>
        <v>0</v>
      </c>
      <c r="OS32" s="41">
        <f t="shared" si="320"/>
        <v>2016</v>
      </c>
      <c r="OT32" s="44" t="str">
        <f t="shared" si="321"/>
        <v>Jul</v>
      </c>
      <c r="OU32" s="51">
        <f t="shared" si="322"/>
        <v>31</v>
      </c>
      <c r="OV32" s="72">
        <f>VLOOKUP($C32+OV$4,'Raw Data'!$B$3:$AD$1033,OV$3,0)</f>
        <v>0</v>
      </c>
      <c r="OW32" s="72">
        <f>VLOOKUP($C32+OW$4,'Raw Data'!$B$3:$AD$1033,OW$3,0)</f>
        <v>0</v>
      </c>
      <c r="OX32" s="72">
        <f>VLOOKUP($C32+OX$4,'Raw Data'!$B$3:$AD$1033,OX$3,0)</f>
        <v>0</v>
      </c>
      <c r="OY32" s="72">
        <f>VLOOKUP($C32+OY$4,'Raw Data'!$B$3:$AD$1033,OY$3,0)</f>
        <v>0</v>
      </c>
      <c r="OZ32" s="72">
        <f>VLOOKUP($C32+OZ$4,'Raw Data'!$B$3:$AD$1033,OZ$3,0)</f>
        <v>0</v>
      </c>
      <c r="PA32" s="72">
        <f>VLOOKUP($C32+PA$4,'Raw Data'!$B$3:$AD$1033,PA$3,0)</f>
        <v>0</v>
      </c>
      <c r="PB32" s="72">
        <f>VLOOKUP($C32+PB$4,'Raw Data'!$B$3:$AD$1033,PB$3,0)</f>
        <v>0</v>
      </c>
      <c r="PC32" s="73">
        <f t="shared" si="323"/>
        <v>0</v>
      </c>
      <c r="PD32" s="14"/>
      <c r="PE32" s="49">
        <f t="shared" si="324"/>
        <v>31</v>
      </c>
      <c r="PF32" s="53" t="str">
        <f t="shared" si="399"/>
        <v/>
      </c>
      <c r="PG32" s="53" t="str">
        <f t="shared" si="400"/>
        <v/>
      </c>
      <c r="PH32" s="53" t="str">
        <f t="shared" si="401"/>
        <v/>
      </c>
      <c r="PI32" s="53" t="str">
        <f t="shared" si="402"/>
        <v/>
      </c>
      <c r="PJ32" s="53" t="str">
        <f t="shared" si="403"/>
        <v/>
      </c>
      <c r="PK32" s="53" t="str">
        <f t="shared" si="404"/>
        <v/>
      </c>
      <c r="PL32" s="53" t="str">
        <f t="shared" si="405"/>
        <v/>
      </c>
      <c r="PM32" s="55">
        <f t="shared" si="326"/>
        <v>0</v>
      </c>
      <c r="PS32" s="41">
        <f t="shared" si="327"/>
        <v>2016</v>
      </c>
      <c r="PT32" s="44" t="str">
        <f t="shared" si="328"/>
        <v>Jul</v>
      </c>
      <c r="PU32" s="51">
        <f t="shared" si="329"/>
        <v>31</v>
      </c>
      <c r="PV32" s="72">
        <f>VLOOKUP($C32+PV$4,'Raw Data'!$B$3:$AD$1033,PV$3,0)</f>
        <v>0</v>
      </c>
      <c r="PW32" s="72">
        <f>VLOOKUP($C32+PW$4,'Raw Data'!$B$3:$AD$1033,PW$3,0)</f>
        <v>0</v>
      </c>
      <c r="PX32" s="72">
        <f>VLOOKUP($C32+PX$4,'Raw Data'!$B$3:$AD$1033,PX$3,0)</f>
        <v>0</v>
      </c>
      <c r="PY32" s="72">
        <f>VLOOKUP($C32+PY$4,'Raw Data'!$B$3:$AD$1033,PY$3,0)</f>
        <v>0</v>
      </c>
      <c r="PZ32" s="72">
        <f>VLOOKUP($C32+PZ$4,'Raw Data'!$B$3:$AD$1033,PZ$3,0)</f>
        <v>0</v>
      </c>
      <c r="QA32" s="72">
        <f>VLOOKUP($C32+QA$4,'Raw Data'!$B$3:$AD$1033,QA$3,0)</f>
        <v>0</v>
      </c>
      <c r="QB32" s="72">
        <f>VLOOKUP($C32+QB$4,'Raw Data'!$B$3:$AD$1033,QB$3,0)</f>
        <v>0</v>
      </c>
      <c r="QC32" s="73">
        <f t="shared" si="330"/>
        <v>0</v>
      </c>
      <c r="QD32" s="14"/>
      <c r="QE32" s="49">
        <f t="shared" si="331"/>
        <v>31</v>
      </c>
      <c r="QF32" s="53" t="str">
        <f t="shared" si="332"/>
        <v/>
      </c>
      <c r="QG32" s="53" t="str">
        <f t="shared" si="189"/>
        <v/>
      </c>
      <c r="QH32" s="53" t="str">
        <f t="shared" si="190"/>
        <v/>
      </c>
      <c r="QI32" s="53" t="str">
        <f t="shared" si="191"/>
        <v/>
      </c>
      <c r="QJ32" s="53" t="str">
        <f t="shared" si="192"/>
        <v/>
      </c>
      <c r="QK32" s="53" t="str">
        <f t="shared" si="193"/>
        <v/>
      </c>
      <c r="QL32" s="53" t="str">
        <f t="shared" si="194"/>
        <v/>
      </c>
      <c r="QM32" s="55">
        <f t="shared" si="333"/>
        <v>0</v>
      </c>
      <c r="QQ32" s="41">
        <f t="shared" si="334"/>
        <v>2016</v>
      </c>
      <c r="QR32" s="44" t="str">
        <f t="shared" si="335"/>
        <v>Jul</v>
      </c>
      <c r="QS32" s="51">
        <f t="shared" si="336"/>
        <v>31</v>
      </c>
      <c r="QT32" s="72">
        <f>VLOOKUP($C32+QT$4,'Raw Data'!$B$3:$AD$1033,QT$3,0)</f>
        <v>0</v>
      </c>
      <c r="QU32" s="72">
        <f>VLOOKUP($C32+QU$4,'Raw Data'!$B$3:$AD$1033,QU$3,0)</f>
        <v>0</v>
      </c>
      <c r="QV32" s="72">
        <f>VLOOKUP($C32+QV$4,'Raw Data'!$B$3:$AD$1033,QV$3,0)</f>
        <v>0</v>
      </c>
      <c r="QW32" s="72">
        <f>VLOOKUP($C32+QW$4,'Raw Data'!$B$3:$AD$1033,QW$3,0)</f>
        <v>0</v>
      </c>
      <c r="QX32" s="72">
        <f>VLOOKUP($C32+QX$4,'Raw Data'!$B$3:$AD$1033,QX$3,0)</f>
        <v>0</v>
      </c>
      <c r="QY32" s="72">
        <f>VLOOKUP($C32+QY$4,'Raw Data'!$B$3:$AD$1033,QY$3,0)</f>
        <v>0</v>
      </c>
      <c r="QZ32" s="72">
        <f>VLOOKUP($C32+QZ$4,'Raw Data'!$B$3:$AD$1033,QZ$3,0)</f>
        <v>0</v>
      </c>
      <c r="RA32" s="73">
        <f t="shared" si="337"/>
        <v>0</v>
      </c>
      <c r="RB32" s="14"/>
      <c r="RC32" s="49">
        <f t="shared" si="338"/>
        <v>31</v>
      </c>
      <c r="RD32" s="53" t="str">
        <f t="shared" si="455"/>
        <v/>
      </c>
      <c r="RE32" s="53" t="str">
        <f t="shared" si="456"/>
        <v/>
      </c>
      <c r="RF32" s="53" t="str">
        <f t="shared" si="457"/>
        <v/>
      </c>
      <c r="RG32" s="53" t="str">
        <f t="shared" si="458"/>
        <v/>
      </c>
      <c r="RH32" s="53" t="str">
        <f t="shared" si="459"/>
        <v/>
      </c>
      <c r="RI32" s="53" t="str">
        <f t="shared" si="460"/>
        <v/>
      </c>
      <c r="RJ32" s="53" t="str">
        <f t="shared" si="461"/>
        <v/>
      </c>
      <c r="RK32" s="55">
        <f t="shared" si="340"/>
        <v>0</v>
      </c>
    </row>
    <row r="33" spans="1:479" ht="12.75" customHeight="1" x14ac:dyDescent="0.25">
      <c r="B33" s="170">
        <v>7</v>
      </c>
      <c r="C33" s="191">
        <f t="shared" si="201"/>
        <v>42586</v>
      </c>
      <c r="D33" s="41">
        <f t="shared" si="202"/>
        <v>2016</v>
      </c>
      <c r="E33" s="44" t="str">
        <f t="shared" si="203"/>
        <v>Aug</v>
      </c>
      <c r="F33" s="51">
        <f t="shared" si="204"/>
        <v>32</v>
      </c>
      <c r="G33" s="20">
        <f>VLOOKUP($C33+G$4,'Raw Data'!$B$3:$AD$1033,G$3,0)</f>
        <v>242</v>
      </c>
      <c r="H33" s="20">
        <f>VLOOKUP($C33+H$4,'Raw Data'!$B$3:$AD$1033,H$3,0)</f>
        <v>232</v>
      </c>
      <c r="I33" s="20">
        <f>VLOOKUP($C33+I$4,'Raw Data'!$B$3:$AD$1033,I$3,0)</f>
        <v>197</v>
      </c>
      <c r="J33" s="20">
        <f>VLOOKUP($C33+J$4,'Raw Data'!$B$3:$AD$1033,J$3,0)</f>
        <v>236</v>
      </c>
      <c r="K33" s="20">
        <f>VLOOKUP($C33+K$4,'Raw Data'!$B$3:$AD$1033,K$3,0)</f>
        <v>308</v>
      </c>
      <c r="L33" s="20">
        <f>VLOOKUP($C33+L$4,'Raw Data'!$B$3:$AD$1033,L$3,0)</f>
        <v>265</v>
      </c>
      <c r="M33" s="20">
        <f>VLOOKUP($C33+M$4,'Raw Data'!$B$3:$AD$1033,M$3,0)</f>
        <v>243</v>
      </c>
      <c r="N33" s="21">
        <f t="shared" si="205"/>
        <v>1723</v>
      </c>
      <c r="O33" s="14"/>
      <c r="P33" s="49">
        <f t="shared" si="206"/>
        <v>32</v>
      </c>
      <c r="Q33" s="53">
        <f t="shared" si="207"/>
        <v>0.1404526987811956</v>
      </c>
      <c r="R33" s="53">
        <f t="shared" si="80"/>
        <v>0.134648868253047</v>
      </c>
      <c r="S33" s="53">
        <f t="shared" si="81"/>
        <v>0.11433546140452699</v>
      </c>
      <c r="T33" s="53">
        <f t="shared" si="82"/>
        <v>0.13697040046430645</v>
      </c>
      <c r="U33" s="53">
        <f t="shared" si="83"/>
        <v>0.1787579802669762</v>
      </c>
      <c r="V33" s="53">
        <f t="shared" si="84"/>
        <v>0.15380150899593731</v>
      </c>
      <c r="W33" s="53">
        <f t="shared" si="85"/>
        <v>0.14103308183401045</v>
      </c>
      <c r="X33" s="55">
        <f t="shared" si="208"/>
        <v>1</v>
      </c>
      <c r="Z33" s="41">
        <f t="shared" si="209"/>
        <v>2016</v>
      </c>
      <c r="AA33" s="44" t="str">
        <f t="shared" si="210"/>
        <v>Aug</v>
      </c>
      <c r="AB33" s="51">
        <f t="shared" si="211"/>
        <v>32</v>
      </c>
      <c r="AC33" s="72">
        <f>VLOOKUP($C33+AC$4,'Raw Data'!$B$3:$AD$1033,AC$3,0)</f>
        <v>249</v>
      </c>
      <c r="AD33" s="72">
        <f>VLOOKUP($C33+AD$4,'Raw Data'!$B$3:$AD$1033,AD$3,0)</f>
        <v>292</v>
      </c>
      <c r="AE33" s="72">
        <f>VLOOKUP($C33+AE$4,'Raw Data'!$B$3:$AD$1033,AE$3,0)</f>
        <v>303</v>
      </c>
      <c r="AF33" s="72">
        <f>VLOOKUP($C33+AF$4,'Raw Data'!$B$3:$AD$1033,AF$3,0)</f>
        <v>207</v>
      </c>
      <c r="AG33" s="72">
        <f>VLOOKUP($C33+AG$4,'Raw Data'!$B$3:$AD$1033,AG$3,0)</f>
        <v>311</v>
      </c>
      <c r="AH33" s="72">
        <f>VLOOKUP($C33+AH$4,'Raw Data'!$B$3:$AD$1033,AH$3,0)</f>
        <v>286</v>
      </c>
      <c r="AI33" s="72">
        <f>VLOOKUP($C33+AI$4,'Raw Data'!$B$3:$AD$1033,AI$3,0)</f>
        <v>351</v>
      </c>
      <c r="AJ33" s="73">
        <f t="shared" si="212"/>
        <v>1999</v>
      </c>
      <c r="AK33" s="14"/>
      <c r="AL33" s="49">
        <f t="shared" si="213"/>
        <v>32</v>
      </c>
      <c r="AM33" s="53">
        <f t="shared" si="406"/>
        <v>0.12456228114057029</v>
      </c>
      <c r="AN33" s="53">
        <f t="shared" si="407"/>
        <v>0.14607303651825912</v>
      </c>
      <c r="AO33" s="53">
        <f t="shared" si="408"/>
        <v>0.15157578789394696</v>
      </c>
      <c r="AP33" s="53">
        <f t="shared" si="409"/>
        <v>0.10355177588794397</v>
      </c>
      <c r="AQ33" s="53">
        <f t="shared" si="410"/>
        <v>0.15557778889444723</v>
      </c>
      <c r="AR33" s="53">
        <f t="shared" si="411"/>
        <v>0.14307153576788395</v>
      </c>
      <c r="AS33" s="53">
        <f t="shared" si="412"/>
        <v>0.17558779389694848</v>
      </c>
      <c r="AT33" s="55">
        <f t="shared" si="215"/>
        <v>1.0000000000000002</v>
      </c>
      <c r="AW33" s="41">
        <f t="shared" si="216"/>
        <v>2016</v>
      </c>
      <c r="AX33" s="44" t="str">
        <f t="shared" si="217"/>
        <v>Aug</v>
      </c>
      <c r="AY33" s="51">
        <f t="shared" si="218"/>
        <v>32</v>
      </c>
      <c r="AZ33" s="72">
        <f>VLOOKUP($C33+AZ$4,'Raw Data'!$B$3:$AD$1033,AZ$3,0)</f>
        <v>96</v>
      </c>
      <c r="BA33" s="72">
        <f>VLOOKUP($C33+BA$4,'Raw Data'!$B$3:$AD$1033,BA$3,0)</f>
        <v>94</v>
      </c>
      <c r="BB33" s="72">
        <f>VLOOKUP($C33+BB$4,'Raw Data'!$B$3:$AD$1033,BB$3,0)</f>
        <v>123</v>
      </c>
      <c r="BC33" s="72">
        <f>VLOOKUP($C33+BC$4,'Raw Data'!$B$3:$AD$1033,BC$3,0)</f>
        <v>130</v>
      </c>
      <c r="BD33" s="72">
        <f>VLOOKUP($C33+BD$4,'Raw Data'!$B$3:$AD$1033,BD$3,0)</f>
        <v>120</v>
      </c>
      <c r="BE33" s="72">
        <f>VLOOKUP($C33+BE$4,'Raw Data'!$B$3:$AD$1033,BE$3,0)</f>
        <v>119</v>
      </c>
      <c r="BF33" s="72">
        <f>VLOOKUP($C33+BF$4,'Raw Data'!$B$3:$AD$1033,BF$3,0)</f>
        <v>125</v>
      </c>
      <c r="BG33" s="73">
        <f t="shared" si="219"/>
        <v>807</v>
      </c>
      <c r="BH33" s="14"/>
      <c r="BI33" s="49">
        <f t="shared" si="220"/>
        <v>32</v>
      </c>
      <c r="BJ33" s="53">
        <f t="shared" si="221"/>
        <v>0.11895910780669144</v>
      </c>
      <c r="BK33" s="53">
        <f t="shared" si="347"/>
        <v>0.11648079306071871</v>
      </c>
      <c r="BL33" s="53">
        <f t="shared" si="348"/>
        <v>0.15241635687732341</v>
      </c>
      <c r="BM33" s="53">
        <f t="shared" si="349"/>
        <v>0.16109045848822801</v>
      </c>
      <c r="BN33" s="53">
        <f t="shared" si="350"/>
        <v>0.14869888475836432</v>
      </c>
      <c r="BO33" s="53">
        <f t="shared" si="351"/>
        <v>0.14745972738537794</v>
      </c>
      <c r="BP33" s="53">
        <f t="shared" si="352"/>
        <v>0.15489467162329615</v>
      </c>
      <c r="BQ33" s="55">
        <f t="shared" si="222"/>
        <v>1</v>
      </c>
      <c r="BU33" s="41">
        <f t="shared" si="223"/>
        <v>2016</v>
      </c>
      <c r="BV33" s="44" t="str">
        <f t="shared" si="224"/>
        <v>Aug</v>
      </c>
      <c r="BW33" s="51">
        <f t="shared" si="225"/>
        <v>32</v>
      </c>
      <c r="BX33" s="72">
        <f>VLOOKUP($C33+BX$4,'Raw Data'!$B$3:$AD$1033,BX$3,0)</f>
        <v>38</v>
      </c>
      <c r="BY33" s="72">
        <f>VLOOKUP($C33+BY$4,'Raw Data'!$B$3:$AD$1033,BY$3,0)</f>
        <v>47</v>
      </c>
      <c r="BZ33" s="72">
        <f>VLOOKUP($C33+BZ$4,'Raw Data'!$B$3:$AD$1033,BZ$3,0)</f>
        <v>40</v>
      </c>
      <c r="CA33" s="72">
        <f>VLOOKUP($C33+CA$4,'Raw Data'!$B$3:$AD$1033,CA$3,0)</f>
        <v>44</v>
      </c>
      <c r="CB33" s="72">
        <f>VLOOKUP($C33+CB$4,'Raw Data'!$B$3:$AD$1033,CB$3,0)</f>
        <v>46</v>
      </c>
      <c r="CC33" s="72">
        <f>VLOOKUP($C33+CC$4,'Raw Data'!$B$3:$AD$1033,CC$3,0)</f>
        <v>39</v>
      </c>
      <c r="CD33" s="72">
        <f>VLOOKUP($C33+CD$4,'Raw Data'!$B$3:$AD$1033,CD$3,0)</f>
        <v>38</v>
      </c>
      <c r="CE33" s="73">
        <f t="shared" si="226"/>
        <v>292</v>
      </c>
      <c r="CF33" s="14"/>
      <c r="CG33" s="49">
        <f t="shared" si="227"/>
        <v>32</v>
      </c>
      <c r="CH33" s="53">
        <f t="shared" si="228"/>
        <v>0.13013698630136986</v>
      </c>
      <c r="CI33" s="53">
        <f t="shared" si="353"/>
        <v>0.16095890410958905</v>
      </c>
      <c r="CJ33" s="53">
        <f t="shared" si="354"/>
        <v>0.13698630136986301</v>
      </c>
      <c r="CK33" s="53">
        <f t="shared" si="355"/>
        <v>0.15068493150684931</v>
      </c>
      <c r="CL33" s="53">
        <f t="shared" si="356"/>
        <v>0.15753424657534246</v>
      </c>
      <c r="CM33" s="53">
        <f t="shared" si="357"/>
        <v>0.13356164383561644</v>
      </c>
      <c r="CN33" s="53">
        <f t="shared" si="103"/>
        <v>0.13013698630136986</v>
      </c>
      <c r="CO33" s="55">
        <f t="shared" si="229"/>
        <v>0.99999999999999989</v>
      </c>
      <c r="CS33" s="41">
        <f t="shared" si="230"/>
        <v>2016</v>
      </c>
      <c r="CT33" s="44" t="str">
        <f t="shared" si="231"/>
        <v>Aug</v>
      </c>
      <c r="CU33" s="51">
        <f t="shared" si="232"/>
        <v>32</v>
      </c>
      <c r="CV33" s="72">
        <f>VLOOKUP($C33+CV$4,'Raw Data'!$B$3:$AD$1033,CV$3,0)</f>
        <v>449</v>
      </c>
      <c r="CW33" s="72">
        <f>VLOOKUP($C33+CW$4,'Raw Data'!$B$3:$AD$1033,CW$3,0)</f>
        <v>452</v>
      </c>
      <c r="CX33" s="72">
        <f>VLOOKUP($C33+CX$4,'Raw Data'!$B$3:$AD$1033,CX$3,0)</f>
        <v>254</v>
      </c>
      <c r="CY33" s="72">
        <f>VLOOKUP($C33+CY$4,'Raw Data'!$B$3:$AD$1033,CY$3,0)</f>
        <v>280</v>
      </c>
      <c r="CZ33" s="72">
        <f>VLOOKUP($C33+CZ$4,'Raw Data'!$B$3:$AD$1033,CZ$3,0)</f>
        <v>462</v>
      </c>
      <c r="DA33" s="72">
        <f>VLOOKUP($C33+DA$4,'Raw Data'!$B$3:$AD$1033,DA$3,0)</f>
        <v>485</v>
      </c>
      <c r="DB33" s="72">
        <f>VLOOKUP($C33+DB$4,'Raw Data'!$B$3:$AD$1033,DB$3,0)</f>
        <v>461</v>
      </c>
      <c r="DC33" s="73">
        <f t="shared" si="233"/>
        <v>2843</v>
      </c>
      <c r="DD33" s="14"/>
      <c r="DE33" s="49">
        <f t="shared" si="234"/>
        <v>32</v>
      </c>
      <c r="DF33" s="53">
        <f t="shared" si="385"/>
        <v>0.15793176222300387</v>
      </c>
      <c r="DG33" s="53">
        <f t="shared" si="386"/>
        <v>0.15898698557861413</v>
      </c>
      <c r="DH33" s="53">
        <f t="shared" si="387"/>
        <v>8.9342244108336258E-2</v>
      </c>
      <c r="DI33" s="53">
        <f t="shared" si="388"/>
        <v>9.8487513190291948E-2</v>
      </c>
      <c r="DJ33" s="53">
        <f t="shared" si="389"/>
        <v>0.16250439676398171</v>
      </c>
      <c r="DK33" s="53">
        <f t="shared" si="390"/>
        <v>0.17059444249032713</v>
      </c>
      <c r="DL33" s="53">
        <f t="shared" si="391"/>
        <v>0.16215265564544495</v>
      </c>
      <c r="DM33" s="55">
        <f t="shared" si="236"/>
        <v>1</v>
      </c>
      <c r="DQ33" s="41">
        <f t="shared" si="237"/>
        <v>2016</v>
      </c>
      <c r="DR33" s="44" t="str">
        <f t="shared" si="238"/>
        <v>Aug</v>
      </c>
      <c r="DS33" s="51">
        <f t="shared" si="239"/>
        <v>32</v>
      </c>
      <c r="DT33" s="72">
        <f>VLOOKUP($C33+DT$4,'Raw Data'!$B$3:$AD$1033,DT$3,0)</f>
        <v>98</v>
      </c>
      <c r="DU33" s="72">
        <f>VLOOKUP($C33+DU$4,'Raw Data'!$B$3:$AD$1033,DU$3,0)</f>
        <v>80</v>
      </c>
      <c r="DV33" s="72">
        <f>VLOOKUP($C33+DV$4,'Raw Data'!$B$3:$AD$1033,DV$3,0)</f>
        <v>73</v>
      </c>
      <c r="DW33" s="72">
        <f>VLOOKUP($C33+DW$4,'Raw Data'!$B$3:$AD$1033,DW$3,0)</f>
        <v>99</v>
      </c>
      <c r="DX33" s="72">
        <f>VLOOKUP($C33+DX$4,'Raw Data'!$B$3:$AD$1033,DX$3,0)</f>
        <v>92</v>
      </c>
      <c r="DY33" s="72">
        <f>VLOOKUP($C33+DY$4,'Raw Data'!$B$3:$AD$1033,DY$3,0)</f>
        <v>115</v>
      </c>
      <c r="DZ33" s="72">
        <f>VLOOKUP($C33+DZ$4,'Raw Data'!$B$3:$AD$1033,DZ$3,0)</f>
        <v>90</v>
      </c>
      <c r="EA33" s="73">
        <f t="shared" si="240"/>
        <v>647</v>
      </c>
      <c r="EB33" s="14"/>
      <c r="EC33" s="49">
        <f t="shared" si="241"/>
        <v>32</v>
      </c>
      <c r="ED33" s="53">
        <f t="shared" si="358"/>
        <v>0.15146831530139104</v>
      </c>
      <c r="EE33" s="53">
        <f t="shared" si="359"/>
        <v>0.12364760432766615</v>
      </c>
      <c r="EF33" s="53">
        <f t="shared" si="360"/>
        <v>0.11282843894899536</v>
      </c>
      <c r="EG33" s="53">
        <f t="shared" si="361"/>
        <v>0.15301391035548687</v>
      </c>
      <c r="EH33" s="53">
        <f t="shared" si="362"/>
        <v>0.14219474497681608</v>
      </c>
      <c r="EI33" s="53">
        <f t="shared" si="363"/>
        <v>0.1777434312210201</v>
      </c>
      <c r="EJ33" s="53">
        <f t="shared" si="364"/>
        <v>0.13910355486862441</v>
      </c>
      <c r="EK33" s="55">
        <f t="shared" si="243"/>
        <v>1</v>
      </c>
      <c r="EO33" s="41">
        <f t="shared" si="244"/>
        <v>2016</v>
      </c>
      <c r="EP33" s="44" t="str">
        <f t="shared" si="245"/>
        <v>Aug</v>
      </c>
      <c r="EQ33" s="51">
        <f t="shared" si="246"/>
        <v>32</v>
      </c>
      <c r="ER33" s="72">
        <f>VLOOKUP($C33+ER$4,'Raw Data'!$B$3:$AD$1033,ER$3,0)</f>
        <v>347</v>
      </c>
      <c r="ES33" s="72">
        <f>VLOOKUP($C33+ES$4,'Raw Data'!$B$3:$AD$1033,ES$3,0)</f>
        <v>270</v>
      </c>
      <c r="ET33" s="72">
        <f>VLOOKUP($C33+ET$4,'Raw Data'!$B$3:$AD$1033,ET$3,0)</f>
        <v>239</v>
      </c>
      <c r="EU33" s="72">
        <f>VLOOKUP($C33+EU$4,'Raw Data'!$B$3:$AD$1033,EU$3,0)</f>
        <v>280</v>
      </c>
      <c r="EV33" s="72">
        <f>VLOOKUP($C33+EV$4,'Raw Data'!$B$3:$AD$1033,EV$3,0)</f>
        <v>385</v>
      </c>
      <c r="EW33" s="72">
        <f>VLOOKUP($C33+EW$4,'Raw Data'!$B$3:$AD$1033,EW$3,0)</f>
        <v>396</v>
      </c>
      <c r="EX33" s="72">
        <f>VLOOKUP($C33+EX$4,'Raw Data'!$B$3:$AD$1033,EX$3,0)</f>
        <v>378</v>
      </c>
      <c r="EY33" s="73">
        <f t="shared" si="247"/>
        <v>2295</v>
      </c>
      <c r="EZ33" s="14"/>
      <c r="FA33" s="49">
        <f t="shared" si="248"/>
        <v>32</v>
      </c>
      <c r="FB33" s="53">
        <f t="shared" si="365"/>
        <v>0.15119825708061002</v>
      </c>
      <c r="FC33" s="53">
        <f t="shared" si="366"/>
        <v>0.11764705882352941</v>
      </c>
      <c r="FD33" s="53">
        <f t="shared" si="367"/>
        <v>0.10413943355119826</v>
      </c>
      <c r="FE33" s="53">
        <f t="shared" si="368"/>
        <v>0.12200435729847495</v>
      </c>
      <c r="FF33" s="53">
        <f t="shared" si="369"/>
        <v>0.16775599128540306</v>
      </c>
      <c r="FG33" s="53">
        <f t="shared" si="370"/>
        <v>0.17254901960784313</v>
      </c>
      <c r="FH33" s="53">
        <f t="shared" si="371"/>
        <v>0.16470588235294117</v>
      </c>
      <c r="FI33" s="55">
        <f t="shared" si="250"/>
        <v>0.99999999999999989</v>
      </c>
      <c r="FM33" s="41">
        <f t="shared" si="251"/>
        <v>2016</v>
      </c>
      <c r="FN33" s="44" t="str">
        <f t="shared" si="252"/>
        <v>Aug</v>
      </c>
      <c r="FO33" s="51">
        <f t="shared" si="253"/>
        <v>32</v>
      </c>
      <c r="FP33" s="72">
        <f>VLOOKUP($C33+FP$4,'Raw Data'!$B$3:$AD$1033,FP$3,0)</f>
        <v>2871</v>
      </c>
      <c r="FQ33" s="72">
        <f>VLOOKUP($C33+FQ$4,'Raw Data'!$B$3:$AD$1033,FQ$3,0)</f>
        <v>2723</v>
      </c>
      <c r="FR33" s="72">
        <f>VLOOKUP($C33+FR$4,'Raw Data'!$B$3:$AD$1033,FR$3,0)</f>
        <v>1832</v>
      </c>
      <c r="FS33" s="72">
        <f>VLOOKUP($C33+FS$4,'Raw Data'!$B$3:$AD$1033,FS$3,0)</f>
        <v>1546</v>
      </c>
      <c r="FT33" s="72">
        <f>VLOOKUP($C33+FT$4,'Raw Data'!$B$3:$AD$1033,FT$3,0)</f>
        <v>3546</v>
      </c>
      <c r="FU33" s="72">
        <f>VLOOKUP($C33+FU$4,'Raw Data'!$B$3:$AD$1033,FU$3,0)</f>
        <v>3104</v>
      </c>
      <c r="FV33" s="72">
        <f>VLOOKUP($C33+FV$4,'Raw Data'!$B$3:$AD$1033,FV$3,0)</f>
        <v>3046</v>
      </c>
      <c r="FW33" s="73">
        <f t="shared" si="254"/>
        <v>18668</v>
      </c>
      <c r="FX33" s="14"/>
      <c r="FY33" s="49">
        <f t="shared" si="255"/>
        <v>32</v>
      </c>
      <c r="FZ33" s="53">
        <f t="shared" si="372"/>
        <v>0.15379258624383974</v>
      </c>
      <c r="GA33" s="53">
        <f t="shared" si="373"/>
        <v>0.14586458110134989</v>
      </c>
      <c r="GB33" s="53">
        <f t="shared" si="374"/>
        <v>9.8135847439468613E-2</v>
      </c>
      <c r="GC33" s="53">
        <f t="shared" si="375"/>
        <v>8.2815513177630168E-2</v>
      </c>
      <c r="GD33" s="53">
        <f t="shared" si="376"/>
        <v>0.189950717805871</v>
      </c>
      <c r="GE33" s="53">
        <f t="shared" si="377"/>
        <v>0.16627383758302977</v>
      </c>
      <c r="GF33" s="53">
        <f t="shared" si="378"/>
        <v>0.16316691664881081</v>
      </c>
      <c r="GG33" s="55">
        <f t="shared" si="257"/>
        <v>1</v>
      </c>
      <c r="GK33" s="41">
        <f t="shared" si="258"/>
        <v>2016</v>
      </c>
      <c r="GL33" s="44" t="str">
        <f t="shared" si="259"/>
        <v>Aug</v>
      </c>
      <c r="GM33" s="51">
        <f t="shared" si="260"/>
        <v>32</v>
      </c>
      <c r="GN33" s="72">
        <f>VLOOKUP($C33+GN$4,'Raw Data'!$B$3:$AD$1033,GN$3,0)</f>
        <v>2317</v>
      </c>
      <c r="GO33" s="72">
        <f>VLOOKUP($C33+GO$4,'Raw Data'!$B$3:$AD$1033,GO$3,0)</f>
        <v>2266</v>
      </c>
      <c r="GP33" s="72">
        <f>VLOOKUP($C33+GP$4,'Raw Data'!$B$3:$AD$1033,GP$3,0)</f>
        <v>1878</v>
      </c>
      <c r="GQ33" s="72">
        <f>VLOOKUP($C33+GQ$4,'Raw Data'!$B$3:$AD$1033,GQ$3,0)</f>
        <v>1616</v>
      </c>
      <c r="GR33" s="72">
        <f>VLOOKUP($C33+GR$4,'Raw Data'!$B$3:$AD$1033,GR$3,0)</f>
        <v>2602</v>
      </c>
      <c r="GS33" s="72">
        <f>VLOOKUP($C33+GS$4,'Raw Data'!$B$3:$AD$1033,GS$3,0)</f>
        <v>2363</v>
      </c>
      <c r="GT33" s="72">
        <f>VLOOKUP($C33+GT$4,'Raw Data'!$B$3:$AD$1033,GT$3,0)</f>
        <v>2475</v>
      </c>
      <c r="GU33" s="73">
        <f t="shared" si="261"/>
        <v>15517</v>
      </c>
      <c r="GV33" s="14"/>
      <c r="GW33" s="49">
        <f t="shared" si="262"/>
        <v>32</v>
      </c>
      <c r="GX33" s="53">
        <f t="shared" si="263"/>
        <v>0.14932010053489722</v>
      </c>
      <c r="GY33" s="53">
        <f t="shared" si="341"/>
        <v>0.14603338274150932</v>
      </c>
      <c r="GZ33" s="53">
        <f t="shared" si="342"/>
        <v>0.12102854933298962</v>
      </c>
      <c r="HA33" s="53">
        <f t="shared" si="343"/>
        <v>0.10414384223754591</v>
      </c>
      <c r="HB33" s="53">
        <f t="shared" si="344"/>
        <v>0.16768705290971192</v>
      </c>
      <c r="HC33" s="53">
        <f t="shared" si="345"/>
        <v>0.15228459109363923</v>
      </c>
      <c r="HD33" s="53">
        <f t="shared" si="346"/>
        <v>0.15950248114970678</v>
      </c>
      <c r="HE33" s="55">
        <f t="shared" si="264"/>
        <v>1</v>
      </c>
      <c r="HI33" s="41">
        <f t="shared" si="265"/>
        <v>2016</v>
      </c>
      <c r="HJ33" s="44" t="str">
        <f t="shared" si="266"/>
        <v>Aug</v>
      </c>
      <c r="HK33" s="51">
        <f t="shared" si="267"/>
        <v>32</v>
      </c>
      <c r="HL33" s="72">
        <f>VLOOKUP($C33+HL$4,'Raw Data'!$B$3:$AD$1033,HL$3,0)</f>
        <v>150</v>
      </c>
      <c r="HM33" s="72">
        <f>VLOOKUP($C33+HM$4,'Raw Data'!$B$3:$AD$1033,HM$3,0)</f>
        <v>152</v>
      </c>
      <c r="HN33" s="72">
        <f>VLOOKUP($C33+HN$4,'Raw Data'!$B$3:$AD$1033,HN$3,0)</f>
        <v>81</v>
      </c>
      <c r="HO33" s="72">
        <f>VLOOKUP($C33+HO$4,'Raw Data'!$B$3:$AD$1033,HO$3,0)</f>
        <v>88</v>
      </c>
      <c r="HP33" s="72">
        <f>VLOOKUP($C33+HP$4,'Raw Data'!$B$3:$AD$1033,HP$3,0)</f>
        <v>118</v>
      </c>
      <c r="HQ33" s="72">
        <f>VLOOKUP($C33+HQ$4,'Raw Data'!$B$3:$AD$1033,HQ$3,0)</f>
        <v>123</v>
      </c>
      <c r="HR33" s="72">
        <f>VLOOKUP($C33+HR$4,'Raw Data'!$B$3:$AD$1033,HR$3,0)</f>
        <v>151</v>
      </c>
      <c r="HS33" s="73">
        <f t="shared" si="268"/>
        <v>863</v>
      </c>
      <c r="HT33" s="14"/>
      <c r="HU33" s="49">
        <f t="shared" si="269"/>
        <v>32</v>
      </c>
      <c r="HV33" s="53">
        <f t="shared" si="413"/>
        <v>0.17381228273464658</v>
      </c>
      <c r="HW33" s="53">
        <f t="shared" si="414"/>
        <v>0.1761297798377752</v>
      </c>
      <c r="HX33" s="53">
        <f t="shared" si="415"/>
        <v>9.3858632676709158E-2</v>
      </c>
      <c r="HY33" s="53">
        <f t="shared" si="416"/>
        <v>0.10196987253765932</v>
      </c>
      <c r="HZ33" s="53">
        <f t="shared" si="417"/>
        <v>0.13673232908458866</v>
      </c>
      <c r="IA33" s="53">
        <f t="shared" si="418"/>
        <v>0.1425260718424102</v>
      </c>
      <c r="IB33" s="53">
        <f t="shared" si="419"/>
        <v>0.17497103128621089</v>
      </c>
      <c r="IC33" s="55">
        <f t="shared" si="271"/>
        <v>1</v>
      </c>
      <c r="IG33" s="41">
        <f t="shared" si="272"/>
        <v>2016</v>
      </c>
      <c r="IH33" s="44" t="str">
        <f t="shared" si="273"/>
        <v>Aug</v>
      </c>
      <c r="II33" s="51">
        <f t="shared" si="274"/>
        <v>32</v>
      </c>
      <c r="IJ33" s="72">
        <f>VLOOKUP($C33+IJ$4,'Raw Data'!$B$3:$AD$1033,IJ$3,0)</f>
        <v>93</v>
      </c>
      <c r="IK33" s="72">
        <f>VLOOKUP($C33+IK$4,'Raw Data'!$B$3:$AD$1033,IK$3,0)</f>
        <v>74</v>
      </c>
      <c r="IL33" s="72">
        <f>VLOOKUP($C33+IL$4,'Raw Data'!$B$3:$AD$1033,IL$3,0)</f>
        <v>78</v>
      </c>
      <c r="IM33" s="72">
        <f>VLOOKUP($C33+IM$4,'Raw Data'!$B$3:$AD$1033,IM$3,0)</f>
        <v>67</v>
      </c>
      <c r="IN33" s="72">
        <f>VLOOKUP($C33+IN$4,'Raw Data'!$B$3:$AD$1033,IN$3,0)</f>
        <v>106</v>
      </c>
      <c r="IO33" s="72">
        <f>VLOOKUP($C33+IO$4,'Raw Data'!$B$3:$AD$1033,IO$3,0)</f>
        <v>90</v>
      </c>
      <c r="IP33" s="72">
        <f>VLOOKUP($C33+IP$4,'Raw Data'!$B$3:$AD$1033,IP$3,0)</f>
        <v>73</v>
      </c>
      <c r="IQ33" s="73">
        <f t="shared" si="275"/>
        <v>581</v>
      </c>
      <c r="IR33" s="14"/>
      <c r="IS33" s="49">
        <f t="shared" si="276"/>
        <v>32</v>
      </c>
      <c r="IT33" s="53">
        <f t="shared" si="420"/>
        <v>0.16006884681583478</v>
      </c>
      <c r="IU33" s="53">
        <f t="shared" si="421"/>
        <v>0.12736660929432014</v>
      </c>
      <c r="IV33" s="53">
        <f t="shared" si="422"/>
        <v>0.13425129087779691</v>
      </c>
      <c r="IW33" s="53">
        <f t="shared" si="423"/>
        <v>0.11531841652323579</v>
      </c>
      <c r="IX33" s="53">
        <f t="shared" si="424"/>
        <v>0.18244406196213425</v>
      </c>
      <c r="IY33" s="53">
        <f t="shared" si="425"/>
        <v>0.1549053356282272</v>
      </c>
      <c r="IZ33" s="53">
        <f t="shared" si="426"/>
        <v>0.12564543889845095</v>
      </c>
      <c r="JA33" s="55">
        <f t="shared" si="278"/>
        <v>1</v>
      </c>
      <c r="JE33" s="41">
        <f t="shared" si="279"/>
        <v>2016</v>
      </c>
      <c r="JF33" s="44" t="str">
        <f t="shared" si="280"/>
        <v>Aug</v>
      </c>
      <c r="JG33" s="51">
        <f t="shared" si="281"/>
        <v>32</v>
      </c>
      <c r="JH33" s="72">
        <f>VLOOKUP($C33+JH$4,'Raw Data'!$B$3:$AD$1033,JH$3,0)</f>
        <v>150</v>
      </c>
      <c r="JI33" s="72">
        <f>VLOOKUP($C33+JI$4,'Raw Data'!$B$3:$AD$1033,JI$3,0)</f>
        <v>111</v>
      </c>
      <c r="JJ33" s="72">
        <f>VLOOKUP($C33+JJ$4,'Raw Data'!$B$3:$AD$1033,JJ$3,0)</f>
        <v>120</v>
      </c>
      <c r="JK33" s="72">
        <f>VLOOKUP($C33+JK$4,'Raw Data'!$B$3:$AD$1033,JK$3,0)</f>
        <v>105</v>
      </c>
      <c r="JL33" s="72">
        <f>VLOOKUP($C33+JL$4,'Raw Data'!$B$3:$AD$1033,JL$3,0)</f>
        <v>153</v>
      </c>
      <c r="JM33" s="72">
        <f>VLOOKUP($C33+JM$4,'Raw Data'!$B$3:$AD$1033,JM$3,0)</f>
        <v>145</v>
      </c>
      <c r="JN33" s="72">
        <f>VLOOKUP($C33+JN$4,'Raw Data'!$B$3:$AD$1033,JN$3,0)</f>
        <v>148</v>
      </c>
      <c r="JO33" s="73">
        <f t="shared" si="282"/>
        <v>932</v>
      </c>
      <c r="JP33" s="14"/>
      <c r="JQ33" s="49">
        <f t="shared" si="283"/>
        <v>32</v>
      </c>
      <c r="JR33" s="53">
        <f t="shared" si="427"/>
        <v>0.1609442060085837</v>
      </c>
      <c r="JS33" s="53">
        <f t="shared" si="428"/>
        <v>0.11909871244635194</v>
      </c>
      <c r="JT33" s="53">
        <f t="shared" si="429"/>
        <v>0.12875536480686695</v>
      </c>
      <c r="JU33" s="53">
        <f t="shared" si="430"/>
        <v>0.11266094420600858</v>
      </c>
      <c r="JV33" s="53">
        <f t="shared" si="431"/>
        <v>0.16416309012875535</v>
      </c>
      <c r="JW33" s="53">
        <f t="shared" si="432"/>
        <v>0.15557939914163091</v>
      </c>
      <c r="JX33" s="53">
        <f t="shared" si="433"/>
        <v>0.15879828326180256</v>
      </c>
      <c r="JY33" s="55">
        <f t="shared" si="285"/>
        <v>1</v>
      </c>
      <c r="KC33" s="41">
        <f t="shared" si="286"/>
        <v>2016</v>
      </c>
      <c r="KD33" s="44" t="str">
        <f t="shared" si="287"/>
        <v>Aug</v>
      </c>
      <c r="KE33" s="51">
        <f t="shared" si="288"/>
        <v>32</v>
      </c>
      <c r="KF33" s="72">
        <f>VLOOKUP($C33+KF$4,'Raw Data'!$B$3:$AD$1033,KF$3,0)</f>
        <v>36</v>
      </c>
      <c r="KG33" s="72">
        <f>VLOOKUP($C33+KG$4,'Raw Data'!$B$3:$AD$1033,KG$3,0)</f>
        <v>17</v>
      </c>
      <c r="KH33" s="72">
        <f>VLOOKUP($C33+KH$4,'Raw Data'!$B$3:$AD$1033,KH$3,0)</f>
        <v>0</v>
      </c>
      <c r="KI33" s="72">
        <f>VLOOKUP($C33+KI$4,'Raw Data'!$B$3:$AD$1033,KI$3,0)</f>
        <v>0</v>
      </c>
      <c r="KJ33" s="72">
        <f>VLOOKUP($C33+KJ$4,'Raw Data'!$B$3:$AD$1033,KJ$3,0)</f>
        <v>34</v>
      </c>
      <c r="KK33" s="72">
        <f>VLOOKUP($C33+KK$4,'Raw Data'!$B$3:$AD$1033,KK$3,0)</f>
        <v>34</v>
      </c>
      <c r="KL33" s="72">
        <f>VLOOKUP($C33+KL$4,'Raw Data'!$B$3:$AD$1033,KL$3,0)</f>
        <v>32</v>
      </c>
      <c r="KM33" s="73">
        <f t="shared" si="289"/>
        <v>153</v>
      </c>
      <c r="KN33" s="14"/>
      <c r="KO33" s="49">
        <f t="shared" si="290"/>
        <v>32</v>
      </c>
      <c r="KP33" s="53">
        <f t="shared" si="434"/>
        <v>0.23529411764705882</v>
      </c>
      <c r="KQ33" s="53">
        <f t="shared" si="435"/>
        <v>0.1111111111111111</v>
      </c>
      <c r="KR33" s="53">
        <f t="shared" si="436"/>
        <v>0</v>
      </c>
      <c r="KS33" s="53">
        <f t="shared" si="437"/>
        <v>0</v>
      </c>
      <c r="KT33" s="53">
        <f t="shared" si="438"/>
        <v>0.22222222222222221</v>
      </c>
      <c r="KU33" s="53">
        <f t="shared" si="439"/>
        <v>0.22222222222222221</v>
      </c>
      <c r="KV33" s="53">
        <f t="shared" si="440"/>
        <v>0.20915032679738563</v>
      </c>
      <c r="KW33" s="55">
        <f t="shared" si="292"/>
        <v>1</v>
      </c>
      <c r="LA33" s="41">
        <f t="shared" si="293"/>
        <v>2016</v>
      </c>
      <c r="LB33" s="44" t="str">
        <f t="shared" si="294"/>
        <v>Aug</v>
      </c>
      <c r="LC33" s="51">
        <f t="shared" si="295"/>
        <v>32</v>
      </c>
      <c r="LD33" s="72">
        <f>VLOOKUP($C33+LD$4,'Raw Data'!$B$3:$AD$1033,LD$3,0)</f>
        <v>77</v>
      </c>
      <c r="LE33" s="72">
        <f>VLOOKUP($C33+LE$4,'Raw Data'!$B$3:$AD$1033,LE$3,0)</f>
        <v>65</v>
      </c>
      <c r="LF33" s="72">
        <f>VLOOKUP($C33+LF$4,'Raw Data'!$B$3:$AD$1033,LF$3,0)</f>
        <v>0</v>
      </c>
      <c r="LG33" s="72">
        <f>VLOOKUP($C33+LG$4,'Raw Data'!$B$3:$AD$1033,LG$3,0)</f>
        <v>0</v>
      </c>
      <c r="LH33" s="72">
        <f>VLOOKUP($C33+LH$4,'Raw Data'!$B$3:$AD$1033,LH$3,0)</f>
        <v>61</v>
      </c>
      <c r="LI33" s="72">
        <f>VLOOKUP($C33+LI$4,'Raw Data'!$B$3:$AD$1033,LI$3,0)</f>
        <v>80</v>
      </c>
      <c r="LJ33" s="72">
        <f>VLOOKUP($C33+LJ$4,'Raw Data'!$B$3:$AD$1033,LJ$3,0)</f>
        <v>65</v>
      </c>
      <c r="LK33" s="73">
        <f t="shared" si="296"/>
        <v>348</v>
      </c>
      <c r="LL33" s="14"/>
      <c r="LM33" s="49">
        <f t="shared" si="297"/>
        <v>32</v>
      </c>
      <c r="LN33" s="53">
        <f t="shared" si="392"/>
        <v>0.22126436781609196</v>
      </c>
      <c r="LO33" s="53">
        <f t="shared" si="393"/>
        <v>0.18678160919540229</v>
      </c>
      <c r="LP33" s="53">
        <f t="shared" si="394"/>
        <v>0</v>
      </c>
      <c r="LQ33" s="53">
        <f t="shared" si="395"/>
        <v>0</v>
      </c>
      <c r="LR33" s="53">
        <f t="shared" si="396"/>
        <v>0.17528735632183909</v>
      </c>
      <c r="LS33" s="53">
        <f t="shared" si="397"/>
        <v>0.22988505747126436</v>
      </c>
      <c r="LT33" s="53">
        <f t="shared" si="398"/>
        <v>0.18678160919540229</v>
      </c>
      <c r="LU33" s="55">
        <f t="shared" si="299"/>
        <v>1</v>
      </c>
      <c r="LY33" s="41">
        <f t="shared" si="300"/>
        <v>2016</v>
      </c>
      <c r="LZ33" s="44" t="str">
        <f t="shared" si="301"/>
        <v>Aug</v>
      </c>
      <c r="MA33" s="51">
        <f t="shared" si="302"/>
        <v>32</v>
      </c>
      <c r="MB33" s="72">
        <f>VLOOKUP($C33+MB$4,'Raw Data'!$B$3:$AD$1033,MB$3,0)</f>
        <v>650</v>
      </c>
      <c r="MC33" s="72">
        <f>VLOOKUP($C33+MC$4,'Raw Data'!$B$3:$AD$1033,MC$3,0)</f>
        <v>533</v>
      </c>
      <c r="MD33" s="72">
        <f>VLOOKUP($C33+MD$4,'Raw Data'!$B$3:$AD$1033,MD$3,0)</f>
        <v>127</v>
      </c>
      <c r="ME33" s="72">
        <f>VLOOKUP($C33+ME$4,'Raw Data'!$B$3:$AD$1033,ME$3,0)</f>
        <v>133</v>
      </c>
      <c r="MF33" s="72">
        <f>VLOOKUP($C33+MF$4,'Raw Data'!$B$3:$AD$1033,MF$3,0)</f>
        <v>575</v>
      </c>
      <c r="MG33" s="72">
        <f>VLOOKUP($C33+MG$4,'Raw Data'!$B$3:$AD$1033,MG$3,0)</f>
        <v>614</v>
      </c>
      <c r="MH33" s="72">
        <f>VLOOKUP($C33+MH$4,'Raw Data'!$B$3:$AD$1033,MH$3,0)</f>
        <v>684</v>
      </c>
      <c r="MI33" s="73">
        <f t="shared" si="303"/>
        <v>3316</v>
      </c>
      <c r="MJ33" s="14"/>
      <c r="MK33" s="49">
        <f t="shared" si="304"/>
        <v>32</v>
      </c>
      <c r="ML33" s="53">
        <f t="shared" si="441"/>
        <v>0.19601930036188178</v>
      </c>
      <c r="MM33" s="53">
        <f t="shared" si="442"/>
        <v>0.16073582629674307</v>
      </c>
      <c r="MN33" s="53">
        <f t="shared" si="443"/>
        <v>3.8299155609167669E-2</v>
      </c>
      <c r="MO33" s="53">
        <f t="shared" si="444"/>
        <v>4.0108564535585041E-2</v>
      </c>
      <c r="MP33" s="53">
        <f t="shared" si="445"/>
        <v>0.17340168878166465</v>
      </c>
      <c r="MQ33" s="53">
        <f t="shared" si="446"/>
        <v>0.18516284680337755</v>
      </c>
      <c r="MR33" s="53">
        <f t="shared" si="447"/>
        <v>0.20627261761158022</v>
      </c>
      <c r="MS33" s="55">
        <f t="shared" si="306"/>
        <v>1</v>
      </c>
      <c r="MW33" s="41">
        <f t="shared" si="307"/>
        <v>2016</v>
      </c>
      <c r="MX33" s="44" t="str">
        <f t="shared" si="308"/>
        <v>Aug</v>
      </c>
      <c r="MY33" s="51">
        <f t="shared" si="309"/>
        <v>32</v>
      </c>
      <c r="MZ33" s="72">
        <f>VLOOKUP($C33+MZ$4,'Raw Data'!$B$3:$AD$1033,MZ$3,0)</f>
        <v>116</v>
      </c>
      <c r="NA33" s="72">
        <f>VLOOKUP($C33+NA$4,'Raw Data'!$B$3:$AD$1033,NA$3,0)</f>
        <v>102</v>
      </c>
      <c r="NB33" s="72">
        <f>VLOOKUP($C33+NB$4,'Raw Data'!$B$3:$AD$1033,NB$3,0)</f>
        <v>102</v>
      </c>
      <c r="NC33" s="72">
        <f>VLOOKUP($C33+NC$4,'Raw Data'!$B$3:$AD$1033,NC$3,0)</f>
        <v>81</v>
      </c>
      <c r="ND33" s="72">
        <f>VLOOKUP($C33+ND$4,'Raw Data'!$B$3:$AD$1033,ND$3,0)</f>
        <v>151</v>
      </c>
      <c r="NE33" s="72">
        <f>VLOOKUP($C33+NE$4,'Raw Data'!$B$3:$AD$1033,NE$3,0)</f>
        <v>115</v>
      </c>
      <c r="NF33" s="72">
        <f>VLOOKUP($C33+NF$4,'Raw Data'!$B$3:$AD$1033,NF$3,0)</f>
        <v>171</v>
      </c>
      <c r="NG33" s="73">
        <f t="shared" si="310"/>
        <v>838</v>
      </c>
      <c r="NH33" s="14"/>
      <c r="NI33" s="49">
        <f t="shared" si="311"/>
        <v>32</v>
      </c>
      <c r="NJ33" s="53">
        <f t="shared" si="448"/>
        <v>0.13842482100238662</v>
      </c>
      <c r="NK33" s="53">
        <f t="shared" si="449"/>
        <v>0.12171837708830549</v>
      </c>
      <c r="NL33" s="53">
        <f t="shared" si="450"/>
        <v>0.12171837708830549</v>
      </c>
      <c r="NM33" s="53">
        <f t="shared" si="451"/>
        <v>9.6658711217183765E-2</v>
      </c>
      <c r="NN33" s="53">
        <f t="shared" si="452"/>
        <v>0.18019093078758949</v>
      </c>
      <c r="NO33" s="53">
        <f t="shared" si="453"/>
        <v>0.13723150357995226</v>
      </c>
      <c r="NP33" s="53">
        <f t="shared" si="454"/>
        <v>0.20405727923627684</v>
      </c>
      <c r="NQ33" s="55">
        <f t="shared" si="312"/>
        <v>0.99999999999999989</v>
      </c>
      <c r="NU33" s="41">
        <f t="shared" si="313"/>
        <v>2016</v>
      </c>
      <c r="NV33" s="44" t="str">
        <f t="shared" si="314"/>
        <v>Aug</v>
      </c>
      <c r="NW33" s="51">
        <f t="shared" si="315"/>
        <v>32</v>
      </c>
      <c r="NX33" s="72">
        <f>VLOOKUP($C33+NX$4,'Raw Data'!$B$3:$AD$1033,NX$3,0)</f>
        <v>0</v>
      </c>
      <c r="NY33" s="72">
        <f>VLOOKUP($C33+NY$4,'Raw Data'!$B$3:$AD$1033,NY$3,0)</f>
        <v>0</v>
      </c>
      <c r="NZ33" s="72">
        <f>VLOOKUP($C33+NZ$4,'Raw Data'!$B$3:$AD$1033,NZ$3,0)</f>
        <v>0</v>
      </c>
      <c r="OA33" s="72">
        <f>VLOOKUP($C33+OA$4,'Raw Data'!$B$3:$AD$1033,OA$3,0)</f>
        <v>0</v>
      </c>
      <c r="OB33" s="72">
        <f>VLOOKUP($C33+OB$4,'Raw Data'!$B$3:$AD$1033,OB$3,0)</f>
        <v>0</v>
      </c>
      <c r="OC33" s="72">
        <f>VLOOKUP($C33+OC$4,'Raw Data'!$B$3:$AD$1033,OC$3,0)</f>
        <v>0</v>
      </c>
      <c r="OD33" s="72">
        <f>VLOOKUP($C33+OD$4,'Raw Data'!$B$3:$AD$1033,OD$3,0)</f>
        <v>0</v>
      </c>
      <c r="OE33" s="73">
        <f t="shared" si="316"/>
        <v>0</v>
      </c>
      <c r="OF33" s="14"/>
      <c r="OG33" s="49">
        <f t="shared" si="317"/>
        <v>32</v>
      </c>
      <c r="OH33" s="53" t="str">
        <f t="shared" si="379"/>
        <v/>
      </c>
      <c r="OI33" s="53" t="str">
        <f t="shared" si="380"/>
        <v/>
      </c>
      <c r="OJ33" s="53" t="str">
        <f t="shared" si="381"/>
        <v/>
      </c>
      <c r="OK33" s="53" t="str">
        <f t="shared" si="382"/>
        <v/>
      </c>
      <c r="OL33" s="53" t="str">
        <f t="shared" si="383"/>
        <v/>
      </c>
      <c r="OM33" s="53" t="str">
        <f t="shared" si="384"/>
        <v/>
      </c>
      <c r="ON33" s="53" t="str">
        <f t="shared" si="182"/>
        <v/>
      </c>
      <c r="OO33" s="55">
        <f t="shared" si="319"/>
        <v>0</v>
      </c>
      <c r="OS33" s="41">
        <f t="shared" si="320"/>
        <v>2016</v>
      </c>
      <c r="OT33" s="44" t="str">
        <f t="shared" si="321"/>
        <v>Aug</v>
      </c>
      <c r="OU33" s="51">
        <f t="shared" si="322"/>
        <v>32</v>
      </c>
      <c r="OV33" s="72">
        <f>VLOOKUP($C33+OV$4,'Raw Data'!$B$3:$AD$1033,OV$3,0)</f>
        <v>0</v>
      </c>
      <c r="OW33" s="72">
        <f>VLOOKUP($C33+OW$4,'Raw Data'!$B$3:$AD$1033,OW$3,0)</f>
        <v>0</v>
      </c>
      <c r="OX33" s="72">
        <f>VLOOKUP($C33+OX$4,'Raw Data'!$B$3:$AD$1033,OX$3,0)</f>
        <v>0</v>
      </c>
      <c r="OY33" s="72">
        <f>VLOOKUP($C33+OY$4,'Raw Data'!$B$3:$AD$1033,OY$3,0)</f>
        <v>0</v>
      </c>
      <c r="OZ33" s="72">
        <f>VLOOKUP($C33+OZ$4,'Raw Data'!$B$3:$AD$1033,OZ$3,0)</f>
        <v>0</v>
      </c>
      <c r="PA33" s="72">
        <f>VLOOKUP($C33+PA$4,'Raw Data'!$B$3:$AD$1033,PA$3,0)</f>
        <v>0</v>
      </c>
      <c r="PB33" s="72">
        <f>VLOOKUP($C33+PB$4,'Raw Data'!$B$3:$AD$1033,PB$3,0)</f>
        <v>0</v>
      </c>
      <c r="PC33" s="73">
        <f t="shared" si="323"/>
        <v>0</v>
      </c>
      <c r="PD33" s="14"/>
      <c r="PE33" s="49">
        <f t="shared" si="324"/>
        <v>32</v>
      </c>
      <c r="PF33" s="53" t="str">
        <f t="shared" si="399"/>
        <v/>
      </c>
      <c r="PG33" s="53" t="str">
        <f t="shared" si="400"/>
        <v/>
      </c>
      <c r="PH33" s="53" t="str">
        <f t="shared" si="401"/>
        <v/>
      </c>
      <c r="PI33" s="53" t="str">
        <f t="shared" si="402"/>
        <v/>
      </c>
      <c r="PJ33" s="53" t="str">
        <f t="shared" si="403"/>
        <v/>
      </c>
      <c r="PK33" s="53" t="str">
        <f t="shared" si="404"/>
        <v/>
      </c>
      <c r="PL33" s="53" t="str">
        <f t="shared" si="405"/>
        <v/>
      </c>
      <c r="PM33" s="55">
        <f t="shared" si="326"/>
        <v>0</v>
      </c>
      <c r="PS33" s="41">
        <f t="shared" si="327"/>
        <v>2016</v>
      </c>
      <c r="PT33" s="44" t="str">
        <f t="shared" si="328"/>
        <v>Aug</v>
      </c>
      <c r="PU33" s="51">
        <f t="shared" si="329"/>
        <v>32</v>
      </c>
      <c r="PV33" s="72">
        <f>VLOOKUP($C33+PV$4,'Raw Data'!$B$3:$AD$1033,PV$3,0)</f>
        <v>0</v>
      </c>
      <c r="PW33" s="72">
        <f>VLOOKUP($C33+PW$4,'Raw Data'!$B$3:$AD$1033,PW$3,0)</f>
        <v>0</v>
      </c>
      <c r="PX33" s="72">
        <f>VLOOKUP($C33+PX$4,'Raw Data'!$B$3:$AD$1033,PX$3,0)</f>
        <v>0</v>
      </c>
      <c r="PY33" s="72">
        <f>VLOOKUP($C33+PY$4,'Raw Data'!$B$3:$AD$1033,PY$3,0)</f>
        <v>0</v>
      </c>
      <c r="PZ33" s="72">
        <f>VLOOKUP($C33+PZ$4,'Raw Data'!$B$3:$AD$1033,PZ$3,0)</f>
        <v>0</v>
      </c>
      <c r="QA33" s="72">
        <f>VLOOKUP($C33+QA$4,'Raw Data'!$B$3:$AD$1033,QA$3,0)</f>
        <v>0</v>
      </c>
      <c r="QB33" s="72">
        <f>VLOOKUP($C33+QB$4,'Raw Data'!$B$3:$AD$1033,QB$3,0)</f>
        <v>0</v>
      </c>
      <c r="QC33" s="73">
        <f t="shared" si="330"/>
        <v>0</v>
      </c>
      <c r="QD33" s="14"/>
      <c r="QE33" s="49">
        <f t="shared" si="331"/>
        <v>32</v>
      </c>
      <c r="QF33" s="53" t="str">
        <f t="shared" si="332"/>
        <v/>
      </c>
      <c r="QG33" s="53" t="str">
        <f t="shared" si="189"/>
        <v/>
      </c>
      <c r="QH33" s="53" t="str">
        <f t="shared" si="190"/>
        <v/>
      </c>
      <c r="QI33" s="53" t="str">
        <f t="shared" si="191"/>
        <v/>
      </c>
      <c r="QJ33" s="53" t="str">
        <f t="shared" si="192"/>
        <v/>
      </c>
      <c r="QK33" s="53" t="str">
        <f t="shared" si="193"/>
        <v/>
      </c>
      <c r="QL33" s="53" t="str">
        <f t="shared" si="194"/>
        <v/>
      </c>
      <c r="QM33" s="55">
        <f t="shared" si="333"/>
        <v>0</v>
      </c>
      <c r="QQ33" s="41">
        <f t="shared" si="334"/>
        <v>2016</v>
      </c>
      <c r="QR33" s="44" t="str">
        <f t="shared" si="335"/>
        <v>Aug</v>
      </c>
      <c r="QS33" s="51">
        <f t="shared" si="336"/>
        <v>32</v>
      </c>
      <c r="QT33" s="72">
        <f>VLOOKUP($C33+QT$4,'Raw Data'!$B$3:$AD$1033,QT$3,0)</f>
        <v>0</v>
      </c>
      <c r="QU33" s="72">
        <f>VLOOKUP($C33+QU$4,'Raw Data'!$B$3:$AD$1033,QU$3,0)</f>
        <v>0</v>
      </c>
      <c r="QV33" s="72">
        <f>VLOOKUP($C33+QV$4,'Raw Data'!$B$3:$AD$1033,QV$3,0)</f>
        <v>0</v>
      </c>
      <c r="QW33" s="72">
        <f>VLOOKUP($C33+QW$4,'Raw Data'!$B$3:$AD$1033,QW$3,0)</f>
        <v>0</v>
      </c>
      <c r="QX33" s="72">
        <f>VLOOKUP($C33+QX$4,'Raw Data'!$B$3:$AD$1033,QX$3,0)</f>
        <v>0</v>
      </c>
      <c r="QY33" s="72">
        <f>VLOOKUP($C33+QY$4,'Raw Data'!$B$3:$AD$1033,QY$3,0)</f>
        <v>0</v>
      </c>
      <c r="QZ33" s="72">
        <f>VLOOKUP($C33+QZ$4,'Raw Data'!$B$3:$AD$1033,QZ$3,0)</f>
        <v>0</v>
      </c>
      <c r="RA33" s="73">
        <f t="shared" si="337"/>
        <v>0</v>
      </c>
      <c r="RB33" s="14"/>
      <c r="RC33" s="49">
        <f t="shared" si="338"/>
        <v>32</v>
      </c>
      <c r="RD33" s="53" t="str">
        <f t="shared" si="455"/>
        <v/>
      </c>
      <c r="RE33" s="53" t="str">
        <f t="shared" si="456"/>
        <v/>
      </c>
      <c r="RF33" s="53" t="str">
        <f t="shared" si="457"/>
        <v/>
      </c>
      <c r="RG33" s="53" t="str">
        <f t="shared" si="458"/>
        <v/>
      </c>
      <c r="RH33" s="53" t="str">
        <f t="shared" si="459"/>
        <v/>
      </c>
      <c r="RI33" s="53" t="str">
        <f t="shared" si="460"/>
        <v/>
      </c>
      <c r="RJ33" s="53" t="str">
        <f t="shared" si="461"/>
        <v/>
      </c>
      <c r="RK33" s="55">
        <f t="shared" si="340"/>
        <v>0</v>
      </c>
    </row>
    <row r="34" spans="1:479" ht="12.75" customHeight="1" x14ac:dyDescent="0.25">
      <c r="B34" s="170">
        <v>7</v>
      </c>
      <c r="C34" s="191">
        <f>C35-B35</f>
        <v>42593</v>
      </c>
      <c r="D34" s="41">
        <f t="shared" si="202"/>
        <v>2016</v>
      </c>
      <c r="E34" s="44" t="str">
        <f t="shared" si="203"/>
        <v>Aug</v>
      </c>
      <c r="F34" s="51">
        <f t="shared" si="204"/>
        <v>33</v>
      </c>
      <c r="G34" s="20">
        <f>VLOOKUP($C34+G$4,'Raw Data'!$B$3:$AD$1033,G$3,0)</f>
        <v>233</v>
      </c>
      <c r="H34" s="20">
        <f>VLOOKUP($C34+H$4,'Raw Data'!$B$3:$AD$1033,H$3,0)</f>
        <v>244</v>
      </c>
      <c r="I34" s="20">
        <f>VLOOKUP($C34+I$4,'Raw Data'!$B$3:$AD$1033,I$3,0)</f>
        <v>207</v>
      </c>
      <c r="J34" s="20">
        <f>VLOOKUP($C34+J$4,'Raw Data'!$B$3:$AD$1033,J$3,0)</f>
        <v>211</v>
      </c>
      <c r="K34" s="20">
        <f>VLOOKUP($C34+K$4,'Raw Data'!$B$3:$AD$1033,K$3,0)</f>
        <v>208</v>
      </c>
      <c r="L34" s="20">
        <f>VLOOKUP($C34+L$4,'Raw Data'!$B$3:$AD$1033,L$3,0)</f>
        <v>241</v>
      </c>
      <c r="M34" s="20">
        <f>VLOOKUP($C34+M$4,'Raw Data'!$B$3:$AD$1033,M$3,0)</f>
        <v>275</v>
      </c>
      <c r="N34" s="21">
        <f t="shared" si="205"/>
        <v>1619</v>
      </c>
      <c r="O34" s="14"/>
      <c r="P34" s="49">
        <f t="shared" si="206"/>
        <v>33</v>
      </c>
      <c r="Q34" s="53">
        <f t="shared" si="207"/>
        <v>0.14391599752933909</v>
      </c>
      <c r="R34" s="53">
        <f t="shared" ref="R34:W36" si="462">H34/$N34</f>
        <v>0.15071031500926499</v>
      </c>
      <c r="S34" s="53">
        <f t="shared" si="462"/>
        <v>0.12785670166769611</v>
      </c>
      <c r="T34" s="53">
        <f t="shared" si="462"/>
        <v>0.13032736256948735</v>
      </c>
      <c r="U34" s="53">
        <f t="shared" si="462"/>
        <v>0.12847436689314393</v>
      </c>
      <c r="V34" s="53">
        <f t="shared" si="462"/>
        <v>0.14885731933292157</v>
      </c>
      <c r="W34" s="53">
        <f t="shared" si="462"/>
        <v>0.169857936998147</v>
      </c>
      <c r="X34" s="55">
        <f t="shared" si="208"/>
        <v>1</v>
      </c>
      <c r="Z34" s="41">
        <f t="shared" si="209"/>
        <v>2016</v>
      </c>
      <c r="AA34" s="44" t="str">
        <f t="shared" si="210"/>
        <v>Aug</v>
      </c>
      <c r="AB34" s="51">
        <f t="shared" si="211"/>
        <v>33</v>
      </c>
      <c r="AC34" s="72">
        <f>VLOOKUP($C34+AC$4,'Raw Data'!$B$3:$AD$1033,AC$3,0)</f>
        <v>388</v>
      </c>
      <c r="AD34" s="72">
        <f>VLOOKUP($C34+AD$4,'Raw Data'!$B$3:$AD$1033,AD$3,0)</f>
        <v>326</v>
      </c>
      <c r="AE34" s="72">
        <f>VLOOKUP($C34+AE$4,'Raw Data'!$B$3:$AD$1033,AE$3,0)</f>
        <v>248</v>
      </c>
      <c r="AF34" s="72">
        <f>VLOOKUP($C34+AF$4,'Raw Data'!$B$3:$AD$1033,AF$3,0)</f>
        <v>213</v>
      </c>
      <c r="AG34" s="72">
        <f>VLOOKUP($C34+AG$4,'Raw Data'!$B$3:$AD$1033,AG$3,0)</f>
        <v>240</v>
      </c>
      <c r="AH34" s="72">
        <f>VLOOKUP($C34+AH$4,'Raw Data'!$B$3:$AD$1033,AH$3,0)</f>
        <v>318</v>
      </c>
      <c r="AI34" s="72">
        <f>VLOOKUP($C34+AI$4,'Raw Data'!$B$3:$AD$1033,AI$3,0)</f>
        <v>307</v>
      </c>
      <c r="AJ34" s="73">
        <f t="shared" si="212"/>
        <v>2040</v>
      </c>
      <c r="AK34" s="14"/>
      <c r="AL34" s="49">
        <f t="shared" si="213"/>
        <v>33</v>
      </c>
      <c r="AM34" s="53">
        <f t="shared" si="406"/>
        <v>0.19019607843137254</v>
      </c>
      <c r="AN34" s="53">
        <f t="shared" si="407"/>
        <v>0.15980392156862744</v>
      </c>
      <c r="AO34" s="53">
        <f t="shared" si="408"/>
        <v>0.12156862745098039</v>
      </c>
      <c r="AP34" s="53">
        <f t="shared" si="409"/>
        <v>0.10441176470588236</v>
      </c>
      <c r="AQ34" s="53">
        <f t="shared" si="410"/>
        <v>0.11764705882352941</v>
      </c>
      <c r="AR34" s="53">
        <f t="shared" si="411"/>
        <v>0.15588235294117647</v>
      </c>
      <c r="AS34" s="53">
        <f t="shared" si="412"/>
        <v>0.15049019607843137</v>
      </c>
      <c r="AT34" s="55">
        <f t="shared" si="215"/>
        <v>1</v>
      </c>
      <c r="AW34" s="41">
        <f t="shared" si="216"/>
        <v>2016</v>
      </c>
      <c r="AX34" s="44" t="str">
        <f t="shared" si="217"/>
        <v>Aug</v>
      </c>
      <c r="AY34" s="51">
        <f t="shared" si="218"/>
        <v>33</v>
      </c>
      <c r="AZ34" s="72">
        <f>VLOOKUP($C34+AZ$4,'Raw Data'!$B$3:$AD$1033,AZ$3,0)</f>
        <v>106</v>
      </c>
      <c r="BA34" s="72">
        <f>VLOOKUP($C34+BA$4,'Raw Data'!$B$3:$AD$1033,BA$3,0)</f>
        <v>98</v>
      </c>
      <c r="BB34" s="72">
        <f>VLOOKUP($C34+BB$4,'Raw Data'!$B$3:$AD$1033,BB$3,0)</f>
        <v>110</v>
      </c>
      <c r="BC34" s="72">
        <f>VLOOKUP($C34+BC$4,'Raw Data'!$B$3:$AD$1033,BC$3,0)</f>
        <v>118</v>
      </c>
      <c r="BD34" s="72">
        <f>VLOOKUP($C34+BD$4,'Raw Data'!$B$3:$AD$1033,BD$3,0)</f>
        <v>97</v>
      </c>
      <c r="BE34" s="72">
        <f>VLOOKUP($C34+BE$4,'Raw Data'!$B$3:$AD$1033,BE$3,0)</f>
        <v>118</v>
      </c>
      <c r="BF34" s="72">
        <f>VLOOKUP($C34+BF$4,'Raw Data'!$B$3:$AD$1033,BF$3,0)</f>
        <v>98</v>
      </c>
      <c r="BG34" s="73">
        <f t="shared" si="219"/>
        <v>745</v>
      </c>
      <c r="BH34" s="14"/>
      <c r="BI34" s="49">
        <f t="shared" si="220"/>
        <v>33</v>
      </c>
      <c r="BJ34" s="53">
        <f t="shared" si="221"/>
        <v>0.14228187919463087</v>
      </c>
      <c r="BK34" s="53">
        <f t="shared" si="347"/>
        <v>0.13154362416107382</v>
      </c>
      <c r="BL34" s="53">
        <f t="shared" si="348"/>
        <v>0.1476510067114094</v>
      </c>
      <c r="BM34" s="53">
        <f t="shared" si="349"/>
        <v>0.15838926174496645</v>
      </c>
      <c r="BN34" s="53">
        <f t="shared" si="350"/>
        <v>0.13020134228187918</v>
      </c>
      <c r="BO34" s="53">
        <f t="shared" si="351"/>
        <v>0.15838926174496645</v>
      </c>
      <c r="BP34" s="53">
        <f t="shared" si="352"/>
        <v>0.13154362416107382</v>
      </c>
      <c r="BQ34" s="55">
        <f t="shared" si="222"/>
        <v>1</v>
      </c>
      <c r="BU34" s="41">
        <f t="shared" si="223"/>
        <v>2016</v>
      </c>
      <c r="BV34" s="44" t="str">
        <f t="shared" si="224"/>
        <v>Aug</v>
      </c>
      <c r="BW34" s="51">
        <f t="shared" si="225"/>
        <v>33</v>
      </c>
      <c r="BX34" s="72">
        <f>VLOOKUP($C34+BX$4,'Raw Data'!$B$3:$AD$1033,BX$3,0)</f>
        <v>36</v>
      </c>
      <c r="BY34" s="72">
        <f>VLOOKUP($C34+BY$4,'Raw Data'!$B$3:$AD$1033,BY$3,0)</f>
        <v>32</v>
      </c>
      <c r="BZ34" s="72">
        <f>VLOOKUP($C34+BZ$4,'Raw Data'!$B$3:$AD$1033,BZ$3,0)</f>
        <v>35</v>
      </c>
      <c r="CA34" s="72">
        <f>VLOOKUP($C34+CA$4,'Raw Data'!$B$3:$AD$1033,CA$3,0)</f>
        <v>34</v>
      </c>
      <c r="CB34" s="72">
        <f>VLOOKUP($C34+CB$4,'Raw Data'!$B$3:$AD$1033,CB$3,0)</f>
        <v>43</v>
      </c>
      <c r="CC34" s="72">
        <f>VLOOKUP($C34+CC$4,'Raw Data'!$B$3:$AD$1033,CC$3,0)</f>
        <v>51</v>
      </c>
      <c r="CD34" s="72">
        <f>VLOOKUP($C34+CD$4,'Raw Data'!$B$3:$AD$1033,CD$3,0)</f>
        <v>35</v>
      </c>
      <c r="CE34" s="73">
        <f t="shared" si="226"/>
        <v>266</v>
      </c>
      <c r="CF34" s="14"/>
      <c r="CG34" s="49">
        <f t="shared" si="227"/>
        <v>33</v>
      </c>
      <c r="CH34" s="53">
        <f t="shared" si="228"/>
        <v>0.13533834586466165</v>
      </c>
      <c r="CI34" s="53">
        <f t="shared" si="353"/>
        <v>0.12030075187969924</v>
      </c>
      <c r="CJ34" s="53">
        <f t="shared" si="354"/>
        <v>0.13157894736842105</v>
      </c>
      <c r="CK34" s="53">
        <f t="shared" si="355"/>
        <v>0.12781954887218044</v>
      </c>
      <c r="CL34" s="53">
        <f t="shared" si="356"/>
        <v>0.16165413533834586</v>
      </c>
      <c r="CM34" s="53">
        <f t="shared" si="357"/>
        <v>0.19172932330827067</v>
      </c>
      <c r="CN34" s="53">
        <f t="shared" si="103"/>
        <v>0.13157894736842105</v>
      </c>
      <c r="CO34" s="55">
        <f t="shared" si="229"/>
        <v>0.99999999999999978</v>
      </c>
      <c r="CS34" s="41">
        <f t="shared" si="230"/>
        <v>2016</v>
      </c>
      <c r="CT34" s="44" t="str">
        <f t="shared" si="231"/>
        <v>Aug</v>
      </c>
      <c r="CU34" s="51">
        <f t="shared" si="232"/>
        <v>33</v>
      </c>
      <c r="CV34" s="72">
        <f>VLOOKUP($C34+CV$4,'Raw Data'!$B$3:$AD$1033,CV$3,0)</f>
        <v>430</v>
      </c>
      <c r="CW34" s="72">
        <f>VLOOKUP($C34+CW$4,'Raw Data'!$B$3:$AD$1033,CW$3,0)</f>
        <v>404</v>
      </c>
      <c r="CX34" s="72">
        <f>VLOOKUP($C34+CX$4,'Raw Data'!$B$3:$AD$1033,CX$3,0)</f>
        <v>286</v>
      </c>
      <c r="CY34" s="72">
        <f>VLOOKUP($C34+CY$4,'Raw Data'!$B$3:$AD$1033,CY$3,0)</f>
        <v>260</v>
      </c>
      <c r="CZ34" s="72">
        <f>VLOOKUP($C34+CZ$4,'Raw Data'!$B$3:$AD$1033,CZ$3,0)</f>
        <v>435</v>
      </c>
      <c r="DA34" s="72">
        <f>VLOOKUP($C34+DA$4,'Raw Data'!$B$3:$AD$1033,DA$3,0)</f>
        <v>443</v>
      </c>
      <c r="DB34" s="72">
        <f>VLOOKUP($C34+DB$4,'Raw Data'!$B$3:$AD$1033,DB$3,0)</f>
        <v>459</v>
      </c>
      <c r="DC34" s="73">
        <f t="shared" si="233"/>
        <v>2717</v>
      </c>
      <c r="DD34" s="14"/>
      <c r="DE34" s="49">
        <f t="shared" si="234"/>
        <v>33</v>
      </c>
      <c r="DF34" s="53">
        <f t="shared" si="385"/>
        <v>0.15826278984173722</v>
      </c>
      <c r="DG34" s="53">
        <f t="shared" si="386"/>
        <v>0.14869341185130658</v>
      </c>
      <c r="DH34" s="53">
        <f t="shared" si="387"/>
        <v>0.10526315789473684</v>
      </c>
      <c r="DI34" s="53">
        <f t="shared" si="388"/>
        <v>9.569377990430622E-2</v>
      </c>
      <c r="DJ34" s="53">
        <f t="shared" si="389"/>
        <v>0.16010305483989695</v>
      </c>
      <c r="DK34" s="53">
        <f t="shared" si="390"/>
        <v>0.16304747883695253</v>
      </c>
      <c r="DL34" s="53">
        <f t="shared" si="391"/>
        <v>0.16893632683106366</v>
      </c>
      <c r="DM34" s="55">
        <f t="shared" si="236"/>
        <v>0.99999999999999989</v>
      </c>
      <c r="DQ34" s="41">
        <f t="shared" si="237"/>
        <v>2016</v>
      </c>
      <c r="DR34" s="44" t="str">
        <f t="shared" si="238"/>
        <v>Aug</v>
      </c>
      <c r="DS34" s="51">
        <f t="shared" si="239"/>
        <v>33</v>
      </c>
      <c r="DT34" s="72">
        <f>VLOOKUP($C34+DT$4,'Raw Data'!$B$3:$AD$1033,DT$3,0)</f>
        <v>88</v>
      </c>
      <c r="DU34" s="72">
        <f>VLOOKUP($C34+DU$4,'Raw Data'!$B$3:$AD$1033,DU$3,0)</f>
        <v>68</v>
      </c>
      <c r="DV34" s="72">
        <f>VLOOKUP($C34+DV$4,'Raw Data'!$B$3:$AD$1033,DV$3,0)</f>
        <v>83</v>
      </c>
      <c r="DW34" s="72">
        <f>VLOOKUP($C34+DW$4,'Raw Data'!$B$3:$AD$1033,DW$3,0)</f>
        <v>69</v>
      </c>
      <c r="DX34" s="72">
        <f>VLOOKUP($C34+DX$4,'Raw Data'!$B$3:$AD$1033,DX$3,0)</f>
        <v>102</v>
      </c>
      <c r="DY34" s="72">
        <f>VLOOKUP($C34+DY$4,'Raw Data'!$B$3:$AD$1033,DY$3,0)</f>
        <v>98</v>
      </c>
      <c r="DZ34" s="72">
        <f>VLOOKUP($C34+DZ$4,'Raw Data'!$B$3:$AD$1033,DZ$3,0)</f>
        <v>100</v>
      </c>
      <c r="EA34" s="73">
        <f t="shared" si="240"/>
        <v>608</v>
      </c>
      <c r="EB34" s="14"/>
      <c r="EC34" s="49">
        <f t="shared" si="241"/>
        <v>33</v>
      </c>
      <c r="ED34" s="53">
        <f t="shared" si="358"/>
        <v>0.14473684210526316</v>
      </c>
      <c r="EE34" s="53">
        <f t="shared" si="359"/>
        <v>0.1118421052631579</v>
      </c>
      <c r="EF34" s="53">
        <f t="shared" si="360"/>
        <v>0.13651315789473684</v>
      </c>
      <c r="EG34" s="53">
        <f t="shared" si="361"/>
        <v>0.11348684210526316</v>
      </c>
      <c r="EH34" s="53">
        <f t="shared" si="362"/>
        <v>0.16776315789473684</v>
      </c>
      <c r="EI34" s="53">
        <f t="shared" si="363"/>
        <v>0.16118421052631579</v>
      </c>
      <c r="EJ34" s="53">
        <f t="shared" si="364"/>
        <v>0.16447368421052633</v>
      </c>
      <c r="EK34" s="55">
        <f t="shared" si="243"/>
        <v>1</v>
      </c>
      <c r="EO34" s="41">
        <f t="shared" si="244"/>
        <v>2016</v>
      </c>
      <c r="EP34" s="44" t="str">
        <f t="shared" si="245"/>
        <v>Aug</v>
      </c>
      <c r="EQ34" s="51">
        <f t="shared" si="246"/>
        <v>33</v>
      </c>
      <c r="ER34" s="72">
        <f>VLOOKUP($C34+ER$4,'Raw Data'!$B$3:$AD$1033,ER$3,0)</f>
        <v>297</v>
      </c>
      <c r="ES34" s="72">
        <f>VLOOKUP($C34+ES$4,'Raw Data'!$B$3:$AD$1033,ES$3,0)</f>
        <v>293</v>
      </c>
      <c r="ET34" s="72">
        <f>VLOOKUP($C34+ET$4,'Raw Data'!$B$3:$AD$1033,ET$3,0)</f>
        <v>252</v>
      </c>
      <c r="EU34" s="72">
        <f>VLOOKUP($C34+EU$4,'Raw Data'!$B$3:$AD$1033,EU$3,0)</f>
        <v>322</v>
      </c>
      <c r="EV34" s="72">
        <f>VLOOKUP($C34+EV$4,'Raw Data'!$B$3:$AD$1033,EV$3,0)</f>
        <v>375</v>
      </c>
      <c r="EW34" s="72">
        <f>VLOOKUP($C34+EW$4,'Raw Data'!$B$3:$AD$1033,EW$3,0)</f>
        <v>432</v>
      </c>
      <c r="EX34" s="72">
        <f>VLOOKUP($C34+EX$4,'Raw Data'!$B$3:$AD$1033,EX$3,0)</f>
        <v>345</v>
      </c>
      <c r="EY34" s="73">
        <f t="shared" si="247"/>
        <v>2316</v>
      </c>
      <c r="EZ34" s="14"/>
      <c r="FA34" s="49">
        <f t="shared" si="248"/>
        <v>33</v>
      </c>
      <c r="FB34" s="53">
        <f t="shared" si="365"/>
        <v>0.12823834196891193</v>
      </c>
      <c r="FC34" s="53">
        <f t="shared" si="366"/>
        <v>0.12651122625215888</v>
      </c>
      <c r="FD34" s="53">
        <f t="shared" si="367"/>
        <v>0.10880829015544041</v>
      </c>
      <c r="FE34" s="53">
        <f t="shared" si="368"/>
        <v>0.13903281519861832</v>
      </c>
      <c r="FF34" s="53">
        <f t="shared" si="369"/>
        <v>0.16191709844559585</v>
      </c>
      <c r="FG34" s="53">
        <f t="shared" si="370"/>
        <v>0.18652849740932642</v>
      </c>
      <c r="FH34" s="53">
        <f t="shared" si="371"/>
        <v>0.14896373056994819</v>
      </c>
      <c r="FI34" s="55">
        <f t="shared" si="250"/>
        <v>1</v>
      </c>
      <c r="FM34" s="41">
        <f t="shared" si="251"/>
        <v>2016</v>
      </c>
      <c r="FN34" s="44" t="str">
        <f t="shared" si="252"/>
        <v>Aug</v>
      </c>
      <c r="FO34" s="51">
        <f t="shared" si="253"/>
        <v>33</v>
      </c>
      <c r="FP34" s="72">
        <f>VLOOKUP($C34+FP$4,'Raw Data'!$B$3:$AD$1033,FP$3,0)</f>
        <v>2644</v>
      </c>
      <c r="FQ34" s="72">
        <f>VLOOKUP($C34+FQ$4,'Raw Data'!$B$3:$AD$1033,FQ$3,0)</f>
        <v>2689</v>
      </c>
      <c r="FR34" s="72">
        <f>VLOOKUP($C34+FR$4,'Raw Data'!$B$3:$AD$1033,FR$3,0)</f>
        <v>1899</v>
      </c>
      <c r="FS34" s="72">
        <f>VLOOKUP($C34+FS$4,'Raw Data'!$B$3:$AD$1033,FS$3,0)</f>
        <v>1531</v>
      </c>
      <c r="FT34" s="72">
        <f>VLOOKUP($C34+FT$4,'Raw Data'!$B$3:$AD$1033,FT$3,0)</f>
        <v>3505</v>
      </c>
      <c r="FU34" s="72">
        <f>VLOOKUP($C34+FU$4,'Raw Data'!$B$3:$AD$1033,FU$3,0)</f>
        <v>3601</v>
      </c>
      <c r="FV34" s="72">
        <f>VLOOKUP($C34+FV$4,'Raw Data'!$B$3:$AD$1033,FV$3,0)</f>
        <v>3014</v>
      </c>
      <c r="FW34" s="73">
        <f t="shared" si="254"/>
        <v>18883</v>
      </c>
      <c r="FX34" s="14"/>
      <c r="FY34" s="49">
        <f t="shared" si="255"/>
        <v>33</v>
      </c>
      <c r="FZ34" s="53">
        <f t="shared" si="372"/>
        <v>0.14002012392098714</v>
      </c>
      <c r="GA34" s="53">
        <f t="shared" si="373"/>
        <v>0.14240321982735793</v>
      </c>
      <c r="GB34" s="53">
        <f t="shared" si="374"/>
        <v>0.10056664724884817</v>
      </c>
      <c r="GC34" s="53">
        <f t="shared" si="375"/>
        <v>8.1078218503415775E-2</v>
      </c>
      <c r="GD34" s="53">
        <f t="shared" si="376"/>
        <v>0.18561669226288197</v>
      </c>
      <c r="GE34" s="53">
        <f t="shared" si="377"/>
        <v>0.19070063019647301</v>
      </c>
      <c r="GF34" s="53">
        <f t="shared" si="378"/>
        <v>0.15961446804003601</v>
      </c>
      <c r="GG34" s="55">
        <f t="shared" si="257"/>
        <v>1</v>
      </c>
      <c r="GK34" s="41">
        <f t="shared" si="258"/>
        <v>2016</v>
      </c>
      <c r="GL34" s="44" t="str">
        <f t="shared" si="259"/>
        <v>Aug</v>
      </c>
      <c r="GM34" s="51">
        <f t="shared" si="260"/>
        <v>33</v>
      </c>
      <c r="GN34" s="72">
        <f>VLOOKUP($C34+GN$4,'Raw Data'!$B$3:$AD$1033,GN$3,0)</f>
        <v>2403</v>
      </c>
      <c r="GO34" s="72">
        <f>VLOOKUP($C34+GO$4,'Raw Data'!$B$3:$AD$1033,GO$3,0)</f>
        <v>2270</v>
      </c>
      <c r="GP34" s="72">
        <f>VLOOKUP($C34+GP$4,'Raw Data'!$B$3:$AD$1033,GP$3,0)</f>
        <v>1868</v>
      </c>
      <c r="GQ34" s="72">
        <f>VLOOKUP($C34+GQ$4,'Raw Data'!$B$3:$AD$1033,GQ$3,0)</f>
        <v>1681</v>
      </c>
      <c r="GR34" s="72">
        <f>VLOOKUP($C34+GR$4,'Raw Data'!$B$3:$AD$1033,GR$3,0)</f>
        <v>2587</v>
      </c>
      <c r="GS34" s="72">
        <f>VLOOKUP($C34+GS$4,'Raw Data'!$B$3:$AD$1033,GS$3,0)</f>
        <v>2542</v>
      </c>
      <c r="GT34" s="72">
        <f>VLOOKUP($C34+GT$4,'Raw Data'!$B$3:$AD$1033,GT$3,0)</f>
        <v>2758</v>
      </c>
      <c r="GU34" s="73">
        <f t="shared" si="261"/>
        <v>16109</v>
      </c>
      <c r="GV34" s="14"/>
      <c r="GW34" s="49">
        <f t="shared" si="262"/>
        <v>33</v>
      </c>
      <c r="GX34" s="53">
        <f t="shared" si="263"/>
        <v>0.14917127071823205</v>
      </c>
      <c r="GY34" s="53">
        <f t="shared" si="341"/>
        <v>0.14091501645043145</v>
      </c>
      <c r="GZ34" s="53">
        <f t="shared" si="342"/>
        <v>0.11596002234775592</v>
      </c>
      <c r="HA34" s="53">
        <f t="shared" si="343"/>
        <v>0.10435160469302875</v>
      </c>
      <c r="HB34" s="53">
        <f t="shared" si="344"/>
        <v>0.16059345707368552</v>
      </c>
      <c r="HC34" s="53">
        <f t="shared" si="345"/>
        <v>0.15779998758458005</v>
      </c>
      <c r="HD34" s="53">
        <f t="shared" si="346"/>
        <v>0.17120864113228629</v>
      </c>
      <c r="HE34" s="55">
        <f t="shared" si="264"/>
        <v>1</v>
      </c>
      <c r="HI34" s="41">
        <f t="shared" si="265"/>
        <v>2016</v>
      </c>
      <c r="HJ34" s="44" t="str">
        <f t="shared" si="266"/>
        <v>Aug</v>
      </c>
      <c r="HK34" s="51">
        <f t="shared" si="267"/>
        <v>33</v>
      </c>
      <c r="HL34" s="72">
        <f>VLOOKUP($C34+HL$4,'Raw Data'!$B$3:$AD$1033,HL$3,0)</f>
        <v>149</v>
      </c>
      <c r="HM34" s="72">
        <f>VLOOKUP($C34+HM$4,'Raw Data'!$B$3:$AD$1033,HM$3,0)</f>
        <v>121</v>
      </c>
      <c r="HN34" s="72">
        <f>VLOOKUP($C34+HN$4,'Raw Data'!$B$3:$AD$1033,HN$3,0)</f>
        <v>99</v>
      </c>
      <c r="HO34" s="72">
        <f>VLOOKUP($C34+HO$4,'Raw Data'!$B$3:$AD$1033,HO$3,0)</f>
        <v>105</v>
      </c>
      <c r="HP34" s="72">
        <f>VLOOKUP($C34+HP$4,'Raw Data'!$B$3:$AD$1033,HP$3,0)</f>
        <v>150</v>
      </c>
      <c r="HQ34" s="72">
        <f>VLOOKUP($C34+HQ$4,'Raw Data'!$B$3:$AD$1033,HQ$3,0)</f>
        <v>151</v>
      </c>
      <c r="HR34" s="72">
        <f>VLOOKUP($C34+HR$4,'Raw Data'!$B$3:$AD$1033,HR$3,0)</f>
        <v>133</v>
      </c>
      <c r="HS34" s="73">
        <f t="shared" si="268"/>
        <v>908</v>
      </c>
      <c r="HT34" s="14"/>
      <c r="HU34" s="49">
        <f t="shared" si="269"/>
        <v>33</v>
      </c>
      <c r="HV34" s="53">
        <f t="shared" si="413"/>
        <v>0.16409691629955947</v>
      </c>
      <c r="HW34" s="53">
        <f t="shared" si="414"/>
        <v>0.13325991189427314</v>
      </c>
      <c r="HX34" s="53">
        <f t="shared" si="415"/>
        <v>0.10903083700440529</v>
      </c>
      <c r="HY34" s="53">
        <f t="shared" si="416"/>
        <v>0.11563876651982379</v>
      </c>
      <c r="HZ34" s="53">
        <f t="shared" si="417"/>
        <v>0.16519823788546256</v>
      </c>
      <c r="IA34" s="53">
        <f t="shared" si="418"/>
        <v>0.16629955947136563</v>
      </c>
      <c r="IB34" s="53">
        <f t="shared" si="419"/>
        <v>0.14647577092511013</v>
      </c>
      <c r="IC34" s="55">
        <f t="shared" si="271"/>
        <v>1</v>
      </c>
      <c r="IG34" s="41">
        <f t="shared" si="272"/>
        <v>2016</v>
      </c>
      <c r="IH34" s="44" t="str">
        <f t="shared" si="273"/>
        <v>Aug</v>
      </c>
      <c r="II34" s="51">
        <f t="shared" si="274"/>
        <v>33</v>
      </c>
      <c r="IJ34" s="72">
        <f>VLOOKUP($C34+IJ$4,'Raw Data'!$B$3:$AD$1033,IJ$3,0)</f>
        <v>67</v>
      </c>
      <c r="IK34" s="72">
        <f>VLOOKUP($C34+IK$4,'Raw Data'!$B$3:$AD$1033,IK$3,0)</f>
        <v>85</v>
      </c>
      <c r="IL34" s="72">
        <f>VLOOKUP($C34+IL$4,'Raw Data'!$B$3:$AD$1033,IL$3,0)</f>
        <v>71</v>
      </c>
      <c r="IM34" s="72">
        <f>VLOOKUP($C34+IM$4,'Raw Data'!$B$3:$AD$1033,IM$3,0)</f>
        <v>70</v>
      </c>
      <c r="IN34" s="72">
        <f>VLOOKUP($C34+IN$4,'Raw Data'!$B$3:$AD$1033,IN$3,0)</f>
        <v>78</v>
      </c>
      <c r="IO34" s="72">
        <f>VLOOKUP($C34+IO$4,'Raw Data'!$B$3:$AD$1033,IO$3,0)</f>
        <v>98</v>
      </c>
      <c r="IP34" s="72">
        <f>VLOOKUP($C34+IP$4,'Raw Data'!$B$3:$AD$1033,IP$3,0)</f>
        <v>98</v>
      </c>
      <c r="IQ34" s="73">
        <f t="shared" si="275"/>
        <v>567</v>
      </c>
      <c r="IR34" s="14"/>
      <c r="IS34" s="49">
        <f t="shared" si="276"/>
        <v>33</v>
      </c>
      <c r="IT34" s="53">
        <f t="shared" si="420"/>
        <v>0.11816578483245149</v>
      </c>
      <c r="IU34" s="53">
        <f t="shared" si="421"/>
        <v>0.14991181657848324</v>
      </c>
      <c r="IV34" s="53">
        <f t="shared" si="422"/>
        <v>0.12522045855379188</v>
      </c>
      <c r="IW34" s="53">
        <f t="shared" si="423"/>
        <v>0.12345679012345678</v>
      </c>
      <c r="IX34" s="53">
        <f t="shared" si="424"/>
        <v>0.13756613756613756</v>
      </c>
      <c r="IY34" s="53">
        <f t="shared" si="425"/>
        <v>0.1728395061728395</v>
      </c>
      <c r="IZ34" s="53">
        <f t="shared" si="426"/>
        <v>0.1728395061728395</v>
      </c>
      <c r="JA34" s="55">
        <f t="shared" si="278"/>
        <v>0.99999999999999989</v>
      </c>
      <c r="JE34" s="41">
        <f t="shared" si="279"/>
        <v>2016</v>
      </c>
      <c r="JF34" s="44" t="str">
        <f t="shared" si="280"/>
        <v>Aug</v>
      </c>
      <c r="JG34" s="51">
        <f t="shared" si="281"/>
        <v>33</v>
      </c>
      <c r="JH34" s="72">
        <f>VLOOKUP($C34+JH$4,'Raw Data'!$B$3:$AD$1033,JH$3,0)</f>
        <v>144</v>
      </c>
      <c r="JI34" s="72">
        <f>VLOOKUP($C34+JI$4,'Raw Data'!$B$3:$AD$1033,JI$3,0)</f>
        <v>108</v>
      </c>
      <c r="JJ34" s="72">
        <f>VLOOKUP($C34+JJ$4,'Raw Data'!$B$3:$AD$1033,JJ$3,0)</f>
        <v>123</v>
      </c>
      <c r="JK34" s="72">
        <f>VLOOKUP($C34+JK$4,'Raw Data'!$B$3:$AD$1033,JK$3,0)</f>
        <v>127</v>
      </c>
      <c r="JL34" s="72">
        <f>VLOOKUP($C34+JL$4,'Raw Data'!$B$3:$AD$1033,JL$3,0)</f>
        <v>161</v>
      </c>
      <c r="JM34" s="72">
        <f>VLOOKUP($C34+JM$4,'Raw Data'!$B$3:$AD$1033,JM$3,0)</f>
        <v>151</v>
      </c>
      <c r="JN34" s="72">
        <f>VLOOKUP($C34+JN$4,'Raw Data'!$B$3:$AD$1033,JN$3,0)</f>
        <v>158</v>
      </c>
      <c r="JO34" s="73">
        <f t="shared" si="282"/>
        <v>972</v>
      </c>
      <c r="JP34" s="14"/>
      <c r="JQ34" s="49">
        <f t="shared" si="283"/>
        <v>33</v>
      </c>
      <c r="JR34" s="53">
        <f t="shared" si="427"/>
        <v>0.14814814814814814</v>
      </c>
      <c r="JS34" s="53">
        <f t="shared" si="428"/>
        <v>0.1111111111111111</v>
      </c>
      <c r="JT34" s="53">
        <f t="shared" si="429"/>
        <v>0.12654320987654322</v>
      </c>
      <c r="JU34" s="53">
        <f t="shared" si="430"/>
        <v>0.13065843621399176</v>
      </c>
      <c r="JV34" s="53">
        <f t="shared" si="431"/>
        <v>0.16563786008230452</v>
      </c>
      <c r="JW34" s="53">
        <f t="shared" si="432"/>
        <v>0.15534979423868311</v>
      </c>
      <c r="JX34" s="53">
        <f t="shared" si="433"/>
        <v>0.16255144032921812</v>
      </c>
      <c r="JY34" s="55">
        <f t="shared" si="285"/>
        <v>0.99999999999999989</v>
      </c>
      <c r="KC34" s="41">
        <f t="shared" si="286"/>
        <v>2016</v>
      </c>
      <c r="KD34" s="44" t="str">
        <f t="shared" si="287"/>
        <v>Aug</v>
      </c>
      <c r="KE34" s="51">
        <f t="shared" si="288"/>
        <v>33</v>
      </c>
      <c r="KF34" s="72">
        <f>VLOOKUP($C34+KF$4,'Raw Data'!$B$3:$AD$1033,KF$3,0)</f>
        <v>28</v>
      </c>
      <c r="KG34" s="72">
        <f>VLOOKUP($C34+KG$4,'Raw Data'!$B$3:$AD$1033,KG$3,0)</f>
        <v>22</v>
      </c>
      <c r="KH34" s="72">
        <f>VLOOKUP($C34+KH$4,'Raw Data'!$B$3:$AD$1033,KH$3,0)</f>
        <v>0</v>
      </c>
      <c r="KI34" s="72">
        <f>VLOOKUP($C34+KI$4,'Raw Data'!$B$3:$AD$1033,KI$3,0)</f>
        <v>0</v>
      </c>
      <c r="KJ34" s="72">
        <f>VLOOKUP($C34+KJ$4,'Raw Data'!$B$3:$AD$1033,KJ$3,0)</f>
        <v>42</v>
      </c>
      <c r="KK34" s="72">
        <f>VLOOKUP($C34+KK$4,'Raw Data'!$B$3:$AD$1033,KK$3,0)</f>
        <v>44</v>
      </c>
      <c r="KL34" s="72">
        <f>VLOOKUP($C34+KL$4,'Raw Data'!$B$3:$AD$1033,KL$3,0)</f>
        <v>32</v>
      </c>
      <c r="KM34" s="73">
        <f t="shared" si="289"/>
        <v>168</v>
      </c>
      <c r="KN34" s="14"/>
      <c r="KO34" s="49">
        <f t="shared" si="290"/>
        <v>33</v>
      </c>
      <c r="KP34" s="53">
        <f t="shared" si="434"/>
        <v>0.16666666666666666</v>
      </c>
      <c r="KQ34" s="53">
        <f t="shared" si="435"/>
        <v>0.13095238095238096</v>
      </c>
      <c r="KR34" s="53">
        <f t="shared" si="436"/>
        <v>0</v>
      </c>
      <c r="KS34" s="53">
        <f t="shared" si="437"/>
        <v>0</v>
      </c>
      <c r="KT34" s="53">
        <f t="shared" si="438"/>
        <v>0.25</v>
      </c>
      <c r="KU34" s="53">
        <f t="shared" si="439"/>
        <v>0.26190476190476192</v>
      </c>
      <c r="KV34" s="53">
        <f t="shared" si="440"/>
        <v>0.19047619047619047</v>
      </c>
      <c r="KW34" s="55">
        <f t="shared" si="292"/>
        <v>1</v>
      </c>
      <c r="LA34" s="41">
        <f t="shared" si="293"/>
        <v>2016</v>
      </c>
      <c r="LB34" s="44" t="str">
        <f t="shared" si="294"/>
        <v>Aug</v>
      </c>
      <c r="LC34" s="51">
        <f t="shared" si="295"/>
        <v>33</v>
      </c>
      <c r="LD34" s="72">
        <f>VLOOKUP($C34+LD$4,'Raw Data'!$B$3:$AD$1033,LD$3,0)</f>
        <v>74</v>
      </c>
      <c r="LE34" s="72">
        <f>VLOOKUP($C34+LE$4,'Raw Data'!$B$3:$AD$1033,LE$3,0)</f>
        <v>93</v>
      </c>
      <c r="LF34" s="72">
        <f>VLOOKUP($C34+LF$4,'Raw Data'!$B$3:$AD$1033,LF$3,0)</f>
        <v>0</v>
      </c>
      <c r="LG34" s="72">
        <f>VLOOKUP($C34+LG$4,'Raw Data'!$B$3:$AD$1033,LG$3,0)</f>
        <v>0</v>
      </c>
      <c r="LH34" s="72">
        <f>VLOOKUP($C34+LH$4,'Raw Data'!$B$3:$AD$1033,LH$3,0)</f>
        <v>92</v>
      </c>
      <c r="LI34" s="72">
        <f>VLOOKUP($C34+LI$4,'Raw Data'!$B$3:$AD$1033,LI$3,0)</f>
        <v>77</v>
      </c>
      <c r="LJ34" s="72">
        <f>VLOOKUP($C34+LJ$4,'Raw Data'!$B$3:$AD$1033,LJ$3,0)</f>
        <v>79</v>
      </c>
      <c r="LK34" s="73">
        <f t="shared" si="296"/>
        <v>415</v>
      </c>
      <c r="LL34" s="14"/>
      <c r="LM34" s="49">
        <f t="shared" si="297"/>
        <v>33</v>
      </c>
      <c r="LN34" s="53">
        <f t="shared" si="392"/>
        <v>0.1783132530120482</v>
      </c>
      <c r="LO34" s="53">
        <f t="shared" si="393"/>
        <v>0.22409638554216868</v>
      </c>
      <c r="LP34" s="53">
        <f t="shared" si="394"/>
        <v>0</v>
      </c>
      <c r="LQ34" s="53">
        <f t="shared" si="395"/>
        <v>0</v>
      </c>
      <c r="LR34" s="53">
        <f t="shared" si="396"/>
        <v>0.22168674698795179</v>
      </c>
      <c r="LS34" s="53">
        <f t="shared" si="397"/>
        <v>0.1855421686746988</v>
      </c>
      <c r="LT34" s="53">
        <f t="shared" si="398"/>
        <v>0.19036144578313252</v>
      </c>
      <c r="LU34" s="55">
        <f t="shared" si="299"/>
        <v>0.99999999999999989</v>
      </c>
      <c r="LY34" s="41">
        <f t="shared" si="300"/>
        <v>2016</v>
      </c>
      <c r="LZ34" s="44" t="str">
        <f t="shared" si="301"/>
        <v>Aug</v>
      </c>
      <c r="MA34" s="51">
        <f t="shared" si="302"/>
        <v>33</v>
      </c>
      <c r="MB34" s="72">
        <f>VLOOKUP($C34+MB$4,'Raw Data'!$B$3:$AD$1033,MB$3,0)</f>
        <v>664</v>
      </c>
      <c r="MC34" s="72">
        <f>VLOOKUP($C34+MC$4,'Raw Data'!$B$3:$AD$1033,MC$3,0)</f>
        <v>550</v>
      </c>
      <c r="MD34" s="72">
        <f>VLOOKUP($C34+MD$4,'Raw Data'!$B$3:$AD$1033,MD$3,0)</f>
        <v>152</v>
      </c>
      <c r="ME34" s="72">
        <f>VLOOKUP($C34+ME$4,'Raw Data'!$B$3:$AD$1033,ME$3,0)</f>
        <v>153</v>
      </c>
      <c r="MF34" s="72">
        <f>VLOOKUP($C34+MF$4,'Raw Data'!$B$3:$AD$1033,MF$3,0)</f>
        <v>501</v>
      </c>
      <c r="MG34" s="72">
        <f>VLOOKUP($C34+MG$4,'Raw Data'!$B$3:$AD$1033,MG$3,0)</f>
        <v>689</v>
      </c>
      <c r="MH34" s="72">
        <f>VLOOKUP($C34+MH$4,'Raw Data'!$B$3:$AD$1033,MH$3,0)</f>
        <v>561</v>
      </c>
      <c r="MI34" s="73">
        <f t="shared" si="303"/>
        <v>3270</v>
      </c>
      <c r="MJ34" s="14"/>
      <c r="MK34" s="49">
        <f t="shared" si="304"/>
        <v>33</v>
      </c>
      <c r="ML34" s="53">
        <f t="shared" si="441"/>
        <v>0.20305810397553517</v>
      </c>
      <c r="MM34" s="53">
        <f t="shared" si="442"/>
        <v>0.16819571865443425</v>
      </c>
      <c r="MN34" s="53">
        <f t="shared" si="443"/>
        <v>4.6483180428134555E-2</v>
      </c>
      <c r="MO34" s="53">
        <f t="shared" si="444"/>
        <v>4.6788990825688076E-2</v>
      </c>
      <c r="MP34" s="53">
        <f t="shared" si="445"/>
        <v>0.15321100917431194</v>
      </c>
      <c r="MQ34" s="53">
        <f t="shared" si="446"/>
        <v>0.21070336391437308</v>
      </c>
      <c r="MR34" s="53">
        <f t="shared" si="447"/>
        <v>0.17155963302752295</v>
      </c>
      <c r="MS34" s="55">
        <f t="shared" si="306"/>
        <v>1</v>
      </c>
      <c r="MW34" s="41">
        <f t="shared" si="307"/>
        <v>2016</v>
      </c>
      <c r="MX34" s="44" t="str">
        <f t="shared" si="308"/>
        <v>Aug</v>
      </c>
      <c r="MY34" s="51">
        <f t="shared" si="309"/>
        <v>33</v>
      </c>
      <c r="MZ34" s="72">
        <f>VLOOKUP($C34+MZ$4,'Raw Data'!$B$3:$AD$1033,MZ$3,0)</f>
        <v>134</v>
      </c>
      <c r="NA34" s="72">
        <f>VLOOKUP($C34+NA$4,'Raw Data'!$B$3:$AD$1033,NA$3,0)</f>
        <v>86</v>
      </c>
      <c r="NB34" s="72">
        <f>VLOOKUP($C34+NB$4,'Raw Data'!$B$3:$AD$1033,NB$3,0)</f>
        <v>77</v>
      </c>
      <c r="NC34" s="72">
        <f>VLOOKUP($C34+NC$4,'Raw Data'!$B$3:$AD$1033,NC$3,0)</f>
        <v>63</v>
      </c>
      <c r="ND34" s="72">
        <f>VLOOKUP($C34+ND$4,'Raw Data'!$B$3:$AD$1033,ND$3,0)</f>
        <v>68</v>
      </c>
      <c r="NE34" s="72">
        <f>VLOOKUP($C34+NE$4,'Raw Data'!$B$3:$AD$1033,NE$3,0)</f>
        <v>131</v>
      </c>
      <c r="NF34" s="72">
        <f>VLOOKUP($C34+NF$4,'Raw Data'!$B$3:$AD$1033,NF$3,0)</f>
        <v>131</v>
      </c>
      <c r="NG34" s="73">
        <f t="shared" si="310"/>
        <v>690</v>
      </c>
      <c r="NH34" s="14"/>
      <c r="NI34" s="49">
        <f t="shared" si="311"/>
        <v>33</v>
      </c>
      <c r="NJ34" s="53">
        <f t="shared" si="448"/>
        <v>0.19420289855072465</v>
      </c>
      <c r="NK34" s="53">
        <f t="shared" si="449"/>
        <v>0.1246376811594203</v>
      </c>
      <c r="NL34" s="53">
        <f t="shared" si="450"/>
        <v>0.11159420289855072</v>
      </c>
      <c r="NM34" s="53">
        <f t="shared" si="451"/>
        <v>9.1304347826086957E-2</v>
      </c>
      <c r="NN34" s="53">
        <f t="shared" si="452"/>
        <v>9.8550724637681164E-2</v>
      </c>
      <c r="NO34" s="53">
        <f t="shared" si="453"/>
        <v>0.18985507246376812</v>
      </c>
      <c r="NP34" s="53">
        <f t="shared" si="454"/>
        <v>0.18985507246376812</v>
      </c>
      <c r="NQ34" s="55">
        <f t="shared" si="312"/>
        <v>1</v>
      </c>
      <c r="NU34" s="41">
        <f t="shared" si="313"/>
        <v>2016</v>
      </c>
      <c r="NV34" s="44" t="str">
        <f t="shared" si="314"/>
        <v>Aug</v>
      </c>
      <c r="NW34" s="51">
        <f t="shared" si="315"/>
        <v>33</v>
      </c>
      <c r="NX34" s="72">
        <f>VLOOKUP($C34+NX$4,'Raw Data'!$B$3:$AD$1033,NX$3,0)</f>
        <v>0</v>
      </c>
      <c r="NY34" s="72">
        <f>VLOOKUP($C34+NY$4,'Raw Data'!$B$3:$AD$1033,NY$3,0)</f>
        <v>0</v>
      </c>
      <c r="NZ34" s="72">
        <f>VLOOKUP($C34+NZ$4,'Raw Data'!$B$3:$AD$1033,NZ$3,0)</f>
        <v>0</v>
      </c>
      <c r="OA34" s="72">
        <f>VLOOKUP($C34+OA$4,'Raw Data'!$B$3:$AD$1033,OA$3,0)</f>
        <v>0</v>
      </c>
      <c r="OB34" s="72">
        <f>VLOOKUP($C34+OB$4,'Raw Data'!$B$3:$AD$1033,OB$3,0)</f>
        <v>0</v>
      </c>
      <c r="OC34" s="72">
        <f>VLOOKUP($C34+OC$4,'Raw Data'!$B$3:$AD$1033,OC$3,0)</f>
        <v>0</v>
      </c>
      <c r="OD34" s="72">
        <f>VLOOKUP($C34+OD$4,'Raw Data'!$B$3:$AD$1033,OD$3,0)</f>
        <v>0</v>
      </c>
      <c r="OE34" s="73">
        <f t="shared" si="316"/>
        <v>0</v>
      </c>
      <c r="OF34" s="14"/>
      <c r="OG34" s="49">
        <f t="shared" si="317"/>
        <v>33</v>
      </c>
      <c r="OH34" s="53" t="str">
        <f t="shared" si="379"/>
        <v/>
      </c>
      <c r="OI34" s="53" t="str">
        <f t="shared" si="380"/>
        <v/>
      </c>
      <c r="OJ34" s="53" t="str">
        <f t="shared" si="381"/>
        <v/>
      </c>
      <c r="OK34" s="53" t="str">
        <f t="shared" si="382"/>
        <v/>
      </c>
      <c r="OL34" s="53" t="str">
        <f t="shared" si="383"/>
        <v/>
      </c>
      <c r="OM34" s="53" t="str">
        <f t="shared" si="384"/>
        <v/>
      </c>
      <c r="ON34" s="53" t="str">
        <f t="shared" si="182"/>
        <v/>
      </c>
      <c r="OO34" s="55">
        <f t="shared" si="319"/>
        <v>0</v>
      </c>
      <c r="OS34" s="41">
        <f t="shared" si="320"/>
        <v>2016</v>
      </c>
      <c r="OT34" s="44" t="str">
        <f t="shared" si="321"/>
        <v>Aug</v>
      </c>
      <c r="OU34" s="51">
        <f t="shared" si="322"/>
        <v>33</v>
      </c>
      <c r="OV34" s="72">
        <f>VLOOKUP($C34+OV$4,'Raw Data'!$B$3:$AD$1033,OV$3,0)</f>
        <v>0</v>
      </c>
      <c r="OW34" s="72">
        <f>VLOOKUP($C34+OW$4,'Raw Data'!$B$3:$AD$1033,OW$3,0)</f>
        <v>0</v>
      </c>
      <c r="OX34" s="72">
        <f>VLOOKUP($C34+OX$4,'Raw Data'!$B$3:$AD$1033,OX$3,0)</f>
        <v>0</v>
      </c>
      <c r="OY34" s="72">
        <f>VLOOKUP($C34+OY$4,'Raw Data'!$B$3:$AD$1033,OY$3,0)</f>
        <v>0</v>
      </c>
      <c r="OZ34" s="72">
        <f>VLOOKUP($C34+OZ$4,'Raw Data'!$B$3:$AD$1033,OZ$3,0)</f>
        <v>0</v>
      </c>
      <c r="PA34" s="72">
        <f>VLOOKUP($C34+PA$4,'Raw Data'!$B$3:$AD$1033,PA$3,0)</f>
        <v>0</v>
      </c>
      <c r="PB34" s="72">
        <f>VLOOKUP($C34+PB$4,'Raw Data'!$B$3:$AD$1033,PB$3,0)</f>
        <v>0</v>
      </c>
      <c r="PC34" s="73">
        <f t="shared" si="323"/>
        <v>0</v>
      </c>
      <c r="PD34" s="14"/>
      <c r="PE34" s="49">
        <f t="shared" si="324"/>
        <v>33</v>
      </c>
      <c r="PF34" s="53" t="str">
        <f t="shared" si="399"/>
        <v/>
      </c>
      <c r="PG34" s="53" t="str">
        <f t="shared" si="400"/>
        <v/>
      </c>
      <c r="PH34" s="53" t="str">
        <f t="shared" si="401"/>
        <v/>
      </c>
      <c r="PI34" s="53" t="str">
        <f t="shared" si="402"/>
        <v/>
      </c>
      <c r="PJ34" s="53" t="str">
        <f t="shared" si="403"/>
        <v/>
      </c>
      <c r="PK34" s="53" t="str">
        <f t="shared" si="404"/>
        <v/>
      </c>
      <c r="PL34" s="53" t="str">
        <f t="shared" si="405"/>
        <v/>
      </c>
      <c r="PM34" s="55">
        <f t="shared" si="326"/>
        <v>0</v>
      </c>
      <c r="PS34" s="41">
        <f t="shared" si="327"/>
        <v>2016</v>
      </c>
      <c r="PT34" s="44" t="str">
        <f t="shared" si="328"/>
        <v>Aug</v>
      </c>
      <c r="PU34" s="51">
        <f t="shared" si="329"/>
        <v>33</v>
      </c>
      <c r="PV34" s="72">
        <f>VLOOKUP($C34+PV$4,'Raw Data'!$B$3:$AD$1033,PV$3,0)</f>
        <v>0</v>
      </c>
      <c r="PW34" s="72">
        <f>VLOOKUP($C34+PW$4,'Raw Data'!$B$3:$AD$1033,PW$3,0)</f>
        <v>0</v>
      </c>
      <c r="PX34" s="72">
        <f>VLOOKUP($C34+PX$4,'Raw Data'!$B$3:$AD$1033,PX$3,0)</f>
        <v>0</v>
      </c>
      <c r="PY34" s="72">
        <f>VLOOKUP($C34+PY$4,'Raw Data'!$B$3:$AD$1033,PY$3,0)</f>
        <v>0</v>
      </c>
      <c r="PZ34" s="72">
        <f>VLOOKUP($C34+PZ$4,'Raw Data'!$B$3:$AD$1033,PZ$3,0)</f>
        <v>0</v>
      </c>
      <c r="QA34" s="72">
        <f>VLOOKUP($C34+QA$4,'Raw Data'!$B$3:$AD$1033,QA$3,0)</f>
        <v>0</v>
      </c>
      <c r="QB34" s="72">
        <f>VLOOKUP($C34+QB$4,'Raw Data'!$B$3:$AD$1033,QB$3,0)</f>
        <v>0</v>
      </c>
      <c r="QC34" s="73">
        <f t="shared" si="330"/>
        <v>0</v>
      </c>
      <c r="QD34" s="14"/>
      <c r="QE34" s="49">
        <f t="shared" si="331"/>
        <v>33</v>
      </c>
      <c r="QF34" s="53" t="str">
        <f t="shared" si="332"/>
        <v/>
      </c>
      <c r="QG34" s="53" t="str">
        <f t="shared" si="189"/>
        <v/>
      </c>
      <c r="QH34" s="53" t="str">
        <f t="shared" si="190"/>
        <v/>
      </c>
      <c r="QI34" s="53" t="str">
        <f t="shared" si="191"/>
        <v/>
      </c>
      <c r="QJ34" s="53" t="str">
        <f t="shared" si="192"/>
        <v/>
      </c>
      <c r="QK34" s="53" t="str">
        <f t="shared" si="193"/>
        <v/>
      </c>
      <c r="QL34" s="53" t="str">
        <f t="shared" si="194"/>
        <v/>
      </c>
      <c r="QM34" s="55">
        <f t="shared" si="333"/>
        <v>0</v>
      </c>
      <c r="QQ34" s="41">
        <f t="shared" si="334"/>
        <v>2016</v>
      </c>
      <c r="QR34" s="44" t="str">
        <f t="shared" si="335"/>
        <v>Aug</v>
      </c>
      <c r="QS34" s="51">
        <f t="shared" si="336"/>
        <v>33</v>
      </c>
      <c r="QT34" s="72">
        <f>VLOOKUP($C34+QT$4,'Raw Data'!$B$3:$AD$1033,QT$3,0)</f>
        <v>0</v>
      </c>
      <c r="QU34" s="72">
        <f>VLOOKUP($C34+QU$4,'Raw Data'!$B$3:$AD$1033,QU$3,0)</f>
        <v>0</v>
      </c>
      <c r="QV34" s="72">
        <f>VLOOKUP($C34+QV$4,'Raw Data'!$B$3:$AD$1033,QV$3,0)</f>
        <v>0</v>
      </c>
      <c r="QW34" s="72">
        <f>VLOOKUP($C34+QW$4,'Raw Data'!$B$3:$AD$1033,QW$3,0)</f>
        <v>0</v>
      </c>
      <c r="QX34" s="72">
        <f>VLOOKUP($C34+QX$4,'Raw Data'!$B$3:$AD$1033,QX$3,0)</f>
        <v>0</v>
      </c>
      <c r="QY34" s="72">
        <f>VLOOKUP($C34+QY$4,'Raw Data'!$B$3:$AD$1033,QY$3,0)</f>
        <v>0</v>
      </c>
      <c r="QZ34" s="72">
        <f>VLOOKUP($C34+QZ$4,'Raw Data'!$B$3:$AD$1033,QZ$3,0)</f>
        <v>0</v>
      </c>
      <c r="RA34" s="73">
        <f t="shared" si="337"/>
        <v>0</v>
      </c>
      <c r="RB34" s="14"/>
      <c r="RC34" s="49">
        <f t="shared" si="338"/>
        <v>33</v>
      </c>
      <c r="RD34" s="53" t="str">
        <f t="shared" si="455"/>
        <v/>
      </c>
      <c r="RE34" s="53" t="str">
        <f t="shared" si="456"/>
        <v/>
      </c>
      <c r="RF34" s="53" t="str">
        <f t="shared" si="457"/>
        <v/>
      </c>
      <c r="RG34" s="53" t="str">
        <f t="shared" si="458"/>
        <v/>
      </c>
      <c r="RH34" s="53" t="str">
        <f t="shared" si="459"/>
        <v/>
      </c>
      <c r="RI34" s="53" t="str">
        <f t="shared" si="460"/>
        <v/>
      </c>
      <c r="RJ34" s="53" t="str">
        <f t="shared" si="461"/>
        <v/>
      </c>
      <c r="RK34" s="55">
        <f t="shared" si="340"/>
        <v>0</v>
      </c>
    </row>
    <row r="35" spans="1:479" ht="12.75" customHeight="1" x14ac:dyDescent="0.25">
      <c r="A35" s="18"/>
      <c r="B35" s="170">
        <v>7</v>
      </c>
      <c r="C35" s="191">
        <f>C36-B36</f>
        <v>42600</v>
      </c>
      <c r="D35" s="41">
        <f t="shared" si="202"/>
        <v>2016</v>
      </c>
      <c r="E35" s="44" t="str">
        <f t="shared" si="203"/>
        <v>Aug</v>
      </c>
      <c r="F35" s="51">
        <f t="shared" si="204"/>
        <v>34</v>
      </c>
      <c r="G35" s="20">
        <f>VLOOKUP($C35+G$4,'Raw Data'!$B$3:$AD$1033,G$3,0)</f>
        <v>265</v>
      </c>
      <c r="H35" s="20">
        <f>VLOOKUP($C35+H$4,'Raw Data'!$B$3:$AD$1033,H$3,0)</f>
        <v>214</v>
      </c>
      <c r="I35" s="20">
        <f>VLOOKUP($C35+I$4,'Raw Data'!$B$3:$AD$1033,I$3,0)</f>
        <v>215</v>
      </c>
      <c r="J35" s="20">
        <f>VLOOKUP($C35+J$4,'Raw Data'!$B$3:$AD$1033,J$3,0)</f>
        <v>197</v>
      </c>
      <c r="K35" s="20">
        <f>VLOOKUP($C35+K$4,'Raw Data'!$B$3:$AD$1033,K$3,0)</f>
        <v>233</v>
      </c>
      <c r="L35" s="20">
        <f>VLOOKUP($C35+L$4,'Raw Data'!$B$3:$AD$1033,L$3,0)</f>
        <v>284</v>
      </c>
      <c r="M35" s="20">
        <f>VLOOKUP($C35+M$4,'Raw Data'!$B$3:$AD$1033,M$3,0)</f>
        <v>231</v>
      </c>
      <c r="N35" s="21">
        <f t="shared" si="205"/>
        <v>1639</v>
      </c>
      <c r="O35" s="14"/>
      <c r="P35" s="49">
        <f t="shared" si="206"/>
        <v>34</v>
      </c>
      <c r="Q35" s="53">
        <f t="shared" si="207"/>
        <v>0.16168395363026236</v>
      </c>
      <c r="R35" s="53">
        <f t="shared" si="462"/>
        <v>0.1305674191580232</v>
      </c>
      <c r="S35" s="53">
        <f t="shared" si="462"/>
        <v>0.13117754728492984</v>
      </c>
      <c r="T35" s="53">
        <f t="shared" si="462"/>
        <v>0.12019524100061013</v>
      </c>
      <c r="U35" s="53">
        <f t="shared" si="462"/>
        <v>0.14215985356924954</v>
      </c>
      <c r="V35" s="53">
        <f t="shared" si="462"/>
        <v>0.1732763880414887</v>
      </c>
      <c r="W35" s="53">
        <f t="shared" si="462"/>
        <v>0.14093959731543623</v>
      </c>
      <c r="X35" s="55">
        <f t="shared" si="208"/>
        <v>1</v>
      </c>
      <c r="Z35" s="41">
        <f t="shared" si="209"/>
        <v>2016</v>
      </c>
      <c r="AA35" s="44" t="str">
        <f t="shared" si="210"/>
        <v>Aug</v>
      </c>
      <c r="AB35" s="51">
        <f t="shared" si="211"/>
        <v>34</v>
      </c>
      <c r="AC35" s="72">
        <f>VLOOKUP($C35+AC$4,'Raw Data'!$B$3:$AD$1033,AC$3,0)</f>
        <v>282</v>
      </c>
      <c r="AD35" s="72">
        <f>VLOOKUP($C35+AD$4,'Raw Data'!$B$3:$AD$1033,AD$3,0)</f>
        <v>309</v>
      </c>
      <c r="AE35" s="72">
        <f>VLOOKUP($C35+AE$4,'Raw Data'!$B$3:$AD$1033,AE$3,0)</f>
        <v>315</v>
      </c>
      <c r="AF35" s="72">
        <f>VLOOKUP($C35+AF$4,'Raw Data'!$B$3:$AD$1033,AF$3,0)</f>
        <v>290</v>
      </c>
      <c r="AG35" s="72">
        <f>VLOOKUP($C35+AG$4,'Raw Data'!$B$3:$AD$1033,AG$3,0)</f>
        <v>318</v>
      </c>
      <c r="AH35" s="72">
        <f>VLOOKUP($C35+AH$4,'Raw Data'!$B$3:$AD$1033,AH$3,0)</f>
        <v>306</v>
      </c>
      <c r="AI35" s="72">
        <f>VLOOKUP($C35+AI$4,'Raw Data'!$B$3:$AD$1033,AI$3,0)</f>
        <v>279</v>
      </c>
      <c r="AJ35" s="73">
        <f t="shared" si="212"/>
        <v>2099</v>
      </c>
      <c r="AK35" s="14"/>
      <c r="AL35" s="49">
        <f t="shared" si="213"/>
        <v>34</v>
      </c>
      <c r="AM35" s="53">
        <f t="shared" si="406"/>
        <v>0.13434969032872796</v>
      </c>
      <c r="AN35" s="53">
        <f t="shared" si="407"/>
        <v>0.14721295855169128</v>
      </c>
      <c r="AO35" s="53">
        <f t="shared" si="408"/>
        <v>0.15007146260123869</v>
      </c>
      <c r="AP35" s="53">
        <f t="shared" si="409"/>
        <v>0.13816102906145783</v>
      </c>
      <c r="AQ35" s="53">
        <f t="shared" si="410"/>
        <v>0.15150071462601239</v>
      </c>
      <c r="AR35" s="53">
        <f t="shared" si="411"/>
        <v>0.14578370652691758</v>
      </c>
      <c r="AS35" s="53">
        <f t="shared" si="412"/>
        <v>0.13292043830395425</v>
      </c>
      <c r="AT35" s="55">
        <f t="shared" si="215"/>
        <v>1</v>
      </c>
      <c r="AW35" s="41">
        <f t="shared" si="216"/>
        <v>2016</v>
      </c>
      <c r="AX35" s="44" t="str">
        <f t="shared" si="217"/>
        <v>Aug</v>
      </c>
      <c r="AY35" s="51">
        <f t="shared" si="218"/>
        <v>34</v>
      </c>
      <c r="AZ35" s="72">
        <f>VLOOKUP($C35+AZ$4,'Raw Data'!$B$3:$AD$1033,AZ$3,0)</f>
        <v>88</v>
      </c>
      <c r="BA35" s="72">
        <f>VLOOKUP($C35+BA$4,'Raw Data'!$B$3:$AD$1033,BA$3,0)</f>
        <v>120</v>
      </c>
      <c r="BB35" s="72">
        <f>VLOOKUP($C35+BB$4,'Raw Data'!$B$3:$AD$1033,BB$3,0)</f>
        <v>119</v>
      </c>
      <c r="BC35" s="72">
        <f>VLOOKUP($C35+BC$4,'Raw Data'!$B$3:$AD$1033,BC$3,0)</f>
        <v>101</v>
      </c>
      <c r="BD35" s="72">
        <f>VLOOKUP($C35+BD$4,'Raw Data'!$B$3:$AD$1033,BD$3,0)</f>
        <v>102</v>
      </c>
      <c r="BE35" s="72">
        <f>VLOOKUP($C35+BE$4,'Raw Data'!$B$3:$AD$1033,BE$3,0)</f>
        <v>103</v>
      </c>
      <c r="BF35" s="72">
        <f>VLOOKUP($C35+BF$4,'Raw Data'!$B$3:$AD$1033,BF$3,0)</f>
        <v>116</v>
      </c>
      <c r="BG35" s="73">
        <f t="shared" si="219"/>
        <v>749</v>
      </c>
      <c r="BH35" s="14"/>
      <c r="BI35" s="49">
        <f t="shared" si="220"/>
        <v>34</v>
      </c>
      <c r="BJ35" s="53">
        <f t="shared" si="221"/>
        <v>0.11748998664886515</v>
      </c>
      <c r="BK35" s="53">
        <f t="shared" si="347"/>
        <v>0.1602136181575434</v>
      </c>
      <c r="BL35" s="53">
        <f t="shared" si="348"/>
        <v>0.15887850467289719</v>
      </c>
      <c r="BM35" s="53">
        <f t="shared" si="349"/>
        <v>0.13484646194926569</v>
      </c>
      <c r="BN35" s="53">
        <f t="shared" si="350"/>
        <v>0.13618157543391188</v>
      </c>
      <c r="BO35" s="53">
        <f t="shared" si="351"/>
        <v>0.13751668891855809</v>
      </c>
      <c r="BP35" s="53">
        <f t="shared" si="352"/>
        <v>0.15487316421895861</v>
      </c>
      <c r="BQ35" s="55">
        <f t="shared" si="222"/>
        <v>0.99999999999999989</v>
      </c>
      <c r="BU35" s="41">
        <f t="shared" si="223"/>
        <v>2016</v>
      </c>
      <c r="BV35" s="44" t="str">
        <f t="shared" si="224"/>
        <v>Aug</v>
      </c>
      <c r="BW35" s="51">
        <f t="shared" si="225"/>
        <v>34</v>
      </c>
      <c r="BX35" s="72">
        <f>VLOOKUP($C35+BX$4,'Raw Data'!$B$3:$AD$1033,BX$3,0)</f>
        <v>49</v>
      </c>
      <c r="BY35" s="72">
        <f>VLOOKUP($C35+BY$4,'Raw Data'!$B$3:$AD$1033,BY$3,0)</f>
        <v>39</v>
      </c>
      <c r="BZ35" s="72">
        <f>VLOOKUP($C35+BZ$4,'Raw Data'!$B$3:$AD$1033,BZ$3,0)</f>
        <v>33</v>
      </c>
      <c r="CA35" s="72">
        <f>VLOOKUP($C35+CA$4,'Raw Data'!$B$3:$AD$1033,CA$3,0)</f>
        <v>38</v>
      </c>
      <c r="CB35" s="72">
        <f>VLOOKUP($C35+CB$4,'Raw Data'!$B$3:$AD$1033,CB$3,0)</f>
        <v>33</v>
      </c>
      <c r="CC35" s="72">
        <f>VLOOKUP($C35+CC$4,'Raw Data'!$B$3:$AD$1033,CC$3,0)</f>
        <v>46</v>
      </c>
      <c r="CD35" s="72">
        <f>VLOOKUP($C35+CD$4,'Raw Data'!$B$3:$AD$1033,CD$3,0)</f>
        <v>34</v>
      </c>
      <c r="CE35" s="73">
        <f t="shared" si="226"/>
        <v>272</v>
      </c>
      <c r="CF35" s="14"/>
      <c r="CG35" s="49">
        <f t="shared" si="227"/>
        <v>34</v>
      </c>
      <c r="CH35" s="53">
        <f t="shared" si="228"/>
        <v>0.18014705882352941</v>
      </c>
      <c r="CI35" s="53">
        <f t="shared" si="353"/>
        <v>0.14338235294117646</v>
      </c>
      <c r="CJ35" s="53">
        <f t="shared" si="354"/>
        <v>0.12132352941176471</v>
      </c>
      <c r="CK35" s="53">
        <f t="shared" si="355"/>
        <v>0.13970588235294118</v>
      </c>
      <c r="CL35" s="53">
        <f t="shared" si="356"/>
        <v>0.12132352941176471</v>
      </c>
      <c r="CM35" s="53">
        <f t="shared" si="357"/>
        <v>0.16911764705882354</v>
      </c>
      <c r="CN35" s="53">
        <f t="shared" si="103"/>
        <v>0.125</v>
      </c>
      <c r="CO35" s="55">
        <f t="shared" si="229"/>
        <v>1</v>
      </c>
      <c r="CS35" s="41">
        <f t="shared" si="230"/>
        <v>2016</v>
      </c>
      <c r="CT35" s="44" t="str">
        <f t="shared" si="231"/>
        <v>Aug</v>
      </c>
      <c r="CU35" s="51">
        <f t="shared" si="232"/>
        <v>34</v>
      </c>
      <c r="CV35" s="72">
        <f>VLOOKUP($C35+CV$4,'Raw Data'!$B$3:$AD$1033,CV$3,0)</f>
        <v>426</v>
      </c>
      <c r="CW35" s="72">
        <f>VLOOKUP($C35+CW$4,'Raw Data'!$B$3:$AD$1033,CW$3,0)</f>
        <v>511</v>
      </c>
      <c r="CX35" s="72">
        <f>VLOOKUP($C35+CX$4,'Raw Data'!$B$3:$AD$1033,CX$3,0)</f>
        <v>402</v>
      </c>
      <c r="CY35" s="72">
        <f>VLOOKUP($C35+CY$4,'Raw Data'!$B$3:$AD$1033,CY$3,0)</f>
        <v>259</v>
      </c>
      <c r="CZ35" s="72">
        <f>VLOOKUP($C35+CZ$4,'Raw Data'!$B$3:$AD$1033,CZ$3,0)</f>
        <v>580</v>
      </c>
      <c r="DA35" s="72">
        <f>VLOOKUP($C35+DA$4,'Raw Data'!$B$3:$AD$1033,DA$3,0)</f>
        <v>480</v>
      </c>
      <c r="DB35" s="72">
        <f>VLOOKUP($C35+DB$4,'Raw Data'!$B$3:$AD$1033,DB$3,0)</f>
        <v>440</v>
      </c>
      <c r="DC35" s="73">
        <f t="shared" si="233"/>
        <v>3098</v>
      </c>
      <c r="DD35" s="14"/>
      <c r="DE35" s="49">
        <f t="shared" si="234"/>
        <v>34</v>
      </c>
      <c r="DF35" s="53">
        <f t="shared" si="385"/>
        <v>0.13750806972240154</v>
      </c>
      <c r="DG35" s="53">
        <f t="shared" si="386"/>
        <v>0.16494512588766946</v>
      </c>
      <c r="DH35" s="53">
        <f t="shared" si="387"/>
        <v>0.12976113621691412</v>
      </c>
      <c r="DI35" s="53">
        <f t="shared" si="388"/>
        <v>8.3602324080051652E-2</v>
      </c>
      <c r="DJ35" s="53">
        <f t="shared" si="389"/>
        <v>0.18721755971594578</v>
      </c>
      <c r="DK35" s="53">
        <f t="shared" si="390"/>
        <v>0.15493867010974821</v>
      </c>
      <c r="DL35" s="53">
        <f t="shared" si="391"/>
        <v>0.14202711426726922</v>
      </c>
      <c r="DM35" s="55">
        <f t="shared" si="236"/>
        <v>0.99999999999999989</v>
      </c>
      <c r="DQ35" s="41">
        <f t="shared" si="237"/>
        <v>2016</v>
      </c>
      <c r="DR35" s="44" t="str">
        <f t="shared" si="238"/>
        <v>Aug</v>
      </c>
      <c r="DS35" s="51">
        <f t="shared" si="239"/>
        <v>34</v>
      </c>
      <c r="DT35" s="72">
        <f>VLOOKUP($C35+DT$4,'Raw Data'!$B$3:$AD$1033,DT$3,0)</f>
        <v>90</v>
      </c>
      <c r="DU35" s="72">
        <f>VLOOKUP($C35+DU$4,'Raw Data'!$B$3:$AD$1033,DU$3,0)</f>
        <v>91</v>
      </c>
      <c r="DV35" s="72">
        <f>VLOOKUP($C35+DV$4,'Raw Data'!$B$3:$AD$1033,DV$3,0)</f>
        <v>107</v>
      </c>
      <c r="DW35" s="72">
        <f>VLOOKUP($C35+DW$4,'Raw Data'!$B$3:$AD$1033,DW$3,0)</f>
        <v>73</v>
      </c>
      <c r="DX35" s="72">
        <f>VLOOKUP($C35+DX$4,'Raw Data'!$B$3:$AD$1033,DX$3,0)</f>
        <v>103</v>
      </c>
      <c r="DY35" s="72">
        <f>VLOOKUP($C35+DY$4,'Raw Data'!$B$3:$AD$1033,DY$3,0)</f>
        <v>66</v>
      </c>
      <c r="DZ35" s="72">
        <f>VLOOKUP($C35+DZ$4,'Raw Data'!$B$3:$AD$1033,DZ$3,0)</f>
        <v>65</v>
      </c>
      <c r="EA35" s="73">
        <f t="shared" si="240"/>
        <v>595</v>
      </c>
      <c r="EB35" s="14"/>
      <c r="EC35" s="49">
        <f t="shared" si="241"/>
        <v>34</v>
      </c>
      <c r="ED35" s="53">
        <f t="shared" si="358"/>
        <v>0.15126050420168066</v>
      </c>
      <c r="EE35" s="53">
        <f t="shared" si="359"/>
        <v>0.15294117647058825</v>
      </c>
      <c r="EF35" s="53">
        <f t="shared" si="360"/>
        <v>0.17983193277310924</v>
      </c>
      <c r="EG35" s="53">
        <f t="shared" si="361"/>
        <v>0.1226890756302521</v>
      </c>
      <c r="EH35" s="53">
        <f t="shared" si="362"/>
        <v>0.17310924369747899</v>
      </c>
      <c r="EI35" s="53">
        <f t="shared" si="363"/>
        <v>0.11092436974789915</v>
      </c>
      <c r="EJ35" s="53">
        <f t="shared" si="364"/>
        <v>0.1092436974789916</v>
      </c>
      <c r="EK35" s="55">
        <f t="shared" si="243"/>
        <v>1.0000000000000002</v>
      </c>
      <c r="EO35" s="41">
        <f t="shared" si="244"/>
        <v>2016</v>
      </c>
      <c r="EP35" s="44" t="str">
        <f t="shared" si="245"/>
        <v>Aug</v>
      </c>
      <c r="EQ35" s="51">
        <f t="shared" si="246"/>
        <v>34</v>
      </c>
      <c r="ER35" s="72">
        <f>VLOOKUP($C35+ER$4,'Raw Data'!$B$3:$AD$1033,ER$3,0)</f>
        <v>327</v>
      </c>
      <c r="ES35" s="72">
        <f>VLOOKUP($C35+ES$4,'Raw Data'!$B$3:$AD$1033,ES$3,0)</f>
        <v>334</v>
      </c>
      <c r="ET35" s="72">
        <f>VLOOKUP($C35+ET$4,'Raw Data'!$B$3:$AD$1033,ET$3,0)</f>
        <v>265</v>
      </c>
      <c r="EU35" s="72">
        <f>VLOOKUP($C35+EU$4,'Raw Data'!$B$3:$AD$1033,EU$3,0)</f>
        <v>312</v>
      </c>
      <c r="EV35" s="72">
        <f>VLOOKUP($C35+EV$4,'Raw Data'!$B$3:$AD$1033,EV$3,0)</f>
        <v>371</v>
      </c>
      <c r="EW35" s="72">
        <f>VLOOKUP($C35+EW$4,'Raw Data'!$B$3:$AD$1033,EW$3,0)</f>
        <v>316</v>
      </c>
      <c r="EX35" s="72">
        <f>VLOOKUP($C35+EX$4,'Raw Data'!$B$3:$AD$1033,EX$3,0)</f>
        <v>283</v>
      </c>
      <c r="EY35" s="73">
        <f t="shared" si="247"/>
        <v>2208</v>
      </c>
      <c r="EZ35" s="14"/>
      <c r="FA35" s="49">
        <f t="shared" si="248"/>
        <v>34</v>
      </c>
      <c r="FB35" s="53">
        <f t="shared" si="365"/>
        <v>0.14809782608695651</v>
      </c>
      <c r="FC35" s="53">
        <f t="shared" si="366"/>
        <v>0.15126811594202899</v>
      </c>
      <c r="FD35" s="53">
        <f t="shared" si="367"/>
        <v>0.12001811594202899</v>
      </c>
      <c r="FE35" s="53">
        <f t="shared" si="368"/>
        <v>0.14130434782608695</v>
      </c>
      <c r="FF35" s="53">
        <f t="shared" si="369"/>
        <v>0.16802536231884058</v>
      </c>
      <c r="FG35" s="53">
        <f t="shared" si="370"/>
        <v>0.1431159420289855</v>
      </c>
      <c r="FH35" s="53">
        <f t="shared" si="371"/>
        <v>0.12817028985507245</v>
      </c>
      <c r="FI35" s="55">
        <f t="shared" si="250"/>
        <v>1</v>
      </c>
      <c r="FM35" s="41">
        <f t="shared" si="251"/>
        <v>2016</v>
      </c>
      <c r="FN35" s="44" t="str">
        <f t="shared" si="252"/>
        <v>Aug</v>
      </c>
      <c r="FO35" s="51">
        <f t="shared" si="253"/>
        <v>34</v>
      </c>
      <c r="FP35" s="72">
        <f>VLOOKUP($C35+FP$4,'Raw Data'!$B$3:$AD$1033,FP$3,0)</f>
        <v>2899</v>
      </c>
      <c r="FQ35" s="72">
        <f>VLOOKUP($C35+FQ$4,'Raw Data'!$B$3:$AD$1033,FQ$3,0)</f>
        <v>2713</v>
      </c>
      <c r="FR35" s="72">
        <f>VLOOKUP($C35+FR$4,'Raw Data'!$B$3:$AD$1033,FR$3,0)</f>
        <v>1901</v>
      </c>
      <c r="FS35" s="72">
        <f>VLOOKUP($C35+FS$4,'Raw Data'!$B$3:$AD$1033,FS$3,0)</f>
        <v>1571</v>
      </c>
      <c r="FT35" s="72">
        <f>VLOOKUP($C35+FT$4,'Raw Data'!$B$3:$AD$1033,FT$3,0)</f>
        <v>3611</v>
      </c>
      <c r="FU35" s="72">
        <f>VLOOKUP($C35+FU$4,'Raw Data'!$B$3:$AD$1033,FU$3,0)</f>
        <v>2965</v>
      </c>
      <c r="FV35" s="72">
        <f>VLOOKUP($C35+FV$4,'Raw Data'!$B$3:$AD$1033,FV$3,0)</f>
        <v>2764</v>
      </c>
      <c r="FW35" s="73">
        <f t="shared" si="254"/>
        <v>18424</v>
      </c>
      <c r="FX35" s="14"/>
      <c r="FY35" s="49">
        <f t="shared" si="255"/>
        <v>34</v>
      </c>
      <c r="FZ35" s="53">
        <f t="shared" si="372"/>
        <v>0.15734910985670864</v>
      </c>
      <c r="GA35" s="53">
        <f t="shared" si="373"/>
        <v>0.14725358228397742</v>
      </c>
      <c r="GB35" s="53">
        <f t="shared" si="374"/>
        <v>0.10318063395570995</v>
      </c>
      <c r="GC35" s="53">
        <f t="shared" si="375"/>
        <v>8.5269214068606172E-2</v>
      </c>
      <c r="GD35" s="53">
        <f t="shared" si="376"/>
        <v>0.19599435518888406</v>
      </c>
      <c r="GE35" s="53">
        <f t="shared" si="377"/>
        <v>0.16093139383412938</v>
      </c>
      <c r="GF35" s="53">
        <f t="shared" si="378"/>
        <v>0.15002171081198437</v>
      </c>
      <c r="GG35" s="55">
        <f t="shared" si="257"/>
        <v>0.99999999999999989</v>
      </c>
      <c r="GK35" s="41">
        <f t="shared" si="258"/>
        <v>2016</v>
      </c>
      <c r="GL35" s="44" t="str">
        <f t="shared" si="259"/>
        <v>Aug</v>
      </c>
      <c r="GM35" s="51">
        <f t="shared" si="260"/>
        <v>34</v>
      </c>
      <c r="GN35" s="72">
        <f>VLOOKUP($C35+GN$4,'Raw Data'!$B$3:$AD$1033,GN$3,0)</f>
        <v>2674</v>
      </c>
      <c r="GO35" s="72">
        <f>VLOOKUP($C35+GO$4,'Raw Data'!$B$3:$AD$1033,GO$3,0)</f>
        <v>2301</v>
      </c>
      <c r="GP35" s="72">
        <f>VLOOKUP($C35+GP$4,'Raw Data'!$B$3:$AD$1033,GP$3,0)</f>
        <v>1942</v>
      </c>
      <c r="GQ35" s="72">
        <f>VLOOKUP($C35+GQ$4,'Raw Data'!$B$3:$AD$1033,GQ$3,0)</f>
        <v>1743</v>
      </c>
      <c r="GR35" s="72">
        <f>VLOOKUP($C35+GR$4,'Raw Data'!$B$3:$AD$1033,GR$3,0)</f>
        <v>2585</v>
      </c>
      <c r="GS35" s="72">
        <f>VLOOKUP($C35+GS$4,'Raw Data'!$B$3:$AD$1033,GS$3,0)</f>
        <v>2406</v>
      </c>
      <c r="GT35" s="72">
        <f>VLOOKUP($C35+GT$4,'Raw Data'!$B$3:$AD$1033,GT$3,0)</f>
        <v>2366</v>
      </c>
      <c r="GU35" s="73">
        <f t="shared" si="261"/>
        <v>16017</v>
      </c>
      <c r="GV35" s="14"/>
      <c r="GW35" s="49">
        <f t="shared" si="262"/>
        <v>34</v>
      </c>
      <c r="GX35" s="53">
        <f t="shared" si="263"/>
        <v>0.16694761815570955</v>
      </c>
      <c r="GY35" s="53">
        <f t="shared" si="341"/>
        <v>0.14365986139726541</v>
      </c>
      <c r="GZ35" s="53">
        <f t="shared" si="342"/>
        <v>0.1212461759380658</v>
      </c>
      <c r="HA35" s="53">
        <f t="shared" si="343"/>
        <v>0.1088218767559468</v>
      </c>
      <c r="HB35" s="53">
        <f t="shared" si="344"/>
        <v>0.16139102203908348</v>
      </c>
      <c r="HC35" s="53">
        <f t="shared" si="345"/>
        <v>0.15021539614159954</v>
      </c>
      <c r="HD35" s="53">
        <f t="shared" si="346"/>
        <v>0.1477180495723294</v>
      </c>
      <c r="HE35" s="55">
        <f t="shared" si="264"/>
        <v>1</v>
      </c>
      <c r="HI35" s="41">
        <f t="shared" si="265"/>
        <v>2016</v>
      </c>
      <c r="HJ35" s="44" t="str">
        <f t="shared" si="266"/>
        <v>Aug</v>
      </c>
      <c r="HK35" s="51">
        <f t="shared" si="267"/>
        <v>34</v>
      </c>
      <c r="HL35" s="72">
        <f>VLOOKUP($C35+HL$4,'Raw Data'!$B$3:$AD$1033,HL$3,0)</f>
        <v>153</v>
      </c>
      <c r="HM35" s="72">
        <f>VLOOKUP($C35+HM$4,'Raw Data'!$B$3:$AD$1033,HM$3,0)</f>
        <v>161</v>
      </c>
      <c r="HN35" s="72">
        <f>VLOOKUP($C35+HN$4,'Raw Data'!$B$3:$AD$1033,HN$3,0)</f>
        <v>161</v>
      </c>
      <c r="HO35" s="72">
        <f>VLOOKUP($C35+HO$4,'Raw Data'!$B$3:$AD$1033,HO$3,0)</f>
        <v>112</v>
      </c>
      <c r="HP35" s="72">
        <f>VLOOKUP($C35+HP$4,'Raw Data'!$B$3:$AD$1033,HP$3,0)</f>
        <v>197</v>
      </c>
      <c r="HQ35" s="72">
        <f>VLOOKUP($C35+HQ$4,'Raw Data'!$B$3:$AD$1033,HQ$3,0)</f>
        <v>170</v>
      </c>
      <c r="HR35" s="72">
        <f>VLOOKUP($C35+HR$4,'Raw Data'!$B$3:$AD$1033,HR$3,0)</f>
        <v>123</v>
      </c>
      <c r="HS35" s="73">
        <f t="shared" si="268"/>
        <v>1077</v>
      </c>
      <c r="HT35" s="14"/>
      <c r="HU35" s="49">
        <f t="shared" si="269"/>
        <v>34</v>
      </c>
      <c r="HV35" s="53">
        <f t="shared" si="413"/>
        <v>0.14206128133704735</v>
      </c>
      <c r="HW35" s="53">
        <f t="shared" si="414"/>
        <v>0.14948932219127206</v>
      </c>
      <c r="HX35" s="53">
        <f t="shared" si="415"/>
        <v>0.14948932219127206</v>
      </c>
      <c r="HY35" s="53">
        <f t="shared" si="416"/>
        <v>0.10399257195914577</v>
      </c>
      <c r="HZ35" s="53">
        <f t="shared" si="417"/>
        <v>0.1829155060352832</v>
      </c>
      <c r="IA35" s="53">
        <f t="shared" si="418"/>
        <v>0.15784586815227483</v>
      </c>
      <c r="IB35" s="53">
        <f t="shared" si="419"/>
        <v>0.11420612813370473</v>
      </c>
      <c r="IC35" s="55">
        <f t="shared" si="271"/>
        <v>1</v>
      </c>
      <c r="IG35" s="41">
        <f t="shared" si="272"/>
        <v>2016</v>
      </c>
      <c r="IH35" s="44" t="str">
        <f t="shared" si="273"/>
        <v>Aug</v>
      </c>
      <c r="II35" s="51">
        <f t="shared" si="274"/>
        <v>34</v>
      </c>
      <c r="IJ35" s="72">
        <f>VLOOKUP($C35+IJ$4,'Raw Data'!$B$3:$AD$1033,IJ$3,0)</f>
        <v>87</v>
      </c>
      <c r="IK35" s="72">
        <f>VLOOKUP($C35+IK$4,'Raw Data'!$B$3:$AD$1033,IK$3,0)</f>
        <v>85</v>
      </c>
      <c r="IL35" s="72">
        <f>VLOOKUP($C35+IL$4,'Raw Data'!$B$3:$AD$1033,IL$3,0)</f>
        <v>85</v>
      </c>
      <c r="IM35" s="72">
        <f>VLOOKUP($C35+IM$4,'Raw Data'!$B$3:$AD$1033,IM$3,0)</f>
        <v>76</v>
      </c>
      <c r="IN35" s="72">
        <f>VLOOKUP($C35+IN$4,'Raw Data'!$B$3:$AD$1033,IN$3,0)</f>
        <v>95</v>
      </c>
      <c r="IO35" s="72">
        <f>VLOOKUP($C35+IO$4,'Raw Data'!$B$3:$AD$1033,IO$3,0)</f>
        <v>83</v>
      </c>
      <c r="IP35" s="72">
        <f>VLOOKUP($C35+IP$4,'Raw Data'!$B$3:$AD$1033,IP$3,0)</f>
        <v>85</v>
      </c>
      <c r="IQ35" s="73">
        <f t="shared" si="275"/>
        <v>596</v>
      </c>
      <c r="IR35" s="14"/>
      <c r="IS35" s="49">
        <f t="shared" si="276"/>
        <v>34</v>
      </c>
      <c r="IT35" s="53">
        <f t="shared" si="420"/>
        <v>0.14597315436241612</v>
      </c>
      <c r="IU35" s="53">
        <f t="shared" si="421"/>
        <v>0.14261744966442952</v>
      </c>
      <c r="IV35" s="53">
        <f t="shared" si="422"/>
        <v>0.14261744966442952</v>
      </c>
      <c r="IW35" s="53">
        <f t="shared" si="423"/>
        <v>0.12751677852348994</v>
      </c>
      <c r="IX35" s="53">
        <f t="shared" si="424"/>
        <v>0.15939597315436241</v>
      </c>
      <c r="IY35" s="53">
        <f t="shared" si="425"/>
        <v>0.13926174496644295</v>
      </c>
      <c r="IZ35" s="53">
        <f t="shared" si="426"/>
        <v>0.14261744966442952</v>
      </c>
      <c r="JA35" s="55">
        <f t="shared" si="278"/>
        <v>1</v>
      </c>
      <c r="JE35" s="41">
        <f t="shared" si="279"/>
        <v>2016</v>
      </c>
      <c r="JF35" s="44" t="str">
        <f t="shared" si="280"/>
        <v>Aug</v>
      </c>
      <c r="JG35" s="51">
        <f t="shared" si="281"/>
        <v>34</v>
      </c>
      <c r="JH35" s="72">
        <f>VLOOKUP($C35+JH$4,'Raw Data'!$B$3:$AD$1033,JH$3,0)</f>
        <v>152</v>
      </c>
      <c r="JI35" s="72">
        <f>VLOOKUP($C35+JI$4,'Raw Data'!$B$3:$AD$1033,JI$3,0)</f>
        <v>160</v>
      </c>
      <c r="JJ35" s="72">
        <f>VLOOKUP($C35+JJ$4,'Raw Data'!$B$3:$AD$1033,JJ$3,0)</f>
        <v>146</v>
      </c>
      <c r="JK35" s="72">
        <f>VLOOKUP($C35+JK$4,'Raw Data'!$B$3:$AD$1033,JK$3,0)</f>
        <v>164</v>
      </c>
      <c r="JL35" s="72">
        <f>VLOOKUP($C35+JL$4,'Raw Data'!$B$3:$AD$1033,JL$3,0)</f>
        <v>192</v>
      </c>
      <c r="JM35" s="72">
        <f>VLOOKUP($C35+JM$4,'Raw Data'!$B$3:$AD$1033,JM$3,0)</f>
        <v>166</v>
      </c>
      <c r="JN35" s="72">
        <f>VLOOKUP($C35+JN$4,'Raw Data'!$B$3:$AD$1033,JN$3,0)</f>
        <v>149</v>
      </c>
      <c r="JO35" s="73">
        <f t="shared" si="282"/>
        <v>1129</v>
      </c>
      <c r="JP35" s="14"/>
      <c r="JQ35" s="49">
        <f t="shared" si="283"/>
        <v>34</v>
      </c>
      <c r="JR35" s="53">
        <f t="shared" si="427"/>
        <v>0.13463241806908768</v>
      </c>
      <c r="JS35" s="53">
        <f t="shared" si="428"/>
        <v>0.141718334809566</v>
      </c>
      <c r="JT35" s="53">
        <f t="shared" si="429"/>
        <v>0.12931798051372898</v>
      </c>
      <c r="JU35" s="53">
        <f t="shared" si="430"/>
        <v>0.14526129317980513</v>
      </c>
      <c r="JV35" s="53">
        <f t="shared" si="431"/>
        <v>0.17006200177147918</v>
      </c>
      <c r="JW35" s="53">
        <f t="shared" si="432"/>
        <v>0.14703277236492471</v>
      </c>
      <c r="JX35" s="53">
        <f t="shared" si="433"/>
        <v>0.13197519929140833</v>
      </c>
      <c r="JY35" s="55">
        <f t="shared" si="285"/>
        <v>0.99999999999999989</v>
      </c>
      <c r="KC35" s="41">
        <f t="shared" si="286"/>
        <v>2016</v>
      </c>
      <c r="KD35" s="44" t="str">
        <f t="shared" si="287"/>
        <v>Aug</v>
      </c>
      <c r="KE35" s="51">
        <f t="shared" si="288"/>
        <v>34</v>
      </c>
      <c r="KF35" s="72">
        <f>VLOOKUP($C35+KF$4,'Raw Data'!$B$3:$AD$1033,KF$3,0)</f>
        <v>27</v>
      </c>
      <c r="KG35" s="72">
        <f>VLOOKUP($C35+KG$4,'Raw Data'!$B$3:$AD$1033,KG$3,0)</f>
        <v>36</v>
      </c>
      <c r="KH35" s="72">
        <f>VLOOKUP($C35+KH$4,'Raw Data'!$B$3:$AD$1033,KH$3,0)</f>
        <v>0</v>
      </c>
      <c r="KI35" s="72">
        <f>VLOOKUP($C35+KI$4,'Raw Data'!$B$3:$AD$1033,KI$3,0)</f>
        <v>0</v>
      </c>
      <c r="KJ35" s="72">
        <f>VLOOKUP($C35+KJ$4,'Raw Data'!$B$3:$AD$1033,KJ$3,0)</f>
        <v>39</v>
      </c>
      <c r="KK35" s="72">
        <f>VLOOKUP($C35+KK$4,'Raw Data'!$B$3:$AD$1033,KK$3,0)</f>
        <v>26</v>
      </c>
      <c r="KL35" s="72">
        <f>VLOOKUP($C35+KL$4,'Raw Data'!$B$3:$AD$1033,KL$3,0)</f>
        <v>38</v>
      </c>
      <c r="KM35" s="73">
        <f t="shared" si="289"/>
        <v>166</v>
      </c>
      <c r="KN35" s="14"/>
      <c r="KO35" s="49">
        <f t="shared" si="290"/>
        <v>34</v>
      </c>
      <c r="KP35" s="53">
        <f t="shared" si="434"/>
        <v>0.16265060240963855</v>
      </c>
      <c r="KQ35" s="53">
        <f t="shared" si="435"/>
        <v>0.21686746987951808</v>
      </c>
      <c r="KR35" s="53">
        <f t="shared" si="436"/>
        <v>0</v>
      </c>
      <c r="KS35" s="53">
        <f t="shared" si="437"/>
        <v>0</v>
      </c>
      <c r="KT35" s="53">
        <f t="shared" si="438"/>
        <v>0.23493975903614459</v>
      </c>
      <c r="KU35" s="53">
        <f t="shared" si="439"/>
        <v>0.15662650602409639</v>
      </c>
      <c r="KV35" s="53">
        <f t="shared" si="440"/>
        <v>0.2289156626506024</v>
      </c>
      <c r="KW35" s="55">
        <f t="shared" si="292"/>
        <v>1</v>
      </c>
      <c r="LA35" s="41">
        <f t="shared" si="293"/>
        <v>2016</v>
      </c>
      <c r="LB35" s="44" t="str">
        <f t="shared" si="294"/>
        <v>Aug</v>
      </c>
      <c r="LC35" s="51">
        <f t="shared" si="295"/>
        <v>34</v>
      </c>
      <c r="LD35" s="72">
        <f>VLOOKUP($C35+LD$4,'Raw Data'!$B$3:$AD$1033,LD$3,0)</f>
        <v>85</v>
      </c>
      <c r="LE35" s="72">
        <f>VLOOKUP($C35+LE$4,'Raw Data'!$B$3:$AD$1033,LE$3,0)</f>
        <v>89</v>
      </c>
      <c r="LF35" s="72">
        <f>VLOOKUP($C35+LF$4,'Raw Data'!$B$3:$AD$1033,LF$3,0)</f>
        <v>0</v>
      </c>
      <c r="LG35" s="72">
        <f>VLOOKUP($C35+LG$4,'Raw Data'!$B$3:$AD$1033,LG$3,0)</f>
        <v>0</v>
      </c>
      <c r="LH35" s="72">
        <f>VLOOKUP($C35+LH$4,'Raw Data'!$B$3:$AD$1033,LH$3,0)</f>
        <v>101</v>
      </c>
      <c r="LI35" s="72">
        <f>VLOOKUP($C35+LI$4,'Raw Data'!$B$3:$AD$1033,LI$3,0)</f>
        <v>87</v>
      </c>
      <c r="LJ35" s="72">
        <f>VLOOKUP($C35+LJ$4,'Raw Data'!$B$3:$AD$1033,LJ$3,0)</f>
        <v>85</v>
      </c>
      <c r="LK35" s="73">
        <f t="shared" si="296"/>
        <v>447</v>
      </c>
      <c r="LL35" s="14"/>
      <c r="LM35" s="49">
        <f t="shared" si="297"/>
        <v>34</v>
      </c>
      <c r="LN35" s="53">
        <f t="shared" si="392"/>
        <v>0.19015659955257272</v>
      </c>
      <c r="LO35" s="53">
        <f t="shared" si="393"/>
        <v>0.19910514541387025</v>
      </c>
      <c r="LP35" s="53">
        <f t="shared" si="394"/>
        <v>0</v>
      </c>
      <c r="LQ35" s="53">
        <f t="shared" si="395"/>
        <v>0</v>
      </c>
      <c r="LR35" s="53">
        <f t="shared" si="396"/>
        <v>0.22595078299776286</v>
      </c>
      <c r="LS35" s="53">
        <f t="shared" si="397"/>
        <v>0.19463087248322147</v>
      </c>
      <c r="LT35" s="53">
        <f t="shared" si="398"/>
        <v>0.19015659955257272</v>
      </c>
      <c r="LU35" s="55">
        <f t="shared" si="299"/>
        <v>1</v>
      </c>
      <c r="LY35" s="41">
        <f t="shared" si="300"/>
        <v>2016</v>
      </c>
      <c r="LZ35" s="44" t="str">
        <f t="shared" si="301"/>
        <v>Aug</v>
      </c>
      <c r="MA35" s="51">
        <f t="shared" si="302"/>
        <v>34</v>
      </c>
      <c r="MB35" s="72">
        <f>VLOOKUP($C35+MB$4,'Raw Data'!$B$3:$AD$1033,MB$3,0)</f>
        <v>623</v>
      </c>
      <c r="MC35" s="72">
        <f>VLOOKUP($C35+MC$4,'Raw Data'!$B$3:$AD$1033,MC$3,0)</f>
        <v>493</v>
      </c>
      <c r="MD35" s="72">
        <f>VLOOKUP($C35+MD$4,'Raw Data'!$B$3:$AD$1033,MD$3,0)</f>
        <v>123</v>
      </c>
      <c r="ME35" s="72">
        <f>VLOOKUP($C35+ME$4,'Raw Data'!$B$3:$AD$1033,ME$3,0)</f>
        <v>123</v>
      </c>
      <c r="MF35" s="72">
        <f>VLOOKUP($C35+MF$4,'Raw Data'!$B$3:$AD$1033,MF$3,0)</f>
        <v>749</v>
      </c>
      <c r="MG35" s="72">
        <f>VLOOKUP($C35+MG$4,'Raw Data'!$B$3:$AD$1033,MG$3,0)</f>
        <v>643</v>
      </c>
      <c r="MH35" s="72">
        <f>VLOOKUP($C35+MH$4,'Raw Data'!$B$3:$AD$1033,MH$3,0)</f>
        <v>656</v>
      </c>
      <c r="MI35" s="73">
        <f t="shared" si="303"/>
        <v>3410</v>
      </c>
      <c r="MJ35" s="14"/>
      <c r="MK35" s="49">
        <f t="shared" si="304"/>
        <v>34</v>
      </c>
      <c r="ML35" s="53">
        <f t="shared" si="441"/>
        <v>0.18269794721407626</v>
      </c>
      <c r="MM35" s="53">
        <f t="shared" si="442"/>
        <v>0.14457478005865101</v>
      </c>
      <c r="MN35" s="53">
        <f t="shared" si="443"/>
        <v>3.6070381231671556E-2</v>
      </c>
      <c r="MO35" s="53">
        <f t="shared" si="444"/>
        <v>3.6070381231671556E-2</v>
      </c>
      <c r="MP35" s="53">
        <f t="shared" si="445"/>
        <v>0.21964809384164222</v>
      </c>
      <c r="MQ35" s="53">
        <f t="shared" si="446"/>
        <v>0.18856304985337244</v>
      </c>
      <c r="MR35" s="53">
        <f t="shared" si="447"/>
        <v>0.19237536656891496</v>
      </c>
      <c r="MS35" s="55">
        <f t="shared" si="306"/>
        <v>1</v>
      </c>
      <c r="MW35" s="41">
        <f t="shared" si="307"/>
        <v>2016</v>
      </c>
      <c r="MX35" s="44" t="str">
        <f t="shared" si="308"/>
        <v>Aug</v>
      </c>
      <c r="MY35" s="51">
        <f t="shared" si="309"/>
        <v>34</v>
      </c>
      <c r="MZ35" s="72">
        <f>VLOOKUP($C35+MZ$4,'Raw Data'!$B$3:$AD$1033,MZ$3,0)</f>
        <v>106</v>
      </c>
      <c r="NA35" s="72">
        <f>VLOOKUP($C35+NA$4,'Raw Data'!$B$3:$AD$1033,NA$3,0)</f>
        <v>89</v>
      </c>
      <c r="NB35" s="72">
        <f>VLOOKUP($C35+NB$4,'Raw Data'!$B$3:$AD$1033,NB$3,0)</f>
        <v>93</v>
      </c>
      <c r="NC35" s="72">
        <f>VLOOKUP($C35+NC$4,'Raw Data'!$B$3:$AD$1033,NC$3,0)</f>
        <v>57</v>
      </c>
      <c r="ND35" s="72">
        <f>VLOOKUP($C35+ND$4,'Raw Data'!$B$3:$AD$1033,ND$3,0)</f>
        <v>129</v>
      </c>
      <c r="NE35" s="72">
        <f>VLOOKUP($C35+NE$4,'Raw Data'!$B$3:$AD$1033,NE$3,0)</f>
        <v>134</v>
      </c>
      <c r="NF35" s="72">
        <f>VLOOKUP($C35+NF$4,'Raw Data'!$B$3:$AD$1033,NF$3,0)</f>
        <v>131</v>
      </c>
      <c r="NG35" s="73">
        <f t="shared" si="310"/>
        <v>739</v>
      </c>
      <c r="NH35" s="14"/>
      <c r="NI35" s="49">
        <f t="shared" si="311"/>
        <v>34</v>
      </c>
      <c r="NJ35" s="53">
        <f t="shared" si="448"/>
        <v>0.14343707713125844</v>
      </c>
      <c r="NK35" s="53">
        <f t="shared" si="449"/>
        <v>0.12043301759133965</v>
      </c>
      <c r="NL35" s="53">
        <f t="shared" si="450"/>
        <v>0.12584573748308525</v>
      </c>
      <c r="NM35" s="53">
        <f t="shared" si="451"/>
        <v>7.7131258457374827E-2</v>
      </c>
      <c r="NN35" s="53">
        <f t="shared" si="452"/>
        <v>0.17456021650879566</v>
      </c>
      <c r="NO35" s="53">
        <f t="shared" si="453"/>
        <v>0.18132611637347767</v>
      </c>
      <c r="NP35" s="53">
        <f t="shared" si="454"/>
        <v>0.17726657645466848</v>
      </c>
      <c r="NQ35" s="55">
        <f t="shared" si="312"/>
        <v>0.99999999999999989</v>
      </c>
      <c r="NU35" s="41">
        <f t="shared" si="313"/>
        <v>2016</v>
      </c>
      <c r="NV35" s="44" t="str">
        <f t="shared" si="314"/>
        <v>Aug</v>
      </c>
      <c r="NW35" s="51">
        <f t="shared" si="315"/>
        <v>34</v>
      </c>
      <c r="NX35" s="72">
        <f>VLOOKUP($C35+NX$4,'Raw Data'!$B$3:$AD$1033,NX$3,0)</f>
        <v>0</v>
      </c>
      <c r="NY35" s="72">
        <f>VLOOKUP($C35+NY$4,'Raw Data'!$B$3:$AD$1033,NY$3,0)</f>
        <v>0</v>
      </c>
      <c r="NZ35" s="72">
        <f>VLOOKUP($C35+NZ$4,'Raw Data'!$B$3:$AD$1033,NZ$3,0)</f>
        <v>0</v>
      </c>
      <c r="OA35" s="72">
        <f>VLOOKUP($C35+OA$4,'Raw Data'!$B$3:$AD$1033,OA$3,0)</f>
        <v>0</v>
      </c>
      <c r="OB35" s="72">
        <f>VLOOKUP($C35+OB$4,'Raw Data'!$B$3:$AD$1033,OB$3,0)</f>
        <v>0</v>
      </c>
      <c r="OC35" s="72">
        <f>VLOOKUP($C35+OC$4,'Raw Data'!$B$3:$AD$1033,OC$3,0)</f>
        <v>0</v>
      </c>
      <c r="OD35" s="72">
        <f>VLOOKUP($C35+OD$4,'Raw Data'!$B$3:$AD$1033,OD$3,0)</f>
        <v>0</v>
      </c>
      <c r="OE35" s="73">
        <f t="shared" si="316"/>
        <v>0</v>
      </c>
      <c r="OF35" s="14"/>
      <c r="OG35" s="49">
        <f t="shared" si="317"/>
        <v>34</v>
      </c>
      <c r="OH35" s="53" t="str">
        <f t="shared" si="379"/>
        <v/>
      </c>
      <c r="OI35" s="53" t="str">
        <f t="shared" si="380"/>
        <v/>
      </c>
      <c r="OJ35" s="53" t="str">
        <f t="shared" si="381"/>
        <v/>
      </c>
      <c r="OK35" s="53" t="str">
        <f t="shared" si="382"/>
        <v/>
      </c>
      <c r="OL35" s="53" t="str">
        <f t="shared" si="383"/>
        <v/>
      </c>
      <c r="OM35" s="53" t="str">
        <f t="shared" si="384"/>
        <v/>
      </c>
      <c r="ON35" s="53" t="str">
        <f t="shared" si="182"/>
        <v/>
      </c>
      <c r="OO35" s="55">
        <f t="shared" si="319"/>
        <v>0</v>
      </c>
      <c r="OS35" s="41">
        <f t="shared" si="320"/>
        <v>2016</v>
      </c>
      <c r="OT35" s="44" t="str">
        <f t="shared" si="321"/>
        <v>Aug</v>
      </c>
      <c r="OU35" s="51">
        <f t="shared" si="322"/>
        <v>34</v>
      </c>
      <c r="OV35" s="72">
        <f>VLOOKUP($C35+OV$4,'Raw Data'!$B$3:$AD$1033,OV$3,0)</f>
        <v>0</v>
      </c>
      <c r="OW35" s="72">
        <f>VLOOKUP($C35+OW$4,'Raw Data'!$B$3:$AD$1033,OW$3,0)</f>
        <v>0</v>
      </c>
      <c r="OX35" s="72">
        <f>VLOOKUP($C35+OX$4,'Raw Data'!$B$3:$AD$1033,OX$3,0)</f>
        <v>0</v>
      </c>
      <c r="OY35" s="72">
        <f>VLOOKUP($C35+OY$4,'Raw Data'!$B$3:$AD$1033,OY$3,0)</f>
        <v>0</v>
      </c>
      <c r="OZ35" s="72">
        <f>VLOOKUP($C35+OZ$4,'Raw Data'!$B$3:$AD$1033,OZ$3,0)</f>
        <v>0</v>
      </c>
      <c r="PA35" s="72">
        <f>VLOOKUP($C35+PA$4,'Raw Data'!$B$3:$AD$1033,PA$3,0)</f>
        <v>0</v>
      </c>
      <c r="PB35" s="72">
        <f>VLOOKUP($C35+PB$4,'Raw Data'!$B$3:$AD$1033,PB$3,0)</f>
        <v>0</v>
      </c>
      <c r="PC35" s="73">
        <f t="shared" si="323"/>
        <v>0</v>
      </c>
      <c r="PD35" s="14"/>
      <c r="PE35" s="49">
        <f t="shared" si="324"/>
        <v>34</v>
      </c>
      <c r="PF35" s="53" t="str">
        <f t="shared" si="399"/>
        <v/>
      </c>
      <c r="PG35" s="53" t="str">
        <f t="shared" si="400"/>
        <v/>
      </c>
      <c r="PH35" s="53" t="str">
        <f t="shared" si="401"/>
        <v/>
      </c>
      <c r="PI35" s="53" t="str">
        <f t="shared" si="402"/>
        <v/>
      </c>
      <c r="PJ35" s="53" t="str">
        <f t="shared" si="403"/>
        <v/>
      </c>
      <c r="PK35" s="53" t="str">
        <f t="shared" si="404"/>
        <v/>
      </c>
      <c r="PL35" s="53" t="str">
        <f t="shared" si="405"/>
        <v/>
      </c>
      <c r="PM35" s="55">
        <f t="shared" si="326"/>
        <v>0</v>
      </c>
      <c r="PS35" s="41">
        <f t="shared" si="327"/>
        <v>2016</v>
      </c>
      <c r="PT35" s="44" t="str">
        <f t="shared" si="328"/>
        <v>Aug</v>
      </c>
      <c r="PU35" s="51">
        <f t="shared" si="329"/>
        <v>34</v>
      </c>
      <c r="PV35" s="72">
        <f>VLOOKUP($C35+PV$4,'Raw Data'!$B$3:$AD$1033,PV$3,0)</f>
        <v>0</v>
      </c>
      <c r="PW35" s="72">
        <f>VLOOKUP($C35+PW$4,'Raw Data'!$B$3:$AD$1033,PW$3,0)</f>
        <v>0</v>
      </c>
      <c r="PX35" s="72">
        <f>VLOOKUP($C35+PX$4,'Raw Data'!$B$3:$AD$1033,PX$3,0)</f>
        <v>0</v>
      </c>
      <c r="PY35" s="72">
        <f>VLOOKUP($C35+PY$4,'Raw Data'!$B$3:$AD$1033,PY$3,0)</f>
        <v>0</v>
      </c>
      <c r="PZ35" s="72">
        <f>VLOOKUP($C35+PZ$4,'Raw Data'!$B$3:$AD$1033,PZ$3,0)</f>
        <v>0</v>
      </c>
      <c r="QA35" s="72">
        <f>VLOOKUP($C35+QA$4,'Raw Data'!$B$3:$AD$1033,QA$3,0)</f>
        <v>0</v>
      </c>
      <c r="QB35" s="72">
        <f>VLOOKUP($C35+QB$4,'Raw Data'!$B$3:$AD$1033,QB$3,0)</f>
        <v>0</v>
      </c>
      <c r="QC35" s="73">
        <f t="shared" si="330"/>
        <v>0</v>
      </c>
      <c r="QD35" s="14"/>
      <c r="QE35" s="49">
        <f t="shared" si="331"/>
        <v>34</v>
      </c>
      <c r="QF35" s="53" t="str">
        <f t="shared" si="332"/>
        <v/>
      </c>
      <c r="QG35" s="53" t="str">
        <f t="shared" si="189"/>
        <v/>
      </c>
      <c r="QH35" s="53" t="str">
        <f t="shared" si="190"/>
        <v/>
      </c>
      <c r="QI35" s="53" t="str">
        <f t="shared" si="191"/>
        <v/>
      </c>
      <c r="QJ35" s="53" t="str">
        <f t="shared" si="192"/>
        <v/>
      </c>
      <c r="QK35" s="53" t="str">
        <f t="shared" si="193"/>
        <v/>
      </c>
      <c r="QL35" s="53" t="str">
        <f t="shared" si="194"/>
        <v/>
      </c>
      <c r="QM35" s="55">
        <f t="shared" si="333"/>
        <v>0</v>
      </c>
      <c r="QQ35" s="41">
        <f t="shared" si="334"/>
        <v>2016</v>
      </c>
      <c r="QR35" s="44" t="str">
        <f t="shared" si="335"/>
        <v>Aug</v>
      </c>
      <c r="QS35" s="51">
        <f t="shared" si="336"/>
        <v>34</v>
      </c>
      <c r="QT35" s="72">
        <f>VLOOKUP($C35+QT$4,'Raw Data'!$B$3:$AD$1033,QT$3,0)</f>
        <v>0</v>
      </c>
      <c r="QU35" s="72">
        <f>VLOOKUP($C35+QU$4,'Raw Data'!$B$3:$AD$1033,QU$3,0)</f>
        <v>0</v>
      </c>
      <c r="QV35" s="72">
        <f>VLOOKUP($C35+QV$4,'Raw Data'!$B$3:$AD$1033,QV$3,0)</f>
        <v>0</v>
      </c>
      <c r="QW35" s="72">
        <f>VLOOKUP($C35+QW$4,'Raw Data'!$B$3:$AD$1033,QW$3,0)</f>
        <v>0</v>
      </c>
      <c r="QX35" s="72">
        <f>VLOOKUP($C35+QX$4,'Raw Data'!$B$3:$AD$1033,QX$3,0)</f>
        <v>0</v>
      </c>
      <c r="QY35" s="72">
        <f>VLOOKUP($C35+QY$4,'Raw Data'!$B$3:$AD$1033,QY$3,0)</f>
        <v>0</v>
      </c>
      <c r="QZ35" s="72">
        <f>VLOOKUP($C35+QZ$4,'Raw Data'!$B$3:$AD$1033,QZ$3,0)</f>
        <v>0</v>
      </c>
      <c r="RA35" s="73">
        <f t="shared" si="337"/>
        <v>0</v>
      </c>
      <c r="RB35" s="14"/>
      <c r="RC35" s="49">
        <f t="shared" si="338"/>
        <v>34</v>
      </c>
      <c r="RD35" s="53" t="str">
        <f t="shared" si="455"/>
        <v/>
      </c>
      <c r="RE35" s="53" t="str">
        <f t="shared" si="456"/>
        <v/>
      </c>
      <c r="RF35" s="53" t="str">
        <f t="shared" si="457"/>
        <v/>
      </c>
      <c r="RG35" s="53" t="str">
        <f t="shared" si="458"/>
        <v/>
      </c>
      <c r="RH35" s="53" t="str">
        <f t="shared" si="459"/>
        <v/>
      </c>
      <c r="RI35" s="53" t="str">
        <f t="shared" si="460"/>
        <v/>
      </c>
      <c r="RJ35" s="53" t="str">
        <f t="shared" si="461"/>
        <v/>
      </c>
      <c r="RK35" s="55">
        <f t="shared" si="340"/>
        <v>0</v>
      </c>
    </row>
    <row r="36" spans="1:479" ht="12.75" customHeight="1" thickBot="1" x14ac:dyDescent="0.3">
      <c r="B36" s="170">
        <v>7</v>
      </c>
      <c r="C36" s="191">
        <f>WOM!B15-6</f>
        <v>42607</v>
      </c>
      <c r="D36" s="45">
        <f t="shared" si="202"/>
        <v>2016</v>
      </c>
      <c r="E36" s="46" t="str">
        <f t="shared" si="203"/>
        <v>Aug</v>
      </c>
      <c r="F36" s="52">
        <f t="shared" si="204"/>
        <v>35</v>
      </c>
      <c r="G36" s="20">
        <f>VLOOKUP($C36+G$4,'Raw Data'!$B$3:$AD$1033,G$3,0)</f>
        <v>218</v>
      </c>
      <c r="H36" s="20">
        <f>VLOOKUP($C36+H$4,'Raw Data'!$B$3:$AD$1033,H$3,0)</f>
        <v>217</v>
      </c>
      <c r="I36" s="20">
        <f>VLOOKUP($C36+I$4,'Raw Data'!$B$3:$AD$1033,I$3,0)</f>
        <v>194</v>
      </c>
      <c r="J36" s="20">
        <f>VLOOKUP($C36+J$4,'Raw Data'!$B$3:$AD$1033,J$3,0)</f>
        <v>212</v>
      </c>
      <c r="K36" s="20">
        <f>VLOOKUP($C36+K$4,'Raw Data'!$B$3:$AD$1033,K$3,0)</f>
        <v>256</v>
      </c>
      <c r="L36" s="20">
        <f>VLOOKUP($C36+L$4,'Raw Data'!$B$3:$AD$1033,L$3,0)</f>
        <v>225</v>
      </c>
      <c r="M36" s="20">
        <f>VLOOKUP($C36+M$4,'Raw Data'!$B$3:$AD$1033,M$3,0)</f>
        <v>196</v>
      </c>
      <c r="N36" s="21">
        <f t="shared" si="205"/>
        <v>1518</v>
      </c>
      <c r="O36" s="14"/>
      <c r="P36" s="50">
        <f t="shared" si="206"/>
        <v>35</v>
      </c>
      <c r="Q36" s="54">
        <f t="shared" si="207"/>
        <v>0.14361001317523056</v>
      </c>
      <c r="R36" s="53">
        <f t="shared" si="462"/>
        <v>0.14295125164690381</v>
      </c>
      <c r="S36" s="53">
        <f t="shared" si="462"/>
        <v>0.12779973649538867</v>
      </c>
      <c r="T36" s="53">
        <f t="shared" si="462"/>
        <v>0.13965744400527008</v>
      </c>
      <c r="U36" s="53">
        <f t="shared" si="462"/>
        <v>0.16864295125164691</v>
      </c>
      <c r="V36" s="53">
        <f t="shared" si="462"/>
        <v>0.14822134387351779</v>
      </c>
      <c r="W36" s="53">
        <f t="shared" si="462"/>
        <v>0.12911725955204217</v>
      </c>
      <c r="X36" s="56">
        <f t="shared" si="208"/>
        <v>1.0000000000000002</v>
      </c>
      <c r="Z36" s="45">
        <f t="shared" si="209"/>
        <v>2016</v>
      </c>
      <c r="AA36" s="46" t="str">
        <f t="shared" si="210"/>
        <v>Aug</v>
      </c>
      <c r="AB36" s="52">
        <f t="shared" si="211"/>
        <v>35</v>
      </c>
      <c r="AC36" s="74">
        <f>VLOOKUP($C36+AC$4,'Raw Data'!$B$3:$AD$1033,AC$3,0)</f>
        <v>290</v>
      </c>
      <c r="AD36" s="74">
        <f>VLOOKUP($C36+AD$4,'Raw Data'!$B$3:$AD$1033,AD$3,0)</f>
        <v>274</v>
      </c>
      <c r="AE36" s="74">
        <f>VLOOKUP($C36+AE$4,'Raw Data'!$B$3:$AD$1033,AE$3,0)</f>
        <v>285</v>
      </c>
      <c r="AF36" s="74">
        <f>VLOOKUP($C36+AF$4,'Raw Data'!$B$3:$AD$1033,AF$3,0)</f>
        <v>215</v>
      </c>
      <c r="AG36" s="74">
        <f>VLOOKUP($C36+AG$4,'Raw Data'!$B$3:$AD$1033,AG$3,0)</f>
        <v>309</v>
      </c>
      <c r="AH36" s="74">
        <f>VLOOKUP($C36+AH$4,'Raw Data'!$B$3:$AD$1033,AH$3,0)</f>
        <v>284</v>
      </c>
      <c r="AI36" s="74">
        <f>VLOOKUP($C36+AI$4,'Raw Data'!$B$3:$AD$1033,AI$3,0)</f>
        <v>251</v>
      </c>
      <c r="AJ36" s="75">
        <f t="shared" si="212"/>
        <v>1908</v>
      </c>
      <c r="AK36" s="14"/>
      <c r="AL36" s="50">
        <f t="shared" si="213"/>
        <v>35</v>
      </c>
      <c r="AM36" s="53">
        <f t="shared" si="406"/>
        <v>0.15199161425576521</v>
      </c>
      <c r="AN36" s="53">
        <f t="shared" si="407"/>
        <v>0.14360587002096437</v>
      </c>
      <c r="AO36" s="53">
        <f t="shared" si="408"/>
        <v>0.14937106918238993</v>
      </c>
      <c r="AP36" s="53">
        <f t="shared" si="409"/>
        <v>0.11268343815513626</v>
      </c>
      <c r="AQ36" s="53">
        <f t="shared" si="410"/>
        <v>0.16194968553459119</v>
      </c>
      <c r="AR36" s="53">
        <f t="shared" si="411"/>
        <v>0.1488469601677149</v>
      </c>
      <c r="AS36" s="53">
        <f t="shared" si="412"/>
        <v>0.13155136268343814</v>
      </c>
      <c r="AT36" s="56">
        <f t="shared" si="215"/>
        <v>1</v>
      </c>
      <c r="AW36" s="45">
        <f t="shared" si="216"/>
        <v>2016</v>
      </c>
      <c r="AX36" s="46" t="str">
        <f t="shared" si="217"/>
        <v>Aug</v>
      </c>
      <c r="AY36" s="52">
        <f t="shared" si="218"/>
        <v>35</v>
      </c>
      <c r="AZ36" s="74">
        <f>VLOOKUP($C36+AZ$4,'Raw Data'!$B$3:$AD$1033,AZ$3,0)</f>
        <v>97</v>
      </c>
      <c r="BA36" s="74">
        <f>VLOOKUP($C36+BA$4,'Raw Data'!$B$3:$AD$1033,BA$3,0)</f>
        <v>100</v>
      </c>
      <c r="BB36" s="74">
        <f>VLOOKUP($C36+BB$4,'Raw Data'!$B$3:$AD$1033,BB$3,0)</f>
        <v>91</v>
      </c>
      <c r="BC36" s="74">
        <f>VLOOKUP($C36+BC$4,'Raw Data'!$B$3:$AD$1033,BC$3,0)</f>
        <v>101</v>
      </c>
      <c r="BD36" s="74">
        <f>VLOOKUP($C36+BD$4,'Raw Data'!$B$3:$AD$1033,BD$3,0)</f>
        <v>92</v>
      </c>
      <c r="BE36" s="74">
        <f>VLOOKUP($C36+BE$4,'Raw Data'!$B$3:$AD$1033,BE$3,0)</f>
        <v>93</v>
      </c>
      <c r="BF36" s="74">
        <f>VLOOKUP($C36+BF$4,'Raw Data'!$B$3:$AD$1033,BF$3,0)</f>
        <v>104</v>
      </c>
      <c r="BG36" s="75">
        <f t="shared" si="219"/>
        <v>678</v>
      </c>
      <c r="BH36" s="14"/>
      <c r="BI36" s="50">
        <f t="shared" si="220"/>
        <v>35</v>
      </c>
      <c r="BJ36" s="54">
        <f t="shared" si="221"/>
        <v>0.14306784660766961</v>
      </c>
      <c r="BK36" s="53">
        <f t="shared" si="347"/>
        <v>0.14749262536873156</v>
      </c>
      <c r="BL36" s="53">
        <f t="shared" si="348"/>
        <v>0.13421828908554573</v>
      </c>
      <c r="BM36" s="53">
        <f t="shared" si="349"/>
        <v>0.14896755162241887</v>
      </c>
      <c r="BN36" s="53">
        <f t="shared" si="350"/>
        <v>0.13569321533923304</v>
      </c>
      <c r="BO36" s="53">
        <f t="shared" si="351"/>
        <v>0.13716814159292035</v>
      </c>
      <c r="BP36" s="53">
        <f t="shared" si="352"/>
        <v>0.15339233038348082</v>
      </c>
      <c r="BQ36" s="56">
        <f t="shared" si="222"/>
        <v>1</v>
      </c>
      <c r="BU36" s="45">
        <f t="shared" si="223"/>
        <v>2016</v>
      </c>
      <c r="BV36" s="46" t="str">
        <f t="shared" si="224"/>
        <v>Aug</v>
      </c>
      <c r="BW36" s="52">
        <f t="shared" si="225"/>
        <v>35</v>
      </c>
      <c r="BX36" s="74">
        <f>VLOOKUP($C36+BX$4,'Raw Data'!$B$3:$AD$1033,BX$3,0)</f>
        <v>50</v>
      </c>
      <c r="BY36" s="74">
        <f>VLOOKUP($C36+BY$4,'Raw Data'!$B$3:$AD$1033,BY$3,0)</f>
        <v>33</v>
      </c>
      <c r="BZ36" s="74">
        <f>VLOOKUP($C36+BZ$4,'Raw Data'!$B$3:$AD$1033,BZ$3,0)</f>
        <v>34</v>
      </c>
      <c r="CA36" s="74">
        <f>VLOOKUP($C36+CA$4,'Raw Data'!$B$3:$AD$1033,CA$3,0)</f>
        <v>38</v>
      </c>
      <c r="CB36" s="74">
        <f>VLOOKUP($C36+CB$4,'Raw Data'!$B$3:$AD$1033,CB$3,0)</f>
        <v>55</v>
      </c>
      <c r="CC36" s="74">
        <f>VLOOKUP($C36+CC$4,'Raw Data'!$B$3:$AD$1033,CC$3,0)</f>
        <v>53</v>
      </c>
      <c r="CD36" s="74">
        <f>VLOOKUP($C36+CD$4,'Raw Data'!$B$3:$AD$1033,CD$3,0)</f>
        <v>30</v>
      </c>
      <c r="CE36" s="75">
        <f t="shared" si="226"/>
        <v>293</v>
      </c>
      <c r="CF36" s="14"/>
      <c r="CG36" s="50">
        <f t="shared" si="227"/>
        <v>35</v>
      </c>
      <c r="CH36" s="54">
        <f t="shared" si="228"/>
        <v>0.17064846416382254</v>
      </c>
      <c r="CI36" s="53">
        <f t="shared" si="353"/>
        <v>0.11262798634812286</v>
      </c>
      <c r="CJ36" s="53">
        <f t="shared" si="354"/>
        <v>0.11604095563139932</v>
      </c>
      <c r="CK36" s="53">
        <f t="shared" si="355"/>
        <v>0.12969283276450511</v>
      </c>
      <c r="CL36" s="53">
        <f t="shared" si="356"/>
        <v>0.18771331058020477</v>
      </c>
      <c r="CM36" s="53">
        <f t="shared" si="357"/>
        <v>0.18088737201365188</v>
      </c>
      <c r="CN36" s="54">
        <f t="shared" si="103"/>
        <v>0.10238907849829351</v>
      </c>
      <c r="CO36" s="56">
        <f t="shared" si="229"/>
        <v>1</v>
      </c>
      <c r="CS36" s="45">
        <f t="shared" si="230"/>
        <v>2016</v>
      </c>
      <c r="CT36" s="46" t="str">
        <f t="shared" si="231"/>
        <v>Aug</v>
      </c>
      <c r="CU36" s="52">
        <f t="shared" si="232"/>
        <v>35</v>
      </c>
      <c r="CV36" s="74">
        <f>VLOOKUP($C36+CV$4,'Raw Data'!$B$3:$AD$1033,CV$3,0)</f>
        <v>480</v>
      </c>
      <c r="CW36" s="74">
        <f>VLOOKUP($C36+CW$4,'Raw Data'!$B$3:$AD$1033,CW$3,0)</f>
        <v>389</v>
      </c>
      <c r="CX36" s="74">
        <f>VLOOKUP($C36+CX$4,'Raw Data'!$B$3:$AD$1033,CX$3,0)</f>
        <v>330</v>
      </c>
      <c r="CY36" s="74">
        <f>VLOOKUP($C36+CY$4,'Raw Data'!$B$3:$AD$1033,CY$3,0)</f>
        <v>269</v>
      </c>
      <c r="CZ36" s="74">
        <f>VLOOKUP($C36+CZ$4,'Raw Data'!$B$3:$AD$1033,CZ$3,0)</f>
        <v>402</v>
      </c>
      <c r="DA36" s="74">
        <f>VLOOKUP($C36+DA$4,'Raw Data'!$B$3:$AD$1033,DA$3,0)</f>
        <v>534</v>
      </c>
      <c r="DB36" s="74">
        <f>VLOOKUP($C36+DB$4,'Raw Data'!$B$3:$AD$1033,DB$3,0)</f>
        <v>564</v>
      </c>
      <c r="DC36" s="75">
        <f t="shared" si="233"/>
        <v>2968</v>
      </c>
      <c r="DD36" s="14"/>
      <c r="DE36" s="50">
        <f t="shared" si="234"/>
        <v>35</v>
      </c>
      <c r="DF36" s="53">
        <f t="shared" si="385"/>
        <v>0.16172506738544473</v>
      </c>
      <c r="DG36" s="53">
        <f t="shared" si="386"/>
        <v>0.13106469002695417</v>
      </c>
      <c r="DH36" s="53">
        <f t="shared" si="387"/>
        <v>0.11118598382749326</v>
      </c>
      <c r="DI36" s="53">
        <f t="shared" si="388"/>
        <v>9.063342318059299E-2</v>
      </c>
      <c r="DJ36" s="53">
        <f t="shared" si="389"/>
        <v>0.13544474393530997</v>
      </c>
      <c r="DK36" s="53">
        <f t="shared" si="390"/>
        <v>0.17991913746630728</v>
      </c>
      <c r="DL36" s="53">
        <f t="shared" si="391"/>
        <v>0.19002695417789758</v>
      </c>
      <c r="DM36" s="56">
        <f t="shared" si="236"/>
        <v>0.99999999999999989</v>
      </c>
      <c r="DQ36" s="45">
        <f t="shared" si="237"/>
        <v>2016</v>
      </c>
      <c r="DR36" s="46" t="str">
        <f t="shared" si="238"/>
        <v>Aug</v>
      </c>
      <c r="DS36" s="52">
        <f t="shared" si="239"/>
        <v>35</v>
      </c>
      <c r="DT36" s="74">
        <f>VLOOKUP($C36+DT$4,'Raw Data'!$B$3:$AD$1033,DT$3,0)</f>
        <v>71</v>
      </c>
      <c r="DU36" s="74">
        <f>VLOOKUP($C36+DU$4,'Raw Data'!$B$3:$AD$1033,DU$3,0)</f>
        <v>66</v>
      </c>
      <c r="DV36" s="74">
        <f>VLOOKUP($C36+DV$4,'Raw Data'!$B$3:$AD$1033,DV$3,0)</f>
        <v>112</v>
      </c>
      <c r="DW36" s="74">
        <f>VLOOKUP($C36+DW$4,'Raw Data'!$B$3:$AD$1033,DW$3,0)</f>
        <v>70</v>
      </c>
      <c r="DX36" s="74">
        <f>VLOOKUP($C36+DX$4,'Raw Data'!$B$3:$AD$1033,DX$3,0)</f>
        <v>95</v>
      </c>
      <c r="DY36" s="74">
        <f>VLOOKUP($C36+DY$4,'Raw Data'!$B$3:$AD$1033,DY$3,0)</f>
        <v>103</v>
      </c>
      <c r="DZ36" s="74">
        <f>VLOOKUP($C36+DZ$4,'Raw Data'!$B$3:$AD$1033,DZ$3,0)</f>
        <v>91</v>
      </c>
      <c r="EA36" s="75">
        <f t="shared" si="240"/>
        <v>608</v>
      </c>
      <c r="EB36" s="14"/>
      <c r="EC36" s="50">
        <f t="shared" si="241"/>
        <v>35</v>
      </c>
      <c r="ED36" s="53">
        <f t="shared" si="358"/>
        <v>0.11677631578947369</v>
      </c>
      <c r="EE36" s="53">
        <f t="shared" si="359"/>
        <v>0.10855263157894737</v>
      </c>
      <c r="EF36" s="53">
        <f t="shared" si="360"/>
        <v>0.18421052631578946</v>
      </c>
      <c r="EG36" s="53">
        <f t="shared" si="361"/>
        <v>0.11513157894736842</v>
      </c>
      <c r="EH36" s="53">
        <f t="shared" si="362"/>
        <v>0.15625</v>
      </c>
      <c r="EI36" s="53">
        <f t="shared" si="363"/>
        <v>0.16940789473684212</v>
      </c>
      <c r="EJ36" s="53">
        <f t="shared" si="364"/>
        <v>0.14967105263157895</v>
      </c>
      <c r="EK36" s="56">
        <f t="shared" si="243"/>
        <v>1</v>
      </c>
      <c r="EO36" s="45">
        <f t="shared" si="244"/>
        <v>2016</v>
      </c>
      <c r="EP36" s="46" t="str">
        <f t="shared" si="245"/>
        <v>Aug</v>
      </c>
      <c r="EQ36" s="52">
        <f t="shared" si="246"/>
        <v>35</v>
      </c>
      <c r="ER36" s="74">
        <f>VLOOKUP($C36+ER$4,'Raw Data'!$B$3:$AD$1033,ER$3,0)</f>
        <v>374</v>
      </c>
      <c r="ES36" s="74">
        <f>VLOOKUP($C36+ES$4,'Raw Data'!$B$3:$AD$1033,ES$3,0)</f>
        <v>316</v>
      </c>
      <c r="ET36" s="74">
        <f>VLOOKUP($C36+ET$4,'Raw Data'!$B$3:$AD$1033,ET$3,0)</f>
        <v>284</v>
      </c>
      <c r="EU36" s="74">
        <f>VLOOKUP($C36+EU$4,'Raw Data'!$B$3:$AD$1033,EU$3,0)</f>
        <v>296</v>
      </c>
      <c r="EV36" s="74">
        <f>VLOOKUP($C36+EV$4,'Raw Data'!$B$3:$AD$1033,EV$3,0)</f>
        <v>339</v>
      </c>
      <c r="EW36" s="74">
        <f>VLOOKUP($C36+EW$4,'Raw Data'!$B$3:$AD$1033,EW$3,0)</f>
        <v>383</v>
      </c>
      <c r="EX36" s="74">
        <f>VLOOKUP($C36+EX$4,'Raw Data'!$B$3:$AD$1033,EX$3,0)</f>
        <v>425</v>
      </c>
      <c r="EY36" s="75">
        <f t="shared" si="247"/>
        <v>2417</v>
      </c>
      <c r="EZ36" s="14"/>
      <c r="FA36" s="50">
        <f t="shared" si="248"/>
        <v>35</v>
      </c>
      <c r="FB36" s="53">
        <f t="shared" si="365"/>
        <v>0.15473727761688044</v>
      </c>
      <c r="FC36" s="53">
        <f t="shared" si="366"/>
        <v>0.1307405875051717</v>
      </c>
      <c r="FD36" s="53">
        <f t="shared" si="367"/>
        <v>0.11750103434009102</v>
      </c>
      <c r="FE36" s="53">
        <f t="shared" si="368"/>
        <v>0.12246586677699628</v>
      </c>
      <c r="FF36" s="53">
        <f t="shared" si="369"/>
        <v>0.14025651634257344</v>
      </c>
      <c r="FG36" s="53">
        <f t="shared" si="370"/>
        <v>0.15846090194455936</v>
      </c>
      <c r="FH36" s="53">
        <f t="shared" si="371"/>
        <v>0.17583781547372776</v>
      </c>
      <c r="FI36" s="56">
        <f t="shared" si="250"/>
        <v>1</v>
      </c>
      <c r="FM36" s="45">
        <f t="shared" si="251"/>
        <v>2016</v>
      </c>
      <c r="FN36" s="46" t="str">
        <f t="shared" si="252"/>
        <v>Aug</v>
      </c>
      <c r="FO36" s="52">
        <f t="shared" si="253"/>
        <v>35</v>
      </c>
      <c r="FP36" s="74">
        <f>VLOOKUP($C36+FP$4,'Raw Data'!$B$3:$AD$1033,FP$3,0)</f>
        <v>2795</v>
      </c>
      <c r="FQ36" s="74">
        <f>VLOOKUP($C36+FQ$4,'Raw Data'!$B$3:$AD$1033,FQ$3,0)</f>
        <v>2711</v>
      </c>
      <c r="FR36" s="74">
        <f>VLOOKUP($C36+FR$4,'Raw Data'!$B$3:$AD$1033,FR$3,0)</f>
        <v>1828</v>
      </c>
      <c r="FS36" s="74">
        <f>VLOOKUP($C36+FS$4,'Raw Data'!$B$3:$AD$1033,FS$3,0)</f>
        <v>1581</v>
      </c>
      <c r="FT36" s="74">
        <f>VLOOKUP($C36+FT$4,'Raw Data'!$B$3:$AD$1033,FT$3,0)</f>
        <v>3204</v>
      </c>
      <c r="FU36" s="74">
        <f>VLOOKUP($C36+FU$4,'Raw Data'!$B$3:$AD$1033,FU$3,0)</f>
        <v>3025</v>
      </c>
      <c r="FV36" s="74">
        <f>VLOOKUP($C36+FV$4,'Raw Data'!$B$3:$AD$1033,FV$3,0)</f>
        <v>3004</v>
      </c>
      <c r="FW36" s="75">
        <f t="shared" si="254"/>
        <v>18148</v>
      </c>
      <c r="FX36" s="14"/>
      <c r="FY36" s="50">
        <f t="shared" si="255"/>
        <v>35</v>
      </c>
      <c r="FZ36" s="53">
        <f t="shared" si="372"/>
        <v>0.15401146131805157</v>
      </c>
      <c r="GA36" s="53">
        <f t="shared" si="373"/>
        <v>0.14938285210491514</v>
      </c>
      <c r="GB36" s="53">
        <f t="shared" si="374"/>
        <v>0.10072735287635001</v>
      </c>
      <c r="GC36" s="53">
        <f t="shared" si="375"/>
        <v>8.7117037690103594E-2</v>
      </c>
      <c r="GD36" s="53">
        <f t="shared" si="376"/>
        <v>0.17654837998677539</v>
      </c>
      <c r="GE36" s="53">
        <f t="shared" si="377"/>
        <v>0.16668503416354419</v>
      </c>
      <c r="GF36" s="53">
        <f t="shared" si="378"/>
        <v>0.16552788186026007</v>
      </c>
      <c r="GG36" s="56">
        <f t="shared" si="257"/>
        <v>1</v>
      </c>
      <c r="GK36" s="45">
        <f t="shared" si="258"/>
        <v>2016</v>
      </c>
      <c r="GL36" s="46" t="str">
        <f t="shared" si="259"/>
        <v>Aug</v>
      </c>
      <c r="GM36" s="52">
        <f t="shared" si="260"/>
        <v>35</v>
      </c>
      <c r="GN36" s="74">
        <f>VLOOKUP($C36+GN$4,'Raw Data'!$B$3:$AD$1033,GN$3,0)</f>
        <v>2319</v>
      </c>
      <c r="GO36" s="74">
        <f>VLOOKUP($C36+GO$4,'Raw Data'!$B$3:$AD$1033,GO$3,0)</f>
        <v>2153</v>
      </c>
      <c r="GP36" s="74">
        <f>VLOOKUP($C36+GP$4,'Raw Data'!$B$3:$AD$1033,GP$3,0)</f>
        <v>2322</v>
      </c>
      <c r="GQ36" s="74">
        <f>VLOOKUP($C36+GQ$4,'Raw Data'!$B$3:$AD$1033,GQ$3,0)</f>
        <v>1759</v>
      </c>
      <c r="GR36" s="74">
        <f>VLOOKUP($C36+GR$4,'Raw Data'!$B$3:$AD$1033,GR$3,0)</f>
        <v>2528</v>
      </c>
      <c r="GS36" s="74">
        <f>VLOOKUP($C36+GS$4,'Raw Data'!$B$3:$AD$1033,GS$3,0)</f>
        <v>2297</v>
      </c>
      <c r="GT36" s="74">
        <f>VLOOKUP($C36+GT$4,'Raw Data'!$B$3:$AD$1033,GT$3,0)</f>
        <v>2322</v>
      </c>
      <c r="GU36" s="75">
        <f t="shared" si="261"/>
        <v>15700</v>
      </c>
      <c r="GV36" s="14"/>
      <c r="GW36" s="50">
        <f t="shared" si="262"/>
        <v>35</v>
      </c>
      <c r="GX36" s="54">
        <f t="shared" si="263"/>
        <v>0.14770700636942674</v>
      </c>
      <c r="GY36" s="53">
        <f t="shared" si="341"/>
        <v>0.13713375796178343</v>
      </c>
      <c r="GZ36" s="53">
        <f t="shared" si="342"/>
        <v>0.14789808917197453</v>
      </c>
      <c r="HA36" s="53">
        <f t="shared" si="343"/>
        <v>0.11203821656050955</v>
      </c>
      <c r="HB36" s="53">
        <f t="shared" si="344"/>
        <v>0.16101910828025479</v>
      </c>
      <c r="HC36" s="53">
        <f t="shared" si="345"/>
        <v>0.14630573248407644</v>
      </c>
      <c r="HD36" s="53">
        <f t="shared" si="346"/>
        <v>0.14789808917197453</v>
      </c>
      <c r="HE36" s="56">
        <f t="shared" si="264"/>
        <v>1</v>
      </c>
      <c r="HI36" s="45">
        <f t="shared" si="265"/>
        <v>2016</v>
      </c>
      <c r="HJ36" s="46" t="str">
        <f t="shared" si="266"/>
        <v>Aug</v>
      </c>
      <c r="HK36" s="52">
        <f t="shared" si="267"/>
        <v>35</v>
      </c>
      <c r="HL36" s="74">
        <f>VLOOKUP($C36+HL$4,'Raw Data'!$B$3:$AD$1033,HL$3,0)</f>
        <v>146</v>
      </c>
      <c r="HM36" s="74">
        <f>VLOOKUP($C36+HM$4,'Raw Data'!$B$3:$AD$1033,HM$3,0)</f>
        <v>124</v>
      </c>
      <c r="HN36" s="74">
        <f>VLOOKUP($C36+HN$4,'Raw Data'!$B$3:$AD$1033,HN$3,0)</f>
        <v>110</v>
      </c>
      <c r="HO36" s="74">
        <f>VLOOKUP($C36+HO$4,'Raw Data'!$B$3:$AD$1033,HO$3,0)</f>
        <v>94</v>
      </c>
      <c r="HP36" s="74">
        <f>VLOOKUP($C36+HP$4,'Raw Data'!$B$3:$AD$1033,HP$3,0)</f>
        <v>139</v>
      </c>
      <c r="HQ36" s="74">
        <f>VLOOKUP($C36+HQ$4,'Raw Data'!$B$3:$AD$1033,HQ$3,0)</f>
        <v>191</v>
      </c>
      <c r="HR36" s="74">
        <f>VLOOKUP($C36+HR$4,'Raw Data'!$B$3:$AD$1033,HR$3,0)</f>
        <v>177</v>
      </c>
      <c r="HS36" s="75">
        <f t="shared" si="268"/>
        <v>981</v>
      </c>
      <c r="HT36" s="14"/>
      <c r="HU36" s="50">
        <f t="shared" si="269"/>
        <v>35</v>
      </c>
      <c r="HV36" s="53">
        <f t="shared" si="413"/>
        <v>0.1488277268093782</v>
      </c>
      <c r="HW36" s="53">
        <f t="shared" si="414"/>
        <v>0.12640163098878696</v>
      </c>
      <c r="HX36" s="53">
        <f t="shared" si="415"/>
        <v>0.11213047910295616</v>
      </c>
      <c r="HY36" s="53">
        <f t="shared" si="416"/>
        <v>9.5820591233435268E-2</v>
      </c>
      <c r="HZ36" s="53">
        <f t="shared" si="417"/>
        <v>0.14169215086646278</v>
      </c>
      <c r="IA36" s="53">
        <f t="shared" si="418"/>
        <v>0.19469928644240569</v>
      </c>
      <c r="IB36" s="53">
        <f t="shared" si="419"/>
        <v>0.18042813455657492</v>
      </c>
      <c r="IC36" s="56">
        <f t="shared" si="271"/>
        <v>0.99999999999999989</v>
      </c>
      <c r="IG36" s="45">
        <f t="shared" si="272"/>
        <v>2016</v>
      </c>
      <c r="IH36" s="46" t="str">
        <f t="shared" si="273"/>
        <v>Aug</v>
      </c>
      <c r="II36" s="52">
        <f t="shared" si="274"/>
        <v>35</v>
      </c>
      <c r="IJ36" s="74">
        <f>VLOOKUP($C36+IJ$4,'Raw Data'!$B$3:$AD$1033,IJ$3,0)</f>
        <v>73</v>
      </c>
      <c r="IK36" s="74">
        <f>VLOOKUP($C36+IK$4,'Raw Data'!$B$3:$AD$1033,IK$3,0)</f>
        <v>71</v>
      </c>
      <c r="IL36" s="74">
        <f>VLOOKUP($C36+IL$4,'Raw Data'!$B$3:$AD$1033,IL$3,0)</f>
        <v>55</v>
      </c>
      <c r="IM36" s="74">
        <f>VLOOKUP($C36+IM$4,'Raw Data'!$B$3:$AD$1033,IM$3,0)</f>
        <v>67</v>
      </c>
      <c r="IN36" s="74">
        <f>VLOOKUP($C36+IN$4,'Raw Data'!$B$3:$AD$1033,IN$3,0)</f>
        <v>86</v>
      </c>
      <c r="IO36" s="74">
        <f>VLOOKUP($C36+IO$4,'Raw Data'!$B$3:$AD$1033,IO$3,0)</f>
        <v>78</v>
      </c>
      <c r="IP36" s="74">
        <f>VLOOKUP($C36+IP$4,'Raw Data'!$B$3:$AD$1033,IP$3,0)</f>
        <v>69</v>
      </c>
      <c r="IQ36" s="75">
        <f t="shared" si="275"/>
        <v>499</v>
      </c>
      <c r="IR36" s="14"/>
      <c r="IS36" s="50">
        <f t="shared" si="276"/>
        <v>35</v>
      </c>
      <c r="IT36" s="53">
        <f t="shared" si="420"/>
        <v>0.14629258517034069</v>
      </c>
      <c r="IU36" s="53">
        <f t="shared" si="421"/>
        <v>0.14228456913827656</v>
      </c>
      <c r="IV36" s="53">
        <f t="shared" si="422"/>
        <v>0.11022044088176353</v>
      </c>
      <c r="IW36" s="53">
        <f t="shared" si="423"/>
        <v>0.13426853707414829</v>
      </c>
      <c r="IX36" s="53">
        <f t="shared" si="424"/>
        <v>0.17234468937875752</v>
      </c>
      <c r="IY36" s="53">
        <f t="shared" si="425"/>
        <v>0.15631262525050099</v>
      </c>
      <c r="IZ36" s="53">
        <f t="shared" si="426"/>
        <v>0.13827655310621242</v>
      </c>
      <c r="JA36" s="56">
        <f t="shared" si="278"/>
        <v>1</v>
      </c>
      <c r="JE36" s="45">
        <f t="shared" si="279"/>
        <v>2016</v>
      </c>
      <c r="JF36" s="46" t="str">
        <f t="shared" si="280"/>
        <v>Aug</v>
      </c>
      <c r="JG36" s="52">
        <f t="shared" si="281"/>
        <v>35</v>
      </c>
      <c r="JH36" s="74">
        <f>VLOOKUP($C36+JH$4,'Raw Data'!$B$3:$AD$1033,JH$3,0)</f>
        <v>154</v>
      </c>
      <c r="JI36" s="74">
        <f>VLOOKUP($C36+JI$4,'Raw Data'!$B$3:$AD$1033,JI$3,0)</f>
        <v>135</v>
      </c>
      <c r="JJ36" s="74">
        <f>VLOOKUP($C36+JJ$4,'Raw Data'!$B$3:$AD$1033,JJ$3,0)</f>
        <v>175</v>
      </c>
      <c r="JK36" s="74">
        <f>VLOOKUP($C36+JK$4,'Raw Data'!$B$3:$AD$1033,JK$3,0)</f>
        <v>147</v>
      </c>
      <c r="JL36" s="74">
        <f>VLOOKUP($C36+JL$4,'Raw Data'!$B$3:$AD$1033,JL$3,0)</f>
        <v>186</v>
      </c>
      <c r="JM36" s="74">
        <f>VLOOKUP($C36+JM$4,'Raw Data'!$B$3:$AD$1033,JM$3,0)</f>
        <v>116</v>
      </c>
      <c r="JN36" s="74">
        <f>VLOOKUP($C36+JN$4,'Raw Data'!$B$3:$AD$1033,JN$3,0)</f>
        <v>133</v>
      </c>
      <c r="JO36" s="75">
        <f t="shared" si="282"/>
        <v>1046</v>
      </c>
      <c r="JP36" s="14"/>
      <c r="JQ36" s="50">
        <f t="shared" si="283"/>
        <v>35</v>
      </c>
      <c r="JR36" s="53">
        <f t="shared" si="427"/>
        <v>0.14722753346080306</v>
      </c>
      <c r="JS36" s="53">
        <f t="shared" si="428"/>
        <v>0.12906309751434034</v>
      </c>
      <c r="JT36" s="53">
        <f t="shared" si="429"/>
        <v>0.16730401529636713</v>
      </c>
      <c r="JU36" s="53">
        <f t="shared" si="430"/>
        <v>0.14053537284894838</v>
      </c>
      <c r="JV36" s="53">
        <f t="shared" si="431"/>
        <v>0.17782026768642448</v>
      </c>
      <c r="JW36" s="53">
        <f t="shared" si="432"/>
        <v>0.11089866156787763</v>
      </c>
      <c r="JX36" s="53">
        <f t="shared" si="433"/>
        <v>0.12715105162523901</v>
      </c>
      <c r="JY36" s="56">
        <f t="shared" si="285"/>
        <v>1</v>
      </c>
      <c r="KC36" s="45">
        <f t="shared" si="286"/>
        <v>2016</v>
      </c>
      <c r="KD36" s="46" t="str">
        <f t="shared" si="287"/>
        <v>Aug</v>
      </c>
      <c r="KE36" s="52">
        <f t="shared" si="288"/>
        <v>35</v>
      </c>
      <c r="KF36" s="74">
        <f>VLOOKUP($C36+KF$4,'Raw Data'!$B$3:$AD$1033,KF$3,0)</f>
        <v>30</v>
      </c>
      <c r="KG36" s="74">
        <f>VLOOKUP($C36+KG$4,'Raw Data'!$B$3:$AD$1033,KG$3,0)</f>
        <v>27</v>
      </c>
      <c r="KH36" s="74">
        <f>VLOOKUP($C36+KH$4,'Raw Data'!$B$3:$AD$1033,KH$3,0)</f>
        <v>0</v>
      </c>
      <c r="KI36" s="74">
        <f>VLOOKUP($C36+KI$4,'Raw Data'!$B$3:$AD$1033,KI$3,0)</f>
        <v>0</v>
      </c>
      <c r="KJ36" s="74">
        <f>VLOOKUP($C36+KJ$4,'Raw Data'!$B$3:$AD$1033,KJ$3,0)</f>
        <v>49</v>
      </c>
      <c r="KK36" s="74">
        <f>VLOOKUP($C36+KK$4,'Raw Data'!$B$3:$AD$1033,KK$3,0)</f>
        <v>29</v>
      </c>
      <c r="KL36" s="74">
        <f>VLOOKUP($C36+KL$4,'Raw Data'!$B$3:$AD$1033,KL$3,0)</f>
        <v>43</v>
      </c>
      <c r="KM36" s="75">
        <f t="shared" si="289"/>
        <v>178</v>
      </c>
      <c r="KN36" s="14"/>
      <c r="KO36" s="50">
        <f t="shared" si="290"/>
        <v>35</v>
      </c>
      <c r="KP36" s="53">
        <f t="shared" si="434"/>
        <v>0.16853932584269662</v>
      </c>
      <c r="KQ36" s="53">
        <f t="shared" si="435"/>
        <v>0.15168539325842698</v>
      </c>
      <c r="KR36" s="53">
        <f t="shared" si="436"/>
        <v>0</v>
      </c>
      <c r="KS36" s="53">
        <f t="shared" si="437"/>
        <v>0</v>
      </c>
      <c r="KT36" s="53">
        <f t="shared" si="438"/>
        <v>0.2752808988764045</v>
      </c>
      <c r="KU36" s="53">
        <f t="shared" si="439"/>
        <v>0.16292134831460675</v>
      </c>
      <c r="KV36" s="53">
        <f t="shared" si="440"/>
        <v>0.24157303370786518</v>
      </c>
      <c r="KW36" s="56">
        <f t="shared" si="292"/>
        <v>1</v>
      </c>
      <c r="LA36" s="45">
        <f t="shared" si="293"/>
        <v>2016</v>
      </c>
      <c r="LB36" s="46" t="str">
        <f t="shared" si="294"/>
        <v>Aug</v>
      </c>
      <c r="LC36" s="52">
        <f t="shared" si="295"/>
        <v>35</v>
      </c>
      <c r="LD36" s="74">
        <f>VLOOKUP($C36+LD$4,'Raw Data'!$B$3:$AD$1033,LD$3,0)</f>
        <v>81</v>
      </c>
      <c r="LE36" s="74">
        <f>VLOOKUP($C36+LE$4,'Raw Data'!$B$3:$AD$1033,LE$3,0)</f>
        <v>70</v>
      </c>
      <c r="LF36" s="74">
        <f>VLOOKUP($C36+LF$4,'Raw Data'!$B$3:$AD$1033,LF$3,0)</f>
        <v>0</v>
      </c>
      <c r="LG36" s="74">
        <f>VLOOKUP($C36+LG$4,'Raw Data'!$B$3:$AD$1033,LG$3,0)</f>
        <v>0</v>
      </c>
      <c r="LH36" s="74">
        <f>VLOOKUP($C36+LH$4,'Raw Data'!$B$3:$AD$1033,LH$3,0)</f>
        <v>97</v>
      </c>
      <c r="LI36" s="74">
        <f>VLOOKUP($C36+LI$4,'Raw Data'!$B$3:$AD$1033,LI$3,0)</f>
        <v>75</v>
      </c>
      <c r="LJ36" s="74">
        <f>VLOOKUP($C36+LJ$4,'Raw Data'!$B$3:$AD$1033,LJ$3,0)</f>
        <v>81</v>
      </c>
      <c r="LK36" s="75">
        <f t="shared" si="296"/>
        <v>404</v>
      </c>
      <c r="LL36" s="14"/>
      <c r="LM36" s="50">
        <f t="shared" si="297"/>
        <v>35</v>
      </c>
      <c r="LN36" s="53">
        <f t="shared" si="392"/>
        <v>0.20049504950495051</v>
      </c>
      <c r="LO36" s="53">
        <f t="shared" si="393"/>
        <v>0.17326732673267325</v>
      </c>
      <c r="LP36" s="53">
        <f t="shared" si="394"/>
        <v>0</v>
      </c>
      <c r="LQ36" s="53">
        <f t="shared" si="395"/>
        <v>0</v>
      </c>
      <c r="LR36" s="53">
        <f t="shared" si="396"/>
        <v>0.24009900990099009</v>
      </c>
      <c r="LS36" s="53">
        <f t="shared" si="397"/>
        <v>0.18564356435643564</v>
      </c>
      <c r="LT36" s="53">
        <f t="shared" si="398"/>
        <v>0.20049504950495051</v>
      </c>
      <c r="LU36" s="56">
        <f t="shared" si="299"/>
        <v>1</v>
      </c>
      <c r="LY36" s="45">
        <f t="shared" si="300"/>
        <v>2016</v>
      </c>
      <c r="LZ36" s="46" t="str">
        <f t="shared" si="301"/>
        <v>Aug</v>
      </c>
      <c r="MA36" s="52">
        <f t="shared" si="302"/>
        <v>35</v>
      </c>
      <c r="MB36" s="74">
        <f>VLOOKUP($C36+MB$4,'Raw Data'!$B$3:$AD$1033,MB$3,0)</f>
        <v>582</v>
      </c>
      <c r="MC36" s="74">
        <f>VLOOKUP($C36+MC$4,'Raw Data'!$B$3:$AD$1033,MC$3,0)</f>
        <v>539</v>
      </c>
      <c r="MD36" s="74">
        <f>VLOOKUP($C36+MD$4,'Raw Data'!$B$3:$AD$1033,MD$3,0)</f>
        <v>168</v>
      </c>
      <c r="ME36" s="74">
        <f>VLOOKUP($C36+ME$4,'Raw Data'!$B$3:$AD$1033,ME$3,0)</f>
        <v>128</v>
      </c>
      <c r="MF36" s="74">
        <f>VLOOKUP($C36+MF$4,'Raw Data'!$B$3:$AD$1033,MF$3,0)</f>
        <v>651</v>
      </c>
      <c r="MG36" s="74">
        <f>VLOOKUP($C36+MG$4,'Raw Data'!$B$3:$AD$1033,MG$3,0)</f>
        <v>733</v>
      </c>
      <c r="MH36" s="74">
        <f>VLOOKUP($C36+MH$4,'Raw Data'!$B$3:$AD$1033,MH$3,0)</f>
        <v>614</v>
      </c>
      <c r="MI36" s="75">
        <f t="shared" si="303"/>
        <v>3415</v>
      </c>
      <c r="MJ36" s="14"/>
      <c r="MK36" s="50">
        <f t="shared" si="304"/>
        <v>35</v>
      </c>
      <c r="ML36" s="53">
        <f t="shared" si="441"/>
        <v>0.17042459736456808</v>
      </c>
      <c r="MM36" s="53">
        <f t="shared" si="442"/>
        <v>0.15783308931185944</v>
      </c>
      <c r="MN36" s="53">
        <f t="shared" si="443"/>
        <v>4.9194729136163982E-2</v>
      </c>
      <c r="MO36" s="53">
        <f t="shared" si="444"/>
        <v>3.7481698389458272E-2</v>
      </c>
      <c r="MP36" s="53">
        <f t="shared" si="445"/>
        <v>0.19062957540263542</v>
      </c>
      <c r="MQ36" s="53">
        <f t="shared" si="446"/>
        <v>0.21464128843338215</v>
      </c>
      <c r="MR36" s="53">
        <f t="shared" si="447"/>
        <v>0.17979502196193264</v>
      </c>
      <c r="MS36" s="56">
        <f t="shared" si="306"/>
        <v>1</v>
      </c>
      <c r="MW36" s="45">
        <f t="shared" si="307"/>
        <v>2016</v>
      </c>
      <c r="MX36" s="46" t="str">
        <f t="shared" si="308"/>
        <v>Aug</v>
      </c>
      <c r="MY36" s="52">
        <f t="shared" si="309"/>
        <v>35</v>
      </c>
      <c r="MZ36" s="74">
        <f>VLOOKUP($C36+MZ$4,'Raw Data'!$B$3:$AD$1033,MZ$3,0)</f>
        <v>134</v>
      </c>
      <c r="NA36" s="74">
        <f>VLOOKUP($C36+NA$4,'Raw Data'!$B$3:$AD$1033,NA$3,0)</f>
        <v>124</v>
      </c>
      <c r="NB36" s="74">
        <f>VLOOKUP($C36+NB$4,'Raw Data'!$B$3:$AD$1033,NB$3,0)</f>
        <v>103</v>
      </c>
      <c r="NC36" s="74">
        <f>VLOOKUP($C36+NC$4,'Raw Data'!$B$3:$AD$1033,NC$3,0)</f>
        <v>74</v>
      </c>
      <c r="ND36" s="74">
        <f>VLOOKUP($C36+ND$4,'Raw Data'!$B$3:$AD$1033,ND$3,0)</f>
        <v>138</v>
      </c>
      <c r="NE36" s="74">
        <f>VLOOKUP($C36+NE$4,'Raw Data'!$B$3:$AD$1033,NE$3,0)</f>
        <v>114</v>
      </c>
      <c r="NF36" s="74">
        <f>VLOOKUP($C36+NF$4,'Raw Data'!$B$3:$AD$1033,NF$3,0)</f>
        <v>126</v>
      </c>
      <c r="NG36" s="75">
        <f t="shared" si="310"/>
        <v>813</v>
      </c>
      <c r="NH36" s="14"/>
      <c r="NI36" s="50">
        <f t="shared" si="311"/>
        <v>35</v>
      </c>
      <c r="NJ36" s="53">
        <f t="shared" si="448"/>
        <v>0.16482164821648215</v>
      </c>
      <c r="NK36" s="53">
        <f t="shared" si="449"/>
        <v>0.15252152521525214</v>
      </c>
      <c r="NL36" s="53">
        <f t="shared" si="450"/>
        <v>0.12669126691266913</v>
      </c>
      <c r="NM36" s="53">
        <f t="shared" si="451"/>
        <v>9.1020910209102093E-2</v>
      </c>
      <c r="NN36" s="53">
        <f t="shared" si="452"/>
        <v>0.16974169741697417</v>
      </c>
      <c r="NO36" s="53">
        <f t="shared" si="453"/>
        <v>0.14022140221402213</v>
      </c>
      <c r="NP36" s="53">
        <f t="shared" si="454"/>
        <v>0.15498154981549817</v>
      </c>
      <c r="NQ36" s="56">
        <f t="shared" si="312"/>
        <v>1</v>
      </c>
      <c r="NU36" s="45">
        <f t="shared" si="313"/>
        <v>2016</v>
      </c>
      <c r="NV36" s="46" t="str">
        <f t="shared" si="314"/>
        <v>Aug</v>
      </c>
      <c r="NW36" s="52">
        <f t="shared" si="315"/>
        <v>35</v>
      </c>
      <c r="NX36" s="74">
        <f>VLOOKUP($C36+NX$4,'Raw Data'!$B$3:$AD$1033,NX$3,0)</f>
        <v>0</v>
      </c>
      <c r="NY36" s="74">
        <f>VLOOKUP($C36+NY$4,'Raw Data'!$B$3:$AD$1033,NY$3,0)</f>
        <v>0</v>
      </c>
      <c r="NZ36" s="74">
        <f>VLOOKUP($C36+NZ$4,'Raw Data'!$B$3:$AD$1033,NZ$3,0)</f>
        <v>0</v>
      </c>
      <c r="OA36" s="74">
        <f>VLOOKUP($C36+OA$4,'Raw Data'!$B$3:$AD$1033,OA$3,0)</f>
        <v>0</v>
      </c>
      <c r="OB36" s="74">
        <f>VLOOKUP($C36+OB$4,'Raw Data'!$B$3:$AD$1033,OB$3,0)</f>
        <v>0</v>
      </c>
      <c r="OC36" s="74">
        <f>VLOOKUP($C36+OC$4,'Raw Data'!$B$3:$AD$1033,OC$3,0)</f>
        <v>0</v>
      </c>
      <c r="OD36" s="74">
        <f>VLOOKUP($C36+OD$4,'Raw Data'!$B$3:$AD$1033,OD$3,0)</f>
        <v>0</v>
      </c>
      <c r="OE36" s="75">
        <f t="shared" si="316"/>
        <v>0</v>
      </c>
      <c r="OF36" s="14"/>
      <c r="OG36" s="50">
        <f t="shared" si="317"/>
        <v>35</v>
      </c>
      <c r="OH36" s="53" t="str">
        <f t="shared" si="379"/>
        <v/>
      </c>
      <c r="OI36" s="53" t="str">
        <f t="shared" si="380"/>
        <v/>
      </c>
      <c r="OJ36" s="53" t="str">
        <f t="shared" si="381"/>
        <v/>
      </c>
      <c r="OK36" s="53" t="str">
        <f t="shared" si="382"/>
        <v/>
      </c>
      <c r="OL36" s="53" t="str">
        <f t="shared" si="383"/>
        <v/>
      </c>
      <c r="OM36" s="53" t="str">
        <f t="shared" si="384"/>
        <v/>
      </c>
      <c r="ON36" s="54" t="str">
        <f t="shared" si="182"/>
        <v/>
      </c>
      <c r="OO36" s="56">
        <f t="shared" si="319"/>
        <v>0</v>
      </c>
      <c r="OS36" s="45">
        <f t="shared" si="320"/>
        <v>2016</v>
      </c>
      <c r="OT36" s="46" t="str">
        <f t="shared" si="321"/>
        <v>Aug</v>
      </c>
      <c r="OU36" s="52">
        <f t="shared" si="322"/>
        <v>35</v>
      </c>
      <c r="OV36" s="74">
        <f>VLOOKUP($C36+OV$4,'Raw Data'!$B$3:$AD$1033,OV$3,0)</f>
        <v>0</v>
      </c>
      <c r="OW36" s="74">
        <f>VLOOKUP($C36+OW$4,'Raw Data'!$B$3:$AD$1033,OW$3,0)</f>
        <v>0</v>
      </c>
      <c r="OX36" s="74">
        <f>VLOOKUP($C36+OX$4,'Raw Data'!$B$3:$AD$1033,OX$3,0)</f>
        <v>0</v>
      </c>
      <c r="OY36" s="74">
        <f>VLOOKUP($C36+OY$4,'Raw Data'!$B$3:$AD$1033,OY$3,0)</f>
        <v>0</v>
      </c>
      <c r="OZ36" s="74">
        <f>VLOOKUP($C36+OZ$4,'Raw Data'!$B$3:$AD$1033,OZ$3,0)</f>
        <v>0</v>
      </c>
      <c r="PA36" s="74">
        <f>VLOOKUP($C36+PA$4,'Raw Data'!$B$3:$AD$1033,PA$3,0)</f>
        <v>0</v>
      </c>
      <c r="PB36" s="74">
        <f>VLOOKUP($C36+PB$4,'Raw Data'!$B$3:$AD$1033,PB$3,0)</f>
        <v>0</v>
      </c>
      <c r="PC36" s="75">
        <f t="shared" si="323"/>
        <v>0</v>
      </c>
      <c r="PD36" s="14"/>
      <c r="PE36" s="50">
        <f t="shared" si="324"/>
        <v>35</v>
      </c>
      <c r="PF36" s="53" t="str">
        <f t="shared" si="399"/>
        <v/>
      </c>
      <c r="PG36" s="53" t="str">
        <f t="shared" si="400"/>
        <v/>
      </c>
      <c r="PH36" s="53" t="str">
        <f t="shared" si="401"/>
        <v/>
      </c>
      <c r="PI36" s="53" t="str">
        <f t="shared" si="402"/>
        <v/>
      </c>
      <c r="PJ36" s="53" t="str">
        <f t="shared" si="403"/>
        <v/>
      </c>
      <c r="PK36" s="53" t="str">
        <f t="shared" si="404"/>
        <v/>
      </c>
      <c r="PL36" s="53" t="str">
        <f t="shared" si="405"/>
        <v/>
      </c>
      <c r="PM36" s="56">
        <f t="shared" si="326"/>
        <v>0</v>
      </c>
      <c r="PS36" s="45">
        <f t="shared" si="327"/>
        <v>2016</v>
      </c>
      <c r="PT36" s="46" t="str">
        <f t="shared" si="328"/>
        <v>Aug</v>
      </c>
      <c r="PU36" s="52">
        <f t="shared" si="329"/>
        <v>35</v>
      </c>
      <c r="PV36" s="74">
        <f>VLOOKUP($C36+PV$4,'Raw Data'!$B$3:$AD$1033,PV$3,0)</f>
        <v>0</v>
      </c>
      <c r="PW36" s="74">
        <f>VLOOKUP($C36+PW$4,'Raw Data'!$B$3:$AD$1033,PW$3,0)</f>
        <v>0</v>
      </c>
      <c r="PX36" s="74">
        <f>VLOOKUP($C36+PX$4,'Raw Data'!$B$3:$AD$1033,PX$3,0)</f>
        <v>0</v>
      </c>
      <c r="PY36" s="74">
        <f>VLOOKUP($C36+PY$4,'Raw Data'!$B$3:$AD$1033,PY$3,0)</f>
        <v>0</v>
      </c>
      <c r="PZ36" s="74">
        <f>VLOOKUP($C36+PZ$4,'Raw Data'!$B$3:$AD$1033,PZ$3,0)</f>
        <v>0</v>
      </c>
      <c r="QA36" s="74">
        <f>VLOOKUP($C36+QA$4,'Raw Data'!$B$3:$AD$1033,QA$3,0)</f>
        <v>0</v>
      </c>
      <c r="QB36" s="74">
        <f>VLOOKUP($C36+QB$4,'Raw Data'!$B$3:$AD$1033,QB$3,0)</f>
        <v>0</v>
      </c>
      <c r="QC36" s="75">
        <f t="shared" si="330"/>
        <v>0</v>
      </c>
      <c r="QD36" s="14"/>
      <c r="QE36" s="50">
        <f t="shared" si="331"/>
        <v>35</v>
      </c>
      <c r="QF36" s="54" t="str">
        <f t="shared" si="332"/>
        <v/>
      </c>
      <c r="QG36" s="54" t="str">
        <f t="shared" si="189"/>
        <v/>
      </c>
      <c r="QH36" s="54" t="str">
        <f t="shared" si="190"/>
        <v/>
      </c>
      <c r="QI36" s="54" t="str">
        <f t="shared" si="191"/>
        <v/>
      </c>
      <c r="QJ36" s="54" t="str">
        <f t="shared" si="192"/>
        <v/>
      </c>
      <c r="QK36" s="54" t="str">
        <f t="shared" si="193"/>
        <v/>
      </c>
      <c r="QL36" s="54" t="str">
        <f t="shared" si="194"/>
        <v/>
      </c>
      <c r="QM36" s="56">
        <f t="shared" si="333"/>
        <v>0</v>
      </c>
      <c r="QQ36" s="45">
        <f t="shared" si="334"/>
        <v>2016</v>
      </c>
      <c r="QR36" s="46" t="str">
        <f t="shared" si="335"/>
        <v>Aug</v>
      </c>
      <c r="QS36" s="52">
        <f t="shared" si="336"/>
        <v>35</v>
      </c>
      <c r="QT36" s="74">
        <f>VLOOKUP($C36+QT$4,'Raw Data'!$B$3:$AD$1033,QT$3,0)</f>
        <v>0</v>
      </c>
      <c r="QU36" s="74">
        <f>VLOOKUP($C36+QU$4,'Raw Data'!$B$3:$AD$1033,QU$3,0)</f>
        <v>0</v>
      </c>
      <c r="QV36" s="74">
        <f>VLOOKUP($C36+QV$4,'Raw Data'!$B$3:$AD$1033,QV$3,0)</f>
        <v>0</v>
      </c>
      <c r="QW36" s="74">
        <f>VLOOKUP($C36+QW$4,'Raw Data'!$B$3:$AD$1033,QW$3,0)</f>
        <v>0</v>
      </c>
      <c r="QX36" s="74">
        <f>VLOOKUP($C36+QX$4,'Raw Data'!$B$3:$AD$1033,QX$3,0)</f>
        <v>0</v>
      </c>
      <c r="QY36" s="74">
        <f>VLOOKUP($C36+QY$4,'Raw Data'!$B$3:$AD$1033,QY$3,0)</f>
        <v>0</v>
      </c>
      <c r="QZ36" s="74">
        <f>VLOOKUP($C36+QZ$4,'Raw Data'!$B$3:$AD$1033,QZ$3,0)</f>
        <v>0</v>
      </c>
      <c r="RA36" s="75">
        <f t="shared" si="337"/>
        <v>0</v>
      </c>
      <c r="RB36" s="14"/>
      <c r="RC36" s="50">
        <f t="shared" si="338"/>
        <v>35</v>
      </c>
      <c r="RD36" s="53" t="str">
        <f t="shared" si="455"/>
        <v/>
      </c>
      <c r="RE36" s="53" t="str">
        <f t="shared" si="456"/>
        <v/>
      </c>
      <c r="RF36" s="53" t="str">
        <f t="shared" si="457"/>
        <v/>
      </c>
      <c r="RG36" s="53" t="str">
        <f t="shared" si="458"/>
        <v/>
      </c>
      <c r="RH36" s="53" t="str">
        <f t="shared" si="459"/>
        <v/>
      </c>
      <c r="RI36" s="53" t="str">
        <f t="shared" si="460"/>
        <v/>
      </c>
      <c r="RJ36" s="53" t="str">
        <f t="shared" si="461"/>
        <v/>
      </c>
      <c r="RK36" s="56">
        <f t="shared" si="340"/>
        <v>0</v>
      </c>
    </row>
    <row r="37" spans="1:479" ht="12.75" customHeight="1" thickBot="1" x14ac:dyDescent="0.3">
      <c r="B37" s="64"/>
      <c r="C37" s="64"/>
      <c r="GI37" s="64"/>
      <c r="GJ37" s="64"/>
      <c r="GK37" s="64"/>
      <c r="GL37" s="64"/>
      <c r="GM37" s="64"/>
      <c r="GN37" s="64"/>
      <c r="GO37" s="64"/>
      <c r="GP37" s="64"/>
      <c r="GQ37" s="64"/>
      <c r="GR37" s="64"/>
      <c r="GS37" s="64"/>
      <c r="GT37" s="64"/>
      <c r="GU37" s="64"/>
      <c r="GV37" s="64"/>
      <c r="GW37" s="64"/>
      <c r="GX37" s="64"/>
      <c r="GY37" s="64"/>
      <c r="GZ37" s="64"/>
      <c r="HA37" s="64"/>
      <c r="HB37" s="64"/>
      <c r="HC37" s="64"/>
      <c r="HD37" s="64"/>
      <c r="HE37" s="64"/>
      <c r="HF37" s="64"/>
      <c r="HG37" s="64"/>
      <c r="HH37" s="64"/>
      <c r="HI37" s="64"/>
      <c r="HJ37" s="64"/>
      <c r="HK37" s="64"/>
      <c r="HL37" s="64"/>
      <c r="HM37" s="64"/>
      <c r="HN37" s="64"/>
      <c r="HO37" s="64"/>
      <c r="HP37" s="64"/>
      <c r="HQ37" s="64"/>
      <c r="HR37" s="64"/>
      <c r="HS37" s="64"/>
      <c r="HT37" s="64"/>
      <c r="HU37" s="64"/>
      <c r="HV37" s="64"/>
      <c r="HW37" s="64"/>
      <c r="HX37" s="64"/>
      <c r="HY37" s="64"/>
      <c r="HZ37" s="64"/>
      <c r="IA37" s="64"/>
      <c r="IB37" s="64"/>
      <c r="IC37" s="64"/>
      <c r="ID37" s="64"/>
      <c r="IE37" s="64"/>
      <c r="IF37" s="64"/>
      <c r="IG37" s="64"/>
      <c r="IH37" s="64"/>
      <c r="II37" s="64"/>
      <c r="IJ37" s="64"/>
      <c r="IK37" s="64"/>
      <c r="IL37" s="64"/>
      <c r="IM37" s="64"/>
      <c r="IN37" s="64"/>
      <c r="IO37" s="64"/>
      <c r="IP37" s="64"/>
      <c r="IQ37" s="64"/>
      <c r="IR37" s="64"/>
      <c r="IS37" s="64"/>
      <c r="IT37" s="64"/>
      <c r="IU37" s="64"/>
      <c r="IV37" s="64"/>
      <c r="IW37" s="64"/>
      <c r="IX37" s="64"/>
      <c r="IY37" s="64"/>
      <c r="IZ37" s="64"/>
      <c r="JA37" s="64"/>
      <c r="JB37" s="64"/>
      <c r="JC37" s="64"/>
      <c r="JD37" s="64"/>
      <c r="JE37" s="64"/>
      <c r="JF37" s="64"/>
      <c r="JG37" s="64"/>
      <c r="JH37" s="64"/>
      <c r="JI37" s="64"/>
      <c r="JJ37" s="64"/>
      <c r="JK37" s="64"/>
      <c r="JL37" s="64"/>
      <c r="JM37" s="64"/>
      <c r="JN37" s="64"/>
      <c r="JO37" s="64"/>
      <c r="JP37" s="64"/>
      <c r="JQ37" s="64"/>
      <c r="JR37" s="64"/>
      <c r="JS37" s="64"/>
      <c r="JT37" s="64"/>
      <c r="JU37" s="64"/>
      <c r="JV37" s="64"/>
      <c r="JW37" s="64"/>
      <c r="JX37" s="64"/>
      <c r="JY37" s="64"/>
      <c r="JZ37" s="64"/>
      <c r="KA37" s="64"/>
      <c r="KB37" s="64"/>
      <c r="KC37" s="64"/>
      <c r="KD37" s="64"/>
      <c r="KE37" s="64"/>
      <c r="KF37" s="64"/>
      <c r="KG37" s="64"/>
      <c r="KH37" s="64"/>
      <c r="KI37" s="64"/>
      <c r="KJ37" s="64"/>
      <c r="KK37" s="64"/>
      <c r="KL37" s="64"/>
      <c r="KM37" s="64"/>
      <c r="KN37" s="64"/>
      <c r="KO37" s="64"/>
      <c r="KP37" s="64"/>
      <c r="KQ37" s="64"/>
      <c r="KR37" s="64"/>
      <c r="KS37" s="64"/>
      <c r="KT37" s="64"/>
      <c r="KU37" s="64"/>
      <c r="KV37" s="64"/>
      <c r="KW37" s="64"/>
      <c r="KX37" s="64"/>
      <c r="KY37" s="64"/>
      <c r="KZ37" s="64"/>
      <c r="LA37" s="64"/>
      <c r="LB37" s="64"/>
      <c r="LC37" s="64"/>
      <c r="LD37" s="64"/>
      <c r="LE37" s="64"/>
      <c r="LF37" s="64"/>
      <c r="LG37" s="64"/>
      <c r="LH37" s="64"/>
      <c r="LI37" s="64"/>
      <c r="LJ37" s="64"/>
      <c r="LK37" s="64"/>
      <c r="LL37" s="64"/>
      <c r="LM37" s="64"/>
      <c r="LN37" s="64"/>
      <c r="LO37" s="64"/>
      <c r="LP37" s="64"/>
      <c r="LQ37" s="64"/>
      <c r="LR37" s="64"/>
      <c r="LS37" s="64"/>
      <c r="LT37" s="64"/>
      <c r="LU37" s="64"/>
      <c r="LV37" s="64"/>
      <c r="LW37" s="64"/>
      <c r="LX37" s="64"/>
      <c r="LY37" s="64"/>
      <c r="LZ37" s="64"/>
      <c r="MA37" s="64"/>
      <c r="MB37" s="64"/>
      <c r="MC37" s="64"/>
      <c r="MD37" s="64"/>
      <c r="ME37" s="64"/>
      <c r="MF37" s="64"/>
      <c r="MG37" s="64"/>
      <c r="MH37" s="64"/>
      <c r="MI37" s="64"/>
      <c r="MJ37" s="64"/>
      <c r="MK37" s="64"/>
      <c r="ML37" s="64"/>
      <c r="MM37" s="64"/>
      <c r="MN37" s="64"/>
      <c r="MO37" s="64"/>
      <c r="MP37" s="64"/>
      <c r="MQ37" s="64"/>
      <c r="MR37" s="64"/>
      <c r="MS37" s="64"/>
      <c r="MT37" s="64"/>
      <c r="MU37" s="64"/>
      <c r="MV37" s="64"/>
      <c r="MW37" s="64"/>
      <c r="MX37" s="64"/>
      <c r="MY37" s="64"/>
      <c r="MZ37" s="64"/>
      <c r="NA37" s="64"/>
      <c r="NB37" s="64"/>
      <c r="NC37" s="64"/>
      <c r="ND37" s="64"/>
      <c r="NE37" s="64"/>
      <c r="NF37" s="64"/>
      <c r="NG37" s="64"/>
      <c r="NH37" s="64"/>
      <c r="NI37" s="64"/>
      <c r="NJ37" s="64"/>
      <c r="NK37" s="64"/>
      <c r="NL37" s="64"/>
      <c r="NM37" s="64"/>
      <c r="NN37" s="64"/>
      <c r="NO37" s="64"/>
      <c r="NP37" s="64"/>
      <c r="NQ37" s="64"/>
      <c r="NR37" s="64"/>
      <c r="NS37" s="64"/>
      <c r="NT37" s="64"/>
      <c r="NU37" s="64"/>
      <c r="NV37" s="64"/>
      <c r="NW37" s="64"/>
      <c r="NX37" s="64"/>
      <c r="NY37" s="64"/>
      <c r="NZ37" s="64"/>
      <c r="OA37" s="64"/>
      <c r="OB37" s="64"/>
      <c r="OC37" s="64"/>
      <c r="OD37" s="64"/>
      <c r="OE37" s="64"/>
      <c r="OF37" s="64"/>
      <c r="OG37" s="64"/>
      <c r="OH37" s="64"/>
      <c r="OI37" s="64"/>
      <c r="OJ37" s="64"/>
      <c r="OK37" s="64"/>
      <c r="OL37" s="64"/>
      <c r="OM37" s="64"/>
      <c r="ON37" s="64"/>
      <c r="OO37" s="64"/>
      <c r="OP37" s="64"/>
      <c r="OQ37" s="64"/>
      <c r="OR37" s="64"/>
      <c r="OS37" s="64"/>
      <c r="OT37" s="64"/>
      <c r="OU37" s="64"/>
      <c r="OV37" s="64"/>
      <c r="OW37" s="64"/>
      <c r="OX37" s="64"/>
      <c r="OY37" s="64"/>
      <c r="OZ37" s="64"/>
      <c r="PA37" s="64"/>
      <c r="PB37" s="64"/>
      <c r="PC37" s="64"/>
      <c r="PD37" s="64"/>
      <c r="PE37" s="64"/>
      <c r="PF37" s="64"/>
      <c r="PG37" s="64"/>
      <c r="PH37" s="64"/>
      <c r="PI37" s="64"/>
      <c r="PJ37" s="64"/>
      <c r="PK37" s="64"/>
      <c r="PL37" s="64"/>
      <c r="PM37" s="64"/>
      <c r="PN37" s="64"/>
      <c r="PO37" s="64"/>
      <c r="PP37" s="64"/>
      <c r="PQ37" s="64"/>
      <c r="PR37" s="64"/>
    </row>
    <row r="38" spans="1:479" ht="12.75" customHeight="1" thickBot="1" x14ac:dyDescent="0.3">
      <c r="B38" s="64">
        <f>SUMPRODUCT(('Raw Data'!$C$3:$C$655=DOW!$D36)*('Raw Data'!$D$3:$D$655=DOW!$E36)*('Raw Data'!$I$2:$Q$2=DOW!$G$2)*('Raw Data'!$I$3:$Q$655))</f>
        <v>7288</v>
      </c>
      <c r="D38" s="268" t="s">
        <v>31</v>
      </c>
      <c r="E38" s="269"/>
      <c r="F38" s="269"/>
      <c r="G38" s="61">
        <f>MEDIAN(G20:G36)/$B$38</f>
        <v>3.0598243688254666E-2</v>
      </c>
      <c r="H38" s="61">
        <f t="shared" ref="H38:M38" si="463">MEDIAN(H20:H36)/$B$38</f>
        <v>2.6344676180021953E-2</v>
      </c>
      <c r="I38" s="61">
        <f t="shared" si="463"/>
        <v>2.579582875960483E-2</v>
      </c>
      <c r="J38" s="61">
        <f t="shared" si="463"/>
        <v>2.5384193194291988E-2</v>
      </c>
      <c r="K38" s="61">
        <f t="shared" si="463"/>
        <v>3.0049396267837543E-2</v>
      </c>
      <c r="L38" s="61">
        <f t="shared" si="463"/>
        <v>3.0872667398463227E-2</v>
      </c>
      <c r="M38" s="61">
        <f t="shared" si="463"/>
        <v>3.1695938529088911E-2</v>
      </c>
      <c r="N38" s="62">
        <f>SUM(G38:M38)</f>
        <v>0.20074094401756312</v>
      </c>
      <c r="P38" s="47" t="s">
        <v>33</v>
      </c>
      <c r="Q38" s="57">
        <f>IFERROR(MEDIAN(Q20:Q36),"")</f>
        <v>0.14391599752933909</v>
      </c>
      <c r="R38" s="57">
        <f t="shared" ref="R38:W38" si="464">IFERROR(MEDIAN(R20:R36),"")</f>
        <v>0.13286713286713286</v>
      </c>
      <c r="S38" s="57">
        <f t="shared" si="464"/>
        <v>0.12785670166769611</v>
      </c>
      <c r="T38" s="57">
        <f t="shared" si="464"/>
        <v>0.12702853945159484</v>
      </c>
      <c r="U38" s="57">
        <f t="shared" si="464"/>
        <v>0.15444879686625629</v>
      </c>
      <c r="V38" s="57">
        <f t="shared" si="464"/>
        <v>0.15432525951557094</v>
      </c>
      <c r="W38" s="57">
        <f t="shared" si="464"/>
        <v>0.15990259740259741</v>
      </c>
      <c r="X38" s="58">
        <f>SUM(Q38:W38)</f>
        <v>1.0003450253001878</v>
      </c>
      <c r="Y38" s="171">
        <f>SUMPRODUCT(('Raw Data'!$C$3:$C$655=DOW!$Z36)*('Raw Data'!$D$3:$D$655=DOW!$AA36)*('Raw Data'!$I$2:$Q$2=DOW!$AC$2)*('Raw Data'!$I$3:$Q$655))</f>
        <v>8902</v>
      </c>
      <c r="Z38" s="268" t="s">
        <v>31</v>
      </c>
      <c r="AA38" s="269"/>
      <c r="AB38" s="269"/>
      <c r="AC38" s="61">
        <f>MEDIAN(AC20:AC36)/$Y$38</f>
        <v>2.7971242417434285E-2</v>
      </c>
      <c r="AD38" s="61">
        <f t="shared" ref="AD38:AI38" si="465">MEDIAN(AD20:AD36)/$Y$38</f>
        <v>2.9880925634688835E-2</v>
      </c>
      <c r="AE38" s="61">
        <f t="shared" si="465"/>
        <v>2.7072567962255673E-2</v>
      </c>
      <c r="AF38" s="61">
        <f t="shared" si="465"/>
        <v>1.9658503707032128E-2</v>
      </c>
      <c r="AG38" s="61">
        <f t="shared" si="465"/>
        <v>2.7184902269152999E-2</v>
      </c>
      <c r="AH38" s="61">
        <f t="shared" si="465"/>
        <v>2.6510896427769041E-2</v>
      </c>
      <c r="AI38" s="61">
        <f t="shared" si="465"/>
        <v>2.7746573803639631E-2</v>
      </c>
      <c r="AJ38" s="62">
        <f>SUM(AC38:AI38)</f>
        <v>0.18602561222197259</v>
      </c>
      <c r="AL38" s="47" t="s">
        <v>33</v>
      </c>
      <c r="AM38" s="57">
        <f t="shared" ref="AM38:AS38" si="466">IFERROR(MEDIAN(AM20:AM36),"")</f>
        <v>0.14627930682976553</v>
      </c>
      <c r="AN38" s="57">
        <f t="shared" si="466"/>
        <v>0.15745647236941712</v>
      </c>
      <c r="AO38" s="57">
        <f t="shared" si="466"/>
        <v>0.14685844057532171</v>
      </c>
      <c r="AP38" s="57">
        <f t="shared" si="466"/>
        <v>0.1108998732572877</v>
      </c>
      <c r="AQ38" s="57">
        <f t="shared" si="466"/>
        <v>0.15150071462601239</v>
      </c>
      <c r="AR38" s="57">
        <f t="shared" si="466"/>
        <v>0.14954128440366973</v>
      </c>
      <c r="AS38" s="57">
        <f t="shared" si="466"/>
        <v>0.15272978576364893</v>
      </c>
      <c r="AT38" s="58">
        <f>SUM(AM38:AS38)</f>
        <v>1.0152658778251231</v>
      </c>
      <c r="AV38">
        <f>SUMPRODUCT(('Raw Data'!$C$3:$C$655=DOW!$AW36)*('Raw Data'!$D$3:$D$655=DOW!$AX36)*('Raw Data'!$I$2:$Q$2=DOW!$AZ$2)*('Raw Data'!$I$3:$Q$655))</f>
        <v>3297</v>
      </c>
      <c r="AW38" s="268" t="s">
        <v>31</v>
      </c>
      <c r="AX38" s="269"/>
      <c r="AY38" s="269"/>
      <c r="AZ38" s="61">
        <f>MEDIAN(AZ20:AZ36)/$AV$38</f>
        <v>2.7600849256900213E-2</v>
      </c>
      <c r="BA38" s="61">
        <f t="shared" ref="BA38:BF38" si="467">MEDIAN(BA20:BA36)/$AV$38</f>
        <v>2.7904155292690323E-2</v>
      </c>
      <c r="BB38" s="61">
        <f t="shared" si="467"/>
        <v>2.8814073400060661E-2</v>
      </c>
      <c r="BC38" s="61">
        <f t="shared" si="467"/>
        <v>2.9117379435850774E-2</v>
      </c>
      <c r="BD38" s="61">
        <f t="shared" si="467"/>
        <v>2.9723991507430998E-2</v>
      </c>
      <c r="BE38" s="61">
        <f t="shared" si="467"/>
        <v>2.8207461328480437E-2</v>
      </c>
      <c r="BF38" s="61">
        <f t="shared" si="467"/>
        <v>3.0027297543221108E-2</v>
      </c>
      <c r="BG38" s="62">
        <f>SUM(AZ38:BF38)</f>
        <v>0.20139520776463452</v>
      </c>
      <c r="BI38" s="47" t="s">
        <v>33</v>
      </c>
      <c r="BJ38" s="57">
        <f t="shared" ref="BJ38:BP38" si="468">IFERROR(MEDIAN(BJ20:BJ36),"")</f>
        <v>0.12556732223903178</v>
      </c>
      <c r="BK38" s="57">
        <f t="shared" si="468"/>
        <v>0.13361462728551335</v>
      </c>
      <c r="BL38" s="57">
        <f t="shared" si="468"/>
        <v>0.14583333333333334</v>
      </c>
      <c r="BM38" s="57">
        <f t="shared" si="468"/>
        <v>0.14896755162241887</v>
      </c>
      <c r="BN38" s="57">
        <f t="shared" si="468"/>
        <v>0.14588859416445624</v>
      </c>
      <c r="BO38" s="57">
        <f t="shared" si="468"/>
        <v>0.14516129032258066</v>
      </c>
      <c r="BP38" s="57">
        <f t="shared" si="468"/>
        <v>0.14820359281437126</v>
      </c>
      <c r="BQ38" s="58">
        <f>SUM(BJ38:BP38)</f>
        <v>0.99323631178170535</v>
      </c>
      <c r="BT38">
        <f>SUMPRODUCT(('Raw Data'!$C$3:$C$655=DOW!$BU36)*('Raw Data'!$D$3:$D$655=DOW!$BV36)*('Raw Data'!$I$2:$Q$2=DOW!$BX$2)*('Raw Data'!$I$3:$Q$655))</f>
        <v>1287</v>
      </c>
      <c r="BU38" s="268" t="s">
        <v>31</v>
      </c>
      <c r="BV38" s="269"/>
      <c r="BW38" s="269"/>
      <c r="BX38" s="61">
        <f>MEDIAN(BX20:BX36)/$BT$38</f>
        <v>2.8749028749028748E-2</v>
      </c>
      <c r="BY38" s="61">
        <f t="shared" ref="BY38:CD38" si="469">MEDIAN(BY20:BY36)/$BT$38</f>
        <v>2.2533022533022532E-2</v>
      </c>
      <c r="BZ38" s="61">
        <f t="shared" si="469"/>
        <v>2.4087024087024088E-2</v>
      </c>
      <c r="CA38" s="61">
        <f t="shared" si="469"/>
        <v>2.564102564102564E-2</v>
      </c>
      <c r="CB38" s="61">
        <f t="shared" si="469"/>
        <v>3.3411033411033408E-2</v>
      </c>
      <c r="CC38" s="61">
        <f t="shared" si="469"/>
        <v>3.5742035742035744E-2</v>
      </c>
      <c r="CD38" s="61">
        <f t="shared" si="469"/>
        <v>2.641802641802642E-2</v>
      </c>
      <c r="CE38" s="62">
        <f>SUM(BX38:CD38)</f>
        <v>0.19658119658119658</v>
      </c>
      <c r="CG38" s="47" t="s">
        <v>33</v>
      </c>
      <c r="CH38" s="57">
        <f t="shared" ref="CH38:CN38" si="470">IFERROR(MEDIAN(CH20:CH36),"")</f>
        <v>0.1598360655737705</v>
      </c>
      <c r="CI38" s="57">
        <f t="shared" si="470"/>
        <v>0.11262798634812286</v>
      </c>
      <c r="CJ38" s="57">
        <f t="shared" si="470"/>
        <v>0.10919540229885058</v>
      </c>
      <c r="CK38" s="57">
        <f t="shared" si="470"/>
        <v>0.13186813186813187</v>
      </c>
      <c r="CL38" s="57">
        <f t="shared" si="470"/>
        <v>0.1693121693121693</v>
      </c>
      <c r="CM38" s="57">
        <f t="shared" si="470"/>
        <v>0.18088737201365188</v>
      </c>
      <c r="CN38" s="57">
        <f t="shared" si="470"/>
        <v>0.14545454545454545</v>
      </c>
      <c r="CO38" s="58">
        <f>SUM(CH38:CN38)</f>
        <v>1.0091816728692424</v>
      </c>
      <c r="CR38">
        <f>SUMPRODUCT(('Raw Data'!$C$3:$C$655=DOW!$CS36)*('Raw Data'!$D$3:$D$655=DOW!$CT36)*('Raw Data'!$I$2:$Q$2=DOW!$CV$2)*('Raw Data'!$I$3:$Q$655))</f>
        <v>13185</v>
      </c>
      <c r="CS38" s="268" t="s">
        <v>31</v>
      </c>
      <c r="CT38" s="269"/>
      <c r="CU38" s="269"/>
      <c r="CV38" s="61">
        <f>MEDIAN(CV20:CV36)/$CR$38</f>
        <v>3.3598786499810393E-2</v>
      </c>
      <c r="CW38" s="61">
        <f t="shared" ref="CW38:DB38" si="471">MEDIAN(CW20:CW36)/$CR$38</f>
        <v>3.3067880166856273E-2</v>
      </c>
      <c r="CX38" s="61">
        <f t="shared" si="471"/>
        <v>2.502844141069397E-2</v>
      </c>
      <c r="CY38" s="61">
        <f t="shared" si="471"/>
        <v>2.0932878270762231E-2</v>
      </c>
      <c r="CZ38" s="61">
        <f t="shared" si="471"/>
        <v>3.7770193401592718E-2</v>
      </c>
      <c r="DA38" s="61">
        <f t="shared" si="471"/>
        <v>3.6480849450132725E-2</v>
      </c>
      <c r="DB38" s="61">
        <f t="shared" si="471"/>
        <v>3.5798255593477435E-2</v>
      </c>
      <c r="DC38" s="62">
        <f>SUM(CV38:DB38)</f>
        <v>0.22267728479332574</v>
      </c>
      <c r="DE38" s="47" t="s">
        <v>33</v>
      </c>
      <c r="DF38" s="57">
        <f t="shared" ref="DF38:DL38" si="472">IFERROR(MEDIAN(DF20:DF36),"")</f>
        <v>0.15254237288135594</v>
      </c>
      <c r="DG38" s="57">
        <f t="shared" si="472"/>
        <v>0.14869341185130658</v>
      </c>
      <c r="DH38" s="57">
        <f t="shared" si="472"/>
        <v>0.11001410437235543</v>
      </c>
      <c r="DI38" s="57">
        <f t="shared" si="472"/>
        <v>9.0937896070975924E-2</v>
      </c>
      <c r="DJ38" s="57">
        <f t="shared" si="472"/>
        <v>0.16983523447401774</v>
      </c>
      <c r="DK38" s="57">
        <f t="shared" si="472"/>
        <v>0.16530889341479973</v>
      </c>
      <c r="DL38" s="57">
        <f t="shared" si="472"/>
        <v>0.16297262059973924</v>
      </c>
      <c r="DM38" s="58">
        <f>SUM(DF38:DL38)</f>
        <v>1.0003045336645506</v>
      </c>
      <c r="DP38">
        <f>SUMPRODUCT(('Raw Data'!$C$3:$C$655=DOW!$DQ36)*('Raw Data'!$D$3:$D$655=DOW!$DR36)*('Raw Data'!$I$2:$Q$2=DOW!$DT$2)*('Raw Data'!$I$3:$Q$655))</f>
        <v>2779</v>
      </c>
      <c r="DQ38" s="268" t="s">
        <v>31</v>
      </c>
      <c r="DR38" s="269"/>
      <c r="DS38" s="269"/>
      <c r="DT38" s="61">
        <f>MEDIAN(DT20:DT36)/$DP$38</f>
        <v>3.166606693055056E-2</v>
      </c>
      <c r="DU38" s="61">
        <f t="shared" ref="DU38:DZ38" si="473">MEDIAN(DU20:DU36)/$DP$38</f>
        <v>2.8787333573227779E-2</v>
      </c>
      <c r="DV38" s="61">
        <f t="shared" si="473"/>
        <v>2.8067650233897085E-2</v>
      </c>
      <c r="DW38" s="61">
        <f t="shared" si="473"/>
        <v>2.5908600215905003E-2</v>
      </c>
      <c r="DX38" s="61">
        <f t="shared" si="473"/>
        <v>3.2385750269881254E-2</v>
      </c>
      <c r="DY38" s="61">
        <f t="shared" si="473"/>
        <v>3.4184958618207986E-2</v>
      </c>
      <c r="DZ38" s="61">
        <f t="shared" si="473"/>
        <v>3.2745591939546598E-2</v>
      </c>
      <c r="EA38" s="226">
        <f>SUM(DT38:DZ38)</f>
        <v>0.21374595178121628</v>
      </c>
      <c r="EC38" s="47" t="s">
        <v>33</v>
      </c>
      <c r="ED38" s="57">
        <f t="shared" ref="ED38:EJ38" si="474">IFERROR(MEDIAN(ED20:ED36),"")</f>
        <v>0.14074074074074075</v>
      </c>
      <c r="EE38" s="57">
        <f t="shared" si="474"/>
        <v>0.1388888888888889</v>
      </c>
      <c r="EF38" s="57">
        <f t="shared" si="474"/>
        <v>0.12623274161735701</v>
      </c>
      <c r="EG38" s="57">
        <f t="shared" si="474"/>
        <v>0.13120567375886524</v>
      </c>
      <c r="EH38" s="57">
        <f t="shared" si="474"/>
        <v>0.15886524822695036</v>
      </c>
      <c r="EI38" s="57">
        <f t="shared" si="474"/>
        <v>0.15642458100558659</v>
      </c>
      <c r="EJ38" s="57">
        <f t="shared" si="474"/>
        <v>0.14967105263157895</v>
      </c>
      <c r="EK38" s="58">
        <f>SUM(ED38:EJ38)</f>
        <v>1.0020289268699678</v>
      </c>
      <c r="EN38">
        <f>SUMPRODUCT(('Raw Data'!$C$3:$C$655=DOW!$EO36)*('Raw Data'!$D$3:$D$655=DOW!$EP36)*('Raw Data'!$I$2:$Q$2=DOW!$ER$2)*('Raw Data'!$I$3:$Q$655))</f>
        <v>10347</v>
      </c>
      <c r="EO38" s="268" t="s">
        <v>31</v>
      </c>
      <c r="EP38" s="269"/>
      <c r="EQ38" s="269"/>
      <c r="ER38" s="61">
        <f>MEDIAN(ER20:ER36)/$EN$38</f>
        <v>2.493476369962308E-2</v>
      </c>
      <c r="ES38" s="61">
        <f t="shared" ref="ES38:EX38" si="475">MEDIAN(ES20:ES36)/$EN$38</f>
        <v>2.3388421764762732E-2</v>
      </c>
      <c r="ET38" s="61">
        <f t="shared" si="475"/>
        <v>2.0102445153184496E-2</v>
      </c>
      <c r="EU38" s="61">
        <f t="shared" si="475"/>
        <v>2.5224702812409395E-2</v>
      </c>
      <c r="EV38" s="61">
        <f t="shared" si="475"/>
        <v>3.2763119744853582E-2</v>
      </c>
      <c r="EW38" s="61">
        <f t="shared" si="475"/>
        <v>2.8317386682130085E-2</v>
      </c>
      <c r="EX38" s="61">
        <f t="shared" si="475"/>
        <v>2.7350922972842369E-2</v>
      </c>
      <c r="EY38" s="62">
        <f>SUM(ER38:EX38)</f>
        <v>0.18208176282980573</v>
      </c>
      <c r="FA38" s="47" t="s">
        <v>33</v>
      </c>
      <c r="FB38" s="57">
        <f t="shared" ref="FB38:FH38" si="476">IFERROR(MEDIAN(FB20:FB36),"")</f>
        <v>0.13872549019607844</v>
      </c>
      <c r="FC38" s="57">
        <f t="shared" si="476"/>
        <v>0.13968389577103801</v>
      </c>
      <c r="FD38" s="57">
        <f t="shared" si="476"/>
        <v>0.10413943355119826</v>
      </c>
      <c r="FE38" s="57">
        <f t="shared" si="476"/>
        <v>0.12246586677699628</v>
      </c>
      <c r="FF38" s="57">
        <f t="shared" si="476"/>
        <v>0.16898608349900596</v>
      </c>
      <c r="FG38" s="57">
        <f t="shared" si="476"/>
        <v>0.15846090194455936</v>
      </c>
      <c r="FH38" s="57">
        <f t="shared" si="476"/>
        <v>0.16470588235294117</v>
      </c>
      <c r="FI38" s="58">
        <f>SUM(FB38:FH38)</f>
        <v>0.99716755409181734</v>
      </c>
      <c r="FL38">
        <f>SUMPRODUCT(('Raw Data'!$C$3:$C$655=DOW!$FM36)*('Raw Data'!$D$3:$D$655=DOW!$FN36)*('Raw Data'!$I$2:$Q$2=DOW!$FP$2)*('Raw Data'!$I$3:$Q$655))</f>
        <v>84296</v>
      </c>
      <c r="FM38" s="268" t="s">
        <v>31</v>
      </c>
      <c r="FN38" s="269"/>
      <c r="FO38" s="269"/>
      <c r="FP38" s="61">
        <f>MEDIAN(FP20:FP36)/$FL$38</f>
        <v>3.3014615165606907E-2</v>
      </c>
      <c r="FQ38" s="61">
        <f t="shared" ref="FQ38:FV38" si="477">MEDIAN(FQ20:FQ36)/$FL$38</f>
        <v>3.1899497010534308E-2</v>
      </c>
      <c r="FR38" s="61">
        <f t="shared" si="477"/>
        <v>2.1377052291923698E-2</v>
      </c>
      <c r="FS38" s="61">
        <f t="shared" si="477"/>
        <v>1.7474138749169595E-2</v>
      </c>
      <c r="FT38" s="61">
        <f t="shared" si="477"/>
        <v>4.0547594191895228E-2</v>
      </c>
      <c r="FU38" s="61">
        <f t="shared" si="477"/>
        <v>3.5885451266964033E-2</v>
      </c>
      <c r="FV38" s="61">
        <f t="shared" si="477"/>
        <v>3.4829647907374015E-2</v>
      </c>
      <c r="FW38" s="62">
        <f>SUM(FP38:FV38)</f>
        <v>0.21502799658346777</v>
      </c>
      <c r="FY38" s="47" t="s">
        <v>33</v>
      </c>
      <c r="FZ38" s="57">
        <f t="shared" ref="FZ38:GF38" si="478">IFERROR(MEDIAN(FZ20:FZ36),"")</f>
        <v>0.15401146131805157</v>
      </c>
      <c r="GA38" s="57">
        <f t="shared" si="478"/>
        <v>0.14725358228397742</v>
      </c>
      <c r="GB38" s="57">
        <f t="shared" si="478"/>
        <v>0.10002164970772895</v>
      </c>
      <c r="GC38" s="57">
        <f t="shared" si="478"/>
        <v>8.2364124356967119E-2</v>
      </c>
      <c r="GD38" s="57">
        <f t="shared" si="478"/>
        <v>0.18986793678285344</v>
      </c>
      <c r="GE38" s="57">
        <f t="shared" si="478"/>
        <v>0.16754721223021582</v>
      </c>
      <c r="GF38" s="57">
        <f t="shared" si="478"/>
        <v>0.16296904957545877</v>
      </c>
      <c r="GG38" s="58">
        <f>SUM(FZ38:GF38)</f>
        <v>1.0040350162552532</v>
      </c>
      <c r="GI38" s="64"/>
      <c r="GJ38">
        <f>SUMPRODUCT(('Raw Data'!$C$3:$C$655=DOW!$GK36)*('Raw Data'!$D$3:$D$655=DOW!$GL36)*('Raw Data'!$I$2:$Q$2=DOW!$GN$2)*('Raw Data'!$I$3:$Q$655))</f>
        <v>70671</v>
      </c>
      <c r="GK38" s="268" t="s">
        <v>31</v>
      </c>
      <c r="GL38" s="269"/>
      <c r="GM38" s="269"/>
      <c r="GN38" s="61">
        <f>MEDIAN(GN20:GN36)/GJ38</f>
        <v>3.1002815865064877E-2</v>
      </c>
      <c r="GO38" s="61">
        <f t="shared" ref="GO38:GT38" si="479">MEDIAN(GO20:GO36)/$GJ$38</f>
        <v>2.9814209506020858E-2</v>
      </c>
      <c r="GP38" s="61">
        <f t="shared" si="479"/>
        <v>2.3786277256583322E-2</v>
      </c>
      <c r="GQ38" s="61">
        <f t="shared" si="479"/>
        <v>2.1748666355365001E-2</v>
      </c>
      <c r="GR38" s="61">
        <f t="shared" si="479"/>
        <v>3.3903581384160407E-2</v>
      </c>
      <c r="GS38" s="61">
        <f t="shared" si="479"/>
        <v>3.2446123586761189E-2</v>
      </c>
      <c r="GT38" s="61">
        <f t="shared" si="479"/>
        <v>3.125751722771717E-2</v>
      </c>
      <c r="GU38" s="62">
        <f>SUM(GN38:GT38)</f>
        <v>0.20395919118167283</v>
      </c>
      <c r="GV38" s="64"/>
      <c r="GW38" s="185" t="s">
        <v>33</v>
      </c>
      <c r="GX38" s="57">
        <f t="shared" ref="GX38:HD38" si="480">IFERROR(MEDIAN(GX20:GX36),"")</f>
        <v>0.15264037898843527</v>
      </c>
      <c r="GY38" s="57">
        <f t="shared" si="480"/>
        <v>0.14622283021735827</v>
      </c>
      <c r="GZ38" s="57">
        <f t="shared" si="480"/>
        <v>0.12102854933298962</v>
      </c>
      <c r="HA38" s="57">
        <f t="shared" si="480"/>
        <v>0.105031159750722</v>
      </c>
      <c r="HB38" s="57">
        <f t="shared" si="480"/>
        <v>0.16500107843842116</v>
      </c>
      <c r="HC38" s="57">
        <f t="shared" si="480"/>
        <v>0.15574417686537703</v>
      </c>
      <c r="HD38" s="57">
        <f t="shared" si="480"/>
        <v>0.15763483614442378</v>
      </c>
      <c r="HE38" s="222">
        <f>SUM(GX38:HD38)</f>
        <v>1.0033030097377271</v>
      </c>
      <c r="HF38" s="64"/>
      <c r="HG38" s="64"/>
      <c r="HH38" s="160">
        <f>SUMPRODUCT(('Raw Data'!$C$3:$C$557=DOW!$D36)*('Raw Data'!$D$3:$D$557=DOW!$E36)*('Raw Data'!$I$2:$AD$2=DOW!HL2)*('Raw Data'!$I$3:$AD$557))</f>
        <v>0</v>
      </c>
      <c r="HI38" s="268" t="s">
        <v>31</v>
      </c>
      <c r="HJ38" s="269"/>
      <c r="HK38" s="269"/>
      <c r="HL38" s="183" t="e">
        <f>MEDIAN(HL20:HL37)/HH38</f>
        <v>#DIV/0!</v>
      </c>
      <c r="HM38" s="183" t="e">
        <f>MEDIAN(HM20:HM37)/HH38</f>
        <v>#DIV/0!</v>
      </c>
      <c r="HN38" s="183" t="e">
        <f>MEDIAN(HN20:HN37)/HH38</f>
        <v>#DIV/0!</v>
      </c>
      <c r="HO38" s="183" t="e">
        <f>MEDIAN(HO20:HO37)/HH38</f>
        <v>#DIV/0!</v>
      </c>
      <c r="HP38" s="183" t="e">
        <f>MEDIAN(HP20:HP37)/HH38</f>
        <v>#DIV/0!</v>
      </c>
      <c r="HQ38" s="183" t="e">
        <f>MEDIAN(HQ20:HQ37)/HH38</f>
        <v>#DIV/0!</v>
      </c>
      <c r="HR38" s="183" t="e">
        <f>MEDIAN(HR20:HR37)/HH38</f>
        <v>#DIV/0!</v>
      </c>
      <c r="HS38" s="184" t="e">
        <f>SUM(HL38:HR38)</f>
        <v>#DIV/0!</v>
      </c>
      <c r="HT38" s="64"/>
      <c r="HU38" s="185" t="s">
        <v>33</v>
      </c>
      <c r="HV38" s="186">
        <f>IFERROR(MEDIAN(HV22:HV36),"")</f>
        <v>0.1488277268093782</v>
      </c>
      <c r="HW38" s="186">
        <f t="shared" ref="HW38:IB38" si="481">IFERROR(MEDIAN(HW22:HW36),"")</f>
        <v>0.14187192118226602</v>
      </c>
      <c r="HX38" s="186">
        <f t="shared" si="481"/>
        <v>0.12379935965848453</v>
      </c>
      <c r="HY38" s="186">
        <f t="shared" si="481"/>
        <v>0.10458911419423693</v>
      </c>
      <c r="HZ38" s="186">
        <f t="shared" si="481"/>
        <v>0.16192345436702649</v>
      </c>
      <c r="IA38" s="186">
        <f t="shared" si="481"/>
        <v>0.16094210009813542</v>
      </c>
      <c r="IB38" s="186">
        <f t="shared" si="481"/>
        <v>0.14647577092511013</v>
      </c>
      <c r="IC38" s="187">
        <f>SUM(HV38:IB38)</f>
        <v>0.98842944723463777</v>
      </c>
      <c r="ID38" s="64"/>
      <c r="IE38" s="64"/>
      <c r="IF38" s="160">
        <f>SUMPRODUCT(('Raw Data'!$C$3:$C$557=DOW!$D36)*('Raw Data'!$D$3:$D$557=DOW!$E36)*('Raw Data'!$I$2:$AD$2=DOW!IJ2)*('Raw Data'!$I$3:$AD$557))</f>
        <v>0</v>
      </c>
      <c r="IG38" s="268" t="s">
        <v>31</v>
      </c>
      <c r="IH38" s="269"/>
      <c r="II38" s="269"/>
      <c r="IJ38" s="183" t="e">
        <f>MEDIAN(IJ20:IJ36)/IF38</f>
        <v>#DIV/0!</v>
      </c>
      <c r="IK38" s="183" t="e">
        <f>MEDIAN(IK20:IK36)/IF38</f>
        <v>#DIV/0!</v>
      </c>
      <c r="IL38" s="183" t="e">
        <f>MEDIAN(IL20:IL36)/IF38</f>
        <v>#DIV/0!</v>
      </c>
      <c r="IM38" s="183" t="e">
        <f>MEDIAN(IM20:IM36)/IF38</f>
        <v>#DIV/0!</v>
      </c>
      <c r="IN38" s="183" t="e">
        <f>MEDIAN(IN20:IN36)/IF38</f>
        <v>#DIV/0!</v>
      </c>
      <c r="IO38" s="183" t="e">
        <f>MEDIAN(IO20:IO36)/IF38</f>
        <v>#DIV/0!</v>
      </c>
      <c r="IP38" s="183" t="e">
        <f>MEDIAN(IP20:IP36)/IF38</f>
        <v>#DIV/0!</v>
      </c>
      <c r="IQ38" s="184" t="e">
        <f>SUM(IJ38:IP38)</f>
        <v>#DIV/0!</v>
      </c>
      <c r="IR38" s="64"/>
      <c r="IS38" s="185" t="s">
        <v>33</v>
      </c>
      <c r="IT38" s="186">
        <f>IFERROR(MEDIAN(IT21:IT37),"")</f>
        <v>0.14738210044543237</v>
      </c>
      <c r="IU38" s="186">
        <f t="shared" ref="IU38:IZ38" si="482">IFERROR(MEDIAN(IU21:IU37),"")</f>
        <v>0.13426323319027184</v>
      </c>
      <c r="IV38" s="186">
        <f t="shared" si="482"/>
        <v>0.14002481886476448</v>
      </c>
      <c r="IW38" s="186">
        <f t="shared" si="482"/>
        <v>0.11824939101298851</v>
      </c>
      <c r="IX38" s="186">
        <f t="shared" si="482"/>
        <v>0.14864481860933826</v>
      </c>
      <c r="IY38" s="186">
        <f t="shared" si="482"/>
        <v>0.15395540005455077</v>
      </c>
      <c r="IZ38" s="186">
        <f t="shared" si="482"/>
        <v>0.1571868490899696</v>
      </c>
      <c r="JA38" s="187">
        <f>SUM(IT38:IZ38)</f>
        <v>0.99970661126731586</v>
      </c>
      <c r="JB38" s="64"/>
      <c r="JC38" s="64"/>
      <c r="JD38" s="160">
        <f>SUMPRODUCT(('Raw Data'!$C$3:$C$557=DOW!$D36)*('Raw Data'!$D$3:$D$557=DOW!$E36)*('Raw Data'!$I$2:$AD$2=DOW!JH2)*('Raw Data'!$I$3:$AD$557))</f>
        <v>0</v>
      </c>
      <c r="JE38" s="268" t="s">
        <v>31</v>
      </c>
      <c r="JF38" s="269"/>
      <c r="JG38" s="269"/>
      <c r="JH38" s="183" t="e">
        <f>MEDIAN(JH20:JH36)/JD38</f>
        <v>#DIV/0!</v>
      </c>
      <c r="JI38" s="183" t="e">
        <f>MEDIAN(JI20:JI36)/JD38</f>
        <v>#DIV/0!</v>
      </c>
      <c r="JJ38" s="183" t="e">
        <f>MEDIAN(JJ20:JJ36)/JD38</f>
        <v>#DIV/0!</v>
      </c>
      <c r="JK38" s="183" t="e">
        <f>MEDIAN(JK20:JK36)/JD38</f>
        <v>#DIV/0!</v>
      </c>
      <c r="JL38" s="183" t="e">
        <f>MEDIAN(JL20:JL36)/JD38</f>
        <v>#DIV/0!</v>
      </c>
      <c r="JM38" s="183" t="e">
        <f>MEDIAN(JM20:JM36)/JD38</f>
        <v>#DIV/0!</v>
      </c>
      <c r="JN38" s="183" t="e">
        <f>MEDIAN(JN20:JN36)/JD38</f>
        <v>#DIV/0!</v>
      </c>
      <c r="JO38" s="184" t="e">
        <f>SUM(JH38:JN38)</f>
        <v>#DIV/0!</v>
      </c>
      <c r="JP38" s="64"/>
      <c r="JQ38" s="185" t="s">
        <v>33</v>
      </c>
      <c r="JR38" s="186">
        <f>IFERROR(MEDIAN(JR21:JR36),"")</f>
        <v>0.16290789422218746</v>
      </c>
      <c r="JS38" s="186">
        <f>IFERROR(MEDIAN(JS22:JS36),"")</f>
        <v>0.12992455993294216</v>
      </c>
      <c r="JT38" s="186">
        <f t="shared" ref="JT38:JX38" si="483">IFERROR(MEDIAN(JT22:JT36),"")</f>
        <v>0.12018779342723004</v>
      </c>
      <c r="JU38" s="186">
        <f t="shared" si="483"/>
        <v>0.11651299245599329</v>
      </c>
      <c r="JV38" s="186">
        <f t="shared" si="483"/>
        <v>0.16138613861386139</v>
      </c>
      <c r="JW38" s="186">
        <f t="shared" si="483"/>
        <v>0.16394927536231885</v>
      </c>
      <c r="JX38" s="186">
        <f t="shared" si="483"/>
        <v>0.15879828326180256</v>
      </c>
      <c r="JY38" s="187">
        <f>SUM(JR38:JX38)</f>
        <v>1.0136669372763358</v>
      </c>
      <c r="JZ38" s="64"/>
      <c r="KA38" s="64"/>
      <c r="KB38" s="64">
        <f>SUMPRODUCT(('Raw Data'!$C$3:$C$367=DOW!$D36)*('Raw Data'!$D$3:$D$367=DOW!$E36)*('Raw Data'!$I$2:$AD$2=DOW!KF2)*('Raw Data'!$I$3:$AD$367))</f>
        <v>0</v>
      </c>
      <c r="KC38" s="268" t="s">
        <v>31</v>
      </c>
      <c r="KD38" s="269"/>
      <c r="KE38" s="269"/>
      <c r="KF38" s="183" t="e">
        <f>MEDIAN(KF32:KF35)/KB38</f>
        <v>#DIV/0!</v>
      </c>
      <c r="KG38" s="183" t="e">
        <f>MEDIAN(KG32:KG35)/KB38</f>
        <v>#DIV/0!</v>
      </c>
      <c r="KH38" s="183" t="e">
        <f>MEDIAN(KH32:KH35)/KB38</f>
        <v>#DIV/0!</v>
      </c>
      <c r="KI38" s="183" t="e">
        <f>MEDIAN(KI32:KI35)/KB38</f>
        <v>#DIV/0!</v>
      </c>
      <c r="KJ38" s="183" t="e">
        <f>MEDIAN(KJ32:KJ35)/KB38</f>
        <v>#DIV/0!</v>
      </c>
      <c r="KK38" s="183" t="e">
        <f>MEDIAN(KK32:KK35)/KB38</f>
        <v>#DIV/0!</v>
      </c>
      <c r="KL38" s="183" t="e">
        <f>MEDIAN(KL32:KL35)/KB38</f>
        <v>#DIV/0!</v>
      </c>
      <c r="KM38" s="184" t="e">
        <f>SUM(KF38:KL38)</f>
        <v>#DIV/0!</v>
      </c>
      <c r="KN38" s="64"/>
      <c r="KO38" s="185" t="s">
        <v>33</v>
      </c>
      <c r="KP38" s="186">
        <f>IFERROR(MEDIAN(KP32:KP35),"")</f>
        <v>0.18333333333333335</v>
      </c>
      <c r="KQ38" s="186">
        <f t="shared" ref="KQ38:KV38" si="484">IFERROR(MEDIAN(KQ32:KQ35),"")</f>
        <v>0.15976190476190477</v>
      </c>
      <c r="KR38" s="186">
        <f t="shared" si="484"/>
        <v>0</v>
      </c>
      <c r="KS38" s="186">
        <f t="shared" si="484"/>
        <v>0</v>
      </c>
      <c r="KT38" s="186">
        <f t="shared" si="484"/>
        <v>0.24246987951807231</v>
      </c>
      <c r="KU38" s="186">
        <f t="shared" si="484"/>
        <v>0.20253968253968252</v>
      </c>
      <c r="KV38" s="186">
        <f t="shared" si="484"/>
        <v>0.19981325863678806</v>
      </c>
      <c r="KW38" s="187">
        <f>SUM(KP38:KV38)</f>
        <v>0.9879180587897809</v>
      </c>
      <c r="KX38" s="64"/>
      <c r="KY38" s="64"/>
      <c r="KZ38" s="64">
        <f>SUMPRODUCT(('Raw Data'!$C$3:$C$367=DOW!$D36)*('Raw Data'!$D$3:$D$367=DOW!$E36)*('Raw Data'!$I$2:$AD$2=DOW!LD2)*('Raw Data'!$I$3:$AD$367))</f>
        <v>0</v>
      </c>
      <c r="LA38" s="268" t="s">
        <v>31</v>
      </c>
      <c r="LB38" s="269"/>
      <c r="LC38" s="269"/>
      <c r="LD38" s="183" t="e">
        <f>MEDIAN(LD32:LD35)/KZ38</f>
        <v>#DIV/0!</v>
      </c>
      <c r="LE38" s="183" t="e">
        <f>MEDIAN(LE32:LE35)/KZ38</f>
        <v>#DIV/0!</v>
      </c>
      <c r="LF38" s="183" t="e">
        <f>MEDIAN(LF32:LF35)/KZ38</f>
        <v>#DIV/0!</v>
      </c>
      <c r="LG38" s="183" t="e">
        <f>MEDIAN(LG32:LG35)/KZ38</f>
        <v>#DIV/0!</v>
      </c>
      <c r="LH38" s="183" t="e">
        <f>MEDIAN(LH32:LH35)/KZ38</f>
        <v>#DIV/0!</v>
      </c>
      <c r="LI38" s="183" t="e">
        <f>MEDIAN(LI32:LI35)/KZ38</f>
        <v>#DIV/0!</v>
      </c>
      <c r="LJ38" s="183" t="e">
        <f>MEDIAN(LJ32:LJ35)/KZ38</f>
        <v>#DIV/0!</v>
      </c>
      <c r="LK38" s="184" t="e">
        <f>SUM(LD38:LJ38)</f>
        <v>#DIV/0!</v>
      </c>
      <c r="LL38" s="64"/>
      <c r="LM38" s="185" t="s">
        <v>33</v>
      </c>
      <c r="LN38" s="186">
        <f>IFERROR(MEDIAN(LN32:LN35),"")</f>
        <v>0.1883618818658386</v>
      </c>
      <c r="LO38" s="186">
        <f t="shared" ref="LO38:LT38" si="485">IFERROR(MEDIAN(LO32:LO35),"")</f>
        <v>0.19294337730463629</v>
      </c>
      <c r="LP38" s="186">
        <f t="shared" si="485"/>
        <v>0</v>
      </c>
      <c r="LQ38" s="186">
        <f t="shared" si="485"/>
        <v>0</v>
      </c>
      <c r="LR38" s="186">
        <f t="shared" si="485"/>
        <v>0.21034586105616496</v>
      </c>
      <c r="LS38" s="186">
        <f t="shared" si="485"/>
        <v>0.20428061037096396</v>
      </c>
      <c r="LT38" s="186">
        <f t="shared" si="485"/>
        <v>0.19025902266785261</v>
      </c>
      <c r="LU38" s="187">
        <f>SUM(LN38:LT38)</f>
        <v>0.98619075326545635</v>
      </c>
      <c r="LV38" s="64"/>
      <c r="LW38" s="64"/>
      <c r="LX38" s="64">
        <f>SUMPRODUCT(('Raw Data'!$C$3:$C$367=DOW!$D36)*('Raw Data'!$D$3:$D$367=DOW!$E36)*('Raw Data'!$I$2:$AD$2=DOW!MB2)*('Raw Data'!$I$3:$AD$367))</f>
        <v>0</v>
      </c>
      <c r="LY38" s="268" t="s">
        <v>31</v>
      </c>
      <c r="LZ38" s="269"/>
      <c r="MA38" s="269"/>
      <c r="MB38" s="183" t="e">
        <f>MEDIAN(MB32:MB35)/LX38</f>
        <v>#DIV/0!</v>
      </c>
      <c r="MC38" s="183" t="e">
        <f>MEDIAN(MC32:MC35)/LX38</f>
        <v>#DIV/0!</v>
      </c>
      <c r="MD38" s="183" t="e">
        <f>MEDIAN(MD32:MD35)/LX38</f>
        <v>#DIV/0!</v>
      </c>
      <c r="ME38" s="183" t="e">
        <f>MEDIAN(ME32:ME35)/LX38</f>
        <v>#DIV/0!</v>
      </c>
      <c r="MF38" s="183" t="e">
        <f>MEDIAN(MF32:MF35)/LX38</f>
        <v>#DIV/0!</v>
      </c>
      <c r="MG38" s="183" t="e">
        <f>MEDIAN(MG32:MG35)/LX38</f>
        <v>#DIV/0!</v>
      </c>
      <c r="MH38" s="183" t="e">
        <f>MEDIAN(MH32:MH35)/LX38</f>
        <v>#DIV/0!</v>
      </c>
      <c r="MI38" s="184" t="e">
        <f>SUM(MB38:MH38)</f>
        <v>#DIV/0!</v>
      </c>
      <c r="MJ38" s="64"/>
      <c r="MK38" s="185" t="s">
        <v>33</v>
      </c>
      <c r="ML38" s="186">
        <f>IFERROR(MEDIAN(ML32:ML35),"")</f>
        <v>0.1958807323808226</v>
      </c>
      <c r="MM38" s="186">
        <f t="shared" ref="MM38:MR38" si="486">IFERROR(MEDIAN(MM32:MM35),"")</f>
        <v>0.16197642881957203</v>
      </c>
      <c r="MN38" s="186">
        <f t="shared" si="486"/>
        <v>3.9108182180692647E-2</v>
      </c>
      <c r="MO38" s="186">
        <f t="shared" si="486"/>
        <v>4.0308569671695535E-2</v>
      </c>
      <c r="MP38" s="186">
        <f t="shared" si="486"/>
        <v>0.17969315663210966</v>
      </c>
      <c r="MQ38" s="186">
        <f t="shared" si="486"/>
        <v>0.18686294832837499</v>
      </c>
      <c r="MR38" s="186">
        <f t="shared" si="486"/>
        <v>0.19509365608161894</v>
      </c>
      <c r="MS38" s="187">
        <f>SUM(ML38:MR38)</f>
        <v>0.99892367409488636</v>
      </c>
      <c r="MT38" s="64"/>
      <c r="MU38" s="64"/>
      <c r="MV38" s="64">
        <f>SUMPRODUCT(('Raw Data'!$C$3:$C$367=DOW!$D36)*('Raw Data'!$D$3:$D$367=DOW!$E36)*('Raw Data'!$I$2:$AD$2=DOW!MZ2)*('Raw Data'!$I$3:$AD$367))</f>
        <v>0</v>
      </c>
      <c r="MW38" s="268" t="s">
        <v>31</v>
      </c>
      <c r="MX38" s="269"/>
      <c r="MY38" s="269"/>
      <c r="MZ38" s="183" t="e">
        <f>MEDIAN(MZ32:MZ35)/MV38</f>
        <v>#DIV/0!</v>
      </c>
      <c r="NA38" s="183" t="e">
        <f>MEDIAN(NA32:NA35)/MV38</f>
        <v>#DIV/0!</v>
      </c>
      <c r="NB38" s="183" t="e">
        <f>MEDIAN(NB32:NB35)/MV38</f>
        <v>#DIV/0!</v>
      </c>
      <c r="NC38" s="183" t="e">
        <f>MEDIAN(NC32:NC35)/MV38</f>
        <v>#DIV/0!</v>
      </c>
      <c r="ND38" s="183" t="e">
        <f>MEDIAN(ND32:ND35)/MV38</f>
        <v>#DIV/0!</v>
      </c>
      <c r="NE38" s="183" t="e">
        <f>MEDIAN(NE32:NE35)/MV38</f>
        <v>#DIV/0!</v>
      </c>
      <c r="NF38" s="183" t="e">
        <f>MEDIAN(NF32:NF35)/MV38</f>
        <v>#DIV/0!</v>
      </c>
      <c r="NG38" s="184" t="e">
        <f>SUM(MZ38:NF38)</f>
        <v>#DIV/0!</v>
      </c>
      <c r="NH38" s="64"/>
      <c r="NI38" s="185" t="s">
        <v>33</v>
      </c>
      <c r="NJ38" s="186">
        <f>IFERROR(MEDIAN(NJ32:NJ35),"")</f>
        <v>0.15689859396729128</v>
      </c>
      <c r="NK38" s="186">
        <f t="shared" ref="NK38:NP38" si="487">IFERROR(MEDIAN(NK32:NK35),"")</f>
        <v>0.12317802912386289</v>
      </c>
      <c r="NL38" s="186">
        <f t="shared" si="487"/>
        <v>0.11665628999342811</v>
      </c>
      <c r="NM38" s="186">
        <f t="shared" si="487"/>
        <v>9.1358545104179206E-2</v>
      </c>
      <c r="NN38" s="186">
        <f t="shared" si="487"/>
        <v>0.17737557364819256</v>
      </c>
      <c r="NO38" s="186">
        <f t="shared" si="487"/>
        <v>0.17030294738341473</v>
      </c>
      <c r="NP38" s="186">
        <f t="shared" si="487"/>
        <v>0.18356082445921829</v>
      </c>
      <c r="NQ38" s="187">
        <f>SUM(NJ38:NP38)</f>
        <v>1.0193308036795869</v>
      </c>
      <c r="NR38" s="64"/>
      <c r="NS38" s="64"/>
      <c r="NT38" s="64">
        <f>SUMPRODUCT(('Raw Data'!$C$3:$C$367=DOW!$D36)*('Raw Data'!$D$3:$D$367=DOW!$E36)*('Raw Data'!$I$2:$AD$2=DOW!NX2)*('Raw Data'!$I$3:$AD$367))</f>
        <v>0</v>
      </c>
      <c r="NU38" s="268" t="s">
        <v>31</v>
      </c>
      <c r="NV38" s="269"/>
      <c r="NW38" s="269"/>
      <c r="NX38" s="183" t="e">
        <f>MEDIAN(NX32:NX35)/NT38</f>
        <v>#DIV/0!</v>
      </c>
      <c r="NY38" s="183" t="e">
        <f>MEDIAN(NY32:NY35)/NT38</f>
        <v>#DIV/0!</v>
      </c>
      <c r="NZ38" s="183" t="e">
        <f>MEDIAN(NZ32:NZ35)/NT38</f>
        <v>#DIV/0!</v>
      </c>
      <c r="OA38" s="183" t="e">
        <f>MEDIAN(OA32:OA35)/NT38</f>
        <v>#DIV/0!</v>
      </c>
      <c r="OB38" s="183" t="e">
        <f>MEDIAN(OB32:OB35)/NT38</f>
        <v>#DIV/0!</v>
      </c>
      <c r="OC38" s="183" t="e">
        <f>MEDIAN(OC32:OC35)/NT38</f>
        <v>#DIV/0!</v>
      </c>
      <c r="OD38" s="183" t="e">
        <f>MEDIAN(OD32:OD35)/NT38</f>
        <v>#DIV/0!</v>
      </c>
      <c r="OE38" s="184" t="e">
        <f>SUM(NX38:OD38)</f>
        <v>#DIV/0!</v>
      </c>
      <c r="OF38" s="64"/>
      <c r="OG38" s="185" t="s">
        <v>33</v>
      </c>
      <c r="OH38" s="186" t="str">
        <f>IFERROR(MEDIAN(OH32:OH35),"")</f>
        <v/>
      </c>
      <c r="OI38" s="186" t="str">
        <f t="shared" ref="OI38:ON38" si="488">IFERROR(MEDIAN(OI32:OI35),"")</f>
        <v/>
      </c>
      <c r="OJ38" s="186" t="str">
        <f t="shared" si="488"/>
        <v/>
      </c>
      <c r="OK38" s="186" t="str">
        <f t="shared" si="488"/>
        <v/>
      </c>
      <c r="OL38" s="186" t="str">
        <f t="shared" si="488"/>
        <v/>
      </c>
      <c r="OM38" s="186" t="str">
        <f t="shared" si="488"/>
        <v/>
      </c>
      <c r="ON38" s="186" t="str">
        <f t="shared" si="488"/>
        <v/>
      </c>
      <c r="OO38" s="187">
        <f>SUM(OH38:ON38)</f>
        <v>0</v>
      </c>
      <c r="OP38" s="64"/>
      <c r="OQ38" s="64"/>
      <c r="OR38" s="64">
        <f>SUMPRODUCT(('Raw Data'!$C$3:$C$367=DOW!$D36)*('Raw Data'!$D$3:$D$367=DOW!$E36)*('Raw Data'!$I$2:$AD$2=DOW!OV2)*('Raw Data'!$I$3:$AD$367))</f>
        <v>0</v>
      </c>
      <c r="OS38" s="268" t="s">
        <v>31</v>
      </c>
      <c r="OT38" s="269"/>
      <c r="OU38" s="269"/>
      <c r="OV38" s="183" t="e">
        <f>MEDIAN(OV32:OV35)/OR38</f>
        <v>#DIV/0!</v>
      </c>
      <c r="OW38" s="183" t="e">
        <f>MEDIAN(OW32:OW35)/OR38</f>
        <v>#DIV/0!</v>
      </c>
      <c r="OX38" s="183" t="e">
        <f>MEDIAN(OX32:OX35)/OR38</f>
        <v>#DIV/0!</v>
      </c>
      <c r="OY38" s="183" t="e">
        <f>MEDIAN(OY32:OY35)/OR38</f>
        <v>#DIV/0!</v>
      </c>
      <c r="OZ38" s="183" t="e">
        <f>MEDIAN(OZ32:OZ35)/OR38</f>
        <v>#DIV/0!</v>
      </c>
      <c r="PA38" s="183" t="e">
        <f>MEDIAN(PA32:PA35)/OR38</f>
        <v>#DIV/0!</v>
      </c>
      <c r="PB38" s="183" t="e">
        <f>MEDIAN(PB32:PB35)/OR38</f>
        <v>#DIV/0!</v>
      </c>
      <c r="PC38" s="184" t="e">
        <f>SUM(OV38:PB38)</f>
        <v>#DIV/0!</v>
      </c>
      <c r="PD38" s="64"/>
      <c r="PE38" s="185" t="s">
        <v>33</v>
      </c>
      <c r="PF38" s="186" t="str">
        <f>IFERROR(MEDIAN(PF32:PF35),"")</f>
        <v/>
      </c>
      <c r="PG38" s="186" t="str">
        <f t="shared" ref="PG38:PL38" si="489">IFERROR(MEDIAN(PG32:PG35),"")</f>
        <v/>
      </c>
      <c r="PH38" s="186" t="str">
        <f t="shared" si="489"/>
        <v/>
      </c>
      <c r="PI38" s="186" t="str">
        <f t="shared" si="489"/>
        <v/>
      </c>
      <c r="PJ38" s="186" t="str">
        <f t="shared" si="489"/>
        <v/>
      </c>
      <c r="PK38" s="186" t="str">
        <f t="shared" si="489"/>
        <v/>
      </c>
      <c r="PL38" s="186" t="str">
        <f t="shared" si="489"/>
        <v/>
      </c>
      <c r="PM38" s="187">
        <f>SUM(PF38:PL38)</f>
        <v>0</v>
      </c>
      <c r="PN38" s="64"/>
      <c r="PO38" s="64"/>
      <c r="PP38" s="64"/>
      <c r="PQ38" s="64"/>
      <c r="PR38" s="64">
        <f>SUMPRODUCT(('Raw Data'!$C$3:$C$367=DOW!$D36)*('Raw Data'!$D$3:$D$367=DOW!$E36)*('Raw Data'!$I$2:$AD$2=DOW!PV2)*('Raw Data'!$I$3:$AD$367))</f>
        <v>0</v>
      </c>
      <c r="PS38" s="268" t="s">
        <v>31</v>
      </c>
      <c r="PT38" s="269"/>
      <c r="PU38" s="269"/>
      <c r="PV38" s="183" t="e">
        <f>MEDIAN(PV32:PV35)/PR38</f>
        <v>#DIV/0!</v>
      </c>
      <c r="PW38" s="183" t="e">
        <f>MEDIAN(PW32:PW35)/PR38</f>
        <v>#DIV/0!</v>
      </c>
      <c r="PX38" s="183" t="e">
        <f>MEDIAN(PX32:PX35)/PR38</f>
        <v>#DIV/0!</v>
      </c>
      <c r="PY38" s="183" t="e">
        <f>MEDIAN(PY32:PY35)/PR38</f>
        <v>#DIV/0!</v>
      </c>
      <c r="PZ38" s="183" t="e">
        <f>MEDIAN(PZ32:PZ35)/PR38</f>
        <v>#DIV/0!</v>
      </c>
      <c r="QA38" s="183" t="e">
        <f>MEDIAN(QA32:QA35)/PR38</f>
        <v>#DIV/0!</v>
      </c>
      <c r="QB38" s="183" t="e">
        <f>MEDIAN(QB32:QB35)/PR38</f>
        <v>#DIV/0!</v>
      </c>
      <c r="QC38" s="184" t="e">
        <f>SUM(PV38:QB38)</f>
        <v>#DIV/0!</v>
      </c>
      <c r="QD38" s="64"/>
      <c r="QE38" s="185" t="s">
        <v>33</v>
      </c>
      <c r="QF38" s="186" t="str">
        <f>IFERROR(MEDIAN(QF32:QF35),"")</f>
        <v/>
      </c>
      <c r="QG38" s="186" t="str">
        <f t="shared" ref="QG38:QL38" si="490">IFERROR(MEDIAN(QG32:QG35),"")</f>
        <v/>
      </c>
      <c r="QH38" s="186" t="str">
        <f t="shared" si="490"/>
        <v/>
      </c>
      <c r="QI38" s="186" t="str">
        <f t="shared" si="490"/>
        <v/>
      </c>
      <c r="QJ38" s="186" t="str">
        <f t="shared" si="490"/>
        <v/>
      </c>
      <c r="QK38" s="186" t="str">
        <f t="shared" si="490"/>
        <v/>
      </c>
      <c r="QL38" s="186" t="str">
        <f t="shared" si="490"/>
        <v/>
      </c>
      <c r="QM38" s="187">
        <f>SUM(QF38:QL38)</f>
        <v>0</v>
      </c>
      <c r="QP38" s="64">
        <f>SUMPRODUCT(('Raw Data'!$C$3:$C$367=DOW!$D36)*('Raw Data'!$D$3:$D$367=DOW!$E36)*('Raw Data'!$I$2:$AD$2=DOW!QT2)*('Raw Data'!$I$3:$AD$367))</f>
        <v>0</v>
      </c>
      <c r="QQ38" s="268" t="s">
        <v>31</v>
      </c>
      <c r="QR38" s="269"/>
      <c r="QS38" s="269"/>
      <c r="QT38" s="183" t="e">
        <f>MEDIAN(QT32:QT35)/QP38</f>
        <v>#DIV/0!</v>
      </c>
      <c r="QU38" s="183" t="e">
        <f>MEDIAN(QU32:QU35)/QP38</f>
        <v>#DIV/0!</v>
      </c>
      <c r="QV38" s="183" t="e">
        <f>MEDIAN(QV32:QV35)/QP38</f>
        <v>#DIV/0!</v>
      </c>
      <c r="QW38" s="183" t="e">
        <f>MEDIAN(QW32:QW35)/QP38</f>
        <v>#DIV/0!</v>
      </c>
      <c r="QX38" s="183" t="e">
        <f>MEDIAN(QX32:QX35)/QP38</f>
        <v>#DIV/0!</v>
      </c>
      <c r="QY38" s="183" t="e">
        <f>MEDIAN(QY32:QY35)/QP38</f>
        <v>#DIV/0!</v>
      </c>
      <c r="QZ38" s="183" t="e">
        <f>MEDIAN(QZ32:QZ35)/QP38</f>
        <v>#DIV/0!</v>
      </c>
      <c r="RA38" s="184" t="e">
        <f>SUM(QT38:QZ38)</f>
        <v>#DIV/0!</v>
      </c>
      <c r="RB38" s="64"/>
      <c r="RC38" s="185" t="s">
        <v>33</v>
      </c>
      <c r="RD38" s="186" t="str">
        <f>IFERROR(MEDIAN(RD32:RD35),"")</f>
        <v/>
      </c>
      <c r="RE38" s="186" t="str">
        <f t="shared" ref="RE38:RJ38" si="491">IFERROR(MEDIAN(RE32:RE35),"")</f>
        <v/>
      </c>
      <c r="RF38" s="186" t="str">
        <f t="shared" si="491"/>
        <v/>
      </c>
      <c r="RG38" s="186" t="str">
        <f t="shared" si="491"/>
        <v/>
      </c>
      <c r="RH38" s="186" t="str">
        <f t="shared" si="491"/>
        <v/>
      </c>
      <c r="RI38" s="186" t="str">
        <f t="shared" si="491"/>
        <v/>
      </c>
      <c r="RJ38" s="186" t="str">
        <f t="shared" si="491"/>
        <v/>
      </c>
      <c r="RK38" s="187">
        <f>SUM(RD38:RJ38)</f>
        <v>0</v>
      </c>
    </row>
    <row r="39" spans="1:479" ht="12.75" customHeight="1" thickBot="1" x14ac:dyDescent="0.3">
      <c r="P39" s="48" t="s">
        <v>19</v>
      </c>
      <c r="Q39" s="59">
        <f>Q38/$X$38</f>
        <v>0.14386635999529479</v>
      </c>
      <c r="R39" s="60">
        <f t="shared" ref="R39:W39" si="492">R38/$X$38</f>
        <v>0.13282130615610502</v>
      </c>
      <c r="S39" s="60">
        <f t="shared" si="492"/>
        <v>0.12781260308594861</v>
      </c>
      <c r="T39" s="60">
        <f t="shared" si="492"/>
        <v>0.12698472650821208</v>
      </c>
      <c r="U39" s="60">
        <f t="shared" si="492"/>
        <v>0.15439552650337682</v>
      </c>
      <c r="V39" s="60">
        <f t="shared" si="492"/>
        <v>0.15427203176150184</v>
      </c>
      <c r="W39" s="60">
        <f t="shared" si="492"/>
        <v>0.1598474459895606</v>
      </c>
      <c r="X39" s="67">
        <f>SUM(Q39:W39)</f>
        <v>0.99999999999999978</v>
      </c>
      <c r="AL39" s="48" t="s">
        <v>19</v>
      </c>
      <c r="AM39" s="59">
        <f>AM38/$AT$38</f>
        <v>0.14407980217272875</v>
      </c>
      <c r="AN39" s="60">
        <f t="shared" ref="AN39:AS39" si="493">AN38/$AT$38</f>
        <v>0.1550889041072831</v>
      </c>
      <c r="AO39" s="60">
        <f t="shared" si="493"/>
        <v>0.14465022786929288</v>
      </c>
      <c r="AP39" s="60">
        <f t="shared" si="493"/>
        <v>0.10923234561458384</v>
      </c>
      <c r="AQ39" s="60">
        <f t="shared" si="493"/>
        <v>0.14922269913232325</v>
      </c>
      <c r="AR39" s="60">
        <f t="shared" si="493"/>
        <v>0.14729273155915895</v>
      </c>
      <c r="AS39" s="60">
        <f t="shared" si="493"/>
        <v>0.15043328954462926</v>
      </c>
      <c r="AT39" s="67">
        <f>SUM(AM39:AS39)</f>
        <v>1</v>
      </c>
      <c r="BI39" s="48" t="s">
        <v>19</v>
      </c>
      <c r="BJ39" s="60">
        <f>IFERROR(BJ38/$BQ$38,"")</f>
        <v>0.12642240396324647</v>
      </c>
      <c r="BK39" s="60">
        <f t="shared" ref="BK39:BP39" si="494">IFERROR(BK38/$BQ$38,"")</f>
        <v>0.13452450912294006</v>
      </c>
      <c r="BL39" s="60">
        <f t="shared" si="494"/>
        <v>0.14682642147036681</v>
      </c>
      <c r="BM39" s="60">
        <f t="shared" si="494"/>
        <v>0.14998198299375018</v>
      </c>
      <c r="BN39" s="60">
        <f t="shared" si="494"/>
        <v>0.14688205861378112</v>
      </c>
      <c r="BO39" s="60">
        <f t="shared" si="494"/>
        <v>0.14614980201658634</v>
      </c>
      <c r="BP39" s="60">
        <f t="shared" si="494"/>
        <v>0.14921282181932916</v>
      </c>
      <c r="BQ39" s="67">
        <f>SUM(BJ39:BP39)</f>
        <v>1.0000000000000002</v>
      </c>
      <c r="CG39" s="48" t="s">
        <v>19</v>
      </c>
      <c r="CH39" s="60">
        <f>IFERROR(CH38/$CO$38,"")</f>
        <v>0.15838185519098316</v>
      </c>
      <c r="CI39" s="60">
        <f t="shared" ref="CI39:CN39" si="495">IFERROR(CI38/$CO$38,"")</f>
        <v>0.11160328152601701</v>
      </c>
      <c r="CJ39" s="60">
        <f t="shared" si="495"/>
        <v>0.10820192759584409</v>
      </c>
      <c r="CK39" s="60">
        <f t="shared" si="495"/>
        <v>0.13066837757092101</v>
      </c>
      <c r="CL39" s="60">
        <f t="shared" si="495"/>
        <v>0.16777174404167636</v>
      </c>
      <c r="CM39" s="60">
        <f t="shared" si="495"/>
        <v>0.17924163396602733</v>
      </c>
      <c r="CN39" s="60">
        <f t="shared" si="495"/>
        <v>0.14413118010853104</v>
      </c>
      <c r="CO39" s="67">
        <f>IFERROR(SUM(CH39:CN39),"")</f>
        <v>1</v>
      </c>
      <c r="DE39" s="48" t="s">
        <v>19</v>
      </c>
      <c r="DF39" s="60">
        <f>IFERROR(DF38/$DM$38,"")</f>
        <v>0.15249593273613074</v>
      </c>
      <c r="DG39" s="60">
        <f t="shared" ref="DG39:DL39" si="496">IFERROR(DG38/$DM$38,"")</f>
        <v>0.14864814348744171</v>
      </c>
      <c r="DH39" s="60">
        <f t="shared" si="496"/>
        <v>0.10998061157368337</v>
      </c>
      <c r="DI39" s="60">
        <f t="shared" si="496"/>
        <v>9.0910210851320297E-2</v>
      </c>
      <c r="DJ39" s="60">
        <f t="shared" si="496"/>
        <v>0.16978352967354593</v>
      </c>
      <c r="DK39" s="60">
        <f t="shared" si="496"/>
        <v>0.16525856661790919</v>
      </c>
      <c r="DL39" s="60">
        <f t="shared" si="496"/>
        <v>0.16292300505996873</v>
      </c>
      <c r="DM39" s="67">
        <f>IFERROR(SUM(DF39:DL39),"")</f>
        <v>0.99999999999999989</v>
      </c>
      <c r="EC39" s="48" t="s">
        <v>19</v>
      </c>
      <c r="ED39" s="60">
        <f>IFERROR(ED38/$EK$38,"")</f>
        <v>0.14045576626252879</v>
      </c>
      <c r="EE39" s="60">
        <f t="shared" ref="EE39:EJ39" si="497">IFERROR(EE38/$EK$38,"")</f>
        <v>0.13860766407486394</v>
      </c>
      <c r="EF39" s="60">
        <f t="shared" si="497"/>
        <v>0.12597714320650355</v>
      </c>
      <c r="EG39" s="60">
        <f t="shared" si="497"/>
        <v>0.13094000606221187</v>
      </c>
      <c r="EH39" s="60">
        <f t="shared" si="497"/>
        <v>0.15854357490775925</v>
      </c>
      <c r="EI39" s="60">
        <f t="shared" si="497"/>
        <v>0.15610784959493054</v>
      </c>
      <c r="EJ39" s="60">
        <f t="shared" si="497"/>
        <v>0.14936799589120206</v>
      </c>
      <c r="EK39" s="67">
        <f>IFERROR(SUM(ED39:EJ39),"")</f>
        <v>1</v>
      </c>
      <c r="FA39" s="48" t="s">
        <v>19</v>
      </c>
      <c r="FB39" s="60">
        <f>IFERROR(FB38/$FI$38,"")</f>
        <v>0.13911953876439992</v>
      </c>
      <c r="FC39" s="60">
        <f t="shared" ref="FC39:FH39" si="498">IFERROR(FC38/$FI$38,"")</f>
        <v>0.14008066668219751</v>
      </c>
      <c r="FD39" s="60">
        <f t="shared" si="498"/>
        <v>0.1044352407214498</v>
      </c>
      <c r="FE39" s="60">
        <f t="shared" si="498"/>
        <v>0.12281373002407162</v>
      </c>
      <c r="FF39" s="60">
        <f t="shared" si="498"/>
        <v>0.16946608702377217</v>
      </c>
      <c r="FG39" s="60">
        <f t="shared" si="498"/>
        <v>0.1589110087811467</v>
      </c>
      <c r="FH39" s="60">
        <f t="shared" si="498"/>
        <v>0.16517372800296243</v>
      </c>
      <c r="FI39" s="67">
        <f>IFERROR(SUM(FB39:FH39),"")</f>
        <v>1.0000000000000002</v>
      </c>
      <c r="FY39" s="48" t="s">
        <v>19</v>
      </c>
      <c r="FZ39" s="60">
        <f>IFERROR(FZ38/$GG$38,"")</f>
        <v>0.15339252000639153</v>
      </c>
      <c r="GA39" s="60">
        <f t="shared" ref="GA39:GF39" si="499">IFERROR(GA38/$GG$38,"")</f>
        <v>0.14666179953881361</v>
      </c>
      <c r="GB39" s="60">
        <f t="shared" si="499"/>
        <v>9.9619682668817114E-2</v>
      </c>
      <c r="GC39" s="60">
        <f t="shared" si="499"/>
        <v>8.2033119386772366E-2</v>
      </c>
      <c r="GD39" s="60">
        <f t="shared" si="499"/>
        <v>0.18910489545574158</v>
      </c>
      <c r="GE39" s="60">
        <f t="shared" si="499"/>
        <v>0.16687387343831517</v>
      </c>
      <c r="GF39" s="60">
        <f t="shared" si="499"/>
        <v>0.16231410950514855</v>
      </c>
      <c r="GG39" s="67">
        <f>IFERROR(SUM(FZ39:GF39),"")</f>
        <v>0.99999999999999989</v>
      </c>
      <c r="GI39" s="64"/>
      <c r="GJ39" s="64"/>
      <c r="GK39" s="64"/>
      <c r="GL39" s="64"/>
      <c r="GM39" s="64"/>
      <c r="GN39" s="64"/>
      <c r="GO39" s="64"/>
      <c r="GP39" s="64"/>
      <c r="GQ39" s="64"/>
      <c r="GR39" s="64"/>
      <c r="GS39" s="64"/>
      <c r="GT39" s="64"/>
      <c r="GU39" s="64"/>
      <c r="GV39" s="64"/>
      <c r="GW39" s="188" t="s">
        <v>19</v>
      </c>
      <c r="GX39" s="223">
        <f>IFERROR(GX38/$HE$38,"")</f>
        <v>0.15213786613511396</v>
      </c>
      <c r="GY39" s="223">
        <f t="shared" ref="GY39:HD39" si="500">IFERROR(GY38/$HE$38,"")</f>
        <v>0.14574144480597373</v>
      </c>
      <c r="GZ39" s="223">
        <f t="shared" si="500"/>
        <v>0.12063010691518569</v>
      </c>
      <c r="HA39" s="223">
        <f t="shared" si="500"/>
        <v>0.1046853829115674</v>
      </c>
      <c r="HB39" s="223">
        <f t="shared" si="500"/>
        <v>0.16445787248416008</v>
      </c>
      <c r="HC39" s="223">
        <f t="shared" si="500"/>
        <v>0.15523144588800747</v>
      </c>
      <c r="HD39" s="223">
        <f t="shared" si="500"/>
        <v>0.15711588085999165</v>
      </c>
      <c r="HE39" s="224">
        <f>IFERROR(SUM(GX39:HD39),"")</f>
        <v>0.99999999999999989</v>
      </c>
      <c r="HF39" s="64"/>
      <c r="HG39" s="64"/>
      <c r="HH39" s="64"/>
      <c r="HI39" s="64"/>
      <c r="HJ39" s="64"/>
      <c r="HK39" s="64"/>
      <c r="HL39" s="64"/>
      <c r="HM39" s="64"/>
      <c r="HN39" s="64"/>
      <c r="HO39" s="64"/>
      <c r="HP39" s="64"/>
      <c r="HQ39" s="64"/>
      <c r="HR39" s="64"/>
      <c r="HS39" s="64"/>
      <c r="HT39" s="64"/>
      <c r="HU39" s="188" t="s">
        <v>19</v>
      </c>
      <c r="HV39" s="189">
        <f>IFERROR(HV38/$IC$38,"")</f>
        <v>0.15056990382647797</v>
      </c>
      <c r="HW39" s="189">
        <f t="shared" ref="HW39:IB39" si="501">IFERROR(HW38/$IC$38,"")</f>
        <v>0.14353267355518987</v>
      </c>
      <c r="HX39" s="189">
        <f t="shared" si="501"/>
        <v>0.12524855466906834</v>
      </c>
      <c r="HY39" s="189">
        <f t="shared" si="501"/>
        <v>0.10581343411697153</v>
      </c>
      <c r="HZ39" s="189">
        <f t="shared" si="501"/>
        <v>0.16381892993986083</v>
      </c>
      <c r="IA39" s="189">
        <f t="shared" si="501"/>
        <v>0.16282608794022529</v>
      </c>
      <c r="IB39" s="189">
        <f t="shared" si="501"/>
        <v>0.14819041595220611</v>
      </c>
      <c r="IC39" s="190">
        <f>IFERROR(SUM(HV39:IB39),"")</f>
        <v>0.99999999999999978</v>
      </c>
      <c r="ID39" s="64"/>
      <c r="IE39" s="64"/>
      <c r="IF39" s="64"/>
      <c r="IG39" s="64"/>
      <c r="IH39" s="64"/>
      <c r="II39" s="64"/>
      <c r="IJ39" s="64"/>
      <c r="IK39" s="64"/>
      <c r="IL39" s="64"/>
      <c r="IM39" s="64"/>
      <c r="IN39" s="64"/>
      <c r="IO39" s="64"/>
      <c r="IP39" s="64"/>
      <c r="IQ39" s="64"/>
      <c r="IR39" s="64"/>
      <c r="IS39" s="188" t="s">
        <v>19</v>
      </c>
      <c r="IT39" s="189">
        <f>IFERROR(IT38/$JA$38,"")</f>
        <v>0.14742535338302692</v>
      </c>
      <c r="IU39" s="189">
        <f t="shared" ref="IU39:IZ39" si="502">IFERROR(IU38/$JA$38,"")</f>
        <v>0.13430263607046469</v>
      </c>
      <c r="IV39" s="189">
        <f t="shared" si="502"/>
        <v>0.14006591262536189</v>
      </c>
      <c r="IW39" s="189">
        <f t="shared" si="502"/>
        <v>0.11828409423349237</v>
      </c>
      <c r="IX39" s="189">
        <f t="shared" si="502"/>
        <v>0.1486884421229375</v>
      </c>
      <c r="IY39" s="189">
        <f t="shared" si="502"/>
        <v>0.15400058209016282</v>
      </c>
      <c r="IZ39" s="189">
        <f t="shared" si="502"/>
        <v>0.15723297947455381</v>
      </c>
      <c r="JA39" s="190">
        <f>IFERROR(SUM(IT39:IZ39),"")</f>
        <v>1</v>
      </c>
      <c r="JB39" s="64"/>
      <c r="JC39" s="64"/>
      <c r="JD39" s="64"/>
      <c r="JE39" s="64"/>
      <c r="JF39" s="64"/>
      <c r="JG39" s="64"/>
      <c r="JH39" s="64"/>
      <c r="JI39" s="64"/>
      <c r="JJ39" s="64"/>
      <c r="JK39" s="64"/>
      <c r="JL39" s="64"/>
      <c r="JM39" s="64"/>
      <c r="JN39" s="64"/>
      <c r="JO39" s="64"/>
      <c r="JP39" s="64"/>
      <c r="JQ39" s="188" t="s">
        <v>19</v>
      </c>
      <c r="JR39" s="189">
        <f>IFERROR(JR38/$JY$38,"")</f>
        <v>0.16071146076827908</v>
      </c>
      <c r="JS39" s="189">
        <f t="shared" ref="JS39:JX39" si="503">IFERROR(JS38/$JY$38,"")</f>
        <v>0.12817282990608522</v>
      </c>
      <c r="JT39" s="189">
        <f t="shared" si="503"/>
        <v>0.11856734101456211</v>
      </c>
      <c r="JU39" s="189">
        <f t="shared" si="503"/>
        <v>0.11494208617384417</v>
      </c>
      <c r="JV39" s="189">
        <f t="shared" si="503"/>
        <v>0.15921022248934799</v>
      </c>
      <c r="JW39" s="189">
        <f t="shared" si="503"/>
        <v>0.16173880130966983</v>
      </c>
      <c r="JX39" s="189">
        <f t="shared" si="503"/>
        <v>0.15665725833821148</v>
      </c>
      <c r="JY39" s="190">
        <f>IFERROR(SUM(JR39:JX39),"")</f>
        <v>1</v>
      </c>
      <c r="JZ39" s="64"/>
      <c r="KA39" s="64"/>
      <c r="KB39" s="64"/>
      <c r="KC39" s="64"/>
      <c r="KD39" s="64"/>
      <c r="KE39" s="64"/>
      <c r="KF39" s="64"/>
      <c r="KG39" s="64"/>
      <c r="KH39" s="64"/>
      <c r="KI39" s="64"/>
      <c r="KJ39" s="64"/>
      <c r="KK39" s="64"/>
      <c r="KL39" s="64"/>
      <c r="KM39" s="64"/>
      <c r="KN39" s="64"/>
      <c r="KO39" s="188" t="s">
        <v>19</v>
      </c>
      <c r="KP39" s="189">
        <f>IFERROR(KP38/$KW$38,"")</f>
        <v>0.1855754449492707</v>
      </c>
      <c r="KQ39" s="189">
        <f t="shared" ref="KQ39:KV39" si="504">IFERROR(KQ38/$KW$38,"")</f>
        <v>0.16171574488436447</v>
      </c>
      <c r="KR39" s="189">
        <f t="shared" si="504"/>
        <v>0</v>
      </c>
      <c r="KS39" s="189">
        <f t="shared" si="504"/>
        <v>0</v>
      </c>
      <c r="KT39" s="189">
        <f t="shared" si="504"/>
        <v>0.24543521333652174</v>
      </c>
      <c r="KU39" s="189">
        <f t="shared" si="504"/>
        <v>0.20501668203919424</v>
      </c>
      <c r="KV39" s="189">
        <f t="shared" si="504"/>
        <v>0.20225691479064897</v>
      </c>
      <c r="KW39" s="190">
        <f>IFERROR(SUM(KP39:KV39),"")</f>
        <v>1</v>
      </c>
      <c r="KX39" s="64"/>
      <c r="KY39" s="64"/>
      <c r="KZ39" s="64"/>
      <c r="LA39" s="64"/>
      <c r="LB39" s="64"/>
      <c r="LC39" s="64"/>
      <c r="LD39" s="64"/>
      <c r="LE39" s="64"/>
      <c r="LF39" s="64"/>
      <c r="LG39" s="64"/>
      <c r="LH39" s="64"/>
      <c r="LI39" s="64"/>
      <c r="LJ39" s="64"/>
      <c r="LK39" s="64"/>
      <c r="LL39" s="64"/>
      <c r="LM39" s="188" t="s">
        <v>19</v>
      </c>
      <c r="LN39" s="189">
        <f>IFERROR(LN38/$LU$38,"")</f>
        <v>0.19099944026258436</v>
      </c>
      <c r="LO39" s="189">
        <f t="shared" ref="LO39:LT39" si="505">IFERROR(LO38/$LU$38,"")</f>
        <v>0.19564508860559257</v>
      </c>
      <c r="LP39" s="189">
        <f t="shared" si="505"/>
        <v>0</v>
      </c>
      <c r="LQ39" s="189">
        <f t="shared" si="505"/>
        <v>0</v>
      </c>
      <c r="LR39" s="189">
        <f t="shared" si="505"/>
        <v>0.21329125258949314</v>
      </c>
      <c r="LS39" s="189">
        <f t="shared" si="505"/>
        <v>0.20714107255067421</v>
      </c>
      <c r="LT39" s="189">
        <f t="shared" si="505"/>
        <v>0.19292314599165578</v>
      </c>
      <c r="LU39" s="190">
        <f>IFERROR(SUM(LN39:LT39),"")</f>
        <v>1</v>
      </c>
      <c r="LV39" s="64"/>
      <c r="LW39" s="64"/>
      <c r="LX39" s="64"/>
      <c r="LY39" s="64"/>
      <c r="LZ39" s="64"/>
      <c r="MA39" s="64"/>
      <c r="MB39" s="64"/>
      <c r="MC39" s="64"/>
      <c r="MD39" s="64"/>
      <c r="ME39" s="64"/>
      <c r="MF39" s="64"/>
      <c r="MG39" s="64"/>
      <c r="MH39" s="64"/>
      <c r="MI39" s="64"/>
      <c r="MJ39" s="64"/>
      <c r="MK39" s="188" t="s">
        <v>19</v>
      </c>
      <c r="ML39" s="189">
        <f>IFERROR(ML38/$MS$38,"")</f>
        <v>0.19609179105531557</v>
      </c>
      <c r="MM39" s="189">
        <f t="shared" ref="MM39:MR39" si="506">IFERROR(MM38/$MS$38,"")</f>
        <v>0.16215095609415511</v>
      </c>
      <c r="MN39" s="189">
        <f t="shared" si="506"/>
        <v>3.9150320685039458E-2</v>
      </c>
      <c r="MO39" s="189">
        <f t="shared" si="506"/>
        <v>4.0352001576315306E-2</v>
      </c>
      <c r="MP39" s="189">
        <f t="shared" si="506"/>
        <v>0.17988677342633574</v>
      </c>
      <c r="MQ39" s="189">
        <f t="shared" si="506"/>
        <v>0.18706429047012971</v>
      </c>
      <c r="MR39" s="189">
        <f t="shared" si="506"/>
        <v>0.19530386669270916</v>
      </c>
      <c r="MS39" s="190">
        <f>IFERROR(SUM(ML39:MR39),"")</f>
        <v>1</v>
      </c>
      <c r="MT39" s="64"/>
      <c r="MU39" s="64"/>
      <c r="MV39" s="64"/>
      <c r="MW39" s="64"/>
      <c r="MX39" s="64"/>
      <c r="MY39" s="64"/>
      <c r="MZ39" s="64"/>
      <c r="NA39" s="64"/>
      <c r="NB39" s="64"/>
      <c r="NC39" s="64"/>
      <c r="ND39" s="64"/>
      <c r="NE39" s="64"/>
      <c r="NF39" s="64"/>
      <c r="NG39" s="64"/>
      <c r="NH39" s="64"/>
      <c r="NI39" s="188" t="s">
        <v>19</v>
      </c>
      <c r="NJ39" s="189">
        <f>IFERROR(NJ38/$NQ$38,"")</f>
        <v>0.15392313604270341</v>
      </c>
      <c r="NK39" s="189">
        <f t="shared" ref="NK39:NP39" si="507">IFERROR(NK38/$NQ$38,"")</f>
        <v>0.12084205508085701</v>
      </c>
      <c r="NL39" s="189">
        <f t="shared" si="507"/>
        <v>0.114443995582515</v>
      </c>
      <c r="NM39" s="189">
        <f t="shared" si="507"/>
        <v>8.9626002446303532E-2</v>
      </c>
      <c r="NN39" s="189">
        <f t="shared" si="507"/>
        <v>0.17401178597556463</v>
      </c>
      <c r="NO39" s="189">
        <f t="shared" si="507"/>
        <v>0.16707328648232159</v>
      </c>
      <c r="NP39" s="189">
        <f t="shared" si="507"/>
        <v>0.18007973838973496</v>
      </c>
      <c r="NQ39" s="190">
        <f>IFERROR(SUM(NJ39:NP39),"")</f>
        <v>1</v>
      </c>
      <c r="NR39" s="64"/>
      <c r="NS39" s="64"/>
      <c r="NT39" s="64"/>
      <c r="NU39" s="64"/>
      <c r="NV39" s="64"/>
      <c r="NW39" s="64"/>
      <c r="NX39" s="64"/>
      <c r="NY39" s="64"/>
      <c r="NZ39" s="64"/>
      <c r="OA39" s="64"/>
      <c r="OB39" s="64"/>
      <c r="OC39" s="64"/>
      <c r="OD39" s="64"/>
      <c r="OE39" s="64"/>
      <c r="OF39" s="64"/>
      <c r="OG39" s="188" t="s">
        <v>19</v>
      </c>
      <c r="OH39" s="189" t="str">
        <f>IFERROR(OH38/$OO$38,"")</f>
        <v/>
      </c>
      <c r="OI39" s="189" t="str">
        <f t="shared" ref="OI39:ON39" si="508">IFERROR(OI38/$OO$38,"")</f>
        <v/>
      </c>
      <c r="OJ39" s="189" t="str">
        <f t="shared" si="508"/>
        <v/>
      </c>
      <c r="OK39" s="189" t="str">
        <f t="shared" si="508"/>
        <v/>
      </c>
      <c r="OL39" s="189" t="str">
        <f t="shared" si="508"/>
        <v/>
      </c>
      <c r="OM39" s="189" t="str">
        <f t="shared" si="508"/>
        <v/>
      </c>
      <c r="ON39" s="189" t="str">
        <f t="shared" si="508"/>
        <v/>
      </c>
      <c r="OO39" s="190">
        <f>IFERROR(SUM(OH39:ON39),"")</f>
        <v>0</v>
      </c>
      <c r="OP39" s="64"/>
      <c r="OQ39" s="64"/>
      <c r="OR39" s="64"/>
      <c r="OS39" s="64"/>
      <c r="OT39" s="64"/>
      <c r="OU39" s="64"/>
      <c r="OV39" s="64"/>
      <c r="OW39" s="64"/>
      <c r="OX39" s="64"/>
      <c r="OY39" s="64"/>
      <c r="OZ39" s="64"/>
      <c r="PA39" s="64"/>
      <c r="PB39" s="64"/>
      <c r="PC39" s="64"/>
      <c r="PD39" s="64"/>
      <c r="PE39" s="188" t="s">
        <v>19</v>
      </c>
      <c r="PF39" s="189" t="str">
        <f>IFERROR(PF38/$PM$38,"")</f>
        <v/>
      </c>
      <c r="PG39" s="189" t="str">
        <f t="shared" ref="PG39:PL39" si="509">IFERROR(PG38/$PM$38,"")</f>
        <v/>
      </c>
      <c r="PH39" s="189" t="str">
        <f t="shared" si="509"/>
        <v/>
      </c>
      <c r="PI39" s="189" t="str">
        <f t="shared" si="509"/>
        <v/>
      </c>
      <c r="PJ39" s="189" t="str">
        <f t="shared" si="509"/>
        <v/>
      </c>
      <c r="PK39" s="189" t="str">
        <f t="shared" si="509"/>
        <v/>
      </c>
      <c r="PL39" s="189" t="str">
        <f t="shared" si="509"/>
        <v/>
      </c>
      <c r="PM39" s="190">
        <f>IFERROR(SUM(PF39:PL39),"")</f>
        <v>0</v>
      </c>
      <c r="PN39" s="64"/>
      <c r="PO39" s="64"/>
      <c r="PP39" s="64"/>
      <c r="PQ39" s="64"/>
      <c r="PR39" s="64"/>
      <c r="QE39" s="48" t="s">
        <v>19</v>
      </c>
      <c r="QF39" s="60" t="str">
        <f t="shared" ref="QF39:QK39" si="510">IFERROR(QF38/$QM$38,"")</f>
        <v/>
      </c>
      <c r="QG39" s="60" t="str">
        <f t="shared" si="510"/>
        <v/>
      </c>
      <c r="QH39" s="60" t="str">
        <f t="shared" si="510"/>
        <v/>
      </c>
      <c r="QI39" s="60" t="str">
        <f t="shared" si="510"/>
        <v/>
      </c>
      <c r="QJ39" s="60" t="str">
        <f t="shared" si="510"/>
        <v/>
      </c>
      <c r="QK39" s="60" t="str">
        <f t="shared" si="510"/>
        <v/>
      </c>
      <c r="QL39" s="60" t="str">
        <f>IFERROR(QL38/$QM$38,"")</f>
        <v/>
      </c>
      <c r="QM39" s="67">
        <f>IFERROR(SUM(QF39:QL39),"")</f>
        <v>0</v>
      </c>
      <c r="RC39" s="48" t="s">
        <v>19</v>
      </c>
      <c r="RD39" s="60" t="str">
        <f t="shared" ref="RD39:RI39" si="511">IFERROR(RD38/$RK$38,"")</f>
        <v/>
      </c>
      <c r="RE39" s="60" t="str">
        <f t="shared" si="511"/>
        <v/>
      </c>
      <c r="RF39" s="60" t="str">
        <f t="shared" si="511"/>
        <v/>
      </c>
      <c r="RG39" s="60" t="str">
        <f t="shared" si="511"/>
        <v/>
      </c>
      <c r="RH39" s="60" t="str">
        <f t="shared" si="511"/>
        <v/>
      </c>
      <c r="RI39" s="60" t="str">
        <f t="shared" si="511"/>
        <v/>
      </c>
      <c r="RJ39" s="60" t="str">
        <f>IFERROR(RJ38/$RK$38,"")</f>
        <v/>
      </c>
      <c r="RK39" s="67">
        <f>IFERROR(SUM(RD39:RJ39),"")</f>
        <v>0</v>
      </c>
    </row>
    <row r="40" spans="1:479" ht="12.75" customHeight="1" x14ac:dyDescent="0.25">
      <c r="GI40" s="64"/>
      <c r="GJ40" s="64"/>
      <c r="GK40" s="64"/>
      <c r="GL40" s="64"/>
      <c r="GM40" s="64"/>
      <c r="GN40" s="64"/>
      <c r="GO40" s="64"/>
      <c r="GP40" s="64"/>
      <c r="GQ40" s="64"/>
      <c r="GR40" s="64"/>
      <c r="GS40" s="64"/>
      <c r="GT40" s="64"/>
      <c r="GU40" s="64"/>
      <c r="GV40" s="64"/>
      <c r="GW40" s="64"/>
      <c r="GX40" s="64"/>
      <c r="GY40" s="64"/>
      <c r="GZ40" s="64"/>
      <c r="HA40" s="64"/>
      <c r="HB40" s="64"/>
      <c r="HC40" s="64"/>
      <c r="HD40" s="64"/>
      <c r="HE40" s="64"/>
      <c r="HF40" s="64"/>
      <c r="HG40" s="64"/>
      <c r="HH40" s="64"/>
      <c r="HI40" s="64"/>
      <c r="HJ40" s="64"/>
      <c r="HK40" s="64"/>
      <c r="HL40" s="64"/>
      <c r="HM40" s="64"/>
      <c r="HN40" s="64"/>
      <c r="HO40" s="64"/>
      <c r="HP40" s="64"/>
      <c r="HQ40" s="64"/>
      <c r="HR40" s="64"/>
      <c r="HS40" s="64"/>
      <c r="HT40" s="64"/>
      <c r="HU40" s="64"/>
      <c r="HV40" s="64"/>
      <c r="HW40" s="64"/>
      <c r="HX40" s="64"/>
      <c r="HY40" s="64"/>
      <c r="HZ40" s="64"/>
      <c r="IA40" s="64"/>
      <c r="IB40" s="64"/>
      <c r="IC40" s="64"/>
      <c r="ID40" s="64"/>
      <c r="IE40" s="64"/>
      <c r="IF40" s="64"/>
      <c r="IG40" s="64"/>
      <c r="IH40" s="64"/>
      <c r="II40" s="64"/>
      <c r="IJ40" s="64"/>
      <c r="IK40" s="64"/>
      <c r="IL40" s="64"/>
      <c r="IM40" s="64"/>
      <c r="IN40" s="64"/>
      <c r="IO40" s="64"/>
      <c r="IP40" s="64"/>
      <c r="IQ40" s="64"/>
      <c r="IR40" s="64"/>
      <c r="IS40" s="64"/>
      <c r="IT40" s="64"/>
      <c r="IU40" s="64"/>
      <c r="IV40" s="64"/>
      <c r="IW40" s="64"/>
      <c r="IX40" s="64"/>
      <c r="IY40" s="64"/>
      <c r="IZ40" s="64"/>
      <c r="JA40" s="64"/>
      <c r="JB40" s="64"/>
      <c r="JC40" s="64"/>
      <c r="JD40" s="64"/>
      <c r="JE40" s="64"/>
      <c r="JF40" s="64"/>
      <c r="JG40" s="64"/>
      <c r="JH40" s="64"/>
      <c r="JI40" s="64"/>
      <c r="JJ40" s="64"/>
      <c r="JK40" s="64"/>
      <c r="JL40" s="64"/>
      <c r="JM40" s="64"/>
      <c r="JN40" s="64"/>
      <c r="JO40" s="64"/>
      <c r="JP40" s="64"/>
      <c r="JQ40" s="64"/>
      <c r="JR40" s="64"/>
      <c r="JS40" s="64"/>
      <c r="JT40" s="64"/>
      <c r="JU40" s="64"/>
      <c r="JV40" s="64"/>
      <c r="JW40" s="64"/>
      <c r="JX40" s="64"/>
      <c r="JY40" s="64"/>
      <c r="JZ40" s="64"/>
      <c r="KA40" s="64"/>
      <c r="KB40" s="64"/>
      <c r="KC40" s="64"/>
      <c r="KD40" s="64"/>
      <c r="KE40" s="64"/>
      <c r="KF40" s="64"/>
      <c r="KG40" s="64"/>
      <c r="KH40" s="64"/>
      <c r="KI40" s="64"/>
      <c r="KJ40" s="64"/>
      <c r="KK40" s="64"/>
      <c r="KL40" s="64"/>
      <c r="KM40" s="64"/>
      <c r="KN40" s="64"/>
      <c r="KO40" s="64"/>
      <c r="KP40" s="64"/>
      <c r="KQ40" s="64"/>
      <c r="KR40" s="64"/>
      <c r="KS40" s="64"/>
      <c r="KT40" s="64"/>
      <c r="KU40" s="64"/>
      <c r="KV40" s="64"/>
      <c r="KW40" s="64"/>
      <c r="KX40" s="64"/>
      <c r="KY40" s="64"/>
      <c r="KZ40" s="64"/>
      <c r="LA40" s="64"/>
      <c r="LB40" s="64"/>
      <c r="LC40" s="64"/>
      <c r="LD40" s="64"/>
      <c r="LE40" s="64"/>
      <c r="LF40" s="64"/>
      <c r="LG40" s="64"/>
      <c r="LH40" s="64"/>
      <c r="LI40" s="64"/>
      <c r="LJ40" s="64"/>
      <c r="LK40" s="64"/>
      <c r="LL40" s="64"/>
      <c r="LM40" s="64"/>
      <c r="LN40" s="64"/>
      <c r="LO40" s="64"/>
      <c r="LP40" s="64"/>
      <c r="LQ40" s="64"/>
      <c r="LR40" s="64"/>
      <c r="LS40" s="64"/>
      <c r="LT40" s="64"/>
      <c r="LU40" s="64"/>
      <c r="LV40" s="64"/>
      <c r="LW40" s="64"/>
      <c r="LX40" s="64"/>
      <c r="LY40" s="64"/>
      <c r="LZ40" s="64"/>
      <c r="MA40" s="64"/>
      <c r="MB40" s="64"/>
      <c r="MC40" s="64"/>
      <c r="MD40" s="64"/>
      <c r="ME40" s="64"/>
      <c r="MF40" s="64"/>
      <c r="MG40" s="64"/>
      <c r="MH40" s="64"/>
      <c r="MI40" s="64"/>
      <c r="MJ40" s="64"/>
      <c r="MK40" s="64"/>
      <c r="ML40" s="64"/>
      <c r="MM40" s="64"/>
      <c r="MN40" s="64"/>
      <c r="MO40" s="64"/>
      <c r="MP40" s="64"/>
      <c r="MQ40" s="64"/>
      <c r="MR40" s="64"/>
      <c r="MS40" s="64"/>
      <c r="MT40" s="64"/>
      <c r="MU40" s="64"/>
      <c r="MV40" s="64"/>
      <c r="MW40" s="64"/>
      <c r="MX40" s="64"/>
      <c r="MY40" s="64"/>
      <c r="MZ40" s="64"/>
      <c r="NA40" s="64"/>
      <c r="NB40" s="64"/>
      <c r="NC40" s="64"/>
      <c r="ND40" s="64"/>
      <c r="NE40" s="64"/>
      <c r="NF40" s="64"/>
      <c r="NG40" s="64"/>
      <c r="NH40" s="64"/>
      <c r="NI40" s="64"/>
      <c r="NJ40" s="64"/>
      <c r="NK40" s="64"/>
      <c r="NL40" s="64"/>
      <c r="NM40" s="64"/>
      <c r="NN40" s="64"/>
      <c r="NO40" s="64"/>
      <c r="NP40" s="64"/>
      <c r="NQ40" s="64"/>
      <c r="NR40" s="64"/>
      <c r="NS40" s="64"/>
      <c r="NT40" s="64"/>
      <c r="NU40" s="64"/>
      <c r="NV40" s="64"/>
      <c r="NW40" s="64"/>
      <c r="NX40" s="64"/>
      <c r="NY40" s="64"/>
      <c r="NZ40" s="64"/>
      <c r="OA40" s="64"/>
      <c r="OB40" s="64"/>
      <c r="OC40" s="64"/>
      <c r="OD40" s="64"/>
      <c r="OE40" s="64"/>
      <c r="OF40" s="64"/>
      <c r="OG40" s="64"/>
      <c r="OH40" s="64"/>
      <c r="OI40" s="64"/>
      <c r="OJ40" s="64"/>
      <c r="OK40" s="64"/>
      <c r="OL40" s="64"/>
      <c r="OM40" s="64"/>
      <c r="ON40" s="64"/>
      <c r="OO40" s="64"/>
      <c r="OP40" s="64"/>
      <c r="OQ40" s="64"/>
      <c r="OR40" s="64"/>
      <c r="OS40" s="64"/>
      <c r="OT40" s="64"/>
      <c r="OU40" s="64"/>
      <c r="OV40" s="64"/>
      <c r="OW40" s="64"/>
      <c r="OX40" s="64"/>
      <c r="OY40" s="64"/>
      <c r="OZ40" s="64"/>
      <c r="PA40" s="64"/>
      <c r="PB40" s="64"/>
      <c r="PC40" s="64"/>
      <c r="PD40" s="64"/>
      <c r="PE40" s="64"/>
      <c r="PF40" s="64"/>
      <c r="PG40" s="64"/>
      <c r="PH40" s="64"/>
      <c r="PI40" s="64"/>
      <c r="PJ40" s="64"/>
      <c r="PK40" s="64"/>
      <c r="PL40" s="64"/>
      <c r="PM40" s="64"/>
      <c r="PN40" s="64"/>
      <c r="PO40" s="64"/>
      <c r="PP40" s="64"/>
      <c r="PQ40" s="64"/>
      <c r="PR40" s="64"/>
    </row>
  </sheetData>
  <mergeCells count="60">
    <mergeCell ref="PS5:QC5"/>
    <mergeCell ref="QE5:QM5"/>
    <mergeCell ref="PS38:PU38"/>
    <mergeCell ref="QQ5:RA5"/>
    <mergeCell ref="RC5:RK5"/>
    <mergeCell ref="QQ38:QS38"/>
    <mergeCell ref="D5:N5"/>
    <mergeCell ref="D38:F38"/>
    <mergeCell ref="P5:X5"/>
    <mergeCell ref="Z5:AJ5"/>
    <mergeCell ref="AL5:AT5"/>
    <mergeCell ref="Z38:AB38"/>
    <mergeCell ref="AW5:BG5"/>
    <mergeCell ref="BI5:BQ5"/>
    <mergeCell ref="AW38:AY38"/>
    <mergeCell ref="BU5:CE5"/>
    <mergeCell ref="CG5:CO5"/>
    <mergeCell ref="BU38:BW38"/>
    <mergeCell ref="CS5:DC5"/>
    <mergeCell ref="DE5:DM5"/>
    <mergeCell ref="CS38:CU38"/>
    <mergeCell ref="DQ5:EA5"/>
    <mergeCell ref="EC5:EK5"/>
    <mergeCell ref="DQ38:DS38"/>
    <mergeCell ref="EO5:EY5"/>
    <mergeCell ref="FA5:FI5"/>
    <mergeCell ref="EO38:EQ38"/>
    <mergeCell ref="FM5:FW5"/>
    <mergeCell ref="FY5:GG5"/>
    <mergeCell ref="FM38:FO38"/>
    <mergeCell ref="GK5:GU5"/>
    <mergeCell ref="GW5:HE5"/>
    <mergeCell ref="GK38:GM38"/>
    <mergeCell ref="HI5:HS5"/>
    <mergeCell ref="HU5:IC5"/>
    <mergeCell ref="HI38:HK38"/>
    <mergeCell ref="IG5:IQ5"/>
    <mergeCell ref="IS5:JA5"/>
    <mergeCell ref="IG38:II38"/>
    <mergeCell ref="JE5:JO5"/>
    <mergeCell ref="JQ5:JY5"/>
    <mergeCell ref="JE38:JG38"/>
    <mergeCell ref="KC5:KM5"/>
    <mergeCell ref="KO5:KW5"/>
    <mergeCell ref="KC38:KE38"/>
    <mergeCell ref="LA5:LK5"/>
    <mergeCell ref="LM5:LU5"/>
    <mergeCell ref="LA38:LC38"/>
    <mergeCell ref="LY5:MI5"/>
    <mergeCell ref="MK5:MS5"/>
    <mergeCell ref="LY38:MA38"/>
    <mergeCell ref="OS5:PC5"/>
    <mergeCell ref="PE5:PM5"/>
    <mergeCell ref="OS38:OU38"/>
    <mergeCell ref="MW5:NG5"/>
    <mergeCell ref="NI5:NQ5"/>
    <mergeCell ref="MW38:MY38"/>
    <mergeCell ref="NU5:OE5"/>
    <mergeCell ref="OG5:OO5"/>
    <mergeCell ref="NU38:NW38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X48"/>
  <sheetViews>
    <sheetView showGridLines="0" zoomScale="85" zoomScaleNormal="85" workbookViewId="0">
      <selection activeCell="D20" sqref="D20"/>
    </sheetView>
  </sheetViews>
  <sheetFormatPr defaultRowHeight="12.75" customHeight="1" x14ac:dyDescent="0.25"/>
  <cols>
    <col min="1" max="1" width="2.28515625" customWidth="1"/>
    <col min="2" max="2" width="10.28515625" customWidth="1"/>
    <col min="3" max="3" width="12.140625" customWidth="1"/>
    <col min="4" max="4" width="11.85546875" customWidth="1"/>
    <col min="5" max="5" width="10.28515625" bestFit="1" customWidth="1"/>
    <col min="6" max="6" width="12.140625" customWidth="1"/>
    <col min="7" max="7" width="11.85546875" customWidth="1"/>
    <col min="8" max="8" width="10" customWidth="1"/>
    <col min="9" max="9" width="12.140625" customWidth="1"/>
    <col min="10" max="10" width="11.85546875" customWidth="1"/>
    <col min="11" max="11" width="9.7109375" customWidth="1"/>
    <col min="12" max="12" width="12.140625" customWidth="1"/>
    <col min="13" max="13" width="11.85546875" customWidth="1"/>
    <col min="14" max="14" width="2.28515625" customWidth="1"/>
    <col min="15" max="15" width="11.85546875" customWidth="1"/>
    <col min="16" max="16" width="8.42578125" customWidth="1"/>
    <col min="17" max="17" width="12.140625" customWidth="1"/>
    <col min="18" max="18" width="11.85546875" customWidth="1"/>
    <col min="19" max="19" width="7.85546875" customWidth="1"/>
    <col min="20" max="20" width="12.140625" customWidth="1"/>
    <col min="21" max="21" width="1.85546875" customWidth="1"/>
    <col min="22" max="22" width="10.28515625" bestFit="1" customWidth="1"/>
    <col min="23" max="23" width="12.140625" bestFit="1" customWidth="1"/>
    <col min="24" max="24" width="11.85546875" customWidth="1"/>
    <col min="25" max="25" width="10.28515625" bestFit="1" customWidth="1"/>
    <col min="26" max="26" width="12.140625" bestFit="1" customWidth="1"/>
    <col min="27" max="27" width="11.85546875" customWidth="1"/>
    <col min="28" max="28" width="10" bestFit="1" customWidth="1"/>
    <col min="29" max="29" width="12.140625" bestFit="1" customWidth="1"/>
    <col min="30" max="30" width="11.85546875" customWidth="1"/>
    <col min="31" max="31" width="9.7109375" bestFit="1" customWidth="1"/>
    <col min="32" max="32" width="12.140625" bestFit="1" customWidth="1"/>
    <col min="33" max="33" width="11.85546875" customWidth="1"/>
    <col min="34" max="34" width="1.42578125" customWidth="1"/>
    <col min="35" max="35" width="6.28515625" customWidth="1"/>
    <col min="36" max="36" width="6.85546875" customWidth="1"/>
    <col min="37" max="37" width="7.140625" customWidth="1"/>
    <col min="38" max="38" width="6.7109375" customWidth="1"/>
    <col min="39" max="39" width="7.42578125" customWidth="1"/>
    <col min="40" max="40" width="11.85546875" customWidth="1"/>
    <col min="41" max="41" width="1.85546875" customWidth="1"/>
    <col min="42" max="42" width="10.28515625" bestFit="1" customWidth="1"/>
    <col min="43" max="43" width="12.140625" bestFit="1" customWidth="1"/>
    <col min="44" max="44" width="11.85546875" customWidth="1"/>
    <col min="45" max="45" width="9.5703125" bestFit="1" customWidth="1"/>
    <col min="46" max="46" width="12.140625" bestFit="1" customWidth="1"/>
    <col min="47" max="47" width="11.85546875" customWidth="1"/>
    <col min="48" max="48" width="10" bestFit="1" customWidth="1"/>
    <col min="49" max="49" width="12.140625" bestFit="1" customWidth="1"/>
    <col min="50" max="50" width="11.85546875" customWidth="1"/>
    <col min="51" max="51" width="9.7109375" bestFit="1" customWidth="1"/>
    <col min="52" max="52" width="12.140625" bestFit="1" customWidth="1"/>
    <col min="53" max="53" width="11.85546875" customWidth="1"/>
    <col min="54" max="54" width="1.42578125" customWidth="1"/>
    <col min="55" max="55" width="6.28515625" customWidth="1"/>
    <col min="56" max="56" width="6.85546875" customWidth="1"/>
    <col min="57" max="57" width="7.140625" customWidth="1"/>
    <col min="58" max="58" width="6.7109375" customWidth="1"/>
    <col min="59" max="59" width="7.42578125" customWidth="1"/>
    <col min="60" max="60" width="11.85546875" customWidth="1"/>
    <col min="61" max="61" width="1.85546875" customWidth="1"/>
    <col min="62" max="62" width="10.28515625" bestFit="1" customWidth="1"/>
    <col min="63" max="63" width="12.140625" bestFit="1" customWidth="1"/>
    <col min="64" max="64" width="11.85546875" customWidth="1"/>
    <col min="65" max="65" width="9.5703125" bestFit="1" customWidth="1"/>
    <col min="66" max="66" width="12.140625" bestFit="1" customWidth="1"/>
    <col min="67" max="67" width="11.85546875" customWidth="1"/>
    <col min="68" max="68" width="10" bestFit="1" customWidth="1"/>
    <col min="69" max="69" width="12.140625" bestFit="1" customWidth="1"/>
    <col min="70" max="70" width="11.85546875" customWidth="1"/>
    <col min="71" max="71" width="9.7109375" bestFit="1" customWidth="1"/>
    <col min="72" max="72" width="12.140625" bestFit="1" customWidth="1"/>
    <col min="73" max="73" width="11.85546875" customWidth="1"/>
    <col min="74" max="74" width="1.42578125" customWidth="1"/>
    <col min="75" max="75" width="6.28515625" customWidth="1"/>
    <col min="76" max="76" width="6.85546875" customWidth="1"/>
    <col min="77" max="77" width="7.140625" customWidth="1"/>
    <col min="78" max="78" width="6.7109375" customWidth="1"/>
    <col min="79" max="79" width="7.42578125" customWidth="1"/>
    <col min="80" max="80" width="11.85546875" customWidth="1"/>
    <col min="81" max="81" width="1.85546875" customWidth="1"/>
    <col min="82" max="82" width="10.28515625" bestFit="1" customWidth="1"/>
    <col min="83" max="83" width="12.140625" bestFit="1" customWidth="1"/>
    <col min="84" max="84" width="11.85546875" customWidth="1"/>
    <col min="85" max="85" width="9.5703125" bestFit="1" customWidth="1"/>
    <col min="86" max="86" width="12.140625" bestFit="1" customWidth="1"/>
    <col min="87" max="87" width="11.85546875" customWidth="1"/>
    <col min="88" max="88" width="10" bestFit="1" customWidth="1"/>
    <col min="89" max="89" width="12.140625" bestFit="1" customWidth="1"/>
    <col min="90" max="90" width="11.85546875" customWidth="1"/>
    <col min="91" max="91" width="9.7109375" bestFit="1" customWidth="1"/>
    <col min="92" max="92" width="12.140625" bestFit="1" customWidth="1"/>
    <col min="93" max="93" width="11.85546875" customWidth="1"/>
    <col min="94" max="94" width="1.42578125" customWidth="1"/>
    <col min="95" max="95" width="6.28515625" customWidth="1"/>
    <col min="96" max="96" width="6.85546875" customWidth="1"/>
    <col min="97" max="97" width="7.140625" customWidth="1"/>
    <col min="98" max="98" width="6.7109375" customWidth="1"/>
    <col min="99" max="99" width="7.42578125" customWidth="1"/>
    <col min="100" max="100" width="11.85546875" customWidth="1"/>
    <col min="101" max="101" width="1.85546875" customWidth="1"/>
    <col min="102" max="102" width="10.28515625" bestFit="1" customWidth="1"/>
    <col min="103" max="103" width="12.140625" bestFit="1" customWidth="1"/>
    <col min="104" max="104" width="11.85546875" customWidth="1"/>
    <col min="105" max="105" width="9.5703125" bestFit="1" customWidth="1"/>
    <col min="106" max="106" width="12.140625" bestFit="1" customWidth="1"/>
    <col min="107" max="107" width="11.85546875" customWidth="1"/>
    <col min="108" max="108" width="10" bestFit="1" customWidth="1"/>
    <col min="109" max="109" width="12.140625" bestFit="1" customWidth="1"/>
    <col min="110" max="110" width="11.85546875" customWidth="1"/>
    <col min="111" max="111" width="9.7109375" bestFit="1" customWidth="1"/>
    <col min="112" max="112" width="12.140625" bestFit="1" customWidth="1"/>
    <col min="113" max="113" width="11.85546875" customWidth="1"/>
    <col min="114" max="114" width="1.42578125" customWidth="1"/>
    <col min="115" max="115" width="6.28515625" customWidth="1"/>
    <col min="116" max="116" width="6.85546875" customWidth="1"/>
    <col min="117" max="117" width="7.140625" customWidth="1"/>
    <col min="118" max="118" width="6.7109375" customWidth="1"/>
    <col min="119" max="119" width="7.42578125" customWidth="1"/>
    <col min="120" max="120" width="11.85546875" customWidth="1"/>
    <col min="121" max="121" width="1.85546875" customWidth="1"/>
    <col min="122" max="122" width="10.28515625" bestFit="1" customWidth="1"/>
    <col min="123" max="123" width="12.140625" bestFit="1" customWidth="1"/>
    <col min="124" max="124" width="11.85546875" customWidth="1"/>
    <col min="125" max="125" width="9.5703125" bestFit="1" customWidth="1"/>
    <col min="126" max="126" width="12.140625" bestFit="1" customWidth="1"/>
    <col min="127" max="127" width="11.85546875" customWidth="1"/>
    <col min="128" max="128" width="10" bestFit="1" customWidth="1"/>
    <col min="129" max="129" width="12.140625" bestFit="1" customWidth="1"/>
    <col min="130" max="130" width="11.85546875" customWidth="1"/>
    <col min="131" max="131" width="9.7109375" bestFit="1" customWidth="1"/>
    <col min="132" max="132" width="12.140625" bestFit="1" customWidth="1"/>
    <col min="133" max="133" width="11.85546875" customWidth="1"/>
    <col min="134" max="134" width="1.42578125" customWidth="1"/>
    <col min="135" max="135" width="6.28515625" customWidth="1"/>
    <col min="136" max="136" width="6.85546875" customWidth="1"/>
    <col min="137" max="137" width="7.140625" customWidth="1"/>
    <col min="138" max="138" width="6.7109375" customWidth="1"/>
    <col min="139" max="139" width="7.42578125" customWidth="1"/>
    <col min="140" max="140" width="11.85546875" customWidth="1"/>
    <col min="141" max="141" width="1.85546875" customWidth="1"/>
    <col min="142" max="142" width="10.28515625" bestFit="1" customWidth="1"/>
    <col min="143" max="143" width="12.140625" bestFit="1" customWidth="1"/>
    <col min="144" max="144" width="11.85546875" customWidth="1"/>
    <col min="145" max="145" width="9.5703125" bestFit="1" customWidth="1"/>
    <col min="146" max="146" width="12.140625" bestFit="1" customWidth="1"/>
    <col min="147" max="147" width="11.85546875" customWidth="1"/>
    <col min="148" max="148" width="10" bestFit="1" customWidth="1"/>
    <col min="149" max="149" width="12.140625" bestFit="1" customWidth="1"/>
    <col min="150" max="150" width="11.85546875" customWidth="1"/>
    <col min="151" max="151" width="9.7109375" bestFit="1" customWidth="1"/>
    <col min="152" max="152" width="12.140625" bestFit="1" customWidth="1"/>
    <col min="153" max="153" width="11.85546875" customWidth="1"/>
    <col min="154" max="154" width="1.42578125" customWidth="1"/>
    <col min="155" max="155" width="6.28515625" customWidth="1"/>
    <col min="156" max="156" width="6.85546875" customWidth="1"/>
    <col min="157" max="157" width="7.140625" customWidth="1"/>
    <col min="158" max="158" width="6.7109375" customWidth="1"/>
    <col min="159" max="159" width="7.42578125" customWidth="1"/>
    <col min="160" max="160" width="11.85546875" customWidth="1"/>
    <col min="161" max="161" width="1.85546875" customWidth="1"/>
    <col min="162" max="162" width="10.28515625" bestFit="1" customWidth="1"/>
    <col min="163" max="163" width="12.140625" bestFit="1" customWidth="1"/>
    <col min="164" max="164" width="11.85546875" customWidth="1"/>
    <col min="165" max="165" width="9.5703125" bestFit="1" customWidth="1"/>
    <col min="166" max="166" width="12.140625" bestFit="1" customWidth="1"/>
    <col min="167" max="167" width="11.85546875" customWidth="1"/>
    <col min="168" max="168" width="10" bestFit="1" customWidth="1"/>
    <col min="169" max="169" width="12.140625" bestFit="1" customWidth="1"/>
    <col min="170" max="170" width="11.85546875" customWidth="1"/>
    <col min="171" max="171" width="9.7109375" bestFit="1" customWidth="1"/>
    <col min="172" max="172" width="12.140625" bestFit="1" customWidth="1"/>
    <col min="173" max="173" width="11.85546875" customWidth="1"/>
    <col min="174" max="174" width="1.42578125" customWidth="1"/>
    <col min="175" max="175" width="6.28515625" customWidth="1"/>
    <col min="176" max="176" width="6.85546875" customWidth="1"/>
    <col min="177" max="177" width="7.140625" customWidth="1"/>
    <col min="178" max="178" width="6.7109375" customWidth="1"/>
    <col min="179" max="179" width="7.42578125" customWidth="1"/>
    <col min="180" max="180" width="11.85546875" customWidth="1"/>
    <col min="181" max="181" width="1.85546875" customWidth="1"/>
    <col min="182" max="182" width="10.28515625" bestFit="1" customWidth="1"/>
    <col min="183" max="183" width="12.140625" bestFit="1" customWidth="1"/>
    <col min="184" max="184" width="11.85546875" customWidth="1"/>
    <col min="185" max="185" width="9.5703125" bestFit="1" customWidth="1"/>
    <col min="186" max="186" width="12.140625" bestFit="1" customWidth="1"/>
    <col min="187" max="187" width="11.85546875" customWidth="1"/>
    <col min="188" max="188" width="10" bestFit="1" customWidth="1"/>
    <col min="189" max="189" width="12.140625" bestFit="1" customWidth="1"/>
    <col min="190" max="190" width="11.85546875" customWidth="1"/>
    <col min="191" max="191" width="9.7109375" bestFit="1" customWidth="1"/>
    <col min="192" max="192" width="12.140625" bestFit="1" customWidth="1"/>
    <col min="193" max="193" width="11.85546875" customWidth="1"/>
    <col min="194" max="194" width="1.42578125" customWidth="1"/>
    <col min="195" max="195" width="6.28515625" customWidth="1"/>
    <col min="196" max="196" width="6.85546875" customWidth="1"/>
    <col min="197" max="197" width="7.140625" customWidth="1"/>
    <col min="198" max="198" width="6.7109375" customWidth="1"/>
    <col min="199" max="199" width="7.42578125" customWidth="1"/>
    <col min="200" max="200" width="11.85546875" customWidth="1"/>
    <col min="201" max="201" width="1.85546875" customWidth="1"/>
    <col min="202" max="202" width="10.28515625" bestFit="1" customWidth="1"/>
    <col min="203" max="203" width="12.140625" bestFit="1" customWidth="1"/>
    <col min="204" max="204" width="11.85546875" customWidth="1"/>
    <col min="205" max="205" width="9.5703125" bestFit="1" customWidth="1"/>
    <col min="206" max="206" width="12.140625" bestFit="1" customWidth="1"/>
    <col min="207" max="207" width="11.85546875" customWidth="1"/>
    <col min="208" max="208" width="10" bestFit="1" customWidth="1"/>
    <col min="209" max="209" width="12.140625" bestFit="1" customWidth="1"/>
    <col min="210" max="210" width="11.85546875" customWidth="1"/>
    <col min="211" max="211" width="9.7109375" bestFit="1" customWidth="1"/>
    <col min="212" max="212" width="12.140625" bestFit="1" customWidth="1"/>
    <col min="213" max="213" width="11.85546875" customWidth="1"/>
    <col min="214" max="214" width="1.42578125" customWidth="1"/>
    <col min="215" max="215" width="6.28515625" customWidth="1"/>
    <col min="216" max="216" width="6.85546875" customWidth="1"/>
    <col min="217" max="217" width="7.140625" customWidth="1"/>
    <col min="218" max="218" width="6.7109375" customWidth="1"/>
    <col min="219" max="219" width="7.42578125" customWidth="1"/>
    <col min="220" max="220" width="11.85546875" customWidth="1"/>
    <col min="221" max="221" width="1.85546875" customWidth="1"/>
    <col min="222" max="222" width="10.28515625" bestFit="1" customWidth="1"/>
    <col min="223" max="223" width="12.140625" bestFit="1" customWidth="1"/>
    <col min="224" max="224" width="11.85546875" customWidth="1"/>
    <col min="225" max="225" width="9.5703125" bestFit="1" customWidth="1"/>
    <col min="226" max="226" width="12.140625" bestFit="1" customWidth="1"/>
    <col min="227" max="227" width="11.85546875" customWidth="1"/>
    <col min="228" max="228" width="10" bestFit="1" customWidth="1"/>
    <col min="229" max="229" width="12.140625" bestFit="1" customWidth="1"/>
    <col min="230" max="230" width="11.85546875" customWidth="1"/>
    <col min="231" max="231" width="9.7109375" bestFit="1" customWidth="1"/>
    <col min="232" max="232" width="12.140625" bestFit="1" customWidth="1"/>
    <col min="233" max="233" width="11.85546875" customWidth="1"/>
    <col min="234" max="234" width="1.42578125" customWidth="1"/>
    <col min="235" max="235" width="6.28515625" customWidth="1"/>
    <col min="236" max="236" width="6.85546875" customWidth="1"/>
    <col min="237" max="237" width="7.140625" customWidth="1"/>
    <col min="238" max="238" width="6.7109375" customWidth="1"/>
    <col min="239" max="239" width="7.42578125" customWidth="1"/>
    <col min="240" max="240" width="11.85546875" customWidth="1"/>
    <col min="241" max="241" width="1.85546875" customWidth="1"/>
    <col min="242" max="242" width="10.28515625" bestFit="1" customWidth="1"/>
    <col min="243" max="243" width="12.140625" bestFit="1" customWidth="1"/>
    <col min="244" max="244" width="11.85546875" customWidth="1"/>
    <col min="245" max="245" width="9.5703125" bestFit="1" customWidth="1"/>
    <col min="246" max="246" width="12.140625" bestFit="1" customWidth="1"/>
    <col min="247" max="247" width="11.85546875" customWidth="1"/>
    <col min="248" max="248" width="10" bestFit="1" customWidth="1"/>
    <col min="249" max="249" width="12.140625" bestFit="1" customWidth="1"/>
    <col min="250" max="250" width="11.85546875" customWidth="1"/>
    <col min="251" max="251" width="9.7109375" bestFit="1" customWidth="1"/>
    <col min="252" max="252" width="12.140625" bestFit="1" customWidth="1"/>
    <col min="253" max="253" width="11.85546875" customWidth="1"/>
    <col min="254" max="254" width="1.42578125" customWidth="1"/>
    <col min="255" max="255" width="6.28515625" customWidth="1"/>
    <col min="256" max="256" width="6.85546875" customWidth="1"/>
    <col min="257" max="257" width="7.140625" customWidth="1"/>
    <col min="258" max="258" width="6.7109375" customWidth="1"/>
    <col min="259" max="259" width="7.42578125" customWidth="1"/>
    <col min="260" max="260" width="11.85546875" customWidth="1"/>
    <col min="261" max="261" width="1.85546875" customWidth="1"/>
    <col min="262" max="262" width="10.28515625" bestFit="1" customWidth="1"/>
    <col min="263" max="263" width="12.140625" bestFit="1" customWidth="1"/>
    <col min="264" max="264" width="11.85546875" customWidth="1"/>
    <col min="265" max="265" width="9.5703125" bestFit="1" customWidth="1"/>
    <col min="266" max="266" width="12.140625" bestFit="1" customWidth="1"/>
    <col min="267" max="267" width="11.85546875" customWidth="1"/>
    <col min="268" max="268" width="10" bestFit="1" customWidth="1"/>
    <col min="269" max="269" width="12.140625" bestFit="1" customWidth="1"/>
    <col min="270" max="270" width="11.85546875" customWidth="1"/>
    <col min="271" max="271" width="9.7109375" bestFit="1" customWidth="1"/>
    <col min="272" max="272" width="12.140625" bestFit="1" customWidth="1"/>
    <col min="273" max="273" width="11.85546875" customWidth="1"/>
    <col min="274" max="274" width="1.42578125" customWidth="1"/>
    <col min="275" max="275" width="6.28515625" customWidth="1"/>
    <col min="276" max="276" width="6.85546875" customWidth="1"/>
    <col min="277" max="277" width="7.140625" customWidth="1"/>
    <col min="278" max="278" width="6.7109375" customWidth="1"/>
    <col min="279" max="279" width="7.42578125" customWidth="1"/>
    <col min="280" max="280" width="11.85546875" customWidth="1"/>
    <col min="281" max="281" width="1.85546875" customWidth="1"/>
    <col min="282" max="282" width="10.28515625" bestFit="1" customWidth="1"/>
    <col min="283" max="283" width="12.140625" bestFit="1" customWidth="1"/>
    <col min="284" max="284" width="11.85546875" customWidth="1"/>
    <col min="285" max="285" width="9.5703125" bestFit="1" customWidth="1"/>
    <col min="286" max="286" width="12.140625" bestFit="1" customWidth="1"/>
    <col min="287" max="287" width="11.85546875" customWidth="1"/>
    <col min="288" max="288" width="10" bestFit="1" customWidth="1"/>
    <col min="289" max="289" width="12.140625" bestFit="1" customWidth="1"/>
    <col min="290" max="290" width="11.85546875" customWidth="1"/>
    <col min="291" max="291" width="9.7109375" bestFit="1" customWidth="1"/>
    <col min="292" max="292" width="12.140625" bestFit="1" customWidth="1"/>
    <col min="293" max="293" width="11.85546875" customWidth="1"/>
    <col min="294" max="294" width="1.42578125" customWidth="1"/>
    <col min="295" max="295" width="6.28515625" customWidth="1"/>
    <col min="296" max="296" width="6.85546875" customWidth="1"/>
    <col min="297" max="297" width="7.140625" customWidth="1"/>
    <col min="298" max="298" width="6.7109375" customWidth="1"/>
    <col min="299" max="299" width="7.42578125" customWidth="1"/>
    <col min="300" max="300" width="11.85546875" customWidth="1"/>
    <col min="301" max="301" width="1.85546875" customWidth="1"/>
    <col min="302" max="302" width="10.28515625" bestFit="1" customWidth="1"/>
    <col min="303" max="303" width="12.140625" bestFit="1" customWidth="1"/>
    <col min="304" max="304" width="11.85546875" customWidth="1"/>
    <col min="305" max="305" width="9.5703125" bestFit="1" customWidth="1"/>
    <col min="306" max="306" width="12.140625" bestFit="1" customWidth="1"/>
    <col min="307" max="307" width="11.85546875" customWidth="1"/>
    <col min="308" max="308" width="10" bestFit="1" customWidth="1"/>
    <col min="309" max="309" width="12.140625" bestFit="1" customWidth="1"/>
    <col min="310" max="310" width="11.85546875" customWidth="1"/>
    <col min="311" max="311" width="9.7109375" bestFit="1" customWidth="1"/>
    <col min="312" max="312" width="12.140625" bestFit="1" customWidth="1"/>
    <col min="313" max="313" width="11.85546875" customWidth="1"/>
    <col min="314" max="314" width="1.42578125" customWidth="1"/>
    <col min="315" max="315" width="6.28515625" customWidth="1"/>
    <col min="316" max="316" width="6.85546875" customWidth="1"/>
    <col min="317" max="317" width="7.140625" customWidth="1"/>
    <col min="318" max="318" width="6.7109375" customWidth="1"/>
    <col min="319" max="319" width="7.42578125" customWidth="1"/>
    <col min="320" max="320" width="11.85546875" customWidth="1"/>
    <col min="321" max="321" width="1.85546875" customWidth="1"/>
    <col min="322" max="322" width="10.28515625" bestFit="1" customWidth="1"/>
    <col min="323" max="323" width="12.140625" bestFit="1" customWidth="1"/>
    <col min="324" max="324" width="11.85546875" customWidth="1"/>
    <col min="325" max="325" width="9.5703125" bestFit="1" customWidth="1"/>
    <col min="326" max="326" width="12.140625" bestFit="1" customWidth="1"/>
    <col min="327" max="327" width="11.85546875" customWidth="1"/>
    <col min="328" max="328" width="10" bestFit="1" customWidth="1"/>
    <col min="329" max="329" width="12.140625" bestFit="1" customWidth="1"/>
    <col min="330" max="330" width="11.85546875" customWidth="1"/>
    <col min="331" max="331" width="9.7109375" bestFit="1" customWidth="1"/>
    <col min="332" max="332" width="12.140625" bestFit="1" customWidth="1"/>
    <col min="333" max="333" width="11.85546875" customWidth="1"/>
    <col min="334" max="334" width="1.42578125" customWidth="1"/>
    <col min="335" max="335" width="6.28515625" customWidth="1"/>
    <col min="336" max="336" width="6.85546875" customWidth="1"/>
    <col min="337" max="337" width="7.140625" customWidth="1"/>
    <col min="338" max="338" width="6.7109375" customWidth="1"/>
    <col min="339" max="339" width="7.42578125" customWidth="1"/>
    <col min="340" max="340" width="11.85546875" customWidth="1"/>
    <col min="341" max="341" width="1.85546875" customWidth="1"/>
    <col min="342" max="342" width="10.28515625" bestFit="1" customWidth="1"/>
    <col min="343" max="343" width="12.140625" bestFit="1" customWidth="1"/>
    <col min="344" max="344" width="11.85546875" customWidth="1"/>
    <col min="345" max="345" width="9.5703125" bestFit="1" customWidth="1"/>
    <col min="346" max="346" width="12.140625" bestFit="1" customWidth="1"/>
    <col min="347" max="347" width="11.85546875" customWidth="1"/>
    <col min="348" max="348" width="10" bestFit="1" customWidth="1"/>
    <col min="349" max="349" width="12.140625" bestFit="1" customWidth="1"/>
    <col min="350" max="350" width="11.85546875" customWidth="1"/>
    <col min="351" max="351" width="9.7109375" bestFit="1" customWidth="1"/>
    <col min="352" max="352" width="12.140625" bestFit="1" customWidth="1"/>
    <col min="353" max="353" width="11.85546875" customWidth="1"/>
    <col min="354" max="354" width="1.42578125" customWidth="1"/>
    <col min="355" max="355" width="6.28515625" customWidth="1"/>
    <col min="356" max="356" width="6.85546875" customWidth="1"/>
    <col min="357" max="357" width="7.140625" customWidth="1"/>
    <col min="358" max="358" width="6.7109375" customWidth="1"/>
    <col min="359" max="359" width="7.42578125" customWidth="1"/>
    <col min="360" max="360" width="11.85546875" customWidth="1"/>
    <col min="361" max="361" width="1.85546875" customWidth="1"/>
    <col min="362" max="362" width="10.28515625" bestFit="1" customWidth="1"/>
    <col min="363" max="363" width="12.140625" bestFit="1" customWidth="1"/>
    <col min="364" max="364" width="11.85546875" customWidth="1"/>
    <col min="365" max="365" width="9.5703125" bestFit="1" customWidth="1"/>
    <col min="366" max="366" width="12.140625" bestFit="1" customWidth="1"/>
    <col min="367" max="367" width="11.85546875" customWidth="1"/>
    <col min="368" max="368" width="10" bestFit="1" customWidth="1"/>
    <col min="369" max="369" width="12.140625" bestFit="1" customWidth="1"/>
    <col min="370" max="370" width="11.85546875" customWidth="1"/>
    <col min="371" max="371" width="9.7109375" bestFit="1" customWidth="1"/>
    <col min="372" max="372" width="12.140625" bestFit="1" customWidth="1"/>
    <col min="373" max="373" width="11.85546875" customWidth="1"/>
    <col min="374" max="374" width="1.42578125" customWidth="1"/>
    <col min="375" max="375" width="6.28515625" customWidth="1"/>
    <col min="376" max="376" width="6.85546875" customWidth="1"/>
    <col min="377" max="377" width="7.140625" customWidth="1"/>
    <col min="378" max="378" width="6.7109375" customWidth="1"/>
    <col min="379" max="379" width="7.42578125" customWidth="1"/>
    <col min="380" max="380" width="11.85546875" customWidth="1"/>
    <col min="381" max="381" width="1.85546875" customWidth="1"/>
    <col min="382" max="382" width="10.28515625" bestFit="1" customWidth="1"/>
    <col min="383" max="383" width="12.140625" bestFit="1" customWidth="1"/>
    <col min="384" max="384" width="11.85546875" customWidth="1"/>
    <col min="385" max="385" width="9.5703125" bestFit="1" customWidth="1"/>
    <col min="386" max="386" width="12.140625" bestFit="1" customWidth="1"/>
    <col min="387" max="387" width="11.85546875" customWidth="1"/>
    <col min="388" max="388" width="10" bestFit="1" customWidth="1"/>
    <col min="389" max="389" width="12.140625" bestFit="1" customWidth="1"/>
    <col min="390" max="390" width="11.85546875" customWidth="1"/>
    <col min="391" max="391" width="9.7109375" bestFit="1" customWidth="1"/>
    <col min="392" max="392" width="12.140625" bestFit="1" customWidth="1"/>
    <col min="393" max="393" width="11.85546875" customWidth="1"/>
    <col min="394" max="394" width="1.42578125" customWidth="1"/>
    <col min="395" max="395" width="6.28515625" customWidth="1"/>
    <col min="396" max="396" width="6.85546875" customWidth="1"/>
    <col min="397" max="397" width="7.140625" customWidth="1"/>
    <col min="398" max="398" width="6.7109375" customWidth="1"/>
    <col min="399" max="399" width="7.42578125" customWidth="1"/>
    <col min="400" max="400" width="11.85546875" customWidth="1"/>
    <col min="401" max="401" width="1.85546875" customWidth="1"/>
    <col min="402" max="402" width="10.28515625" bestFit="1" customWidth="1"/>
    <col min="403" max="403" width="12.140625" bestFit="1" customWidth="1"/>
    <col min="404" max="404" width="11.85546875" customWidth="1"/>
    <col min="405" max="405" width="9.5703125" bestFit="1" customWidth="1"/>
    <col min="406" max="406" width="12.140625" bestFit="1" customWidth="1"/>
    <col min="407" max="407" width="11.85546875" customWidth="1"/>
    <col min="408" max="408" width="10" bestFit="1" customWidth="1"/>
    <col min="409" max="409" width="12.140625" bestFit="1" customWidth="1"/>
    <col min="410" max="410" width="11.85546875" customWidth="1"/>
    <col min="411" max="411" width="9.7109375" bestFit="1" customWidth="1"/>
    <col min="412" max="412" width="12.140625" bestFit="1" customWidth="1"/>
    <col min="413" max="413" width="11.85546875" customWidth="1"/>
    <col min="414" max="414" width="1.42578125" customWidth="1"/>
    <col min="415" max="415" width="6.28515625" customWidth="1"/>
    <col min="416" max="416" width="6.85546875" customWidth="1"/>
    <col min="417" max="417" width="7.140625" customWidth="1"/>
    <col min="418" max="418" width="6.7109375" customWidth="1"/>
    <col min="419" max="419" width="7.42578125" customWidth="1"/>
    <col min="420" max="420" width="11.85546875" customWidth="1"/>
    <col min="421" max="421" width="1.85546875" customWidth="1"/>
    <col min="422" max="422" width="10.28515625" bestFit="1" customWidth="1"/>
    <col min="423" max="423" width="12.140625" bestFit="1" customWidth="1"/>
    <col min="424" max="424" width="11.85546875" customWidth="1"/>
    <col min="425" max="425" width="9.5703125" bestFit="1" customWidth="1"/>
    <col min="426" max="426" width="12.140625" bestFit="1" customWidth="1"/>
    <col min="427" max="427" width="11.85546875" customWidth="1"/>
    <col min="428" max="428" width="10" bestFit="1" customWidth="1"/>
    <col min="429" max="429" width="12.140625" bestFit="1" customWidth="1"/>
    <col min="430" max="430" width="11.85546875" customWidth="1"/>
    <col min="431" max="431" width="9.7109375" bestFit="1" customWidth="1"/>
    <col min="432" max="432" width="12.140625" bestFit="1" customWidth="1"/>
    <col min="433" max="433" width="11.85546875" customWidth="1"/>
    <col min="434" max="434" width="1.42578125" customWidth="1"/>
    <col min="435" max="435" width="6.28515625" customWidth="1"/>
    <col min="436" max="436" width="6.85546875" customWidth="1"/>
    <col min="437" max="437" width="7.140625" customWidth="1"/>
    <col min="438" max="438" width="6.7109375" customWidth="1"/>
    <col min="439" max="439" width="7.42578125" customWidth="1"/>
    <col min="440" max="440" width="11.85546875" customWidth="1"/>
  </cols>
  <sheetData>
    <row r="1" spans="2:440" s="160" customFormat="1" ht="12.75" customHeight="1" x14ac:dyDescent="0.25">
      <c r="U1" s="243"/>
      <c r="AO1" s="243"/>
      <c r="BI1" s="243"/>
      <c r="CC1" s="243"/>
      <c r="CW1" s="243"/>
      <c r="DQ1" s="243"/>
      <c r="EK1" s="243"/>
      <c r="FE1" s="243"/>
      <c r="FY1" s="243"/>
      <c r="GS1" s="243"/>
      <c r="HM1" s="243"/>
      <c r="IG1" s="243"/>
      <c r="JA1" s="243"/>
      <c r="JU1" s="243"/>
      <c r="KO1" s="243"/>
      <c r="LI1" s="243"/>
      <c r="MC1" s="243"/>
      <c r="MW1" s="243"/>
      <c r="NQ1" s="243"/>
      <c r="OK1" s="243"/>
      <c r="PE1" s="243"/>
    </row>
    <row r="2" spans="2:440" s="170" customFormat="1" ht="12.75" customHeight="1" x14ac:dyDescent="0.25">
      <c r="B2" s="227"/>
      <c r="C2" s="227"/>
      <c r="D2" s="227"/>
      <c r="U2" s="244"/>
      <c r="AO2" s="244"/>
      <c r="BI2" s="244"/>
      <c r="CC2" s="244"/>
      <c r="CW2" s="244"/>
      <c r="DQ2" s="244"/>
      <c r="EK2" s="244"/>
      <c r="FE2" s="244"/>
      <c r="FY2" s="244"/>
      <c r="GS2" s="244"/>
      <c r="HM2" s="244"/>
      <c r="IG2" s="244"/>
      <c r="JA2" s="244"/>
      <c r="JU2" s="244"/>
      <c r="KO2" s="244"/>
      <c r="LI2" s="244"/>
      <c r="MC2" s="244"/>
      <c r="MW2" s="244"/>
      <c r="NQ2" s="244"/>
      <c r="OK2" s="244"/>
      <c r="PE2" s="244"/>
    </row>
    <row r="3" spans="2:440" s="170" customFormat="1" ht="12.75" customHeight="1" x14ac:dyDescent="0.25">
      <c r="B3" s="161"/>
      <c r="C3" s="227"/>
      <c r="U3" s="244"/>
      <c r="AO3" s="244"/>
      <c r="BI3" s="244"/>
      <c r="CC3" s="244"/>
      <c r="CW3" s="244"/>
      <c r="DQ3" s="244"/>
      <c r="EK3" s="244"/>
      <c r="FE3" s="244"/>
      <c r="FY3" s="244"/>
      <c r="GS3" s="244"/>
      <c r="HM3" s="244"/>
      <c r="IG3" s="244"/>
      <c r="JA3" s="244"/>
      <c r="JU3" s="244"/>
      <c r="KO3" s="244"/>
      <c r="LI3" s="244"/>
      <c r="MC3" s="244"/>
      <c r="MW3" s="244"/>
      <c r="NQ3" s="244"/>
      <c r="OK3" s="244"/>
      <c r="PE3" s="244"/>
    </row>
    <row r="4" spans="2:440" s="161" customFormat="1" ht="13.5" customHeight="1" thickBot="1" x14ac:dyDescent="0.3">
      <c r="C4" s="170"/>
      <c r="D4" s="170"/>
      <c r="E4" s="170"/>
      <c r="F4" s="170"/>
      <c r="G4" s="170"/>
      <c r="H4" s="170"/>
      <c r="I4" s="170"/>
      <c r="J4" s="170"/>
      <c r="K4" s="170"/>
      <c r="L4" s="170"/>
      <c r="M4" s="170"/>
      <c r="U4" s="245"/>
      <c r="AO4" s="245"/>
      <c r="BI4" s="245"/>
      <c r="CC4" s="245"/>
      <c r="CW4" s="245"/>
      <c r="DQ4" s="245"/>
      <c r="EK4" s="245"/>
      <c r="FE4" s="245"/>
      <c r="FY4" s="245"/>
      <c r="GS4" s="245"/>
      <c r="HM4" s="245"/>
      <c r="IG4" s="245"/>
      <c r="JA4" s="245"/>
      <c r="JU4" s="245"/>
      <c r="KO4" s="245"/>
      <c r="LI4" s="245"/>
      <c r="MC4" s="245"/>
      <c r="MW4" s="245"/>
      <c r="NQ4" s="245"/>
      <c r="OK4" s="245"/>
      <c r="PE4" s="245"/>
    </row>
    <row r="5" spans="2:440" ht="12.75" customHeight="1" x14ac:dyDescent="0.25">
      <c r="B5" s="234"/>
      <c r="C5" s="235"/>
      <c r="D5" s="242">
        <v>1</v>
      </c>
      <c r="E5" s="270" t="str">
        <f>CONCATENATE("DOM","-",D6)</f>
        <v>DOM-APAC Triage</v>
      </c>
      <c r="F5" s="270"/>
      <c r="G5" s="270"/>
      <c r="H5" s="270"/>
      <c r="I5" s="270"/>
      <c r="J5" s="270"/>
      <c r="K5" s="270"/>
      <c r="L5" s="270"/>
      <c r="M5" s="271"/>
      <c r="N5" s="14"/>
      <c r="O5" s="272" t="str">
        <f>CONCATENATE("DOM","-",D6,"-","%")</f>
        <v>DOM-APAC Triage-%</v>
      </c>
      <c r="P5" s="270"/>
      <c r="Q5" s="270"/>
      <c r="R5" s="270"/>
      <c r="S5" s="270"/>
      <c r="T5" s="271"/>
      <c r="U5" s="246"/>
      <c r="V5" s="234"/>
      <c r="W5" s="235"/>
      <c r="X5" s="242">
        <f>D5+1</f>
        <v>2</v>
      </c>
      <c r="Y5" s="270" t="str">
        <f>CONCATENATE("DOM","-",X6)</f>
        <v>DOM-APAC Hindi</v>
      </c>
      <c r="Z5" s="270"/>
      <c r="AA5" s="270"/>
      <c r="AB5" s="270"/>
      <c r="AC5" s="270"/>
      <c r="AD5" s="270"/>
      <c r="AE5" s="270"/>
      <c r="AF5" s="270"/>
      <c r="AG5" s="271"/>
      <c r="AH5" s="14"/>
      <c r="AI5" s="272" t="str">
        <f>CONCATENATE("DOM","-",X6,"-","%")</f>
        <v>DOM-APAC Hindi-%</v>
      </c>
      <c r="AJ5" s="270"/>
      <c r="AK5" s="270"/>
      <c r="AL5" s="270"/>
      <c r="AM5" s="270"/>
      <c r="AN5" s="271"/>
      <c r="AO5" s="246"/>
      <c r="AP5" s="234"/>
      <c r="AQ5" s="235"/>
      <c r="AR5" s="242">
        <f>X5+1</f>
        <v>3</v>
      </c>
      <c r="AS5" s="270" t="str">
        <f>CONCATENATE("DOM","-",AR6)</f>
        <v>DOM-APAC TS Chat</v>
      </c>
      <c r="AT5" s="270"/>
      <c r="AU5" s="270"/>
      <c r="AV5" s="270"/>
      <c r="AW5" s="270"/>
      <c r="AX5" s="270"/>
      <c r="AY5" s="270"/>
      <c r="AZ5" s="270"/>
      <c r="BA5" s="271"/>
      <c r="BB5" s="14"/>
      <c r="BC5" s="272" t="str">
        <f>CONCATENATE("DOM","-",AR6,"-","%")</f>
        <v>DOM-APAC TS Chat-%</v>
      </c>
      <c r="BD5" s="270"/>
      <c r="BE5" s="270"/>
      <c r="BF5" s="270"/>
      <c r="BG5" s="270"/>
      <c r="BH5" s="271"/>
      <c r="BI5" s="246"/>
      <c r="BJ5" s="234"/>
      <c r="BK5" s="235"/>
      <c r="BL5" s="242">
        <f>AR5+1</f>
        <v>4</v>
      </c>
      <c r="BM5" s="270" t="str">
        <f>CONCATENATE("DOM","-",BL6)</f>
        <v>DOM-APAC Con CS Email</v>
      </c>
      <c r="BN5" s="270"/>
      <c r="BO5" s="270"/>
      <c r="BP5" s="270"/>
      <c r="BQ5" s="270"/>
      <c r="BR5" s="270"/>
      <c r="BS5" s="270"/>
      <c r="BT5" s="270"/>
      <c r="BU5" s="271"/>
      <c r="BV5" s="14"/>
      <c r="BW5" s="272" t="str">
        <f>CONCATENATE("DOM","-",BL6,"-","%")</f>
        <v>DOM-APAC Con CS Email-%</v>
      </c>
      <c r="BX5" s="270"/>
      <c r="BY5" s="270"/>
      <c r="BZ5" s="270"/>
      <c r="CA5" s="270"/>
      <c r="CB5" s="271"/>
      <c r="CC5" s="246"/>
      <c r="CD5" s="234"/>
      <c r="CE5" s="235"/>
      <c r="CF5" s="242">
        <f>BL5+1</f>
        <v>5</v>
      </c>
      <c r="CG5" s="270" t="str">
        <f>CONCATENATE("DOM","-",CF6)</f>
        <v>DOM-EMEA Triage</v>
      </c>
      <c r="CH5" s="270"/>
      <c r="CI5" s="270"/>
      <c r="CJ5" s="270"/>
      <c r="CK5" s="270"/>
      <c r="CL5" s="270"/>
      <c r="CM5" s="270"/>
      <c r="CN5" s="270"/>
      <c r="CO5" s="271"/>
      <c r="CP5" s="14"/>
      <c r="CQ5" s="272" t="str">
        <f>CONCATENATE("DOM","-",CF6,"-","%")</f>
        <v>DOM-EMEA Triage-%</v>
      </c>
      <c r="CR5" s="270"/>
      <c r="CS5" s="270"/>
      <c r="CT5" s="270"/>
      <c r="CU5" s="270"/>
      <c r="CV5" s="271"/>
      <c r="CW5" s="246"/>
      <c r="CX5" s="234"/>
      <c r="CY5" s="235"/>
      <c r="CZ5" s="242">
        <f>CF5+1</f>
        <v>6</v>
      </c>
      <c r="DA5" s="270" t="str">
        <f>CONCATENATE("DOM","-",CZ6)</f>
        <v>DOM-EMEA TS Chat</v>
      </c>
      <c r="DB5" s="270"/>
      <c r="DC5" s="270"/>
      <c r="DD5" s="270"/>
      <c r="DE5" s="270"/>
      <c r="DF5" s="270"/>
      <c r="DG5" s="270"/>
      <c r="DH5" s="270"/>
      <c r="DI5" s="271"/>
      <c r="DJ5" s="14"/>
      <c r="DK5" s="272" t="str">
        <f>CONCATENATE("DOM","-",CZ6,"-","%")</f>
        <v>DOM-EMEA TS Chat-%</v>
      </c>
      <c r="DL5" s="270"/>
      <c r="DM5" s="270"/>
      <c r="DN5" s="270"/>
      <c r="DO5" s="270"/>
      <c r="DP5" s="271"/>
      <c r="DQ5" s="246"/>
      <c r="DR5" s="234"/>
      <c r="DS5" s="235"/>
      <c r="DT5" s="242">
        <f>CZ5+1</f>
        <v>7</v>
      </c>
      <c r="DU5" s="270" t="str">
        <f>CONCATENATE("DOM","-",DT6)</f>
        <v>DOM-EMEA CS Chat</v>
      </c>
      <c r="DV5" s="270"/>
      <c r="DW5" s="270"/>
      <c r="DX5" s="270"/>
      <c r="DY5" s="270"/>
      <c r="DZ5" s="270"/>
      <c r="EA5" s="270"/>
      <c r="EB5" s="270"/>
      <c r="EC5" s="271"/>
      <c r="ED5" s="14"/>
      <c r="EE5" s="272" t="str">
        <f>CONCATENATE("DOM","-",DT6,"-","%")</f>
        <v>DOM-EMEA CS Chat-%</v>
      </c>
      <c r="EF5" s="270"/>
      <c r="EG5" s="270"/>
      <c r="EH5" s="270"/>
      <c r="EI5" s="270"/>
      <c r="EJ5" s="271"/>
      <c r="EK5" s="246"/>
      <c r="EL5" s="234"/>
      <c r="EM5" s="235"/>
      <c r="EN5" s="242">
        <f>DT5+1</f>
        <v>8</v>
      </c>
      <c r="EO5" s="270" t="str">
        <f>CONCATENATE("DOM","-",EN6)</f>
        <v>DOM-Retention</v>
      </c>
      <c r="EP5" s="270"/>
      <c r="EQ5" s="270"/>
      <c r="ER5" s="270"/>
      <c r="ES5" s="270"/>
      <c r="ET5" s="270"/>
      <c r="EU5" s="270"/>
      <c r="EV5" s="270"/>
      <c r="EW5" s="271"/>
      <c r="EX5" s="14"/>
      <c r="EY5" s="272" t="str">
        <f>CONCATENATE("DOM","-",EN6,"-","%")</f>
        <v>DOM-Retention-%</v>
      </c>
      <c r="EZ5" s="270"/>
      <c r="FA5" s="270"/>
      <c r="FB5" s="270"/>
      <c r="FC5" s="270"/>
      <c r="FD5" s="271"/>
      <c r="FE5" s="246"/>
      <c r="FF5" s="234"/>
      <c r="FG5" s="235"/>
      <c r="FH5" s="242">
        <f>EN5+1</f>
        <v>9</v>
      </c>
      <c r="FI5" s="270" t="str">
        <f>CONCATENATE("DOM","-",FH6)</f>
        <v>DOM-Rbay</v>
      </c>
      <c r="FJ5" s="270"/>
      <c r="FK5" s="270"/>
      <c r="FL5" s="270"/>
      <c r="FM5" s="270"/>
      <c r="FN5" s="270"/>
      <c r="FO5" s="270"/>
      <c r="FP5" s="270"/>
      <c r="FQ5" s="271"/>
      <c r="FR5" s="14"/>
      <c r="FS5" s="272" t="str">
        <f>CONCATENATE("DOM","-",FH6,"-","%")</f>
        <v>DOM-Rbay-%</v>
      </c>
      <c r="FT5" s="270"/>
      <c r="FU5" s="270"/>
      <c r="FV5" s="270"/>
      <c r="FW5" s="270"/>
      <c r="FX5" s="271"/>
      <c r="FY5" s="246"/>
      <c r="FZ5" s="234"/>
      <c r="GA5" s="235"/>
      <c r="GB5" s="242">
        <f>FH5+1</f>
        <v>10</v>
      </c>
      <c r="GC5" s="270" t="str">
        <f>CONCATENATE("DOM","-",GB6)</f>
        <v>DOM-EMEA RA Desk</v>
      </c>
      <c r="GD5" s="270"/>
      <c r="GE5" s="270"/>
      <c r="GF5" s="270"/>
      <c r="GG5" s="270"/>
      <c r="GH5" s="270"/>
      <c r="GI5" s="270"/>
      <c r="GJ5" s="270"/>
      <c r="GK5" s="271"/>
      <c r="GL5" s="14"/>
      <c r="GM5" s="272" t="str">
        <f>CONCATENATE("DOM","-",GB6,"-","%")</f>
        <v>DOM-EMEA RA Desk-%</v>
      </c>
      <c r="GN5" s="270"/>
      <c r="GO5" s="270"/>
      <c r="GP5" s="270"/>
      <c r="GQ5" s="270"/>
      <c r="GR5" s="271"/>
      <c r="GS5" s="246"/>
      <c r="GT5" s="234"/>
      <c r="GU5" s="235"/>
      <c r="GV5" s="242">
        <f>GB5+1</f>
        <v>11</v>
      </c>
      <c r="GW5" s="270" t="str">
        <f>CONCATENATE("DOM","-",GV6)</f>
        <v>DOM-APAC RA Desk</v>
      </c>
      <c r="GX5" s="270"/>
      <c r="GY5" s="270"/>
      <c r="GZ5" s="270"/>
      <c r="HA5" s="270"/>
      <c r="HB5" s="270"/>
      <c r="HC5" s="270"/>
      <c r="HD5" s="270"/>
      <c r="HE5" s="271"/>
      <c r="HF5" s="14"/>
      <c r="HG5" s="272" t="str">
        <f>CONCATENATE("DOM","-",GV6,"-","%")</f>
        <v>DOM-APAC RA Desk-%</v>
      </c>
      <c r="HH5" s="270"/>
      <c r="HI5" s="270"/>
      <c r="HJ5" s="270"/>
      <c r="HK5" s="270"/>
      <c r="HL5" s="271"/>
      <c r="HM5" s="246"/>
      <c r="HN5" s="234"/>
      <c r="HO5" s="235"/>
      <c r="HP5" s="242">
        <f>GV5+1</f>
        <v>12</v>
      </c>
      <c r="HQ5" s="270" t="str">
        <f>CONCATENATE("DOM","-",HP6)</f>
        <v>DOM-WTD</v>
      </c>
      <c r="HR5" s="270"/>
      <c r="HS5" s="270"/>
      <c r="HT5" s="270"/>
      <c r="HU5" s="270"/>
      <c r="HV5" s="270"/>
      <c r="HW5" s="270"/>
      <c r="HX5" s="270"/>
      <c r="HY5" s="271"/>
      <c r="HZ5" s="14"/>
      <c r="IA5" s="272" t="str">
        <f>CONCATENATE("DOM","-",HP6,"-","%")</f>
        <v>DOM-WTD-%</v>
      </c>
      <c r="IB5" s="270"/>
      <c r="IC5" s="270"/>
      <c r="ID5" s="270"/>
      <c r="IE5" s="270"/>
      <c r="IF5" s="271"/>
      <c r="IG5" s="246"/>
      <c r="IH5" s="234"/>
      <c r="II5" s="235"/>
      <c r="IJ5" s="242">
        <f>HP5+1</f>
        <v>13</v>
      </c>
      <c r="IK5" s="270" t="str">
        <f>CONCATENATE("DOM","-",IJ6)</f>
        <v>DOM-Partner Portal</v>
      </c>
      <c r="IL5" s="270"/>
      <c r="IM5" s="270"/>
      <c r="IN5" s="270"/>
      <c r="IO5" s="270"/>
      <c r="IP5" s="270"/>
      <c r="IQ5" s="270"/>
      <c r="IR5" s="270"/>
      <c r="IS5" s="271"/>
      <c r="IT5" s="14"/>
      <c r="IU5" s="272" t="str">
        <f>CONCATENATE("DOM","-",IJ6,"-","%")</f>
        <v>DOM-Partner Portal-%</v>
      </c>
      <c r="IV5" s="270"/>
      <c r="IW5" s="270"/>
      <c r="IX5" s="270"/>
      <c r="IY5" s="270"/>
      <c r="IZ5" s="271"/>
      <c r="JA5" s="246"/>
      <c r="JB5" s="234"/>
      <c r="JC5" s="235"/>
      <c r="JD5" s="242">
        <f>IJ5+1</f>
        <v>14</v>
      </c>
      <c r="JE5" s="270" t="str">
        <f>CONCATENATE("DOM","-",JD6)</f>
        <v>DOM-DispatchNAEN</v>
      </c>
      <c r="JF5" s="270"/>
      <c r="JG5" s="270"/>
      <c r="JH5" s="270"/>
      <c r="JI5" s="270"/>
      <c r="JJ5" s="270"/>
      <c r="JK5" s="270"/>
      <c r="JL5" s="270"/>
      <c r="JM5" s="271"/>
      <c r="JN5" s="14"/>
      <c r="JO5" s="272" t="str">
        <f>CONCATENATE("DOM","-",JD6,"-","%")</f>
        <v>DOM-DispatchNAEN-%</v>
      </c>
      <c r="JP5" s="270"/>
      <c r="JQ5" s="270"/>
      <c r="JR5" s="270"/>
      <c r="JS5" s="270"/>
      <c r="JT5" s="271"/>
      <c r="JU5" s="246"/>
      <c r="JV5" s="234"/>
      <c r="JW5" s="235"/>
      <c r="JX5" s="242">
        <f>JD5+1</f>
        <v>15</v>
      </c>
      <c r="JY5" s="270" t="str">
        <f>CONCATENATE("DOM","-",JX6)</f>
        <v>DOM-ValidationEN</v>
      </c>
      <c r="JZ5" s="270"/>
      <c r="KA5" s="270"/>
      <c r="KB5" s="270"/>
      <c r="KC5" s="270"/>
      <c r="KD5" s="270"/>
      <c r="KE5" s="270"/>
      <c r="KF5" s="270"/>
      <c r="KG5" s="271"/>
      <c r="KH5" s="14"/>
      <c r="KI5" s="272" t="str">
        <f>CONCATENATE("DOM","-",JX6,"-","%")</f>
        <v>DOM-ValidationEN-%</v>
      </c>
      <c r="KJ5" s="270"/>
      <c r="KK5" s="270"/>
      <c r="KL5" s="270"/>
      <c r="KM5" s="270"/>
      <c r="KN5" s="271"/>
      <c r="KO5" s="246"/>
      <c r="KP5" s="234"/>
      <c r="KQ5" s="235"/>
      <c r="KR5" s="242">
        <f>JX5+1</f>
        <v>16</v>
      </c>
      <c r="KS5" s="270" t="str">
        <f>CONCATENATE("DOM","-",KR6)</f>
        <v>DOM-APAC Corp</v>
      </c>
      <c r="KT5" s="270"/>
      <c r="KU5" s="270"/>
      <c r="KV5" s="270"/>
      <c r="KW5" s="270"/>
      <c r="KX5" s="270"/>
      <c r="KY5" s="270"/>
      <c r="KZ5" s="270"/>
      <c r="LA5" s="271"/>
      <c r="LB5" s="14"/>
      <c r="LC5" s="272" t="str">
        <f>CONCATENATE("DOM","-",KR6,"-","%")</f>
        <v>DOM-APAC Corp-%</v>
      </c>
      <c r="LD5" s="270"/>
      <c r="LE5" s="270"/>
      <c r="LF5" s="270"/>
      <c r="LG5" s="270"/>
      <c r="LH5" s="271"/>
      <c r="LI5" s="246"/>
      <c r="LJ5" s="234"/>
      <c r="LK5" s="235"/>
      <c r="LL5" s="242">
        <f>KR5+1</f>
        <v>17</v>
      </c>
      <c r="LM5" s="270" t="str">
        <f>CONCATENATE("DOM","-",LL6)</f>
        <v>DOM-17</v>
      </c>
      <c r="LN5" s="270"/>
      <c r="LO5" s="270"/>
      <c r="LP5" s="270"/>
      <c r="LQ5" s="270"/>
      <c r="LR5" s="270"/>
      <c r="LS5" s="270"/>
      <c r="LT5" s="270"/>
      <c r="LU5" s="271"/>
      <c r="LV5" s="14"/>
      <c r="LW5" s="272" t="str">
        <f>CONCATENATE("DOM","-",LL6,"-","%")</f>
        <v>DOM-17-%</v>
      </c>
      <c r="LX5" s="270"/>
      <c r="LY5" s="270"/>
      <c r="LZ5" s="270"/>
      <c r="MA5" s="270"/>
      <c r="MB5" s="271"/>
      <c r="MC5" s="246"/>
      <c r="MD5" s="234"/>
      <c r="ME5" s="235"/>
      <c r="MF5" s="242">
        <f>LL5+1</f>
        <v>18</v>
      </c>
      <c r="MG5" s="270" t="str">
        <f>CONCATENATE("DOM","-",MF6)</f>
        <v>DOM-18</v>
      </c>
      <c r="MH5" s="270"/>
      <c r="MI5" s="270"/>
      <c r="MJ5" s="270"/>
      <c r="MK5" s="270"/>
      <c r="ML5" s="270"/>
      <c r="MM5" s="270"/>
      <c r="MN5" s="270"/>
      <c r="MO5" s="271"/>
      <c r="MP5" s="14"/>
      <c r="MQ5" s="272" t="str">
        <f>CONCATENATE("DOM","-",MF6,"-","%")</f>
        <v>DOM-18-%</v>
      </c>
      <c r="MR5" s="270"/>
      <c r="MS5" s="270"/>
      <c r="MT5" s="270"/>
      <c r="MU5" s="270"/>
      <c r="MV5" s="271"/>
      <c r="MW5" s="246"/>
      <c r="MX5" s="234"/>
      <c r="MY5" s="235"/>
      <c r="MZ5" s="242">
        <f>MF5+1</f>
        <v>19</v>
      </c>
      <c r="NA5" s="270" t="str">
        <f>CONCATENATE("DOM","-",MZ6)</f>
        <v>DOM-19</v>
      </c>
      <c r="NB5" s="270"/>
      <c r="NC5" s="270"/>
      <c r="ND5" s="270"/>
      <c r="NE5" s="270"/>
      <c r="NF5" s="270"/>
      <c r="NG5" s="270"/>
      <c r="NH5" s="270"/>
      <c r="NI5" s="271"/>
      <c r="NJ5" s="14"/>
      <c r="NK5" s="272" t="str">
        <f>CONCATENATE("DOM","-",MZ6,"-","%")</f>
        <v>DOM-19-%</v>
      </c>
      <c r="NL5" s="270"/>
      <c r="NM5" s="270"/>
      <c r="NN5" s="270"/>
      <c r="NO5" s="270"/>
      <c r="NP5" s="271"/>
      <c r="NQ5" s="246"/>
      <c r="NR5" s="234"/>
      <c r="NS5" s="235"/>
      <c r="NT5" s="242">
        <f>MZ5+1</f>
        <v>20</v>
      </c>
      <c r="NU5" s="270" t="str">
        <f>CONCATENATE("DOM","-",NT6)</f>
        <v>DOM-20</v>
      </c>
      <c r="NV5" s="270"/>
      <c r="NW5" s="270"/>
      <c r="NX5" s="270"/>
      <c r="NY5" s="270"/>
      <c r="NZ5" s="270"/>
      <c r="OA5" s="270"/>
      <c r="OB5" s="270"/>
      <c r="OC5" s="271"/>
      <c r="OD5" s="14"/>
      <c r="OE5" s="272" t="str">
        <f>CONCATENATE("DOM","-",NT6,"-","%")</f>
        <v>DOM-20-%</v>
      </c>
      <c r="OF5" s="270"/>
      <c r="OG5" s="270"/>
      <c r="OH5" s="270"/>
      <c r="OI5" s="270"/>
      <c r="OJ5" s="271"/>
      <c r="OK5" s="246"/>
      <c r="OL5" s="234"/>
      <c r="OM5" s="235"/>
      <c r="ON5" s="242">
        <f>NT5+1</f>
        <v>21</v>
      </c>
      <c r="OO5" s="270" t="str">
        <f>CONCATENATE("DOM","-",ON6)</f>
        <v>DOM-21</v>
      </c>
      <c r="OP5" s="270"/>
      <c r="OQ5" s="270"/>
      <c r="OR5" s="270"/>
      <c r="OS5" s="270"/>
      <c r="OT5" s="270"/>
      <c r="OU5" s="270"/>
      <c r="OV5" s="270"/>
      <c r="OW5" s="271"/>
      <c r="OX5" s="14"/>
      <c r="OY5" s="272" t="str">
        <f>CONCATENATE("DOM","-",ON6,"-","%")</f>
        <v>DOM-21-%</v>
      </c>
      <c r="OZ5" s="270"/>
      <c r="PA5" s="270"/>
      <c r="PB5" s="270"/>
      <c r="PC5" s="270"/>
      <c r="PD5" s="271"/>
      <c r="PE5" s="246"/>
      <c r="PF5" s="234"/>
      <c r="PG5" s="235"/>
      <c r="PH5" s="242">
        <f>ON5+1</f>
        <v>22</v>
      </c>
      <c r="PI5" s="270" t="str">
        <f>CONCATENATE("DOM","-",PH6)</f>
        <v>DOM-22</v>
      </c>
      <c r="PJ5" s="270"/>
      <c r="PK5" s="270"/>
      <c r="PL5" s="270"/>
      <c r="PM5" s="270"/>
      <c r="PN5" s="270"/>
      <c r="PO5" s="270"/>
      <c r="PP5" s="270"/>
      <c r="PQ5" s="271"/>
      <c r="PR5" s="14"/>
      <c r="PS5" s="272" t="str">
        <f>CONCATENATE("DOM","-",PH6,"-","%")</f>
        <v>DOM-22-%</v>
      </c>
      <c r="PT5" s="270"/>
      <c r="PU5" s="270"/>
      <c r="PV5" s="270"/>
      <c r="PW5" s="270"/>
      <c r="PX5" s="271"/>
    </row>
    <row r="6" spans="2:440" ht="12.75" customHeight="1" x14ac:dyDescent="0.25">
      <c r="B6" s="41" t="s">
        <v>0</v>
      </c>
      <c r="C6" s="42" t="s">
        <v>61</v>
      </c>
      <c r="D6" s="42" t="str">
        <f>HLOOKUP(D5,'Raw Data'!$I$1:$AD$2,2,0)</f>
        <v>APAC Triage</v>
      </c>
      <c r="E6" s="41" t="s">
        <v>0</v>
      </c>
      <c r="F6" s="42" t="s">
        <v>61</v>
      </c>
      <c r="G6" s="42" t="str">
        <f>D6</f>
        <v>APAC Triage</v>
      </c>
      <c r="H6" s="41" t="s">
        <v>0</v>
      </c>
      <c r="I6" s="42" t="s">
        <v>61</v>
      </c>
      <c r="J6" s="42" t="str">
        <f>G6</f>
        <v>APAC Triage</v>
      </c>
      <c r="K6" s="41" t="s">
        <v>0</v>
      </c>
      <c r="L6" s="42" t="s">
        <v>61</v>
      </c>
      <c r="M6" s="42" t="str">
        <f>J6</f>
        <v>APAC Triage</v>
      </c>
      <c r="N6" s="14"/>
      <c r="O6" s="41" t="s">
        <v>63</v>
      </c>
      <c r="P6" s="42" t="str">
        <f>TEXT(K7,"mmm'yy")</f>
        <v>May'16</v>
      </c>
      <c r="Q6" s="42" t="str">
        <f>TEXT(H7,"mmm'yy")</f>
        <v>Jun'16</v>
      </c>
      <c r="R6" s="42" t="str">
        <f>TEXT(E7,"mmm'yy")</f>
        <v>Jul'16</v>
      </c>
      <c r="S6" s="42" t="str">
        <f>TEXT(B7,"mmm'yy")</f>
        <v>Aug'16</v>
      </c>
      <c r="T6" s="238" t="str">
        <f>D6</f>
        <v>APAC Triage</v>
      </c>
      <c r="U6" s="246"/>
      <c r="V6" s="41" t="s">
        <v>0</v>
      </c>
      <c r="W6" s="42" t="s">
        <v>61</v>
      </c>
      <c r="X6" s="42" t="str">
        <f>HLOOKUP(X5,'Raw Data'!$I$1:$AD$2,2,0)</f>
        <v>APAC Hindi</v>
      </c>
      <c r="Y6" s="41" t="s">
        <v>0</v>
      </c>
      <c r="Z6" s="42" t="s">
        <v>61</v>
      </c>
      <c r="AA6" s="42" t="str">
        <f>X6</f>
        <v>APAC Hindi</v>
      </c>
      <c r="AB6" s="41" t="s">
        <v>0</v>
      </c>
      <c r="AC6" s="42" t="s">
        <v>61</v>
      </c>
      <c r="AD6" s="42" t="str">
        <f>AA6</f>
        <v>APAC Hindi</v>
      </c>
      <c r="AE6" s="41" t="s">
        <v>0</v>
      </c>
      <c r="AF6" s="42" t="s">
        <v>61</v>
      </c>
      <c r="AG6" s="42" t="str">
        <f>AD6</f>
        <v>APAC Hindi</v>
      </c>
      <c r="AH6" s="14"/>
      <c r="AI6" s="41" t="s">
        <v>63</v>
      </c>
      <c r="AJ6" s="42" t="str">
        <f>TEXT(AE7,"mmm'yy")</f>
        <v>May'16</v>
      </c>
      <c r="AK6" s="42" t="str">
        <f>TEXT(AB7,"mmm'yy")</f>
        <v>Jun'16</v>
      </c>
      <c r="AL6" s="42" t="str">
        <f>TEXT(Y7,"mmm'yy")</f>
        <v>Jul'16</v>
      </c>
      <c r="AM6" s="42" t="str">
        <f>TEXT(V7,"mmm'yy")</f>
        <v>Aug'16</v>
      </c>
      <c r="AN6" s="238" t="str">
        <f>X6</f>
        <v>APAC Hindi</v>
      </c>
      <c r="AO6" s="246"/>
      <c r="AP6" s="41" t="s">
        <v>0</v>
      </c>
      <c r="AQ6" s="42" t="s">
        <v>61</v>
      </c>
      <c r="AR6" s="42" t="str">
        <f>HLOOKUP(AR5,'Raw Data'!$I$1:$AD$2,2,0)</f>
        <v>APAC TS Chat</v>
      </c>
      <c r="AS6" s="41" t="s">
        <v>0</v>
      </c>
      <c r="AT6" s="42" t="s">
        <v>61</v>
      </c>
      <c r="AU6" s="42" t="str">
        <f>AR6</f>
        <v>APAC TS Chat</v>
      </c>
      <c r="AV6" s="41" t="s">
        <v>0</v>
      </c>
      <c r="AW6" s="42" t="s">
        <v>61</v>
      </c>
      <c r="AX6" s="42" t="str">
        <f>AU6</f>
        <v>APAC TS Chat</v>
      </c>
      <c r="AY6" s="41" t="s">
        <v>0</v>
      </c>
      <c r="AZ6" s="42" t="s">
        <v>61</v>
      </c>
      <c r="BA6" s="42" t="str">
        <f>AX6</f>
        <v>APAC TS Chat</v>
      </c>
      <c r="BB6" s="14"/>
      <c r="BC6" s="41" t="s">
        <v>63</v>
      </c>
      <c r="BD6" s="42" t="str">
        <f>TEXT(AY7,"mmm'yy")</f>
        <v>May'16</v>
      </c>
      <c r="BE6" s="42" t="str">
        <f>TEXT(AV7,"mmm'yy")</f>
        <v>Jun'16</v>
      </c>
      <c r="BF6" s="42" t="str">
        <f>TEXT(AS7,"mmm'yy")</f>
        <v>Jul'16</v>
      </c>
      <c r="BG6" s="42" t="str">
        <f>TEXT(AP7,"mmm'yy")</f>
        <v>Aug'16</v>
      </c>
      <c r="BH6" s="238" t="str">
        <f>AR6</f>
        <v>APAC TS Chat</v>
      </c>
      <c r="BI6" s="246"/>
      <c r="BJ6" s="41" t="s">
        <v>0</v>
      </c>
      <c r="BK6" s="42" t="s">
        <v>61</v>
      </c>
      <c r="BL6" s="42" t="str">
        <f>HLOOKUP(BL5,'Raw Data'!$I$1:$AD$2,2,0)</f>
        <v>APAC Con CS Email</v>
      </c>
      <c r="BM6" s="41" t="s">
        <v>0</v>
      </c>
      <c r="BN6" s="42" t="s">
        <v>61</v>
      </c>
      <c r="BO6" s="42" t="str">
        <f>BL6</f>
        <v>APAC Con CS Email</v>
      </c>
      <c r="BP6" s="41" t="s">
        <v>0</v>
      </c>
      <c r="BQ6" s="42" t="s">
        <v>61</v>
      </c>
      <c r="BR6" s="42" t="str">
        <f>BO6</f>
        <v>APAC Con CS Email</v>
      </c>
      <c r="BS6" s="41" t="s">
        <v>0</v>
      </c>
      <c r="BT6" s="42" t="s">
        <v>61</v>
      </c>
      <c r="BU6" s="42" t="str">
        <f>BR6</f>
        <v>APAC Con CS Email</v>
      </c>
      <c r="BV6" s="14"/>
      <c r="BW6" s="41" t="s">
        <v>63</v>
      </c>
      <c r="BX6" s="42" t="str">
        <f>TEXT(BS7,"mmm'yy")</f>
        <v>May'16</v>
      </c>
      <c r="BY6" s="42" t="str">
        <f>TEXT(BP7,"mmm'yy")</f>
        <v>Jun'16</v>
      </c>
      <c r="BZ6" s="42" t="str">
        <f>TEXT(BM7,"mmm'yy")</f>
        <v>Jul'16</v>
      </c>
      <c r="CA6" s="42" t="str">
        <f>TEXT(BJ7,"mmm'yy")</f>
        <v>Aug'16</v>
      </c>
      <c r="CB6" s="238" t="str">
        <f>BL6</f>
        <v>APAC Con CS Email</v>
      </c>
      <c r="CC6" s="246"/>
      <c r="CD6" s="41" t="s">
        <v>0</v>
      </c>
      <c r="CE6" s="42" t="s">
        <v>61</v>
      </c>
      <c r="CF6" s="42" t="str">
        <f>HLOOKUP(CF5,'Raw Data'!$I$1:$AD$2,2,0)</f>
        <v>EMEA Triage</v>
      </c>
      <c r="CG6" s="41" t="s">
        <v>0</v>
      </c>
      <c r="CH6" s="42" t="s">
        <v>61</v>
      </c>
      <c r="CI6" s="42" t="str">
        <f>CF6</f>
        <v>EMEA Triage</v>
      </c>
      <c r="CJ6" s="41" t="s">
        <v>0</v>
      </c>
      <c r="CK6" s="42" t="s">
        <v>61</v>
      </c>
      <c r="CL6" s="42" t="str">
        <f>CI6</f>
        <v>EMEA Triage</v>
      </c>
      <c r="CM6" s="41" t="s">
        <v>0</v>
      </c>
      <c r="CN6" s="42" t="s">
        <v>61</v>
      </c>
      <c r="CO6" s="42" t="str">
        <f>CL6</f>
        <v>EMEA Triage</v>
      </c>
      <c r="CP6" s="14"/>
      <c r="CQ6" s="41" t="s">
        <v>63</v>
      </c>
      <c r="CR6" s="42" t="str">
        <f>TEXT(CM7,"mmm'yy")</f>
        <v>May'16</v>
      </c>
      <c r="CS6" s="42" t="str">
        <f>TEXT(CJ7,"mmm'yy")</f>
        <v>Jun'16</v>
      </c>
      <c r="CT6" s="42" t="str">
        <f>TEXT(CG7,"mmm'yy")</f>
        <v>Jul'16</v>
      </c>
      <c r="CU6" s="42" t="str">
        <f>TEXT(CD7,"mmm'yy")</f>
        <v>Aug'16</v>
      </c>
      <c r="CV6" s="238" t="str">
        <f>CF6</f>
        <v>EMEA Triage</v>
      </c>
      <c r="CW6" s="246"/>
      <c r="CX6" s="41" t="s">
        <v>0</v>
      </c>
      <c r="CY6" s="42" t="s">
        <v>61</v>
      </c>
      <c r="CZ6" s="42" t="str">
        <f>HLOOKUP(CZ5,'Raw Data'!$I$1:$AD$2,2,0)</f>
        <v>EMEA TS Chat</v>
      </c>
      <c r="DA6" s="41" t="s">
        <v>0</v>
      </c>
      <c r="DB6" s="42" t="s">
        <v>61</v>
      </c>
      <c r="DC6" s="42" t="str">
        <f>CZ6</f>
        <v>EMEA TS Chat</v>
      </c>
      <c r="DD6" s="41" t="s">
        <v>0</v>
      </c>
      <c r="DE6" s="42" t="s">
        <v>61</v>
      </c>
      <c r="DF6" s="42" t="str">
        <f>DC6</f>
        <v>EMEA TS Chat</v>
      </c>
      <c r="DG6" s="41" t="s">
        <v>0</v>
      </c>
      <c r="DH6" s="42" t="s">
        <v>61</v>
      </c>
      <c r="DI6" s="42" t="str">
        <f>DF6</f>
        <v>EMEA TS Chat</v>
      </c>
      <c r="DJ6" s="14"/>
      <c r="DK6" s="41" t="s">
        <v>63</v>
      </c>
      <c r="DL6" s="42" t="str">
        <f>TEXT(DG7,"mmm'yy")</f>
        <v>Aug'16</v>
      </c>
      <c r="DM6" s="42" t="str">
        <f>TEXT(DD7,"mmm'yy")</f>
        <v>Jun'16</v>
      </c>
      <c r="DN6" s="42" t="str">
        <f>TEXT(DA7,"mmm'yy")</f>
        <v>Jul'16</v>
      </c>
      <c r="DO6" s="42" t="str">
        <f>TEXT(CX7,"mmm'yy")</f>
        <v>Aug'16</v>
      </c>
      <c r="DP6" s="238" t="str">
        <f>CZ6</f>
        <v>EMEA TS Chat</v>
      </c>
      <c r="DQ6" s="246"/>
      <c r="DR6" s="41" t="s">
        <v>0</v>
      </c>
      <c r="DS6" s="42" t="s">
        <v>61</v>
      </c>
      <c r="DT6" s="42" t="str">
        <f>HLOOKUP(DT5,'Raw Data'!$I$1:$AD$2,2,0)</f>
        <v>EMEA CS Chat</v>
      </c>
      <c r="DU6" s="41" t="s">
        <v>0</v>
      </c>
      <c r="DV6" s="42" t="s">
        <v>61</v>
      </c>
      <c r="DW6" s="42" t="str">
        <f>DT6</f>
        <v>EMEA CS Chat</v>
      </c>
      <c r="DX6" s="41" t="s">
        <v>0</v>
      </c>
      <c r="DY6" s="42" t="s">
        <v>61</v>
      </c>
      <c r="DZ6" s="42" t="str">
        <f>DW6</f>
        <v>EMEA CS Chat</v>
      </c>
      <c r="EA6" s="41" t="s">
        <v>0</v>
      </c>
      <c r="EB6" s="42" t="s">
        <v>61</v>
      </c>
      <c r="EC6" s="42" t="str">
        <f>DZ6</f>
        <v>EMEA CS Chat</v>
      </c>
      <c r="ED6" s="14"/>
      <c r="EE6" s="41" t="s">
        <v>63</v>
      </c>
      <c r="EF6" s="42" t="str">
        <f>TEXT(EA7,"mmm'yy")</f>
        <v>May'16</v>
      </c>
      <c r="EG6" s="42" t="str">
        <f>TEXT(DX7,"mmm'yy")</f>
        <v>Jun'16</v>
      </c>
      <c r="EH6" s="42" t="str">
        <f>TEXT(DU7,"mmm'yy")</f>
        <v>Jul'16</v>
      </c>
      <c r="EI6" s="42" t="str">
        <f>TEXT(DR7,"mmm'yy")</f>
        <v>Aug'16</v>
      </c>
      <c r="EJ6" s="238" t="str">
        <f>DT6</f>
        <v>EMEA CS Chat</v>
      </c>
      <c r="EK6" s="246"/>
      <c r="EL6" s="41" t="s">
        <v>0</v>
      </c>
      <c r="EM6" s="42" t="s">
        <v>61</v>
      </c>
      <c r="EN6" s="42" t="str">
        <f>HLOOKUP(EN5,'Raw Data'!$I$1:$AD$2,2,0)</f>
        <v>Retention</v>
      </c>
      <c r="EO6" s="41" t="s">
        <v>0</v>
      </c>
      <c r="EP6" s="42" t="s">
        <v>61</v>
      </c>
      <c r="EQ6" s="42" t="str">
        <f>EN6</f>
        <v>Retention</v>
      </c>
      <c r="ER6" s="41" t="s">
        <v>0</v>
      </c>
      <c r="ES6" s="42" t="s">
        <v>61</v>
      </c>
      <c r="ET6" s="42" t="str">
        <f>EQ6</f>
        <v>Retention</v>
      </c>
      <c r="EU6" s="41" t="s">
        <v>0</v>
      </c>
      <c r="EV6" s="42" t="s">
        <v>61</v>
      </c>
      <c r="EW6" s="42" t="str">
        <f>ET6</f>
        <v>Retention</v>
      </c>
      <c r="EX6" s="14"/>
      <c r="EY6" s="41" t="s">
        <v>63</v>
      </c>
      <c r="EZ6" s="42" t="str">
        <f>TEXT(EU7,"mmm'yy")</f>
        <v>May'16</v>
      </c>
      <c r="FA6" s="42" t="str">
        <f>TEXT(ER7,"mmm'yy")</f>
        <v>Jun'16</v>
      </c>
      <c r="FB6" s="42" t="str">
        <f>TEXT(EO7,"mmm'yy")</f>
        <v>Jul'16</v>
      </c>
      <c r="FC6" s="42" t="str">
        <f>TEXT(EL7,"mmm'yy")</f>
        <v>Aug'16</v>
      </c>
      <c r="FD6" s="238" t="str">
        <f>EN6</f>
        <v>Retention</v>
      </c>
      <c r="FE6" s="246"/>
      <c r="FF6" s="41" t="s">
        <v>0</v>
      </c>
      <c r="FG6" s="42" t="s">
        <v>61</v>
      </c>
      <c r="FH6" s="42" t="str">
        <f>HLOOKUP(FH5,'Raw Data'!$I$1:$AD$2,2,0)</f>
        <v>Rbay</v>
      </c>
      <c r="FI6" s="41" t="s">
        <v>0</v>
      </c>
      <c r="FJ6" s="42" t="s">
        <v>61</v>
      </c>
      <c r="FK6" s="42" t="str">
        <f>FH6</f>
        <v>Rbay</v>
      </c>
      <c r="FL6" s="41" t="s">
        <v>0</v>
      </c>
      <c r="FM6" s="42" t="s">
        <v>61</v>
      </c>
      <c r="FN6" s="42" t="str">
        <f>FK6</f>
        <v>Rbay</v>
      </c>
      <c r="FO6" s="41" t="s">
        <v>0</v>
      </c>
      <c r="FP6" s="42" t="s">
        <v>61</v>
      </c>
      <c r="FQ6" s="42" t="str">
        <f>FN6</f>
        <v>Rbay</v>
      </c>
      <c r="FR6" s="14"/>
      <c r="FS6" s="41" t="s">
        <v>63</v>
      </c>
      <c r="FT6" s="42" t="str">
        <f>TEXT(FO7,"mmm'yy")</f>
        <v>May'16</v>
      </c>
      <c r="FU6" s="42" t="str">
        <f>TEXT(FL7,"mmm'yy")</f>
        <v>Jun'16</v>
      </c>
      <c r="FV6" s="42" t="str">
        <f>TEXT(FI7,"mmm'yy")</f>
        <v>Jul'16</v>
      </c>
      <c r="FW6" s="42" t="str">
        <f>TEXT(FF7,"mmm'yy")</f>
        <v>Aug'16</v>
      </c>
      <c r="FX6" s="238" t="str">
        <f>FH6</f>
        <v>Rbay</v>
      </c>
      <c r="FY6" s="246"/>
      <c r="FZ6" s="41" t="s">
        <v>0</v>
      </c>
      <c r="GA6" s="42" t="s">
        <v>61</v>
      </c>
      <c r="GB6" s="42" t="str">
        <f>HLOOKUP(GB5,'Raw Data'!$I$1:$AD$2,2,0)</f>
        <v>EMEA RA Desk</v>
      </c>
      <c r="GC6" s="41" t="s">
        <v>0</v>
      </c>
      <c r="GD6" s="42" t="s">
        <v>61</v>
      </c>
      <c r="GE6" s="42" t="str">
        <f>GB6</f>
        <v>EMEA RA Desk</v>
      </c>
      <c r="GF6" s="41" t="s">
        <v>0</v>
      </c>
      <c r="GG6" s="42" t="s">
        <v>61</v>
      </c>
      <c r="GH6" s="42" t="str">
        <f>GE6</f>
        <v>EMEA RA Desk</v>
      </c>
      <c r="GI6" s="41" t="s">
        <v>0</v>
      </c>
      <c r="GJ6" s="42" t="s">
        <v>61</v>
      </c>
      <c r="GK6" s="42" t="str">
        <f>GH6</f>
        <v>EMEA RA Desk</v>
      </c>
      <c r="GL6" s="14"/>
      <c r="GM6" s="41" t="s">
        <v>63</v>
      </c>
      <c r="GN6" s="42" t="str">
        <f>TEXT(GI7,"mmm'yy")</f>
        <v>May'16</v>
      </c>
      <c r="GO6" s="42" t="str">
        <f>TEXT(GF7,"mmm'yy")</f>
        <v>Jun'16</v>
      </c>
      <c r="GP6" s="42" t="str">
        <f>TEXT(GC7,"mmm'yy")</f>
        <v>Jul'16</v>
      </c>
      <c r="GQ6" s="42" t="str">
        <f>TEXT(FZ7,"mmm'yy")</f>
        <v>Aug'16</v>
      </c>
      <c r="GR6" s="238" t="str">
        <f>GB6</f>
        <v>EMEA RA Desk</v>
      </c>
      <c r="GS6" s="246"/>
      <c r="GT6" s="41" t="s">
        <v>0</v>
      </c>
      <c r="GU6" s="42" t="s">
        <v>61</v>
      </c>
      <c r="GV6" s="42" t="str">
        <f>HLOOKUP(GV5,'Raw Data'!$I$1:$AD$2,2,0)</f>
        <v>APAC RA Desk</v>
      </c>
      <c r="GW6" s="41" t="s">
        <v>0</v>
      </c>
      <c r="GX6" s="42" t="s">
        <v>61</v>
      </c>
      <c r="GY6" s="42" t="str">
        <f>GV6</f>
        <v>APAC RA Desk</v>
      </c>
      <c r="GZ6" s="41" t="s">
        <v>0</v>
      </c>
      <c r="HA6" s="42" t="s">
        <v>61</v>
      </c>
      <c r="HB6" s="42" t="str">
        <f>GY6</f>
        <v>APAC RA Desk</v>
      </c>
      <c r="HC6" s="41" t="s">
        <v>0</v>
      </c>
      <c r="HD6" s="42" t="s">
        <v>61</v>
      </c>
      <c r="HE6" s="42" t="str">
        <f>HB6</f>
        <v>APAC RA Desk</v>
      </c>
      <c r="HF6" s="14"/>
      <c r="HG6" s="41" t="s">
        <v>63</v>
      </c>
      <c r="HH6" s="42" t="str">
        <f>TEXT(HC7,"mmm'yy")</f>
        <v>May'16</v>
      </c>
      <c r="HI6" s="42" t="str">
        <f>TEXT(GZ7,"mmm'yy")</f>
        <v>Jun'16</v>
      </c>
      <c r="HJ6" s="42" t="str">
        <f>TEXT(GW7,"mmm'yy")</f>
        <v>Jul'16</v>
      </c>
      <c r="HK6" s="42" t="str">
        <f>TEXT(GT7,"mmm'yy")</f>
        <v>Aug'16</v>
      </c>
      <c r="HL6" s="238" t="str">
        <f>GV6</f>
        <v>APAC RA Desk</v>
      </c>
      <c r="HM6" s="246"/>
      <c r="HN6" s="41" t="s">
        <v>0</v>
      </c>
      <c r="HO6" s="42" t="s">
        <v>61</v>
      </c>
      <c r="HP6" s="42" t="str">
        <f>HLOOKUP(HP5,'Raw Data'!$I$1:$AD$2,2,0)</f>
        <v>WTD</v>
      </c>
      <c r="HQ6" s="41" t="s">
        <v>0</v>
      </c>
      <c r="HR6" s="42" t="s">
        <v>61</v>
      </c>
      <c r="HS6" s="42" t="str">
        <f>HP6</f>
        <v>WTD</v>
      </c>
      <c r="HT6" s="41" t="s">
        <v>0</v>
      </c>
      <c r="HU6" s="42" t="s">
        <v>61</v>
      </c>
      <c r="HV6" s="42" t="str">
        <f>HS6</f>
        <v>WTD</v>
      </c>
      <c r="HW6" s="41" t="s">
        <v>0</v>
      </c>
      <c r="HX6" s="42" t="s">
        <v>61</v>
      </c>
      <c r="HY6" s="42" t="str">
        <f>HV6</f>
        <v>WTD</v>
      </c>
      <c r="HZ6" s="14"/>
      <c r="IA6" s="41" t="s">
        <v>63</v>
      </c>
      <c r="IB6" s="42" t="str">
        <f>TEXT(HW7,"mmm'yy")</f>
        <v>May'16</v>
      </c>
      <c r="IC6" s="42" t="str">
        <f>TEXT(HT7,"mmm'yy")</f>
        <v>Jun'16</v>
      </c>
      <c r="ID6" s="42" t="str">
        <f>TEXT(HQ7,"mmm'yy")</f>
        <v>Jul'16</v>
      </c>
      <c r="IE6" s="42" t="str">
        <f>TEXT(HN7,"mmm'yy")</f>
        <v>Aug'16</v>
      </c>
      <c r="IF6" s="238" t="str">
        <f>HP6</f>
        <v>WTD</v>
      </c>
      <c r="IG6" s="246"/>
      <c r="IH6" s="41" t="s">
        <v>0</v>
      </c>
      <c r="II6" s="42" t="s">
        <v>61</v>
      </c>
      <c r="IJ6" s="42" t="str">
        <f>HLOOKUP(IJ5,'Raw Data'!$I$1:$AD$2,2,0)</f>
        <v>Partner Portal</v>
      </c>
      <c r="IK6" s="41" t="s">
        <v>0</v>
      </c>
      <c r="IL6" s="42" t="s">
        <v>61</v>
      </c>
      <c r="IM6" s="42" t="str">
        <f>IJ6</f>
        <v>Partner Portal</v>
      </c>
      <c r="IN6" s="41" t="s">
        <v>0</v>
      </c>
      <c r="IO6" s="42" t="s">
        <v>61</v>
      </c>
      <c r="IP6" s="42" t="str">
        <f>IM6</f>
        <v>Partner Portal</v>
      </c>
      <c r="IQ6" s="41" t="s">
        <v>0</v>
      </c>
      <c r="IR6" s="42" t="s">
        <v>61</v>
      </c>
      <c r="IS6" s="42" t="str">
        <f>IP6</f>
        <v>Partner Portal</v>
      </c>
      <c r="IT6" s="14"/>
      <c r="IU6" s="41" t="s">
        <v>63</v>
      </c>
      <c r="IV6" s="42" t="str">
        <f>TEXT(IQ7,"mmm'yy")</f>
        <v>May'16</v>
      </c>
      <c r="IW6" s="42" t="str">
        <f>TEXT(IN7,"mmm'yy")</f>
        <v>Jun'16</v>
      </c>
      <c r="IX6" s="42" t="str">
        <f>TEXT(IK7,"mmm'yy")</f>
        <v>Jul'16</v>
      </c>
      <c r="IY6" s="42" t="str">
        <f>TEXT(IH7,"mmm'yy")</f>
        <v>Aug'16</v>
      </c>
      <c r="IZ6" s="238" t="str">
        <f>IJ6</f>
        <v>Partner Portal</v>
      </c>
      <c r="JA6" s="246"/>
      <c r="JB6" s="41" t="s">
        <v>0</v>
      </c>
      <c r="JC6" s="42" t="s">
        <v>61</v>
      </c>
      <c r="JD6" s="42" t="str">
        <f>HLOOKUP(JD5,'Raw Data'!$I$1:$AD$2,2,0)</f>
        <v>DispatchNAEN</v>
      </c>
      <c r="JE6" s="41" t="s">
        <v>0</v>
      </c>
      <c r="JF6" s="42" t="s">
        <v>61</v>
      </c>
      <c r="JG6" s="42" t="str">
        <f>JD6</f>
        <v>DispatchNAEN</v>
      </c>
      <c r="JH6" s="41" t="s">
        <v>0</v>
      </c>
      <c r="JI6" s="42" t="s">
        <v>61</v>
      </c>
      <c r="JJ6" s="42" t="str">
        <f>JG6</f>
        <v>DispatchNAEN</v>
      </c>
      <c r="JK6" s="41" t="s">
        <v>0</v>
      </c>
      <c r="JL6" s="42" t="s">
        <v>61</v>
      </c>
      <c r="JM6" s="42" t="str">
        <f>JJ6</f>
        <v>DispatchNAEN</v>
      </c>
      <c r="JN6" s="14"/>
      <c r="JO6" s="41" t="s">
        <v>63</v>
      </c>
      <c r="JP6" s="42" t="str">
        <f>TEXT(JK7,"mmm'yy")</f>
        <v>May'16</v>
      </c>
      <c r="JQ6" s="42" t="str">
        <f>TEXT(JH7,"mmm'yy")</f>
        <v>Jun'16</v>
      </c>
      <c r="JR6" s="42" t="str">
        <f>TEXT(JE7,"mmm'yy")</f>
        <v>Jul'16</v>
      </c>
      <c r="JS6" s="42" t="str">
        <f>TEXT(JB7,"mmm'yy")</f>
        <v>Aug'16</v>
      </c>
      <c r="JT6" s="238" t="str">
        <f>JD6</f>
        <v>DispatchNAEN</v>
      </c>
      <c r="JU6" s="246"/>
      <c r="JV6" s="41" t="s">
        <v>0</v>
      </c>
      <c r="JW6" s="42" t="s">
        <v>61</v>
      </c>
      <c r="JX6" s="42" t="str">
        <f>HLOOKUP(JX5,'Raw Data'!$I$1:$AD$2,2,0)</f>
        <v>ValidationEN</v>
      </c>
      <c r="JY6" s="41" t="s">
        <v>0</v>
      </c>
      <c r="JZ6" s="42" t="s">
        <v>61</v>
      </c>
      <c r="KA6" s="42" t="str">
        <f>JX6</f>
        <v>ValidationEN</v>
      </c>
      <c r="KB6" s="41" t="s">
        <v>0</v>
      </c>
      <c r="KC6" s="42" t="s">
        <v>61</v>
      </c>
      <c r="KD6" s="42" t="str">
        <f>KA6</f>
        <v>ValidationEN</v>
      </c>
      <c r="KE6" s="41" t="s">
        <v>0</v>
      </c>
      <c r="KF6" s="42" t="s">
        <v>61</v>
      </c>
      <c r="KG6" s="42" t="str">
        <f>KD6</f>
        <v>ValidationEN</v>
      </c>
      <c r="KH6" s="14"/>
      <c r="KI6" s="41" t="s">
        <v>63</v>
      </c>
      <c r="KJ6" s="42" t="str">
        <f>TEXT(KE7,"mmm'yy")</f>
        <v>May'16</v>
      </c>
      <c r="KK6" s="42" t="str">
        <f>TEXT(KB7,"mmm'yy")</f>
        <v>Jun'16</v>
      </c>
      <c r="KL6" s="42" t="str">
        <f>TEXT(JY7,"mmm'yy")</f>
        <v>Jul'16</v>
      </c>
      <c r="KM6" s="42" t="str">
        <f>TEXT(JV7,"mmm'yy")</f>
        <v>Aug'16</v>
      </c>
      <c r="KN6" s="238" t="str">
        <f>JX6</f>
        <v>ValidationEN</v>
      </c>
      <c r="KO6" s="246"/>
      <c r="KP6" s="41" t="s">
        <v>0</v>
      </c>
      <c r="KQ6" s="42" t="s">
        <v>61</v>
      </c>
      <c r="KR6" s="42" t="str">
        <f>HLOOKUP(KR5,'Raw Data'!$I$1:$AD$2,2,0)</f>
        <v>APAC Corp</v>
      </c>
      <c r="KS6" s="41" t="s">
        <v>0</v>
      </c>
      <c r="KT6" s="42" t="s">
        <v>61</v>
      </c>
      <c r="KU6" s="42" t="str">
        <f>KR6</f>
        <v>APAC Corp</v>
      </c>
      <c r="KV6" s="41" t="s">
        <v>0</v>
      </c>
      <c r="KW6" s="42" t="s">
        <v>61</v>
      </c>
      <c r="KX6" s="42" t="str">
        <f>KU6</f>
        <v>APAC Corp</v>
      </c>
      <c r="KY6" s="41" t="s">
        <v>0</v>
      </c>
      <c r="KZ6" s="42" t="s">
        <v>61</v>
      </c>
      <c r="LA6" s="42" t="str">
        <f>KX6</f>
        <v>APAC Corp</v>
      </c>
      <c r="LB6" s="14"/>
      <c r="LC6" s="41" t="s">
        <v>63</v>
      </c>
      <c r="LD6" s="42" t="str">
        <f>TEXT(KY7,"mmm'yy")</f>
        <v>May'16</v>
      </c>
      <c r="LE6" s="42" t="str">
        <f>TEXT(KV7,"mmm'yy")</f>
        <v>Jun'16</v>
      </c>
      <c r="LF6" s="42" t="str">
        <f>TEXT(KS7,"mmm'yy")</f>
        <v>Jul'16</v>
      </c>
      <c r="LG6" s="42" t="str">
        <f>TEXT(KP7,"mmm'yy")</f>
        <v>Aug'16</v>
      </c>
      <c r="LH6" s="238" t="str">
        <f>KR6</f>
        <v>APAC Corp</v>
      </c>
      <c r="LI6" s="246"/>
      <c r="LJ6" s="41" t="s">
        <v>0</v>
      </c>
      <c r="LK6" s="42" t="s">
        <v>61</v>
      </c>
      <c r="LL6" s="42">
        <f>HLOOKUP(LL5,'Raw Data'!$I$1:$AD$2,2,0)</f>
        <v>17</v>
      </c>
      <c r="LM6" s="41" t="s">
        <v>0</v>
      </c>
      <c r="LN6" s="42" t="s">
        <v>61</v>
      </c>
      <c r="LO6" s="42">
        <f>LL6</f>
        <v>17</v>
      </c>
      <c r="LP6" s="41" t="s">
        <v>0</v>
      </c>
      <c r="LQ6" s="42" t="s">
        <v>61</v>
      </c>
      <c r="LR6" s="42">
        <f>LO6</f>
        <v>17</v>
      </c>
      <c r="LS6" s="41" t="s">
        <v>0</v>
      </c>
      <c r="LT6" s="42" t="s">
        <v>61</v>
      </c>
      <c r="LU6" s="42">
        <f>LR6</f>
        <v>17</v>
      </c>
      <c r="LV6" s="14"/>
      <c r="LW6" s="41" t="s">
        <v>63</v>
      </c>
      <c r="LX6" s="42" t="str">
        <f>TEXT(LS7,"mmm'yy")</f>
        <v>May'16</v>
      </c>
      <c r="LY6" s="42" t="str">
        <f>TEXT(LP7,"mmm'yy")</f>
        <v>Jun'16</v>
      </c>
      <c r="LZ6" s="42" t="str">
        <f>TEXT(LM7,"mmm'yy")</f>
        <v>Jul'16</v>
      </c>
      <c r="MA6" s="42" t="str">
        <f>TEXT(LJ7,"mmm'yy")</f>
        <v>Aug'16</v>
      </c>
      <c r="MB6" s="238">
        <f>LL6</f>
        <v>17</v>
      </c>
      <c r="MC6" s="246"/>
      <c r="MD6" s="41" t="s">
        <v>0</v>
      </c>
      <c r="ME6" s="42" t="s">
        <v>61</v>
      </c>
      <c r="MF6" s="42">
        <f>HLOOKUP(MF5,'Raw Data'!$I$1:$AD$2,2,0)</f>
        <v>18</v>
      </c>
      <c r="MG6" s="41" t="s">
        <v>0</v>
      </c>
      <c r="MH6" s="42" t="s">
        <v>61</v>
      </c>
      <c r="MI6" s="42">
        <f>MF6</f>
        <v>18</v>
      </c>
      <c r="MJ6" s="41" t="s">
        <v>0</v>
      </c>
      <c r="MK6" s="42" t="s">
        <v>61</v>
      </c>
      <c r="ML6" s="42">
        <f>MI6</f>
        <v>18</v>
      </c>
      <c r="MM6" s="41" t="s">
        <v>0</v>
      </c>
      <c r="MN6" s="42" t="s">
        <v>61</v>
      </c>
      <c r="MO6" s="42">
        <f>ML6</f>
        <v>18</v>
      </c>
      <c r="MP6" s="14"/>
      <c r="MQ6" s="41" t="s">
        <v>63</v>
      </c>
      <c r="MR6" s="42" t="str">
        <f>TEXT(MM7,"mmm'yy")</f>
        <v>May'16</v>
      </c>
      <c r="MS6" s="42" t="str">
        <f>TEXT(MJ7,"mmm'yy")</f>
        <v>Jun'16</v>
      </c>
      <c r="MT6" s="42" t="str">
        <f>TEXT(MG7,"mmm'yy")</f>
        <v>Jul'16</v>
      </c>
      <c r="MU6" s="42" t="str">
        <f>TEXT(MD7,"mmm'yy")</f>
        <v>Aug'16</v>
      </c>
      <c r="MV6" s="238">
        <f>MF6</f>
        <v>18</v>
      </c>
      <c r="MW6" s="246"/>
      <c r="MX6" s="41" t="s">
        <v>0</v>
      </c>
      <c r="MY6" s="42" t="s">
        <v>61</v>
      </c>
      <c r="MZ6" s="42">
        <f>HLOOKUP(MZ5,'Raw Data'!$I$1:$AD$2,2,0)</f>
        <v>19</v>
      </c>
      <c r="NA6" s="41" t="s">
        <v>0</v>
      </c>
      <c r="NB6" s="42" t="s">
        <v>61</v>
      </c>
      <c r="NC6" s="42">
        <f>MZ6</f>
        <v>19</v>
      </c>
      <c r="ND6" s="41" t="s">
        <v>0</v>
      </c>
      <c r="NE6" s="42" t="s">
        <v>61</v>
      </c>
      <c r="NF6" s="42">
        <f>NC6</f>
        <v>19</v>
      </c>
      <c r="NG6" s="41" t="s">
        <v>0</v>
      </c>
      <c r="NH6" s="42" t="s">
        <v>61</v>
      </c>
      <c r="NI6" s="42">
        <f>NF6</f>
        <v>19</v>
      </c>
      <c r="NJ6" s="14"/>
      <c r="NK6" s="41" t="s">
        <v>63</v>
      </c>
      <c r="NL6" s="42" t="str">
        <f>TEXT(NG7,"mmm'yy")</f>
        <v>May'16</v>
      </c>
      <c r="NM6" s="42" t="str">
        <f>TEXT(ND7,"mmm'yy")</f>
        <v>Jun'16</v>
      </c>
      <c r="NN6" s="42" t="str">
        <f>TEXT(NA7,"mmm'yy")</f>
        <v>Jul'16</v>
      </c>
      <c r="NO6" s="42" t="str">
        <f>TEXT(MX7,"mmm'yy")</f>
        <v>Aug'16</v>
      </c>
      <c r="NP6" s="238">
        <f>MZ6</f>
        <v>19</v>
      </c>
      <c r="NQ6" s="246"/>
      <c r="NR6" s="41" t="s">
        <v>0</v>
      </c>
      <c r="NS6" s="42" t="s">
        <v>61</v>
      </c>
      <c r="NT6" s="42">
        <f>HLOOKUP(NT5,'Raw Data'!$I$1:$AD$2,2,0)</f>
        <v>20</v>
      </c>
      <c r="NU6" s="41" t="s">
        <v>0</v>
      </c>
      <c r="NV6" s="42" t="s">
        <v>61</v>
      </c>
      <c r="NW6" s="42">
        <f>NT6</f>
        <v>20</v>
      </c>
      <c r="NX6" s="41" t="s">
        <v>0</v>
      </c>
      <c r="NY6" s="42" t="s">
        <v>61</v>
      </c>
      <c r="NZ6" s="42">
        <f>NW6</f>
        <v>20</v>
      </c>
      <c r="OA6" s="41" t="s">
        <v>0</v>
      </c>
      <c r="OB6" s="42" t="s">
        <v>61</v>
      </c>
      <c r="OC6" s="42">
        <f>NZ6</f>
        <v>20</v>
      </c>
      <c r="OD6" s="14"/>
      <c r="OE6" s="41" t="s">
        <v>63</v>
      </c>
      <c r="OF6" s="42" t="str">
        <f>TEXT(OA7,"mmm'yy")</f>
        <v>May'16</v>
      </c>
      <c r="OG6" s="42" t="str">
        <f>TEXT(NX7,"mmm'yy")</f>
        <v>Jun'16</v>
      </c>
      <c r="OH6" s="42" t="str">
        <f>TEXT(NU7,"mmm'yy")</f>
        <v>Jul'16</v>
      </c>
      <c r="OI6" s="42" t="str">
        <f>TEXT(NR7,"mmm'yy")</f>
        <v>Aug'16</v>
      </c>
      <c r="OJ6" s="238">
        <f>NT6</f>
        <v>20</v>
      </c>
      <c r="OK6" s="246"/>
      <c r="OL6" s="41" t="s">
        <v>0</v>
      </c>
      <c r="OM6" s="42" t="s">
        <v>61</v>
      </c>
      <c r="ON6" s="42">
        <f>HLOOKUP(ON5,'Raw Data'!$I$1:$AD$2,2,0)</f>
        <v>21</v>
      </c>
      <c r="OO6" s="41" t="s">
        <v>0</v>
      </c>
      <c r="OP6" s="42" t="s">
        <v>61</v>
      </c>
      <c r="OQ6" s="42">
        <f>ON6</f>
        <v>21</v>
      </c>
      <c r="OR6" s="41" t="s">
        <v>0</v>
      </c>
      <c r="OS6" s="42" t="s">
        <v>61</v>
      </c>
      <c r="OT6" s="42">
        <f>OQ6</f>
        <v>21</v>
      </c>
      <c r="OU6" s="41" t="s">
        <v>0</v>
      </c>
      <c r="OV6" s="42" t="s">
        <v>61</v>
      </c>
      <c r="OW6" s="42">
        <f>OT6</f>
        <v>21</v>
      </c>
      <c r="OX6" s="14"/>
      <c r="OY6" s="41" t="s">
        <v>63</v>
      </c>
      <c r="OZ6" s="42" t="str">
        <f>TEXT(OU7,"mmm'yy")</f>
        <v>May'16</v>
      </c>
      <c r="PA6" s="42" t="str">
        <f>TEXT(OR7,"mmm'yy")</f>
        <v>Jun'16</v>
      </c>
      <c r="PB6" s="42" t="str">
        <f>TEXT(OO7,"mmm'yy")</f>
        <v>Jul'16</v>
      </c>
      <c r="PC6" s="42" t="str">
        <f>TEXT(OL7,"mmm'yy")</f>
        <v>Aug'16</v>
      </c>
      <c r="PD6" s="238">
        <f>ON6</f>
        <v>21</v>
      </c>
      <c r="PE6" s="246"/>
      <c r="PF6" s="41" t="s">
        <v>0</v>
      </c>
      <c r="PG6" s="42" t="s">
        <v>61</v>
      </c>
      <c r="PH6" s="42">
        <f>HLOOKUP(PH5,'Raw Data'!$I$1:$AD$2,2,0)</f>
        <v>22</v>
      </c>
      <c r="PI6" s="41" t="s">
        <v>0</v>
      </c>
      <c r="PJ6" s="42" t="s">
        <v>61</v>
      </c>
      <c r="PK6" s="42">
        <f>PH6</f>
        <v>22</v>
      </c>
      <c r="PL6" s="41" t="s">
        <v>0</v>
      </c>
      <c r="PM6" s="42" t="s">
        <v>61</v>
      </c>
      <c r="PN6" s="42">
        <f>PK6</f>
        <v>22</v>
      </c>
      <c r="PO6" s="41" t="s">
        <v>0</v>
      </c>
      <c r="PP6" s="42" t="s">
        <v>61</v>
      </c>
      <c r="PQ6" s="42">
        <f>PN6</f>
        <v>22</v>
      </c>
      <c r="PR6" s="14"/>
      <c r="PS6" s="41" t="s">
        <v>63</v>
      </c>
      <c r="PT6" s="42" t="str">
        <f>TEXT(PO7,"mmm'yy")</f>
        <v>May'16</v>
      </c>
      <c r="PU6" s="42" t="str">
        <f>TEXT(PL7,"mmm'yy")</f>
        <v>Jun'16</v>
      </c>
      <c r="PV6" s="42" t="str">
        <f>TEXT(PI7,"mmm'yy")</f>
        <v>Jul'16</v>
      </c>
      <c r="PW6" s="42" t="str">
        <f>TEXT(PF7,"mmm'yy")</f>
        <v>Aug'16</v>
      </c>
      <c r="PX6" s="238">
        <f>PH6</f>
        <v>22</v>
      </c>
    </row>
    <row r="7" spans="2:440" ht="12.75" customHeight="1" x14ac:dyDescent="0.25">
      <c r="B7" s="228">
        <f>IF(EOMONTH(INDEX('Raw Data'!$B$3:$B$6548,COUNTA('Raw Data'!$I:$I)-2,1),0)=INDEX('Raw Data'!$B$3:$B$6548,COUNTA('Raw Data'!$I:$I)-2,1),EOMONTH(INDEX('Raw Data'!$B$3:$B$6548,COUNTA('Raw Data'!$I:$I)-2,1),-1)+1,EOMONTH(INDEX('Raw Data'!$B$3:$B$6548,COUNTA('Raw Data'!$I:$I)-2,1),-2)+1)</f>
        <v>42583</v>
      </c>
      <c r="C7" s="44" t="str">
        <f t="shared" ref="C7:C37" si="0">IFERROR(ROUNDUP(DAY(B7)/7,0)&amp;TEXT(B7,"ddd"),"")</f>
        <v>1Mon</v>
      </c>
      <c r="D7" s="229">
        <f>SUMPRODUCT((D$6='Raw Data'!$I$2:$AN$2)*(B7='Raw Data'!$B$3:$B$10473)*('Raw Data'!$I$3:$AN$10473))</f>
        <v>285</v>
      </c>
      <c r="E7" s="228">
        <f>EDATE(B7,-1)</f>
        <v>42552</v>
      </c>
      <c r="F7" s="44" t="str">
        <f t="shared" ref="F7:F37" si="1">IFERROR(ROUNDUP(DAY(E7)/7,0)&amp;TEXT(E7,"ddd"),"")</f>
        <v>1Fri</v>
      </c>
      <c r="G7" s="229">
        <f>SUMPRODUCT((G$6='Raw Data'!$I$2:$AN$2)*(E7='Raw Data'!$B$3:$B$10473)*('Raw Data'!$I$3:$AN$10473))</f>
        <v>188</v>
      </c>
      <c r="H7" s="228">
        <f>EDATE(E7,-1)</f>
        <v>42522</v>
      </c>
      <c r="I7" s="44" t="str">
        <f t="shared" ref="I7:I37" si="2">IFERROR(ROUNDUP(DAY(H7)/7,0)&amp;TEXT(H7,"ddd"),"")</f>
        <v>1Wed</v>
      </c>
      <c r="J7" s="229">
        <f>SUMPRODUCT((J$6='Raw Data'!$I$2:$AN$2)*(H7='Raw Data'!$B$3:$B$10473)*('Raw Data'!$I$3:$AN$10473))</f>
        <v>192</v>
      </c>
      <c r="K7" s="228">
        <f>EDATE(H7,-1)</f>
        <v>42491</v>
      </c>
      <c r="L7" s="44" t="str">
        <f t="shared" ref="L7:L37" si="3">IFERROR(ROUNDUP(DAY(K7)/7,0)&amp;TEXT(K7,"ddd"),"")</f>
        <v>1Sun</v>
      </c>
      <c r="M7" s="229">
        <f>SUMPRODUCT((M$6='Raw Data'!$I$2:$AN$2)*(K7='Raw Data'!$B$3:$B$10473)*('Raw Data'!$I$3:$AN$10473))</f>
        <v>139</v>
      </c>
      <c r="N7" s="14"/>
      <c r="O7" s="49" t="s">
        <v>64</v>
      </c>
      <c r="P7" s="53">
        <f>IFERROR(VLOOKUP(O7,L$7:M$37,2,0)/M$39,"")</f>
        <v>2.7329925285096344E-2</v>
      </c>
      <c r="Q7" s="53">
        <f>IFERROR(VLOOKUP(O7,I$7:J$37,2,0)/J$39,"")</f>
        <v>2.7385752688172043E-2</v>
      </c>
      <c r="R7" s="53">
        <f>IFERROR(VLOOKUP(O7,F$7:G$37,2,0)/G$39,"")</f>
        <v>2.7440785673021374E-2</v>
      </c>
      <c r="S7" s="53">
        <f>IFERROR(VLOOKUP(O7,C$7:D$37,2,0)/D$39,"")</f>
        <v>3.2381997804610319E-2</v>
      </c>
      <c r="T7" s="55">
        <f>IFERROR(MEDIAN(P7:S7),"")</f>
        <v>2.7413269180596708E-2</v>
      </c>
      <c r="U7" s="246"/>
      <c r="V7" s="228">
        <f>B7</f>
        <v>42583</v>
      </c>
      <c r="W7" s="44" t="str">
        <f t="shared" ref="W7:W37" si="4">IFERROR(ROUNDUP(DAY(V7)/7,0)&amp;TEXT(V7,"ddd"),"")</f>
        <v>1Mon</v>
      </c>
      <c r="X7" s="229">
        <f>SUMPRODUCT((X$6='Raw Data'!$I$2:$AN$2)*(V7='Raw Data'!$B$3:$B$10473)*('Raw Data'!$I$3:$AN$10473))</f>
        <v>307</v>
      </c>
      <c r="Y7" s="228">
        <f>EDATE(V7,-1)</f>
        <v>42552</v>
      </c>
      <c r="Z7" s="44" t="str">
        <f t="shared" ref="Z7:Z37" si="5">IFERROR(ROUNDUP(DAY(Y7)/7,0)&amp;TEXT(Y7,"ddd"),"")</f>
        <v>1Fri</v>
      </c>
      <c r="AA7" s="229">
        <f>SUMPRODUCT((AA$6='Raw Data'!$I$2:$AN$2)*(Y7='Raw Data'!$B$3:$B$10473)*('Raw Data'!$I$3:$AN$10473))</f>
        <v>262</v>
      </c>
      <c r="AB7" s="228">
        <f>EDATE(Y7,-1)</f>
        <v>42522</v>
      </c>
      <c r="AC7" s="44" t="str">
        <f t="shared" ref="AC7:AC37" si="6">IFERROR(ROUNDUP(DAY(AB7)/7,0)&amp;TEXT(AB7,"ddd"),"")</f>
        <v>1Wed</v>
      </c>
      <c r="AD7" s="229">
        <f>SUMPRODUCT((AD$6='Raw Data'!$I$2:$AN$2)*(AB7='Raw Data'!$B$3:$B$10473)*('Raw Data'!$I$3:$AN$10473))</f>
        <v>173</v>
      </c>
      <c r="AE7" s="228">
        <f>EDATE(AB7,-1)</f>
        <v>42491</v>
      </c>
      <c r="AF7" s="44" t="str">
        <f t="shared" ref="AF7:AF37" si="7">IFERROR(ROUNDUP(DAY(AE7)/7,0)&amp;TEXT(AE7,"ddd"),"")</f>
        <v>1Sun</v>
      </c>
      <c r="AG7" s="229">
        <f>SUMPRODUCT((AG$6='Raw Data'!$I$2:$AN$2)*(AE7='Raw Data'!$B$3:$B$10473)*('Raw Data'!$I$3:$AN$10473))</f>
        <v>107</v>
      </c>
      <c r="AH7" s="14"/>
      <c r="AI7" s="49" t="s">
        <v>64</v>
      </c>
      <c r="AJ7" s="53">
        <f>IFERROR(VLOOKUP(AI7,AF$7:AG$37,2,0)/AG$39,"")</f>
        <v>1.9497084548104955E-2</v>
      </c>
      <c r="AK7" s="53">
        <f>IFERROR(VLOOKUP(AI7,AC$7:AD$37,2,0)/AD$39,"")</f>
        <v>2.2708298547336785E-2</v>
      </c>
      <c r="AL7" s="53">
        <f>IFERROR(VLOOKUP(AI7,Z$7:AA$37,2,0)/AA$39,"")</f>
        <v>2.0986122080559631E-2</v>
      </c>
      <c r="AM7" s="53">
        <f>IFERROR(VLOOKUP(AI7,W$7:X$37,2,0)/X$39,"")</f>
        <v>2.3253201527746573E-2</v>
      </c>
      <c r="AN7" s="55">
        <f>IFERROR(MEDIAN(AJ7:AM7),"")</f>
        <v>2.1847210313948207E-2</v>
      </c>
      <c r="AO7" s="246"/>
      <c r="AP7" s="228">
        <f>V7</f>
        <v>42583</v>
      </c>
      <c r="AQ7" s="44" t="str">
        <f t="shared" ref="AQ7:AQ37" si="8">IFERROR(ROUNDUP(DAY(AP7)/7,0)&amp;TEXT(AP7,"ddd"),"")</f>
        <v>1Mon</v>
      </c>
      <c r="AR7" s="229">
        <f>SUMPRODUCT((AR$6='Raw Data'!$I$2:$AN$2)*(AP7='Raw Data'!$B$3:$B$10473)*('Raw Data'!$I$3:$AN$10473))</f>
        <v>110</v>
      </c>
      <c r="AS7" s="228">
        <f>EDATE(AP7,-1)</f>
        <v>42552</v>
      </c>
      <c r="AT7" s="44" t="str">
        <f t="shared" ref="AT7:AT37" si="9">IFERROR(ROUNDUP(DAY(AS7)/7,0)&amp;TEXT(AS7,"ddd"),"")</f>
        <v>1Fri</v>
      </c>
      <c r="AU7" s="229">
        <f>SUMPRODUCT((AU$6='Raw Data'!$I$2:$AN$2)*(AS7='Raw Data'!$B$3:$B$10473)*('Raw Data'!$I$3:$AN$10473))</f>
        <v>80</v>
      </c>
      <c r="AV7" s="228">
        <f>EDATE(AS7,-1)</f>
        <v>42522</v>
      </c>
      <c r="AW7" s="44" t="str">
        <f t="shared" ref="AW7:AW37" si="10">IFERROR(ROUNDUP(DAY(AV7)/7,0)&amp;TEXT(AV7,"ddd"),"")</f>
        <v>1Wed</v>
      </c>
      <c r="AX7" s="229">
        <f>SUMPRODUCT((AX$6='Raw Data'!$I$2:$AN$2)*(AV7='Raw Data'!$B$3:$B$10473)*('Raw Data'!$I$3:$AN$10473))</f>
        <v>78</v>
      </c>
      <c r="AY7" s="228">
        <f>EDATE(AV7,-1)</f>
        <v>42491</v>
      </c>
      <c r="AZ7" s="44" t="str">
        <f t="shared" ref="AZ7:AZ37" si="11">IFERROR(ROUNDUP(DAY(AY7)/7,0)&amp;TEXT(AY7,"ddd"),"")</f>
        <v>1Sun</v>
      </c>
      <c r="BA7" s="229">
        <f>SUMPRODUCT((BA$6='Raw Data'!$I$2:$AN$2)*(AY7='Raw Data'!$B$3:$B$10473)*('Raw Data'!$I$3:$AN$10473))</f>
        <v>81</v>
      </c>
      <c r="BB7" s="14"/>
      <c r="BC7" s="49" t="s">
        <v>64</v>
      </c>
      <c r="BD7" s="53">
        <f>IFERROR(VLOOKUP(BC7,AZ$7:BA$37,2,0)/BA$39,"")</f>
        <v>3.2543190036159103E-2</v>
      </c>
      <c r="BE7" s="53">
        <f>IFERROR(VLOOKUP(BC7,AW$7:AX$37,2,0)/AX$39,"")</f>
        <v>3.6299765807962528E-2</v>
      </c>
      <c r="BF7" s="53">
        <f>IFERROR(VLOOKUP(BC7,AT$7:AU$37,2,0)/AU$39,"")</f>
        <v>2.7101940252540806E-2</v>
      </c>
      <c r="BG7" s="53">
        <f>IFERROR(VLOOKUP(BC7,AQ$7:AR$37,2,0)/AR$39,"")</f>
        <v>3.9429784652714586E-2</v>
      </c>
      <c r="BH7" s="55">
        <f>IFERROR(MEDIAN(BD7:BG7),"")</f>
        <v>3.4421477922060816E-2</v>
      </c>
      <c r="BI7" s="246"/>
      <c r="BJ7" s="228">
        <f>AP7</f>
        <v>42583</v>
      </c>
      <c r="BK7" s="44" t="str">
        <f t="shared" ref="BK7:BK37" si="12">IFERROR(ROUNDUP(DAY(BJ7)/7,0)&amp;TEXT(BJ7,"ddd"),"")</f>
        <v>1Mon</v>
      </c>
      <c r="BL7" s="229">
        <f>SUMPRODUCT((BL$6='Raw Data'!$I$2:$AN$2)*(BJ7='Raw Data'!$B$3:$B$10473)*('Raw Data'!$I$3:$AN$10473))</f>
        <v>50</v>
      </c>
      <c r="BM7" s="228">
        <f>EDATE(BJ7,-1)</f>
        <v>42552</v>
      </c>
      <c r="BN7" s="44" t="str">
        <f t="shared" ref="BN7:BN37" si="13">IFERROR(ROUNDUP(DAY(BM7)/7,0)&amp;TEXT(BM7,"ddd"),"")</f>
        <v>1Fri</v>
      </c>
      <c r="BO7" s="229">
        <f>SUMPRODUCT((BO$6='Raw Data'!$I$2:$AN$2)*(BM7='Raw Data'!$B$3:$B$10473)*('Raw Data'!$I$3:$AN$10473))</f>
        <v>16</v>
      </c>
      <c r="BP7" s="228">
        <f>EDATE(BM7,-1)</f>
        <v>42522</v>
      </c>
      <c r="BQ7" s="44" t="str">
        <f t="shared" ref="BQ7:BQ37" si="14">IFERROR(ROUNDUP(DAY(BP7)/7,0)&amp;TEXT(BP7,"ddd"),"")</f>
        <v>1Wed</v>
      </c>
      <c r="BR7" s="229">
        <f>SUMPRODUCT((BR$6='Raw Data'!$I$2:$AN$2)*(BP7='Raw Data'!$B$3:$B$10473)*('Raw Data'!$I$3:$AN$10473))</f>
        <v>22</v>
      </c>
      <c r="BS7" s="228">
        <f>EDATE(BP7,-1)</f>
        <v>42491</v>
      </c>
      <c r="BT7" s="44" t="str">
        <f t="shared" ref="BT7:BT37" si="15">IFERROR(ROUNDUP(DAY(BS7)/7,0)&amp;TEXT(BS7,"ddd"),"")</f>
        <v>1Sun</v>
      </c>
      <c r="BU7" s="229">
        <f>SUMPRODUCT((BU$6='Raw Data'!$I$2:$AN$2)*(BS7='Raw Data'!$B$3:$B$10473)*('Raw Data'!$I$3:$AN$10473))</f>
        <v>34</v>
      </c>
      <c r="BV7" s="14"/>
      <c r="BW7" s="49" t="s">
        <v>64</v>
      </c>
      <c r="BX7" s="53">
        <f>IFERROR(VLOOKUP(BW7,BT$7:BU$37,2,0)/BU$39,"")</f>
        <v>2.8356964136780651E-2</v>
      </c>
      <c r="BY7" s="53">
        <f>IFERROR(VLOOKUP(BW7,BQ$7:BR$37,2,0)/BR$39,"")</f>
        <v>3.1690140845070422E-2</v>
      </c>
      <c r="BZ7" s="53">
        <f>IFERROR(VLOOKUP(BW7,BN$7:BO$37,2,0)/BO$39,"")</f>
        <v>2.4764150943396228E-2</v>
      </c>
      <c r="CA7" s="53">
        <f>IFERROR(VLOOKUP(BW7,BK$7:BL$37,2,0)/BL$39,"")</f>
        <v>3.4188034188034191E-2</v>
      </c>
      <c r="CB7" s="55">
        <f>IFERROR(MEDIAN(BX7:CA7),"")</f>
        <v>3.0023552490925538E-2</v>
      </c>
      <c r="CC7" s="246"/>
      <c r="CD7" s="228">
        <f>BJ7</f>
        <v>42583</v>
      </c>
      <c r="CE7" s="44" t="str">
        <f t="shared" ref="CE7:CE37" si="16">IFERROR(ROUNDUP(DAY(CD7)/7,0)&amp;TEXT(CD7,"ddd"),"")</f>
        <v>1Mon</v>
      </c>
      <c r="CF7" s="229">
        <f>SUMPRODUCT((CF$6='Raw Data'!$I$2:$AN$2)*(CD7='Raw Data'!$B$3:$B$10473)*('Raw Data'!$I$3:$AN$10473))</f>
        <v>549</v>
      </c>
      <c r="CG7" s="228">
        <f>EDATE(CD7,-1)</f>
        <v>42552</v>
      </c>
      <c r="CH7" s="44" t="str">
        <f t="shared" ref="CH7:CH37" si="17">IFERROR(ROUNDUP(DAY(CG7)/7,0)&amp;TEXT(CG7,"ddd"),"")</f>
        <v>1Fri</v>
      </c>
      <c r="CI7" s="229">
        <f>SUMPRODUCT((CI$6='Raw Data'!$I$2:$AN$2)*(CG7='Raw Data'!$B$3:$B$10473)*('Raw Data'!$I$3:$AN$10473))</f>
        <v>422</v>
      </c>
      <c r="CJ7" s="228">
        <f>EDATE(CG7,-1)</f>
        <v>42522</v>
      </c>
      <c r="CK7" s="44" t="str">
        <f t="shared" ref="CK7:CK37" si="18">IFERROR(ROUNDUP(DAY(CJ7)/7,0)&amp;TEXT(CJ7,"ddd"),"")</f>
        <v>1Wed</v>
      </c>
      <c r="CL7" s="229">
        <f>SUMPRODUCT((CL$6='Raw Data'!$I$2:$AN$2)*(CJ7='Raw Data'!$B$3:$B$10473)*('Raw Data'!$I$3:$AN$10473))</f>
        <v>568</v>
      </c>
      <c r="CM7" s="228">
        <f>EDATE(CJ7,-1)</f>
        <v>42491</v>
      </c>
      <c r="CN7" s="44" t="str">
        <f t="shared" ref="CN7:CN37" si="19">IFERROR(ROUNDUP(DAY(CM7)/7,0)&amp;TEXT(CM7,"ddd"),"")</f>
        <v>1Sun</v>
      </c>
      <c r="CO7" s="229">
        <f>SUMPRODUCT((CO$6='Raw Data'!$I$2:$AN$2)*(CM7='Raw Data'!$B$3:$B$10473)*('Raw Data'!$I$3:$AN$10473))</f>
        <v>292</v>
      </c>
      <c r="CP7" s="14"/>
      <c r="CQ7" s="49" t="s">
        <v>64</v>
      </c>
      <c r="CR7" s="53">
        <f>IFERROR(VLOOKUP(CQ7,CN$7:CO$37,2,0)/CO$39,"")</f>
        <v>2.1167089525190287E-2</v>
      </c>
      <c r="CS7" s="53">
        <f>IFERROR(VLOOKUP(CQ7,CK$7:CL$37,2,0)/CL$39,"")</f>
        <v>1.691269193679994E-2</v>
      </c>
      <c r="CT7" s="53">
        <f>IFERROR(VLOOKUP(CQ7,CH$7:CI$37,2,0)/CI$39,"")</f>
        <v>2.0866391621707395E-2</v>
      </c>
      <c r="CU7" s="53">
        <f>IFERROR(VLOOKUP(CQ7,CE$7:CF$37,2,0)/CF$39,"")</f>
        <v>2.1236253318164582E-2</v>
      </c>
      <c r="CV7" s="55">
        <f>IFERROR(MEDIAN(CR7:CU7),"")</f>
        <v>2.1016740573448843E-2</v>
      </c>
      <c r="CW7" s="246"/>
      <c r="CX7" s="228">
        <f>CD7</f>
        <v>42583</v>
      </c>
      <c r="CY7" s="44" t="str">
        <f t="shared" ref="CY7:CY37" si="20">IFERROR(ROUNDUP(DAY(CX7)/7,0)&amp;TEXT(CX7,"ddd"),"")</f>
        <v>1Mon</v>
      </c>
      <c r="CZ7" s="229">
        <f>SUMPRODUCT((CZ$6='Raw Data'!$I$2:$AN$2)*(CX7='Raw Data'!$B$3:$B$10473)*('Raw Data'!$I$3:$AN$10473))</f>
        <v>111</v>
      </c>
      <c r="DA7" s="228">
        <f>EDATE(CX7,-1)</f>
        <v>42552</v>
      </c>
      <c r="DB7" s="44" t="str">
        <f t="shared" ref="DB7:DB37" si="21">IFERROR(ROUNDUP(DAY(DA7)/7,0)&amp;TEXT(DA7,"ddd"),"")</f>
        <v>1Fri</v>
      </c>
      <c r="DC7" s="229">
        <f>SUMPRODUCT((DC$6='Raw Data'!$I$2:$AN$2)*(DA7='Raw Data'!$B$3:$B$10473)*('Raw Data'!$I$3:$AN$10473))</f>
        <v>85</v>
      </c>
      <c r="DD7" s="228">
        <f>EDATE(DA7,-1)</f>
        <v>42522</v>
      </c>
      <c r="DE7" s="44" t="str">
        <f t="shared" ref="DE7:DE37" si="22">IFERROR(ROUNDUP(DAY(DD7)/7,0)&amp;TEXT(DD7,"ddd"),"")</f>
        <v>1Wed</v>
      </c>
      <c r="DF7" s="229">
        <f>SUMPRODUCT((DF$6='Raw Data'!$I$2:$AN$2)*(DD7='Raw Data'!$B$3:$B$10473)*('Raw Data'!$I$3:$AN$10473))</f>
        <v>78</v>
      </c>
      <c r="DG7" s="228">
        <f>IF(EOMONTH(INDEX('Raw Data'!$B$3:$B$6548,COUNTA('Raw Data'!$I:$I)-2,1),0)=INDEX('Raw Data'!$B$3:$B$6548,COUNTA('Raw Data'!$I:$I)-2,1),EOMONTH(INDEX('Raw Data'!$B$3:$B$6548,COUNTA('Raw Data'!$I:$I)-2,1),-1)+1,EOMONTH(INDEX('Raw Data'!$B$3:$B$6548,COUNTA('Raw Data'!$I:$I)-2,1),-2)+1)</f>
        <v>42583</v>
      </c>
      <c r="DH7" s="44" t="str">
        <f t="shared" ref="DH7:DH37" si="23">IFERROR(ROUNDUP(DAY(DG7)/7,0)&amp;TEXT(DG7,"ddd"),"")</f>
        <v>1Mon</v>
      </c>
      <c r="DI7" s="229">
        <f>SUMPRODUCT((DI$6='Raw Data'!$I$2:$AN$2)*(DG7='Raw Data'!$B$3:$B$10473)*('Raw Data'!$I$3:$AN$10473))</f>
        <v>111</v>
      </c>
      <c r="DJ7" s="14"/>
      <c r="DK7" s="49" t="s">
        <v>64</v>
      </c>
      <c r="DL7" s="53">
        <f>IFERROR(VLOOKUP(DK7,DH$7:DI$37,2,0)/DI$39,"")</f>
        <v>3.5624325296869375E-2</v>
      </c>
      <c r="DM7" s="53">
        <f>IFERROR(VLOOKUP(DK7,DE$7:DF$37,2,0)/DF$39,"")</f>
        <v>2.1021021021021023E-2</v>
      </c>
      <c r="DN7" s="53">
        <f>IFERROR(VLOOKUP(DK7,DB$7:DC$37,2,0)/DC$39,"")</f>
        <v>2.4246395806028834E-2</v>
      </c>
      <c r="DO7" s="53">
        <f>IFERROR(VLOOKUP(DK7,CY$7:CZ$37,2,0)/CZ$39,"")</f>
        <v>3.5624325296869375E-2</v>
      </c>
      <c r="DP7" s="55">
        <f>IFERROR(MEDIAN(DL7:DO7),"")</f>
        <v>2.9935360551449103E-2</v>
      </c>
      <c r="DQ7" s="246"/>
      <c r="DR7" s="228">
        <f>CX7</f>
        <v>42583</v>
      </c>
      <c r="DS7" s="44" t="str">
        <f t="shared" ref="DS7:DS37" si="24">IFERROR(ROUNDUP(DAY(DR7)/7,0)&amp;TEXT(DR7,"ddd"),"")</f>
        <v>1Mon</v>
      </c>
      <c r="DT7" s="229">
        <f>SUMPRODUCT((DT$6='Raw Data'!$I$2:$AN$2)*(DR7='Raw Data'!$B$3:$B$10473)*('Raw Data'!$I$3:$AN$10473))</f>
        <v>398</v>
      </c>
      <c r="DU7" s="228">
        <f>EDATE(DR7,-1)</f>
        <v>42552</v>
      </c>
      <c r="DV7" s="44" t="str">
        <f t="shared" ref="DV7:DV37" si="25">IFERROR(ROUNDUP(DAY(DU7)/7,0)&amp;TEXT(DU7,"ddd"),"")</f>
        <v>1Fri</v>
      </c>
      <c r="DW7" s="229">
        <f>SUMPRODUCT((DW$6='Raw Data'!$I$2:$AN$2)*(DU7='Raw Data'!$B$3:$B$10473)*('Raw Data'!$I$3:$AN$10473))</f>
        <v>251</v>
      </c>
      <c r="DX7" s="228">
        <f>EDATE(DU7,-1)</f>
        <v>42522</v>
      </c>
      <c r="DY7" s="44" t="str">
        <f t="shared" ref="DY7:DY37" si="26">IFERROR(ROUNDUP(DAY(DX7)/7,0)&amp;TEXT(DX7,"ddd"),"")</f>
        <v>1Wed</v>
      </c>
      <c r="DZ7" s="229">
        <f>SUMPRODUCT((DZ$6='Raw Data'!$I$2:$AN$2)*(DX7='Raw Data'!$B$3:$B$10473)*('Raw Data'!$I$3:$AN$10473))</f>
        <v>148</v>
      </c>
      <c r="EA7" s="228">
        <f>EDATE(DX7,-1)</f>
        <v>42491</v>
      </c>
      <c r="EB7" s="44" t="str">
        <f t="shared" ref="EB7:EB37" si="27">IFERROR(ROUNDUP(DAY(EA7)/7,0)&amp;TEXT(EA7,"ddd"),"")</f>
        <v>1Sun</v>
      </c>
      <c r="EC7" s="229">
        <f>SUMPRODUCT((EC$6='Raw Data'!$I$2:$AN$2)*(EA7='Raw Data'!$B$3:$B$10473)*('Raw Data'!$I$3:$AN$10473))</f>
        <v>50</v>
      </c>
      <c r="ED7" s="14"/>
      <c r="EE7" s="49" t="s">
        <v>64</v>
      </c>
      <c r="EF7" s="53">
        <f>IFERROR(VLOOKUP(EE7,EB$7:EC$37,2,0)/EC$39,"")</f>
        <v>2.178649237472767E-2</v>
      </c>
      <c r="EG7" s="53">
        <f>IFERROR(VLOOKUP(EE7,DY$7:DZ$37,2,0)/DZ$39,"")</f>
        <v>0</v>
      </c>
      <c r="EH7" s="53">
        <f>IFERROR(VLOOKUP(EE7,DV$7:DW$37,2,0)/DW$39,"")</f>
        <v>2.9984845204589737E-2</v>
      </c>
      <c r="EI7" s="53">
        <f>IFERROR(VLOOKUP(EE7,DS$7:DT$37,2,0)/DT$39,"")</f>
        <v>2.7060983860056054E-2</v>
      </c>
      <c r="EJ7" s="55">
        <f>IFERROR(MEDIAN(EF7:EI7),"")</f>
        <v>2.4423738117391861E-2</v>
      </c>
      <c r="EK7" s="246"/>
      <c r="EL7" s="228">
        <f>DR7</f>
        <v>42583</v>
      </c>
      <c r="EM7" s="44" t="str">
        <f t="shared" ref="EM7:EM37" si="28">IFERROR(ROUNDUP(DAY(EL7)/7,0)&amp;TEXT(EL7,"ddd"),"")</f>
        <v>1Mon</v>
      </c>
      <c r="EN7" s="229">
        <f>SUMPRODUCT((EN$6='Raw Data'!$I$2:$AN$2)*(EL7='Raw Data'!$B$3:$B$10473)*('Raw Data'!$I$3:$AN$10473))</f>
        <v>3803</v>
      </c>
      <c r="EO7" s="228">
        <f>EDATE(EL7,-1)</f>
        <v>42552</v>
      </c>
      <c r="EP7" s="44" t="str">
        <f t="shared" ref="EP7:EP37" si="29">IFERROR(ROUNDUP(DAY(EO7)/7,0)&amp;TEXT(EO7,"ddd"),"")</f>
        <v>1Fri</v>
      </c>
      <c r="EQ7" s="229">
        <f>SUMPRODUCT((EQ$6='Raw Data'!$I$2:$AN$2)*(EO7='Raw Data'!$B$3:$B$10473)*('Raw Data'!$I$3:$AN$10473))</f>
        <v>2583</v>
      </c>
      <c r="ER7" s="228">
        <f>EDATE(EO7,-1)</f>
        <v>42522</v>
      </c>
      <c r="ES7" s="44" t="str">
        <f t="shared" ref="ES7:ES37" si="30">IFERROR(ROUNDUP(DAY(ER7)/7,0)&amp;TEXT(ER7,"ddd"),"")</f>
        <v>1Wed</v>
      </c>
      <c r="ET7" s="229">
        <f>SUMPRODUCT((ET$6='Raw Data'!$I$2:$AN$2)*(ER7='Raw Data'!$B$3:$B$10473)*('Raw Data'!$I$3:$AN$10473))</f>
        <v>3117</v>
      </c>
      <c r="EU7" s="228">
        <f>EDATE(ER7,-1)</f>
        <v>42491</v>
      </c>
      <c r="EV7" s="44" t="str">
        <f t="shared" ref="EV7:EV37" si="31">IFERROR(ROUNDUP(DAY(EU7)/7,0)&amp;TEXT(EU7,"ddd"),"")</f>
        <v>1Sun</v>
      </c>
      <c r="EW7" s="229">
        <f>SUMPRODUCT((EW$6='Raw Data'!$I$2:$AN$2)*(EU7='Raw Data'!$B$3:$B$10473)*('Raw Data'!$I$3:$AN$10473))</f>
        <v>1652</v>
      </c>
      <c r="EX7" s="14"/>
      <c r="EY7" s="49" t="s">
        <v>64</v>
      </c>
      <c r="EZ7" s="53">
        <f>IFERROR(VLOOKUP(EY7,EV$7:EW$37,2,0)/EW$39,"")</f>
        <v>2.0601329359388444E-2</v>
      </c>
      <c r="FA7" s="53">
        <f>IFERROR(VLOOKUP(EY7,ES$7:ET$37,2,0)/ET$39,"")</f>
        <v>1.8940236229741926E-2</v>
      </c>
      <c r="FB7" s="53">
        <f>IFERROR(VLOOKUP(EY7,EP$7:EQ$37,2,0)/EQ$39,"")</f>
        <v>1.6721268510024898E-2</v>
      </c>
      <c r="FC7" s="53">
        <f>IFERROR(VLOOKUP(EY7,EM$7:EN$37,2,0)/EN$39,"")</f>
        <v>1.8340134763215336E-2</v>
      </c>
      <c r="FD7" s="55">
        <f>IFERROR(MEDIAN(EZ7:FC7),"")</f>
        <v>1.8640185496478633E-2</v>
      </c>
      <c r="FE7" s="246"/>
      <c r="FF7" s="228">
        <f>EL7</f>
        <v>42583</v>
      </c>
      <c r="FG7" s="44" t="str">
        <f t="shared" ref="FG7:FG37" si="32">IFERROR(ROUNDUP(DAY(FF7)/7,0)&amp;TEXT(FF7,"ddd"),"")</f>
        <v>1Mon</v>
      </c>
      <c r="FH7" s="229">
        <f>SUMPRODUCT((FH$6='Raw Data'!$I$2:$AN$2)*(FF7='Raw Data'!$B$3:$B$10473)*('Raw Data'!$I$3:$AN$10473))</f>
        <v>2599</v>
      </c>
      <c r="FI7" s="228">
        <f>EDATE(FF7,-1)</f>
        <v>42552</v>
      </c>
      <c r="FJ7" s="44" t="str">
        <f t="shared" ref="FJ7:FJ37" si="33">IFERROR(ROUNDUP(DAY(FI7)/7,0)&amp;TEXT(FI7,"ddd"),"")</f>
        <v>1Fri</v>
      </c>
      <c r="FK7" s="229">
        <f>SUMPRODUCT((FK$6='Raw Data'!$I$2:$AN$2)*(FI7='Raw Data'!$B$3:$B$10473)*('Raw Data'!$I$3:$AN$10473))</f>
        <v>2092</v>
      </c>
      <c r="FL7" s="228">
        <f>EDATE(FI7,-1)</f>
        <v>42522</v>
      </c>
      <c r="FM7" s="44" t="str">
        <f t="shared" ref="FM7:FM37" si="34">IFERROR(ROUNDUP(DAY(FL7)/7,0)&amp;TEXT(FL7,"ddd"),"")</f>
        <v>1Wed</v>
      </c>
      <c r="FN7" s="229">
        <f>SUMPRODUCT((FN$6='Raw Data'!$I$2:$AN$2)*(FL7='Raw Data'!$B$3:$B$10473)*('Raw Data'!$I$3:$AN$10473))</f>
        <v>2065</v>
      </c>
      <c r="FO7" s="228">
        <f>EDATE(FL7,-1)</f>
        <v>42491</v>
      </c>
      <c r="FP7" s="44" t="str">
        <f t="shared" ref="FP7:FP37" si="35">IFERROR(ROUNDUP(DAY(FO7)/7,0)&amp;TEXT(FO7,"ddd"),"")</f>
        <v>1Sun</v>
      </c>
      <c r="FQ7" s="229">
        <f>SUMPRODUCT((FQ$6='Raw Data'!$I$2:$AN$2)*(FO7='Raw Data'!$B$3:$B$10473)*('Raw Data'!$I$3:$AN$10473))</f>
        <v>1945</v>
      </c>
      <c r="FR7" s="14"/>
      <c r="FS7" s="49" t="s">
        <v>64</v>
      </c>
      <c r="FT7" s="53">
        <f>IFERROR(VLOOKUP(FS7,FP$7:FQ$37,2,0)/FQ$39,"")</f>
        <v>3.2736943093262416E-2</v>
      </c>
      <c r="FU7" s="53">
        <f>IFERROR(VLOOKUP(FS7,FM$7:FN$37,2,0)/FN$39,"")</f>
        <v>2.3839094735389497E-2</v>
      </c>
      <c r="FV7" s="53">
        <f>IFERROR(VLOOKUP(FS7,FJ$7:FK$37,2,0)/FK$39,"")</f>
        <v>1.9219550650374458E-2</v>
      </c>
      <c r="FW7" s="53">
        <f>IFERROR(VLOOKUP(FS7,FG$7:FH$37,2,0)/FH$39,"")</f>
        <v>2.2866522335894496E-2</v>
      </c>
      <c r="FX7" s="55">
        <f>IFERROR(MEDIAN(FT7:FW7),"")</f>
        <v>2.3352808535641999E-2</v>
      </c>
      <c r="FY7" s="246"/>
      <c r="FZ7" s="228">
        <f>FF7</f>
        <v>42583</v>
      </c>
      <c r="GA7" s="44" t="str">
        <f t="shared" ref="GA7:GA37" si="36">IFERROR(ROUNDUP(DAY(FZ7)/7,0)&amp;TEXT(FZ7,"ddd"),"")</f>
        <v>1Mon</v>
      </c>
      <c r="GB7" s="229">
        <f>SUMPRODUCT((GB$6='Raw Data'!$I$2:$AN$2)*(FZ7='Raw Data'!$B$3:$B$10473)*('Raw Data'!$I$3:$AN$10473))</f>
        <v>179</v>
      </c>
      <c r="GC7" s="228">
        <f>EDATE(FZ7,-1)</f>
        <v>42552</v>
      </c>
      <c r="GD7" s="44" t="str">
        <f t="shared" ref="GD7:GD37" si="37">IFERROR(ROUNDUP(DAY(GC7)/7,0)&amp;TEXT(GC7,"ddd"),"")</f>
        <v>1Fri</v>
      </c>
      <c r="GE7" s="229">
        <f>SUMPRODUCT((GE$6='Raw Data'!$I$2:$AN$2)*(GC7='Raw Data'!$B$3:$B$10473)*('Raw Data'!$I$3:$AN$10473))</f>
        <v>154</v>
      </c>
      <c r="GF7" s="228">
        <f>EDATE(GC7,-1)</f>
        <v>42522</v>
      </c>
      <c r="GG7" s="44" t="str">
        <f t="shared" ref="GG7:GG37" si="38">IFERROR(ROUNDUP(DAY(GF7)/7,0)&amp;TEXT(GF7,"ddd"),"")</f>
        <v>1Wed</v>
      </c>
      <c r="GH7" s="229">
        <f>SUMPRODUCT((GH$6='Raw Data'!$I$2:$AN$2)*(GF7='Raw Data'!$B$3:$B$10473)*('Raw Data'!$I$3:$AN$10473))</f>
        <v>168</v>
      </c>
      <c r="GI7" s="228">
        <f>EDATE(GF7,-1)</f>
        <v>42491</v>
      </c>
      <c r="GJ7" s="44" t="str">
        <f t="shared" ref="GJ7:GJ37" si="39">IFERROR(ROUNDUP(DAY(GI7)/7,0)&amp;TEXT(GI7,"ddd"),"")</f>
        <v>1Sun</v>
      </c>
      <c r="GK7" s="229">
        <f>SUMPRODUCT((GK$6='Raw Data'!$I$2:$AN$2)*(GI7='Raw Data'!$B$3:$B$10473)*('Raw Data'!$I$3:$AN$10473))</f>
        <v>140</v>
      </c>
      <c r="GL7" s="14"/>
      <c r="GM7" s="49" t="s">
        <v>64</v>
      </c>
      <c r="GN7" s="53">
        <f>IFERROR(VLOOKUP(GM7,GJ$7:GK$37,2,0)/GK$39,"")</f>
        <v>3.1890660592255128E-2</v>
      </c>
      <c r="GO7" s="53">
        <f>IFERROR(VLOOKUP(GM7,GG$7:GH$37,2,0)/GH$39,"")</f>
        <v>2.3481973434535106E-2</v>
      </c>
      <c r="GP7" s="53">
        <f>IFERROR(VLOOKUP(GM7,GD$7:GE$37,2,0)/GE$39,"")</f>
        <v>2.2487379531895366E-2</v>
      </c>
      <c r="GQ7" s="53">
        <f>IFERROR(VLOOKUP(GM7,GA$7:GB$37,2,0)/GB$39,"")</f>
        <v>2.0295202952029519E-2</v>
      </c>
      <c r="GR7" s="55">
        <f>IFERROR(MEDIAN(GN7:GQ7),"")</f>
        <v>2.2984676483215234E-2</v>
      </c>
      <c r="GS7" s="246"/>
      <c r="GT7" s="228">
        <f>FZ7</f>
        <v>42583</v>
      </c>
      <c r="GU7" s="44" t="str">
        <f t="shared" ref="GU7:GU37" si="40">IFERROR(ROUNDUP(DAY(GT7)/7,0)&amp;TEXT(GT7,"ddd"),"")</f>
        <v>1Mon</v>
      </c>
      <c r="GV7" s="229">
        <f>SUMPRODUCT((GV$6='Raw Data'!$I$2:$AN$2)*(GT7='Raw Data'!$B$3:$B$10473)*('Raw Data'!$I$3:$AN$10473))</f>
        <v>82</v>
      </c>
      <c r="GW7" s="228">
        <f>EDATE(GT7,-1)</f>
        <v>42552</v>
      </c>
      <c r="GX7" s="44" t="str">
        <f t="shared" ref="GX7:GX37" si="41">IFERROR(ROUNDUP(DAY(GW7)/7,0)&amp;TEXT(GW7,"ddd"),"")</f>
        <v>1Fri</v>
      </c>
      <c r="GY7" s="229">
        <f>SUMPRODUCT((GY$6='Raw Data'!$I$2:$AN$2)*(GW7='Raw Data'!$B$3:$B$10473)*('Raw Data'!$I$3:$AN$10473))</f>
        <v>69</v>
      </c>
      <c r="GZ7" s="228">
        <f>EDATE(GW7,-1)</f>
        <v>42522</v>
      </c>
      <c r="HA7" s="44" t="str">
        <f t="shared" ref="HA7:HA37" si="42">IFERROR(ROUNDUP(DAY(GZ7)/7,0)&amp;TEXT(GZ7,"ddd"),"")</f>
        <v>1Wed</v>
      </c>
      <c r="HB7" s="229">
        <f>SUMPRODUCT((HB$6='Raw Data'!$I$2:$AN$2)*(GZ7='Raw Data'!$B$3:$B$10473)*('Raw Data'!$I$3:$AN$10473))</f>
        <v>85</v>
      </c>
      <c r="HC7" s="228">
        <f>EDATE(GZ7,-1)</f>
        <v>42491</v>
      </c>
      <c r="HD7" s="44" t="str">
        <f t="shared" ref="HD7:HD37" si="43">IFERROR(ROUNDUP(DAY(HC7)/7,0)&amp;TEXT(HC7,"ddd"),"")</f>
        <v>1Sun</v>
      </c>
      <c r="HE7" s="229">
        <f>SUMPRODUCT((HE$6='Raw Data'!$I$2:$AN$2)*(HC7='Raw Data'!$B$3:$B$10473)*('Raw Data'!$I$3:$AN$10473))</f>
        <v>39</v>
      </c>
      <c r="HF7" s="14"/>
      <c r="HG7" s="49" t="s">
        <v>64</v>
      </c>
      <c r="HH7" s="53">
        <f>IFERROR(VLOOKUP(HG7,HD$7:HE$37,2,0)/HE$39,"")</f>
        <v>2.2234891676168756E-2</v>
      </c>
      <c r="HI7" s="53">
        <f>IFERROR(VLOOKUP(HG7,HA$7:HB$37,2,0)/HB$39,"")</f>
        <v>2.6421854008060904E-2</v>
      </c>
      <c r="HJ7" s="53">
        <f>IFERROR(VLOOKUP(HG7,GX$7:GY$37,2,0)/GY$39,"")</f>
        <v>1.5279672578444748E-2</v>
      </c>
      <c r="HK7" s="53">
        <f>IFERROR(VLOOKUP(HG7,GU$7:GV$37,2,0)/GV$39,"")</f>
        <v>2.7005239822652155E-2</v>
      </c>
      <c r="HL7" s="55">
        <f>IFERROR(MEDIAN(HH7:HK7),"")</f>
        <v>2.432837284211483E-2</v>
      </c>
      <c r="HM7" s="246"/>
      <c r="HN7" s="228">
        <f>GT7</f>
        <v>42583</v>
      </c>
      <c r="HO7" s="44" t="str">
        <f t="shared" ref="HO7:HO37" si="44">IFERROR(ROUNDUP(DAY(HN7)/7,0)&amp;TEXT(HN7,"ddd"),"")</f>
        <v>1Mon</v>
      </c>
      <c r="HP7" s="229">
        <f>SUMPRODUCT((HP$6='Raw Data'!$I$2:$AN$2)*(HN7='Raw Data'!$B$3:$B$10473)*('Raw Data'!$I$3:$AN$10473))</f>
        <v>159</v>
      </c>
      <c r="HQ7" s="228">
        <f>EDATE(HN7,-1)</f>
        <v>42552</v>
      </c>
      <c r="HR7" s="44" t="str">
        <f t="shared" ref="HR7:HR37" si="45">IFERROR(ROUNDUP(DAY(HQ7)/7,0)&amp;TEXT(HQ7,"ddd"),"")</f>
        <v>1Fri</v>
      </c>
      <c r="HS7" s="229">
        <f>SUMPRODUCT((HS$6='Raw Data'!$I$2:$AN$2)*(HQ7='Raw Data'!$B$3:$B$10473)*('Raw Data'!$I$3:$AN$10473))</f>
        <v>124</v>
      </c>
      <c r="HT7" s="228">
        <f>EDATE(HQ7,-1)</f>
        <v>42522</v>
      </c>
      <c r="HU7" s="44" t="str">
        <f t="shared" ref="HU7:HU37" si="46">IFERROR(ROUNDUP(DAY(HT7)/7,0)&amp;TEXT(HT7,"ddd"),"")</f>
        <v>1Wed</v>
      </c>
      <c r="HV7" s="229">
        <f>SUMPRODUCT((HV$6='Raw Data'!$I$2:$AN$2)*(HT7='Raw Data'!$B$3:$B$10473)*('Raw Data'!$I$3:$AN$10473))</f>
        <v>176</v>
      </c>
      <c r="HW7" s="228">
        <f>EDATE(HT7,-1)</f>
        <v>42491</v>
      </c>
      <c r="HX7" s="44" t="str">
        <f t="shared" ref="HX7:HX37" si="47">IFERROR(ROUNDUP(DAY(HW7)/7,0)&amp;TEXT(HW7,"ddd"),"")</f>
        <v>1Sun</v>
      </c>
      <c r="HY7" s="229">
        <f>SUMPRODUCT((HY$6='Raw Data'!$I$2:$AN$2)*(HW7='Raw Data'!$B$3:$B$10473)*('Raw Data'!$I$3:$AN$10473))</f>
        <v>108</v>
      </c>
      <c r="HZ7" s="14"/>
      <c r="IA7" s="49" t="s">
        <v>64</v>
      </c>
      <c r="IB7" s="53">
        <f>IFERROR(VLOOKUP(IA7,HX$7:HY$37,2,0)/HY$39,"")</f>
        <v>2.2760800842992625E-2</v>
      </c>
      <c r="IC7" s="53">
        <f>IFERROR(VLOOKUP(IA7,HU$7:HV$37,2,0)/HV$39,"")</f>
        <v>2.6383763837638376E-2</v>
      </c>
      <c r="ID7" s="53">
        <f>IFERROR(VLOOKUP(IA7,HR$7:HS$37,2,0)/HS$39,"")</f>
        <v>2.6083207587842206E-2</v>
      </c>
      <c r="IE7" s="53">
        <f>IFERROR(VLOOKUP(IA7,HO$7:HP$37,2,0)/HP$39,"")</f>
        <v>2.2870834240906121E-2</v>
      </c>
      <c r="IF7" s="55">
        <f>IFERROR(MEDIAN(IB7:IE7),"")</f>
        <v>2.4477020914374162E-2</v>
      </c>
      <c r="IG7" s="246"/>
      <c r="IH7" s="228">
        <f>HN7</f>
        <v>42583</v>
      </c>
      <c r="II7" s="44" t="str">
        <f t="shared" ref="II7:II37" si="48">IFERROR(ROUNDUP(DAY(IH7)/7,0)&amp;TEXT(IH7,"ddd"),"")</f>
        <v>1Mon</v>
      </c>
      <c r="IJ7" s="229">
        <f>SUMPRODUCT((IJ$6='Raw Data'!$I$2:$AN$2)*(IH7='Raw Data'!$B$3:$B$10473)*('Raw Data'!$I$3:$AN$10473))</f>
        <v>44</v>
      </c>
      <c r="IK7" s="228">
        <f>EDATE(IH7,-1)</f>
        <v>42552</v>
      </c>
      <c r="IL7" s="44" t="str">
        <f t="shared" ref="IL7:IL37" si="49">IFERROR(ROUNDUP(DAY(IK7)/7,0)&amp;TEXT(IK7,"ddd"),"")</f>
        <v>1Fri</v>
      </c>
      <c r="IM7" s="229">
        <f>SUMPRODUCT((IM$6='Raw Data'!$I$2:$AN$2)*(IK7='Raw Data'!$B$3:$B$10473)*('Raw Data'!$I$3:$AN$10473))</f>
        <v>28</v>
      </c>
      <c r="IN7" s="228">
        <f>EDATE(IK7,-1)</f>
        <v>42522</v>
      </c>
      <c r="IO7" s="44" t="str">
        <f t="shared" ref="IO7:IO37" si="50">IFERROR(ROUNDUP(DAY(IN7)/7,0)&amp;TEXT(IN7,"ddd"),"")</f>
        <v>1Wed</v>
      </c>
      <c r="IP7" s="229">
        <f>SUMPRODUCT((IP$6='Raw Data'!$I$2:$AN$2)*(IN7='Raw Data'!$B$3:$B$10473)*('Raw Data'!$I$3:$AN$10473))</f>
        <v>18</v>
      </c>
      <c r="IQ7" s="228">
        <f>EDATE(IN7,-1)</f>
        <v>42491</v>
      </c>
      <c r="IR7" s="44" t="str">
        <f t="shared" ref="IR7:IR37" si="51">IFERROR(ROUNDUP(DAY(IQ7)/7,0)&amp;TEXT(IQ7,"ddd"),"")</f>
        <v>1Sun</v>
      </c>
      <c r="IS7" s="229">
        <f>SUMPRODUCT((IS$6='Raw Data'!$I$2:$AN$2)*(IQ7='Raw Data'!$B$3:$B$10473)*('Raw Data'!$I$3:$AN$10473))</f>
        <v>0</v>
      </c>
      <c r="IT7" s="14"/>
      <c r="IU7" s="49" t="s">
        <v>64</v>
      </c>
      <c r="IV7" s="53">
        <f>IFERROR(VLOOKUP(IU7,IR$7:IS$37,2,0)/IS$39,"")</f>
        <v>0</v>
      </c>
      <c r="IW7" s="53">
        <f>IFERROR(VLOOKUP(IU7,IO$7:IP$37,2,0)/IP$39,"")</f>
        <v>0</v>
      </c>
      <c r="IX7" s="53">
        <f>IFERROR(VLOOKUP(IU7,IL$7:IM$37,2,0)/IM$39,"")</f>
        <v>0</v>
      </c>
      <c r="IY7" s="53">
        <f>IFERROR(VLOOKUP(IU7,II$7:IJ$37,2,0)/IJ$39,"")</f>
        <v>0</v>
      </c>
      <c r="IZ7" s="55">
        <f>IFERROR(MEDIAN(IV7:IY7),"")</f>
        <v>0</v>
      </c>
      <c r="JA7" s="246"/>
      <c r="JB7" s="228">
        <f>IH7</f>
        <v>42583</v>
      </c>
      <c r="JC7" s="44" t="str">
        <f t="shared" ref="JC7:JC37" si="52">IFERROR(ROUNDUP(DAY(JB7)/7,0)&amp;TEXT(JB7,"ddd"),"")</f>
        <v>1Mon</v>
      </c>
      <c r="JD7" s="229">
        <f>SUMPRODUCT((JD$6='Raw Data'!$I$2:$AN$2)*(JB7='Raw Data'!$B$3:$B$10473)*('Raw Data'!$I$3:$AN$10473))</f>
        <v>80</v>
      </c>
      <c r="JE7" s="228">
        <f>EDATE(JB7,-1)</f>
        <v>42552</v>
      </c>
      <c r="JF7" s="44" t="str">
        <f t="shared" ref="JF7:JF37" si="53">IFERROR(ROUNDUP(DAY(JE7)/7,0)&amp;TEXT(JE7,"ddd"),"")</f>
        <v>1Fri</v>
      </c>
      <c r="JG7" s="229">
        <f>SUMPRODUCT((JG$6='Raw Data'!$I$2:$AN$2)*(JE7='Raw Data'!$B$3:$B$10473)*('Raw Data'!$I$3:$AN$10473))</f>
        <v>75</v>
      </c>
      <c r="JH7" s="228">
        <f>EDATE(JE7,-1)</f>
        <v>42522</v>
      </c>
      <c r="JI7" s="44" t="str">
        <f t="shared" ref="JI7:JI37" si="54">IFERROR(ROUNDUP(DAY(JH7)/7,0)&amp;TEXT(JH7,"ddd"),"")</f>
        <v>1Wed</v>
      </c>
      <c r="JJ7" s="229">
        <f>SUMPRODUCT((JJ$6='Raw Data'!$I$2:$AN$2)*(JH7='Raw Data'!$B$3:$B$10473)*('Raw Data'!$I$3:$AN$10473))</f>
        <v>93</v>
      </c>
      <c r="JK7" s="228">
        <f>EDATE(JH7,-1)</f>
        <v>42491</v>
      </c>
      <c r="JL7" s="44" t="str">
        <f t="shared" ref="JL7:JL37" si="55">IFERROR(ROUNDUP(DAY(JK7)/7,0)&amp;TEXT(JK7,"ddd"),"")</f>
        <v>1Sun</v>
      </c>
      <c r="JM7" s="229">
        <f>SUMPRODUCT((JM$6='Raw Data'!$I$2:$AN$2)*(JK7='Raw Data'!$B$3:$B$10473)*('Raw Data'!$I$3:$AN$10473))</f>
        <v>0</v>
      </c>
      <c r="JN7" s="14"/>
      <c r="JO7" s="49" t="s">
        <v>64</v>
      </c>
      <c r="JP7" s="53">
        <f>IFERROR(VLOOKUP(JO7,JL$7:JM$37,2,0)/JM$39,"")</f>
        <v>0</v>
      </c>
      <c r="JQ7" s="53">
        <f>IFERROR(VLOOKUP(JO7,JI$7:JJ$37,2,0)/JJ$39,"")</f>
        <v>0</v>
      </c>
      <c r="JR7" s="53">
        <f>IFERROR(VLOOKUP(JO7,JF$7:JG$37,2,0)/JG$39,"")</f>
        <v>0</v>
      </c>
      <c r="JS7" s="53">
        <f>IFERROR(VLOOKUP(JO7,JC$7:JD$37,2,0)/JD$39,"")</f>
        <v>0</v>
      </c>
      <c r="JT7" s="55">
        <f>IFERROR(MEDIAN(JP7:JS7),"")</f>
        <v>0</v>
      </c>
      <c r="JU7" s="246"/>
      <c r="JV7" s="228">
        <f>JB7</f>
        <v>42583</v>
      </c>
      <c r="JW7" s="44" t="str">
        <f t="shared" ref="JW7:JW37" si="56">IFERROR(ROUNDUP(DAY(JV7)/7,0)&amp;TEXT(JV7,"ddd"),"")</f>
        <v>1Mon</v>
      </c>
      <c r="JX7" s="229">
        <f>SUMPRODUCT((JX$6='Raw Data'!$I$2:$AN$2)*(JV7='Raw Data'!$B$3:$B$10473)*('Raw Data'!$I$3:$AN$10473))</f>
        <v>629</v>
      </c>
      <c r="JY7" s="228">
        <f>EDATE(JV7,-1)</f>
        <v>42552</v>
      </c>
      <c r="JZ7" s="44" t="str">
        <f t="shared" ref="JZ7:JZ37" si="57">IFERROR(ROUNDUP(DAY(JY7)/7,0)&amp;TEXT(JY7,"ddd"),"")</f>
        <v>1Fri</v>
      </c>
      <c r="KA7" s="229">
        <f>SUMPRODUCT((KA$6='Raw Data'!$I$2:$AN$2)*(JY7='Raw Data'!$B$3:$B$10473)*('Raw Data'!$I$3:$AN$10473))</f>
        <v>454</v>
      </c>
      <c r="KB7" s="228">
        <f>EDATE(JY7,-1)</f>
        <v>42522</v>
      </c>
      <c r="KC7" s="44" t="str">
        <f t="shared" ref="KC7:KC37" si="58">IFERROR(ROUNDUP(DAY(KB7)/7,0)&amp;TEXT(KB7,"ddd"),"")</f>
        <v>1Wed</v>
      </c>
      <c r="KD7" s="229">
        <f>SUMPRODUCT((KD$6='Raw Data'!$I$2:$AN$2)*(KB7='Raw Data'!$B$3:$B$10473)*('Raw Data'!$I$3:$AN$10473))</f>
        <v>736</v>
      </c>
      <c r="KE7" s="228">
        <f>EDATE(KB7,-1)</f>
        <v>42491</v>
      </c>
      <c r="KF7" s="44" t="str">
        <f t="shared" ref="KF7:KF37" si="59">IFERROR(ROUNDUP(DAY(KE7)/7,0)&amp;TEXT(KE7,"ddd"),"")</f>
        <v>1Sun</v>
      </c>
      <c r="KG7" s="229">
        <f>SUMPRODUCT((KG$6='Raw Data'!$I$2:$AN$2)*(KE7='Raw Data'!$B$3:$B$10473)*('Raw Data'!$I$3:$AN$10473))</f>
        <v>147</v>
      </c>
      <c r="KH7" s="14"/>
      <c r="KI7" s="49" t="s">
        <v>64</v>
      </c>
      <c r="KJ7" s="53">
        <f>IFERROR(VLOOKUP(KI7,KF$7:KG$37,2,0)/KG$39,"")</f>
        <v>9.5796676441837741E-3</v>
      </c>
      <c r="KK7" s="53">
        <f>IFERROR(VLOOKUP(KI7,KC$7:KD$37,2,0)/KD$39,"")</f>
        <v>1.0368823938761308E-2</v>
      </c>
      <c r="KL7" s="53">
        <f>IFERROR(VLOOKUP(KI7,JZ$7:KA$37,2,0)/KA$39,"")</f>
        <v>8.8266199649737302E-3</v>
      </c>
      <c r="KM7" s="53">
        <f>IFERROR(VLOOKUP(KI7,JW$7:JX$37,2,0)/JX$39,"")</f>
        <v>8.6888351734500553E-3</v>
      </c>
      <c r="KN7" s="55">
        <f>IFERROR(MEDIAN(KJ7:KM7),"")</f>
        <v>9.2031438045787513E-3</v>
      </c>
      <c r="KO7" s="246"/>
      <c r="KP7" s="228">
        <f>JV7</f>
        <v>42583</v>
      </c>
      <c r="KQ7" s="44" t="str">
        <f t="shared" ref="KQ7:KQ37" si="60">IFERROR(ROUNDUP(DAY(KP7)/7,0)&amp;TEXT(KP7,"ddd"),"")</f>
        <v>1Mon</v>
      </c>
      <c r="KR7" s="229">
        <f>SUMPRODUCT((KR$6='Raw Data'!$I$2:$AN$2)*(KP7='Raw Data'!$B$3:$B$10473)*('Raw Data'!$I$3:$AN$10473))</f>
        <v>133</v>
      </c>
      <c r="KS7" s="228">
        <f>EDATE(KP7,-1)</f>
        <v>42552</v>
      </c>
      <c r="KT7" s="44" t="str">
        <f t="shared" ref="KT7:KT37" si="61">IFERROR(ROUNDUP(DAY(KS7)/7,0)&amp;TEXT(KS7,"ddd"),"")</f>
        <v>1Fri</v>
      </c>
      <c r="KU7" s="229">
        <f>SUMPRODUCT((KU$6='Raw Data'!$I$2:$AN$2)*(KS7='Raw Data'!$B$3:$B$10473)*('Raw Data'!$I$3:$AN$10473))</f>
        <v>116</v>
      </c>
      <c r="KV7" s="228">
        <f>EDATE(KS7,-1)</f>
        <v>42522</v>
      </c>
      <c r="KW7" s="44" t="str">
        <f t="shared" ref="KW7:KW37" si="62">IFERROR(ROUNDUP(DAY(KV7)/7,0)&amp;TEXT(KV7,"ddd"),"")</f>
        <v>1Wed</v>
      </c>
      <c r="KX7" s="229">
        <f>SUMPRODUCT((KX$6='Raw Data'!$I$2:$AN$2)*(KV7='Raw Data'!$B$3:$B$10473)*('Raw Data'!$I$3:$AN$10473))</f>
        <v>103</v>
      </c>
      <c r="KY7" s="228">
        <f>EDATE(KV7,-1)</f>
        <v>42491</v>
      </c>
      <c r="KZ7" s="44" t="str">
        <f t="shared" ref="KZ7:KZ37" si="63">IFERROR(ROUNDUP(DAY(KY7)/7,0)&amp;TEXT(KY7,"ddd"),"")</f>
        <v>1Sun</v>
      </c>
      <c r="LA7" s="229">
        <f>SUMPRODUCT((LA$6='Raw Data'!$I$2:$AN$2)*(KY7='Raw Data'!$B$3:$B$10473)*('Raw Data'!$I$3:$AN$10473))</f>
        <v>54</v>
      </c>
      <c r="LB7" s="14"/>
      <c r="LC7" s="49" t="s">
        <v>64</v>
      </c>
      <c r="LD7" s="53">
        <f>IFERROR(VLOOKUP(LC7,KZ$7:LA$37,2,0)/LA$39,"")</f>
        <v>1.8940722553490004E-2</v>
      </c>
      <c r="LE7" s="53">
        <f>IFERROR(VLOOKUP(LC7,KW$7:KX$37,2,0)/KX$39,"")</f>
        <v>2.161513059141399E-2</v>
      </c>
      <c r="LF7" s="53">
        <f>IFERROR(VLOOKUP(LC7,KT$7:KU$37,2,0)/KU$39,"")</f>
        <v>1.8916319333119588E-2</v>
      </c>
      <c r="LG7" s="53">
        <f>IFERROR(VLOOKUP(LC7,KQ$7:KR$37,2,0)/KR$39,"")</f>
        <v>2.3587652882935354E-2</v>
      </c>
      <c r="LH7" s="55">
        <f>IFERROR(MEDIAN(LD7:LG7),"")</f>
        <v>2.0277926572451997E-2</v>
      </c>
      <c r="LI7" s="246"/>
      <c r="LJ7" s="228">
        <f>KP7</f>
        <v>42583</v>
      </c>
      <c r="LK7" s="44" t="str">
        <f t="shared" ref="LK7:LK37" si="64">IFERROR(ROUNDUP(DAY(LJ7)/7,0)&amp;TEXT(LJ7,"ddd"),"")</f>
        <v>1Mon</v>
      </c>
      <c r="LL7" s="229">
        <f>SUMPRODUCT((LL$6='Raw Data'!$I$2:$AN$2)*(LJ7='Raw Data'!$B$3:$B$10473)*('Raw Data'!$I$3:$AN$10473))</f>
        <v>0</v>
      </c>
      <c r="LM7" s="228">
        <f>EDATE(LJ7,-1)</f>
        <v>42552</v>
      </c>
      <c r="LN7" s="44" t="str">
        <f t="shared" ref="LN7:LN37" si="65">IFERROR(ROUNDUP(DAY(LM7)/7,0)&amp;TEXT(LM7,"ddd"),"")</f>
        <v>1Fri</v>
      </c>
      <c r="LO7" s="229">
        <f>SUMPRODUCT((LO$6='Raw Data'!$I$2:$AN$2)*(LM7='Raw Data'!$B$3:$B$10473)*('Raw Data'!$I$3:$AN$10473))</f>
        <v>0</v>
      </c>
      <c r="LP7" s="228">
        <f>EDATE(LM7,-1)</f>
        <v>42522</v>
      </c>
      <c r="LQ7" s="44" t="str">
        <f t="shared" ref="LQ7:LQ37" si="66">IFERROR(ROUNDUP(DAY(LP7)/7,0)&amp;TEXT(LP7,"ddd"),"")</f>
        <v>1Wed</v>
      </c>
      <c r="LR7" s="229">
        <f>SUMPRODUCT((LR$6='Raw Data'!$I$2:$AN$2)*(LP7='Raw Data'!$B$3:$B$10473)*('Raw Data'!$I$3:$AN$10473))</f>
        <v>0</v>
      </c>
      <c r="LS7" s="228">
        <f>EDATE(LP7,-1)</f>
        <v>42491</v>
      </c>
      <c r="LT7" s="44" t="str">
        <f t="shared" ref="LT7:LT37" si="67">IFERROR(ROUNDUP(DAY(LS7)/7,0)&amp;TEXT(LS7,"ddd"),"")</f>
        <v>1Sun</v>
      </c>
      <c r="LU7" s="229">
        <f>SUMPRODUCT((LU$6='Raw Data'!$I$2:$AN$2)*(LS7='Raw Data'!$B$3:$B$10473)*('Raw Data'!$I$3:$AN$10473))</f>
        <v>0</v>
      </c>
      <c r="LV7" s="14"/>
      <c r="LW7" s="49" t="s">
        <v>64</v>
      </c>
      <c r="LX7" s="53" t="str">
        <f>IFERROR(VLOOKUP(LW7,LT$7:LU$37,2,0)/LU$39,"")</f>
        <v/>
      </c>
      <c r="LY7" s="53" t="str">
        <f>IFERROR(VLOOKUP(LW7,LQ$7:LR$37,2,0)/LR$39,"")</f>
        <v/>
      </c>
      <c r="LZ7" s="53" t="str">
        <f>IFERROR(VLOOKUP(LW7,LN$7:LO$37,2,0)/LO$39,"")</f>
        <v/>
      </c>
      <c r="MA7" s="53" t="str">
        <f>IFERROR(VLOOKUP(LW7,LK$7:LL$37,2,0)/LL$39,"")</f>
        <v/>
      </c>
      <c r="MB7" s="55" t="str">
        <f>IFERROR(MEDIAN(LX7:MA7),"")</f>
        <v/>
      </c>
      <c r="MC7" s="246"/>
      <c r="MD7" s="228">
        <f>LJ7</f>
        <v>42583</v>
      </c>
      <c r="ME7" s="44" t="str">
        <f t="shared" ref="ME7:ME37" si="68">IFERROR(ROUNDUP(DAY(MD7)/7,0)&amp;TEXT(MD7,"ddd"),"")</f>
        <v>1Mon</v>
      </c>
      <c r="MF7" s="229">
        <f>SUMPRODUCT((MF$6='Raw Data'!$I$2:$AN$2)*(MD7='Raw Data'!$B$3:$B$10473)*('Raw Data'!$I$3:$AN$10473))</f>
        <v>0</v>
      </c>
      <c r="MG7" s="228">
        <f>EDATE(MD7,-1)</f>
        <v>42552</v>
      </c>
      <c r="MH7" s="44" t="str">
        <f t="shared" ref="MH7:MH37" si="69">IFERROR(ROUNDUP(DAY(MG7)/7,0)&amp;TEXT(MG7,"ddd"),"")</f>
        <v>1Fri</v>
      </c>
      <c r="MI7" s="229">
        <f>SUMPRODUCT((MI$6='Raw Data'!$I$2:$AN$2)*(MG7='Raw Data'!$B$3:$B$10473)*('Raw Data'!$I$3:$AN$10473))</f>
        <v>0</v>
      </c>
      <c r="MJ7" s="228">
        <f>EDATE(MG7,-1)</f>
        <v>42522</v>
      </c>
      <c r="MK7" s="44" t="str">
        <f t="shared" ref="MK7:MK37" si="70">IFERROR(ROUNDUP(DAY(MJ7)/7,0)&amp;TEXT(MJ7,"ddd"),"")</f>
        <v>1Wed</v>
      </c>
      <c r="ML7" s="229">
        <f>SUMPRODUCT((ML$6='Raw Data'!$I$2:$AN$2)*(MJ7='Raw Data'!$B$3:$B$10473)*('Raw Data'!$I$3:$AN$10473))</f>
        <v>0</v>
      </c>
      <c r="MM7" s="228">
        <f>EDATE(MJ7,-1)</f>
        <v>42491</v>
      </c>
      <c r="MN7" s="44" t="str">
        <f t="shared" ref="MN7:MN37" si="71">IFERROR(ROUNDUP(DAY(MM7)/7,0)&amp;TEXT(MM7,"ddd"),"")</f>
        <v>1Sun</v>
      </c>
      <c r="MO7" s="229">
        <f>SUMPRODUCT((MO$6='Raw Data'!$I$2:$AN$2)*(MM7='Raw Data'!$B$3:$B$10473)*('Raw Data'!$I$3:$AN$10473))</f>
        <v>0</v>
      </c>
      <c r="MP7" s="14"/>
      <c r="MQ7" s="49" t="s">
        <v>64</v>
      </c>
      <c r="MR7" s="53" t="str">
        <f>IFERROR(VLOOKUP(MQ7,MN$7:MO$37,2,0)/MO$39,"")</f>
        <v/>
      </c>
      <c r="MS7" s="53" t="str">
        <f>IFERROR(VLOOKUP(MQ7,MK$7:ML$37,2,0)/ML$39,"")</f>
        <v/>
      </c>
      <c r="MT7" s="53" t="str">
        <f>IFERROR(VLOOKUP(MQ7,MH$7:MI$37,2,0)/MI$39,"")</f>
        <v/>
      </c>
      <c r="MU7" s="53" t="str">
        <f>IFERROR(VLOOKUP(MQ7,ME$7:MF$37,2,0)/MF$39,"")</f>
        <v/>
      </c>
      <c r="MV7" s="55" t="str">
        <f>IFERROR(MEDIAN(MR7:MU7),"")</f>
        <v/>
      </c>
      <c r="MW7" s="246"/>
      <c r="MX7" s="228">
        <f>MD7</f>
        <v>42583</v>
      </c>
      <c r="MY7" s="44" t="str">
        <f t="shared" ref="MY7:MY37" si="72">IFERROR(ROUNDUP(DAY(MX7)/7,0)&amp;TEXT(MX7,"ddd"),"")</f>
        <v>1Mon</v>
      </c>
      <c r="MZ7" s="229">
        <f>SUMPRODUCT((MZ$6='Raw Data'!$I$2:$AN$2)*(MX7='Raw Data'!$B$3:$B$10473)*('Raw Data'!$I$3:$AN$10473))</f>
        <v>0</v>
      </c>
      <c r="NA7" s="228">
        <f>EDATE(MX7,-1)</f>
        <v>42552</v>
      </c>
      <c r="NB7" s="44" t="str">
        <f t="shared" ref="NB7:NB37" si="73">IFERROR(ROUNDUP(DAY(NA7)/7,0)&amp;TEXT(NA7,"ddd"),"")</f>
        <v>1Fri</v>
      </c>
      <c r="NC7" s="229">
        <f>SUMPRODUCT((NC$6='Raw Data'!$I$2:$AN$2)*(NA7='Raw Data'!$B$3:$B$10473)*('Raw Data'!$I$3:$AN$10473))</f>
        <v>0</v>
      </c>
      <c r="ND7" s="228">
        <f>EDATE(NA7,-1)</f>
        <v>42522</v>
      </c>
      <c r="NE7" s="44" t="str">
        <f t="shared" ref="NE7:NE37" si="74">IFERROR(ROUNDUP(DAY(ND7)/7,0)&amp;TEXT(ND7,"ddd"),"")</f>
        <v>1Wed</v>
      </c>
      <c r="NF7" s="229">
        <f>SUMPRODUCT((NF$6='Raw Data'!$I$2:$AN$2)*(ND7='Raw Data'!$B$3:$B$10473)*('Raw Data'!$I$3:$AN$10473))</f>
        <v>0</v>
      </c>
      <c r="NG7" s="228">
        <f>EDATE(ND7,-1)</f>
        <v>42491</v>
      </c>
      <c r="NH7" s="44" t="str">
        <f t="shared" ref="NH7:NH37" si="75">IFERROR(ROUNDUP(DAY(NG7)/7,0)&amp;TEXT(NG7,"ddd"),"")</f>
        <v>1Sun</v>
      </c>
      <c r="NI7" s="229">
        <f>SUMPRODUCT((NI$6='Raw Data'!$I$2:$AN$2)*(NG7='Raw Data'!$B$3:$B$10473)*('Raw Data'!$I$3:$AN$10473))</f>
        <v>0</v>
      </c>
      <c r="NJ7" s="14"/>
      <c r="NK7" s="49" t="s">
        <v>64</v>
      </c>
      <c r="NL7" s="53" t="str">
        <f>IFERROR(VLOOKUP(NK7,NH$7:NI$37,2,0)/NI$39,"")</f>
        <v/>
      </c>
      <c r="NM7" s="53" t="str">
        <f>IFERROR(VLOOKUP(NK7,NE$7:NF$37,2,0)/NF$39,"")</f>
        <v/>
      </c>
      <c r="NN7" s="53" t="str">
        <f>IFERROR(VLOOKUP(NK7,NB$7:NC$37,2,0)/NC$39,"")</f>
        <v/>
      </c>
      <c r="NO7" s="53" t="str">
        <f>IFERROR(VLOOKUP(NK7,MY$7:MZ$37,2,0)/MZ$39,"")</f>
        <v/>
      </c>
      <c r="NP7" s="55" t="str">
        <f>IFERROR(MEDIAN(NL7:NO7),"")</f>
        <v/>
      </c>
      <c r="NQ7" s="246"/>
      <c r="NR7" s="228">
        <f>MX7</f>
        <v>42583</v>
      </c>
      <c r="NS7" s="44" t="str">
        <f t="shared" ref="NS7:NS37" si="76">IFERROR(ROUNDUP(DAY(NR7)/7,0)&amp;TEXT(NR7,"ddd"),"")</f>
        <v>1Mon</v>
      </c>
      <c r="NT7" s="229">
        <f>SUMPRODUCT((NT$6='Raw Data'!$I$2:$AN$2)*(NR7='Raw Data'!$B$3:$B$10473)*('Raw Data'!$I$3:$AN$10473))</f>
        <v>0</v>
      </c>
      <c r="NU7" s="228">
        <f>EDATE(NR7,-1)</f>
        <v>42552</v>
      </c>
      <c r="NV7" s="44" t="str">
        <f t="shared" ref="NV7:NV37" si="77">IFERROR(ROUNDUP(DAY(NU7)/7,0)&amp;TEXT(NU7,"ddd"),"")</f>
        <v>1Fri</v>
      </c>
      <c r="NW7" s="229">
        <f>SUMPRODUCT((NW$6='Raw Data'!$I$2:$AN$2)*(NU7='Raw Data'!$B$3:$B$10473)*('Raw Data'!$I$3:$AN$10473))</f>
        <v>0</v>
      </c>
      <c r="NX7" s="228">
        <f>EDATE(NU7,-1)</f>
        <v>42522</v>
      </c>
      <c r="NY7" s="44" t="str">
        <f t="shared" ref="NY7:NY37" si="78">IFERROR(ROUNDUP(DAY(NX7)/7,0)&amp;TEXT(NX7,"ddd"),"")</f>
        <v>1Wed</v>
      </c>
      <c r="NZ7" s="229">
        <f>SUMPRODUCT((NZ$6='Raw Data'!$I$2:$AN$2)*(NX7='Raw Data'!$B$3:$B$10473)*('Raw Data'!$I$3:$AN$10473))</f>
        <v>0</v>
      </c>
      <c r="OA7" s="228">
        <f>EDATE(NX7,-1)</f>
        <v>42491</v>
      </c>
      <c r="OB7" s="44" t="str">
        <f t="shared" ref="OB7:OB37" si="79">IFERROR(ROUNDUP(DAY(OA7)/7,0)&amp;TEXT(OA7,"ddd"),"")</f>
        <v>1Sun</v>
      </c>
      <c r="OC7" s="229">
        <f>SUMPRODUCT((OC$6='Raw Data'!$I$2:$AN$2)*(OA7='Raw Data'!$B$3:$B$10473)*('Raw Data'!$I$3:$AN$10473))</f>
        <v>0</v>
      </c>
      <c r="OD7" s="14"/>
      <c r="OE7" s="49" t="s">
        <v>64</v>
      </c>
      <c r="OF7" s="53" t="str">
        <f>IFERROR(VLOOKUP(OE7,OB$7:OC$37,2,0)/OC$39,"")</f>
        <v/>
      </c>
      <c r="OG7" s="53" t="str">
        <f>IFERROR(VLOOKUP(OE7,NY$7:NZ$37,2,0)/NZ$39,"")</f>
        <v/>
      </c>
      <c r="OH7" s="53" t="str">
        <f>IFERROR(VLOOKUP(OE7,NV$7:NW$37,2,0)/NW$39,"")</f>
        <v/>
      </c>
      <c r="OI7" s="53" t="str">
        <f>IFERROR(VLOOKUP(OE7,NS$7:NT$37,2,0)/NT$39,"")</f>
        <v/>
      </c>
      <c r="OJ7" s="55" t="str">
        <f>IFERROR(MEDIAN(OF7:OI7),"")</f>
        <v/>
      </c>
      <c r="OK7" s="246"/>
      <c r="OL7" s="228">
        <f>NR7</f>
        <v>42583</v>
      </c>
      <c r="OM7" s="44" t="str">
        <f t="shared" ref="OM7:OM37" si="80">IFERROR(ROUNDUP(DAY(OL7)/7,0)&amp;TEXT(OL7,"ddd"),"")</f>
        <v>1Mon</v>
      </c>
      <c r="ON7" s="229">
        <f>SUMPRODUCT((ON$6='Raw Data'!$I$2:$AN$2)*(OL7='Raw Data'!$B$3:$B$10473)*('Raw Data'!$I$3:$AN$10473))</f>
        <v>0</v>
      </c>
      <c r="OO7" s="228">
        <f>EDATE(OL7,-1)</f>
        <v>42552</v>
      </c>
      <c r="OP7" s="44" t="str">
        <f t="shared" ref="OP7:OP37" si="81">IFERROR(ROUNDUP(DAY(OO7)/7,0)&amp;TEXT(OO7,"ddd"),"")</f>
        <v>1Fri</v>
      </c>
      <c r="OQ7" s="229">
        <f>SUMPRODUCT((OQ$6='Raw Data'!$I$2:$AN$2)*(OO7='Raw Data'!$B$3:$B$10473)*('Raw Data'!$I$3:$AN$10473))</f>
        <v>0</v>
      </c>
      <c r="OR7" s="228">
        <f>EDATE(OO7,-1)</f>
        <v>42522</v>
      </c>
      <c r="OS7" s="44" t="str">
        <f t="shared" ref="OS7:OS37" si="82">IFERROR(ROUNDUP(DAY(OR7)/7,0)&amp;TEXT(OR7,"ddd"),"")</f>
        <v>1Wed</v>
      </c>
      <c r="OT7" s="229">
        <f>SUMPRODUCT((OT$6='Raw Data'!$I$2:$AN$2)*(OR7='Raw Data'!$B$3:$B$10473)*('Raw Data'!$I$3:$AN$10473))</f>
        <v>0</v>
      </c>
      <c r="OU7" s="228">
        <f>EDATE(OR7,-1)</f>
        <v>42491</v>
      </c>
      <c r="OV7" s="44" t="str">
        <f t="shared" ref="OV7:OV37" si="83">IFERROR(ROUNDUP(DAY(OU7)/7,0)&amp;TEXT(OU7,"ddd"),"")</f>
        <v>1Sun</v>
      </c>
      <c r="OW7" s="229">
        <f>SUMPRODUCT((OW$6='Raw Data'!$I$2:$AN$2)*(OU7='Raw Data'!$B$3:$B$10473)*('Raw Data'!$I$3:$AN$10473))</f>
        <v>0</v>
      </c>
      <c r="OX7" s="14"/>
      <c r="OY7" s="49" t="s">
        <v>64</v>
      </c>
      <c r="OZ7" s="53" t="str">
        <f>IFERROR(VLOOKUP(OY7,OV$7:OW$37,2,0)/OW$39,"")</f>
        <v/>
      </c>
      <c r="PA7" s="53" t="str">
        <f>IFERROR(VLOOKUP(OY7,OS$7:OT$37,2,0)/OT$39,"")</f>
        <v/>
      </c>
      <c r="PB7" s="53" t="str">
        <f>IFERROR(VLOOKUP(OY7,OP$7:OQ$37,2,0)/OQ$39,"")</f>
        <v/>
      </c>
      <c r="PC7" s="53" t="str">
        <f>IFERROR(VLOOKUP(OY7,OM$7:ON$37,2,0)/ON$39,"")</f>
        <v/>
      </c>
      <c r="PD7" s="55" t="str">
        <f>IFERROR(MEDIAN(OZ7:PC7),"")</f>
        <v/>
      </c>
      <c r="PE7" s="246"/>
      <c r="PF7" s="228">
        <f>OL7</f>
        <v>42583</v>
      </c>
      <c r="PG7" s="44" t="str">
        <f t="shared" ref="PG7:PG37" si="84">IFERROR(ROUNDUP(DAY(PF7)/7,0)&amp;TEXT(PF7,"ddd"),"")</f>
        <v>1Mon</v>
      </c>
      <c r="PH7" s="229">
        <f>SUMPRODUCT((PH$6='Raw Data'!$I$2:$AN$2)*(PF7='Raw Data'!$B$3:$B$10473)*('Raw Data'!$I$3:$AN$10473))</f>
        <v>0</v>
      </c>
      <c r="PI7" s="228">
        <f>EDATE(PF7,-1)</f>
        <v>42552</v>
      </c>
      <c r="PJ7" s="44" t="str">
        <f t="shared" ref="PJ7:PJ37" si="85">IFERROR(ROUNDUP(DAY(PI7)/7,0)&amp;TEXT(PI7,"ddd"),"")</f>
        <v>1Fri</v>
      </c>
      <c r="PK7" s="229">
        <f>SUMPRODUCT((PK$6='Raw Data'!$I$2:$AN$2)*(PI7='Raw Data'!$B$3:$B$10473)*('Raw Data'!$I$3:$AN$10473))</f>
        <v>0</v>
      </c>
      <c r="PL7" s="228">
        <f>EDATE(PI7,-1)</f>
        <v>42522</v>
      </c>
      <c r="PM7" s="44" t="str">
        <f t="shared" ref="PM7:PM37" si="86">IFERROR(ROUNDUP(DAY(PL7)/7,0)&amp;TEXT(PL7,"ddd"),"")</f>
        <v>1Wed</v>
      </c>
      <c r="PN7" s="229">
        <f>SUMPRODUCT((PN$6='Raw Data'!$I$2:$AN$2)*(PL7='Raw Data'!$B$3:$B$10473)*('Raw Data'!$I$3:$AN$10473))</f>
        <v>0</v>
      </c>
      <c r="PO7" s="228">
        <f>EDATE(PL7,-1)</f>
        <v>42491</v>
      </c>
      <c r="PP7" s="44" t="str">
        <f t="shared" ref="PP7:PP37" si="87">IFERROR(ROUNDUP(DAY(PO7)/7,0)&amp;TEXT(PO7,"ddd"),"")</f>
        <v>1Sun</v>
      </c>
      <c r="PQ7" s="229">
        <f>SUMPRODUCT((PQ$6='Raw Data'!$I$2:$AN$2)*(PO7='Raw Data'!$B$3:$B$10473)*('Raw Data'!$I$3:$AN$10473))</f>
        <v>0</v>
      </c>
      <c r="PR7" s="14"/>
      <c r="PS7" s="49" t="s">
        <v>64</v>
      </c>
      <c r="PT7" s="53" t="str">
        <f>IFERROR(VLOOKUP(PS7,PP$7:PQ$37,2,0)/PQ$39,"")</f>
        <v/>
      </c>
      <c r="PU7" s="53" t="str">
        <f>IFERROR(VLOOKUP(PS7,PM$7:PN$37,2,0)/PN$39,"")</f>
        <v/>
      </c>
      <c r="PV7" s="53" t="str">
        <f>IFERROR(VLOOKUP(PS7,PJ$7:PK$37,2,0)/PK$39,"")</f>
        <v/>
      </c>
      <c r="PW7" s="53" t="str">
        <f>IFERROR(VLOOKUP(PS7,PG$7:PH$37,2,0)/PH$39,"")</f>
        <v/>
      </c>
      <c r="PX7" s="55" t="str">
        <f>IFERROR(MEDIAN(PT7:PW7),"")</f>
        <v/>
      </c>
    </row>
    <row r="8" spans="2:440" ht="12.75" customHeight="1" x14ac:dyDescent="0.25">
      <c r="B8" s="228">
        <f>B7+1</f>
        <v>42584</v>
      </c>
      <c r="C8" s="44" t="str">
        <f t="shared" si="0"/>
        <v>1Tue</v>
      </c>
      <c r="D8" s="229">
        <f>SUMPRODUCT((D$6='Raw Data'!$I$2:$AN$2)*(B8='Raw Data'!$B$3:$B$10473)*('Raw Data'!$I$3:$AN$10473))</f>
        <v>260</v>
      </c>
      <c r="E8" s="228">
        <f>E7+1</f>
        <v>42553</v>
      </c>
      <c r="F8" s="44" t="str">
        <f t="shared" si="1"/>
        <v>1Sat</v>
      </c>
      <c r="G8" s="229">
        <f>SUMPRODUCT((G$6='Raw Data'!$I$2:$AN$2)*(E8='Raw Data'!$B$3:$B$10473)*('Raw Data'!$I$3:$AN$10473))</f>
        <v>140</v>
      </c>
      <c r="H8" s="228">
        <f>H7+1</f>
        <v>42523</v>
      </c>
      <c r="I8" s="44" t="str">
        <f t="shared" si="2"/>
        <v>1Thu</v>
      </c>
      <c r="J8" s="229">
        <f>SUMPRODUCT((J$6='Raw Data'!$I$2:$AN$2)*(H8='Raw Data'!$B$3:$B$10473)*('Raw Data'!$I$3:$AN$10473))</f>
        <v>160</v>
      </c>
      <c r="K8" s="228">
        <f>K7+1</f>
        <v>42492</v>
      </c>
      <c r="L8" s="44" t="str">
        <f t="shared" si="3"/>
        <v>1Mon</v>
      </c>
      <c r="M8" s="229">
        <f>SUMPRODUCT((M$6='Raw Data'!$I$2:$AN$2)*(K8='Raw Data'!$B$3:$B$10473)*('Raw Data'!$I$3:$AN$10473))</f>
        <v>177</v>
      </c>
      <c r="N8" s="14"/>
      <c r="O8" s="49" t="s">
        <v>65</v>
      </c>
      <c r="P8" s="53">
        <f t="shared" ref="P8:P41" si="88">IFERROR(VLOOKUP(O8,L$7:M$37,2,0)/M$39,"")</f>
        <v>3.067243413291388E-2</v>
      </c>
      <c r="Q8" s="53">
        <f t="shared" ref="Q8:Q41" si="89">IFERROR(VLOOKUP(O8,I$7:J$37,2,0)/J$39,"")</f>
        <v>2.1001344086021504E-2</v>
      </c>
      <c r="R8" s="53">
        <f t="shared" ref="R8:R41" si="90">IFERROR(VLOOKUP(O8,F$7:G$37,2,0)/G$39,"")</f>
        <v>2.6718659734257653E-2</v>
      </c>
      <c r="S8" s="53">
        <f t="shared" ref="S8:S41" si="91">IFERROR(VLOOKUP(O8,C$7:D$37,2,0)/D$39,"")</f>
        <v>2.8951701427003294E-2</v>
      </c>
      <c r="T8" s="55">
        <f t="shared" ref="T8:T10" si="92">IFERROR(MEDIAN(P8:S8),"")</f>
        <v>2.7835180580630475E-2</v>
      </c>
      <c r="U8" s="246"/>
      <c r="V8" s="228">
        <f>V7+1</f>
        <v>42584</v>
      </c>
      <c r="W8" s="44" t="str">
        <f t="shared" si="4"/>
        <v>1Tue</v>
      </c>
      <c r="X8" s="229">
        <f>SUMPRODUCT((X$6='Raw Data'!$I$2:$AN$2)*(V8='Raw Data'!$B$3:$B$10473)*('Raw Data'!$I$3:$AN$10473))</f>
        <v>302</v>
      </c>
      <c r="Y8" s="228">
        <f>Y7+1</f>
        <v>42553</v>
      </c>
      <c r="Z8" s="44" t="str">
        <f t="shared" si="5"/>
        <v>1Sat</v>
      </c>
      <c r="AA8" s="229">
        <f>SUMPRODUCT((AA$6='Raw Data'!$I$2:$AN$2)*(Y8='Raw Data'!$B$3:$B$10473)*('Raw Data'!$I$3:$AN$10473))</f>
        <v>220</v>
      </c>
      <c r="AB8" s="228">
        <f>AB7+1</f>
        <v>42523</v>
      </c>
      <c r="AC8" s="44" t="str">
        <f t="shared" si="6"/>
        <v>1Thu</v>
      </c>
      <c r="AD8" s="229">
        <f>SUMPRODUCT((AD$6='Raw Data'!$I$2:$AN$2)*(AB8='Raw Data'!$B$3:$B$10473)*('Raw Data'!$I$3:$AN$10473))</f>
        <v>259</v>
      </c>
      <c r="AE8" s="228">
        <f>AE7+1</f>
        <v>42492</v>
      </c>
      <c r="AF8" s="44" t="str">
        <f t="shared" si="7"/>
        <v>1Mon</v>
      </c>
      <c r="AG8" s="229">
        <f>SUMPRODUCT((AG$6='Raw Data'!$I$2:$AN$2)*(AE8='Raw Data'!$B$3:$B$10473)*('Raw Data'!$I$3:$AN$10473))</f>
        <v>182</v>
      </c>
      <c r="AH8" s="14"/>
      <c r="AI8" s="49" t="s">
        <v>65</v>
      </c>
      <c r="AJ8" s="53">
        <f t="shared" ref="AJ8:AJ15" si="93">IFERROR(VLOOKUP(AI8,AF$7:AG$37,2,0)/AG$39,"")</f>
        <v>2.5145772594752185E-2</v>
      </c>
      <c r="AK8" s="53">
        <f t="shared" ref="AK8:AK41" si="94">IFERROR(VLOOKUP(AI8,AC$7:AD$37,2,0)/AD$39,"")</f>
        <v>2.5546835865753882E-2</v>
      </c>
      <c r="AL8" s="53">
        <f t="shared" ref="AL8:AL41" si="95">IFERROR(VLOOKUP(AI8,Z$7:AA$37,2,0)/AA$39,"")</f>
        <v>1.8503892587160103E-2</v>
      </c>
      <c r="AM8" s="53">
        <f t="shared" ref="AM8:AM41" si="96">IFERROR(VLOOKUP(AI8,W$7:X$37,2,0)/X$39,"")</f>
        <v>2.3927207369130534E-2</v>
      </c>
      <c r="AN8" s="55">
        <f t="shared" ref="AN8:AN10" si="97">IFERROR(MEDIAN(AJ8:AM8),"")</f>
        <v>2.453648998194136E-2</v>
      </c>
      <c r="AO8" s="246"/>
      <c r="AP8" s="228">
        <f>AP7+1</f>
        <v>42584</v>
      </c>
      <c r="AQ8" s="44" t="str">
        <f t="shared" si="8"/>
        <v>1Tue</v>
      </c>
      <c r="AR8" s="229">
        <f>SUMPRODUCT((AR$6='Raw Data'!$I$2:$AN$2)*(AP8='Raw Data'!$B$3:$B$10473)*('Raw Data'!$I$3:$AN$10473))</f>
        <v>106</v>
      </c>
      <c r="AS8" s="228">
        <f>AS7+1</f>
        <v>42553</v>
      </c>
      <c r="AT8" s="44" t="str">
        <f t="shared" si="9"/>
        <v>1Sat</v>
      </c>
      <c r="AU8" s="229">
        <f>SUMPRODUCT((AU$6='Raw Data'!$I$2:$AN$2)*(AS8='Raw Data'!$B$3:$B$10473)*('Raw Data'!$I$3:$AN$10473))</f>
        <v>76</v>
      </c>
      <c r="AV8" s="228">
        <f>AV7+1</f>
        <v>42523</v>
      </c>
      <c r="AW8" s="44" t="str">
        <f t="shared" si="10"/>
        <v>1Thu</v>
      </c>
      <c r="AX8" s="229">
        <f>SUMPRODUCT((AX$6='Raw Data'!$I$2:$AN$2)*(AV8='Raw Data'!$B$3:$B$10473)*('Raw Data'!$I$3:$AN$10473))</f>
        <v>72</v>
      </c>
      <c r="AY8" s="228">
        <f>AY7+1</f>
        <v>42492</v>
      </c>
      <c r="AZ8" s="44" t="str">
        <f t="shared" si="11"/>
        <v>1Mon</v>
      </c>
      <c r="BA8" s="229">
        <f>SUMPRODUCT((BA$6='Raw Data'!$I$2:$AN$2)*(AY8='Raw Data'!$B$3:$B$10473)*('Raw Data'!$I$3:$AN$10473))</f>
        <v>93</v>
      </c>
      <c r="BB8" s="14"/>
      <c r="BC8" s="49" t="s">
        <v>65</v>
      </c>
      <c r="BD8" s="53">
        <f t="shared" ref="BD8:BD15" si="98">IFERROR(VLOOKUP(BC8,AZ$7:BA$37,2,0)/BA$39,"")</f>
        <v>2.2900763358778626E-2</v>
      </c>
      <c r="BE8" s="53">
        <f t="shared" ref="BE8:BE41" si="99">IFERROR(VLOOKUP(BC8,AW$7:AX$37,2,0)/AX$39,"")</f>
        <v>2.3419203747072601E-2</v>
      </c>
      <c r="BF8" s="53">
        <f t="shared" ref="BF8:BF41" si="100">IFERROR(VLOOKUP(BC8,AT$7:AU$37,2,0)/AU$39,"")</f>
        <v>2.8641823221435173E-2</v>
      </c>
      <c r="BG8" s="53">
        <f t="shared" ref="BG8:BG41" si="101">IFERROR(VLOOKUP(BC8,AQ$7:AR$37,2,0)/AR$39,"")</f>
        <v>3.5790112223233243E-2</v>
      </c>
      <c r="BH8" s="55">
        <f t="shared" ref="BH8:BH10" si="102">IFERROR(MEDIAN(BD8:BG8),"")</f>
        <v>2.6030513484253885E-2</v>
      </c>
      <c r="BI8" s="246"/>
      <c r="BJ8" s="228">
        <f>BJ7+1</f>
        <v>42584</v>
      </c>
      <c r="BK8" s="44" t="str">
        <f t="shared" si="12"/>
        <v>1Tue</v>
      </c>
      <c r="BL8" s="229">
        <f>SUMPRODUCT((BL$6='Raw Data'!$I$2:$AN$2)*(BJ8='Raw Data'!$B$3:$B$10473)*('Raw Data'!$I$3:$AN$10473))</f>
        <v>56</v>
      </c>
      <c r="BM8" s="228">
        <f>BM7+1</f>
        <v>42553</v>
      </c>
      <c r="BN8" s="44" t="str">
        <f t="shared" si="13"/>
        <v>1Sat</v>
      </c>
      <c r="BO8" s="229">
        <f>SUMPRODUCT((BO$6='Raw Data'!$I$2:$AN$2)*(BM8='Raw Data'!$B$3:$B$10473)*('Raw Data'!$I$3:$AN$10473))</f>
        <v>19</v>
      </c>
      <c r="BP8" s="228">
        <f>BP7+1</f>
        <v>42523</v>
      </c>
      <c r="BQ8" s="44" t="str">
        <f t="shared" si="14"/>
        <v>1Thu</v>
      </c>
      <c r="BR8" s="229">
        <f>SUMPRODUCT((BR$6='Raw Data'!$I$2:$AN$2)*(BP8='Raw Data'!$B$3:$B$10473)*('Raw Data'!$I$3:$AN$10473))</f>
        <v>32</v>
      </c>
      <c r="BS8" s="228">
        <f>BS7+1</f>
        <v>42492</v>
      </c>
      <c r="BT8" s="44" t="str">
        <f t="shared" si="15"/>
        <v>1Mon</v>
      </c>
      <c r="BU8" s="229">
        <f>SUMPRODUCT((BU$6='Raw Data'!$I$2:$AN$2)*(BS8='Raw Data'!$B$3:$B$10473)*('Raw Data'!$I$3:$AN$10473))</f>
        <v>31</v>
      </c>
      <c r="BV8" s="14"/>
      <c r="BW8" s="49" t="s">
        <v>65</v>
      </c>
      <c r="BX8" s="53">
        <f t="shared" ref="BX8:BX15" si="103">IFERROR(VLOOKUP(BW8,BT$7:BU$37,2,0)/BU$39,"")</f>
        <v>2.6688907422852376E-2</v>
      </c>
      <c r="BY8" s="53">
        <f t="shared" ref="BY8:BY41" si="104">IFERROR(VLOOKUP(BW8,BQ$7:BR$37,2,0)/BR$39,"")</f>
        <v>2.9049295774647887E-2</v>
      </c>
      <c r="BZ8" s="53">
        <f t="shared" ref="BZ8:BZ41" si="105">IFERROR(VLOOKUP(BW8,BN$7:BO$37,2,0)/BO$39,"")</f>
        <v>3.4198113207547169E-2</v>
      </c>
      <c r="CA8" s="53">
        <f t="shared" ref="CA8:CA41" si="106">IFERROR(VLOOKUP(BW8,BK$7:BL$37,2,0)/BL$39,"")</f>
        <v>2.641802641802642E-2</v>
      </c>
      <c r="CB8" s="55">
        <f t="shared" ref="CB8:CB10" si="107">IFERROR(MEDIAN(BX8:CA8),"")</f>
        <v>2.7869101598750133E-2</v>
      </c>
      <c r="CC8" s="246"/>
      <c r="CD8" s="228">
        <f>CD7+1</f>
        <v>42584</v>
      </c>
      <c r="CE8" s="44" t="str">
        <f t="shared" si="16"/>
        <v>1Tue</v>
      </c>
      <c r="CF8" s="229">
        <f>SUMPRODUCT((CF$6='Raw Data'!$I$2:$AN$2)*(CD8='Raw Data'!$B$3:$B$10473)*('Raw Data'!$I$3:$AN$10473))</f>
        <v>524</v>
      </c>
      <c r="CG8" s="228">
        <f>CG7+1</f>
        <v>42553</v>
      </c>
      <c r="CH8" s="44" t="str">
        <f t="shared" si="17"/>
        <v>1Sat</v>
      </c>
      <c r="CI8" s="229">
        <f>SUMPRODUCT((CI$6='Raw Data'!$I$2:$AN$2)*(CG8='Raw Data'!$B$3:$B$10473)*('Raw Data'!$I$3:$AN$10473))</f>
        <v>321</v>
      </c>
      <c r="CJ8" s="228">
        <f>CJ7+1</f>
        <v>42523</v>
      </c>
      <c r="CK8" s="44" t="str">
        <f t="shared" si="18"/>
        <v>1Thu</v>
      </c>
      <c r="CL8" s="229">
        <f>SUMPRODUCT((CL$6='Raw Data'!$I$2:$AN$2)*(CJ8='Raw Data'!$B$3:$B$10473)*('Raw Data'!$I$3:$AN$10473))</f>
        <v>579</v>
      </c>
      <c r="CM8" s="228">
        <f>CM7+1</f>
        <v>42492</v>
      </c>
      <c r="CN8" s="44" t="str">
        <f t="shared" si="19"/>
        <v>1Mon</v>
      </c>
      <c r="CO8" s="229">
        <f>SUMPRODUCT((CO$6='Raw Data'!$I$2:$AN$2)*(CM8='Raw Data'!$B$3:$B$10473)*('Raw Data'!$I$3:$AN$10473))</f>
        <v>507</v>
      </c>
      <c r="CP8" s="14"/>
      <c r="CQ8" s="49" t="s">
        <v>65</v>
      </c>
      <c r="CR8" s="53">
        <f t="shared" ref="CR8:CR15" si="108">IFERROR(VLOOKUP(CQ8,CN$7:CO$37,2,0)/CO$39,"")</f>
        <v>1.9282348677056905E-2</v>
      </c>
      <c r="CS8" s="53">
        <f t="shared" ref="CS8:CS41" si="109">IFERROR(VLOOKUP(CQ8,CK$7:CL$37,2,0)/CL$39,"")</f>
        <v>2.373711149024553E-2</v>
      </c>
      <c r="CT8" s="53">
        <f t="shared" ref="CT8:CT41" si="110">IFERROR(VLOOKUP(CQ8,CH$7:CI$37,2,0)/CI$39,"")</f>
        <v>1.8962234211361471E-2</v>
      </c>
      <c r="CU8" s="53">
        <f t="shared" ref="CU8:CU41" si="111">IFERROR(VLOOKUP(CQ8,CE$7:CF$37,2,0)/CF$39,"")</f>
        <v>1.9719378081152827E-2</v>
      </c>
      <c r="CV8" s="55">
        <f t="shared" ref="CV8:CV10" si="112">IFERROR(MEDIAN(CR8:CU8),"")</f>
        <v>1.9500863379104866E-2</v>
      </c>
      <c r="CW8" s="246"/>
      <c r="CX8" s="228">
        <f>CX7+1</f>
        <v>42584</v>
      </c>
      <c r="CY8" s="44" t="str">
        <f t="shared" si="20"/>
        <v>1Tue</v>
      </c>
      <c r="CZ8" s="229">
        <f>SUMPRODUCT((CZ$6='Raw Data'!$I$2:$AN$2)*(CX8='Raw Data'!$B$3:$B$10473)*('Raw Data'!$I$3:$AN$10473))</f>
        <v>111</v>
      </c>
      <c r="DA8" s="228">
        <f>DA7+1</f>
        <v>42553</v>
      </c>
      <c r="DB8" s="44" t="str">
        <f t="shared" si="21"/>
        <v>1Sat</v>
      </c>
      <c r="DC8" s="229">
        <f>SUMPRODUCT((DC$6='Raw Data'!$I$2:$AN$2)*(DA8='Raw Data'!$B$3:$B$10473)*('Raw Data'!$I$3:$AN$10473))</f>
        <v>79</v>
      </c>
      <c r="DD8" s="228">
        <f>DD7+1</f>
        <v>42523</v>
      </c>
      <c r="DE8" s="44" t="str">
        <f t="shared" si="22"/>
        <v>1Thu</v>
      </c>
      <c r="DF8" s="229">
        <f>SUMPRODUCT((DF$6='Raw Data'!$I$2:$AN$2)*(DD8='Raw Data'!$B$3:$B$10473)*('Raw Data'!$I$3:$AN$10473))</f>
        <v>82</v>
      </c>
      <c r="DG8" s="228">
        <f>DG7+1</f>
        <v>42584</v>
      </c>
      <c r="DH8" s="44" t="str">
        <f t="shared" si="23"/>
        <v>1Tue</v>
      </c>
      <c r="DI8" s="229">
        <f>SUMPRODUCT((DI$6='Raw Data'!$I$2:$AN$2)*(DG8='Raw Data'!$B$3:$B$10473)*('Raw Data'!$I$3:$AN$10473))</f>
        <v>111</v>
      </c>
      <c r="DJ8" s="14"/>
      <c r="DK8" s="49" t="s">
        <v>65</v>
      </c>
      <c r="DL8" s="53">
        <f t="shared" ref="DL8:DL15" si="113">IFERROR(VLOOKUP(DK8,DH$7:DI$37,2,0)/DI$39,"")</f>
        <v>2.4829075206908961E-2</v>
      </c>
      <c r="DM8" s="53">
        <f t="shared" ref="DM8:DM41" si="114">IFERROR(VLOOKUP(DK8,DE$7:DF$37,2,0)/DF$39,"")</f>
        <v>2.5740025740025738E-2</v>
      </c>
      <c r="DN8" s="53">
        <f t="shared" ref="DN8:DN41" si="115">IFERROR(VLOOKUP(DK8,DB$7:DC$37,2,0)/DC$39,"")</f>
        <v>2.9488859764089121E-2</v>
      </c>
      <c r="DO8" s="53">
        <f t="shared" ref="DO8:DO41" si="116">IFERROR(VLOOKUP(DK8,CY$7:CZ$37,2,0)/CZ$39,"")</f>
        <v>2.4829075206908961E-2</v>
      </c>
      <c r="DP8" s="55">
        <f t="shared" ref="DP8:DP10" si="117">IFERROR(MEDIAN(DL8:DO8),"")</f>
        <v>2.5284550473467352E-2</v>
      </c>
      <c r="DQ8" s="246"/>
      <c r="DR8" s="228">
        <f>DR7+1</f>
        <v>42584</v>
      </c>
      <c r="DS8" s="44" t="str">
        <f t="shared" si="24"/>
        <v>1Tue</v>
      </c>
      <c r="DT8" s="229">
        <f>SUMPRODUCT((DT$6='Raw Data'!$I$2:$AN$2)*(DR8='Raw Data'!$B$3:$B$10473)*('Raw Data'!$I$3:$AN$10473))</f>
        <v>366</v>
      </c>
      <c r="DU8" s="228">
        <f>DU7+1</f>
        <v>42553</v>
      </c>
      <c r="DV8" s="44" t="str">
        <f t="shared" si="25"/>
        <v>1Sat</v>
      </c>
      <c r="DW8" s="229">
        <f>SUMPRODUCT((DW$6='Raw Data'!$I$2:$AN$2)*(DU8='Raw Data'!$B$3:$B$10473)*('Raw Data'!$I$3:$AN$10473))</f>
        <v>253</v>
      </c>
      <c r="DX8" s="228">
        <f>DX7+1</f>
        <v>42523</v>
      </c>
      <c r="DY8" s="44" t="str">
        <f t="shared" si="26"/>
        <v>1Thu</v>
      </c>
      <c r="DZ8" s="229">
        <f>SUMPRODUCT((DZ$6='Raw Data'!$I$2:$AN$2)*(DX8='Raw Data'!$B$3:$B$10473)*('Raw Data'!$I$3:$AN$10473))</f>
        <v>149</v>
      </c>
      <c r="EA8" s="228">
        <f>EA7+1</f>
        <v>42492</v>
      </c>
      <c r="EB8" s="44" t="str">
        <f t="shared" si="27"/>
        <v>1Mon</v>
      </c>
      <c r="EC8" s="229">
        <f>SUMPRODUCT((EC$6='Raw Data'!$I$2:$AN$2)*(EA8='Raw Data'!$B$3:$B$10473)*('Raw Data'!$I$3:$AN$10473))</f>
        <v>93</v>
      </c>
      <c r="ED8" s="14"/>
      <c r="EE8" s="49" t="s">
        <v>65</v>
      </c>
      <c r="EF8" s="53">
        <f t="shared" ref="EF8:EF15" si="118">IFERROR(VLOOKUP(EE8,EB$7:EC$37,2,0)/EC$39,"")</f>
        <v>1.9172113289760349E-2</v>
      </c>
      <c r="EG8" s="53">
        <f t="shared" ref="EG8:EG41" si="119">IFERROR(VLOOKUP(EE8,DY$7:DZ$37,2,0)/DZ$39,"")</f>
        <v>0</v>
      </c>
      <c r="EH8" s="53">
        <f t="shared" ref="EH8:EH41" si="120">IFERROR(VLOOKUP(EE8,DV$7:DW$37,2,0)/DW$39,"")</f>
        <v>2.8252868586274085E-2</v>
      </c>
      <c r="EI8" s="53">
        <f t="shared" ref="EI8:EI41" si="121">IFERROR(VLOOKUP(EE8,DS$7:DT$37,2,0)/DT$39,"")</f>
        <v>3.1120131439064464E-2</v>
      </c>
      <c r="EJ8" s="55">
        <f t="shared" ref="EJ8:EJ10" si="122">IFERROR(MEDIAN(EF8:EI8),"")</f>
        <v>2.3712490938017215E-2</v>
      </c>
      <c r="EK8" s="246"/>
      <c r="EL8" s="228">
        <f>EL7+1</f>
        <v>42584</v>
      </c>
      <c r="EM8" s="44" t="str">
        <f t="shared" si="28"/>
        <v>1Tue</v>
      </c>
      <c r="EN8" s="229">
        <f>SUMPRODUCT((EN$6='Raw Data'!$I$2:$AN$2)*(EL8='Raw Data'!$B$3:$B$10473)*('Raw Data'!$I$3:$AN$10473))</f>
        <v>3287</v>
      </c>
      <c r="EO8" s="228">
        <f>EO7+1</f>
        <v>42553</v>
      </c>
      <c r="EP8" s="44" t="str">
        <f t="shared" si="29"/>
        <v>1Sat</v>
      </c>
      <c r="EQ8" s="229">
        <f>SUMPRODUCT((EQ$6='Raw Data'!$I$2:$AN$2)*(EO8='Raw Data'!$B$3:$B$10473)*('Raw Data'!$I$3:$AN$10473))</f>
        <v>1745</v>
      </c>
      <c r="ER8" s="228">
        <f>ER7+1</f>
        <v>42523</v>
      </c>
      <c r="ES8" s="44" t="str">
        <f t="shared" si="30"/>
        <v>1Thu</v>
      </c>
      <c r="ET8" s="229">
        <f>SUMPRODUCT((ET$6='Raw Data'!$I$2:$AN$2)*(ER8='Raw Data'!$B$3:$B$10473)*('Raw Data'!$I$3:$AN$10473))</f>
        <v>2938</v>
      </c>
      <c r="EU8" s="228">
        <f>EU7+1</f>
        <v>42492</v>
      </c>
      <c r="EV8" s="44" t="str">
        <f t="shared" si="31"/>
        <v>1Mon</v>
      </c>
      <c r="EW8" s="229">
        <f>SUMPRODUCT((EW$6='Raw Data'!$I$2:$AN$2)*(EU8='Raw Data'!$B$3:$B$10473)*('Raw Data'!$I$3:$AN$10473))</f>
        <v>3774</v>
      </c>
      <c r="EX8" s="14"/>
      <c r="EY8" s="49" t="s">
        <v>65</v>
      </c>
      <c r="EZ8" s="53">
        <f t="shared" ref="EZ8:EZ15" si="123">IFERROR(VLOOKUP(EY8,EV$7:EW$37,2,0)/EW$39,"")</f>
        <v>1.6673109778149123E-2</v>
      </c>
      <c r="FA8" s="53">
        <f t="shared" ref="FA8:FA41" si="124">IFERROR(VLOOKUP(EY8,ES$7:ET$37,2,0)/ET$39,"")</f>
        <v>1.7854573517677989E-2</v>
      </c>
      <c r="FB8" s="53">
        <f t="shared" ref="FB8:FB41" si="125">IFERROR(VLOOKUP(EY8,EP$7:EQ$37,2,0)/EQ$39,"")</f>
        <v>1.9302843664002096E-2</v>
      </c>
      <c r="FC8" s="53">
        <f t="shared" ref="FC8:FC41" si="126">IFERROR(VLOOKUP(EY8,EM$7:EN$37,2,0)/EN$39,"")</f>
        <v>1.8162190376767581E-2</v>
      </c>
      <c r="FD8" s="55">
        <f t="shared" ref="FD8:FD10" si="127">IFERROR(MEDIAN(EZ8:FC8),"")</f>
        <v>1.8008381947222783E-2</v>
      </c>
      <c r="FE8" s="246"/>
      <c r="FF8" s="228">
        <f>FF7+1</f>
        <v>42584</v>
      </c>
      <c r="FG8" s="44" t="str">
        <f t="shared" si="32"/>
        <v>1Tue</v>
      </c>
      <c r="FH8" s="229">
        <f>SUMPRODUCT((FH$6='Raw Data'!$I$2:$AN$2)*(FF8='Raw Data'!$B$3:$B$10473)*('Raw Data'!$I$3:$AN$10473))</f>
        <v>2367</v>
      </c>
      <c r="FI8" s="228">
        <f>FI7+1</f>
        <v>42553</v>
      </c>
      <c r="FJ8" s="44" t="str">
        <f t="shared" si="33"/>
        <v>1Sat</v>
      </c>
      <c r="FK8" s="229">
        <f>SUMPRODUCT((FK$6='Raw Data'!$I$2:$AN$2)*(FI8='Raw Data'!$B$3:$B$10473)*('Raw Data'!$I$3:$AN$10473))</f>
        <v>1587</v>
      </c>
      <c r="FL8" s="228">
        <f>FL7+1</f>
        <v>42523</v>
      </c>
      <c r="FM8" s="44" t="str">
        <f t="shared" si="34"/>
        <v>1Thu</v>
      </c>
      <c r="FN8" s="229">
        <f>SUMPRODUCT((FN$6='Raw Data'!$I$2:$AN$2)*(FL8='Raw Data'!$B$3:$B$10473)*('Raw Data'!$I$3:$AN$10473))</f>
        <v>2081</v>
      </c>
      <c r="FO8" s="228">
        <f>FO7+1</f>
        <v>42492</v>
      </c>
      <c r="FP8" s="44" t="str">
        <f t="shared" si="35"/>
        <v>1Mon</v>
      </c>
      <c r="FQ8" s="229">
        <f>SUMPRODUCT((FQ$6='Raw Data'!$I$2:$AN$2)*(FO8='Raw Data'!$B$3:$B$10473)*('Raw Data'!$I$3:$AN$10473))</f>
        <v>2358</v>
      </c>
      <c r="FR8" s="14"/>
      <c r="FS8" s="49" t="s">
        <v>65</v>
      </c>
      <c r="FT8" s="53">
        <f t="shared" ref="FT8:FT15" si="128">IFERROR(VLOOKUP(FS8,FP$7:FQ$37,2,0)/FQ$39,"")</f>
        <v>1.9339201858179188E-2</v>
      </c>
      <c r="FU8" s="53">
        <f t="shared" ref="FU8:FU41" si="129">IFERROR(VLOOKUP(FS8,FM$7:FN$37,2,0)/FN$39,"")</f>
        <v>2.101014282757193E-2</v>
      </c>
      <c r="FV8" s="53">
        <f t="shared" ref="FV8:FV41" si="130">IFERROR(VLOOKUP(FS8,FJ$7:FK$37,2,0)/FK$39,"")</f>
        <v>2.48955459203784E-2</v>
      </c>
      <c r="FW8" s="53">
        <f t="shared" ref="FW8:FW41" si="131">IFERROR(VLOOKUP(FS8,FG$7:FH$37,2,0)/FH$39,"")</f>
        <v>2.3786277256583322E-2</v>
      </c>
      <c r="FX8" s="55">
        <f t="shared" ref="FX8:FX10" si="132">IFERROR(MEDIAN(FT8:FW8),"")</f>
        <v>2.2398210042077628E-2</v>
      </c>
      <c r="FY8" s="246"/>
      <c r="FZ8" s="228">
        <f>FZ7+1</f>
        <v>42584</v>
      </c>
      <c r="GA8" s="44" t="str">
        <f t="shared" si="36"/>
        <v>1Tue</v>
      </c>
      <c r="GB8" s="229">
        <f>SUMPRODUCT((GB$6='Raw Data'!$I$2:$AN$2)*(FZ8='Raw Data'!$B$3:$B$10473)*('Raw Data'!$I$3:$AN$10473))</f>
        <v>173</v>
      </c>
      <c r="GC8" s="228">
        <f>GC7+1</f>
        <v>42553</v>
      </c>
      <c r="GD8" s="44" t="str">
        <f t="shared" si="37"/>
        <v>1Sat</v>
      </c>
      <c r="GE8" s="229">
        <f>SUMPRODUCT((GE$6='Raw Data'!$I$2:$AN$2)*(GC8='Raw Data'!$B$3:$B$10473)*('Raw Data'!$I$3:$AN$10473))</f>
        <v>116</v>
      </c>
      <c r="GF8" s="228">
        <f>GF7+1</f>
        <v>42523</v>
      </c>
      <c r="GG8" s="44" t="str">
        <f t="shared" si="38"/>
        <v>1Thu</v>
      </c>
      <c r="GH8" s="229">
        <f>SUMPRODUCT((GH$6='Raw Data'!$I$2:$AN$2)*(GF8='Raw Data'!$B$3:$B$10473)*('Raw Data'!$I$3:$AN$10473))</f>
        <v>178</v>
      </c>
      <c r="GI8" s="228">
        <f>GI7+1</f>
        <v>42492</v>
      </c>
      <c r="GJ8" s="44" t="str">
        <f t="shared" si="39"/>
        <v>1Mon</v>
      </c>
      <c r="GK8" s="229">
        <f>SUMPRODUCT((GK$6='Raw Data'!$I$2:$AN$2)*(GI8='Raw Data'!$B$3:$B$10473)*('Raw Data'!$I$3:$AN$10473))</f>
        <v>193</v>
      </c>
      <c r="GL8" s="14"/>
      <c r="GM8" s="49" t="s">
        <v>65</v>
      </c>
      <c r="GN8" s="53">
        <f t="shared" ref="GN8:GN15" si="133">IFERROR(VLOOKUP(GM8,GJ$7:GK$37,2,0)/GK$39,"")</f>
        <v>2.4145785876993165E-2</v>
      </c>
      <c r="GO8" s="53">
        <f t="shared" ref="GO8:GO41" si="134">IFERROR(VLOOKUP(GM8,GG$7:GH$37,2,0)/GH$39,"")</f>
        <v>3.0360531309297913E-2</v>
      </c>
      <c r="GP8" s="53">
        <f t="shared" ref="GP8:GP41" si="135">IFERROR(VLOOKUP(GM8,GD$7:GE$37,2,0)/GE$39,"")</f>
        <v>1.9274896741624598E-2</v>
      </c>
      <c r="GQ8" s="53">
        <f t="shared" ref="GQ8:GQ41" si="136">IFERROR(VLOOKUP(GM8,GA$7:GB$37,2,0)/GB$39,"")</f>
        <v>2.4215867158671588E-2</v>
      </c>
      <c r="GR8" s="55">
        <f t="shared" ref="GR8:GR10" si="137">IFERROR(MEDIAN(GN8:GQ8),"")</f>
        <v>2.4180826517832377E-2</v>
      </c>
      <c r="GS8" s="246"/>
      <c r="GT8" s="228">
        <f>GT7+1</f>
        <v>42584</v>
      </c>
      <c r="GU8" s="44" t="str">
        <f t="shared" si="40"/>
        <v>1Tue</v>
      </c>
      <c r="GV8" s="229">
        <f>SUMPRODUCT((GV$6='Raw Data'!$I$2:$AN$2)*(GT8='Raw Data'!$B$3:$B$10473)*('Raw Data'!$I$3:$AN$10473))</f>
        <v>82</v>
      </c>
      <c r="GW8" s="228">
        <f>GW7+1</f>
        <v>42553</v>
      </c>
      <c r="GX8" s="44" t="str">
        <f t="shared" si="41"/>
        <v>1Sat</v>
      </c>
      <c r="GY8" s="229">
        <f>SUMPRODUCT((GY$6='Raw Data'!$I$2:$AN$2)*(GW8='Raw Data'!$B$3:$B$10473)*('Raw Data'!$I$3:$AN$10473))</f>
        <v>55</v>
      </c>
      <c r="GZ8" s="228">
        <f>GZ7+1</f>
        <v>42523</v>
      </c>
      <c r="HA8" s="44" t="str">
        <f t="shared" si="42"/>
        <v>1Thu</v>
      </c>
      <c r="HB8" s="229">
        <f>SUMPRODUCT((HB$6='Raw Data'!$I$2:$AN$2)*(GZ8='Raw Data'!$B$3:$B$10473)*('Raw Data'!$I$3:$AN$10473))</f>
        <v>61</v>
      </c>
      <c r="HC8" s="228">
        <f>HC7+1</f>
        <v>42492</v>
      </c>
      <c r="HD8" s="44" t="str">
        <f t="shared" si="43"/>
        <v>1Mon</v>
      </c>
      <c r="HE8" s="229">
        <f>SUMPRODUCT((HE$6='Raw Data'!$I$2:$AN$2)*(HC8='Raw Data'!$B$3:$B$10473)*('Raw Data'!$I$3:$AN$10473))</f>
        <v>56</v>
      </c>
      <c r="HF8" s="14"/>
      <c r="HG8" s="49" t="s">
        <v>65</v>
      </c>
      <c r="HH8" s="53">
        <f t="shared" ref="HH8:HH15" si="138">IFERROR(VLOOKUP(HG8,HD$7:HE$37,2,0)/HE$39,"")</f>
        <v>2.4515393386545039E-2</v>
      </c>
      <c r="HI8" s="53">
        <f t="shared" ref="HI8:HI41" si="139">IFERROR(VLOOKUP(HG8,HA$7:HB$37,2,0)/HB$39,"")</f>
        <v>1.7465293327362293E-2</v>
      </c>
      <c r="HJ8" s="53">
        <f t="shared" ref="HJ8:HJ41" si="140">IFERROR(VLOOKUP(HG8,GX$7:GY$37,2,0)/GY$39,"")</f>
        <v>1.5279672578444748E-2</v>
      </c>
      <c r="HK8" s="53">
        <f t="shared" ref="HK8:HK41" si="141">IFERROR(VLOOKUP(HG8,GU$7:GV$37,2,0)/GV$39,"")</f>
        <v>2.8214429665457477E-2</v>
      </c>
      <c r="HL8" s="55">
        <f t="shared" ref="HL8:HL10" si="142">IFERROR(MEDIAN(HH8:HK8),"")</f>
        <v>2.0990343356953666E-2</v>
      </c>
      <c r="HM8" s="246"/>
      <c r="HN8" s="228">
        <f>HN7+1</f>
        <v>42584</v>
      </c>
      <c r="HO8" s="44" t="str">
        <f t="shared" si="44"/>
        <v>1Tue</v>
      </c>
      <c r="HP8" s="229">
        <f>SUMPRODUCT((HP$6='Raw Data'!$I$2:$AN$2)*(HN8='Raw Data'!$B$3:$B$10473)*('Raw Data'!$I$3:$AN$10473))</f>
        <v>148</v>
      </c>
      <c r="HQ8" s="228">
        <f>HQ7+1</f>
        <v>42553</v>
      </c>
      <c r="HR8" s="44" t="str">
        <f t="shared" si="45"/>
        <v>1Sat</v>
      </c>
      <c r="HS8" s="229">
        <f>SUMPRODUCT((HS$6='Raw Data'!$I$2:$AN$2)*(HQ8='Raw Data'!$B$3:$B$10473)*('Raw Data'!$I$3:$AN$10473))</f>
        <v>156</v>
      </c>
      <c r="HT8" s="228">
        <f>HT7+1</f>
        <v>42523</v>
      </c>
      <c r="HU8" s="44" t="str">
        <f t="shared" si="46"/>
        <v>1Thu</v>
      </c>
      <c r="HV8" s="229">
        <f>SUMPRODUCT((HV$6='Raw Data'!$I$2:$AN$2)*(HT8='Raw Data'!$B$3:$B$10473)*('Raw Data'!$I$3:$AN$10473))</f>
        <v>199</v>
      </c>
      <c r="HW8" s="228">
        <f>HW7+1</f>
        <v>42492</v>
      </c>
      <c r="HX8" s="44" t="str">
        <f t="shared" si="47"/>
        <v>1Mon</v>
      </c>
      <c r="HY8" s="229">
        <f>SUMPRODUCT((HY$6='Raw Data'!$I$2:$AN$2)*(HW8='Raw Data'!$B$3:$B$10473)*('Raw Data'!$I$3:$AN$10473))</f>
        <v>150</v>
      </c>
      <c r="HZ8" s="14"/>
      <c r="IA8" s="49" t="s">
        <v>65</v>
      </c>
      <c r="IB8" s="53">
        <f t="shared" ref="IB8:IB15" si="143">IFERROR(VLOOKUP(IA8,HX$7:HY$37,2,0)/HY$39,"")</f>
        <v>2.9715489989462593E-2</v>
      </c>
      <c r="IC8" s="53">
        <f t="shared" ref="IC8:IC41" si="144">IFERROR(VLOOKUP(IA8,HU$7:HV$37,2,0)/HV$39,"")</f>
        <v>2.3616236162361623E-2</v>
      </c>
      <c r="ID8" s="53">
        <f t="shared" ref="ID8:ID41" si="145">IFERROR(VLOOKUP(IA8,HR$7:HS$37,2,0)/HS$39,"")</f>
        <v>2.9101099374865273E-2</v>
      </c>
      <c r="IE8" s="53">
        <f t="shared" ref="IE8:IE41" si="146">IFERROR(VLOOKUP(IA8,HO$7:HP$37,2,0)/HP$39,"")</f>
        <v>2.7662818558048356E-2</v>
      </c>
      <c r="IF8" s="55">
        <f t="shared" ref="IF8:IF10" si="147">IFERROR(MEDIAN(IB8:IE8),"")</f>
        <v>2.8381958966456816E-2</v>
      </c>
      <c r="IG8" s="246"/>
      <c r="IH8" s="228">
        <f>IH7+1</f>
        <v>42584</v>
      </c>
      <c r="II8" s="44" t="str">
        <f t="shared" si="48"/>
        <v>1Tue</v>
      </c>
      <c r="IJ8" s="229">
        <f>SUMPRODUCT((IJ$6='Raw Data'!$I$2:$AN$2)*(IH8='Raw Data'!$B$3:$B$10473)*('Raw Data'!$I$3:$AN$10473))</f>
        <v>32</v>
      </c>
      <c r="IK8" s="228">
        <f>IK7+1</f>
        <v>42553</v>
      </c>
      <c r="IL8" s="44" t="str">
        <f t="shared" si="49"/>
        <v>1Sat</v>
      </c>
      <c r="IM8" s="229">
        <f>SUMPRODUCT((IM$6='Raw Data'!$I$2:$AN$2)*(IK8='Raw Data'!$B$3:$B$10473)*('Raw Data'!$I$3:$AN$10473))</f>
        <v>0</v>
      </c>
      <c r="IN8" s="228">
        <f>IN7+1</f>
        <v>42523</v>
      </c>
      <c r="IO8" s="44" t="str">
        <f t="shared" si="50"/>
        <v>1Thu</v>
      </c>
      <c r="IP8" s="229">
        <f>SUMPRODUCT((IP$6='Raw Data'!$I$2:$AN$2)*(IN8='Raw Data'!$B$3:$B$10473)*('Raw Data'!$I$3:$AN$10473))</f>
        <v>15</v>
      </c>
      <c r="IQ8" s="228">
        <f>IQ7+1</f>
        <v>42492</v>
      </c>
      <c r="IR8" s="44" t="str">
        <f t="shared" si="51"/>
        <v>1Mon</v>
      </c>
      <c r="IS8" s="229">
        <f>SUMPRODUCT((IS$6='Raw Data'!$I$2:$AN$2)*(IQ8='Raw Data'!$B$3:$B$10473)*('Raw Data'!$I$3:$AN$10473))</f>
        <v>38</v>
      </c>
      <c r="IT8" s="14"/>
      <c r="IU8" s="49" t="s">
        <v>65</v>
      </c>
      <c r="IV8" s="53">
        <f t="shared" ref="IV8:IV15" si="148">IFERROR(VLOOKUP(IU8,IR$7:IS$37,2,0)/IS$39,"")</f>
        <v>0</v>
      </c>
      <c r="IW8" s="53">
        <f t="shared" ref="IW8:IW41" si="149">IFERROR(VLOOKUP(IU8,IO$7:IP$37,2,0)/IP$39,"")</f>
        <v>0</v>
      </c>
      <c r="IX8" s="53">
        <f t="shared" ref="IX8:IX41" si="150">IFERROR(VLOOKUP(IU8,IL$7:IM$37,2,0)/IM$39,"")</f>
        <v>0</v>
      </c>
      <c r="IY8" s="53">
        <f t="shared" ref="IY8:IY41" si="151">IFERROR(VLOOKUP(IU8,II$7:IJ$37,2,0)/IJ$39,"")</f>
        <v>0</v>
      </c>
      <c r="IZ8" s="55">
        <f t="shared" ref="IZ8:IZ10" si="152">IFERROR(MEDIAN(IV8:IY8),"")</f>
        <v>0</v>
      </c>
      <c r="JA8" s="246"/>
      <c r="JB8" s="228">
        <f>JB7+1</f>
        <v>42584</v>
      </c>
      <c r="JC8" s="44" t="str">
        <f t="shared" si="52"/>
        <v>1Tue</v>
      </c>
      <c r="JD8" s="229">
        <f>SUMPRODUCT((JD$6='Raw Data'!$I$2:$AN$2)*(JB8='Raw Data'!$B$3:$B$10473)*('Raw Data'!$I$3:$AN$10473))</f>
        <v>86</v>
      </c>
      <c r="JE8" s="228">
        <f>JE7+1</f>
        <v>42553</v>
      </c>
      <c r="JF8" s="44" t="str">
        <f t="shared" si="53"/>
        <v>1Sat</v>
      </c>
      <c r="JG8" s="229">
        <f>SUMPRODUCT((JG$6='Raw Data'!$I$2:$AN$2)*(JE8='Raw Data'!$B$3:$B$10473)*('Raw Data'!$I$3:$AN$10473))</f>
        <v>0</v>
      </c>
      <c r="JH8" s="228">
        <f>JH7+1</f>
        <v>42523</v>
      </c>
      <c r="JI8" s="44" t="str">
        <f t="shared" si="54"/>
        <v>1Thu</v>
      </c>
      <c r="JJ8" s="229">
        <f>SUMPRODUCT((JJ$6='Raw Data'!$I$2:$AN$2)*(JH8='Raw Data'!$B$3:$B$10473)*('Raw Data'!$I$3:$AN$10473))</f>
        <v>81</v>
      </c>
      <c r="JK8" s="228">
        <f>JK7+1</f>
        <v>42492</v>
      </c>
      <c r="JL8" s="44" t="str">
        <f t="shared" si="55"/>
        <v>1Mon</v>
      </c>
      <c r="JM8" s="229">
        <f>SUMPRODUCT((JM$6='Raw Data'!$I$2:$AN$2)*(JK8='Raw Data'!$B$3:$B$10473)*('Raw Data'!$I$3:$AN$10473))</f>
        <v>86</v>
      </c>
      <c r="JN8" s="14"/>
      <c r="JO8" s="49" t="s">
        <v>65</v>
      </c>
      <c r="JP8" s="53">
        <f t="shared" ref="JP8:JP15" si="153">IFERROR(VLOOKUP(JO8,JL$7:JM$37,2,0)/JM$39,"")</f>
        <v>0</v>
      </c>
      <c r="JQ8" s="53">
        <f t="shared" ref="JQ8:JQ41" si="154">IFERROR(VLOOKUP(JO8,JI$7:JJ$37,2,0)/JJ$39,"")</f>
        <v>0</v>
      </c>
      <c r="JR8" s="53">
        <f t="shared" ref="JR8:JR41" si="155">IFERROR(VLOOKUP(JO8,JF$7:JG$37,2,0)/JG$39,"")</f>
        <v>0</v>
      </c>
      <c r="JS8" s="53">
        <f t="shared" ref="JS8:JS41" si="156">IFERROR(VLOOKUP(JO8,JC$7:JD$37,2,0)/JD$39,"")</f>
        <v>0</v>
      </c>
      <c r="JT8" s="55">
        <f t="shared" ref="JT8:JT10" si="157">IFERROR(MEDIAN(JP8:JS8),"")</f>
        <v>0</v>
      </c>
      <c r="JU8" s="246"/>
      <c r="JV8" s="228">
        <f>JV7+1</f>
        <v>42584</v>
      </c>
      <c r="JW8" s="44" t="str">
        <f t="shared" si="56"/>
        <v>1Tue</v>
      </c>
      <c r="JX8" s="229">
        <f>SUMPRODUCT((JX$6='Raw Data'!$I$2:$AN$2)*(JV8='Raw Data'!$B$3:$B$10473)*('Raw Data'!$I$3:$AN$10473))</f>
        <v>598</v>
      </c>
      <c r="JY8" s="228">
        <f>JY7+1</f>
        <v>42553</v>
      </c>
      <c r="JZ8" s="44" t="str">
        <f t="shared" si="57"/>
        <v>1Sat</v>
      </c>
      <c r="KA8" s="229">
        <f>SUMPRODUCT((KA$6='Raw Data'!$I$2:$AN$2)*(JY8='Raw Data'!$B$3:$B$10473)*('Raw Data'!$I$3:$AN$10473))</f>
        <v>143</v>
      </c>
      <c r="KB8" s="228">
        <f>KB7+1</f>
        <v>42523</v>
      </c>
      <c r="KC8" s="44" t="str">
        <f t="shared" si="58"/>
        <v>1Thu</v>
      </c>
      <c r="KD8" s="229">
        <f>SUMPRODUCT((KD$6='Raw Data'!$I$2:$AN$2)*(KB8='Raw Data'!$B$3:$B$10473)*('Raw Data'!$I$3:$AN$10473))</f>
        <v>762</v>
      </c>
      <c r="KE8" s="228">
        <f>KE7+1</f>
        <v>42492</v>
      </c>
      <c r="KF8" s="44" t="str">
        <f t="shared" si="59"/>
        <v>1Mon</v>
      </c>
      <c r="KG8" s="229">
        <f>SUMPRODUCT((KG$6='Raw Data'!$I$2:$AN$2)*(KE8='Raw Data'!$B$3:$B$10473)*('Raw Data'!$I$3:$AN$10473))</f>
        <v>683</v>
      </c>
      <c r="KH8" s="14"/>
      <c r="KI8" s="49" t="s">
        <v>65</v>
      </c>
      <c r="KJ8" s="53">
        <f t="shared" ref="KJ8:KJ15" si="158">IFERROR(VLOOKUP(KI8,KF$7:KG$37,2,0)/KG$39,"")</f>
        <v>7.7549690452916259E-3</v>
      </c>
      <c r="KK8" s="53">
        <f t="shared" ref="KK8:KK41" si="159">IFERROR(VLOOKUP(KI8,KC$7:KD$37,2,0)/KD$39,"")</f>
        <v>6.193458594293667E-3</v>
      </c>
      <c r="KL8" s="53">
        <f t="shared" ref="KL8:KL41" si="160">IFERROR(VLOOKUP(KI8,JZ$7:KA$37,2,0)/KA$39,"")</f>
        <v>9.6672504378283713E-3</v>
      </c>
      <c r="KM8" s="53">
        <f t="shared" ref="KM8:KM41" si="161">IFERROR(VLOOKUP(KI8,JW$7:JX$37,2,0)/JX$39,"")</f>
        <v>9.9954269288560788E-3</v>
      </c>
      <c r="KN8" s="55">
        <f t="shared" ref="KN8:KN10" si="162">IFERROR(MEDIAN(KJ8:KM8),"")</f>
        <v>8.711109741559999E-3</v>
      </c>
      <c r="KO8" s="246"/>
      <c r="KP8" s="228">
        <f>KP7+1</f>
        <v>42584</v>
      </c>
      <c r="KQ8" s="44" t="str">
        <f t="shared" si="60"/>
        <v>1Tue</v>
      </c>
      <c r="KR8" s="229">
        <f>SUMPRODUCT((KR$6='Raw Data'!$I$2:$AN$2)*(KP8='Raw Data'!$B$3:$B$10473)*('Raw Data'!$I$3:$AN$10473))</f>
        <v>115</v>
      </c>
      <c r="KS8" s="228">
        <f>KS7+1</f>
        <v>42553</v>
      </c>
      <c r="KT8" s="44" t="str">
        <f t="shared" si="61"/>
        <v>1Sat</v>
      </c>
      <c r="KU8" s="229">
        <f>SUMPRODUCT((KU$6='Raw Data'!$I$2:$AN$2)*(KS8='Raw Data'!$B$3:$B$10473)*('Raw Data'!$I$3:$AN$10473))</f>
        <v>64</v>
      </c>
      <c r="KV8" s="228">
        <f>KV7+1</f>
        <v>42523</v>
      </c>
      <c r="KW8" s="44" t="str">
        <f t="shared" si="62"/>
        <v>1Thu</v>
      </c>
      <c r="KX8" s="229">
        <f>SUMPRODUCT((KX$6='Raw Data'!$I$2:$AN$2)*(KV8='Raw Data'!$B$3:$B$10473)*('Raw Data'!$I$3:$AN$10473))</f>
        <v>118</v>
      </c>
      <c r="KY8" s="228">
        <f>KY7+1</f>
        <v>42492</v>
      </c>
      <c r="KZ8" s="44" t="str">
        <f t="shared" si="63"/>
        <v>1Mon</v>
      </c>
      <c r="LA8" s="229">
        <f>SUMPRODUCT((LA$6='Raw Data'!$I$2:$AN$2)*(KY8='Raw Data'!$B$3:$B$10473)*('Raw Data'!$I$3:$AN$10473))</f>
        <v>97</v>
      </c>
      <c r="LB8" s="14"/>
      <c r="LC8" s="49" t="s">
        <v>65</v>
      </c>
      <c r="LD8" s="53">
        <f t="shared" ref="LD8:LD15" si="163">IFERROR(VLOOKUP(LC8,KZ$7:LA$37,2,0)/LA$39,"")</f>
        <v>1.8589968432129077E-2</v>
      </c>
      <c r="LE8" s="53">
        <f t="shared" ref="LE8:LE41" si="164">IFERROR(VLOOKUP(LC8,KW$7:KX$37,2,0)/KX$39,"")</f>
        <v>1.020714500150105E-2</v>
      </c>
      <c r="LF8" s="53">
        <f t="shared" ref="LF8:LF41" si="165">IFERROR(VLOOKUP(LC8,KT$7:KU$37,2,0)/KU$39,"")</f>
        <v>2.2443090734209682E-2</v>
      </c>
      <c r="LG8" s="53">
        <f t="shared" ref="LG8:LG41" si="166">IFERROR(VLOOKUP(LC8,KQ$7:KR$37,2,0)/KR$39,"")</f>
        <v>1.8345952242283053E-2</v>
      </c>
      <c r="LH8" s="55">
        <f t="shared" ref="LH8:LH10" si="167">IFERROR(MEDIAN(LD8:LG8),"")</f>
        <v>1.8467960337206067E-2</v>
      </c>
      <c r="LI8" s="246"/>
      <c r="LJ8" s="228">
        <f>LJ7+1</f>
        <v>42584</v>
      </c>
      <c r="LK8" s="44" t="str">
        <f t="shared" si="64"/>
        <v>1Tue</v>
      </c>
      <c r="LL8" s="229">
        <f>SUMPRODUCT((LL$6='Raw Data'!$I$2:$AN$2)*(LJ8='Raw Data'!$B$3:$B$10473)*('Raw Data'!$I$3:$AN$10473))</f>
        <v>0</v>
      </c>
      <c r="LM8" s="228">
        <f>LM7+1</f>
        <v>42553</v>
      </c>
      <c r="LN8" s="44" t="str">
        <f t="shared" si="65"/>
        <v>1Sat</v>
      </c>
      <c r="LO8" s="229">
        <f>SUMPRODUCT((LO$6='Raw Data'!$I$2:$AN$2)*(LM8='Raw Data'!$B$3:$B$10473)*('Raw Data'!$I$3:$AN$10473))</f>
        <v>0</v>
      </c>
      <c r="LP8" s="228">
        <f>LP7+1</f>
        <v>42523</v>
      </c>
      <c r="LQ8" s="44" t="str">
        <f t="shared" si="66"/>
        <v>1Thu</v>
      </c>
      <c r="LR8" s="229">
        <f>SUMPRODUCT((LR$6='Raw Data'!$I$2:$AN$2)*(LP8='Raw Data'!$B$3:$B$10473)*('Raw Data'!$I$3:$AN$10473))</f>
        <v>0</v>
      </c>
      <c r="LS8" s="228">
        <f>LS7+1</f>
        <v>42492</v>
      </c>
      <c r="LT8" s="44" t="str">
        <f t="shared" si="67"/>
        <v>1Mon</v>
      </c>
      <c r="LU8" s="229">
        <f>SUMPRODUCT((LU$6='Raw Data'!$I$2:$AN$2)*(LS8='Raw Data'!$B$3:$B$10473)*('Raw Data'!$I$3:$AN$10473))</f>
        <v>0</v>
      </c>
      <c r="LV8" s="14"/>
      <c r="LW8" s="49" t="s">
        <v>65</v>
      </c>
      <c r="LX8" s="53" t="str">
        <f t="shared" ref="LX8:LX15" si="168">IFERROR(VLOOKUP(LW8,LT$7:LU$37,2,0)/LU$39,"")</f>
        <v/>
      </c>
      <c r="LY8" s="53" t="str">
        <f t="shared" ref="LY8:LY41" si="169">IFERROR(VLOOKUP(LW8,LQ$7:LR$37,2,0)/LR$39,"")</f>
        <v/>
      </c>
      <c r="LZ8" s="53" t="str">
        <f t="shared" ref="LZ8:LZ41" si="170">IFERROR(VLOOKUP(LW8,LN$7:LO$37,2,0)/LO$39,"")</f>
        <v/>
      </c>
      <c r="MA8" s="53" t="str">
        <f t="shared" ref="MA8:MA41" si="171">IFERROR(VLOOKUP(LW8,LK$7:LL$37,2,0)/LL$39,"")</f>
        <v/>
      </c>
      <c r="MB8" s="55" t="str">
        <f t="shared" ref="MB8:MB10" si="172">IFERROR(MEDIAN(LX8:MA8),"")</f>
        <v/>
      </c>
      <c r="MC8" s="246"/>
      <c r="MD8" s="228">
        <f>MD7+1</f>
        <v>42584</v>
      </c>
      <c r="ME8" s="44" t="str">
        <f t="shared" si="68"/>
        <v>1Tue</v>
      </c>
      <c r="MF8" s="229">
        <f>SUMPRODUCT((MF$6='Raw Data'!$I$2:$AN$2)*(MD8='Raw Data'!$B$3:$B$10473)*('Raw Data'!$I$3:$AN$10473))</f>
        <v>0</v>
      </c>
      <c r="MG8" s="228">
        <f>MG7+1</f>
        <v>42553</v>
      </c>
      <c r="MH8" s="44" t="str">
        <f t="shared" si="69"/>
        <v>1Sat</v>
      </c>
      <c r="MI8" s="229">
        <f>SUMPRODUCT((MI$6='Raw Data'!$I$2:$AN$2)*(MG8='Raw Data'!$B$3:$B$10473)*('Raw Data'!$I$3:$AN$10473))</f>
        <v>0</v>
      </c>
      <c r="MJ8" s="228">
        <f>MJ7+1</f>
        <v>42523</v>
      </c>
      <c r="MK8" s="44" t="str">
        <f t="shared" si="70"/>
        <v>1Thu</v>
      </c>
      <c r="ML8" s="229">
        <f>SUMPRODUCT((ML$6='Raw Data'!$I$2:$AN$2)*(MJ8='Raw Data'!$B$3:$B$10473)*('Raw Data'!$I$3:$AN$10473))</f>
        <v>0</v>
      </c>
      <c r="MM8" s="228">
        <f>MM7+1</f>
        <v>42492</v>
      </c>
      <c r="MN8" s="44" t="str">
        <f t="shared" si="71"/>
        <v>1Mon</v>
      </c>
      <c r="MO8" s="229">
        <f>SUMPRODUCT((MO$6='Raw Data'!$I$2:$AN$2)*(MM8='Raw Data'!$B$3:$B$10473)*('Raw Data'!$I$3:$AN$10473))</f>
        <v>0</v>
      </c>
      <c r="MP8" s="14"/>
      <c r="MQ8" s="49" t="s">
        <v>65</v>
      </c>
      <c r="MR8" s="53" t="str">
        <f t="shared" ref="MR8:MR15" si="173">IFERROR(VLOOKUP(MQ8,MN$7:MO$37,2,0)/MO$39,"")</f>
        <v/>
      </c>
      <c r="MS8" s="53" t="str">
        <f t="shared" ref="MS8:MS41" si="174">IFERROR(VLOOKUP(MQ8,MK$7:ML$37,2,0)/ML$39,"")</f>
        <v/>
      </c>
      <c r="MT8" s="53" t="str">
        <f t="shared" ref="MT8:MT41" si="175">IFERROR(VLOOKUP(MQ8,MH$7:MI$37,2,0)/MI$39,"")</f>
        <v/>
      </c>
      <c r="MU8" s="53" t="str">
        <f t="shared" ref="MU8:MU41" si="176">IFERROR(VLOOKUP(MQ8,ME$7:MF$37,2,0)/MF$39,"")</f>
        <v/>
      </c>
      <c r="MV8" s="55" t="str">
        <f t="shared" ref="MV8:MV10" si="177">IFERROR(MEDIAN(MR8:MU8),"")</f>
        <v/>
      </c>
      <c r="MW8" s="246"/>
      <c r="MX8" s="228">
        <f>MX7+1</f>
        <v>42584</v>
      </c>
      <c r="MY8" s="44" t="str">
        <f t="shared" si="72"/>
        <v>1Tue</v>
      </c>
      <c r="MZ8" s="229">
        <f>SUMPRODUCT((MZ$6='Raw Data'!$I$2:$AN$2)*(MX8='Raw Data'!$B$3:$B$10473)*('Raw Data'!$I$3:$AN$10473))</f>
        <v>0</v>
      </c>
      <c r="NA8" s="228">
        <f>NA7+1</f>
        <v>42553</v>
      </c>
      <c r="NB8" s="44" t="str">
        <f t="shared" si="73"/>
        <v>1Sat</v>
      </c>
      <c r="NC8" s="229">
        <f>SUMPRODUCT((NC$6='Raw Data'!$I$2:$AN$2)*(NA8='Raw Data'!$B$3:$B$10473)*('Raw Data'!$I$3:$AN$10473))</f>
        <v>0</v>
      </c>
      <c r="ND8" s="228">
        <f>ND7+1</f>
        <v>42523</v>
      </c>
      <c r="NE8" s="44" t="str">
        <f t="shared" si="74"/>
        <v>1Thu</v>
      </c>
      <c r="NF8" s="229">
        <f>SUMPRODUCT((NF$6='Raw Data'!$I$2:$AN$2)*(ND8='Raw Data'!$B$3:$B$10473)*('Raw Data'!$I$3:$AN$10473))</f>
        <v>0</v>
      </c>
      <c r="NG8" s="228">
        <f>NG7+1</f>
        <v>42492</v>
      </c>
      <c r="NH8" s="44" t="str">
        <f t="shared" si="75"/>
        <v>1Mon</v>
      </c>
      <c r="NI8" s="229">
        <f>SUMPRODUCT((NI$6='Raw Data'!$I$2:$AN$2)*(NG8='Raw Data'!$B$3:$B$10473)*('Raw Data'!$I$3:$AN$10473))</f>
        <v>0</v>
      </c>
      <c r="NJ8" s="14"/>
      <c r="NK8" s="49" t="s">
        <v>65</v>
      </c>
      <c r="NL8" s="53" t="str">
        <f t="shared" ref="NL8:NL15" si="178">IFERROR(VLOOKUP(NK8,NH$7:NI$37,2,0)/NI$39,"")</f>
        <v/>
      </c>
      <c r="NM8" s="53" t="str">
        <f t="shared" ref="NM8:NM41" si="179">IFERROR(VLOOKUP(NK8,NE$7:NF$37,2,0)/NF$39,"")</f>
        <v/>
      </c>
      <c r="NN8" s="53" t="str">
        <f t="shared" ref="NN8:NN41" si="180">IFERROR(VLOOKUP(NK8,NB$7:NC$37,2,0)/NC$39,"")</f>
        <v/>
      </c>
      <c r="NO8" s="53" t="str">
        <f t="shared" ref="NO8:NO41" si="181">IFERROR(VLOOKUP(NK8,MY$7:MZ$37,2,0)/MZ$39,"")</f>
        <v/>
      </c>
      <c r="NP8" s="55" t="str">
        <f t="shared" ref="NP8:NP10" si="182">IFERROR(MEDIAN(NL8:NO8),"")</f>
        <v/>
      </c>
      <c r="NQ8" s="246"/>
      <c r="NR8" s="228">
        <f>NR7+1</f>
        <v>42584</v>
      </c>
      <c r="NS8" s="44" t="str">
        <f t="shared" si="76"/>
        <v>1Tue</v>
      </c>
      <c r="NT8" s="229">
        <f>SUMPRODUCT((NT$6='Raw Data'!$I$2:$AN$2)*(NR8='Raw Data'!$B$3:$B$10473)*('Raw Data'!$I$3:$AN$10473))</f>
        <v>0</v>
      </c>
      <c r="NU8" s="228">
        <f>NU7+1</f>
        <v>42553</v>
      </c>
      <c r="NV8" s="44" t="str">
        <f t="shared" si="77"/>
        <v>1Sat</v>
      </c>
      <c r="NW8" s="229">
        <f>SUMPRODUCT((NW$6='Raw Data'!$I$2:$AN$2)*(NU8='Raw Data'!$B$3:$B$10473)*('Raw Data'!$I$3:$AN$10473))</f>
        <v>0</v>
      </c>
      <c r="NX8" s="228">
        <f>NX7+1</f>
        <v>42523</v>
      </c>
      <c r="NY8" s="44" t="str">
        <f t="shared" si="78"/>
        <v>1Thu</v>
      </c>
      <c r="NZ8" s="229">
        <f>SUMPRODUCT((NZ$6='Raw Data'!$I$2:$AN$2)*(NX8='Raw Data'!$B$3:$B$10473)*('Raw Data'!$I$3:$AN$10473))</f>
        <v>0</v>
      </c>
      <c r="OA8" s="228">
        <f>OA7+1</f>
        <v>42492</v>
      </c>
      <c r="OB8" s="44" t="str">
        <f t="shared" si="79"/>
        <v>1Mon</v>
      </c>
      <c r="OC8" s="229">
        <f>SUMPRODUCT((OC$6='Raw Data'!$I$2:$AN$2)*(OA8='Raw Data'!$B$3:$B$10473)*('Raw Data'!$I$3:$AN$10473))</f>
        <v>0</v>
      </c>
      <c r="OD8" s="14"/>
      <c r="OE8" s="49" t="s">
        <v>65</v>
      </c>
      <c r="OF8" s="53" t="str">
        <f t="shared" ref="OF8:OF15" si="183">IFERROR(VLOOKUP(OE8,OB$7:OC$37,2,0)/OC$39,"")</f>
        <v/>
      </c>
      <c r="OG8" s="53" t="str">
        <f t="shared" ref="OG8:OG41" si="184">IFERROR(VLOOKUP(OE8,NY$7:NZ$37,2,0)/NZ$39,"")</f>
        <v/>
      </c>
      <c r="OH8" s="53" t="str">
        <f t="shared" ref="OH8:OH41" si="185">IFERROR(VLOOKUP(OE8,NV$7:NW$37,2,0)/NW$39,"")</f>
        <v/>
      </c>
      <c r="OI8" s="53" t="str">
        <f t="shared" ref="OI8:OI41" si="186">IFERROR(VLOOKUP(OE8,NS$7:NT$37,2,0)/NT$39,"")</f>
        <v/>
      </c>
      <c r="OJ8" s="55" t="str">
        <f t="shared" ref="OJ8:OJ10" si="187">IFERROR(MEDIAN(OF8:OI8),"")</f>
        <v/>
      </c>
      <c r="OK8" s="246"/>
      <c r="OL8" s="228">
        <f>OL7+1</f>
        <v>42584</v>
      </c>
      <c r="OM8" s="44" t="str">
        <f t="shared" si="80"/>
        <v>1Tue</v>
      </c>
      <c r="ON8" s="229">
        <f>SUMPRODUCT((ON$6='Raw Data'!$I$2:$AN$2)*(OL8='Raw Data'!$B$3:$B$10473)*('Raw Data'!$I$3:$AN$10473))</f>
        <v>0</v>
      </c>
      <c r="OO8" s="228">
        <f>OO7+1</f>
        <v>42553</v>
      </c>
      <c r="OP8" s="44" t="str">
        <f t="shared" si="81"/>
        <v>1Sat</v>
      </c>
      <c r="OQ8" s="229">
        <f>SUMPRODUCT((OQ$6='Raw Data'!$I$2:$AN$2)*(OO8='Raw Data'!$B$3:$B$10473)*('Raw Data'!$I$3:$AN$10473))</f>
        <v>0</v>
      </c>
      <c r="OR8" s="228">
        <f>OR7+1</f>
        <v>42523</v>
      </c>
      <c r="OS8" s="44" t="str">
        <f t="shared" si="82"/>
        <v>1Thu</v>
      </c>
      <c r="OT8" s="229">
        <f>SUMPRODUCT((OT$6='Raw Data'!$I$2:$AN$2)*(OR8='Raw Data'!$B$3:$B$10473)*('Raw Data'!$I$3:$AN$10473))</f>
        <v>0</v>
      </c>
      <c r="OU8" s="228">
        <f>OU7+1</f>
        <v>42492</v>
      </c>
      <c r="OV8" s="44" t="str">
        <f t="shared" si="83"/>
        <v>1Mon</v>
      </c>
      <c r="OW8" s="229">
        <f>SUMPRODUCT((OW$6='Raw Data'!$I$2:$AN$2)*(OU8='Raw Data'!$B$3:$B$10473)*('Raw Data'!$I$3:$AN$10473))</f>
        <v>0</v>
      </c>
      <c r="OX8" s="14"/>
      <c r="OY8" s="49" t="s">
        <v>65</v>
      </c>
      <c r="OZ8" s="53" t="str">
        <f t="shared" ref="OZ8:OZ15" si="188">IFERROR(VLOOKUP(OY8,OV$7:OW$37,2,0)/OW$39,"")</f>
        <v/>
      </c>
      <c r="PA8" s="53" t="str">
        <f t="shared" ref="PA8:PA41" si="189">IFERROR(VLOOKUP(OY8,OS$7:OT$37,2,0)/OT$39,"")</f>
        <v/>
      </c>
      <c r="PB8" s="53" t="str">
        <f t="shared" ref="PB8:PB41" si="190">IFERROR(VLOOKUP(OY8,OP$7:OQ$37,2,0)/OQ$39,"")</f>
        <v/>
      </c>
      <c r="PC8" s="53" t="str">
        <f t="shared" ref="PC8:PC41" si="191">IFERROR(VLOOKUP(OY8,OM$7:ON$37,2,0)/ON$39,"")</f>
        <v/>
      </c>
      <c r="PD8" s="55" t="str">
        <f t="shared" ref="PD8:PD10" si="192">IFERROR(MEDIAN(OZ8:PC8),"")</f>
        <v/>
      </c>
      <c r="PE8" s="246"/>
      <c r="PF8" s="228">
        <f>PF7+1</f>
        <v>42584</v>
      </c>
      <c r="PG8" s="44" t="str">
        <f t="shared" si="84"/>
        <v>1Tue</v>
      </c>
      <c r="PH8" s="229">
        <f>SUMPRODUCT((PH$6='Raw Data'!$I$2:$AN$2)*(PF8='Raw Data'!$B$3:$B$10473)*('Raw Data'!$I$3:$AN$10473))</f>
        <v>0</v>
      </c>
      <c r="PI8" s="228">
        <f>PI7+1</f>
        <v>42553</v>
      </c>
      <c r="PJ8" s="44" t="str">
        <f t="shared" si="85"/>
        <v>1Sat</v>
      </c>
      <c r="PK8" s="229">
        <f>SUMPRODUCT((PK$6='Raw Data'!$I$2:$AN$2)*(PI8='Raw Data'!$B$3:$B$10473)*('Raw Data'!$I$3:$AN$10473))</f>
        <v>0</v>
      </c>
      <c r="PL8" s="228">
        <f>PL7+1</f>
        <v>42523</v>
      </c>
      <c r="PM8" s="44" t="str">
        <f t="shared" si="86"/>
        <v>1Thu</v>
      </c>
      <c r="PN8" s="229">
        <f>SUMPRODUCT((PN$6='Raw Data'!$I$2:$AN$2)*(PL8='Raw Data'!$B$3:$B$10473)*('Raw Data'!$I$3:$AN$10473))</f>
        <v>0</v>
      </c>
      <c r="PO8" s="228">
        <f>PO7+1</f>
        <v>42492</v>
      </c>
      <c r="PP8" s="44" t="str">
        <f t="shared" si="87"/>
        <v>1Mon</v>
      </c>
      <c r="PQ8" s="229">
        <f>SUMPRODUCT((PQ$6='Raw Data'!$I$2:$AN$2)*(PO8='Raw Data'!$B$3:$B$10473)*('Raw Data'!$I$3:$AN$10473))</f>
        <v>0</v>
      </c>
      <c r="PR8" s="14"/>
      <c r="PS8" s="49" t="s">
        <v>65</v>
      </c>
      <c r="PT8" s="53" t="str">
        <f t="shared" ref="PT8:PT15" si="193">IFERROR(VLOOKUP(PS8,PP$7:PQ$37,2,0)/PQ$39,"")</f>
        <v/>
      </c>
      <c r="PU8" s="53" t="str">
        <f t="shared" ref="PU8:PU41" si="194">IFERROR(VLOOKUP(PS8,PM$7:PN$37,2,0)/PN$39,"")</f>
        <v/>
      </c>
      <c r="PV8" s="53" t="str">
        <f t="shared" ref="PV8:PV41" si="195">IFERROR(VLOOKUP(PS8,PJ$7:PK$37,2,0)/PK$39,"")</f>
        <v/>
      </c>
      <c r="PW8" s="53" t="str">
        <f t="shared" ref="PW8:PW41" si="196">IFERROR(VLOOKUP(PS8,PG$7:PH$37,2,0)/PH$39,"")</f>
        <v/>
      </c>
      <c r="PX8" s="55" t="str">
        <f t="shared" ref="PX8:PX10" si="197">IFERROR(MEDIAN(PT8:PW8),"")</f>
        <v/>
      </c>
    </row>
    <row r="9" spans="2:440" ht="12.75" customHeight="1" x14ac:dyDescent="0.25">
      <c r="B9" s="228">
        <f t="shared" ref="B9:B33" si="198">B8+1</f>
        <v>42585</v>
      </c>
      <c r="C9" s="44" t="str">
        <f t="shared" si="0"/>
        <v>1Wed</v>
      </c>
      <c r="D9" s="229">
        <f>SUMPRODUCT((D$6='Raw Data'!$I$2:$AN$2)*(B9='Raw Data'!$B$3:$B$10473)*('Raw Data'!$I$3:$AN$10473))</f>
        <v>244</v>
      </c>
      <c r="E9" s="228">
        <f t="shared" ref="E9:E33" si="199">E8+1</f>
        <v>42554</v>
      </c>
      <c r="F9" s="44" t="str">
        <f t="shared" si="1"/>
        <v>1Sun</v>
      </c>
      <c r="G9" s="229">
        <f>SUMPRODUCT((G$6='Raw Data'!$I$2:$AN$2)*(E9='Raw Data'!$B$3:$B$10473)*('Raw Data'!$I$3:$AN$10473))</f>
        <v>190</v>
      </c>
      <c r="H9" s="228">
        <f t="shared" ref="H9:H33" si="200">H8+1</f>
        <v>42524</v>
      </c>
      <c r="I9" s="44" t="str">
        <f t="shared" si="2"/>
        <v>1Fri</v>
      </c>
      <c r="J9" s="229">
        <f>SUMPRODUCT((J$6='Raw Data'!$I$2:$AN$2)*(H9='Raw Data'!$B$3:$B$10473)*('Raw Data'!$I$3:$AN$10473))</f>
        <v>171</v>
      </c>
      <c r="K9" s="228">
        <f t="shared" ref="K9:K33" si="201">K8+1</f>
        <v>42493</v>
      </c>
      <c r="L9" s="44" t="str">
        <f t="shared" si="3"/>
        <v>1Tue</v>
      </c>
      <c r="M9" s="229">
        <f>SUMPRODUCT((M$6='Raw Data'!$I$2:$AN$2)*(K9='Raw Data'!$B$3:$B$10473)*('Raw Data'!$I$3:$AN$10473))</f>
        <v>148</v>
      </c>
      <c r="N9" s="14"/>
      <c r="O9" s="49" t="s">
        <v>66</v>
      </c>
      <c r="P9" s="53">
        <f t="shared" si="88"/>
        <v>2.7526543452615022E-2</v>
      </c>
      <c r="Q9" s="53">
        <f t="shared" si="89"/>
        <v>3.3770161290322578E-2</v>
      </c>
      <c r="R9" s="53">
        <f t="shared" si="90"/>
        <v>3.2784517619872909E-2</v>
      </c>
      <c r="S9" s="53">
        <f t="shared" si="91"/>
        <v>2.703073545554336E-2</v>
      </c>
      <c r="T9" s="55">
        <f t="shared" si="92"/>
        <v>3.0155530536243966E-2</v>
      </c>
      <c r="U9" s="246"/>
      <c r="V9" s="228">
        <f t="shared" ref="V9:V33" si="202">V8+1</f>
        <v>42585</v>
      </c>
      <c r="W9" s="44" t="str">
        <f t="shared" si="4"/>
        <v>1Wed</v>
      </c>
      <c r="X9" s="229">
        <f>SUMPRODUCT((X$6='Raw Data'!$I$2:$AN$2)*(V9='Raw Data'!$B$3:$B$10473)*('Raw Data'!$I$3:$AN$10473))</f>
        <v>247</v>
      </c>
      <c r="Y9" s="228">
        <f t="shared" ref="Y9:Y33" si="203">Y8+1</f>
        <v>42554</v>
      </c>
      <c r="Z9" s="44" t="str">
        <f t="shared" si="5"/>
        <v>1Sun</v>
      </c>
      <c r="AA9" s="229">
        <f>SUMPRODUCT((AA$6='Raw Data'!$I$2:$AN$2)*(Y9='Raw Data'!$B$3:$B$10473)*('Raw Data'!$I$3:$AN$10473))</f>
        <v>186</v>
      </c>
      <c r="AB9" s="228">
        <f t="shared" ref="AB9:AB33" si="204">AB8+1</f>
        <v>42524</v>
      </c>
      <c r="AC9" s="44" t="str">
        <f t="shared" si="6"/>
        <v>1Fri</v>
      </c>
      <c r="AD9" s="229">
        <f>SUMPRODUCT((AD$6='Raw Data'!$I$2:$AN$2)*(AB9='Raw Data'!$B$3:$B$10473)*('Raw Data'!$I$3:$AN$10473))</f>
        <v>206</v>
      </c>
      <c r="AE9" s="228">
        <f t="shared" ref="AE9:AE33" si="205">AE8+1</f>
        <v>42493</v>
      </c>
      <c r="AF9" s="44" t="str">
        <f t="shared" si="7"/>
        <v>1Tue</v>
      </c>
      <c r="AG9" s="229">
        <f>SUMPRODUCT((AG$6='Raw Data'!$I$2:$AN$2)*(AE9='Raw Data'!$B$3:$B$10473)*('Raw Data'!$I$3:$AN$10473))</f>
        <v>176</v>
      </c>
      <c r="AH9" s="14"/>
      <c r="AI9" s="49" t="s">
        <v>66</v>
      </c>
      <c r="AJ9" s="53">
        <f t="shared" si="93"/>
        <v>2.7696793002915453E-2</v>
      </c>
      <c r="AK9" s="53">
        <f t="shared" si="94"/>
        <v>2.9220237101352478E-2</v>
      </c>
      <c r="AL9" s="53">
        <f t="shared" si="95"/>
        <v>2.8207153334085525E-2</v>
      </c>
      <c r="AM9" s="53">
        <f t="shared" si="96"/>
        <v>3.2576949000224668E-2</v>
      </c>
      <c r="AN9" s="55">
        <f t="shared" si="97"/>
        <v>2.8713695217719E-2</v>
      </c>
      <c r="AO9" s="246"/>
      <c r="AP9" s="228">
        <f t="shared" ref="AP9:AP33" si="206">AP8+1</f>
        <v>42585</v>
      </c>
      <c r="AQ9" s="44" t="str">
        <f t="shared" si="8"/>
        <v>1Wed</v>
      </c>
      <c r="AR9" s="229">
        <f>SUMPRODUCT((AR$6='Raw Data'!$I$2:$AN$2)*(AP9='Raw Data'!$B$3:$B$10473)*('Raw Data'!$I$3:$AN$10473))</f>
        <v>102</v>
      </c>
      <c r="AS9" s="228">
        <f t="shared" ref="AS9:AS33" si="207">AS8+1</f>
        <v>42554</v>
      </c>
      <c r="AT9" s="44" t="str">
        <f t="shared" si="9"/>
        <v>1Sun</v>
      </c>
      <c r="AU9" s="229">
        <f>SUMPRODUCT((AU$6='Raw Data'!$I$2:$AN$2)*(AS9='Raw Data'!$B$3:$B$10473)*('Raw Data'!$I$3:$AN$10473))</f>
        <v>88</v>
      </c>
      <c r="AV9" s="228">
        <f t="shared" ref="AV9:AV33" si="208">AV8+1</f>
        <v>42524</v>
      </c>
      <c r="AW9" s="44" t="str">
        <f t="shared" si="10"/>
        <v>1Fri</v>
      </c>
      <c r="AX9" s="229">
        <f>SUMPRODUCT((AX$6='Raw Data'!$I$2:$AN$2)*(AV9='Raw Data'!$B$3:$B$10473)*('Raw Data'!$I$3:$AN$10473))</f>
        <v>67</v>
      </c>
      <c r="AY9" s="228">
        <f t="shared" ref="AY9:AY33" si="209">AY8+1</f>
        <v>42493</v>
      </c>
      <c r="AZ9" s="44" t="str">
        <f t="shared" si="11"/>
        <v>1Tue</v>
      </c>
      <c r="BA9" s="229">
        <f>SUMPRODUCT((BA$6='Raw Data'!$I$2:$AN$2)*(AY9='Raw Data'!$B$3:$B$10473)*('Raw Data'!$I$3:$AN$10473))</f>
        <v>79</v>
      </c>
      <c r="BB9" s="14"/>
      <c r="BC9" s="49" t="s">
        <v>66</v>
      </c>
      <c r="BD9" s="53">
        <f t="shared" si="98"/>
        <v>3.8569706709521895E-2</v>
      </c>
      <c r="BE9" s="53">
        <f t="shared" si="99"/>
        <v>3.6299765807962528E-2</v>
      </c>
      <c r="BF9" s="53">
        <f t="shared" si="100"/>
        <v>3.3877425315676009E-2</v>
      </c>
      <c r="BG9" s="53">
        <f t="shared" si="101"/>
        <v>3.0633909614801336E-2</v>
      </c>
      <c r="BH9" s="55">
        <f t="shared" si="102"/>
        <v>3.5088595561819272E-2</v>
      </c>
      <c r="BI9" s="246"/>
      <c r="BJ9" s="228">
        <f t="shared" ref="BJ9:BJ33" si="210">BJ8+1</f>
        <v>42585</v>
      </c>
      <c r="BK9" s="44" t="str">
        <f t="shared" si="12"/>
        <v>1Wed</v>
      </c>
      <c r="BL9" s="229">
        <f>SUMPRODUCT((BL$6='Raw Data'!$I$2:$AN$2)*(BJ9='Raw Data'!$B$3:$B$10473)*('Raw Data'!$I$3:$AN$10473))</f>
        <v>58</v>
      </c>
      <c r="BM9" s="228">
        <f t="shared" ref="BM9:BM33" si="211">BM8+1</f>
        <v>42554</v>
      </c>
      <c r="BN9" s="44" t="str">
        <f t="shared" si="13"/>
        <v>1Sun</v>
      </c>
      <c r="BO9" s="229">
        <f>SUMPRODUCT((BO$6='Raw Data'!$I$2:$AN$2)*(BM9='Raw Data'!$B$3:$B$10473)*('Raw Data'!$I$3:$AN$10473))</f>
        <v>21</v>
      </c>
      <c r="BP9" s="228">
        <f t="shared" ref="BP9:BP33" si="212">BP8+1</f>
        <v>42524</v>
      </c>
      <c r="BQ9" s="44" t="str">
        <f t="shared" si="14"/>
        <v>1Fri</v>
      </c>
      <c r="BR9" s="229">
        <f>SUMPRODUCT((BR$6='Raw Data'!$I$2:$AN$2)*(BP9='Raw Data'!$B$3:$B$10473)*('Raw Data'!$I$3:$AN$10473))</f>
        <v>33</v>
      </c>
      <c r="BS9" s="228">
        <f t="shared" ref="BS9:BS33" si="213">BS8+1</f>
        <v>42493</v>
      </c>
      <c r="BT9" s="44" t="str">
        <f t="shared" si="15"/>
        <v>1Tue</v>
      </c>
      <c r="BU9" s="229">
        <f>SUMPRODUCT((BU$6='Raw Data'!$I$2:$AN$2)*(BS9='Raw Data'!$B$3:$B$10473)*('Raw Data'!$I$3:$AN$10473))</f>
        <v>46</v>
      </c>
      <c r="BV9" s="14"/>
      <c r="BW9" s="49" t="s">
        <v>66</v>
      </c>
      <c r="BX9" s="53">
        <f t="shared" si="103"/>
        <v>3.9199332777314431E-2</v>
      </c>
      <c r="BY9" s="53">
        <f t="shared" si="104"/>
        <v>4.5774647887323945E-2</v>
      </c>
      <c r="BZ9" s="53">
        <f t="shared" si="105"/>
        <v>2.4764150943396228E-2</v>
      </c>
      <c r="CA9" s="53">
        <f t="shared" si="106"/>
        <v>2.9526029526029528E-2</v>
      </c>
      <c r="CB9" s="55">
        <f t="shared" si="107"/>
        <v>3.436268115167198E-2</v>
      </c>
      <c r="CC9" s="246"/>
      <c r="CD9" s="228">
        <f t="shared" ref="CD9:CD33" si="214">CD8+1</f>
        <v>42585</v>
      </c>
      <c r="CE9" s="44" t="str">
        <f t="shared" si="16"/>
        <v>1Wed</v>
      </c>
      <c r="CF9" s="229">
        <f>SUMPRODUCT((CF$6='Raw Data'!$I$2:$AN$2)*(CD9='Raw Data'!$B$3:$B$10473)*('Raw Data'!$I$3:$AN$10473))</f>
        <v>486</v>
      </c>
      <c r="CG9" s="228">
        <f t="shared" ref="CG9:CG33" si="215">CG8+1</f>
        <v>42554</v>
      </c>
      <c r="CH9" s="44" t="str">
        <f t="shared" si="17"/>
        <v>1Sun</v>
      </c>
      <c r="CI9" s="229">
        <f>SUMPRODUCT((CI$6='Raw Data'!$I$2:$AN$2)*(CG9='Raw Data'!$B$3:$B$10473)*('Raw Data'!$I$3:$AN$10473))</f>
        <v>263</v>
      </c>
      <c r="CJ9" s="228">
        <f t="shared" ref="CJ9:CJ33" si="216">CJ8+1</f>
        <v>42524</v>
      </c>
      <c r="CK9" s="44" t="str">
        <f t="shared" si="18"/>
        <v>1Fri</v>
      </c>
      <c r="CL9" s="229">
        <f>SUMPRODUCT((CL$6='Raw Data'!$I$2:$AN$2)*(CJ9='Raw Data'!$B$3:$B$10473)*('Raw Data'!$I$3:$AN$10473))</f>
        <v>490</v>
      </c>
      <c r="CM9" s="228">
        <f t="shared" ref="CM9:CM33" si="217">CM8+1</f>
        <v>42493</v>
      </c>
      <c r="CN9" s="44" t="str">
        <f t="shared" si="19"/>
        <v>1Tue</v>
      </c>
      <c r="CO9" s="229">
        <f>SUMPRODUCT((CO$6='Raw Data'!$I$2:$AN$2)*(CM9='Raw Data'!$B$3:$B$10473)*('Raw Data'!$I$3:$AN$10473))</f>
        <v>505</v>
      </c>
      <c r="CP9" s="14"/>
      <c r="CQ9" s="49" t="s">
        <v>66</v>
      </c>
      <c r="CR9" s="53">
        <f t="shared" si="108"/>
        <v>2.0804639362087714E-2</v>
      </c>
      <c r="CS9" s="53">
        <f t="shared" si="109"/>
        <v>2.3292040649803426E-2</v>
      </c>
      <c r="CT9" s="53">
        <f t="shared" si="110"/>
        <v>2.1897810218978103E-2</v>
      </c>
      <c r="CU9" s="53">
        <f t="shared" si="111"/>
        <v>1.9643534319302238E-2</v>
      </c>
      <c r="CV9" s="55">
        <f t="shared" si="112"/>
        <v>2.1351224790532908E-2</v>
      </c>
      <c r="CW9" s="246"/>
      <c r="CX9" s="228">
        <f t="shared" ref="CX9:CX33" si="218">CX8+1</f>
        <v>42585</v>
      </c>
      <c r="CY9" s="44" t="str">
        <f t="shared" si="20"/>
        <v>1Wed</v>
      </c>
      <c r="CZ9" s="229">
        <f>SUMPRODUCT((CZ$6='Raw Data'!$I$2:$AN$2)*(CX9='Raw Data'!$B$3:$B$10473)*('Raw Data'!$I$3:$AN$10473))</f>
        <v>99</v>
      </c>
      <c r="DA9" s="228">
        <f t="shared" ref="DA9:DA33" si="219">DA8+1</f>
        <v>42554</v>
      </c>
      <c r="DB9" s="44" t="str">
        <f t="shared" si="21"/>
        <v>1Sun</v>
      </c>
      <c r="DC9" s="229">
        <f>SUMPRODUCT((DC$6='Raw Data'!$I$2:$AN$2)*(DA9='Raw Data'!$B$3:$B$10473)*('Raw Data'!$I$3:$AN$10473))</f>
        <v>74</v>
      </c>
      <c r="DD9" s="228">
        <f t="shared" ref="DD9:DD33" si="220">DD8+1</f>
        <v>42524</v>
      </c>
      <c r="DE9" s="44" t="str">
        <f t="shared" si="22"/>
        <v>1Fri</v>
      </c>
      <c r="DF9" s="229">
        <f>SUMPRODUCT((DF$6='Raw Data'!$I$2:$AN$2)*(DD9='Raw Data'!$B$3:$B$10473)*('Raw Data'!$I$3:$AN$10473))</f>
        <v>76</v>
      </c>
      <c r="DG9" s="228">
        <f t="shared" ref="DG9:DG33" si="221">DG8+1</f>
        <v>42585</v>
      </c>
      <c r="DH9" s="44" t="str">
        <f t="shared" si="23"/>
        <v>1Wed</v>
      </c>
      <c r="DI9" s="229">
        <f>SUMPRODUCT((DI$6='Raw Data'!$I$2:$AN$2)*(DG9='Raw Data'!$B$3:$B$10473)*('Raw Data'!$I$3:$AN$10473))</f>
        <v>99</v>
      </c>
      <c r="DJ9" s="14"/>
      <c r="DK9" s="49" t="s">
        <v>66</v>
      </c>
      <c r="DL9" s="53">
        <f t="shared" si="113"/>
        <v>2.626844188557035E-2</v>
      </c>
      <c r="DM9" s="53">
        <f t="shared" si="114"/>
        <v>4.0326040326040327E-2</v>
      </c>
      <c r="DN9" s="53">
        <f t="shared" si="115"/>
        <v>3.3093053735255569E-2</v>
      </c>
      <c r="DO9" s="53">
        <f t="shared" si="116"/>
        <v>2.626844188557035E-2</v>
      </c>
      <c r="DP9" s="55">
        <f t="shared" si="117"/>
        <v>2.9680747810412959E-2</v>
      </c>
      <c r="DQ9" s="246"/>
      <c r="DR9" s="228">
        <f t="shared" ref="DR9:DR33" si="222">DR8+1</f>
        <v>42585</v>
      </c>
      <c r="DS9" s="44" t="str">
        <f t="shared" si="24"/>
        <v>1Wed</v>
      </c>
      <c r="DT9" s="229">
        <f>SUMPRODUCT((DT$6='Raw Data'!$I$2:$AN$2)*(DR9='Raw Data'!$B$3:$B$10473)*('Raw Data'!$I$3:$AN$10473))</f>
        <v>347</v>
      </c>
      <c r="DU9" s="228">
        <f t="shared" ref="DU9:DU33" si="223">DU8+1</f>
        <v>42554</v>
      </c>
      <c r="DV9" s="44" t="str">
        <f t="shared" si="25"/>
        <v>1Sun</v>
      </c>
      <c r="DW9" s="229">
        <f>SUMPRODUCT((DW$6='Raw Data'!$I$2:$AN$2)*(DU9='Raw Data'!$B$3:$B$10473)*('Raw Data'!$I$3:$AN$10473))</f>
        <v>277</v>
      </c>
      <c r="DX9" s="228">
        <f t="shared" ref="DX9:DX33" si="224">DX8+1</f>
        <v>42524</v>
      </c>
      <c r="DY9" s="44" t="str">
        <f t="shared" si="26"/>
        <v>1Fri</v>
      </c>
      <c r="DZ9" s="229">
        <f>SUMPRODUCT((DZ$6='Raw Data'!$I$2:$AN$2)*(DX9='Raw Data'!$B$3:$B$10473)*('Raw Data'!$I$3:$AN$10473))</f>
        <v>120</v>
      </c>
      <c r="EA9" s="228">
        <f t="shared" ref="EA9:EA33" si="225">EA8+1</f>
        <v>42493</v>
      </c>
      <c r="EB9" s="44" t="str">
        <f t="shared" si="27"/>
        <v>1Tue</v>
      </c>
      <c r="EC9" s="229">
        <f>SUMPRODUCT((EC$6='Raw Data'!$I$2:$AN$2)*(EA9='Raw Data'!$B$3:$B$10473)*('Raw Data'!$I$3:$AN$10473))</f>
        <v>108</v>
      </c>
      <c r="ED9" s="14"/>
      <c r="EE9" s="49" t="s">
        <v>66</v>
      </c>
      <c r="EF9" s="53">
        <f t="shared" si="118"/>
        <v>2.3093681917211329E-2</v>
      </c>
      <c r="EG9" s="53">
        <f t="shared" si="119"/>
        <v>0</v>
      </c>
      <c r="EH9" s="53">
        <f t="shared" si="120"/>
        <v>3.0634336436458107E-2</v>
      </c>
      <c r="EI9" s="53">
        <f t="shared" si="121"/>
        <v>3.0153667729776748E-2</v>
      </c>
      <c r="EJ9" s="55">
        <f t="shared" si="122"/>
        <v>2.6623674823494037E-2</v>
      </c>
      <c r="EK9" s="246"/>
      <c r="EL9" s="228">
        <f t="shared" ref="EL9:EL33" si="226">EL8+1</f>
        <v>42585</v>
      </c>
      <c r="EM9" s="44" t="str">
        <f t="shared" si="28"/>
        <v>1Wed</v>
      </c>
      <c r="EN9" s="229">
        <f>SUMPRODUCT((EN$6='Raw Data'!$I$2:$AN$2)*(EL9='Raw Data'!$B$3:$B$10473)*('Raw Data'!$I$3:$AN$10473))</f>
        <v>3083</v>
      </c>
      <c r="EO9" s="228">
        <f t="shared" ref="EO9:EO33" si="227">EO8+1</f>
        <v>42554</v>
      </c>
      <c r="EP9" s="44" t="str">
        <f t="shared" si="29"/>
        <v>1Sun</v>
      </c>
      <c r="EQ9" s="229">
        <f>SUMPRODUCT((EQ$6='Raw Data'!$I$2:$AN$2)*(EO9='Raw Data'!$B$3:$B$10473)*('Raw Data'!$I$3:$AN$10473))</f>
        <v>1276</v>
      </c>
      <c r="ER9" s="228">
        <f t="shared" ref="ER9:ER33" si="228">ER8+1</f>
        <v>42524</v>
      </c>
      <c r="ES9" s="44" t="str">
        <f t="shared" si="30"/>
        <v>1Fri</v>
      </c>
      <c r="ET9" s="229">
        <f>SUMPRODUCT((ET$6='Raw Data'!$I$2:$AN$2)*(ER9='Raw Data'!$B$3:$B$10473)*('Raw Data'!$I$3:$AN$10473))</f>
        <v>2737</v>
      </c>
      <c r="EU9" s="228">
        <f t="shared" ref="EU9:EU33" si="229">EU8+1</f>
        <v>42493</v>
      </c>
      <c r="EV9" s="44" t="str">
        <f t="shared" si="31"/>
        <v>1Tue</v>
      </c>
      <c r="EW9" s="229">
        <f>SUMPRODUCT((EW$6='Raw Data'!$I$2:$AN$2)*(EU9='Raw Data'!$B$3:$B$10473)*('Raw Data'!$I$3:$AN$10473))</f>
        <v>3525</v>
      </c>
      <c r="EX9" s="14"/>
      <c r="EY9" s="49" t="s">
        <v>66</v>
      </c>
      <c r="EZ9" s="53">
        <f t="shared" si="123"/>
        <v>1.9117335295364701E-2</v>
      </c>
      <c r="FA9" s="53">
        <f t="shared" si="124"/>
        <v>1.788073406495664E-2</v>
      </c>
      <c r="FB9" s="53">
        <f t="shared" si="125"/>
        <v>1.9302843664002096E-2</v>
      </c>
      <c r="FC9" s="53">
        <f t="shared" si="126"/>
        <v>1.8636708740628262E-2</v>
      </c>
      <c r="FD9" s="55">
        <f t="shared" si="127"/>
        <v>1.887702201799648E-2</v>
      </c>
      <c r="FE9" s="246"/>
      <c r="FF9" s="228">
        <f t="shared" ref="FF9:FF33" si="230">FF8+1</f>
        <v>42585</v>
      </c>
      <c r="FG9" s="44" t="str">
        <f t="shared" si="32"/>
        <v>1Wed</v>
      </c>
      <c r="FH9" s="229">
        <f>SUMPRODUCT((FH$6='Raw Data'!$I$2:$AN$2)*(FF9='Raw Data'!$B$3:$B$10473)*('Raw Data'!$I$3:$AN$10473))</f>
        <v>2362</v>
      </c>
      <c r="FI9" s="228">
        <f t="shared" ref="FI9:FI33" si="231">FI8+1</f>
        <v>42554</v>
      </c>
      <c r="FJ9" s="44" t="str">
        <f t="shared" si="33"/>
        <v>1Sun</v>
      </c>
      <c r="FK9" s="229">
        <f>SUMPRODUCT((FK$6='Raw Data'!$I$2:$AN$2)*(FI9='Raw Data'!$B$3:$B$10473)*('Raw Data'!$I$3:$AN$10473))</f>
        <v>1219</v>
      </c>
      <c r="FL9" s="228">
        <f t="shared" ref="FL9:FL33" si="232">FL8+1</f>
        <v>42524</v>
      </c>
      <c r="FM9" s="44" t="str">
        <f t="shared" si="34"/>
        <v>1Fri</v>
      </c>
      <c r="FN9" s="229">
        <f>SUMPRODUCT((FN$6='Raw Data'!$I$2:$AN$2)*(FL9='Raw Data'!$B$3:$B$10473)*('Raw Data'!$I$3:$AN$10473))</f>
        <v>1924</v>
      </c>
      <c r="FO9" s="228">
        <f t="shared" ref="FO9:FO33" si="233">FO8+1</f>
        <v>42493</v>
      </c>
      <c r="FP9" s="44" t="str">
        <f t="shared" si="35"/>
        <v>1Tue</v>
      </c>
      <c r="FQ9" s="229">
        <f>SUMPRODUCT((FQ$6='Raw Data'!$I$2:$AN$2)*(FO9='Raw Data'!$B$3:$B$10473)*('Raw Data'!$I$3:$AN$10473))</f>
        <v>2237</v>
      </c>
      <c r="FR9" s="14"/>
      <c r="FS9" s="49" t="s">
        <v>66</v>
      </c>
      <c r="FT9" s="53">
        <f t="shared" si="128"/>
        <v>2.7081615134734824E-2</v>
      </c>
      <c r="FU9" s="53">
        <f t="shared" si="129"/>
        <v>2.1596632857241428E-2</v>
      </c>
      <c r="FV9" s="53">
        <f t="shared" si="130"/>
        <v>2.4233346472211273E-2</v>
      </c>
      <c r="FW9" s="53">
        <f t="shared" si="131"/>
        <v>2.4663581950163434E-2</v>
      </c>
      <c r="FX9" s="55">
        <f t="shared" si="132"/>
        <v>2.4448464211187355E-2</v>
      </c>
      <c r="FY9" s="246"/>
      <c r="FZ9" s="228">
        <f t="shared" ref="FZ9:FZ33" si="234">FZ8+1</f>
        <v>42585</v>
      </c>
      <c r="GA9" s="44" t="str">
        <f t="shared" si="36"/>
        <v>1Wed</v>
      </c>
      <c r="GB9" s="229">
        <f>SUMPRODUCT((GB$6='Raw Data'!$I$2:$AN$2)*(FZ9='Raw Data'!$B$3:$B$10473)*('Raw Data'!$I$3:$AN$10473))</f>
        <v>155</v>
      </c>
      <c r="GC9" s="228">
        <f t="shared" ref="GC9:GC33" si="235">GC8+1</f>
        <v>42554</v>
      </c>
      <c r="GD9" s="44" t="str">
        <f t="shared" si="37"/>
        <v>1Sun</v>
      </c>
      <c r="GE9" s="229">
        <f>SUMPRODUCT((GE$6='Raw Data'!$I$2:$AN$2)*(GC9='Raw Data'!$B$3:$B$10473)*('Raw Data'!$I$3:$AN$10473))</f>
        <v>98</v>
      </c>
      <c r="GF9" s="228">
        <f t="shared" ref="GF9:GF33" si="236">GF8+1</f>
        <v>42524</v>
      </c>
      <c r="GG9" s="44" t="str">
        <f t="shared" si="38"/>
        <v>1Fri</v>
      </c>
      <c r="GH9" s="229">
        <f>SUMPRODUCT((GH$6='Raw Data'!$I$2:$AN$2)*(GF9='Raw Data'!$B$3:$B$10473)*('Raw Data'!$I$3:$AN$10473))</f>
        <v>169</v>
      </c>
      <c r="GI9" s="228">
        <f t="shared" ref="GI9:GI33" si="237">GI8+1</f>
        <v>42493</v>
      </c>
      <c r="GJ9" s="44" t="str">
        <f t="shared" si="39"/>
        <v>1Tue</v>
      </c>
      <c r="GK9" s="229">
        <f>SUMPRODUCT((GK$6='Raw Data'!$I$2:$AN$2)*(GI9='Raw Data'!$B$3:$B$10473)*('Raw Data'!$I$3:$AN$10473))</f>
        <v>146</v>
      </c>
      <c r="GL9" s="14"/>
      <c r="GM9" s="49" t="s">
        <v>66</v>
      </c>
      <c r="GN9" s="53">
        <f t="shared" si="133"/>
        <v>2.4829157175398634E-2</v>
      </c>
      <c r="GO9" s="53">
        <f t="shared" si="134"/>
        <v>2.7988614800759013E-2</v>
      </c>
      <c r="GP9" s="53">
        <f t="shared" si="135"/>
        <v>2.9371271225332722E-2</v>
      </c>
      <c r="GQ9" s="53">
        <f t="shared" si="136"/>
        <v>2.5830258302583026E-2</v>
      </c>
      <c r="GR9" s="55">
        <f t="shared" si="137"/>
        <v>2.690943655167102E-2</v>
      </c>
      <c r="GS9" s="246"/>
      <c r="GT9" s="228">
        <f t="shared" ref="GT9:GT33" si="238">GT8+1</f>
        <v>42585</v>
      </c>
      <c r="GU9" s="44" t="str">
        <f t="shared" si="40"/>
        <v>1Wed</v>
      </c>
      <c r="GV9" s="229">
        <f>SUMPRODUCT((GV$6='Raw Data'!$I$2:$AN$2)*(GT9='Raw Data'!$B$3:$B$10473)*('Raw Data'!$I$3:$AN$10473))</f>
        <v>74</v>
      </c>
      <c r="GW9" s="228">
        <f t="shared" ref="GW9:GW33" si="239">GW8+1</f>
        <v>42554</v>
      </c>
      <c r="GX9" s="44" t="str">
        <f t="shared" si="41"/>
        <v>1Sun</v>
      </c>
      <c r="GY9" s="229">
        <f>SUMPRODUCT((GY$6='Raw Data'!$I$2:$AN$2)*(GW9='Raw Data'!$B$3:$B$10473)*('Raw Data'!$I$3:$AN$10473))</f>
        <v>56</v>
      </c>
      <c r="GZ9" s="228">
        <f t="shared" ref="GZ9:GZ33" si="240">GZ8+1</f>
        <v>42524</v>
      </c>
      <c r="HA9" s="44" t="str">
        <f t="shared" si="42"/>
        <v>1Fri</v>
      </c>
      <c r="HB9" s="229">
        <f>SUMPRODUCT((HB$6='Raw Data'!$I$2:$AN$2)*(GZ9='Raw Data'!$B$3:$B$10473)*('Raw Data'!$I$3:$AN$10473))</f>
        <v>63</v>
      </c>
      <c r="HC9" s="228">
        <f t="shared" ref="HC9:HC33" si="241">HC8+1</f>
        <v>42493</v>
      </c>
      <c r="HD9" s="44" t="str">
        <f t="shared" si="43"/>
        <v>1Tue</v>
      </c>
      <c r="HE9" s="229">
        <f>SUMPRODUCT((HE$6='Raw Data'!$I$2:$AN$2)*(HC9='Raw Data'!$B$3:$B$10473)*('Raw Data'!$I$3:$AN$10473))</f>
        <v>40</v>
      </c>
      <c r="HF9" s="14"/>
      <c r="HG9" s="49" t="s">
        <v>66</v>
      </c>
      <c r="HH9" s="53">
        <f t="shared" si="138"/>
        <v>2.7366020524515394E-2</v>
      </c>
      <c r="HI9" s="53">
        <f t="shared" si="139"/>
        <v>2.9556650246305417E-2</v>
      </c>
      <c r="HJ9" s="53">
        <f t="shared" si="140"/>
        <v>3.6016371077762621E-2</v>
      </c>
      <c r="HK9" s="53">
        <f t="shared" si="141"/>
        <v>3.0632809351068116E-2</v>
      </c>
      <c r="HL9" s="55">
        <f t="shared" si="142"/>
        <v>3.0094729798686767E-2</v>
      </c>
      <c r="HM9" s="246"/>
      <c r="HN9" s="228">
        <f t="shared" ref="HN9:HN33" si="242">HN8+1</f>
        <v>42585</v>
      </c>
      <c r="HO9" s="44" t="str">
        <f t="shared" si="44"/>
        <v>1Wed</v>
      </c>
      <c r="HP9" s="229">
        <f>SUMPRODUCT((HP$6='Raw Data'!$I$2:$AN$2)*(HN9='Raw Data'!$B$3:$B$10473)*('Raw Data'!$I$3:$AN$10473))</f>
        <v>205</v>
      </c>
      <c r="HQ9" s="228">
        <f t="shared" ref="HQ9:HQ33" si="243">HQ8+1</f>
        <v>42554</v>
      </c>
      <c r="HR9" s="44" t="str">
        <f t="shared" si="45"/>
        <v>1Sun</v>
      </c>
      <c r="HS9" s="229">
        <f>SUMPRODUCT((HS$6='Raw Data'!$I$2:$AN$2)*(HQ9='Raw Data'!$B$3:$B$10473)*('Raw Data'!$I$3:$AN$10473))</f>
        <v>121</v>
      </c>
      <c r="HT9" s="228">
        <f t="shared" ref="HT9:HT33" si="244">HT8+1</f>
        <v>42524</v>
      </c>
      <c r="HU9" s="44" t="str">
        <f t="shared" si="46"/>
        <v>1Fri</v>
      </c>
      <c r="HV9" s="229">
        <f>SUMPRODUCT((HV$6='Raw Data'!$I$2:$AN$2)*(HT9='Raw Data'!$B$3:$B$10473)*('Raw Data'!$I$3:$AN$10473))</f>
        <v>236</v>
      </c>
      <c r="HW9" s="228">
        <f t="shared" ref="HW9:HW33" si="245">HW8+1</f>
        <v>42493</v>
      </c>
      <c r="HX9" s="44" t="str">
        <f t="shared" si="47"/>
        <v>1Tue</v>
      </c>
      <c r="HY9" s="229">
        <f>SUMPRODUCT((HY$6='Raw Data'!$I$2:$AN$2)*(HW9='Raw Data'!$B$3:$B$10473)*('Raw Data'!$I$3:$AN$10473))</f>
        <v>151</v>
      </c>
      <c r="HZ9" s="14"/>
      <c r="IA9" s="49" t="s">
        <v>66</v>
      </c>
      <c r="IB9" s="53">
        <f t="shared" si="143"/>
        <v>2.0231822971548998E-2</v>
      </c>
      <c r="IC9" s="53">
        <f t="shared" si="144"/>
        <v>2.5645756457564575E-2</v>
      </c>
      <c r="ID9" s="53">
        <f t="shared" si="145"/>
        <v>2.5652080189696055E-2</v>
      </c>
      <c r="IE9" s="53">
        <f t="shared" si="146"/>
        <v>3.572206490960575E-2</v>
      </c>
      <c r="IF9" s="55">
        <f t="shared" si="147"/>
        <v>2.5648918323630317E-2</v>
      </c>
      <c r="IG9" s="246"/>
      <c r="IH9" s="228">
        <f t="shared" ref="IH9:IH33" si="246">IH8+1</f>
        <v>42585</v>
      </c>
      <c r="II9" s="44" t="str">
        <f t="shared" si="48"/>
        <v>1Wed</v>
      </c>
      <c r="IJ9" s="229">
        <f>SUMPRODUCT((IJ$6='Raw Data'!$I$2:$AN$2)*(IH9='Raw Data'!$B$3:$B$10473)*('Raw Data'!$I$3:$AN$10473))</f>
        <v>31</v>
      </c>
      <c r="IK9" s="228">
        <f t="shared" ref="IK9:IK33" si="247">IK8+1</f>
        <v>42554</v>
      </c>
      <c r="IL9" s="44" t="str">
        <f t="shared" si="49"/>
        <v>1Sun</v>
      </c>
      <c r="IM9" s="229">
        <f>SUMPRODUCT((IM$6='Raw Data'!$I$2:$AN$2)*(IK9='Raw Data'!$B$3:$B$10473)*('Raw Data'!$I$3:$AN$10473))</f>
        <v>0</v>
      </c>
      <c r="IN9" s="228">
        <f t="shared" ref="IN9:IN33" si="248">IN8+1</f>
        <v>42524</v>
      </c>
      <c r="IO9" s="44" t="str">
        <f t="shared" si="50"/>
        <v>1Fri</v>
      </c>
      <c r="IP9" s="229">
        <f>SUMPRODUCT((IP$6='Raw Data'!$I$2:$AN$2)*(IN9='Raw Data'!$B$3:$B$10473)*('Raw Data'!$I$3:$AN$10473))</f>
        <v>21</v>
      </c>
      <c r="IQ9" s="228">
        <f t="shared" ref="IQ9:IQ33" si="249">IQ8+1</f>
        <v>42493</v>
      </c>
      <c r="IR9" s="44" t="str">
        <f t="shared" si="51"/>
        <v>1Tue</v>
      </c>
      <c r="IS9" s="229">
        <f>SUMPRODUCT((IS$6='Raw Data'!$I$2:$AN$2)*(IQ9='Raw Data'!$B$3:$B$10473)*('Raw Data'!$I$3:$AN$10473))</f>
        <v>40</v>
      </c>
      <c r="IT9" s="14"/>
      <c r="IU9" s="49" t="s">
        <v>66</v>
      </c>
      <c r="IV9" s="53">
        <f t="shared" si="148"/>
        <v>0</v>
      </c>
      <c r="IW9" s="53">
        <f t="shared" si="149"/>
        <v>0</v>
      </c>
      <c r="IX9" s="53">
        <f t="shared" si="150"/>
        <v>0</v>
      </c>
      <c r="IY9" s="53">
        <f t="shared" si="151"/>
        <v>0</v>
      </c>
      <c r="IZ9" s="55">
        <f t="shared" si="152"/>
        <v>0</v>
      </c>
      <c r="JA9" s="246"/>
      <c r="JB9" s="228">
        <f t="shared" ref="JB9:JB33" si="250">JB8+1</f>
        <v>42585</v>
      </c>
      <c r="JC9" s="44" t="str">
        <f t="shared" si="52"/>
        <v>1Wed</v>
      </c>
      <c r="JD9" s="229">
        <f>SUMPRODUCT((JD$6='Raw Data'!$I$2:$AN$2)*(JB9='Raw Data'!$B$3:$B$10473)*('Raw Data'!$I$3:$AN$10473))</f>
        <v>98</v>
      </c>
      <c r="JE9" s="228">
        <f t="shared" ref="JE9:JE33" si="251">JE8+1</f>
        <v>42554</v>
      </c>
      <c r="JF9" s="44" t="str">
        <f t="shared" si="53"/>
        <v>1Sun</v>
      </c>
      <c r="JG9" s="229">
        <f>SUMPRODUCT((JG$6='Raw Data'!$I$2:$AN$2)*(JE9='Raw Data'!$B$3:$B$10473)*('Raw Data'!$I$3:$AN$10473))</f>
        <v>0</v>
      </c>
      <c r="JH9" s="228">
        <f t="shared" ref="JH9:JH33" si="252">JH8+1</f>
        <v>42524</v>
      </c>
      <c r="JI9" s="44" t="str">
        <f t="shared" si="54"/>
        <v>1Fri</v>
      </c>
      <c r="JJ9" s="229">
        <f>SUMPRODUCT((JJ$6='Raw Data'!$I$2:$AN$2)*(JH9='Raw Data'!$B$3:$B$10473)*('Raw Data'!$I$3:$AN$10473))</f>
        <v>81</v>
      </c>
      <c r="JK9" s="228">
        <f t="shared" ref="JK9:JK33" si="253">JK8+1</f>
        <v>42493</v>
      </c>
      <c r="JL9" s="44" t="str">
        <f t="shared" si="55"/>
        <v>1Tue</v>
      </c>
      <c r="JM9" s="229">
        <f>SUMPRODUCT((JM$6='Raw Data'!$I$2:$AN$2)*(JK9='Raw Data'!$B$3:$B$10473)*('Raw Data'!$I$3:$AN$10473))</f>
        <v>87</v>
      </c>
      <c r="JN9" s="14"/>
      <c r="JO9" s="49" t="s">
        <v>66</v>
      </c>
      <c r="JP9" s="53">
        <f t="shared" si="153"/>
        <v>0</v>
      </c>
      <c r="JQ9" s="53">
        <f t="shared" si="154"/>
        <v>0</v>
      </c>
      <c r="JR9" s="53">
        <f t="shared" si="155"/>
        <v>0</v>
      </c>
      <c r="JS9" s="53">
        <f t="shared" si="156"/>
        <v>0</v>
      </c>
      <c r="JT9" s="55">
        <f t="shared" si="157"/>
        <v>0</v>
      </c>
      <c r="JU9" s="246"/>
      <c r="JV9" s="228">
        <f t="shared" ref="JV9:JV33" si="254">JV8+1</f>
        <v>42585</v>
      </c>
      <c r="JW9" s="44" t="str">
        <f t="shared" si="56"/>
        <v>1Wed</v>
      </c>
      <c r="JX9" s="229">
        <f>SUMPRODUCT((JX$6='Raw Data'!$I$2:$AN$2)*(JV9='Raw Data'!$B$3:$B$10473)*('Raw Data'!$I$3:$AN$10473))</f>
        <v>669</v>
      </c>
      <c r="JY9" s="228">
        <f t="shared" ref="JY9:JY33" si="255">JY8+1</f>
        <v>42554</v>
      </c>
      <c r="JZ9" s="44" t="str">
        <f t="shared" si="57"/>
        <v>1Sun</v>
      </c>
      <c r="KA9" s="229">
        <f>SUMPRODUCT((KA$6='Raw Data'!$I$2:$AN$2)*(JY9='Raw Data'!$B$3:$B$10473)*('Raw Data'!$I$3:$AN$10473))</f>
        <v>126</v>
      </c>
      <c r="KB9" s="228">
        <f t="shared" ref="KB9:KB33" si="256">KB8+1</f>
        <v>42524</v>
      </c>
      <c r="KC9" s="44" t="str">
        <f t="shared" si="58"/>
        <v>1Fri</v>
      </c>
      <c r="KD9" s="229">
        <f>SUMPRODUCT((KD$6='Raw Data'!$I$2:$AN$2)*(KB9='Raw Data'!$B$3:$B$10473)*('Raw Data'!$I$3:$AN$10473))</f>
        <v>598</v>
      </c>
      <c r="KE9" s="228">
        <f t="shared" ref="KE9:KE33" si="257">KE8+1</f>
        <v>42493</v>
      </c>
      <c r="KF9" s="44" t="str">
        <f t="shared" si="59"/>
        <v>1Tue</v>
      </c>
      <c r="KG9" s="229">
        <f>SUMPRODUCT((KG$6='Raw Data'!$I$2:$AN$2)*(KE9='Raw Data'!$B$3:$B$10473)*('Raw Data'!$I$3:$AN$10473))</f>
        <v>795</v>
      </c>
      <c r="KH9" s="14"/>
      <c r="KI9" s="49" t="s">
        <v>66</v>
      </c>
      <c r="KJ9" s="53">
        <f t="shared" si="158"/>
        <v>1.062235255783643E-2</v>
      </c>
      <c r="KK9" s="53">
        <f t="shared" si="159"/>
        <v>7.3764787752261659E-3</v>
      </c>
      <c r="KL9" s="53">
        <f t="shared" si="160"/>
        <v>9.1068301225919433E-3</v>
      </c>
      <c r="KM9" s="53">
        <f t="shared" si="161"/>
        <v>8.0355392957470444E-3</v>
      </c>
      <c r="KN9" s="55">
        <f t="shared" si="162"/>
        <v>8.571184709169493E-3</v>
      </c>
      <c r="KO9" s="246"/>
      <c r="KP9" s="228">
        <f t="shared" ref="KP9:KP33" si="258">KP8+1</f>
        <v>42585</v>
      </c>
      <c r="KQ9" s="44" t="str">
        <f t="shared" si="60"/>
        <v>1Wed</v>
      </c>
      <c r="KR9" s="229">
        <f>SUMPRODUCT((KR$6='Raw Data'!$I$2:$AN$2)*(KP9='Raw Data'!$B$3:$B$10473)*('Raw Data'!$I$3:$AN$10473))</f>
        <v>106</v>
      </c>
      <c r="KS9" s="228">
        <f t="shared" ref="KS9:KS33" si="259">KS8+1</f>
        <v>42554</v>
      </c>
      <c r="KT9" s="44" t="str">
        <f t="shared" si="61"/>
        <v>1Sun</v>
      </c>
      <c r="KU9" s="229">
        <f>SUMPRODUCT((KU$6='Raw Data'!$I$2:$AN$2)*(KS9='Raw Data'!$B$3:$B$10473)*('Raw Data'!$I$3:$AN$10473))</f>
        <v>59</v>
      </c>
      <c r="KV9" s="228">
        <f t="shared" ref="KV9:KV33" si="260">KV8+1</f>
        <v>42524</v>
      </c>
      <c r="KW9" s="44" t="str">
        <f t="shared" si="62"/>
        <v>1Fri</v>
      </c>
      <c r="KX9" s="229">
        <f>SUMPRODUCT((KX$6='Raw Data'!$I$2:$AN$2)*(KV9='Raw Data'!$B$3:$B$10473)*('Raw Data'!$I$3:$AN$10473))</f>
        <v>105</v>
      </c>
      <c r="KY9" s="228">
        <f t="shared" ref="KY9:KY33" si="261">KY8+1</f>
        <v>42493</v>
      </c>
      <c r="KZ9" s="44" t="str">
        <f t="shared" si="63"/>
        <v>1Tue</v>
      </c>
      <c r="LA9" s="229">
        <f>SUMPRODUCT((LA$6='Raw Data'!$I$2:$AN$2)*(KY9='Raw Data'!$B$3:$B$10473)*('Raw Data'!$I$3:$AN$10473))</f>
        <v>102</v>
      </c>
      <c r="LB9" s="14"/>
      <c r="LC9" s="49" t="s">
        <v>66</v>
      </c>
      <c r="LD9" s="53">
        <f t="shared" si="163"/>
        <v>2.3149772009821115E-2</v>
      </c>
      <c r="LE9" s="53">
        <f t="shared" si="164"/>
        <v>1.4109876913839688E-2</v>
      </c>
      <c r="LF9" s="53">
        <f t="shared" si="165"/>
        <v>1.923693491503687E-2</v>
      </c>
      <c r="LG9" s="53">
        <f t="shared" si="166"/>
        <v>1.6598718695398952E-2</v>
      </c>
      <c r="LH9" s="55">
        <f t="shared" si="167"/>
        <v>1.7917826805217911E-2</v>
      </c>
      <c r="LI9" s="246"/>
      <c r="LJ9" s="228">
        <f t="shared" ref="LJ9:LJ33" si="262">LJ8+1</f>
        <v>42585</v>
      </c>
      <c r="LK9" s="44" t="str">
        <f t="shared" si="64"/>
        <v>1Wed</v>
      </c>
      <c r="LL9" s="229">
        <f>SUMPRODUCT((LL$6='Raw Data'!$I$2:$AN$2)*(LJ9='Raw Data'!$B$3:$B$10473)*('Raw Data'!$I$3:$AN$10473))</f>
        <v>0</v>
      </c>
      <c r="LM9" s="228">
        <f t="shared" ref="LM9:LM33" si="263">LM8+1</f>
        <v>42554</v>
      </c>
      <c r="LN9" s="44" t="str">
        <f t="shared" si="65"/>
        <v>1Sun</v>
      </c>
      <c r="LO9" s="229">
        <f>SUMPRODUCT((LO$6='Raw Data'!$I$2:$AN$2)*(LM9='Raw Data'!$B$3:$B$10473)*('Raw Data'!$I$3:$AN$10473))</f>
        <v>0</v>
      </c>
      <c r="LP9" s="228">
        <f t="shared" ref="LP9:LP33" si="264">LP8+1</f>
        <v>42524</v>
      </c>
      <c r="LQ9" s="44" t="str">
        <f t="shared" si="66"/>
        <v>1Fri</v>
      </c>
      <c r="LR9" s="229">
        <f>SUMPRODUCT((LR$6='Raw Data'!$I$2:$AN$2)*(LP9='Raw Data'!$B$3:$B$10473)*('Raw Data'!$I$3:$AN$10473))</f>
        <v>0</v>
      </c>
      <c r="LS9" s="228">
        <f t="shared" ref="LS9:LS33" si="265">LS8+1</f>
        <v>42493</v>
      </c>
      <c r="LT9" s="44" t="str">
        <f t="shared" si="67"/>
        <v>1Tue</v>
      </c>
      <c r="LU9" s="229">
        <f>SUMPRODUCT((LU$6='Raw Data'!$I$2:$AN$2)*(LS9='Raw Data'!$B$3:$B$10473)*('Raw Data'!$I$3:$AN$10473))</f>
        <v>0</v>
      </c>
      <c r="LV9" s="14"/>
      <c r="LW9" s="49" t="s">
        <v>66</v>
      </c>
      <c r="LX9" s="53" t="str">
        <f t="shared" si="168"/>
        <v/>
      </c>
      <c r="LY9" s="53" t="str">
        <f t="shared" si="169"/>
        <v/>
      </c>
      <c r="LZ9" s="53" t="str">
        <f t="shared" si="170"/>
        <v/>
      </c>
      <c r="MA9" s="53" t="str">
        <f t="shared" si="171"/>
        <v/>
      </c>
      <c r="MB9" s="55" t="str">
        <f t="shared" si="172"/>
        <v/>
      </c>
      <c r="MC9" s="246"/>
      <c r="MD9" s="228">
        <f t="shared" ref="MD9:MD33" si="266">MD8+1</f>
        <v>42585</v>
      </c>
      <c r="ME9" s="44" t="str">
        <f t="shared" si="68"/>
        <v>1Wed</v>
      </c>
      <c r="MF9" s="229">
        <f>SUMPRODUCT((MF$6='Raw Data'!$I$2:$AN$2)*(MD9='Raw Data'!$B$3:$B$10473)*('Raw Data'!$I$3:$AN$10473))</f>
        <v>0</v>
      </c>
      <c r="MG9" s="228">
        <f t="shared" ref="MG9:MG33" si="267">MG8+1</f>
        <v>42554</v>
      </c>
      <c r="MH9" s="44" t="str">
        <f t="shared" si="69"/>
        <v>1Sun</v>
      </c>
      <c r="MI9" s="229">
        <f>SUMPRODUCT((MI$6='Raw Data'!$I$2:$AN$2)*(MG9='Raw Data'!$B$3:$B$10473)*('Raw Data'!$I$3:$AN$10473))</f>
        <v>0</v>
      </c>
      <c r="MJ9" s="228">
        <f t="shared" ref="MJ9:MJ33" si="268">MJ8+1</f>
        <v>42524</v>
      </c>
      <c r="MK9" s="44" t="str">
        <f t="shared" si="70"/>
        <v>1Fri</v>
      </c>
      <c r="ML9" s="229">
        <f>SUMPRODUCT((ML$6='Raw Data'!$I$2:$AN$2)*(MJ9='Raw Data'!$B$3:$B$10473)*('Raw Data'!$I$3:$AN$10473))</f>
        <v>0</v>
      </c>
      <c r="MM9" s="228">
        <f t="shared" ref="MM9:MM33" si="269">MM8+1</f>
        <v>42493</v>
      </c>
      <c r="MN9" s="44" t="str">
        <f t="shared" si="71"/>
        <v>1Tue</v>
      </c>
      <c r="MO9" s="229">
        <f>SUMPRODUCT((MO$6='Raw Data'!$I$2:$AN$2)*(MM9='Raw Data'!$B$3:$B$10473)*('Raw Data'!$I$3:$AN$10473))</f>
        <v>0</v>
      </c>
      <c r="MP9" s="14"/>
      <c r="MQ9" s="49" t="s">
        <v>66</v>
      </c>
      <c r="MR9" s="53" t="str">
        <f t="shared" si="173"/>
        <v/>
      </c>
      <c r="MS9" s="53" t="str">
        <f t="shared" si="174"/>
        <v/>
      </c>
      <c r="MT9" s="53" t="str">
        <f t="shared" si="175"/>
        <v/>
      </c>
      <c r="MU9" s="53" t="str">
        <f t="shared" si="176"/>
        <v/>
      </c>
      <c r="MV9" s="55" t="str">
        <f t="shared" si="177"/>
        <v/>
      </c>
      <c r="MW9" s="246"/>
      <c r="MX9" s="228">
        <f t="shared" ref="MX9:MX33" si="270">MX8+1</f>
        <v>42585</v>
      </c>
      <c r="MY9" s="44" t="str">
        <f t="shared" si="72"/>
        <v>1Wed</v>
      </c>
      <c r="MZ9" s="229">
        <f>SUMPRODUCT((MZ$6='Raw Data'!$I$2:$AN$2)*(MX9='Raw Data'!$B$3:$B$10473)*('Raw Data'!$I$3:$AN$10473))</f>
        <v>0</v>
      </c>
      <c r="NA9" s="228">
        <f t="shared" ref="NA9:NA33" si="271">NA8+1</f>
        <v>42554</v>
      </c>
      <c r="NB9" s="44" t="str">
        <f t="shared" si="73"/>
        <v>1Sun</v>
      </c>
      <c r="NC9" s="229">
        <f>SUMPRODUCT((NC$6='Raw Data'!$I$2:$AN$2)*(NA9='Raw Data'!$B$3:$B$10473)*('Raw Data'!$I$3:$AN$10473))</f>
        <v>0</v>
      </c>
      <c r="ND9" s="228">
        <f t="shared" ref="ND9:ND33" si="272">ND8+1</f>
        <v>42524</v>
      </c>
      <c r="NE9" s="44" t="str">
        <f t="shared" si="74"/>
        <v>1Fri</v>
      </c>
      <c r="NF9" s="229">
        <f>SUMPRODUCT((NF$6='Raw Data'!$I$2:$AN$2)*(ND9='Raw Data'!$B$3:$B$10473)*('Raw Data'!$I$3:$AN$10473))</f>
        <v>0</v>
      </c>
      <c r="NG9" s="228">
        <f t="shared" ref="NG9:NG33" si="273">NG8+1</f>
        <v>42493</v>
      </c>
      <c r="NH9" s="44" t="str">
        <f t="shared" si="75"/>
        <v>1Tue</v>
      </c>
      <c r="NI9" s="229">
        <f>SUMPRODUCT((NI$6='Raw Data'!$I$2:$AN$2)*(NG9='Raw Data'!$B$3:$B$10473)*('Raw Data'!$I$3:$AN$10473))</f>
        <v>0</v>
      </c>
      <c r="NJ9" s="14"/>
      <c r="NK9" s="49" t="s">
        <v>66</v>
      </c>
      <c r="NL9" s="53" t="str">
        <f t="shared" si="178"/>
        <v/>
      </c>
      <c r="NM9" s="53" t="str">
        <f t="shared" si="179"/>
        <v/>
      </c>
      <c r="NN9" s="53" t="str">
        <f t="shared" si="180"/>
        <v/>
      </c>
      <c r="NO9" s="53" t="str">
        <f t="shared" si="181"/>
        <v/>
      </c>
      <c r="NP9" s="55" t="str">
        <f t="shared" si="182"/>
        <v/>
      </c>
      <c r="NQ9" s="246"/>
      <c r="NR9" s="228">
        <f t="shared" ref="NR9:NR33" si="274">NR8+1</f>
        <v>42585</v>
      </c>
      <c r="NS9" s="44" t="str">
        <f t="shared" si="76"/>
        <v>1Wed</v>
      </c>
      <c r="NT9" s="229">
        <f>SUMPRODUCT((NT$6='Raw Data'!$I$2:$AN$2)*(NR9='Raw Data'!$B$3:$B$10473)*('Raw Data'!$I$3:$AN$10473))</f>
        <v>0</v>
      </c>
      <c r="NU9" s="228">
        <f t="shared" ref="NU9:NU33" si="275">NU8+1</f>
        <v>42554</v>
      </c>
      <c r="NV9" s="44" t="str">
        <f t="shared" si="77"/>
        <v>1Sun</v>
      </c>
      <c r="NW9" s="229">
        <f>SUMPRODUCT((NW$6='Raw Data'!$I$2:$AN$2)*(NU9='Raw Data'!$B$3:$B$10473)*('Raw Data'!$I$3:$AN$10473))</f>
        <v>0</v>
      </c>
      <c r="NX9" s="228">
        <f t="shared" ref="NX9:NX33" si="276">NX8+1</f>
        <v>42524</v>
      </c>
      <c r="NY9" s="44" t="str">
        <f t="shared" si="78"/>
        <v>1Fri</v>
      </c>
      <c r="NZ9" s="229">
        <f>SUMPRODUCT((NZ$6='Raw Data'!$I$2:$AN$2)*(NX9='Raw Data'!$B$3:$B$10473)*('Raw Data'!$I$3:$AN$10473))</f>
        <v>0</v>
      </c>
      <c r="OA9" s="228">
        <f t="shared" ref="OA9:OA33" si="277">OA8+1</f>
        <v>42493</v>
      </c>
      <c r="OB9" s="44" t="str">
        <f t="shared" si="79"/>
        <v>1Tue</v>
      </c>
      <c r="OC9" s="229">
        <f>SUMPRODUCT((OC$6='Raw Data'!$I$2:$AN$2)*(OA9='Raw Data'!$B$3:$B$10473)*('Raw Data'!$I$3:$AN$10473))</f>
        <v>0</v>
      </c>
      <c r="OD9" s="14"/>
      <c r="OE9" s="49" t="s">
        <v>66</v>
      </c>
      <c r="OF9" s="53" t="str">
        <f t="shared" si="183"/>
        <v/>
      </c>
      <c r="OG9" s="53" t="str">
        <f t="shared" si="184"/>
        <v/>
      </c>
      <c r="OH9" s="53" t="str">
        <f t="shared" si="185"/>
        <v/>
      </c>
      <c r="OI9" s="53" t="str">
        <f t="shared" si="186"/>
        <v/>
      </c>
      <c r="OJ9" s="55" t="str">
        <f t="shared" si="187"/>
        <v/>
      </c>
      <c r="OK9" s="246"/>
      <c r="OL9" s="228">
        <f t="shared" ref="OL9:OL33" si="278">OL8+1</f>
        <v>42585</v>
      </c>
      <c r="OM9" s="44" t="str">
        <f t="shared" si="80"/>
        <v>1Wed</v>
      </c>
      <c r="ON9" s="229">
        <f>SUMPRODUCT((ON$6='Raw Data'!$I$2:$AN$2)*(OL9='Raw Data'!$B$3:$B$10473)*('Raw Data'!$I$3:$AN$10473))</f>
        <v>0</v>
      </c>
      <c r="OO9" s="228">
        <f t="shared" ref="OO9:OO33" si="279">OO8+1</f>
        <v>42554</v>
      </c>
      <c r="OP9" s="44" t="str">
        <f t="shared" si="81"/>
        <v>1Sun</v>
      </c>
      <c r="OQ9" s="229">
        <f>SUMPRODUCT((OQ$6='Raw Data'!$I$2:$AN$2)*(OO9='Raw Data'!$B$3:$B$10473)*('Raw Data'!$I$3:$AN$10473))</f>
        <v>0</v>
      </c>
      <c r="OR9" s="228">
        <f t="shared" ref="OR9:OR33" si="280">OR8+1</f>
        <v>42524</v>
      </c>
      <c r="OS9" s="44" t="str">
        <f t="shared" si="82"/>
        <v>1Fri</v>
      </c>
      <c r="OT9" s="229">
        <f>SUMPRODUCT((OT$6='Raw Data'!$I$2:$AN$2)*(OR9='Raw Data'!$B$3:$B$10473)*('Raw Data'!$I$3:$AN$10473))</f>
        <v>0</v>
      </c>
      <c r="OU9" s="228">
        <f t="shared" ref="OU9:OU33" si="281">OU8+1</f>
        <v>42493</v>
      </c>
      <c r="OV9" s="44" t="str">
        <f t="shared" si="83"/>
        <v>1Tue</v>
      </c>
      <c r="OW9" s="229">
        <f>SUMPRODUCT((OW$6='Raw Data'!$I$2:$AN$2)*(OU9='Raw Data'!$B$3:$B$10473)*('Raw Data'!$I$3:$AN$10473))</f>
        <v>0</v>
      </c>
      <c r="OX9" s="14"/>
      <c r="OY9" s="49" t="s">
        <v>66</v>
      </c>
      <c r="OZ9" s="53" t="str">
        <f t="shared" si="188"/>
        <v/>
      </c>
      <c r="PA9" s="53" t="str">
        <f t="shared" si="189"/>
        <v/>
      </c>
      <c r="PB9" s="53" t="str">
        <f t="shared" si="190"/>
        <v/>
      </c>
      <c r="PC9" s="53" t="str">
        <f t="shared" si="191"/>
        <v/>
      </c>
      <c r="PD9" s="55" t="str">
        <f t="shared" si="192"/>
        <v/>
      </c>
      <c r="PE9" s="246"/>
      <c r="PF9" s="228">
        <f t="shared" ref="PF9:PF33" si="282">PF8+1</f>
        <v>42585</v>
      </c>
      <c r="PG9" s="44" t="str">
        <f t="shared" si="84"/>
        <v>1Wed</v>
      </c>
      <c r="PH9" s="229">
        <f>SUMPRODUCT((PH$6='Raw Data'!$I$2:$AN$2)*(PF9='Raw Data'!$B$3:$B$10473)*('Raw Data'!$I$3:$AN$10473))</f>
        <v>0</v>
      </c>
      <c r="PI9" s="228">
        <f t="shared" ref="PI9:PI33" si="283">PI8+1</f>
        <v>42554</v>
      </c>
      <c r="PJ9" s="44" t="str">
        <f t="shared" si="85"/>
        <v>1Sun</v>
      </c>
      <c r="PK9" s="229">
        <f>SUMPRODUCT((PK$6='Raw Data'!$I$2:$AN$2)*(PI9='Raw Data'!$B$3:$B$10473)*('Raw Data'!$I$3:$AN$10473))</f>
        <v>0</v>
      </c>
      <c r="PL9" s="228">
        <f t="shared" ref="PL9:PL33" si="284">PL8+1</f>
        <v>42524</v>
      </c>
      <c r="PM9" s="44" t="str">
        <f t="shared" si="86"/>
        <v>1Fri</v>
      </c>
      <c r="PN9" s="229">
        <f>SUMPRODUCT((PN$6='Raw Data'!$I$2:$AN$2)*(PL9='Raw Data'!$B$3:$B$10473)*('Raw Data'!$I$3:$AN$10473))</f>
        <v>0</v>
      </c>
      <c r="PO9" s="228">
        <f t="shared" ref="PO9:PO33" si="285">PO8+1</f>
        <v>42493</v>
      </c>
      <c r="PP9" s="44" t="str">
        <f t="shared" si="87"/>
        <v>1Tue</v>
      </c>
      <c r="PQ9" s="229">
        <f>SUMPRODUCT((PQ$6='Raw Data'!$I$2:$AN$2)*(PO9='Raw Data'!$B$3:$B$10473)*('Raw Data'!$I$3:$AN$10473))</f>
        <v>0</v>
      </c>
      <c r="PR9" s="14"/>
      <c r="PS9" s="49" t="s">
        <v>66</v>
      </c>
      <c r="PT9" s="53" t="str">
        <f t="shared" si="193"/>
        <v/>
      </c>
      <c r="PU9" s="53" t="str">
        <f t="shared" si="194"/>
        <v/>
      </c>
      <c r="PV9" s="53" t="str">
        <f t="shared" si="195"/>
        <v/>
      </c>
      <c r="PW9" s="53" t="str">
        <f t="shared" si="196"/>
        <v/>
      </c>
      <c r="PX9" s="55" t="str">
        <f t="shared" si="197"/>
        <v/>
      </c>
    </row>
    <row r="10" spans="2:440" ht="12.75" customHeight="1" x14ac:dyDescent="0.25">
      <c r="B10" s="228">
        <f t="shared" si="198"/>
        <v>42586</v>
      </c>
      <c r="C10" s="44" t="str">
        <f t="shared" si="0"/>
        <v>1Thu</v>
      </c>
      <c r="D10" s="229">
        <f>SUMPRODUCT((D$6='Raw Data'!$I$2:$AN$2)*(B10='Raw Data'!$B$3:$B$10473)*('Raw Data'!$I$3:$AN$10473))</f>
        <v>242</v>
      </c>
      <c r="E10" s="228">
        <f t="shared" si="199"/>
        <v>42555</v>
      </c>
      <c r="F10" s="44" t="str">
        <f t="shared" si="1"/>
        <v>1Mon</v>
      </c>
      <c r="G10" s="229">
        <f>SUMPRODUCT((G$6='Raw Data'!$I$2:$AN$2)*(E10='Raw Data'!$B$3:$B$10473)*('Raw Data'!$I$3:$AN$10473))</f>
        <v>219</v>
      </c>
      <c r="H10" s="228">
        <f t="shared" si="200"/>
        <v>42525</v>
      </c>
      <c r="I10" s="44" t="str">
        <f t="shared" si="2"/>
        <v>1Sat</v>
      </c>
      <c r="J10" s="229">
        <f>SUMPRODUCT((J$6='Raw Data'!$I$2:$AN$2)*(H10='Raw Data'!$B$3:$B$10473)*('Raw Data'!$I$3:$AN$10473))</f>
        <v>165</v>
      </c>
      <c r="K10" s="228">
        <f t="shared" si="201"/>
        <v>42494</v>
      </c>
      <c r="L10" s="44" t="str">
        <f t="shared" si="3"/>
        <v>1Wed</v>
      </c>
      <c r="M10" s="229">
        <f>SUMPRODUCT((M$6='Raw Data'!$I$2:$AN$2)*(K10='Raw Data'!$B$3:$B$10473)*('Raw Data'!$I$3:$AN$10473))</f>
        <v>160</v>
      </c>
      <c r="N10" s="14"/>
      <c r="O10" s="49" t="s">
        <v>67</v>
      </c>
      <c r="P10" s="53">
        <f t="shared" si="88"/>
        <v>2.9885961462839165E-2</v>
      </c>
      <c r="Q10" s="53">
        <f t="shared" si="89"/>
        <v>2.8225806451612902E-2</v>
      </c>
      <c r="R10" s="53">
        <f t="shared" si="90"/>
        <v>2.6140958983246677E-2</v>
      </c>
      <c r="S10" s="53">
        <f t="shared" si="91"/>
        <v>2.9088913282107574E-2</v>
      </c>
      <c r="T10" s="55">
        <f t="shared" si="92"/>
        <v>2.8657359866860237E-2</v>
      </c>
      <c r="U10" s="246"/>
      <c r="V10" s="228">
        <f t="shared" si="202"/>
        <v>42586</v>
      </c>
      <c r="W10" s="44" t="str">
        <f t="shared" si="4"/>
        <v>1Thu</v>
      </c>
      <c r="X10" s="229">
        <f>SUMPRODUCT((X$6='Raw Data'!$I$2:$AN$2)*(V10='Raw Data'!$B$3:$B$10473)*('Raw Data'!$I$3:$AN$10473))</f>
        <v>249</v>
      </c>
      <c r="Y10" s="228">
        <f t="shared" si="203"/>
        <v>42555</v>
      </c>
      <c r="Z10" s="44" t="str">
        <f t="shared" si="5"/>
        <v>1Mon</v>
      </c>
      <c r="AA10" s="229">
        <f>SUMPRODUCT((AA$6='Raw Data'!$I$2:$AN$2)*(Y10='Raw Data'!$B$3:$B$10473)*('Raw Data'!$I$3:$AN$10473))</f>
        <v>257</v>
      </c>
      <c r="AB10" s="228">
        <f t="shared" si="204"/>
        <v>42525</v>
      </c>
      <c r="AC10" s="44" t="str">
        <f t="shared" si="6"/>
        <v>1Sat</v>
      </c>
      <c r="AD10" s="229">
        <f>SUMPRODUCT((AD$6='Raw Data'!$I$2:$AN$2)*(AB10='Raw Data'!$B$3:$B$10473)*('Raw Data'!$I$3:$AN$10473))</f>
        <v>159</v>
      </c>
      <c r="AE10" s="228">
        <f t="shared" si="205"/>
        <v>42494</v>
      </c>
      <c r="AF10" s="44" t="str">
        <f t="shared" si="7"/>
        <v>1Wed</v>
      </c>
      <c r="AG10" s="229">
        <f>SUMPRODUCT((AG$6='Raw Data'!$I$2:$AN$2)*(AE10='Raw Data'!$B$3:$B$10473)*('Raw Data'!$I$3:$AN$10473))</f>
        <v>186</v>
      </c>
      <c r="AH10" s="14"/>
      <c r="AI10" s="49" t="s">
        <v>67</v>
      </c>
      <c r="AJ10" s="53">
        <f t="shared" si="93"/>
        <v>2.2048104956268223E-2</v>
      </c>
      <c r="AK10" s="53">
        <f t="shared" si="94"/>
        <v>2.4878944732008683E-2</v>
      </c>
      <c r="AL10" s="53">
        <f t="shared" si="95"/>
        <v>2.7078867200722102E-2</v>
      </c>
      <c r="AM10" s="53">
        <f t="shared" si="96"/>
        <v>2.4151875982925185E-2</v>
      </c>
      <c r="AN10" s="55">
        <f t="shared" si="97"/>
        <v>2.4515410357466932E-2</v>
      </c>
      <c r="AO10" s="246"/>
      <c r="AP10" s="228">
        <f t="shared" si="206"/>
        <v>42586</v>
      </c>
      <c r="AQ10" s="44" t="str">
        <f t="shared" si="8"/>
        <v>1Thu</v>
      </c>
      <c r="AR10" s="229">
        <f>SUMPRODUCT((AR$6='Raw Data'!$I$2:$AN$2)*(AP10='Raw Data'!$B$3:$B$10473)*('Raw Data'!$I$3:$AN$10473))</f>
        <v>96</v>
      </c>
      <c r="AS10" s="228">
        <f t="shared" si="207"/>
        <v>42555</v>
      </c>
      <c r="AT10" s="44" t="str">
        <f t="shared" si="9"/>
        <v>1Mon</v>
      </c>
      <c r="AU10" s="229">
        <f>SUMPRODUCT((AU$6='Raw Data'!$I$2:$AN$2)*(AS10='Raw Data'!$B$3:$B$10473)*('Raw Data'!$I$3:$AN$10473))</f>
        <v>113</v>
      </c>
      <c r="AV10" s="228">
        <f t="shared" si="208"/>
        <v>42525</v>
      </c>
      <c r="AW10" s="44" t="str">
        <f t="shared" si="10"/>
        <v>1Sat</v>
      </c>
      <c r="AX10" s="229">
        <f>SUMPRODUCT((AX$6='Raw Data'!$I$2:$AN$2)*(AV10='Raw Data'!$B$3:$B$10473)*('Raw Data'!$I$3:$AN$10473))</f>
        <v>76</v>
      </c>
      <c r="AY10" s="228">
        <f t="shared" si="209"/>
        <v>42494</v>
      </c>
      <c r="AZ10" s="44" t="str">
        <f t="shared" si="11"/>
        <v>1Wed</v>
      </c>
      <c r="BA10" s="229">
        <f>SUMPRODUCT((BA$6='Raw Data'!$I$2:$AN$2)*(AY10='Raw Data'!$B$3:$B$10473)*('Raw Data'!$I$3:$AN$10473))</f>
        <v>79</v>
      </c>
      <c r="BB10" s="14"/>
      <c r="BC10" s="49" t="s">
        <v>67</v>
      </c>
      <c r="BD10" s="53">
        <f t="shared" si="98"/>
        <v>3.3748493370831661E-2</v>
      </c>
      <c r="BE10" s="53">
        <f t="shared" si="99"/>
        <v>4.1764246682279467E-2</v>
      </c>
      <c r="BF10" s="53">
        <f t="shared" si="100"/>
        <v>3.2029565753002774E-2</v>
      </c>
      <c r="BG10" s="53">
        <f t="shared" si="101"/>
        <v>3.0633909614801336E-2</v>
      </c>
      <c r="BH10" s="55">
        <f t="shared" si="102"/>
        <v>3.2889029561917221E-2</v>
      </c>
      <c r="BI10" s="246"/>
      <c r="BJ10" s="228">
        <f t="shared" si="210"/>
        <v>42586</v>
      </c>
      <c r="BK10" s="44" t="str">
        <f t="shared" si="12"/>
        <v>1Thu</v>
      </c>
      <c r="BL10" s="229">
        <f>SUMPRODUCT((BL$6='Raw Data'!$I$2:$AN$2)*(BJ10='Raw Data'!$B$3:$B$10473)*('Raw Data'!$I$3:$AN$10473))</f>
        <v>38</v>
      </c>
      <c r="BM10" s="228">
        <f t="shared" si="211"/>
        <v>42555</v>
      </c>
      <c r="BN10" s="44" t="str">
        <f t="shared" si="13"/>
        <v>1Mon</v>
      </c>
      <c r="BO10" s="229">
        <f>SUMPRODUCT((BO$6='Raw Data'!$I$2:$AN$2)*(BM10='Raw Data'!$B$3:$B$10473)*('Raw Data'!$I$3:$AN$10473))</f>
        <v>31</v>
      </c>
      <c r="BP10" s="228">
        <f t="shared" si="212"/>
        <v>42525</v>
      </c>
      <c r="BQ10" s="44" t="str">
        <f t="shared" si="14"/>
        <v>1Sat</v>
      </c>
      <c r="BR10" s="229">
        <f>SUMPRODUCT((BR$6='Raw Data'!$I$2:$AN$2)*(BP10='Raw Data'!$B$3:$B$10473)*('Raw Data'!$I$3:$AN$10473))</f>
        <v>41</v>
      </c>
      <c r="BS10" s="228">
        <f t="shared" si="213"/>
        <v>42494</v>
      </c>
      <c r="BT10" s="44" t="str">
        <f t="shared" si="15"/>
        <v>1Wed</v>
      </c>
      <c r="BU10" s="229">
        <f>SUMPRODUCT((BU$6='Raw Data'!$I$2:$AN$2)*(BS10='Raw Data'!$B$3:$B$10473)*('Raw Data'!$I$3:$AN$10473))</f>
        <v>34</v>
      </c>
      <c r="BV10" s="14"/>
      <c r="BW10" s="49" t="s">
        <v>67</v>
      </c>
      <c r="BX10" s="53">
        <f t="shared" si="103"/>
        <v>1.7514595496246871E-2</v>
      </c>
      <c r="BY10" s="53">
        <f t="shared" si="104"/>
        <v>3.1690140845070422E-2</v>
      </c>
      <c r="BZ10" s="53">
        <f t="shared" si="105"/>
        <v>3.1839622641509434E-2</v>
      </c>
      <c r="CA10" s="53">
        <f t="shared" si="106"/>
        <v>2.9526029526029528E-2</v>
      </c>
      <c r="CB10" s="55">
        <f t="shared" si="107"/>
        <v>3.0608085185549975E-2</v>
      </c>
      <c r="CC10" s="246"/>
      <c r="CD10" s="228">
        <f t="shared" si="214"/>
        <v>42586</v>
      </c>
      <c r="CE10" s="44" t="str">
        <f t="shared" si="16"/>
        <v>1Thu</v>
      </c>
      <c r="CF10" s="229">
        <f>SUMPRODUCT((CF$6='Raw Data'!$I$2:$AN$2)*(CD10='Raw Data'!$B$3:$B$10473)*('Raw Data'!$I$3:$AN$10473))</f>
        <v>449</v>
      </c>
      <c r="CG10" s="228">
        <f t="shared" si="215"/>
        <v>42555</v>
      </c>
      <c r="CH10" s="44" t="str">
        <f t="shared" si="17"/>
        <v>1Mon</v>
      </c>
      <c r="CI10" s="229">
        <f>SUMPRODUCT((CI$6='Raw Data'!$I$2:$AN$2)*(CG10='Raw Data'!$B$3:$B$10473)*('Raw Data'!$I$3:$AN$10473))</f>
        <v>481</v>
      </c>
      <c r="CJ10" s="228">
        <f t="shared" si="216"/>
        <v>42525</v>
      </c>
      <c r="CK10" s="44" t="str">
        <f t="shared" si="18"/>
        <v>1Sat</v>
      </c>
      <c r="CL10" s="229">
        <f>SUMPRODUCT((CL$6='Raw Data'!$I$2:$AN$2)*(CJ10='Raw Data'!$B$3:$B$10473)*('Raw Data'!$I$3:$AN$10473))</f>
        <v>330</v>
      </c>
      <c r="CM10" s="228">
        <f t="shared" si="217"/>
        <v>42494</v>
      </c>
      <c r="CN10" s="44" t="str">
        <f t="shared" si="19"/>
        <v>1Wed</v>
      </c>
      <c r="CO10" s="229">
        <f>SUMPRODUCT((CO$6='Raw Data'!$I$2:$AN$2)*(CM10='Raw Data'!$B$3:$B$10473)*('Raw Data'!$I$3:$AN$10473))</f>
        <v>487</v>
      </c>
      <c r="CP10" s="14"/>
      <c r="CQ10" s="49" t="s">
        <v>67</v>
      </c>
      <c r="CR10" s="53">
        <f t="shared" si="108"/>
        <v>2.7981152591518666E-2</v>
      </c>
      <c r="CS10" s="53">
        <f t="shared" si="109"/>
        <v>1.9657295452859581E-2</v>
      </c>
      <c r="CT10" s="53">
        <f t="shared" si="110"/>
        <v>2.435734687400825E-2</v>
      </c>
      <c r="CU10" s="53">
        <f t="shared" si="111"/>
        <v>2.0401971937808114E-2</v>
      </c>
      <c r="CV10" s="55">
        <f t="shared" si="112"/>
        <v>2.2379659405908182E-2</v>
      </c>
      <c r="CW10" s="246"/>
      <c r="CX10" s="228">
        <f t="shared" si="218"/>
        <v>42586</v>
      </c>
      <c r="CY10" s="44" t="str">
        <f t="shared" si="20"/>
        <v>1Thu</v>
      </c>
      <c r="CZ10" s="229">
        <f>SUMPRODUCT((CZ$6='Raw Data'!$I$2:$AN$2)*(CX10='Raw Data'!$B$3:$B$10473)*('Raw Data'!$I$3:$AN$10473))</f>
        <v>98</v>
      </c>
      <c r="DA10" s="228">
        <f t="shared" si="219"/>
        <v>42555</v>
      </c>
      <c r="DB10" s="44" t="str">
        <f t="shared" si="21"/>
        <v>1Mon</v>
      </c>
      <c r="DC10" s="229">
        <f>SUMPRODUCT((DC$6='Raw Data'!$I$2:$AN$2)*(DA10='Raw Data'!$B$3:$B$10473)*('Raw Data'!$I$3:$AN$10473))</f>
        <v>66</v>
      </c>
      <c r="DD10" s="228">
        <f t="shared" si="220"/>
        <v>42525</v>
      </c>
      <c r="DE10" s="44" t="str">
        <f t="shared" si="22"/>
        <v>1Sat</v>
      </c>
      <c r="DF10" s="229">
        <f>SUMPRODUCT((DF$6='Raw Data'!$I$2:$AN$2)*(DD10='Raw Data'!$B$3:$B$10473)*('Raw Data'!$I$3:$AN$10473))</f>
        <v>50</v>
      </c>
      <c r="DG10" s="228">
        <f t="shared" si="221"/>
        <v>42586</v>
      </c>
      <c r="DH10" s="44" t="str">
        <f t="shared" si="23"/>
        <v>1Thu</v>
      </c>
      <c r="DI10" s="229">
        <f>SUMPRODUCT((DI$6='Raw Data'!$I$2:$AN$2)*(DG10='Raw Data'!$B$3:$B$10473)*('Raw Data'!$I$3:$AN$10473))</f>
        <v>98</v>
      </c>
      <c r="DJ10" s="14"/>
      <c r="DK10" s="49" t="s">
        <v>67</v>
      </c>
      <c r="DL10" s="53">
        <f t="shared" si="113"/>
        <v>2.5188916876574308E-2</v>
      </c>
      <c r="DM10" s="53">
        <f t="shared" si="114"/>
        <v>2.145002145002145E-2</v>
      </c>
      <c r="DN10" s="53">
        <f t="shared" si="115"/>
        <v>4.0301441677588465E-2</v>
      </c>
      <c r="DO10" s="53">
        <f t="shared" si="116"/>
        <v>2.5188916876574308E-2</v>
      </c>
      <c r="DP10" s="55">
        <f t="shared" si="117"/>
        <v>2.5188916876574308E-2</v>
      </c>
      <c r="DQ10" s="246"/>
      <c r="DR10" s="228">
        <f t="shared" si="222"/>
        <v>42586</v>
      </c>
      <c r="DS10" s="44" t="str">
        <f t="shared" si="24"/>
        <v>1Thu</v>
      </c>
      <c r="DT10" s="229">
        <f>SUMPRODUCT((DT$6='Raw Data'!$I$2:$AN$2)*(DR10='Raw Data'!$B$3:$B$10473)*('Raw Data'!$I$3:$AN$10473))</f>
        <v>347</v>
      </c>
      <c r="DU10" s="228">
        <f t="shared" si="223"/>
        <v>42555</v>
      </c>
      <c r="DV10" s="44" t="str">
        <f t="shared" si="25"/>
        <v>1Mon</v>
      </c>
      <c r="DW10" s="229">
        <f>SUMPRODUCT((DW$6='Raw Data'!$I$2:$AN$2)*(DU10='Raw Data'!$B$3:$B$10473)*('Raw Data'!$I$3:$AN$10473))</f>
        <v>414</v>
      </c>
      <c r="DX10" s="228">
        <f t="shared" si="224"/>
        <v>42525</v>
      </c>
      <c r="DY10" s="44" t="str">
        <f t="shared" si="26"/>
        <v>1Sat</v>
      </c>
      <c r="DZ10" s="229">
        <f>SUMPRODUCT((DZ$6='Raw Data'!$I$2:$AN$2)*(DX10='Raw Data'!$B$3:$B$10473)*('Raw Data'!$I$3:$AN$10473))</f>
        <v>0</v>
      </c>
      <c r="EA10" s="228">
        <f t="shared" si="225"/>
        <v>42494</v>
      </c>
      <c r="EB10" s="44" t="str">
        <f t="shared" si="27"/>
        <v>1Wed</v>
      </c>
      <c r="EC10" s="229">
        <f>SUMPRODUCT((EC$6='Raw Data'!$I$2:$AN$2)*(EA10='Raw Data'!$B$3:$B$10473)*('Raw Data'!$I$3:$AN$10473))</f>
        <v>67</v>
      </c>
      <c r="ED10" s="14"/>
      <c r="EE10" s="49" t="s">
        <v>67</v>
      </c>
      <c r="EF10" s="53">
        <f t="shared" si="118"/>
        <v>3.1372549019607843E-2</v>
      </c>
      <c r="EG10" s="53">
        <f t="shared" si="119"/>
        <v>0</v>
      </c>
      <c r="EH10" s="53">
        <f t="shared" si="120"/>
        <v>3.1716821822905389E-2</v>
      </c>
      <c r="EI10" s="53">
        <f t="shared" si="121"/>
        <v>2.8607325794916399E-2</v>
      </c>
      <c r="EJ10" s="55">
        <f t="shared" si="122"/>
        <v>2.9989937407262121E-2</v>
      </c>
      <c r="EK10" s="246"/>
      <c r="EL10" s="228">
        <f t="shared" si="226"/>
        <v>42586</v>
      </c>
      <c r="EM10" s="44" t="str">
        <f t="shared" si="28"/>
        <v>1Thu</v>
      </c>
      <c r="EN10" s="229">
        <f>SUMPRODUCT((EN$6='Raw Data'!$I$2:$AN$2)*(EL10='Raw Data'!$B$3:$B$10473)*('Raw Data'!$I$3:$AN$10473))</f>
        <v>2871</v>
      </c>
      <c r="EO10" s="228">
        <f t="shared" si="227"/>
        <v>42555</v>
      </c>
      <c r="EP10" s="44" t="str">
        <f t="shared" si="29"/>
        <v>1Mon</v>
      </c>
      <c r="EQ10" s="229">
        <f>SUMPRODUCT((EQ$6='Raw Data'!$I$2:$AN$2)*(EO10='Raw Data'!$B$3:$B$10473)*('Raw Data'!$I$3:$AN$10473))</f>
        <v>1850</v>
      </c>
      <c r="ER10" s="228">
        <f t="shared" si="228"/>
        <v>42525</v>
      </c>
      <c r="ES10" s="44" t="str">
        <f t="shared" si="30"/>
        <v>1Sat</v>
      </c>
      <c r="ET10" s="229">
        <f>SUMPRODUCT((ET$6='Raw Data'!$I$2:$AN$2)*(ER10='Raw Data'!$B$3:$B$10473)*('Raw Data'!$I$3:$AN$10473))</f>
        <v>1839</v>
      </c>
      <c r="EU10" s="228">
        <f t="shared" si="229"/>
        <v>42494</v>
      </c>
      <c r="EV10" s="44" t="str">
        <f t="shared" si="31"/>
        <v>1Wed</v>
      </c>
      <c r="EW10" s="229">
        <f>SUMPRODUCT((EW$6='Raw Data'!$I$2:$AN$2)*(EU10='Raw Data'!$B$3:$B$10473)*('Raw Data'!$I$3:$AN$10473))</f>
        <v>3090</v>
      </c>
      <c r="EX10" s="14"/>
      <c r="EY10" s="49" t="s">
        <v>67</v>
      </c>
      <c r="EZ10" s="53">
        <f t="shared" si="123"/>
        <v>1.8905336143361307E-2</v>
      </c>
      <c r="FA10" s="53">
        <f t="shared" si="124"/>
        <v>1.8809433493348682E-2</v>
      </c>
      <c r="FB10" s="53">
        <f t="shared" si="125"/>
        <v>2.0351199056480147E-2</v>
      </c>
      <c r="FC10" s="53">
        <f t="shared" si="126"/>
        <v>1.8755338331593433E-2</v>
      </c>
      <c r="FD10" s="55">
        <f t="shared" si="127"/>
        <v>1.8857384818354993E-2</v>
      </c>
      <c r="FE10" s="246"/>
      <c r="FF10" s="228">
        <f t="shared" si="230"/>
        <v>42586</v>
      </c>
      <c r="FG10" s="44" t="str">
        <f t="shared" si="32"/>
        <v>1Thu</v>
      </c>
      <c r="FH10" s="229">
        <f>SUMPRODUCT((FH$6='Raw Data'!$I$2:$AN$2)*(FF10='Raw Data'!$B$3:$B$10473)*('Raw Data'!$I$3:$AN$10473))</f>
        <v>2317</v>
      </c>
      <c r="FI10" s="228">
        <f t="shared" si="231"/>
        <v>42555</v>
      </c>
      <c r="FJ10" s="44" t="str">
        <f t="shared" si="33"/>
        <v>1Mon</v>
      </c>
      <c r="FK10" s="229">
        <f>SUMPRODUCT((FK$6='Raw Data'!$I$2:$AN$2)*(FI10='Raw Data'!$B$3:$B$10473)*('Raw Data'!$I$3:$AN$10473))</f>
        <v>1364</v>
      </c>
      <c r="FL10" s="228">
        <f t="shared" si="232"/>
        <v>42525</v>
      </c>
      <c r="FM10" s="44" t="str">
        <f t="shared" si="34"/>
        <v>1Sat</v>
      </c>
      <c r="FN10" s="229">
        <f>SUMPRODUCT((FN$6='Raw Data'!$I$2:$AN$2)*(FL10='Raw Data'!$B$3:$B$10473)*('Raw Data'!$I$3:$AN$10473))</f>
        <v>1658</v>
      </c>
      <c r="FO10" s="228">
        <f t="shared" si="233"/>
        <v>42494</v>
      </c>
      <c r="FP10" s="44" t="str">
        <f t="shared" si="35"/>
        <v>1Wed</v>
      </c>
      <c r="FQ10" s="229">
        <f>SUMPRODUCT((FQ$6='Raw Data'!$I$2:$AN$2)*(FO10='Raw Data'!$B$3:$B$10473)*('Raw Data'!$I$3:$AN$10473))</f>
        <v>2129</v>
      </c>
      <c r="FR10" s="14"/>
      <c r="FS10" s="49" t="s">
        <v>67</v>
      </c>
      <c r="FT10" s="53">
        <f t="shared" si="128"/>
        <v>2.4371770487940349E-2</v>
      </c>
      <c r="FU10" s="53">
        <f t="shared" si="129"/>
        <v>2.5736562478437867E-2</v>
      </c>
      <c r="FV10" s="53">
        <f t="shared" si="130"/>
        <v>2.7323610563657865E-2</v>
      </c>
      <c r="FW10" s="53">
        <f t="shared" si="131"/>
        <v>2.4889983161409914E-2</v>
      </c>
      <c r="FX10" s="55">
        <f t="shared" si="132"/>
        <v>2.531327281992389E-2</v>
      </c>
      <c r="FY10" s="246"/>
      <c r="FZ10" s="228">
        <f t="shared" si="234"/>
        <v>42586</v>
      </c>
      <c r="GA10" s="44" t="str">
        <f t="shared" si="36"/>
        <v>1Thu</v>
      </c>
      <c r="GB10" s="229">
        <f>SUMPRODUCT((GB$6='Raw Data'!$I$2:$AN$2)*(FZ10='Raw Data'!$B$3:$B$10473)*('Raw Data'!$I$3:$AN$10473))</f>
        <v>150</v>
      </c>
      <c r="GC10" s="228">
        <f t="shared" si="235"/>
        <v>42555</v>
      </c>
      <c r="GD10" s="44" t="str">
        <f t="shared" si="37"/>
        <v>1Mon</v>
      </c>
      <c r="GE10" s="229">
        <f>SUMPRODUCT((GE$6='Raw Data'!$I$2:$AN$2)*(GC10='Raw Data'!$B$3:$B$10473)*('Raw Data'!$I$3:$AN$10473))</f>
        <v>144</v>
      </c>
      <c r="GF10" s="228">
        <f t="shared" si="236"/>
        <v>42525</v>
      </c>
      <c r="GG10" s="44" t="str">
        <f t="shared" si="38"/>
        <v>1Sat</v>
      </c>
      <c r="GH10" s="229">
        <f>SUMPRODUCT((GH$6='Raw Data'!$I$2:$AN$2)*(GF10='Raw Data'!$B$3:$B$10473)*('Raw Data'!$I$3:$AN$10473))</f>
        <v>115</v>
      </c>
      <c r="GI10" s="228">
        <f t="shared" si="237"/>
        <v>42494</v>
      </c>
      <c r="GJ10" s="44" t="str">
        <f t="shared" si="39"/>
        <v>1Wed</v>
      </c>
      <c r="GK10" s="229">
        <f>SUMPRODUCT((GK$6='Raw Data'!$I$2:$AN$2)*(GI10='Raw Data'!$B$3:$B$10473)*('Raw Data'!$I$3:$AN$10473))</f>
        <v>135</v>
      </c>
      <c r="GL10" s="14"/>
      <c r="GM10" s="49" t="s">
        <v>67</v>
      </c>
      <c r="GN10" s="53">
        <f t="shared" si="133"/>
        <v>2.8929384965831435E-2</v>
      </c>
      <c r="GO10" s="53">
        <f t="shared" si="134"/>
        <v>2.3719165085388995E-2</v>
      </c>
      <c r="GP10" s="53">
        <f t="shared" si="135"/>
        <v>3.258375401560349E-2</v>
      </c>
      <c r="GQ10" s="53">
        <f t="shared" si="136"/>
        <v>2.1678966789667898E-2</v>
      </c>
      <c r="GR10" s="55">
        <f t="shared" si="137"/>
        <v>2.6324275025610216E-2</v>
      </c>
      <c r="GS10" s="246"/>
      <c r="GT10" s="228">
        <f t="shared" si="238"/>
        <v>42586</v>
      </c>
      <c r="GU10" s="44" t="str">
        <f t="shared" si="40"/>
        <v>1Thu</v>
      </c>
      <c r="GV10" s="229">
        <f>SUMPRODUCT((GV$6='Raw Data'!$I$2:$AN$2)*(GT10='Raw Data'!$B$3:$B$10473)*('Raw Data'!$I$3:$AN$10473))</f>
        <v>93</v>
      </c>
      <c r="GW10" s="228">
        <f t="shared" si="239"/>
        <v>42555</v>
      </c>
      <c r="GX10" s="44" t="str">
        <f t="shared" si="41"/>
        <v>1Mon</v>
      </c>
      <c r="GY10" s="229">
        <f>SUMPRODUCT((GY$6='Raw Data'!$I$2:$AN$2)*(GW10='Raw Data'!$B$3:$B$10473)*('Raw Data'!$I$3:$AN$10473))</f>
        <v>90</v>
      </c>
      <c r="GZ10" s="228">
        <f t="shared" si="240"/>
        <v>42525</v>
      </c>
      <c r="HA10" s="44" t="str">
        <f t="shared" si="42"/>
        <v>1Sat</v>
      </c>
      <c r="HB10" s="229">
        <f>SUMPRODUCT((HB$6='Raw Data'!$I$2:$AN$2)*(GZ10='Raw Data'!$B$3:$B$10473)*('Raw Data'!$I$3:$AN$10473))</f>
        <v>52</v>
      </c>
      <c r="HC10" s="228">
        <f t="shared" si="241"/>
        <v>42494</v>
      </c>
      <c r="HD10" s="44" t="str">
        <f t="shared" si="43"/>
        <v>1Wed</v>
      </c>
      <c r="HE10" s="229">
        <f>SUMPRODUCT((HE$6='Raw Data'!$I$2:$AN$2)*(HC10='Raw Data'!$B$3:$B$10473)*('Raw Data'!$I$3:$AN$10473))</f>
        <v>50</v>
      </c>
      <c r="HF10" s="14"/>
      <c r="HG10" s="49" t="s">
        <v>67</v>
      </c>
      <c r="HH10" s="53">
        <f t="shared" si="138"/>
        <v>2.1094640820980615E-2</v>
      </c>
      <c r="HI10" s="53">
        <f t="shared" si="139"/>
        <v>2.0600089565606806E-2</v>
      </c>
      <c r="HJ10" s="53">
        <f t="shared" si="140"/>
        <v>2.8922237380627557E-2</v>
      </c>
      <c r="HK10" s="53">
        <f t="shared" si="141"/>
        <v>2.7005239822652155E-2</v>
      </c>
      <c r="HL10" s="55">
        <f t="shared" si="142"/>
        <v>2.4049940321816385E-2</v>
      </c>
      <c r="HM10" s="246"/>
      <c r="HN10" s="228">
        <f t="shared" si="242"/>
        <v>42586</v>
      </c>
      <c r="HO10" s="44" t="str">
        <f t="shared" si="44"/>
        <v>1Thu</v>
      </c>
      <c r="HP10" s="229">
        <f>SUMPRODUCT((HP$6='Raw Data'!$I$2:$AN$2)*(HN10='Raw Data'!$B$3:$B$10473)*('Raw Data'!$I$3:$AN$10473))</f>
        <v>150</v>
      </c>
      <c r="HQ10" s="228">
        <f t="shared" si="243"/>
        <v>42555</v>
      </c>
      <c r="HR10" s="44" t="str">
        <f t="shared" si="45"/>
        <v>1Mon</v>
      </c>
      <c r="HS10" s="229">
        <f>SUMPRODUCT((HS$6='Raw Data'!$I$2:$AN$2)*(HQ10='Raw Data'!$B$3:$B$10473)*('Raw Data'!$I$3:$AN$10473))</f>
        <v>177</v>
      </c>
      <c r="HT10" s="228">
        <f t="shared" si="244"/>
        <v>42525</v>
      </c>
      <c r="HU10" s="44" t="str">
        <f t="shared" si="46"/>
        <v>1Sat</v>
      </c>
      <c r="HV10" s="229">
        <f>SUMPRODUCT((HV$6='Raw Data'!$I$2:$AN$2)*(HT10='Raw Data'!$B$3:$B$10473)*('Raw Data'!$I$3:$AN$10473))</f>
        <v>153</v>
      </c>
      <c r="HW10" s="228">
        <f t="shared" si="245"/>
        <v>42494</v>
      </c>
      <c r="HX10" s="44" t="str">
        <f t="shared" si="47"/>
        <v>1Wed</v>
      </c>
      <c r="HY10" s="229">
        <f>SUMPRODUCT((HY$6='Raw Data'!$I$2:$AN$2)*(HW10='Raw Data'!$B$3:$B$10473)*('Raw Data'!$I$3:$AN$10473))</f>
        <v>129</v>
      </c>
      <c r="HZ10" s="14"/>
      <c r="IA10" s="49" t="s">
        <v>67</v>
      </c>
      <c r="IB10" s="53">
        <f t="shared" si="143"/>
        <v>1.9388830347734459E-2</v>
      </c>
      <c r="IC10" s="53">
        <f t="shared" si="144"/>
        <v>3.0996309963099631E-2</v>
      </c>
      <c r="ID10" s="53">
        <f t="shared" si="145"/>
        <v>2.0694115111015304E-2</v>
      </c>
      <c r="IE10" s="53">
        <f t="shared" si="146"/>
        <v>3.2019167937268569E-2</v>
      </c>
      <c r="IF10" s="55">
        <f t="shared" si="147"/>
        <v>2.5845212537057467E-2</v>
      </c>
      <c r="IG10" s="246"/>
      <c r="IH10" s="228">
        <f t="shared" si="246"/>
        <v>42586</v>
      </c>
      <c r="II10" s="44" t="str">
        <f t="shared" si="48"/>
        <v>1Thu</v>
      </c>
      <c r="IJ10" s="229">
        <f>SUMPRODUCT((IJ$6='Raw Data'!$I$2:$AN$2)*(IH10='Raw Data'!$B$3:$B$10473)*('Raw Data'!$I$3:$AN$10473))</f>
        <v>36</v>
      </c>
      <c r="IK10" s="228">
        <f t="shared" si="247"/>
        <v>42555</v>
      </c>
      <c r="IL10" s="44" t="str">
        <f t="shared" si="49"/>
        <v>1Mon</v>
      </c>
      <c r="IM10" s="229">
        <f>SUMPRODUCT((IM$6='Raw Data'!$I$2:$AN$2)*(IK10='Raw Data'!$B$3:$B$10473)*('Raw Data'!$I$3:$AN$10473))</f>
        <v>4</v>
      </c>
      <c r="IN10" s="228">
        <f t="shared" si="248"/>
        <v>42525</v>
      </c>
      <c r="IO10" s="44" t="str">
        <f t="shared" si="50"/>
        <v>1Sat</v>
      </c>
      <c r="IP10" s="229">
        <f>SUMPRODUCT((IP$6='Raw Data'!$I$2:$AN$2)*(IN10='Raw Data'!$B$3:$B$10473)*('Raw Data'!$I$3:$AN$10473))</f>
        <v>0</v>
      </c>
      <c r="IQ10" s="228">
        <f t="shared" si="249"/>
        <v>42494</v>
      </c>
      <c r="IR10" s="44" t="str">
        <f t="shared" si="51"/>
        <v>1Wed</v>
      </c>
      <c r="IS10" s="229">
        <f>SUMPRODUCT((IS$6='Raw Data'!$I$2:$AN$2)*(IQ10='Raw Data'!$B$3:$B$10473)*('Raw Data'!$I$3:$AN$10473))</f>
        <v>34</v>
      </c>
      <c r="IT10" s="14"/>
      <c r="IU10" s="49" t="s">
        <v>67</v>
      </c>
      <c r="IV10" s="53">
        <f t="shared" si="148"/>
        <v>0</v>
      </c>
      <c r="IW10" s="53">
        <f t="shared" si="149"/>
        <v>0</v>
      </c>
      <c r="IX10" s="53">
        <f t="shared" si="150"/>
        <v>0</v>
      </c>
      <c r="IY10" s="53">
        <f t="shared" si="151"/>
        <v>0</v>
      </c>
      <c r="IZ10" s="55">
        <f t="shared" si="152"/>
        <v>0</v>
      </c>
      <c r="JA10" s="246"/>
      <c r="JB10" s="228">
        <f t="shared" si="250"/>
        <v>42586</v>
      </c>
      <c r="JC10" s="44" t="str">
        <f t="shared" si="52"/>
        <v>1Thu</v>
      </c>
      <c r="JD10" s="229">
        <f>SUMPRODUCT((JD$6='Raw Data'!$I$2:$AN$2)*(JB10='Raw Data'!$B$3:$B$10473)*('Raw Data'!$I$3:$AN$10473))</f>
        <v>77</v>
      </c>
      <c r="JE10" s="228">
        <f t="shared" si="251"/>
        <v>42555</v>
      </c>
      <c r="JF10" s="44" t="str">
        <f t="shared" si="53"/>
        <v>1Mon</v>
      </c>
      <c r="JG10" s="229">
        <f>SUMPRODUCT((JG$6='Raw Data'!$I$2:$AN$2)*(JE10='Raw Data'!$B$3:$B$10473)*('Raw Data'!$I$3:$AN$10473))</f>
        <v>29</v>
      </c>
      <c r="JH10" s="228">
        <f t="shared" si="252"/>
        <v>42525</v>
      </c>
      <c r="JI10" s="44" t="str">
        <f t="shared" si="54"/>
        <v>1Sat</v>
      </c>
      <c r="JJ10" s="229">
        <f>SUMPRODUCT((JJ$6='Raw Data'!$I$2:$AN$2)*(JH10='Raw Data'!$B$3:$B$10473)*('Raw Data'!$I$3:$AN$10473))</f>
        <v>0</v>
      </c>
      <c r="JK10" s="228">
        <f t="shared" si="253"/>
        <v>42494</v>
      </c>
      <c r="JL10" s="44" t="str">
        <f t="shared" si="55"/>
        <v>1Wed</v>
      </c>
      <c r="JM10" s="229">
        <f>SUMPRODUCT((JM$6='Raw Data'!$I$2:$AN$2)*(JK10='Raw Data'!$B$3:$B$10473)*('Raw Data'!$I$3:$AN$10473))</f>
        <v>88</v>
      </c>
      <c r="JN10" s="14"/>
      <c r="JO10" s="49" t="s">
        <v>67</v>
      </c>
      <c r="JP10" s="53">
        <f t="shared" si="153"/>
        <v>0</v>
      </c>
      <c r="JQ10" s="53">
        <f t="shared" si="154"/>
        <v>0</v>
      </c>
      <c r="JR10" s="53">
        <f t="shared" si="155"/>
        <v>0</v>
      </c>
      <c r="JS10" s="53">
        <f t="shared" si="156"/>
        <v>0</v>
      </c>
      <c r="JT10" s="55">
        <f t="shared" si="157"/>
        <v>0</v>
      </c>
      <c r="JU10" s="246"/>
      <c r="JV10" s="228">
        <f t="shared" si="254"/>
        <v>42586</v>
      </c>
      <c r="JW10" s="44" t="str">
        <f t="shared" si="56"/>
        <v>1Thu</v>
      </c>
      <c r="JX10" s="229">
        <f>SUMPRODUCT((JX$6='Raw Data'!$I$2:$AN$2)*(JV10='Raw Data'!$B$3:$B$10473)*('Raw Data'!$I$3:$AN$10473))</f>
        <v>650</v>
      </c>
      <c r="JY10" s="228">
        <f t="shared" si="255"/>
        <v>42555</v>
      </c>
      <c r="JZ10" s="44" t="str">
        <f t="shared" si="57"/>
        <v>1Mon</v>
      </c>
      <c r="KA10" s="229">
        <f>SUMPRODUCT((KA$6='Raw Data'!$I$2:$AN$2)*(JY10='Raw Data'!$B$3:$B$10473)*('Raw Data'!$I$3:$AN$10473))</f>
        <v>282</v>
      </c>
      <c r="KB10" s="228">
        <f t="shared" si="256"/>
        <v>42525</v>
      </c>
      <c r="KC10" s="44" t="str">
        <f t="shared" si="58"/>
        <v>1Sat</v>
      </c>
      <c r="KD10" s="229">
        <f>SUMPRODUCT((KD$6='Raw Data'!$I$2:$AN$2)*(KB10='Raw Data'!$B$3:$B$10473)*('Raw Data'!$I$3:$AN$10473))</f>
        <v>102</v>
      </c>
      <c r="KE10" s="228">
        <f t="shared" si="257"/>
        <v>42494</v>
      </c>
      <c r="KF10" s="44" t="str">
        <f t="shared" si="59"/>
        <v>1Wed</v>
      </c>
      <c r="KG10" s="229">
        <f>SUMPRODUCT((KG$6='Raw Data'!$I$2:$AN$2)*(KE10='Raw Data'!$B$3:$B$10473)*('Raw Data'!$I$3:$AN$10473))</f>
        <v>713</v>
      </c>
      <c r="KH10" s="14"/>
      <c r="KI10" s="49" t="s">
        <v>67</v>
      </c>
      <c r="KJ10" s="53">
        <f t="shared" si="158"/>
        <v>1.003584229390681E-2</v>
      </c>
      <c r="KK10" s="53">
        <f t="shared" si="159"/>
        <v>1.0160055671537925E-2</v>
      </c>
      <c r="KL10" s="53">
        <f t="shared" si="160"/>
        <v>9.1068301225919433E-3</v>
      </c>
      <c r="KM10" s="53">
        <f t="shared" si="161"/>
        <v>8.362187234598549E-3</v>
      </c>
      <c r="KN10" s="55">
        <f t="shared" si="162"/>
        <v>9.5713362082493758E-3</v>
      </c>
      <c r="KO10" s="246"/>
      <c r="KP10" s="228">
        <f t="shared" si="258"/>
        <v>42586</v>
      </c>
      <c r="KQ10" s="44" t="str">
        <f t="shared" si="60"/>
        <v>1Thu</v>
      </c>
      <c r="KR10" s="229">
        <f>SUMPRODUCT((KR$6='Raw Data'!$I$2:$AN$2)*(KP10='Raw Data'!$B$3:$B$10473)*('Raw Data'!$I$3:$AN$10473))</f>
        <v>116</v>
      </c>
      <c r="KS10" s="228">
        <f t="shared" si="259"/>
        <v>42555</v>
      </c>
      <c r="KT10" s="44" t="str">
        <f t="shared" si="61"/>
        <v>1Mon</v>
      </c>
      <c r="KU10" s="229">
        <f>SUMPRODUCT((KU$6='Raw Data'!$I$2:$AN$2)*(KS10='Raw Data'!$B$3:$B$10473)*('Raw Data'!$I$3:$AN$10473))</f>
        <v>121</v>
      </c>
      <c r="KV10" s="228">
        <f t="shared" si="260"/>
        <v>42525</v>
      </c>
      <c r="KW10" s="44" t="str">
        <f t="shared" si="62"/>
        <v>1Sat</v>
      </c>
      <c r="KX10" s="229">
        <f>SUMPRODUCT((KX$6='Raw Data'!$I$2:$AN$2)*(KV10='Raw Data'!$B$3:$B$10473)*('Raw Data'!$I$3:$AN$10473))</f>
        <v>65</v>
      </c>
      <c r="KY10" s="228">
        <f t="shared" si="261"/>
        <v>42494</v>
      </c>
      <c r="KZ10" s="44" t="str">
        <f t="shared" si="63"/>
        <v>1Wed</v>
      </c>
      <c r="LA10" s="229">
        <f>SUMPRODUCT((LA$6='Raw Data'!$I$2:$AN$2)*(KY10='Raw Data'!$B$3:$B$10473)*('Raw Data'!$I$3:$AN$10473))</f>
        <v>106</v>
      </c>
      <c r="LB10" s="14"/>
      <c r="LC10" s="49" t="s">
        <v>67</v>
      </c>
      <c r="LD10" s="53">
        <f t="shared" si="163"/>
        <v>1.7537706068046298E-2</v>
      </c>
      <c r="LE10" s="53">
        <f t="shared" si="164"/>
        <v>1.6811768237766436E-2</v>
      </c>
      <c r="LF10" s="53">
        <f t="shared" si="165"/>
        <v>2.4687399807630652E-2</v>
      </c>
      <c r="LG10" s="53">
        <f t="shared" si="166"/>
        <v>2.1549213744903904E-2</v>
      </c>
      <c r="LH10" s="55">
        <f t="shared" si="167"/>
        <v>1.9543459906475102E-2</v>
      </c>
      <c r="LI10" s="246"/>
      <c r="LJ10" s="228">
        <f t="shared" si="262"/>
        <v>42586</v>
      </c>
      <c r="LK10" s="44" t="str">
        <f t="shared" si="64"/>
        <v>1Thu</v>
      </c>
      <c r="LL10" s="229">
        <f>SUMPRODUCT((LL$6='Raw Data'!$I$2:$AN$2)*(LJ10='Raw Data'!$B$3:$B$10473)*('Raw Data'!$I$3:$AN$10473))</f>
        <v>0</v>
      </c>
      <c r="LM10" s="228">
        <f t="shared" si="263"/>
        <v>42555</v>
      </c>
      <c r="LN10" s="44" t="str">
        <f t="shared" si="65"/>
        <v>1Mon</v>
      </c>
      <c r="LO10" s="229">
        <f>SUMPRODUCT((LO$6='Raw Data'!$I$2:$AN$2)*(LM10='Raw Data'!$B$3:$B$10473)*('Raw Data'!$I$3:$AN$10473))</f>
        <v>0</v>
      </c>
      <c r="LP10" s="228">
        <f t="shared" si="264"/>
        <v>42525</v>
      </c>
      <c r="LQ10" s="44" t="str">
        <f t="shared" si="66"/>
        <v>1Sat</v>
      </c>
      <c r="LR10" s="229">
        <f>SUMPRODUCT((LR$6='Raw Data'!$I$2:$AN$2)*(LP10='Raw Data'!$B$3:$B$10473)*('Raw Data'!$I$3:$AN$10473))</f>
        <v>0</v>
      </c>
      <c r="LS10" s="228">
        <f t="shared" si="265"/>
        <v>42494</v>
      </c>
      <c r="LT10" s="44" t="str">
        <f t="shared" si="67"/>
        <v>1Wed</v>
      </c>
      <c r="LU10" s="229">
        <f>SUMPRODUCT((LU$6='Raw Data'!$I$2:$AN$2)*(LS10='Raw Data'!$B$3:$B$10473)*('Raw Data'!$I$3:$AN$10473))</f>
        <v>0</v>
      </c>
      <c r="LV10" s="14"/>
      <c r="LW10" s="49" t="s">
        <v>67</v>
      </c>
      <c r="LX10" s="53" t="str">
        <f t="shared" si="168"/>
        <v/>
      </c>
      <c r="LY10" s="53" t="str">
        <f t="shared" si="169"/>
        <v/>
      </c>
      <c r="LZ10" s="53" t="str">
        <f t="shared" si="170"/>
        <v/>
      </c>
      <c r="MA10" s="53" t="str">
        <f t="shared" si="171"/>
        <v/>
      </c>
      <c r="MB10" s="55" t="str">
        <f t="shared" si="172"/>
        <v/>
      </c>
      <c r="MC10" s="246"/>
      <c r="MD10" s="228">
        <f t="shared" si="266"/>
        <v>42586</v>
      </c>
      <c r="ME10" s="44" t="str">
        <f t="shared" si="68"/>
        <v>1Thu</v>
      </c>
      <c r="MF10" s="229">
        <f>SUMPRODUCT((MF$6='Raw Data'!$I$2:$AN$2)*(MD10='Raw Data'!$B$3:$B$10473)*('Raw Data'!$I$3:$AN$10473))</f>
        <v>0</v>
      </c>
      <c r="MG10" s="228">
        <f t="shared" si="267"/>
        <v>42555</v>
      </c>
      <c r="MH10" s="44" t="str">
        <f t="shared" si="69"/>
        <v>1Mon</v>
      </c>
      <c r="MI10" s="229">
        <f>SUMPRODUCT((MI$6='Raw Data'!$I$2:$AN$2)*(MG10='Raw Data'!$B$3:$B$10473)*('Raw Data'!$I$3:$AN$10473))</f>
        <v>0</v>
      </c>
      <c r="MJ10" s="228">
        <f t="shared" si="268"/>
        <v>42525</v>
      </c>
      <c r="MK10" s="44" t="str">
        <f t="shared" si="70"/>
        <v>1Sat</v>
      </c>
      <c r="ML10" s="229">
        <f>SUMPRODUCT((ML$6='Raw Data'!$I$2:$AN$2)*(MJ10='Raw Data'!$B$3:$B$10473)*('Raw Data'!$I$3:$AN$10473))</f>
        <v>0</v>
      </c>
      <c r="MM10" s="228">
        <f t="shared" si="269"/>
        <v>42494</v>
      </c>
      <c r="MN10" s="44" t="str">
        <f t="shared" si="71"/>
        <v>1Wed</v>
      </c>
      <c r="MO10" s="229">
        <f>SUMPRODUCT((MO$6='Raw Data'!$I$2:$AN$2)*(MM10='Raw Data'!$B$3:$B$10473)*('Raw Data'!$I$3:$AN$10473))</f>
        <v>0</v>
      </c>
      <c r="MP10" s="14"/>
      <c r="MQ10" s="49" t="s">
        <v>67</v>
      </c>
      <c r="MR10" s="53" t="str">
        <f t="shared" si="173"/>
        <v/>
      </c>
      <c r="MS10" s="53" t="str">
        <f t="shared" si="174"/>
        <v/>
      </c>
      <c r="MT10" s="53" t="str">
        <f t="shared" si="175"/>
        <v/>
      </c>
      <c r="MU10" s="53" t="str">
        <f t="shared" si="176"/>
        <v/>
      </c>
      <c r="MV10" s="55" t="str">
        <f t="shared" si="177"/>
        <v/>
      </c>
      <c r="MW10" s="246"/>
      <c r="MX10" s="228">
        <f t="shared" si="270"/>
        <v>42586</v>
      </c>
      <c r="MY10" s="44" t="str">
        <f t="shared" si="72"/>
        <v>1Thu</v>
      </c>
      <c r="MZ10" s="229">
        <f>SUMPRODUCT((MZ$6='Raw Data'!$I$2:$AN$2)*(MX10='Raw Data'!$B$3:$B$10473)*('Raw Data'!$I$3:$AN$10473))</f>
        <v>0</v>
      </c>
      <c r="NA10" s="228">
        <f t="shared" si="271"/>
        <v>42555</v>
      </c>
      <c r="NB10" s="44" t="str">
        <f t="shared" si="73"/>
        <v>1Mon</v>
      </c>
      <c r="NC10" s="229">
        <f>SUMPRODUCT((NC$6='Raw Data'!$I$2:$AN$2)*(NA10='Raw Data'!$B$3:$B$10473)*('Raw Data'!$I$3:$AN$10473))</f>
        <v>0</v>
      </c>
      <c r="ND10" s="228">
        <f t="shared" si="272"/>
        <v>42525</v>
      </c>
      <c r="NE10" s="44" t="str">
        <f t="shared" si="74"/>
        <v>1Sat</v>
      </c>
      <c r="NF10" s="229">
        <f>SUMPRODUCT((NF$6='Raw Data'!$I$2:$AN$2)*(ND10='Raw Data'!$B$3:$B$10473)*('Raw Data'!$I$3:$AN$10473))</f>
        <v>0</v>
      </c>
      <c r="NG10" s="228">
        <f t="shared" si="273"/>
        <v>42494</v>
      </c>
      <c r="NH10" s="44" t="str">
        <f t="shared" si="75"/>
        <v>1Wed</v>
      </c>
      <c r="NI10" s="229">
        <f>SUMPRODUCT((NI$6='Raw Data'!$I$2:$AN$2)*(NG10='Raw Data'!$B$3:$B$10473)*('Raw Data'!$I$3:$AN$10473))</f>
        <v>0</v>
      </c>
      <c r="NJ10" s="14"/>
      <c r="NK10" s="49" t="s">
        <v>67</v>
      </c>
      <c r="NL10" s="53" t="str">
        <f t="shared" si="178"/>
        <v/>
      </c>
      <c r="NM10" s="53" t="str">
        <f t="shared" si="179"/>
        <v/>
      </c>
      <c r="NN10" s="53" t="str">
        <f t="shared" si="180"/>
        <v/>
      </c>
      <c r="NO10" s="53" t="str">
        <f t="shared" si="181"/>
        <v/>
      </c>
      <c r="NP10" s="55" t="str">
        <f t="shared" si="182"/>
        <v/>
      </c>
      <c r="NQ10" s="246"/>
      <c r="NR10" s="228">
        <f t="shared" si="274"/>
        <v>42586</v>
      </c>
      <c r="NS10" s="44" t="str">
        <f t="shared" si="76"/>
        <v>1Thu</v>
      </c>
      <c r="NT10" s="229">
        <f>SUMPRODUCT((NT$6='Raw Data'!$I$2:$AN$2)*(NR10='Raw Data'!$B$3:$B$10473)*('Raw Data'!$I$3:$AN$10473))</f>
        <v>0</v>
      </c>
      <c r="NU10" s="228">
        <f t="shared" si="275"/>
        <v>42555</v>
      </c>
      <c r="NV10" s="44" t="str">
        <f t="shared" si="77"/>
        <v>1Mon</v>
      </c>
      <c r="NW10" s="229">
        <f>SUMPRODUCT((NW$6='Raw Data'!$I$2:$AN$2)*(NU10='Raw Data'!$B$3:$B$10473)*('Raw Data'!$I$3:$AN$10473))</f>
        <v>0</v>
      </c>
      <c r="NX10" s="228">
        <f t="shared" si="276"/>
        <v>42525</v>
      </c>
      <c r="NY10" s="44" t="str">
        <f t="shared" si="78"/>
        <v>1Sat</v>
      </c>
      <c r="NZ10" s="229">
        <f>SUMPRODUCT((NZ$6='Raw Data'!$I$2:$AN$2)*(NX10='Raw Data'!$B$3:$B$10473)*('Raw Data'!$I$3:$AN$10473))</f>
        <v>0</v>
      </c>
      <c r="OA10" s="228">
        <f t="shared" si="277"/>
        <v>42494</v>
      </c>
      <c r="OB10" s="44" t="str">
        <f t="shared" si="79"/>
        <v>1Wed</v>
      </c>
      <c r="OC10" s="229">
        <f>SUMPRODUCT((OC$6='Raw Data'!$I$2:$AN$2)*(OA10='Raw Data'!$B$3:$B$10473)*('Raw Data'!$I$3:$AN$10473))</f>
        <v>0</v>
      </c>
      <c r="OD10" s="14"/>
      <c r="OE10" s="49" t="s">
        <v>67</v>
      </c>
      <c r="OF10" s="53" t="str">
        <f t="shared" si="183"/>
        <v/>
      </c>
      <c r="OG10" s="53" t="str">
        <f t="shared" si="184"/>
        <v/>
      </c>
      <c r="OH10" s="53" t="str">
        <f t="shared" si="185"/>
        <v/>
      </c>
      <c r="OI10" s="53" t="str">
        <f t="shared" si="186"/>
        <v/>
      </c>
      <c r="OJ10" s="55" t="str">
        <f t="shared" si="187"/>
        <v/>
      </c>
      <c r="OK10" s="246"/>
      <c r="OL10" s="228">
        <f t="shared" si="278"/>
        <v>42586</v>
      </c>
      <c r="OM10" s="44" t="str">
        <f t="shared" si="80"/>
        <v>1Thu</v>
      </c>
      <c r="ON10" s="229">
        <f>SUMPRODUCT((ON$6='Raw Data'!$I$2:$AN$2)*(OL10='Raw Data'!$B$3:$B$10473)*('Raw Data'!$I$3:$AN$10473))</f>
        <v>0</v>
      </c>
      <c r="OO10" s="228">
        <f t="shared" si="279"/>
        <v>42555</v>
      </c>
      <c r="OP10" s="44" t="str">
        <f t="shared" si="81"/>
        <v>1Mon</v>
      </c>
      <c r="OQ10" s="229">
        <f>SUMPRODUCT((OQ$6='Raw Data'!$I$2:$AN$2)*(OO10='Raw Data'!$B$3:$B$10473)*('Raw Data'!$I$3:$AN$10473))</f>
        <v>0</v>
      </c>
      <c r="OR10" s="228">
        <f t="shared" si="280"/>
        <v>42525</v>
      </c>
      <c r="OS10" s="44" t="str">
        <f t="shared" si="82"/>
        <v>1Sat</v>
      </c>
      <c r="OT10" s="229">
        <f>SUMPRODUCT((OT$6='Raw Data'!$I$2:$AN$2)*(OR10='Raw Data'!$B$3:$B$10473)*('Raw Data'!$I$3:$AN$10473))</f>
        <v>0</v>
      </c>
      <c r="OU10" s="228">
        <f t="shared" si="281"/>
        <v>42494</v>
      </c>
      <c r="OV10" s="44" t="str">
        <f t="shared" si="83"/>
        <v>1Wed</v>
      </c>
      <c r="OW10" s="229">
        <f>SUMPRODUCT((OW$6='Raw Data'!$I$2:$AN$2)*(OU10='Raw Data'!$B$3:$B$10473)*('Raw Data'!$I$3:$AN$10473))</f>
        <v>0</v>
      </c>
      <c r="OX10" s="14"/>
      <c r="OY10" s="49" t="s">
        <v>67</v>
      </c>
      <c r="OZ10" s="53" t="str">
        <f t="shared" si="188"/>
        <v/>
      </c>
      <c r="PA10" s="53" t="str">
        <f t="shared" si="189"/>
        <v/>
      </c>
      <c r="PB10" s="53" t="str">
        <f t="shared" si="190"/>
        <v/>
      </c>
      <c r="PC10" s="53" t="str">
        <f t="shared" si="191"/>
        <v/>
      </c>
      <c r="PD10" s="55" t="str">
        <f t="shared" si="192"/>
        <v/>
      </c>
      <c r="PE10" s="246"/>
      <c r="PF10" s="228">
        <f t="shared" si="282"/>
        <v>42586</v>
      </c>
      <c r="PG10" s="44" t="str">
        <f t="shared" si="84"/>
        <v>1Thu</v>
      </c>
      <c r="PH10" s="229">
        <f>SUMPRODUCT((PH$6='Raw Data'!$I$2:$AN$2)*(PF10='Raw Data'!$B$3:$B$10473)*('Raw Data'!$I$3:$AN$10473))</f>
        <v>0</v>
      </c>
      <c r="PI10" s="228">
        <f t="shared" si="283"/>
        <v>42555</v>
      </c>
      <c r="PJ10" s="44" t="str">
        <f t="shared" si="85"/>
        <v>1Mon</v>
      </c>
      <c r="PK10" s="229">
        <f>SUMPRODUCT((PK$6='Raw Data'!$I$2:$AN$2)*(PI10='Raw Data'!$B$3:$B$10473)*('Raw Data'!$I$3:$AN$10473))</f>
        <v>0</v>
      </c>
      <c r="PL10" s="228">
        <f t="shared" si="284"/>
        <v>42525</v>
      </c>
      <c r="PM10" s="44" t="str">
        <f t="shared" si="86"/>
        <v>1Sat</v>
      </c>
      <c r="PN10" s="229">
        <f>SUMPRODUCT((PN$6='Raw Data'!$I$2:$AN$2)*(PL10='Raw Data'!$B$3:$B$10473)*('Raw Data'!$I$3:$AN$10473))</f>
        <v>0</v>
      </c>
      <c r="PO10" s="228">
        <f t="shared" si="285"/>
        <v>42494</v>
      </c>
      <c r="PP10" s="44" t="str">
        <f t="shared" si="87"/>
        <v>1Wed</v>
      </c>
      <c r="PQ10" s="229">
        <f>SUMPRODUCT((PQ$6='Raw Data'!$I$2:$AN$2)*(PO10='Raw Data'!$B$3:$B$10473)*('Raw Data'!$I$3:$AN$10473))</f>
        <v>0</v>
      </c>
      <c r="PR10" s="14"/>
      <c r="PS10" s="49" t="s">
        <v>67</v>
      </c>
      <c r="PT10" s="53" t="str">
        <f t="shared" si="193"/>
        <v/>
      </c>
      <c r="PU10" s="53" t="str">
        <f t="shared" si="194"/>
        <v/>
      </c>
      <c r="PV10" s="53" t="str">
        <f t="shared" si="195"/>
        <v/>
      </c>
      <c r="PW10" s="53" t="str">
        <f t="shared" si="196"/>
        <v/>
      </c>
      <c r="PX10" s="55" t="str">
        <f t="shared" si="197"/>
        <v/>
      </c>
    </row>
    <row r="11" spans="2:440" ht="12.75" customHeight="1" x14ac:dyDescent="0.25">
      <c r="B11" s="228">
        <f t="shared" si="198"/>
        <v>42587</v>
      </c>
      <c r="C11" s="44" t="str">
        <f t="shared" si="0"/>
        <v>1Fri</v>
      </c>
      <c r="D11" s="229">
        <f>SUMPRODUCT((D$6='Raw Data'!$I$2:$AN$2)*(B11='Raw Data'!$B$3:$B$10473)*('Raw Data'!$I$3:$AN$10473))</f>
        <v>232</v>
      </c>
      <c r="E11" s="228">
        <f t="shared" si="199"/>
        <v>42556</v>
      </c>
      <c r="F11" s="44" t="str">
        <f t="shared" si="1"/>
        <v>1Tue</v>
      </c>
      <c r="G11" s="229">
        <f>SUMPRODUCT((G$6='Raw Data'!$I$2:$AN$2)*(E11='Raw Data'!$B$3:$B$10473)*('Raw Data'!$I$3:$AN$10473))</f>
        <v>225</v>
      </c>
      <c r="H11" s="228">
        <f t="shared" si="200"/>
        <v>42526</v>
      </c>
      <c r="I11" s="44" t="str">
        <f t="shared" si="2"/>
        <v>1Sun</v>
      </c>
      <c r="J11" s="229">
        <f>SUMPRODUCT((J$6='Raw Data'!$I$2:$AN$2)*(H11='Raw Data'!$B$3:$B$10473)*('Raw Data'!$I$3:$AN$10473))</f>
        <v>163</v>
      </c>
      <c r="K11" s="228">
        <f t="shared" si="201"/>
        <v>42495</v>
      </c>
      <c r="L11" s="44" t="str">
        <f t="shared" si="3"/>
        <v>1Thu</v>
      </c>
      <c r="M11" s="229">
        <f>SUMPRODUCT((M$6='Raw Data'!$I$2:$AN$2)*(K11='Raw Data'!$B$3:$B$10473)*('Raw Data'!$I$3:$AN$10473))</f>
        <v>156</v>
      </c>
      <c r="N11" s="14"/>
      <c r="O11" s="49" t="s">
        <v>68</v>
      </c>
      <c r="P11" s="233">
        <f t="shared" si="88"/>
        <v>3.1262288635469919E-2</v>
      </c>
      <c r="Q11" s="233" t="str">
        <f t="shared" si="89"/>
        <v/>
      </c>
      <c r="R11" s="233">
        <f t="shared" si="90"/>
        <v>3.0329289428076257E-2</v>
      </c>
      <c r="S11" s="233" t="str">
        <f t="shared" si="91"/>
        <v/>
      </c>
      <c r="T11" s="239">
        <f>IFERROR(MEDIAN(T7:T10),"")</f>
        <v>2.8246270223745356E-2</v>
      </c>
      <c r="U11" s="246"/>
      <c r="V11" s="228">
        <f t="shared" si="202"/>
        <v>42587</v>
      </c>
      <c r="W11" s="44" t="str">
        <f t="shared" si="4"/>
        <v>1Fri</v>
      </c>
      <c r="X11" s="229">
        <f>SUMPRODUCT((X$6='Raw Data'!$I$2:$AN$2)*(V11='Raw Data'!$B$3:$B$10473)*('Raw Data'!$I$3:$AN$10473))</f>
        <v>292</v>
      </c>
      <c r="Y11" s="228">
        <f t="shared" si="203"/>
        <v>42556</v>
      </c>
      <c r="Z11" s="44" t="str">
        <f t="shared" si="5"/>
        <v>1Tue</v>
      </c>
      <c r="AA11" s="229">
        <f>SUMPRODUCT((AA$6='Raw Data'!$I$2:$AN$2)*(Y11='Raw Data'!$B$3:$B$10473)*('Raw Data'!$I$3:$AN$10473))</f>
        <v>236</v>
      </c>
      <c r="AB11" s="228">
        <f t="shared" si="204"/>
        <v>42526</v>
      </c>
      <c r="AC11" s="44" t="str">
        <f t="shared" si="6"/>
        <v>1Sun</v>
      </c>
      <c r="AD11" s="229">
        <f>SUMPRODUCT((AD$6='Raw Data'!$I$2:$AN$2)*(AB11='Raw Data'!$B$3:$B$10473)*('Raw Data'!$I$3:$AN$10473))</f>
        <v>136</v>
      </c>
      <c r="AE11" s="228">
        <f t="shared" si="205"/>
        <v>42495</v>
      </c>
      <c r="AF11" s="44" t="str">
        <f t="shared" si="7"/>
        <v>1Thu</v>
      </c>
      <c r="AG11" s="229">
        <f>SUMPRODUCT((AG$6='Raw Data'!$I$2:$AN$2)*(AE11='Raw Data'!$B$3:$B$10473)*('Raw Data'!$I$3:$AN$10473))</f>
        <v>216</v>
      </c>
      <c r="AH11" s="14"/>
      <c r="AI11" s="49" t="s">
        <v>68</v>
      </c>
      <c r="AJ11" s="233">
        <f t="shared" si="93"/>
        <v>2.2959183673469389E-2</v>
      </c>
      <c r="AK11" s="233" t="str">
        <f t="shared" si="94"/>
        <v/>
      </c>
      <c r="AL11" s="233">
        <f t="shared" si="95"/>
        <v>2.5950581067358681E-2</v>
      </c>
      <c r="AM11" s="233" t="str">
        <f t="shared" si="96"/>
        <v/>
      </c>
      <c r="AN11" s="239">
        <f>IFERROR(MEDIAN(AN7:AN10),"")</f>
        <v>2.4525950169704144E-2</v>
      </c>
      <c r="AO11" s="246"/>
      <c r="AP11" s="228">
        <f t="shared" si="206"/>
        <v>42587</v>
      </c>
      <c r="AQ11" s="44" t="str">
        <f t="shared" si="8"/>
        <v>1Fri</v>
      </c>
      <c r="AR11" s="229">
        <f>SUMPRODUCT((AR$6='Raw Data'!$I$2:$AN$2)*(AP11='Raw Data'!$B$3:$B$10473)*('Raw Data'!$I$3:$AN$10473))</f>
        <v>94</v>
      </c>
      <c r="AS11" s="228">
        <f t="shared" si="207"/>
        <v>42556</v>
      </c>
      <c r="AT11" s="44" t="str">
        <f t="shared" si="9"/>
        <v>1Tue</v>
      </c>
      <c r="AU11" s="229">
        <f>SUMPRODUCT((AU$6='Raw Data'!$I$2:$AN$2)*(AS11='Raw Data'!$B$3:$B$10473)*('Raw Data'!$I$3:$AN$10473))</f>
        <v>114</v>
      </c>
      <c r="AV11" s="228">
        <f t="shared" si="208"/>
        <v>42526</v>
      </c>
      <c r="AW11" s="44" t="str">
        <f t="shared" si="10"/>
        <v>1Sun</v>
      </c>
      <c r="AX11" s="229">
        <f>SUMPRODUCT((AX$6='Raw Data'!$I$2:$AN$2)*(AV11='Raw Data'!$B$3:$B$10473)*('Raw Data'!$I$3:$AN$10473))</f>
        <v>93</v>
      </c>
      <c r="AY11" s="228">
        <f t="shared" si="209"/>
        <v>42495</v>
      </c>
      <c r="AZ11" s="44" t="str">
        <f t="shared" si="11"/>
        <v>1Thu</v>
      </c>
      <c r="BA11" s="229">
        <f>SUMPRODUCT((BA$6='Raw Data'!$I$2:$AN$2)*(AY11='Raw Data'!$B$3:$B$10473)*('Raw Data'!$I$3:$AN$10473))</f>
        <v>91</v>
      </c>
      <c r="BB11" s="14"/>
      <c r="BC11" s="49" t="s">
        <v>68</v>
      </c>
      <c r="BD11" s="233">
        <f t="shared" si="98"/>
        <v>3.4150261149055845E-2</v>
      </c>
      <c r="BE11" s="233" t="str">
        <f t="shared" si="99"/>
        <v/>
      </c>
      <c r="BF11" s="233">
        <f t="shared" si="100"/>
        <v>3.4801355097012626E-2</v>
      </c>
      <c r="BG11" s="233" t="str">
        <f t="shared" si="101"/>
        <v/>
      </c>
      <c r="BH11" s="239">
        <f>IFERROR(MEDIAN(BH7:BH10),"")</f>
        <v>3.3655253741989022E-2</v>
      </c>
      <c r="BI11" s="246"/>
      <c r="BJ11" s="228">
        <f t="shared" si="210"/>
        <v>42587</v>
      </c>
      <c r="BK11" s="44" t="str">
        <f t="shared" si="12"/>
        <v>1Fri</v>
      </c>
      <c r="BL11" s="229">
        <f>SUMPRODUCT((BL$6='Raw Data'!$I$2:$AN$2)*(BJ11='Raw Data'!$B$3:$B$10473)*('Raw Data'!$I$3:$AN$10473))</f>
        <v>47</v>
      </c>
      <c r="BM11" s="228">
        <f t="shared" si="211"/>
        <v>42556</v>
      </c>
      <c r="BN11" s="44" t="str">
        <f t="shared" si="13"/>
        <v>1Tue</v>
      </c>
      <c r="BO11" s="229">
        <f>SUMPRODUCT((BO$6='Raw Data'!$I$2:$AN$2)*(BM11='Raw Data'!$B$3:$B$10473)*('Raw Data'!$I$3:$AN$10473))</f>
        <v>26</v>
      </c>
      <c r="BP11" s="228">
        <f t="shared" si="212"/>
        <v>42526</v>
      </c>
      <c r="BQ11" s="44" t="str">
        <f t="shared" si="14"/>
        <v>1Sun</v>
      </c>
      <c r="BR11" s="229">
        <f>SUMPRODUCT((BR$6='Raw Data'!$I$2:$AN$2)*(BP11='Raw Data'!$B$3:$B$10473)*('Raw Data'!$I$3:$AN$10473))</f>
        <v>36</v>
      </c>
      <c r="BS11" s="228">
        <f t="shared" si="213"/>
        <v>42495</v>
      </c>
      <c r="BT11" s="44" t="str">
        <f t="shared" si="15"/>
        <v>1Thu</v>
      </c>
      <c r="BU11" s="229">
        <f>SUMPRODUCT((BU$6='Raw Data'!$I$2:$AN$2)*(BS11='Raw Data'!$B$3:$B$10473)*('Raw Data'!$I$3:$AN$10473))</f>
        <v>48</v>
      </c>
      <c r="BV11" s="14"/>
      <c r="BW11" s="49" t="s">
        <v>68</v>
      </c>
      <c r="BX11" s="233">
        <f t="shared" si="103"/>
        <v>2.7522935779816515E-2</v>
      </c>
      <c r="BY11" s="233" t="str">
        <f t="shared" si="104"/>
        <v/>
      </c>
      <c r="BZ11" s="233">
        <f t="shared" si="105"/>
        <v>3.6556603773584904E-2</v>
      </c>
      <c r="CA11" s="233" t="str">
        <f t="shared" si="106"/>
        <v/>
      </c>
      <c r="CB11" s="239">
        <f>IFERROR(MEDIAN(CB7:CB10),"")</f>
        <v>3.0315818838237758E-2</v>
      </c>
      <c r="CC11" s="246"/>
      <c r="CD11" s="228">
        <f t="shared" si="214"/>
        <v>42587</v>
      </c>
      <c r="CE11" s="44" t="str">
        <f t="shared" si="16"/>
        <v>1Fri</v>
      </c>
      <c r="CF11" s="229">
        <f>SUMPRODUCT((CF$6='Raw Data'!$I$2:$AN$2)*(CD11='Raw Data'!$B$3:$B$10473)*('Raw Data'!$I$3:$AN$10473))</f>
        <v>452</v>
      </c>
      <c r="CG11" s="228">
        <f t="shared" si="215"/>
        <v>42556</v>
      </c>
      <c r="CH11" s="44" t="str">
        <f t="shared" si="17"/>
        <v>1Tue</v>
      </c>
      <c r="CI11" s="229">
        <f>SUMPRODUCT((CI$6='Raw Data'!$I$2:$AN$2)*(CG11='Raw Data'!$B$3:$B$10473)*('Raw Data'!$I$3:$AN$10473))</f>
        <v>481</v>
      </c>
      <c r="CJ11" s="228">
        <f t="shared" si="216"/>
        <v>42526</v>
      </c>
      <c r="CK11" s="44" t="str">
        <f t="shared" si="18"/>
        <v>1Sun</v>
      </c>
      <c r="CL11" s="229">
        <f>SUMPRODUCT((CL$6='Raw Data'!$I$2:$AN$2)*(CJ11='Raw Data'!$B$3:$B$10473)*('Raw Data'!$I$3:$AN$10473))</f>
        <v>228</v>
      </c>
      <c r="CM11" s="228">
        <f t="shared" si="217"/>
        <v>42495</v>
      </c>
      <c r="CN11" s="44" t="str">
        <f t="shared" si="19"/>
        <v>1Thu</v>
      </c>
      <c r="CO11" s="229">
        <f>SUMPRODUCT((CO$6='Raw Data'!$I$2:$AN$2)*(CM11='Raw Data'!$B$3:$B$10473)*('Raw Data'!$I$3:$AN$10473))</f>
        <v>468</v>
      </c>
      <c r="CP11" s="14"/>
      <c r="CQ11" s="49" t="s">
        <v>68</v>
      </c>
      <c r="CR11" s="233">
        <f t="shared" si="108"/>
        <v>2.0587169264226168E-2</v>
      </c>
      <c r="CS11" s="233" t="str">
        <f t="shared" si="109"/>
        <v/>
      </c>
      <c r="CT11" s="233">
        <f t="shared" si="110"/>
        <v>2.2849888924151063E-2</v>
      </c>
      <c r="CU11" s="233" t="str">
        <f t="shared" si="111"/>
        <v/>
      </c>
      <c r="CV11" s="239">
        <f>IFERROR(MEDIAN(CV7:CV10),"")</f>
        <v>2.1183982681990877E-2</v>
      </c>
      <c r="CW11" s="246"/>
      <c r="CX11" s="228">
        <f t="shared" si="218"/>
        <v>42587</v>
      </c>
      <c r="CY11" s="44" t="str">
        <f t="shared" si="20"/>
        <v>1Fri</v>
      </c>
      <c r="CZ11" s="229">
        <f>SUMPRODUCT((CZ$6='Raw Data'!$I$2:$AN$2)*(CX11='Raw Data'!$B$3:$B$10473)*('Raw Data'!$I$3:$AN$10473))</f>
        <v>80</v>
      </c>
      <c r="DA11" s="228">
        <f t="shared" si="219"/>
        <v>42556</v>
      </c>
      <c r="DB11" s="44" t="str">
        <f t="shared" si="21"/>
        <v>1Tue</v>
      </c>
      <c r="DC11" s="229">
        <f>SUMPRODUCT((DC$6='Raw Data'!$I$2:$AN$2)*(DA11='Raw Data'!$B$3:$B$10473)*('Raw Data'!$I$3:$AN$10473))</f>
        <v>95</v>
      </c>
      <c r="DD11" s="228">
        <f t="shared" si="220"/>
        <v>42526</v>
      </c>
      <c r="DE11" s="44" t="str">
        <f t="shared" si="22"/>
        <v>1Sun</v>
      </c>
      <c r="DF11" s="229">
        <f>SUMPRODUCT((DF$6='Raw Data'!$I$2:$AN$2)*(DD11='Raw Data'!$B$3:$B$10473)*('Raw Data'!$I$3:$AN$10473))</f>
        <v>49</v>
      </c>
      <c r="DG11" s="228">
        <f t="shared" si="221"/>
        <v>42587</v>
      </c>
      <c r="DH11" s="44" t="str">
        <f t="shared" si="23"/>
        <v>1Fri</v>
      </c>
      <c r="DI11" s="229">
        <f>SUMPRODUCT((DI$6='Raw Data'!$I$2:$AN$2)*(DG11='Raw Data'!$B$3:$B$10473)*('Raw Data'!$I$3:$AN$10473))</f>
        <v>80</v>
      </c>
      <c r="DJ11" s="14"/>
      <c r="DK11" s="49" t="s">
        <v>68</v>
      </c>
      <c r="DL11" s="233" t="str">
        <f t="shared" si="113"/>
        <v/>
      </c>
      <c r="DM11" s="233" t="str">
        <f t="shared" si="114"/>
        <v/>
      </c>
      <c r="DN11" s="233">
        <f t="shared" si="115"/>
        <v>3.6041939711664479E-2</v>
      </c>
      <c r="DO11" s="233" t="str">
        <f t="shared" si="116"/>
        <v/>
      </c>
      <c r="DP11" s="239">
        <f>IFERROR(MEDIAN(DP7:DP10),"")</f>
        <v>2.7482649141940155E-2</v>
      </c>
      <c r="DQ11" s="246"/>
      <c r="DR11" s="228">
        <f t="shared" si="222"/>
        <v>42587</v>
      </c>
      <c r="DS11" s="44" t="str">
        <f t="shared" si="24"/>
        <v>1Fri</v>
      </c>
      <c r="DT11" s="229">
        <f>SUMPRODUCT((DT$6='Raw Data'!$I$2:$AN$2)*(DR11='Raw Data'!$B$3:$B$10473)*('Raw Data'!$I$3:$AN$10473))</f>
        <v>270</v>
      </c>
      <c r="DU11" s="228">
        <f t="shared" si="223"/>
        <v>42556</v>
      </c>
      <c r="DV11" s="44" t="str">
        <f t="shared" si="25"/>
        <v>1Tue</v>
      </c>
      <c r="DW11" s="229">
        <f>SUMPRODUCT((DW$6='Raw Data'!$I$2:$AN$2)*(DU11='Raw Data'!$B$3:$B$10473)*('Raw Data'!$I$3:$AN$10473))</f>
        <v>293</v>
      </c>
      <c r="DX11" s="228">
        <f t="shared" si="224"/>
        <v>42526</v>
      </c>
      <c r="DY11" s="44" t="str">
        <f t="shared" si="26"/>
        <v>1Sun</v>
      </c>
      <c r="DZ11" s="229">
        <f>SUMPRODUCT((DZ$6='Raw Data'!$I$2:$AN$2)*(DX11='Raw Data'!$B$3:$B$10473)*('Raw Data'!$I$3:$AN$10473))</f>
        <v>0</v>
      </c>
      <c r="EA11" s="228">
        <f t="shared" si="225"/>
        <v>42495</v>
      </c>
      <c r="EB11" s="44" t="str">
        <f t="shared" si="27"/>
        <v>1Thu</v>
      </c>
      <c r="EC11" s="229">
        <f>SUMPRODUCT((EC$6='Raw Data'!$I$2:$AN$2)*(EA11='Raw Data'!$B$3:$B$10473)*('Raw Data'!$I$3:$AN$10473))</f>
        <v>81</v>
      </c>
      <c r="ED11" s="14"/>
      <c r="EE11" s="49" t="s">
        <v>68</v>
      </c>
      <c r="EF11" s="233">
        <f t="shared" si="118"/>
        <v>3.0501089324618737E-2</v>
      </c>
      <c r="EG11" s="233" t="str">
        <f t="shared" si="119"/>
        <v/>
      </c>
      <c r="EH11" s="233">
        <f t="shared" si="120"/>
        <v>3.4856029443602513E-2</v>
      </c>
      <c r="EI11" s="233" t="str">
        <f t="shared" si="121"/>
        <v/>
      </c>
      <c r="EJ11" s="239">
        <f>IFERROR(MEDIAN(EJ7:EJ10),"")</f>
        <v>2.5523706470442949E-2</v>
      </c>
      <c r="EK11" s="246"/>
      <c r="EL11" s="228">
        <f t="shared" si="226"/>
        <v>42587</v>
      </c>
      <c r="EM11" s="44" t="str">
        <f t="shared" si="28"/>
        <v>1Fri</v>
      </c>
      <c r="EN11" s="229">
        <f>SUMPRODUCT((EN$6='Raw Data'!$I$2:$AN$2)*(EL11='Raw Data'!$B$3:$B$10473)*('Raw Data'!$I$3:$AN$10473))</f>
        <v>2723</v>
      </c>
      <c r="EO11" s="228">
        <f t="shared" si="227"/>
        <v>42556</v>
      </c>
      <c r="EP11" s="44" t="str">
        <f t="shared" si="29"/>
        <v>1Tue</v>
      </c>
      <c r="EQ11" s="229">
        <f>SUMPRODUCT((EQ$6='Raw Data'!$I$2:$AN$2)*(EO11='Raw Data'!$B$3:$B$10473)*('Raw Data'!$I$3:$AN$10473))</f>
        <v>3489</v>
      </c>
      <c r="ER11" s="228">
        <f t="shared" si="228"/>
        <v>42526</v>
      </c>
      <c r="ES11" s="44" t="str">
        <f t="shared" si="30"/>
        <v>1Sun</v>
      </c>
      <c r="ET11" s="229">
        <f>SUMPRODUCT((ET$6='Raw Data'!$I$2:$AN$2)*(ER11='Raw Data'!$B$3:$B$10473)*('Raw Data'!$I$3:$AN$10473))</f>
        <v>1448</v>
      </c>
      <c r="EU11" s="228">
        <f t="shared" si="229"/>
        <v>42495</v>
      </c>
      <c r="EV11" s="44" t="str">
        <f t="shared" si="31"/>
        <v>1Thu</v>
      </c>
      <c r="EW11" s="229">
        <f>SUMPRODUCT((EW$6='Raw Data'!$I$2:$AN$2)*(EU11='Raw Data'!$B$3:$B$10473)*('Raw Data'!$I$3:$AN$10473))</f>
        <v>2877</v>
      </c>
      <c r="EX11" s="14"/>
      <c r="EY11" s="49" t="s">
        <v>68</v>
      </c>
      <c r="EZ11" s="233">
        <f t="shared" si="123"/>
        <v>1.6124406090610933E-2</v>
      </c>
      <c r="FA11" s="233" t="str">
        <f t="shared" si="124"/>
        <v/>
      </c>
      <c r="FB11" s="233">
        <f t="shared" si="125"/>
        <v>2.1268510024898442E-2</v>
      </c>
      <c r="FC11" s="233" t="str">
        <f t="shared" si="126"/>
        <v/>
      </c>
      <c r="FD11" s="239">
        <f>IFERROR(MEDIAN(FD7:FD10),"")</f>
        <v>1.8748785157416813E-2</v>
      </c>
      <c r="FE11" s="246"/>
      <c r="FF11" s="228">
        <f t="shared" si="230"/>
        <v>42587</v>
      </c>
      <c r="FG11" s="44" t="str">
        <f t="shared" si="32"/>
        <v>1Fri</v>
      </c>
      <c r="FH11" s="229">
        <f>SUMPRODUCT((FH$6='Raw Data'!$I$2:$AN$2)*(FF11='Raw Data'!$B$3:$B$10473)*('Raw Data'!$I$3:$AN$10473))</f>
        <v>2266</v>
      </c>
      <c r="FI11" s="228">
        <f t="shared" si="231"/>
        <v>42556</v>
      </c>
      <c r="FJ11" s="44" t="str">
        <f t="shared" si="33"/>
        <v>1Tue</v>
      </c>
      <c r="FK11" s="229">
        <f>SUMPRODUCT((FK$6='Raw Data'!$I$2:$AN$2)*(FI11='Raw Data'!$B$3:$B$10473)*('Raw Data'!$I$3:$AN$10473))</f>
        <v>2294</v>
      </c>
      <c r="FL11" s="228">
        <f t="shared" si="232"/>
        <v>42526</v>
      </c>
      <c r="FM11" s="44" t="str">
        <f t="shared" si="34"/>
        <v>1Sun</v>
      </c>
      <c r="FN11" s="229">
        <f>SUMPRODUCT((FN$6='Raw Data'!$I$2:$AN$2)*(FL11='Raw Data'!$B$3:$B$10473)*('Raw Data'!$I$3:$AN$10473))</f>
        <v>1382</v>
      </c>
      <c r="FO11" s="228">
        <f t="shared" si="233"/>
        <v>42495</v>
      </c>
      <c r="FP11" s="44" t="str">
        <f t="shared" si="35"/>
        <v>1Thu</v>
      </c>
      <c r="FQ11" s="229">
        <f>SUMPRODUCT((FQ$6='Raw Data'!$I$2:$AN$2)*(FO11='Raw Data'!$B$3:$B$10473)*('Raw Data'!$I$3:$AN$10473))</f>
        <v>2108</v>
      </c>
      <c r="FR11" s="14"/>
      <c r="FS11" s="49" t="s">
        <v>68</v>
      </c>
      <c r="FT11" s="233">
        <f t="shared" si="128"/>
        <v>2.0887684513490313E-2</v>
      </c>
      <c r="FU11" s="233" t="str">
        <f t="shared" si="129"/>
        <v/>
      </c>
      <c r="FV11" s="233">
        <f t="shared" si="130"/>
        <v>2.7118644067796609E-2</v>
      </c>
      <c r="FW11" s="233" t="str">
        <f t="shared" si="131"/>
        <v/>
      </c>
      <c r="FX11" s="239">
        <f>IFERROR(MEDIAN(FX7:FX10),"")</f>
        <v>2.3900636373414677E-2</v>
      </c>
      <c r="FY11" s="246"/>
      <c r="FZ11" s="228">
        <f t="shared" si="234"/>
        <v>42587</v>
      </c>
      <c r="GA11" s="44" t="str">
        <f t="shared" si="36"/>
        <v>1Fri</v>
      </c>
      <c r="GB11" s="229">
        <f>SUMPRODUCT((GB$6='Raw Data'!$I$2:$AN$2)*(FZ11='Raw Data'!$B$3:$B$10473)*('Raw Data'!$I$3:$AN$10473))</f>
        <v>152</v>
      </c>
      <c r="GC11" s="228">
        <f t="shared" si="235"/>
        <v>42556</v>
      </c>
      <c r="GD11" s="44" t="str">
        <f t="shared" si="37"/>
        <v>1Tue</v>
      </c>
      <c r="GE11" s="229">
        <f>SUMPRODUCT((GE$6='Raw Data'!$I$2:$AN$2)*(GC11='Raw Data'!$B$3:$B$10473)*('Raw Data'!$I$3:$AN$10473))</f>
        <v>150</v>
      </c>
      <c r="GF11" s="228">
        <f t="shared" si="236"/>
        <v>42526</v>
      </c>
      <c r="GG11" s="44" t="str">
        <f t="shared" si="38"/>
        <v>1Sun</v>
      </c>
      <c r="GH11" s="229">
        <f>SUMPRODUCT((GH$6='Raw Data'!$I$2:$AN$2)*(GF11='Raw Data'!$B$3:$B$10473)*('Raw Data'!$I$3:$AN$10473))</f>
        <v>99</v>
      </c>
      <c r="GI11" s="228">
        <f t="shared" si="237"/>
        <v>42495</v>
      </c>
      <c r="GJ11" s="44" t="str">
        <f t="shared" si="39"/>
        <v>1Thu</v>
      </c>
      <c r="GK11" s="229">
        <f>SUMPRODUCT((GK$6='Raw Data'!$I$2:$AN$2)*(GI11='Raw Data'!$B$3:$B$10473)*('Raw Data'!$I$3:$AN$10473))</f>
        <v>120</v>
      </c>
      <c r="GL11" s="14"/>
      <c r="GM11" s="49" t="s">
        <v>68</v>
      </c>
      <c r="GN11" s="233">
        <f t="shared" si="133"/>
        <v>2.3006833712984055E-2</v>
      </c>
      <c r="GO11" s="233" t="str">
        <f t="shared" si="134"/>
        <v/>
      </c>
      <c r="GP11" s="233">
        <f t="shared" si="135"/>
        <v>2.2716842588343278E-2</v>
      </c>
      <c r="GQ11" s="233" t="str">
        <f t="shared" si="136"/>
        <v/>
      </c>
      <c r="GR11" s="239">
        <f>IFERROR(MEDIAN(GR7:GR10),"")</f>
        <v>2.5252550771721297E-2</v>
      </c>
      <c r="GS11" s="246"/>
      <c r="GT11" s="228">
        <f t="shared" si="238"/>
        <v>42587</v>
      </c>
      <c r="GU11" s="44" t="str">
        <f t="shared" si="40"/>
        <v>1Fri</v>
      </c>
      <c r="GV11" s="229">
        <f>SUMPRODUCT((GV$6='Raw Data'!$I$2:$AN$2)*(GT11='Raw Data'!$B$3:$B$10473)*('Raw Data'!$I$3:$AN$10473))</f>
        <v>74</v>
      </c>
      <c r="GW11" s="228">
        <f t="shared" si="239"/>
        <v>42556</v>
      </c>
      <c r="GX11" s="44" t="str">
        <f t="shared" si="41"/>
        <v>1Tue</v>
      </c>
      <c r="GY11" s="229">
        <f>SUMPRODUCT((GY$6='Raw Data'!$I$2:$AN$2)*(GW11='Raw Data'!$B$3:$B$10473)*('Raw Data'!$I$3:$AN$10473))</f>
        <v>84</v>
      </c>
      <c r="GZ11" s="228">
        <f t="shared" si="240"/>
        <v>42526</v>
      </c>
      <c r="HA11" s="44" t="str">
        <f t="shared" si="42"/>
        <v>1Sun</v>
      </c>
      <c r="HB11" s="229">
        <f>SUMPRODUCT((HB$6='Raw Data'!$I$2:$AN$2)*(GZ11='Raw Data'!$B$3:$B$10473)*('Raw Data'!$I$3:$AN$10473))</f>
        <v>59</v>
      </c>
      <c r="HC11" s="228">
        <f t="shared" si="241"/>
        <v>42495</v>
      </c>
      <c r="HD11" s="44" t="str">
        <f t="shared" si="43"/>
        <v>1Thu</v>
      </c>
      <c r="HE11" s="229">
        <f>SUMPRODUCT((HE$6='Raw Data'!$I$2:$AN$2)*(HC11='Raw Data'!$B$3:$B$10473)*('Raw Data'!$I$3:$AN$10473))</f>
        <v>50</v>
      </c>
      <c r="HF11" s="14"/>
      <c r="HG11" s="49" t="s">
        <v>68</v>
      </c>
      <c r="HH11" s="233">
        <f t="shared" si="138"/>
        <v>2.6225769669327253E-2</v>
      </c>
      <c r="HI11" s="233" t="str">
        <f t="shared" si="139"/>
        <v/>
      </c>
      <c r="HJ11" s="233">
        <f t="shared" si="140"/>
        <v>3.0832196452933152E-2</v>
      </c>
      <c r="HK11" s="233" t="str">
        <f t="shared" si="141"/>
        <v/>
      </c>
      <c r="HL11" s="239">
        <f>IFERROR(MEDIAN(HL7:HL10),"")</f>
        <v>2.4189156581965608E-2</v>
      </c>
      <c r="HM11" s="246"/>
      <c r="HN11" s="228">
        <f t="shared" si="242"/>
        <v>42587</v>
      </c>
      <c r="HO11" s="44" t="str">
        <f t="shared" si="44"/>
        <v>1Fri</v>
      </c>
      <c r="HP11" s="229">
        <f>SUMPRODUCT((HP$6='Raw Data'!$I$2:$AN$2)*(HN11='Raw Data'!$B$3:$B$10473)*('Raw Data'!$I$3:$AN$10473))</f>
        <v>111</v>
      </c>
      <c r="HQ11" s="228">
        <f t="shared" si="243"/>
        <v>42556</v>
      </c>
      <c r="HR11" s="44" t="str">
        <f t="shared" si="45"/>
        <v>1Tue</v>
      </c>
      <c r="HS11" s="229">
        <f>SUMPRODUCT((HS$6='Raw Data'!$I$2:$AN$2)*(HQ11='Raw Data'!$B$3:$B$10473)*('Raw Data'!$I$3:$AN$10473))</f>
        <v>212</v>
      </c>
      <c r="HT11" s="228">
        <f t="shared" si="244"/>
        <v>42526</v>
      </c>
      <c r="HU11" s="44" t="str">
        <f t="shared" si="46"/>
        <v>1Sun</v>
      </c>
      <c r="HV11" s="229">
        <f>SUMPRODUCT((HV$6='Raw Data'!$I$2:$AN$2)*(HT11='Raw Data'!$B$3:$B$10473)*('Raw Data'!$I$3:$AN$10473))</f>
        <v>143</v>
      </c>
      <c r="HW11" s="228">
        <f t="shared" si="245"/>
        <v>42495</v>
      </c>
      <c r="HX11" s="44" t="str">
        <f t="shared" si="47"/>
        <v>1Thu</v>
      </c>
      <c r="HY11" s="229">
        <f>SUMPRODUCT((HY$6='Raw Data'!$I$2:$AN$2)*(HW11='Raw Data'!$B$3:$B$10473)*('Raw Data'!$I$3:$AN$10473))</f>
        <v>175</v>
      </c>
      <c r="HZ11" s="14"/>
      <c r="IA11" s="49" t="s">
        <v>68</v>
      </c>
      <c r="IB11" s="233">
        <f t="shared" si="143"/>
        <v>1.1591148577449948E-2</v>
      </c>
      <c r="IC11" s="233" t="str">
        <f t="shared" si="144"/>
        <v/>
      </c>
      <c r="ID11" s="233">
        <f t="shared" si="145"/>
        <v>2.7376589782280664E-2</v>
      </c>
      <c r="IE11" s="233" t="str">
        <f t="shared" si="146"/>
        <v/>
      </c>
      <c r="IF11" s="239">
        <f>IFERROR(MEDIAN(IF7:IF10),"")</f>
        <v>2.5747065430343892E-2</v>
      </c>
      <c r="IG11" s="246"/>
      <c r="IH11" s="228">
        <f t="shared" si="246"/>
        <v>42587</v>
      </c>
      <c r="II11" s="44" t="str">
        <f t="shared" si="48"/>
        <v>1Fri</v>
      </c>
      <c r="IJ11" s="229">
        <f>SUMPRODUCT((IJ$6='Raw Data'!$I$2:$AN$2)*(IH11='Raw Data'!$B$3:$B$10473)*('Raw Data'!$I$3:$AN$10473))</f>
        <v>17</v>
      </c>
      <c r="IK11" s="228">
        <f t="shared" si="247"/>
        <v>42556</v>
      </c>
      <c r="IL11" s="44" t="str">
        <f t="shared" si="49"/>
        <v>1Tue</v>
      </c>
      <c r="IM11" s="229">
        <f>SUMPRODUCT((IM$6='Raw Data'!$I$2:$AN$2)*(IK11='Raw Data'!$B$3:$B$10473)*('Raw Data'!$I$3:$AN$10473))</f>
        <v>36</v>
      </c>
      <c r="IN11" s="228">
        <f t="shared" si="248"/>
        <v>42526</v>
      </c>
      <c r="IO11" s="44" t="str">
        <f t="shared" si="50"/>
        <v>1Sun</v>
      </c>
      <c r="IP11" s="229">
        <f>SUMPRODUCT((IP$6='Raw Data'!$I$2:$AN$2)*(IN11='Raw Data'!$B$3:$B$10473)*('Raw Data'!$I$3:$AN$10473))</f>
        <v>0</v>
      </c>
      <c r="IQ11" s="228">
        <f t="shared" si="249"/>
        <v>42495</v>
      </c>
      <c r="IR11" s="44" t="str">
        <f t="shared" si="51"/>
        <v>1Thu</v>
      </c>
      <c r="IS11" s="229">
        <f>SUMPRODUCT((IS$6='Raw Data'!$I$2:$AN$2)*(IQ11='Raw Data'!$B$3:$B$10473)*('Raw Data'!$I$3:$AN$10473))</f>
        <v>22</v>
      </c>
      <c r="IT11" s="14"/>
      <c r="IU11" s="49" t="s">
        <v>68</v>
      </c>
      <c r="IV11" s="233">
        <f t="shared" si="148"/>
        <v>0</v>
      </c>
      <c r="IW11" s="233" t="str">
        <f t="shared" si="149"/>
        <v/>
      </c>
      <c r="IX11" s="233">
        <f t="shared" si="150"/>
        <v>0</v>
      </c>
      <c r="IY11" s="233" t="str">
        <f t="shared" si="151"/>
        <v/>
      </c>
      <c r="IZ11" s="239">
        <f>IFERROR(MEDIAN(IZ7:IZ10),"")</f>
        <v>0</v>
      </c>
      <c r="JA11" s="246"/>
      <c r="JB11" s="228">
        <f t="shared" si="250"/>
        <v>42587</v>
      </c>
      <c r="JC11" s="44" t="str">
        <f t="shared" si="52"/>
        <v>1Fri</v>
      </c>
      <c r="JD11" s="229">
        <f>SUMPRODUCT((JD$6='Raw Data'!$I$2:$AN$2)*(JB11='Raw Data'!$B$3:$B$10473)*('Raw Data'!$I$3:$AN$10473))</f>
        <v>65</v>
      </c>
      <c r="JE11" s="228">
        <f t="shared" si="251"/>
        <v>42556</v>
      </c>
      <c r="JF11" s="44" t="str">
        <f t="shared" si="53"/>
        <v>1Tue</v>
      </c>
      <c r="JG11" s="229">
        <f>SUMPRODUCT((JG$6='Raw Data'!$I$2:$AN$2)*(JE11='Raw Data'!$B$3:$B$10473)*('Raw Data'!$I$3:$AN$10473))</f>
        <v>89</v>
      </c>
      <c r="JH11" s="228">
        <f t="shared" si="252"/>
        <v>42526</v>
      </c>
      <c r="JI11" s="44" t="str">
        <f t="shared" si="54"/>
        <v>1Sun</v>
      </c>
      <c r="JJ11" s="229">
        <f>SUMPRODUCT((JJ$6='Raw Data'!$I$2:$AN$2)*(JH11='Raw Data'!$B$3:$B$10473)*('Raw Data'!$I$3:$AN$10473))</f>
        <v>0</v>
      </c>
      <c r="JK11" s="228">
        <f t="shared" si="253"/>
        <v>42495</v>
      </c>
      <c r="JL11" s="44" t="str">
        <f t="shared" si="55"/>
        <v>1Thu</v>
      </c>
      <c r="JM11" s="229">
        <f>SUMPRODUCT((JM$6='Raw Data'!$I$2:$AN$2)*(JK11='Raw Data'!$B$3:$B$10473)*('Raw Data'!$I$3:$AN$10473))</f>
        <v>77</v>
      </c>
      <c r="JN11" s="14"/>
      <c r="JO11" s="49" t="s">
        <v>68</v>
      </c>
      <c r="JP11" s="233">
        <f t="shared" si="153"/>
        <v>0</v>
      </c>
      <c r="JQ11" s="233" t="str">
        <f t="shared" si="154"/>
        <v/>
      </c>
      <c r="JR11" s="233">
        <f t="shared" si="155"/>
        <v>0</v>
      </c>
      <c r="JS11" s="233" t="str">
        <f t="shared" si="156"/>
        <v/>
      </c>
      <c r="JT11" s="239">
        <f>IFERROR(MEDIAN(JT7:JT10),"")</f>
        <v>0</v>
      </c>
      <c r="JU11" s="246"/>
      <c r="JV11" s="228">
        <f t="shared" si="254"/>
        <v>42587</v>
      </c>
      <c r="JW11" s="44" t="str">
        <f t="shared" si="56"/>
        <v>1Fri</v>
      </c>
      <c r="JX11" s="229">
        <f>SUMPRODUCT((JX$6='Raw Data'!$I$2:$AN$2)*(JV11='Raw Data'!$B$3:$B$10473)*('Raw Data'!$I$3:$AN$10473))</f>
        <v>533</v>
      </c>
      <c r="JY11" s="228">
        <f t="shared" si="255"/>
        <v>42556</v>
      </c>
      <c r="JZ11" s="44" t="str">
        <f t="shared" si="57"/>
        <v>1Tue</v>
      </c>
      <c r="KA11" s="229">
        <f>SUMPRODUCT((KA$6='Raw Data'!$I$2:$AN$2)*(JY11='Raw Data'!$B$3:$B$10473)*('Raw Data'!$I$3:$AN$10473))</f>
        <v>585</v>
      </c>
      <c r="KB11" s="228">
        <f t="shared" si="256"/>
        <v>42526</v>
      </c>
      <c r="KC11" s="44" t="str">
        <f t="shared" si="58"/>
        <v>1Sun</v>
      </c>
      <c r="KD11" s="229">
        <f>SUMPRODUCT((KD$6='Raw Data'!$I$2:$AN$2)*(KB11='Raw Data'!$B$3:$B$10473)*('Raw Data'!$I$3:$AN$10473))</f>
        <v>149</v>
      </c>
      <c r="KE11" s="228">
        <f t="shared" si="257"/>
        <v>42495</v>
      </c>
      <c r="KF11" s="44" t="str">
        <f t="shared" si="59"/>
        <v>1Thu</v>
      </c>
      <c r="KG11" s="229">
        <f>SUMPRODUCT((KG$6='Raw Data'!$I$2:$AN$2)*(KE11='Raw Data'!$B$3:$B$10473)*('Raw Data'!$I$3:$AN$10473))</f>
        <v>638</v>
      </c>
      <c r="KH11" s="14"/>
      <c r="KI11" s="49" t="s">
        <v>68</v>
      </c>
      <c r="KJ11" s="233">
        <f t="shared" si="158"/>
        <v>8.7976539589442824E-3</v>
      </c>
      <c r="KK11" s="233" t="str">
        <f t="shared" si="159"/>
        <v/>
      </c>
      <c r="KL11" s="233">
        <f t="shared" si="160"/>
        <v>9.597197898423818E-3</v>
      </c>
      <c r="KM11" s="233" t="str">
        <f t="shared" si="161"/>
        <v/>
      </c>
      <c r="KN11" s="239">
        <f>IFERROR(MEDIAN(KN7:KN10),"")</f>
        <v>8.9571267730693752E-3</v>
      </c>
      <c r="KO11" s="246"/>
      <c r="KP11" s="228">
        <f t="shared" si="258"/>
        <v>42587</v>
      </c>
      <c r="KQ11" s="44" t="str">
        <f t="shared" si="60"/>
        <v>1Fri</v>
      </c>
      <c r="KR11" s="229">
        <f>SUMPRODUCT((KR$6='Raw Data'!$I$2:$AN$2)*(KP11='Raw Data'!$B$3:$B$10473)*('Raw Data'!$I$3:$AN$10473))</f>
        <v>102</v>
      </c>
      <c r="KS11" s="228">
        <f t="shared" si="259"/>
        <v>42556</v>
      </c>
      <c r="KT11" s="44" t="str">
        <f t="shared" si="61"/>
        <v>1Tue</v>
      </c>
      <c r="KU11" s="229">
        <f>SUMPRODUCT((KU$6='Raw Data'!$I$2:$AN$2)*(KS11='Raw Data'!$B$3:$B$10473)*('Raw Data'!$I$3:$AN$10473))</f>
        <v>151</v>
      </c>
      <c r="KV11" s="228">
        <f t="shared" si="260"/>
        <v>42526</v>
      </c>
      <c r="KW11" s="44" t="str">
        <f t="shared" si="62"/>
        <v>1Sun</v>
      </c>
      <c r="KX11" s="229">
        <f>SUMPRODUCT((KX$6='Raw Data'!$I$2:$AN$2)*(KV11='Raw Data'!$B$3:$B$10473)*('Raw Data'!$I$3:$AN$10473))</f>
        <v>72</v>
      </c>
      <c r="KY11" s="228">
        <f t="shared" si="261"/>
        <v>42495</v>
      </c>
      <c r="KZ11" s="44" t="str">
        <f t="shared" si="63"/>
        <v>1Thu</v>
      </c>
      <c r="LA11" s="229">
        <f>SUMPRODUCT((LA$6='Raw Data'!$I$2:$AN$2)*(KY11='Raw Data'!$B$3:$B$10473)*('Raw Data'!$I$3:$AN$10473))</f>
        <v>100</v>
      </c>
      <c r="LB11" s="14"/>
      <c r="LC11" s="49" t="s">
        <v>68</v>
      </c>
      <c r="LD11" s="233">
        <f t="shared" si="163"/>
        <v>2.0343739038933707E-2</v>
      </c>
      <c r="LE11" s="233" t="str">
        <f t="shared" si="164"/>
        <v/>
      </c>
      <c r="LF11" s="233">
        <f t="shared" si="165"/>
        <v>2.1160628406540559E-2</v>
      </c>
      <c r="LG11" s="233" t="str">
        <f t="shared" si="166"/>
        <v/>
      </c>
      <c r="LH11" s="239">
        <f>IFERROR(MEDIAN(LH7:LH10),"")</f>
        <v>1.9005710121840585E-2</v>
      </c>
      <c r="LI11" s="246"/>
      <c r="LJ11" s="228">
        <f t="shared" si="262"/>
        <v>42587</v>
      </c>
      <c r="LK11" s="44" t="str">
        <f t="shared" si="64"/>
        <v>1Fri</v>
      </c>
      <c r="LL11" s="229">
        <f>SUMPRODUCT((LL$6='Raw Data'!$I$2:$AN$2)*(LJ11='Raw Data'!$B$3:$B$10473)*('Raw Data'!$I$3:$AN$10473))</f>
        <v>0</v>
      </c>
      <c r="LM11" s="228">
        <f t="shared" si="263"/>
        <v>42556</v>
      </c>
      <c r="LN11" s="44" t="str">
        <f t="shared" si="65"/>
        <v>1Tue</v>
      </c>
      <c r="LO11" s="229">
        <f>SUMPRODUCT((LO$6='Raw Data'!$I$2:$AN$2)*(LM11='Raw Data'!$B$3:$B$10473)*('Raw Data'!$I$3:$AN$10473))</f>
        <v>0</v>
      </c>
      <c r="LP11" s="228">
        <f t="shared" si="264"/>
        <v>42526</v>
      </c>
      <c r="LQ11" s="44" t="str">
        <f t="shared" si="66"/>
        <v>1Sun</v>
      </c>
      <c r="LR11" s="229">
        <f>SUMPRODUCT((LR$6='Raw Data'!$I$2:$AN$2)*(LP11='Raw Data'!$B$3:$B$10473)*('Raw Data'!$I$3:$AN$10473))</f>
        <v>0</v>
      </c>
      <c r="LS11" s="228">
        <f t="shared" si="265"/>
        <v>42495</v>
      </c>
      <c r="LT11" s="44" t="str">
        <f t="shared" si="67"/>
        <v>1Thu</v>
      </c>
      <c r="LU11" s="229">
        <f>SUMPRODUCT((LU$6='Raw Data'!$I$2:$AN$2)*(LS11='Raw Data'!$B$3:$B$10473)*('Raw Data'!$I$3:$AN$10473))</f>
        <v>0</v>
      </c>
      <c r="LV11" s="14"/>
      <c r="LW11" s="49" t="s">
        <v>68</v>
      </c>
      <c r="LX11" s="233" t="str">
        <f t="shared" si="168"/>
        <v/>
      </c>
      <c r="LY11" s="233" t="str">
        <f t="shared" si="169"/>
        <v/>
      </c>
      <c r="LZ11" s="233" t="str">
        <f t="shared" si="170"/>
        <v/>
      </c>
      <c r="MA11" s="233" t="str">
        <f t="shared" si="171"/>
        <v/>
      </c>
      <c r="MB11" s="239" t="str">
        <f>IFERROR(MEDIAN(MB7:MB10),"")</f>
        <v/>
      </c>
      <c r="MC11" s="246"/>
      <c r="MD11" s="228">
        <f t="shared" si="266"/>
        <v>42587</v>
      </c>
      <c r="ME11" s="44" t="str">
        <f t="shared" si="68"/>
        <v>1Fri</v>
      </c>
      <c r="MF11" s="229">
        <f>SUMPRODUCT((MF$6='Raw Data'!$I$2:$AN$2)*(MD11='Raw Data'!$B$3:$B$10473)*('Raw Data'!$I$3:$AN$10473))</f>
        <v>0</v>
      </c>
      <c r="MG11" s="228">
        <f t="shared" si="267"/>
        <v>42556</v>
      </c>
      <c r="MH11" s="44" t="str">
        <f t="shared" si="69"/>
        <v>1Tue</v>
      </c>
      <c r="MI11" s="229">
        <f>SUMPRODUCT((MI$6='Raw Data'!$I$2:$AN$2)*(MG11='Raw Data'!$B$3:$B$10473)*('Raw Data'!$I$3:$AN$10473))</f>
        <v>0</v>
      </c>
      <c r="MJ11" s="228">
        <f t="shared" si="268"/>
        <v>42526</v>
      </c>
      <c r="MK11" s="44" t="str">
        <f t="shared" si="70"/>
        <v>1Sun</v>
      </c>
      <c r="ML11" s="229">
        <f>SUMPRODUCT((ML$6='Raw Data'!$I$2:$AN$2)*(MJ11='Raw Data'!$B$3:$B$10473)*('Raw Data'!$I$3:$AN$10473))</f>
        <v>0</v>
      </c>
      <c r="MM11" s="228">
        <f t="shared" si="269"/>
        <v>42495</v>
      </c>
      <c r="MN11" s="44" t="str">
        <f t="shared" si="71"/>
        <v>1Thu</v>
      </c>
      <c r="MO11" s="229">
        <f>SUMPRODUCT((MO$6='Raw Data'!$I$2:$AN$2)*(MM11='Raw Data'!$B$3:$B$10473)*('Raw Data'!$I$3:$AN$10473))</f>
        <v>0</v>
      </c>
      <c r="MP11" s="14"/>
      <c r="MQ11" s="49" t="s">
        <v>68</v>
      </c>
      <c r="MR11" s="233" t="str">
        <f t="shared" si="173"/>
        <v/>
      </c>
      <c r="MS11" s="233" t="str">
        <f t="shared" si="174"/>
        <v/>
      </c>
      <c r="MT11" s="233" t="str">
        <f t="shared" si="175"/>
        <v/>
      </c>
      <c r="MU11" s="233" t="str">
        <f t="shared" si="176"/>
        <v/>
      </c>
      <c r="MV11" s="239" t="str">
        <f>IFERROR(MEDIAN(MV7:MV10),"")</f>
        <v/>
      </c>
      <c r="MW11" s="246"/>
      <c r="MX11" s="228">
        <f t="shared" si="270"/>
        <v>42587</v>
      </c>
      <c r="MY11" s="44" t="str">
        <f t="shared" si="72"/>
        <v>1Fri</v>
      </c>
      <c r="MZ11" s="229">
        <f>SUMPRODUCT((MZ$6='Raw Data'!$I$2:$AN$2)*(MX11='Raw Data'!$B$3:$B$10473)*('Raw Data'!$I$3:$AN$10473))</f>
        <v>0</v>
      </c>
      <c r="NA11" s="228">
        <f t="shared" si="271"/>
        <v>42556</v>
      </c>
      <c r="NB11" s="44" t="str">
        <f t="shared" si="73"/>
        <v>1Tue</v>
      </c>
      <c r="NC11" s="229">
        <f>SUMPRODUCT((NC$6='Raw Data'!$I$2:$AN$2)*(NA11='Raw Data'!$B$3:$B$10473)*('Raw Data'!$I$3:$AN$10473))</f>
        <v>0</v>
      </c>
      <c r="ND11" s="228">
        <f t="shared" si="272"/>
        <v>42526</v>
      </c>
      <c r="NE11" s="44" t="str">
        <f t="shared" si="74"/>
        <v>1Sun</v>
      </c>
      <c r="NF11" s="229">
        <f>SUMPRODUCT((NF$6='Raw Data'!$I$2:$AN$2)*(ND11='Raw Data'!$B$3:$B$10473)*('Raw Data'!$I$3:$AN$10473))</f>
        <v>0</v>
      </c>
      <c r="NG11" s="228">
        <f t="shared" si="273"/>
        <v>42495</v>
      </c>
      <c r="NH11" s="44" t="str">
        <f t="shared" si="75"/>
        <v>1Thu</v>
      </c>
      <c r="NI11" s="229">
        <f>SUMPRODUCT((NI$6='Raw Data'!$I$2:$AN$2)*(NG11='Raw Data'!$B$3:$B$10473)*('Raw Data'!$I$3:$AN$10473))</f>
        <v>0</v>
      </c>
      <c r="NJ11" s="14"/>
      <c r="NK11" s="49" t="s">
        <v>68</v>
      </c>
      <c r="NL11" s="233" t="str">
        <f t="shared" si="178"/>
        <v/>
      </c>
      <c r="NM11" s="233" t="str">
        <f t="shared" si="179"/>
        <v/>
      </c>
      <c r="NN11" s="233" t="str">
        <f t="shared" si="180"/>
        <v/>
      </c>
      <c r="NO11" s="233" t="str">
        <f t="shared" si="181"/>
        <v/>
      </c>
      <c r="NP11" s="239" t="str">
        <f>IFERROR(MEDIAN(NP7:NP10),"")</f>
        <v/>
      </c>
      <c r="NQ11" s="246"/>
      <c r="NR11" s="228">
        <f t="shared" si="274"/>
        <v>42587</v>
      </c>
      <c r="NS11" s="44" t="str">
        <f t="shared" si="76"/>
        <v>1Fri</v>
      </c>
      <c r="NT11" s="229">
        <f>SUMPRODUCT((NT$6='Raw Data'!$I$2:$AN$2)*(NR11='Raw Data'!$B$3:$B$10473)*('Raw Data'!$I$3:$AN$10473))</f>
        <v>0</v>
      </c>
      <c r="NU11" s="228">
        <f t="shared" si="275"/>
        <v>42556</v>
      </c>
      <c r="NV11" s="44" t="str">
        <f t="shared" si="77"/>
        <v>1Tue</v>
      </c>
      <c r="NW11" s="229">
        <f>SUMPRODUCT((NW$6='Raw Data'!$I$2:$AN$2)*(NU11='Raw Data'!$B$3:$B$10473)*('Raw Data'!$I$3:$AN$10473))</f>
        <v>0</v>
      </c>
      <c r="NX11" s="228">
        <f t="shared" si="276"/>
        <v>42526</v>
      </c>
      <c r="NY11" s="44" t="str">
        <f t="shared" si="78"/>
        <v>1Sun</v>
      </c>
      <c r="NZ11" s="229">
        <f>SUMPRODUCT((NZ$6='Raw Data'!$I$2:$AN$2)*(NX11='Raw Data'!$B$3:$B$10473)*('Raw Data'!$I$3:$AN$10473))</f>
        <v>0</v>
      </c>
      <c r="OA11" s="228">
        <f t="shared" si="277"/>
        <v>42495</v>
      </c>
      <c r="OB11" s="44" t="str">
        <f t="shared" si="79"/>
        <v>1Thu</v>
      </c>
      <c r="OC11" s="229">
        <f>SUMPRODUCT((OC$6='Raw Data'!$I$2:$AN$2)*(OA11='Raw Data'!$B$3:$B$10473)*('Raw Data'!$I$3:$AN$10473))</f>
        <v>0</v>
      </c>
      <c r="OD11" s="14"/>
      <c r="OE11" s="49" t="s">
        <v>68</v>
      </c>
      <c r="OF11" s="233" t="str">
        <f t="shared" si="183"/>
        <v/>
      </c>
      <c r="OG11" s="233" t="str">
        <f t="shared" si="184"/>
        <v/>
      </c>
      <c r="OH11" s="233" t="str">
        <f t="shared" si="185"/>
        <v/>
      </c>
      <c r="OI11" s="233" t="str">
        <f t="shared" si="186"/>
        <v/>
      </c>
      <c r="OJ11" s="239" t="str">
        <f>IFERROR(MEDIAN(OJ7:OJ10),"")</f>
        <v/>
      </c>
      <c r="OK11" s="246"/>
      <c r="OL11" s="228">
        <f t="shared" si="278"/>
        <v>42587</v>
      </c>
      <c r="OM11" s="44" t="str">
        <f t="shared" si="80"/>
        <v>1Fri</v>
      </c>
      <c r="ON11" s="229">
        <f>SUMPRODUCT((ON$6='Raw Data'!$I$2:$AN$2)*(OL11='Raw Data'!$B$3:$B$10473)*('Raw Data'!$I$3:$AN$10473))</f>
        <v>0</v>
      </c>
      <c r="OO11" s="228">
        <f t="shared" si="279"/>
        <v>42556</v>
      </c>
      <c r="OP11" s="44" t="str">
        <f t="shared" si="81"/>
        <v>1Tue</v>
      </c>
      <c r="OQ11" s="229">
        <f>SUMPRODUCT((OQ$6='Raw Data'!$I$2:$AN$2)*(OO11='Raw Data'!$B$3:$B$10473)*('Raw Data'!$I$3:$AN$10473))</f>
        <v>0</v>
      </c>
      <c r="OR11" s="228">
        <f t="shared" si="280"/>
        <v>42526</v>
      </c>
      <c r="OS11" s="44" t="str">
        <f t="shared" si="82"/>
        <v>1Sun</v>
      </c>
      <c r="OT11" s="229">
        <f>SUMPRODUCT((OT$6='Raw Data'!$I$2:$AN$2)*(OR11='Raw Data'!$B$3:$B$10473)*('Raw Data'!$I$3:$AN$10473))</f>
        <v>0</v>
      </c>
      <c r="OU11" s="228">
        <f t="shared" si="281"/>
        <v>42495</v>
      </c>
      <c r="OV11" s="44" t="str">
        <f t="shared" si="83"/>
        <v>1Thu</v>
      </c>
      <c r="OW11" s="229">
        <f>SUMPRODUCT((OW$6='Raw Data'!$I$2:$AN$2)*(OU11='Raw Data'!$B$3:$B$10473)*('Raw Data'!$I$3:$AN$10473))</f>
        <v>0</v>
      </c>
      <c r="OX11" s="14"/>
      <c r="OY11" s="49" t="s">
        <v>68</v>
      </c>
      <c r="OZ11" s="233" t="str">
        <f t="shared" si="188"/>
        <v/>
      </c>
      <c r="PA11" s="233" t="str">
        <f t="shared" si="189"/>
        <v/>
      </c>
      <c r="PB11" s="233" t="str">
        <f t="shared" si="190"/>
        <v/>
      </c>
      <c r="PC11" s="233" t="str">
        <f t="shared" si="191"/>
        <v/>
      </c>
      <c r="PD11" s="239" t="str">
        <f>IFERROR(MEDIAN(PD7:PD10),"")</f>
        <v/>
      </c>
      <c r="PE11" s="246"/>
      <c r="PF11" s="228">
        <f t="shared" si="282"/>
        <v>42587</v>
      </c>
      <c r="PG11" s="44" t="str">
        <f t="shared" si="84"/>
        <v>1Fri</v>
      </c>
      <c r="PH11" s="229">
        <f>SUMPRODUCT((PH$6='Raw Data'!$I$2:$AN$2)*(PF11='Raw Data'!$B$3:$B$10473)*('Raw Data'!$I$3:$AN$10473))</f>
        <v>0</v>
      </c>
      <c r="PI11" s="228">
        <f t="shared" si="283"/>
        <v>42556</v>
      </c>
      <c r="PJ11" s="44" t="str">
        <f t="shared" si="85"/>
        <v>1Tue</v>
      </c>
      <c r="PK11" s="229">
        <f>SUMPRODUCT((PK$6='Raw Data'!$I$2:$AN$2)*(PI11='Raw Data'!$B$3:$B$10473)*('Raw Data'!$I$3:$AN$10473))</f>
        <v>0</v>
      </c>
      <c r="PL11" s="228">
        <f t="shared" si="284"/>
        <v>42526</v>
      </c>
      <c r="PM11" s="44" t="str">
        <f t="shared" si="86"/>
        <v>1Sun</v>
      </c>
      <c r="PN11" s="229">
        <f>SUMPRODUCT((PN$6='Raw Data'!$I$2:$AN$2)*(PL11='Raw Data'!$B$3:$B$10473)*('Raw Data'!$I$3:$AN$10473))</f>
        <v>0</v>
      </c>
      <c r="PO11" s="228">
        <f t="shared" si="285"/>
        <v>42495</v>
      </c>
      <c r="PP11" s="44" t="str">
        <f t="shared" si="87"/>
        <v>1Thu</v>
      </c>
      <c r="PQ11" s="229">
        <f>SUMPRODUCT((PQ$6='Raw Data'!$I$2:$AN$2)*(PO11='Raw Data'!$B$3:$B$10473)*('Raw Data'!$I$3:$AN$10473))</f>
        <v>0</v>
      </c>
      <c r="PR11" s="14"/>
      <c r="PS11" s="49" t="s">
        <v>68</v>
      </c>
      <c r="PT11" s="233" t="str">
        <f t="shared" si="193"/>
        <v/>
      </c>
      <c r="PU11" s="233" t="str">
        <f t="shared" si="194"/>
        <v/>
      </c>
      <c r="PV11" s="233" t="str">
        <f t="shared" si="195"/>
        <v/>
      </c>
      <c r="PW11" s="233" t="str">
        <f t="shared" si="196"/>
        <v/>
      </c>
      <c r="PX11" s="239" t="str">
        <f>IFERROR(MEDIAN(PX7:PX10),"")</f>
        <v/>
      </c>
    </row>
    <row r="12" spans="2:440" ht="12.75" customHeight="1" x14ac:dyDescent="0.25">
      <c r="B12" s="228">
        <f t="shared" si="198"/>
        <v>42588</v>
      </c>
      <c r="C12" s="44" t="str">
        <f t="shared" si="0"/>
        <v>1Sat</v>
      </c>
      <c r="D12" s="229">
        <f>SUMPRODUCT((D$6='Raw Data'!$I$2:$AN$2)*(B12='Raw Data'!$B$3:$B$10473)*('Raw Data'!$I$3:$AN$10473))</f>
        <v>197</v>
      </c>
      <c r="E12" s="228">
        <f t="shared" si="199"/>
        <v>42557</v>
      </c>
      <c r="F12" s="44" t="str">
        <f t="shared" si="1"/>
        <v>1Wed</v>
      </c>
      <c r="G12" s="229">
        <f>SUMPRODUCT((G$6='Raw Data'!$I$2:$AN$2)*(E12='Raw Data'!$B$3:$B$10473)*('Raw Data'!$I$3:$AN$10473))</f>
        <v>251</v>
      </c>
      <c r="H12" s="228">
        <f t="shared" si="200"/>
        <v>42527</v>
      </c>
      <c r="I12" s="44" t="str">
        <f t="shared" si="2"/>
        <v>1Mon</v>
      </c>
      <c r="J12" s="229">
        <f>SUMPRODUCT((J$6='Raw Data'!$I$2:$AN$2)*(H12='Raw Data'!$B$3:$B$10473)*('Raw Data'!$I$3:$AN$10473))</f>
        <v>207</v>
      </c>
      <c r="K12" s="228">
        <f t="shared" si="201"/>
        <v>42496</v>
      </c>
      <c r="L12" s="44" t="str">
        <f t="shared" si="3"/>
        <v>1Fri</v>
      </c>
      <c r="M12" s="229">
        <f>SUMPRODUCT((M$6='Raw Data'!$I$2:$AN$2)*(K12='Raw Data'!$B$3:$B$10473)*('Raw Data'!$I$3:$AN$10473))</f>
        <v>91</v>
      </c>
      <c r="N12" s="14"/>
      <c r="O12" s="49" t="s">
        <v>69</v>
      </c>
      <c r="P12" s="53">
        <f t="shared" si="88"/>
        <v>3.4801415650806133E-2</v>
      </c>
      <c r="Q12" s="53">
        <f t="shared" si="89"/>
        <v>3.477822580645161E-2</v>
      </c>
      <c r="R12" s="53">
        <f t="shared" si="90"/>
        <v>3.162911611785095E-2</v>
      </c>
      <c r="S12" s="53">
        <f t="shared" si="91"/>
        <v>3.9105378704720091E-2</v>
      </c>
      <c r="T12" s="55">
        <f>IFERROR(MEDIAN(P12:S12),"")</f>
        <v>3.4789820728628872E-2</v>
      </c>
      <c r="U12" s="246"/>
      <c r="V12" s="228">
        <f t="shared" si="202"/>
        <v>42588</v>
      </c>
      <c r="W12" s="44" t="str">
        <f t="shared" si="4"/>
        <v>1Sat</v>
      </c>
      <c r="X12" s="229">
        <f>SUMPRODUCT((X$6='Raw Data'!$I$2:$AN$2)*(V12='Raw Data'!$B$3:$B$10473)*('Raw Data'!$I$3:$AN$10473))</f>
        <v>303</v>
      </c>
      <c r="Y12" s="228">
        <f t="shared" si="203"/>
        <v>42557</v>
      </c>
      <c r="Z12" s="44" t="str">
        <f t="shared" si="5"/>
        <v>1Wed</v>
      </c>
      <c r="AA12" s="229">
        <f>SUMPRODUCT((AA$6='Raw Data'!$I$2:$AN$2)*(Y12='Raw Data'!$B$3:$B$10473)*('Raw Data'!$I$3:$AN$10473))</f>
        <v>252</v>
      </c>
      <c r="AB12" s="228">
        <f t="shared" si="204"/>
        <v>42527</v>
      </c>
      <c r="AC12" s="44" t="str">
        <f t="shared" si="6"/>
        <v>1Mon</v>
      </c>
      <c r="AD12" s="229">
        <f>SUMPRODUCT((AD$6='Raw Data'!$I$2:$AN$2)*(AB12='Raw Data'!$B$3:$B$10473)*('Raw Data'!$I$3:$AN$10473))</f>
        <v>154</v>
      </c>
      <c r="AE12" s="228">
        <f t="shared" si="205"/>
        <v>42496</v>
      </c>
      <c r="AF12" s="44" t="str">
        <f t="shared" si="7"/>
        <v>1Fri</v>
      </c>
      <c r="AG12" s="229">
        <f>SUMPRODUCT((AG$6='Raw Data'!$I$2:$AN$2)*(AE12='Raw Data'!$B$3:$B$10473)*('Raw Data'!$I$3:$AN$10473))</f>
        <v>117</v>
      </c>
      <c r="AH12" s="14"/>
      <c r="AI12" s="49" t="s">
        <v>69</v>
      </c>
      <c r="AJ12" s="53">
        <f t="shared" si="93"/>
        <v>3.3163265306122451E-2</v>
      </c>
      <c r="AK12" s="53">
        <f t="shared" si="94"/>
        <v>2.5713808649190182E-2</v>
      </c>
      <c r="AL12" s="53">
        <f t="shared" si="95"/>
        <v>2.8996953627439918E-2</v>
      </c>
      <c r="AM12" s="53">
        <f t="shared" si="96"/>
        <v>3.4486632217479218E-2</v>
      </c>
      <c r="AN12" s="55">
        <f>IFERROR(MEDIAN(AJ12:AM12),"")</f>
        <v>3.1080109466781185E-2</v>
      </c>
      <c r="AO12" s="246"/>
      <c r="AP12" s="228">
        <f t="shared" si="206"/>
        <v>42588</v>
      </c>
      <c r="AQ12" s="44" t="str">
        <f t="shared" si="8"/>
        <v>1Sat</v>
      </c>
      <c r="AR12" s="229">
        <f>SUMPRODUCT((AR$6='Raw Data'!$I$2:$AN$2)*(AP12='Raw Data'!$B$3:$B$10473)*('Raw Data'!$I$3:$AN$10473))</f>
        <v>123</v>
      </c>
      <c r="AS12" s="228">
        <f t="shared" si="207"/>
        <v>42557</v>
      </c>
      <c r="AT12" s="44" t="str">
        <f t="shared" si="9"/>
        <v>1Wed</v>
      </c>
      <c r="AU12" s="229">
        <f>SUMPRODUCT((AU$6='Raw Data'!$I$2:$AN$2)*(AS12='Raw Data'!$B$3:$B$10473)*('Raw Data'!$I$3:$AN$10473))</f>
        <v>107</v>
      </c>
      <c r="AV12" s="228">
        <f t="shared" si="208"/>
        <v>42527</v>
      </c>
      <c r="AW12" s="44" t="str">
        <f t="shared" si="10"/>
        <v>1Mon</v>
      </c>
      <c r="AX12" s="229">
        <f>SUMPRODUCT((AX$6='Raw Data'!$I$2:$AN$2)*(AV12='Raw Data'!$B$3:$B$10473)*('Raw Data'!$I$3:$AN$10473))</f>
        <v>81</v>
      </c>
      <c r="AY12" s="228">
        <f t="shared" si="209"/>
        <v>42496</v>
      </c>
      <c r="AZ12" s="44" t="str">
        <f t="shared" si="11"/>
        <v>1Fri</v>
      </c>
      <c r="BA12" s="229">
        <f>SUMPRODUCT((BA$6='Raw Data'!$I$2:$AN$2)*(AY12='Raw Data'!$B$3:$B$10473)*('Raw Data'!$I$3:$AN$10473))</f>
        <v>73</v>
      </c>
      <c r="BB12" s="14"/>
      <c r="BC12" s="49" t="s">
        <v>69</v>
      </c>
      <c r="BD12" s="53">
        <f t="shared" si="98"/>
        <v>3.7364403374849336E-2</v>
      </c>
      <c r="BE12" s="53">
        <f t="shared" si="99"/>
        <v>3.161592505854801E-2</v>
      </c>
      <c r="BF12" s="53">
        <f t="shared" si="100"/>
        <v>3.4801355097012626E-2</v>
      </c>
      <c r="BG12" s="53">
        <f t="shared" si="101"/>
        <v>3.3363663936912341E-2</v>
      </c>
      <c r="BH12" s="55">
        <f>IFERROR(MEDIAN(BD12:BG12),"")</f>
        <v>3.4082509516962484E-2</v>
      </c>
      <c r="BI12" s="246"/>
      <c r="BJ12" s="228">
        <f t="shared" si="210"/>
        <v>42588</v>
      </c>
      <c r="BK12" s="44" t="str">
        <f t="shared" si="12"/>
        <v>1Sat</v>
      </c>
      <c r="BL12" s="229">
        <f>SUMPRODUCT((BL$6='Raw Data'!$I$2:$AN$2)*(BJ12='Raw Data'!$B$3:$B$10473)*('Raw Data'!$I$3:$AN$10473))</f>
        <v>40</v>
      </c>
      <c r="BM12" s="228">
        <f t="shared" si="211"/>
        <v>42557</v>
      </c>
      <c r="BN12" s="44" t="str">
        <f t="shared" si="13"/>
        <v>1Wed</v>
      </c>
      <c r="BO12" s="229">
        <f>SUMPRODUCT((BO$6='Raw Data'!$I$2:$AN$2)*(BM12='Raw Data'!$B$3:$B$10473)*('Raw Data'!$I$3:$AN$10473))</f>
        <v>31</v>
      </c>
      <c r="BP12" s="228">
        <f t="shared" si="212"/>
        <v>42527</v>
      </c>
      <c r="BQ12" s="44" t="str">
        <f t="shared" si="14"/>
        <v>1Mon</v>
      </c>
      <c r="BR12" s="229">
        <f>SUMPRODUCT((BR$6='Raw Data'!$I$2:$AN$2)*(BP12='Raw Data'!$B$3:$B$10473)*('Raw Data'!$I$3:$AN$10473))</f>
        <v>40</v>
      </c>
      <c r="BS12" s="228">
        <f t="shared" si="213"/>
        <v>42496</v>
      </c>
      <c r="BT12" s="44" t="str">
        <f t="shared" si="15"/>
        <v>1Fri</v>
      </c>
      <c r="BU12" s="229">
        <f>SUMPRODUCT((BU$6='Raw Data'!$I$2:$AN$2)*(BS12='Raw Data'!$B$3:$B$10473)*('Raw Data'!$I$3:$AN$10473))</f>
        <v>29</v>
      </c>
      <c r="BV12" s="14"/>
      <c r="BW12" s="49" t="s">
        <v>69</v>
      </c>
      <c r="BX12" s="53">
        <f t="shared" si="103"/>
        <v>2.585487906588824E-2</v>
      </c>
      <c r="BY12" s="53">
        <f t="shared" si="104"/>
        <v>3.5211267605633804E-2</v>
      </c>
      <c r="BZ12" s="53">
        <f t="shared" si="105"/>
        <v>3.6556603773584904E-2</v>
      </c>
      <c r="CA12" s="53">
        <f t="shared" si="106"/>
        <v>3.8850038850038848E-2</v>
      </c>
      <c r="CB12" s="55">
        <f>IFERROR(MEDIAN(BX12:CA12),"")</f>
        <v>3.5883935689609354E-2</v>
      </c>
      <c r="CC12" s="246"/>
      <c r="CD12" s="228">
        <f t="shared" si="214"/>
        <v>42588</v>
      </c>
      <c r="CE12" s="44" t="str">
        <f t="shared" si="16"/>
        <v>1Sat</v>
      </c>
      <c r="CF12" s="229">
        <f>SUMPRODUCT((CF$6='Raw Data'!$I$2:$AN$2)*(CD12='Raw Data'!$B$3:$B$10473)*('Raw Data'!$I$3:$AN$10473))</f>
        <v>254</v>
      </c>
      <c r="CG12" s="228">
        <f t="shared" si="215"/>
        <v>42557</v>
      </c>
      <c r="CH12" s="44" t="str">
        <f t="shared" si="17"/>
        <v>1Wed</v>
      </c>
      <c r="CI12" s="229">
        <f>SUMPRODUCT((CI$6='Raw Data'!$I$2:$AN$2)*(CG12='Raw Data'!$B$3:$B$10473)*('Raw Data'!$I$3:$AN$10473))</f>
        <v>406</v>
      </c>
      <c r="CJ12" s="228">
        <f t="shared" si="216"/>
        <v>42527</v>
      </c>
      <c r="CK12" s="44" t="str">
        <f t="shared" si="18"/>
        <v>1Mon</v>
      </c>
      <c r="CL12" s="229">
        <f>SUMPRODUCT((CL$6='Raw Data'!$I$2:$AN$2)*(CJ12='Raw Data'!$B$3:$B$10473)*('Raw Data'!$I$3:$AN$10473))</f>
        <v>459</v>
      </c>
      <c r="CM12" s="228">
        <f t="shared" si="217"/>
        <v>42496</v>
      </c>
      <c r="CN12" s="44" t="str">
        <f t="shared" si="19"/>
        <v>1Fri</v>
      </c>
      <c r="CO12" s="229">
        <f>SUMPRODUCT((CO$6='Raw Data'!$I$2:$AN$2)*(CM12='Raw Data'!$B$3:$B$10473)*('Raw Data'!$I$3:$AN$10473))</f>
        <v>419</v>
      </c>
      <c r="CP12" s="14"/>
      <c r="CQ12" s="49" t="s">
        <v>69</v>
      </c>
      <c r="CR12" s="53">
        <f t="shared" si="108"/>
        <v>3.6752446538600943E-2</v>
      </c>
      <c r="CS12" s="53">
        <f t="shared" si="109"/>
        <v>3.4047919293820936E-2</v>
      </c>
      <c r="CT12" s="53">
        <f t="shared" si="110"/>
        <v>3.8162488099016185E-2</v>
      </c>
      <c r="CU12" s="53">
        <f t="shared" si="111"/>
        <v>4.1638225255972695E-2</v>
      </c>
      <c r="CV12" s="55">
        <f>IFERROR(MEDIAN(CR12:CU12),"")</f>
        <v>3.7457467318808564E-2</v>
      </c>
      <c r="CW12" s="246"/>
      <c r="CX12" s="228">
        <f t="shared" si="218"/>
        <v>42588</v>
      </c>
      <c r="CY12" s="44" t="str">
        <f t="shared" si="20"/>
        <v>1Sat</v>
      </c>
      <c r="CZ12" s="229">
        <f>SUMPRODUCT((CZ$6='Raw Data'!$I$2:$AN$2)*(CX12='Raw Data'!$B$3:$B$10473)*('Raw Data'!$I$3:$AN$10473))</f>
        <v>73</v>
      </c>
      <c r="DA12" s="228">
        <f t="shared" si="219"/>
        <v>42557</v>
      </c>
      <c r="DB12" s="44" t="str">
        <f t="shared" si="21"/>
        <v>1Wed</v>
      </c>
      <c r="DC12" s="229">
        <f>SUMPRODUCT((DC$6='Raw Data'!$I$2:$AN$2)*(DA12='Raw Data'!$B$3:$B$10473)*('Raw Data'!$I$3:$AN$10473))</f>
        <v>75</v>
      </c>
      <c r="DD12" s="228">
        <f t="shared" si="220"/>
        <v>42527</v>
      </c>
      <c r="DE12" s="44" t="str">
        <f t="shared" si="22"/>
        <v>1Mon</v>
      </c>
      <c r="DF12" s="229">
        <f>SUMPRODUCT((DF$6='Raw Data'!$I$2:$AN$2)*(DD12='Raw Data'!$B$3:$B$10473)*('Raw Data'!$I$3:$AN$10473))</f>
        <v>82</v>
      </c>
      <c r="DG12" s="228">
        <f t="shared" si="221"/>
        <v>42588</v>
      </c>
      <c r="DH12" s="44" t="str">
        <f t="shared" si="23"/>
        <v>1Sat</v>
      </c>
      <c r="DI12" s="229">
        <f>SUMPRODUCT((DI$6='Raw Data'!$I$2:$AN$2)*(DG12='Raw Data'!$B$3:$B$10473)*('Raw Data'!$I$3:$AN$10473))</f>
        <v>73</v>
      </c>
      <c r="DJ12" s="14"/>
      <c r="DK12" s="49" t="s">
        <v>69</v>
      </c>
      <c r="DL12" s="53">
        <f t="shared" si="113"/>
        <v>3.9942425332853547E-2</v>
      </c>
      <c r="DM12" s="53">
        <f t="shared" si="114"/>
        <v>3.517803517803518E-2</v>
      </c>
      <c r="DN12" s="53">
        <f t="shared" si="115"/>
        <v>2.1625163826998691E-2</v>
      </c>
      <c r="DO12" s="53">
        <f t="shared" si="116"/>
        <v>3.9942425332853547E-2</v>
      </c>
      <c r="DP12" s="55">
        <f>IFERROR(MEDIAN(DL12:DO12),"")</f>
        <v>3.756023025544436E-2</v>
      </c>
      <c r="DQ12" s="246"/>
      <c r="DR12" s="228">
        <f t="shared" si="222"/>
        <v>42588</v>
      </c>
      <c r="DS12" s="44" t="str">
        <f t="shared" si="24"/>
        <v>1Sat</v>
      </c>
      <c r="DT12" s="229">
        <f>SUMPRODUCT((DT$6='Raw Data'!$I$2:$AN$2)*(DR12='Raw Data'!$B$3:$B$10473)*('Raw Data'!$I$3:$AN$10473))</f>
        <v>239</v>
      </c>
      <c r="DU12" s="228">
        <f t="shared" si="223"/>
        <v>42557</v>
      </c>
      <c r="DV12" s="44" t="str">
        <f t="shared" si="25"/>
        <v>1Wed</v>
      </c>
      <c r="DW12" s="229">
        <f>SUMPRODUCT((DW$6='Raw Data'!$I$2:$AN$2)*(DU12='Raw Data'!$B$3:$B$10473)*('Raw Data'!$I$3:$AN$10473))</f>
        <v>299</v>
      </c>
      <c r="DX12" s="228">
        <f t="shared" si="224"/>
        <v>42527</v>
      </c>
      <c r="DY12" s="44" t="str">
        <f t="shared" si="26"/>
        <v>1Mon</v>
      </c>
      <c r="DZ12" s="229">
        <f>SUMPRODUCT((DZ$6='Raw Data'!$I$2:$AN$2)*(DX12='Raw Data'!$B$3:$B$10473)*('Raw Data'!$I$3:$AN$10473))</f>
        <v>178</v>
      </c>
      <c r="EA12" s="228">
        <f t="shared" si="225"/>
        <v>42496</v>
      </c>
      <c r="EB12" s="44" t="str">
        <f t="shared" si="27"/>
        <v>1Fri</v>
      </c>
      <c r="EC12" s="229">
        <f>SUMPRODUCT((EC$6='Raw Data'!$I$2:$AN$2)*(EA12='Raw Data'!$B$3:$B$10473)*('Raw Data'!$I$3:$AN$10473))</f>
        <v>62</v>
      </c>
      <c r="ED12" s="14"/>
      <c r="EE12" s="49" t="s">
        <v>69</v>
      </c>
      <c r="EF12" s="53">
        <f t="shared" si="118"/>
        <v>4.0522875816993466E-2</v>
      </c>
      <c r="EG12" s="53">
        <f t="shared" si="119"/>
        <v>5.2383755150088286E-2</v>
      </c>
      <c r="EH12" s="53">
        <f t="shared" si="120"/>
        <v>4.4814894998917512E-2</v>
      </c>
      <c r="EI12" s="53">
        <f t="shared" si="121"/>
        <v>3.8465255629651106E-2</v>
      </c>
      <c r="EJ12" s="55">
        <f>IFERROR(MEDIAN(EF12:EI12),"")</f>
        <v>4.2668885407955492E-2</v>
      </c>
      <c r="EK12" s="246"/>
      <c r="EL12" s="228">
        <f t="shared" si="226"/>
        <v>42588</v>
      </c>
      <c r="EM12" s="44" t="str">
        <f t="shared" si="28"/>
        <v>1Sat</v>
      </c>
      <c r="EN12" s="229">
        <f>SUMPRODUCT((EN$6='Raw Data'!$I$2:$AN$2)*(EL12='Raw Data'!$B$3:$B$10473)*('Raw Data'!$I$3:$AN$10473))</f>
        <v>1832</v>
      </c>
      <c r="EO12" s="228">
        <f t="shared" si="227"/>
        <v>42557</v>
      </c>
      <c r="EP12" s="44" t="str">
        <f t="shared" si="29"/>
        <v>1Wed</v>
      </c>
      <c r="EQ12" s="229">
        <f>SUMPRODUCT((EQ$6='Raw Data'!$I$2:$AN$2)*(EO12='Raw Data'!$B$3:$B$10473)*('Raw Data'!$I$3:$AN$10473))</f>
        <v>3060</v>
      </c>
      <c r="ER12" s="228">
        <f t="shared" si="228"/>
        <v>42527</v>
      </c>
      <c r="ES12" s="44" t="str">
        <f t="shared" si="30"/>
        <v>1Mon</v>
      </c>
      <c r="ET12" s="229">
        <f>SUMPRODUCT((ET$6='Raw Data'!$I$2:$AN$2)*(ER12='Raw Data'!$B$3:$B$10473)*('Raw Data'!$I$3:$AN$10473))</f>
        <v>3191</v>
      </c>
      <c r="EU12" s="228">
        <f t="shared" si="229"/>
        <v>42496</v>
      </c>
      <c r="EV12" s="44" t="str">
        <f t="shared" si="31"/>
        <v>1Fri</v>
      </c>
      <c r="EW12" s="229">
        <f>SUMPRODUCT((EW$6='Raw Data'!$I$2:$AN$2)*(EU12='Raw Data'!$B$3:$B$10473)*('Raw Data'!$I$3:$AN$10473))</f>
        <v>2379</v>
      </c>
      <c r="EX12" s="14"/>
      <c r="EY12" s="49" t="s">
        <v>69</v>
      </c>
      <c r="EZ12" s="53">
        <f t="shared" si="123"/>
        <v>4.706381174475302E-2</v>
      </c>
      <c r="FA12" s="53">
        <f t="shared" si="124"/>
        <v>4.173915318308459E-2</v>
      </c>
      <c r="FB12" s="53">
        <f t="shared" si="125"/>
        <v>2.4243218451054909E-2</v>
      </c>
      <c r="FC12" s="53">
        <f t="shared" si="126"/>
        <v>4.5114833444054286E-2</v>
      </c>
      <c r="FD12" s="55">
        <f>IFERROR(MEDIAN(EZ12:FC12),"")</f>
        <v>4.3426993313569438E-2</v>
      </c>
      <c r="FE12" s="246"/>
      <c r="FF12" s="228">
        <f t="shared" si="230"/>
        <v>42588</v>
      </c>
      <c r="FG12" s="44" t="str">
        <f t="shared" si="32"/>
        <v>1Sat</v>
      </c>
      <c r="FH12" s="229">
        <f>SUMPRODUCT((FH$6='Raw Data'!$I$2:$AN$2)*(FF12='Raw Data'!$B$3:$B$10473)*('Raw Data'!$I$3:$AN$10473))</f>
        <v>1878</v>
      </c>
      <c r="FI12" s="228">
        <f t="shared" si="231"/>
        <v>42557</v>
      </c>
      <c r="FJ12" s="44" t="str">
        <f t="shared" si="33"/>
        <v>1Wed</v>
      </c>
      <c r="FK12" s="229">
        <f>SUMPRODUCT((FK$6='Raw Data'!$I$2:$AN$2)*(FI12='Raw Data'!$B$3:$B$10473)*('Raw Data'!$I$3:$AN$10473))</f>
        <v>2055</v>
      </c>
      <c r="FL12" s="228">
        <f t="shared" si="232"/>
        <v>42527</v>
      </c>
      <c r="FM12" s="44" t="str">
        <f t="shared" si="34"/>
        <v>1Mon</v>
      </c>
      <c r="FN12" s="229">
        <f>SUMPRODUCT((FN$6='Raw Data'!$I$2:$AN$2)*(FL12='Raw Data'!$B$3:$B$10473)*('Raw Data'!$I$3:$AN$10473))</f>
        <v>2203</v>
      </c>
      <c r="FO12" s="228">
        <f t="shared" si="233"/>
        <v>42496</v>
      </c>
      <c r="FP12" s="44" t="str">
        <f t="shared" si="35"/>
        <v>1Fri</v>
      </c>
      <c r="FQ12" s="229">
        <f>SUMPRODUCT((FQ$6='Raw Data'!$I$2:$AN$2)*(FO12='Raw Data'!$B$3:$B$10473)*('Raw Data'!$I$3:$AN$10473))</f>
        <v>1508</v>
      </c>
      <c r="FR12" s="14"/>
      <c r="FS12" s="49" t="s">
        <v>69</v>
      </c>
      <c r="FT12" s="53">
        <f t="shared" si="128"/>
        <v>3.9688283708952589E-2</v>
      </c>
      <c r="FU12" s="53">
        <f t="shared" si="129"/>
        <v>3.8001103981232319E-2</v>
      </c>
      <c r="FV12" s="53">
        <f t="shared" si="130"/>
        <v>2.1505715411903822E-2</v>
      </c>
      <c r="FW12" s="53">
        <f t="shared" si="131"/>
        <v>3.6776046751850124E-2</v>
      </c>
      <c r="FX12" s="55">
        <f>IFERROR(MEDIAN(FT12:FW12),"")</f>
        <v>3.7388575366541221E-2</v>
      </c>
      <c r="FY12" s="246"/>
      <c r="FZ12" s="228">
        <f t="shared" si="234"/>
        <v>42588</v>
      </c>
      <c r="GA12" s="44" t="str">
        <f t="shared" si="36"/>
        <v>1Sat</v>
      </c>
      <c r="GB12" s="229">
        <f>SUMPRODUCT((GB$6='Raw Data'!$I$2:$AN$2)*(FZ12='Raw Data'!$B$3:$B$10473)*('Raw Data'!$I$3:$AN$10473))</f>
        <v>81</v>
      </c>
      <c r="GC12" s="228">
        <f t="shared" si="235"/>
        <v>42557</v>
      </c>
      <c r="GD12" s="44" t="str">
        <f t="shared" si="37"/>
        <v>1Wed</v>
      </c>
      <c r="GE12" s="229">
        <f>SUMPRODUCT((GE$6='Raw Data'!$I$2:$AN$2)*(GC12='Raw Data'!$B$3:$B$10473)*('Raw Data'!$I$3:$AN$10473))</f>
        <v>132</v>
      </c>
      <c r="GF12" s="228">
        <f t="shared" si="236"/>
        <v>42527</v>
      </c>
      <c r="GG12" s="44" t="str">
        <f t="shared" si="38"/>
        <v>1Mon</v>
      </c>
      <c r="GH12" s="229">
        <f>SUMPRODUCT((GH$6='Raw Data'!$I$2:$AN$2)*(GF12='Raw Data'!$B$3:$B$10473)*('Raw Data'!$I$3:$AN$10473))</f>
        <v>160</v>
      </c>
      <c r="GI12" s="228">
        <f t="shared" si="237"/>
        <v>42496</v>
      </c>
      <c r="GJ12" s="44" t="str">
        <f t="shared" si="39"/>
        <v>1Fri</v>
      </c>
      <c r="GK12" s="229">
        <f>SUMPRODUCT((GK$6='Raw Data'!$I$2:$AN$2)*(GI12='Raw Data'!$B$3:$B$10473)*('Raw Data'!$I$3:$AN$10473))</f>
        <v>126</v>
      </c>
      <c r="GL12" s="14"/>
      <c r="GM12" s="49" t="s">
        <v>69</v>
      </c>
      <c r="GN12" s="53">
        <f t="shared" si="133"/>
        <v>4.3963553530751709E-2</v>
      </c>
      <c r="GO12" s="53">
        <f t="shared" si="134"/>
        <v>3.7950664136622389E-2</v>
      </c>
      <c r="GP12" s="53">
        <f t="shared" si="135"/>
        <v>3.3042680128499313E-2</v>
      </c>
      <c r="GQ12" s="53">
        <f t="shared" si="136"/>
        <v>4.1282287822878232E-2</v>
      </c>
      <c r="GR12" s="55">
        <f>IFERROR(MEDIAN(GN12:GQ12),"")</f>
        <v>3.9616475979750307E-2</v>
      </c>
      <c r="GS12" s="246"/>
      <c r="GT12" s="228">
        <f t="shared" si="238"/>
        <v>42588</v>
      </c>
      <c r="GU12" s="44" t="str">
        <f t="shared" si="40"/>
        <v>1Sat</v>
      </c>
      <c r="GV12" s="229">
        <f>SUMPRODUCT((GV$6='Raw Data'!$I$2:$AN$2)*(GT12='Raw Data'!$B$3:$B$10473)*('Raw Data'!$I$3:$AN$10473))</f>
        <v>78</v>
      </c>
      <c r="GW12" s="228">
        <f t="shared" si="239"/>
        <v>42557</v>
      </c>
      <c r="GX12" s="44" t="str">
        <f t="shared" si="41"/>
        <v>1Wed</v>
      </c>
      <c r="GY12" s="229">
        <f>SUMPRODUCT((GY$6='Raw Data'!$I$2:$AN$2)*(GW12='Raw Data'!$B$3:$B$10473)*('Raw Data'!$I$3:$AN$10473))</f>
        <v>90</v>
      </c>
      <c r="GZ12" s="228">
        <f t="shared" si="240"/>
        <v>42527</v>
      </c>
      <c r="HA12" s="44" t="str">
        <f t="shared" si="42"/>
        <v>1Mon</v>
      </c>
      <c r="HB12" s="229">
        <f>SUMPRODUCT((HB$6='Raw Data'!$I$2:$AN$2)*(GZ12='Raw Data'!$B$3:$B$10473)*('Raw Data'!$I$3:$AN$10473))</f>
        <v>82</v>
      </c>
      <c r="HC12" s="228">
        <f t="shared" si="241"/>
        <v>42496</v>
      </c>
      <c r="HD12" s="44" t="str">
        <f t="shared" si="43"/>
        <v>1Fri</v>
      </c>
      <c r="HE12" s="229">
        <f>SUMPRODUCT((HE$6='Raw Data'!$I$2:$AN$2)*(HC12='Raw Data'!$B$3:$B$10473)*('Raw Data'!$I$3:$AN$10473))</f>
        <v>57</v>
      </c>
      <c r="HF12" s="14"/>
      <c r="HG12" s="49" t="s">
        <v>69</v>
      </c>
      <c r="HH12" s="53">
        <f t="shared" si="138"/>
        <v>3.192702394526796E-2</v>
      </c>
      <c r="HI12" s="53">
        <f t="shared" si="139"/>
        <v>3.6721898790864307E-2</v>
      </c>
      <c r="HJ12" s="53">
        <f t="shared" si="140"/>
        <v>2.4556616643929059E-2</v>
      </c>
      <c r="HK12" s="53">
        <f t="shared" si="141"/>
        <v>3.3051189036678759E-2</v>
      </c>
      <c r="HL12" s="55">
        <f>IFERROR(MEDIAN(HH12:HK12),"")</f>
        <v>3.2489106490973363E-2</v>
      </c>
      <c r="HM12" s="246"/>
      <c r="HN12" s="228">
        <f t="shared" si="242"/>
        <v>42588</v>
      </c>
      <c r="HO12" s="44" t="str">
        <f t="shared" si="44"/>
        <v>1Sat</v>
      </c>
      <c r="HP12" s="229">
        <f>SUMPRODUCT((HP$6='Raw Data'!$I$2:$AN$2)*(HN12='Raw Data'!$B$3:$B$10473)*('Raw Data'!$I$3:$AN$10473))</f>
        <v>120</v>
      </c>
      <c r="HQ12" s="228">
        <f t="shared" si="243"/>
        <v>42557</v>
      </c>
      <c r="HR12" s="44" t="str">
        <f t="shared" si="45"/>
        <v>1Wed</v>
      </c>
      <c r="HS12" s="229">
        <f>SUMPRODUCT((HS$6='Raw Data'!$I$2:$AN$2)*(HQ12='Raw Data'!$B$3:$B$10473)*('Raw Data'!$I$3:$AN$10473))</f>
        <v>165</v>
      </c>
      <c r="HT12" s="228">
        <f t="shared" si="244"/>
        <v>42527</v>
      </c>
      <c r="HU12" s="44" t="str">
        <f t="shared" si="46"/>
        <v>1Mon</v>
      </c>
      <c r="HV12" s="229">
        <f>SUMPRODUCT((HV$6='Raw Data'!$I$2:$AN$2)*(HT12='Raw Data'!$B$3:$B$10473)*('Raw Data'!$I$3:$AN$10473))</f>
        <v>176</v>
      </c>
      <c r="HW12" s="228">
        <f t="shared" si="245"/>
        <v>42496</v>
      </c>
      <c r="HX12" s="44" t="str">
        <f t="shared" si="47"/>
        <v>1Fri</v>
      </c>
      <c r="HY12" s="229">
        <f>SUMPRODUCT((HY$6='Raw Data'!$I$2:$AN$2)*(HW12='Raw Data'!$B$3:$B$10473)*('Raw Data'!$I$3:$AN$10473))</f>
        <v>131</v>
      </c>
      <c r="HZ12" s="14"/>
      <c r="IA12" s="49" t="s">
        <v>69</v>
      </c>
      <c r="IB12" s="53">
        <f t="shared" si="143"/>
        <v>3.1612223393045313E-2</v>
      </c>
      <c r="IC12" s="53">
        <f t="shared" si="144"/>
        <v>3.247232472324723E-2</v>
      </c>
      <c r="ID12" s="53">
        <f t="shared" si="145"/>
        <v>3.8154774735934469E-2</v>
      </c>
      <c r="IE12" s="53">
        <f t="shared" si="146"/>
        <v>3.4632977564800695E-2</v>
      </c>
      <c r="IF12" s="55">
        <f>IFERROR(MEDIAN(IB12:IE12),"")</f>
        <v>3.3552651144023962E-2</v>
      </c>
      <c r="IG12" s="246"/>
      <c r="IH12" s="228">
        <f t="shared" si="246"/>
        <v>42588</v>
      </c>
      <c r="II12" s="44" t="str">
        <f t="shared" si="48"/>
        <v>1Sat</v>
      </c>
      <c r="IJ12" s="229">
        <f>SUMPRODUCT((IJ$6='Raw Data'!$I$2:$AN$2)*(IH12='Raw Data'!$B$3:$B$10473)*('Raw Data'!$I$3:$AN$10473))</f>
        <v>0</v>
      </c>
      <c r="IK12" s="228">
        <f t="shared" si="247"/>
        <v>42557</v>
      </c>
      <c r="IL12" s="44" t="str">
        <f t="shared" si="49"/>
        <v>1Wed</v>
      </c>
      <c r="IM12" s="229">
        <f>SUMPRODUCT((IM$6='Raw Data'!$I$2:$AN$2)*(IK12='Raw Data'!$B$3:$B$10473)*('Raw Data'!$I$3:$AN$10473))</f>
        <v>40</v>
      </c>
      <c r="IN12" s="228">
        <f t="shared" si="248"/>
        <v>42527</v>
      </c>
      <c r="IO12" s="44" t="str">
        <f t="shared" si="50"/>
        <v>1Mon</v>
      </c>
      <c r="IP12" s="229">
        <f>SUMPRODUCT((IP$6='Raw Data'!$I$2:$AN$2)*(IN12='Raw Data'!$B$3:$B$10473)*('Raw Data'!$I$3:$AN$10473))</f>
        <v>35</v>
      </c>
      <c r="IQ12" s="228">
        <f t="shared" si="249"/>
        <v>42496</v>
      </c>
      <c r="IR12" s="44" t="str">
        <f t="shared" si="51"/>
        <v>1Fri</v>
      </c>
      <c r="IS12" s="229">
        <f>SUMPRODUCT((IS$6='Raw Data'!$I$2:$AN$2)*(IQ12='Raw Data'!$B$3:$B$10473)*('Raw Data'!$I$3:$AN$10473))</f>
        <v>16</v>
      </c>
      <c r="IT12" s="14"/>
      <c r="IU12" s="49" t="s">
        <v>69</v>
      </c>
      <c r="IV12" s="53">
        <f t="shared" si="148"/>
        <v>6.7857142857142852E-2</v>
      </c>
      <c r="IW12" s="53">
        <f t="shared" si="149"/>
        <v>6.4935064935064929E-2</v>
      </c>
      <c r="IX12" s="53">
        <f t="shared" si="150"/>
        <v>5.3404539385847796E-3</v>
      </c>
      <c r="IY12" s="53">
        <f t="shared" si="151"/>
        <v>5.6994818652849742E-2</v>
      </c>
      <c r="IZ12" s="55">
        <f>IFERROR(MEDIAN(IV12:IY12),"")</f>
        <v>6.0964941793957339E-2</v>
      </c>
      <c r="JA12" s="246"/>
      <c r="JB12" s="228">
        <f t="shared" si="250"/>
        <v>42588</v>
      </c>
      <c r="JC12" s="44" t="str">
        <f t="shared" si="52"/>
        <v>1Sat</v>
      </c>
      <c r="JD12" s="229">
        <f>SUMPRODUCT((JD$6='Raw Data'!$I$2:$AN$2)*(JB12='Raw Data'!$B$3:$B$10473)*('Raw Data'!$I$3:$AN$10473))</f>
        <v>0</v>
      </c>
      <c r="JE12" s="228">
        <f t="shared" si="251"/>
        <v>42557</v>
      </c>
      <c r="JF12" s="44" t="str">
        <f t="shared" si="53"/>
        <v>1Wed</v>
      </c>
      <c r="JG12" s="229">
        <f>SUMPRODUCT((JG$6='Raw Data'!$I$2:$AN$2)*(JE12='Raw Data'!$B$3:$B$10473)*('Raw Data'!$I$3:$AN$10473))</f>
        <v>102</v>
      </c>
      <c r="JH12" s="228">
        <f t="shared" si="252"/>
        <v>42527</v>
      </c>
      <c r="JI12" s="44" t="str">
        <f t="shared" si="54"/>
        <v>1Mon</v>
      </c>
      <c r="JJ12" s="229">
        <f>SUMPRODUCT((JJ$6='Raw Data'!$I$2:$AN$2)*(JH12='Raw Data'!$B$3:$B$10473)*('Raw Data'!$I$3:$AN$10473))</f>
        <v>92</v>
      </c>
      <c r="JK12" s="228">
        <f t="shared" si="253"/>
        <v>42496</v>
      </c>
      <c r="JL12" s="44" t="str">
        <f t="shared" si="55"/>
        <v>1Fri</v>
      </c>
      <c r="JM12" s="229">
        <f>SUMPRODUCT((JM$6='Raw Data'!$I$2:$AN$2)*(JK12='Raw Data'!$B$3:$B$10473)*('Raw Data'!$I$3:$AN$10473))</f>
        <v>90</v>
      </c>
      <c r="JN12" s="14"/>
      <c r="JO12" s="49" t="s">
        <v>69</v>
      </c>
      <c r="JP12" s="53">
        <f t="shared" si="153"/>
        <v>4.7020229633679606E-2</v>
      </c>
      <c r="JQ12" s="53">
        <f t="shared" si="154"/>
        <v>5.1511758118701005E-2</v>
      </c>
      <c r="JR12" s="53">
        <f t="shared" si="155"/>
        <v>1.7912291537986413E-2</v>
      </c>
      <c r="JS12" s="53">
        <f t="shared" si="156"/>
        <v>4.2598509052183174E-2</v>
      </c>
      <c r="JT12" s="55">
        <f>IFERROR(MEDIAN(JP12:JS12),"")</f>
        <v>4.4809369342931393E-2</v>
      </c>
      <c r="JU12" s="246"/>
      <c r="JV12" s="228">
        <f t="shared" si="254"/>
        <v>42588</v>
      </c>
      <c r="JW12" s="44" t="str">
        <f t="shared" si="56"/>
        <v>1Sat</v>
      </c>
      <c r="JX12" s="229">
        <f>SUMPRODUCT((JX$6='Raw Data'!$I$2:$AN$2)*(JV12='Raw Data'!$B$3:$B$10473)*('Raw Data'!$I$3:$AN$10473))</f>
        <v>127</v>
      </c>
      <c r="JY12" s="228">
        <f t="shared" si="255"/>
        <v>42557</v>
      </c>
      <c r="JZ12" s="44" t="str">
        <f t="shared" si="57"/>
        <v>1Wed</v>
      </c>
      <c r="KA12" s="229">
        <f>SUMPRODUCT((KA$6='Raw Data'!$I$2:$AN$2)*(JY12='Raw Data'!$B$3:$B$10473)*('Raw Data'!$I$3:$AN$10473))</f>
        <v>635</v>
      </c>
      <c r="KB12" s="228">
        <f t="shared" si="256"/>
        <v>42527</v>
      </c>
      <c r="KC12" s="44" t="str">
        <f t="shared" si="58"/>
        <v>1Mon</v>
      </c>
      <c r="KD12" s="229">
        <f>SUMPRODUCT((KD$6='Raw Data'!$I$2:$AN$2)*(KB12='Raw Data'!$B$3:$B$10473)*('Raw Data'!$I$3:$AN$10473))</f>
        <v>629</v>
      </c>
      <c r="KE12" s="228">
        <f t="shared" si="257"/>
        <v>42496</v>
      </c>
      <c r="KF12" s="44" t="str">
        <f t="shared" si="59"/>
        <v>1Fri</v>
      </c>
      <c r="KG12" s="229">
        <f>SUMPRODUCT((KG$6='Raw Data'!$I$2:$AN$2)*(KE12='Raw Data'!$B$3:$B$10473)*('Raw Data'!$I$3:$AN$10473))</f>
        <v>565</v>
      </c>
      <c r="KH12" s="14"/>
      <c r="KI12" s="49" t="s">
        <v>69</v>
      </c>
      <c r="KJ12" s="53">
        <f t="shared" si="158"/>
        <v>4.4509612251547738E-2</v>
      </c>
      <c r="KK12" s="53">
        <f t="shared" si="159"/>
        <v>4.3771746694502435E-2</v>
      </c>
      <c r="KL12" s="53">
        <f t="shared" si="160"/>
        <v>1.9754816112084062E-2</v>
      </c>
      <c r="KM12" s="53">
        <f t="shared" si="161"/>
        <v>4.1092310707519439E-2</v>
      </c>
      <c r="KN12" s="55">
        <f>IFERROR(MEDIAN(KJ12:KM12),"")</f>
        <v>4.243202870101094E-2</v>
      </c>
      <c r="KO12" s="246"/>
      <c r="KP12" s="228">
        <f t="shared" si="258"/>
        <v>42588</v>
      </c>
      <c r="KQ12" s="44" t="str">
        <f t="shared" si="60"/>
        <v>1Sat</v>
      </c>
      <c r="KR12" s="229">
        <f>SUMPRODUCT((KR$6='Raw Data'!$I$2:$AN$2)*(KP12='Raw Data'!$B$3:$B$10473)*('Raw Data'!$I$3:$AN$10473))</f>
        <v>102</v>
      </c>
      <c r="KS12" s="228">
        <f t="shared" si="259"/>
        <v>42557</v>
      </c>
      <c r="KT12" s="44" t="str">
        <f t="shared" si="61"/>
        <v>1Wed</v>
      </c>
      <c r="KU12" s="229">
        <f>SUMPRODUCT((KU$6='Raw Data'!$I$2:$AN$2)*(KS12='Raw Data'!$B$3:$B$10473)*('Raw Data'!$I$3:$AN$10473))</f>
        <v>114</v>
      </c>
      <c r="KV12" s="228">
        <f t="shared" si="260"/>
        <v>42527</v>
      </c>
      <c r="KW12" s="44" t="str">
        <f t="shared" si="62"/>
        <v>1Mon</v>
      </c>
      <c r="KX12" s="229">
        <f>SUMPRODUCT((KX$6='Raw Data'!$I$2:$AN$2)*(KV12='Raw Data'!$B$3:$B$10473)*('Raw Data'!$I$3:$AN$10473))</f>
        <v>149</v>
      </c>
      <c r="KY12" s="228">
        <f t="shared" si="261"/>
        <v>42496</v>
      </c>
      <c r="KZ12" s="44" t="str">
        <f t="shared" si="63"/>
        <v>1Fri</v>
      </c>
      <c r="LA12" s="229">
        <f>SUMPRODUCT((LA$6='Raw Data'!$I$2:$AN$2)*(KY12='Raw Data'!$B$3:$B$10473)*('Raw Data'!$I$3:$AN$10473))</f>
        <v>86</v>
      </c>
      <c r="LB12" s="14"/>
      <c r="LC12" s="49" t="s">
        <v>69</v>
      </c>
      <c r="LD12" s="53">
        <f t="shared" si="163"/>
        <v>3.402314977200982E-2</v>
      </c>
      <c r="LE12" s="53">
        <f t="shared" si="164"/>
        <v>4.4731311918342842E-2</v>
      </c>
      <c r="LF12" s="53">
        <f t="shared" si="165"/>
        <v>3.8794485411991021E-2</v>
      </c>
      <c r="LG12" s="53">
        <f t="shared" si="166"/>
        <v>3.8730343622597557E-2</v>
      </c>
      <c r="LH12" s="55">
        <f>IFERROR(MEDIAN(LD12:LG12),"")</f>
        <v>3.8762414517294286E-2</v>
      </c>
      <c r="LI12" s="246"/>
      <c r="LJ12" s="228">
        <f t="shared" si="262"/>
        <v>42588</v>
      </c>
      <c r="LK12" s="44" t="str">
        <f t="shared" si="64"/>
        <v>1Sat</v>
      </c>
      <c r="LL12" s="229">
        <f>SUMPRODUCT((LL$6='Raw Data'!$I$2:$AN$2)*(LJ12='Raw Data'!$B$3:$B$10473)*('Raw Data'!$I$3:$AN$10473))</f>
        <v>0</v>
      </c>
      <c r="LM12" s="228">
        <f t="shared" si="263"/>
        <v>42557</v>
      </c>
      <c r="LN12" s="44" t="str">
        <f t="shared" si="65"/>
        <v>1Wed</v>
      </c>
      <c r="LO12" s="229">
        <f>SUMPRODUCT((LO$6='Raw Data'!$I$2:$AN$2)*(LM12='Raw Data'!$B$3:$B$10473)*('Raw Data'!$I$3:$AN$10473))</f>
        <v>0</v>
      </c>
      <c r="LP12" s="228">
        <f t="shared" si="264"/>
        <v>42527</v>
      </c>
      <c r="LQ12" s="44" t="str">
        <f t="shared" si="66"/>
        <v>1Mon</v>
      </c>
      <c r="LR12" s="229">
        <f>SUMPRODUCT((LR$6='Raw Data'!$I$2:$AN$2)*(LP12='Raw Data'!$B$3:$B$10473)*('Raw Data'!$I$3:$AN$10473))</f>
        <v>0</v>
      </c>
      <c r="LS12" s="228">
        <f t="shared" si="265"/>
        <v>42496</v>
      </c>
      <c r="LT12" s="44" t="str">
        <f t="shared" si="67"/>
        <v>1Fri</v>
      </c>
      <c r="LU12" s="229">
        <f>SUMPRODUCT((LU$6='Raw Data'!$I$2:$AN$2)*(LS12='Raw Data'!$B$3:$B$10473)*('Raw Data'!$I$3:$AN$10473))</f>
        <v>0</v>
      </c>
      <c r="LV12" s="14"/>
      <c r="LW12" s="49" t="s">
        <v>69</v>
      </c>
      <c r="LX12" s="53" t="str">
        <f t="shared" si="168"/>
        <v/>
      </c>
      <c r="LY12" s="53" t="str">
        <f t="shared" si="169"/>
        <v/>
      </c>
      <c r="LZ12" s="53" t="str">
        <f t="shared" si="170"/>
        <v/>
      </c>
      <c r="MA12" s="53" t="str">
        <f t="shared" si="171"/>
        <v/>
      </c>
      <c r="MB12" s="55" t="str">
        <f>IFERROR(MEDIAN(LX12:MA12),"")</f>
        <v/>
      </c>
      <c r="MC12" s="246"/>
      <c r="MD12" s="228">
        <f t="shared" si="266"/>
        <v>42588</v>
      </c>
      <c r="ME12" s="44" t="str">
        <f t="shared" si="68"/>
        <v>1Sat</v>
      </c>
      <c r="MF12" s="229">
        <f>SUMPRODUCT((MF$6='Raw Data'!$I$2:$AN$2)*(MD12='Raw Data'!$B$3:$B$10473)*('Raw Data'!$I$3:$AN$10473))</f>
        <v>0</v>
      </c>
      <c r="MG12" s="228">
        <f t="shared" si="267"/>
        <v>42557</v>
      </c>
      <c r="MH12" s="44" t="str">
        <f t="shared" si="69"/>
        <v>1Wed</v>
      </c>
      <c r="MI12" s="229">
        <f>SUMPRODUCT((MI$6='Raw Data'!$I$2:$AN$2)*(MG12='Raw Data'!$B$3:$B$10473)*('Raw Data'!$I$3:$AN$10473))</f>
        <v>0</v>
      </c>
      <c r="MJ12" s="228">
        <f t="shared" si="268"/>
        <v>42527</v>
      </c>
      <c r="MK12" s="44" t="str">
        <f t="shared" si="70"/>
        <v>1Mon</v>
      </c>
      <c r="ML12" s="229">
        <f>SUMPRODUCT((ML$6='Raw Data'!$I$2:$AN$2)*(MJ12='Raw Data'!$B$3:$B$10473)*('Raw Data'!$I$3:$AN$10473))</f>
        <v>0</v>
      </c>
      <c r="MM12" s="228">
        <f t="shared" si="269"/>
        <v>42496</v>
      </c>
      <c r="MN12" s="44" t="str">
        <f t="shared" si="71"/>
        <v>1Fri</v>
      </c>
      <c r="MO12" s="229">
        <f>SUMPRODUCT((MO$6='Raw Data'!$I$2:$AN$2)*(MM12='Raw Data'!$B$3:$B$10473)*('Raw Data'!$I$3:$AN$10473))</f>
        <v>0</v>
      </c>
      <c r="MP12" s="14"/>
      <c r="MQ12" s="49" t="s">
        <v>69</v>
      </c>
      <c r="MR12" s="53" t="str">
        <f t="shared" si="173"/>
        <v/>
      </c>
      <c r="MS12" s="53" t="str">
        <f t="shared" si="174"/>
        <v/>
      </c>
      <c r="MT12" s="53" t="str">
        <f t="shared" si="175"/>
        <v/>
      </c>
      <c r="MU12" s="53" t="str">
        <f t="shared" si="176"/>
        <v/>
      </c>
      <c r="MV12" s="55" t="str">
        <f>IFERROR(MEDIAN(MR12:MU12),"")</f>
        <v/>
      </c>
      <c r="MW12" s="246"/>
      <c r="MX12" s="228">
        <f t="shared" si="270"/>
        <v>42588</v>
      </c>
      <c r="MY12" s="44" t="str">
        <f t="shared" si="72"/>
        <v>1Sat</v>
      </c>
      <c r="MZ12" s="229">
        <f>SUMPRODUCT((MZ$6='Raw Data'!$I$2:$AN$2)*(MX12='Raw Data'!$B$3:$B$10473)*('Raw Data'!$I$3:$AN$10473))</f>
        <v>0</v>
      </c>
      <c r="NA12" s="228">
        <f t="shared" si="271"/>
        <v>42557</v>
      </c>
      <c r="NB12" s="44" t="str">
        <f t="shared" si="73"/>
        <v>1Wed</v>
      </c>
      <c r="NC12" s="229">
        <f>SUMPRODUCT((NC$6='Raw Data'!$I$2:$AN$2)*(NA12='Raw Data'!$B$3:$B$10473)*('Raw Data'!$I$3:$AN$10473))</f>
        <v>0</v>
      </c>
      <c r="ND12" s="228">
        <f t="shared" si="272"/>
        <v>42527</v>
      </c>
      <c r="NE12" s="44" t="str">
        <f t="shared" si="74"/>
        <v>1Mon</v>
      </c>
      <c r="NF12" s="229">
        <f>SUMPRODUCT((NF$6='Raw Data'!$I$2:$AN$2)*(ND12='Raw Data'!$B$3:$B$10473)*('Raw Data'!$I$3:$AN$10473))</f>
        <v>0</v>
      </c>
      <c r="NG12" s="228">
        <f t="shared" si="273"/>
        <v>42496</v>
      </c>
      <c r="NH12" s="44" t="str">
        <f t="shared" si="75"/>
        <v>1Fri</v>
      </c>
      <c r="NI12" s="229">
        <f>SUMPRODUCT((NI$6='Raw Data'!$I$2:$AN$2)*(NG12='Raw Data'!$B$3:$B$10473)*('Raw Data'!$I$3:$AN$10473))</f>
        <v>0</v>
      </c>
      <c r="NJ12" s="14"/>
      <c r="NK12" s="49" t="s">
        <v>69</v>
      </c>
      <c r="NL12" s="53" t="str">
        <f t="shared" si="178"/>
        <v/>
      </c>
      <c r="NM12" s="53" t="str">
        <f t="shared" si="179"/>
        <v/>
      </c>
      <c r="NN12" s="53" t="str">
        <f t="shared" si="180"/>
        <v/>
      </c>
      <c r="NO12" s="53" t="str">
        <f t="shared" si="181"/>
        <v/>
      </c>
      <c r="NP12" s="55" t="str">
        <f>IFERROR(MEDIAN(NL12:NO12),"")</f>
        <v/>
      </c>
      <c r="NQ12" s="246"/>
      <c r="NR12" s="228">
        <f t="shared" si="274"/>
        <v>42588</v>
      </c>
      <c r="NS12" s="44" t="str">
        <f t="shared" si="76"/>
        <v>1Sat</v>
      </c>
      <c r="NT12" s="229">
        <f>SUMPRODUCT((NT$6='Raw Data'!$I$2:$AN$2)*(NR12='Raw Data'!$B$3:$B$10473)*('Raw Data'!$I$3:$AN$10473))</f>
        <v>0</v>
      </c>
      <c r="NU12" s="228">
        <f t="shared" si="275"/>
        <v>42557</v>
      </c>
      <c r="NV12" s="44" t="str">
        <f t="shared" si="77"/>
        <v>1Wed</v>
      </c>
      <c r="NW12" s="229">
        <f>SUMPRODUCT((NW$6='Raw Data'!$I$2:$AN$2)*(NU12='Raw Data'!$B$3:$B$10473)*('Raw Data'!$I$3:$AN$10473))</f>
        <v>0</v>
      </c>
      <c r="NX12" s="228">
        <f t="shared" si="276"/>
        <v>42527</v>
      </c>
      <c r="NY12" s="44" t="str">
        <f t="shared" si="78"/>
        <v>1Mon</v>
      </c>
      <c r="NZ12" s="229">
        <f>SUMPRODUCT((NZ$6='Raw Data'!$I$2:$AN$2)*(NX12='Raw Data'!$B$3:$B$10473)*('Raw Data'!$I$3:$AN$10473))</f>
        <v>0</v>
      </c>
      <c r="OA12" s="228">
        <f t="shared" si="277"/>
        <v>42496</v>
      </c>
      <c r="OB12" s="44" t="str">
        <f t="shared" si="79"/>
        <v>1Fri</v>
      </c>
      <c r="OC12" s="229">
        <f>SUMPRODUCT((OC$6='Raw Data'!$I$2:$AN$2)*(OA12='Raw Data'!$B$3:$B$10473)*('Raw Data'!$I$3:$AN$10473))</f>
        <v>0</v>
      </c>
      <c r="OD12" s="14"/>
      <c r="OE12" s="49" t="s">
        <v>69</v>
      </c>
      <c r="OF12" s="53" t="str">
        <f t="shared" si="183"/>
        <v/>
      </c>
      <c r="OG12" s="53" t="str">
        <f t="shared" si="184"/>
        <v/>
      </c>
      <c r="OH12" s="53" t="str">
        <f t="shared" si="185"/>
        <v/>
      </c>
      <c r="OI12" s="53" t="str">
        <f t="shared" si="186"/>
        <v/>
      </c>
      <c r="OJ12" s="55" t="str">
        <f>IFERROR(MEDIAN(OF12:OI12),"")</f>
        <v/>
      </c>
      <c r="OK12" s="246"/>
      <c r="OL12" s="228">
        <f t="shared" si="278"/>
        <v>42588</v>
      </c>
      <c r="OM12" s="44" t="str">
        <f t="shared" si="80"/>
        <v>1Sat</v>
      </c>
      <c r="ON12" s="229">
        <f>SUMPRODUCT((ON$6='Raw Data'!$I$2:$AN$2)*(OL12='Raw Data'!$B$3:$B$10473)*('Raw Data'!$I$3:$AN$10473))</f>
        <v>0</v>
      </c>
      <c r="OO12" s="228">
        <f t="shared" si="279"/>
        <v>42557</v>
      </c>
      <c r="OP12" s="44" t="str">
        <f t="shared" si="81"/>
        <v>1Wed</v>
      </c>
      <c r="OQ12" s="229">
        <f>SUMPRODUCT((OQ$6='Raw Data'!$I$2:$AN$2)*(OO12='Raw Data'!$B$3:$B$10473)*('Raw Data'!$I$3:$AN$10473))</f>
        <v>0</v>
      </c>
      <c r="OR12" s="228">
        <f t="shared" si="280"/>
        <v>42527</v>
      </c>
      <c r="OS12" s="44" t="str">
        <f t="shared" si="82"/>
        <v>1Mon</v>
      </c>
      <c r="OT12" s="229">
        <f>SUMPRODUCT((OT$6='Raw Data'!$I$2:$AN$2)*(OR12='Raw Data'!$B$3:$B$10473)*('Raw Data'!$I$3:$AN$10473))</f>
        <v>0</v>
      </c>
      <c r="OU12" s="228">
        <f t="shared" si="281"/>
        <v>42496</v>
      </c>
      <c r="OV12" s="44" t="str">
        <f t="shared" si="83"/>
        <v>1Fri</v>
      </c>
      <c r="OW12" s="229">
        <f>SUMPRODUCT((OW$6='Raw Data'!$I$2:$AN$2)*(OU12='Raw Data'!$B$3:$B$10473)*('Raw Data'!$I$3:$AN$10473))</f>
        <v>0</v>
      </c>
      <c r="OX12" s="14"/>
      <c r="OY12" s="49" t="s">
        <v>69</v>
      </c>
      <c r="OZ12" s="53" t="str">
        <f t="shared" si="188"/>
        <v/>
      </c>
      <c r="PA12" s="53" t="str">
        <f t="shared" si="189"/>
        <v/>
      </c>
      <c r="PB12" s="53" t="str">
        <f t="shared" si="190"/>
        <v/>
      </c>
      <c r="PC12" s="53" t="str">
        <f t="shared" si="191"/>
        <v/>
      </c>
      <c r="PD12" s="55" t="str">
        <f>IFERROR(MEDIAN(OZ12:PC12),"")</f>
        <v/>
      </c>
      <c r="PE12" s="246"/>
      <c r="PF12" s="228">
        <f t="shared" si="282"/>
        <v>42588</v>
      </c>
      <c r="PG12" s="44" t="str">
        <f t="shared" si="84"/>
        <v>1Sat</v>
      </c>
      <c r="PH12" s="229">
        <f>SUMPRODUCT((PH$6='Raw Data'!$I$2:$AN$2)*(PF12='Raw Data'!$B$3:$B$10473)*('Raw Data'!$I$3:$AN$10473))</f>
        <v>0</v>
      </c>
      <c r="PI12" s="228">
        <f t="shared" si="283"/>
        <v>42557</v>
      </c>
      <c r="PJ12" s="44" t="str">
        <f t="shared" si="85"/>
        <v>1Wed</v>
      </c>
      <c r="PK12" s="229">
        <f>SUMPRODUCT((PK$6='Raw Data'!$I$2:$AN$2)*(PI12='Raw Data'!$B$3:$B$10473)*('Raw Data'!$I$3:$AN$10473))</f>
        <v>0</v>
      </c>
      <c r="PL12" s="228">
        <f t="shared" si="284"/>
        <v>42527</v>
      </c>
      <c r="PM12" s="44" t="str">
        <f t="shared" si="86"/>
        <v>1Mon</v>
      </c>
      <c r="PN12" s="229">
        <f>SUMPRODUCT((PN$6='Raw Data'!$I$2:$AN$2)*(PL12='Raw Data'!$B$3:$B$10473)*('Raw Data'!$I$3:$AN$10473))</f>
        <v>0</v>
      </c>
      <c r="PO12" s="228">
        <f t="shared" si="285"/>
        <v>42496</v>
      </c>
      <c r="PP12" s="44" t="str">
        <f t="shared" si="87"/>
        <v>1Fri</v>
      </c>
      <c r="PQ12" s="229">
        <f>SUMPRODUCT((PQ$6='Raw Data'!$I$2:$AN$2)*(PO12='Raw Data'!$B$3:$B$10473)*('Raw Data'!$I$3:$AN$10473))</f>
        <v>0</v>
      </c>
      <c r="PR12" s="14"/>
      <c r="PS12" s="49" t="s">
        <v>69</v>
      </c>
      <c r="PT12" s="53" t="str">
        <f t="shared" si="193"/>
        <v/>
      </c>
      <c r="PU12" s="53" t="str">
        <f t="shared" si="194"/>
        <v/>
      </c>
      <c r="PV12" s="53" t="str">
        <f t="shared" si="195"/>
        <v/>
      </c>
      <c r="PW12" s="53" t="str">
        <f t="shared" si="196"/>
        <v/>
      </c>
      <c r="PX12" s="55" t="str">
        <f>IFERROR(MEDIAN(PT12:PW12),"")</f>
        <v/>
      </c>
    </row>
    <row r="13" spans="2:440" ht="12.75" customHeight="1" x14ac:dyDescent="0.25">
      <c r="B13" s="228">
        <f t="shared" si="198"/>
        <v>42589</v>
      </c>
      <c r="C13" s="44" t="str">
        <f t="shared" si="0"/>
        <v>1Sun</v>
      </c>
      <c r="D13" s="229">
        <f>SUMPRODUCT((D$6='Raw Data'!$I$2:$AN$2)*(B13='Raw Data'!$B$3:$B$10473)*('Raw Data'!$I$3:$AN$10473))</f>
        <v>236</v>
      </c>
      <c r="E13" s="228">
        <f t="shared" si="199"/>
        <v>42558</v>
      </c>
      <c r="F13" s="44" t="str">
        <f t="shared" si="1"/>
        <v>1Thu</v>
      </c>
      <c r="G13" s="229">
        <f>SUMPRODUCT((G$6='Raw Data'!$I$2:$AN$2)*(E13='Raw Data'!$B$3:$B$10473)*('Raw Data'!$I$3:$AN$10473))</f>
        <v>209</v>
      </c>
      <c r="H13" s="228">
        <f t="shared" si="200"/>
        <v>42528</v>
      </c>
      <c r="I13" s="44" t="str">
        <f t="shared" si="2"/>
        <v>1Tue</v>
      </c>
      <c r="J13" s="229">
        <f>SUMPRODUCT((J$6='Raw Data'!$I$2:$AN$2)*(H13='Raw Data'!$B$3:$B$10473)*('Raw Data'!$I$3:$AN$10473))</f>
        <v>203</v>
      </c>
      <c r="K13" s="228">
        <f t="shared" si="201"/>
        <v>42497</v>
      </c>
      <c r="L13" s="44" t="str">
        <f t="shared" si="3"/>
        <v>1Sat</v>
      </c>
      <c r="M13" s="229">
        <f>SUMPRODUCT((M$6='Raw Data'!$I$2:$AN$2)*(K13='Raw Data'!$B$3:$B$10473)*('Raw Data'!$I$3:$AN$10473))</f>
        <v>166</v>
      </c>
      <c r="N13" s="14"/>
      <c r="O13" s="49" t="s">
        <v>70</v>
      </c>
      <c r="P13" s="53">
        <f t="shared" si="88"/>
        <v>3.5981124655918205E-2</v>
      </c>
      <c r="Q13" s="53">
        <f t="shared" si="89"/>
        <v>2.889784946236559E-2</v>
      </c>
      <c r="R13" s="53">
        <f t="shared" si="90"/>
        <v>4.145002888503755E-2</v>
      </c>
      <c r="S13" s="53">
        <f t="shared" si="91"/>
        <v>4.2261251372118551E-2</v>
      </c>
      <c r="T13" s="55">
        <f t="shared" ref="T13:T15" si="286">IFERROR(MEDIAN(P13:S13),"")</f>
        <v>3.8715576770477877E-2</v>
      </c>
      <c r="U13" s="246"/>
      <c r="V13" s="228">
        <f t="shared" si="202"/>
        <v>42589</v>
      </c>
      <c r="W13" s="44" t="str">
        <f t="shared" si="4"/>
        <v>1Sun</v>
      </c>
      <c r="X13" s="229">
        <f>SUMPRODUCT((X$6='Raw Data'!$I$2:$AN$2)*(V13='Raw Data'!$B$3:$B$10473)*('Raw Data'!$I$3:$AN$10473))</f>
        <v>207</v>
      </c>
      <c r="Y13" s="228">
        <f t="shared" si="203"/>
        <v>42558</v>
      </c>
      <c r="Z13" s="44" t="str">
        <f t="shared" si="5"/>
        <v>1Thu</v>
      </c>
      <c r="AA13" s="229">
        <f>SUMPRODUCT((AA$6='Raw Data'!$I$2:$AN$2)*(Y13='Raw Data'!$B$3:$B$10473)*('Raw Data'!$I$3:$AN$10473))</f>
        <v>287</v>
      </c>
      <c r="AB13" s="228">
        <f t="shared" si="204"/>
        <v>42528</v>
      </c>
      <c r="AC13" s="44" t="str">
        <f t="shared" si="6"/>
        <v>1Tue</v>
      </c>
      <c r="AD13" s="229">
        <f>SUMPRODUCT((AD$6='Raw Data'!$I$2:$AN$2)*(AB13='Raw Data'!$B$3:$B$10473)*('Raw Data'!$I$3:$AN$10473))</f>
        <v>178</v>
      </c>
      <c r="AE13" s="228">
        <f t="shared" si="205"/>
        <v>42497</v>
      </c>
      <c r="AF13" s="44" t="str">
        <f t="shared" si="7"/>
        <v>1Sat</v>
      </c>
      <c r="AG13" s="229">
        <f>SUMPRODUCT((AG$6='Raw Data'!$I$2:$AN$2)*(AE13='Raw Data'!$B$3:$B$10473)*('Raw Data'!$I$3:$AN$10473))</f>
        <v>190</v>
      </c>
      <c r="AH13" s="14"/>
      <c r="AI13" s="49" t="s">
        <v>70</v>
      </c>
      <c r="AJ13" s="53">
        <f t="shared" si="93"/>
        <v>3.3527696793002916E-2</v>
      </c>
      <c r="AK13" s="53">
        <f t="shared" si="94"/>
        <v>3.1557856069460676E-2</v>
      </c>
      <c r="AL13" s="53">
        <f t="shared" si="95"/>
        <v>3.768475685433826E-2</v>
      </c>
      <c r="AM13" s="53">
        <f t="shared" si="96"/>
        <v>3.4935969445068521E-2</v>
      </c>
      <c r="AN13" s="55">
        <f t="shared" ref="AN13:AN15" si="287">IFERROR(MEDIAN(AJ13:AM13),"")</f>
        <v>3.4231833119035715E-2</v>
      </c>
      <c r="AO13" s="246"/>
      <c r="AP13" s="228">
        <f t="shared" si="206"/>
        <v>42589</v>
      </c>
      <c r="AQ13" s="44" t="str">
        <f t="shared" si="8"/>
        <v>1Sun</v>
      </c>
      <c r="AR13" s="229">
        <f>SUMPRODUCT((AR$6='Raw Data'!$I$2:$AN$2)*(AP13='Raw Data'!$B$3:$B$10473)*('Raw Data'!$I$3:$AN$10473))</f>
        <v>130</v>
      </c>
      <c r="AS13" s="228">
        <f t="shared" si="207"/>
        <v>42558</v>
      </c>
      <c r="AT13" s="44" t="str">
        <f t="shared" si="9"/>
        <v>1Thu</v>
      </c>
      <c r="AU13" s="229">
        <f>SUMPRODUCT((AU$6='Raw Data'!$I$2:$AN$2)*(AS13='Raw Data'!$B$3:$B$10473)*('Raw Data'!$I$3:$AN$10473))</f>
        <v>123</v>
      </c>
      <c r="AV13" s="228">
        <f t="shared" si="208"/>
        <v>42528</v>
      </c>
      <c r="AW13" s="44" t="str">
        <f t="shared" si="10"/>
        <v>1Tue</v>
      </c>
      <c r="AX13" s="229">
        <f>SUMPRODUCT((AX$6='Raw Data'!$I$2:$AN$2)*(AV13='Raw Data'!$B$3:$B$10473)*('Raw Data'!$I$3:$AN$10473))</f>
        <v>79</v>
      </c>
      <c r="AY13" s="228">
        <f t="shared" si="209"/>
        <v>42497</v>
      </c>
      <c r="AZ13" s="44" t="str">
        <f t="shared" si="11"/>
        <v>1Sat</v>
      </c>
      <c r="BA13" s="229">
        <f>SUMPRODUCT((BA$6='Raw Data'!$I$2:$AN$2)*(AY13='Raw Data'!$B$3:$B$10473)*('Raw Data'!$I$3:$AN$10473))</f>
        <v>71</v>
      </c>
      <c r="BB13" s="14"/>
      <c r="BC13" s="49" t="s">
        <v>70</v>
      </c>
      <c r="BD13" s="53">
        <f t="shared" si="98"/>
        <v>2.1695460024106068E-2</v>
      </c>
      <c r="BE13" s="53">
        <f t="shared" si="99"/>
        <v>3.2396565183450431E-2</v>
      </c>
      <c r="BF13" s="53">
        <f t="shared" si="100"/>
        <v>3.2029565753002774E-2</v>
      </c>
      <c r="BG13" s="53">
        <f t="shared" si="101"/>
        <v>3.6396724294813464E-2</v>
      </c>
      <c r="BH13" s="55">
        <f t="shared" ref="BH13:BH15" si="288">IFERROR(MEDIAN(BD13:BG13),"")</f>
        <v>3.2213065468226602E-2</v>
      </c>
      <c r="BI13" s="246"/>
      <c r="BJ13" s="228">
        <f t="shared" si="210"/>
        <v>42589</v>
      </c>
      <c r="BK13" s="44" t="str">
        <f t="shared" si="12"/>
        <v>1Sun</v>
      </c>
      <c r="BL13" s="229">
        <f>SUMPRODUCT((BL$6='Raw Data'!$I$2:$AN$2)*(BJ13='Raw Data'!$B$3:$B$10473)*('Raw Data'!$I$3:$AN$10473))</f>
        <v>44</v>
      </c>
      <c r="BM13" s="228">
        <f t="shared" si="211"/>
        <v>42558</v>
      </c>
      <c r="BN13" s="44" t="str">
        <f t="shared" si="13"/>
        <v>1Thu</v>
      </c>
      <c r="BO13" s="229">
        <f>SUMPRODUCT((BO$6='Raw Data'!$I$2:$AN$2)*(BM13='Raw Data'!$B$3:$B$10473)*('Raw Data'!$I$3:$AN$10473))</f>
        <v>25</v>
      </c>
      <c r="BP13" s="228">
        <f t="shared" si="212"/>
        <v>42528</v>
      </c>
      <c r="BQ13" s="44" t="str">
        <f t="shared" si="14"/>
        <v>1Tue</v>
      </c>
      <c r="BR13" s="229">
        <f>SUMPRODUCT((BR$6='Raw Data'!$I$2:$AN$2)*(BP13='Raw Data'!$B$3:$B$10473)*('Raw Data'!$I$3:$AN$10473))</f>
        <v>55</v>
      </c>
      <c r="BS13" s="228">
        <f t="shared" si="213"/>
        <v>42497</v>
      </c>
      <c r="BT13" s="44" t="str">
        <f t="shared" si="15"/>
        <v>1Sat</v>
      </c>
      <c r="BU13" s="229">
        <f>SUMPRODUCT((BU$6='Raw Data'!$I$2:$AN$2)*(BS13='Raw Data'!$B$3:$B$10473)*('Raw Data'!$I$3:$AN$10473))</f>
        <v>25</v>
      </c>
      <c r="BV13" s="14"/>
      <c r="BW13" s="49" t="s">
        <v>70</v>
      </c>
      <c r="BX13" s="53">
        <f t="shared" si="103"/>
        <v>4.0867389491242703E-2</v>
      </c>
      <c r="BY13" s="53">
        <f t="shared" si="104"/>
        <v>3.5211267605633804E-2</v>
      </c>
      <c r="BZ13" s="53">
        <f t="shared" si="105"/>
        <v>3.7735849056603772E-2</v>
      </c>
      <c r="CA13" s="53">
        <f t="shared" si="106"/>
        <v>3.5742035742035744E-2</v>
      </c>
      <c r="CB13" s="55">
        <f t="shared" ref="CB13:CB15" si="289">IFERROR(MEDIAN(BX13:CA13),"")</f>
        <v>3.6738942399319754E-2</v>
      </c>
      <c r="CC13" s="246"/>
      <c r="CD13" s="228">
        <f t="shared" si="214"/>
        <v>42589</v>
      </c>
      <c r="CE13" s="44" t="str">
        <f t="shared" si="16"/>
        <v>1Sun</v>
      </c>
      <c r="CF13" s="229">
        <f>SUMPRODUCT((CF$6='Raw Data'!$I$2:$AN$2)*(CD13='Raw Data'!$B$3:$B$10473)*('Raw Data'!$I$3:$AN$10473))</f>
        <v>280</v>
      </c>
      <c r="CG13" s="228">
        <f t="shared" si="215"/>
        <v>42558</v>
      </c>
      <c r="CH13" s="44" t="str">
        <f t="shared" si="17"/>
        <v>1Thu</v>
      </c>
      <c r="CI13" s="229">
        <f>SUMPRODUCT((CI$6='Raw Data'!$I$2:$AN$2)*(CG13='Raw Data'!$B$3:$B$10473)*('Raw Data'!$I$3:$AN$10473))</f>
        <v>383</v>
      </c>
      <c r="CJ13" s="228">
        <f t="shared" si="216"/>
        <v>42528</v>
      </c>
      <c r="CK13" s="44" t="str">
        <f t="shared" si="18"/>
        <v>1Tue</v>
      </c>
      <c r="CL13" s="229">
        <f>SUMPRODUCT((CL$6='Raw Data'!$I$2:$AN$2)*(CJ13='Raw Data'!$B$3:$B$10473)*('Raw Data'!$I$3:$AN$10473))</f>
        <v>467</v>
      </c>
      <c r="CM13" s="228">
        <f t="shared" si="217"/>
        <v>42497</v>
      </c>
      <c r="CN13" s="44" t="str">
        <f t="shared" si="19"/>
        <v>1Sat</v>
      </c>
      <c r="CO13" s="229">
        <f>SUMPRODUCT((CO$6='Raw Data'!$I$2:$AN$2)*(CM13='Raw Data'!$B$3:$B$10473)*('Raw Data'!$I$3:$AN$10473))</f>
        <v>345</v>
      </c>
      <c r="CP13" s="14"/>
      <c r="CQ13" s="49" t="s">
        <v>70</v>
      </c>
      <c r="CR13" s="53">
        <f t="shared" si="108"/>
        <v>3.9144617615077926E-2</v>
      </c>
      <c r="CS13" s="53">
        <f t="shared" si="109"/>
        <v>3.8350270751427933E-2</v>
      </c>
      <c r="CT13" s="53">
        <f t="shared" si="110"/>
        <v>3.7527768962234212E-2</v>
      </c>
      <c r="CU13" s="53">
        <f t="shared" si="111"/>
        <v>3.5039817974971556E-2</v>
      </c>
      <c r="CV13" s="55">
        <f t="shared" ref="CV13:CV15" si="290">IFERROR(MEDIAN(CR13:CU13),"")</f>
        <v>3.7939019856831069E-2</v>
      </c>
      <c r="CW13" s="246"/>
      <c r="CX13" s="228">
        <f t="shared" si="218"/>
        <v>42589</v>
      </c>
      <c r="CY13" s="44" t="str">
        <f t="shared" si="20"/>
        <v>1Sun</v>
      </c>
      <c r="CZ13" s="229">
        <f>SUMPRODUCT((CZ$6='Raw Data'!$I$2:$AN$2)*(CX13='Raw Data'!$B$3:$B$10473)*('Raw Data'!$I$3:$AN$10473))</f>
        <v>99</v>
      </c>
      <c r="DA13" s="228">
        <f t="shared" si="219"/>
        <v>42558</v>
      </c>
      <c r="DB13" s="44" t="str">
        <f t="shared" si="21"/>
        <v>1Thu</v>
      </c>
      <c r="DC13" s="229">
        <f>SUMPRODUCT((DC$6='Raw Data'!$I$2:$AN$2)*(DA13='Raw Data'!$B$3:$B$10473)*('Raw Data'!$I$3:$AN$10473))</f>
        <v>92</v>
      </c>
      <c r="DD13" s="228">
        <f t="shared" si="220"/>
        <v>42528</v>
      </c>
      <c r="DE13" s="44" t="str">
        <f t="shared" si="22"/>
        <v>1Tue</v>
      </c>
      <c r="DF13" s="229">
        <f>SUMPRODUCT((DF$6='Raw Data'!$I$2:$AN$2)*(DD13='Raw Data'!$B$3:$B$10473)*('Raw Data'!$I$3:$AN$10473))</f>
        <v>78</v>
      </c>
      <c r="DG13" s="228">
        <f t="shared" si="221"/>
        <v>42589</v>
      </c>
      <c r="DH13" s="44" t="str">
        <f t="shared" si="23"/>
        <v>1Sun</v>
      </c>
      <c r="DI13" s="229">
        <f>SUMPRODUCT((DI$6='Raw Data'!$I$2:$AN$2)*(DG13='Raw Data'!$B$3:$B$10473)*('Raw Data'!$I$3:$AN$10473))</f>
        <v>99</v>
      </c>
      <c r="DJ13" s="14"/>
      <c r="DK13" s="49" t="s">
        <v>70</v>
      </c>
      <c r="DL13" s="53">
        <f t="shared" si="113"/>
        <v>3.3105433609211948E-2</v>
      </c>
      <c r="DM13" s="53">
        <f t="shared" si="114"/>
        <v>3.7752037752037754E-2</v>
      </c>
      <c r="DN13" s="53">
        <f t="shared" si="115"/>
        <v>3.669724770642202E-2</v>
      </c>
      <c r="DO13" s="53">
        <f t="shared" si="116"/>
        <v>3.3105433609211948E-2</v>
      </c>
      <c r="DP13" s="55">
        <f t="shared" ref="DP13:DP15" si="291">IFERROR(MEDIAN(DL13:DO13),"")</f>
        <v>3.4901340657816984E-2</v>
      </c>
      <c r="DQ13" s="246"/>
      <c r="DR13" s="228">
        <f t="shared" si="222"/>
        <v>42589</v>
      </c>
      <c r="DS13" s="44" t="str">
        <f t="shared" si="24"/>
        <v>1Sun</v>
      </c>
      <c r="DT13" s="229">
        <f>SUMPRODUCT((DT$6='Raw Data'!$I$2:$AN$2)*(DR13='Raw Data'!$B$3:$B$10473)*('Raw Data'!$I$3:$AN$10473))</f>
        <v>280</v>
      </c>
      <c r="DU13" s="228">
        <f t="shared" si="223"/>
        <v>42558</v>
      </c>
      <c r="DV13" s="44" t="str">
        <f t="shared" si="25"/>
        <v>1Thu</v>
      </c>
      <c r="DW13" s="229">
        <f>SUMPRODUCT((DW$6='Raw Data'!$I$2:$AN$2)*(DU13='Raw Data'!$B$3:$B$10473)*('Raw Data'!$I$3:$AN$10473))</f>
        <v>287</v>
      </c>
      <c r="DX13" s="228">
        <f t="shared" si="224"/>
        <v>42528</v>
      </c>
      <c r="DY13" s="44" t="str">
        <f t="shared" si="26"/>
        <v>1Tue</v>
      </c>
      <c r="DZ13" s="229">
        <f>SUMPRODUCT((DZ$6='Raw Data'!$I$2:$AN$2)*(DX13='Raw Data'!$B$3:$B$10473)*('Raw Data'!$I$3:$AN$10473))</f>
        <v>132</v>
      </c>
      <c r="EA13" s="228">
        <f t="shared" si="225"/>
        <v>42497</v>
      </c>
      <c r="EB13" s="44" t="str">
        <f t="shared" si="27"/>
        <v>1Sat</v>
      </c>
      <c r="EC13" s="229">
        <f>SUMPRODUCT((EC$6='Raw Data'!$I$2:$AN$2)*(EA13='Raw Data'!$B$3:$B$10473)*('Raw Data'!$I$3:$AN$10473))</f>
        <v>44</v>
      </c>
      <c r="ED13" s="14"/>
      <c r="EE13" s="49" t="s">
        <v>70</v>
      </c>
      <c r="EF13" s="53">
        <f t="shared" si="118"/>
        <v>3.7037037037037035E-2</v>
      </c>
      <c r="EG13" s="53">
        <f t="shared" si="119"/>
        <v>4.7675103001765744E-2</v>
      </c>
      <c r="EH13" s="53">
        <f t="shared" si="120"/>
        <v>4.2216930071444038E-2</v>
      </c>
      <c r="EI13" s="53">
        <f t="shared" si="121"/>
        <v>3.7208852807577075E-2</v>
      </c>
      <c r="EJ13" s="55">
        <f t="shared" ref="EJ13:EJ15" si="292">IFERROR(MEDIAN(EF13:EI13),"")</f>
        <v>3.9712891439510553E-2</v>
      </c>
      <c r="EK13" s="246"/>
      <c r="EL13" s="228">
        <f t="shared" si="226"/>
        <v>42589</v>
      </c>
      <c r="EM13" s="44" t="str">
        <f t="shared" si="28"/>
        <v>1Sun</v>
      </c>
      <c r="EN13" s="229">
        <f>SUMPRODUCT((EN$6='Raw Data'!$I$2:$AN$2)*(EL13='Raw Data'!$B$3:$B$10473)*('Raw Data'!$I$3:$AN$10473))</f>
        <v>1546</v>
      </c>
      <c r="EO13" s="228">
        <f t="shared" si="227"/>
        <v>42558</v>
      </c>
      <c r="EP13" s="44" t="str">
        <f t="shared" si="29"/>
        <v>1Thu</v>
      </c>
      <c r="EQ13" s="229">
        <f>SUMPRODUCT((EQ$6='Raw Data'!$I$2:$AN$2)*(EO13='Raw Data'!$B$3:$B$10473)*('Raw Data'!$I$3:$AN$10473))</f>
        <v>2803</v>
      </c>
      <c r="ER13" s="228">
        <f t="shared" si="228"/>
        <v>42528</v>
      </c>
      <c r="ES13" s="44" t="str">
        <f t="shared" si="30"/>
        <v>1Tue</v>
      </c>
      <c r="ET13" s="229">
        <f>SUMPRODUCT((ET$6='Raw Data'!$I$2:$AN$2)*(ER13='Raw Data'!$B$3:$B$10473)*('Raw Data'!$I$3:$AN$10473))</f>
        <v>2981</v>
      </c>
      <c r="EU13" s="228">
        <f t="shared" si="229"/>
        <v>42497</v>
      </c>
      <c r="EV13" s="44" t="str">
        <f t="shared" si="31"/>
        <v>1Sat</v>
      </c>
      <c r="EW13" s="229">
        <f>SUMPRODUCT((EW$6='Raw Data'!$I$2:$AN$2)*(EU13='Raw Data'!$B$3:$B$10473)*('Raw Data'!$I$3:$AN$10473))</f>
        <v>1905</v>
      </c>
      <c r="EX13" s="14"/>
      <c r="EY13" s="49" t="s">
        <v>70</v>
      </c>
      <c r="EZ13" s="53">
        <f t="shared" si="123"/>
        <v>4.5031113993191089E-2</v>
      </c>
      <c r="FA13" s="53">
        <f t="shared" si="124"/>
        <v>4.4486010647342741E-2</v>
      </c>
      <c r="FB13" s="53">
        <f t="shared" si="125"/>
        <v>4.5931070632944569E-2</v>
      </c>
      <c r="FC13" s="53">
        <f t="shared" si="126"/>
        <v>4.2066052956249406E-2</v>
      </c>
      <c r="FD13" s="55">
        <f t="shared" ref="FD13:FD15" si="293">IFERROR(MEDIAN(EZ13:FC13),"")</f>
        <v>4.4758562320266912E-2</v>
      </c>
      <c r="FE13" s="246"/>
      <c r="FF13" s="228">
        <f t="shared" si="230"/>
        <v>42589</v>
      </c>
      <c r="FG13" s="44" t="str">
        <f t="shared" si="32"/>
        <v>1Sun</v>
      </c>
      <c r="FH13" s="229">
        <f>SUMPRODUCT((FH$6='Raw Data'!$I$2:$AN$2)*(FF13='Raw Data'!$B$3:$B$10473)*('Raw Data'!$I$3:$AN$10473))</f>
        <v>1616</v>
      </c>
      <c r="FI13" s="228">
        <f t="shared" si="231"/>
        <v>42558</v>
      </c>
      <c r="FJ13" s="44" t="str">
        <f t="shared" si="33"/>
        <v>1Thu</v>
      </c>
      <c r="FK13" s="229">
        <f>SUMPRODUCT((FK$6='Raw Data'!$I$2:$AN$2)*(FI13='Raw Data'!$B$3:$B$10473)*('Raw Data'!$I$3:$AN$10473))</f>
        <v>2021</v>
      </c>
      <c r="FL13" s="228">
        <f t="shared" si="232"/>
        <v>42528</v>
      </c>
      <c r="FM13" s="44" t="str">
        <f t="shared" si="34"/>
        <v>1Tue</v>
      </c>
      <c r="FN13" s="229">
        <f>SUMPRODUCT((FN$6='Raw Data'!$I$2:$AN$2)*(FL13='Raw Data'!$B$3:$B$10473)*('Raw Data'!$I$3:$AN$10473))</f>
        <v>2061</v>
      </c>
      <c r="FO13" s="228">
        <f t="shared" si="233"/>
        <v>42497</v>
      </c>
      <c r="FP13" s="44" t="str">
        <f t="shared" si="35"/>
        <v>1Sat</v>
      </c>
      <c r="FQ13" s="229">
        <f>SUMPRODUCT((FQ$6='Raw Data'!$I$2:$AN$2)*(FO13='Raw Data'!$B$3:$B$10473)*('Raw Data'!$I$3:$AN$10473))</f>
        <v>1667</v>
      </c>
      <c r="FR13" s="14"/>
      <c r="FS13" s="49" t="s">
        <v>70</v>
      </c>
      <c r="FT13" s="53">
        <f t="shared" si="128"/>
        <v>3.6608149731540238E-2</v>
      </c>
      <c r="FU13" s="53">
        <f t="shared" si="129"/>
        <v>3.6448630373283657E-2</v>
      </c>
      <c r="FV13" s="53">
        <f t="shared" si="130"/>
        <v>3.7776901852581792E-2</v>
      </c>
      <c r="FW13" s="53">
        <f t="shared" si="131"/>
        <v>3.6818496978958837E-2</v>
      </c>
      <c r="FX13" s="55">
        <f t="shared" ref="FX13:FX15" si="294">IFERROR(MEDIAN(FT13:FW13),"")</f>
        <v>3.6713323355249537E-2</v>
      </c>
      <c r="FY13" s="246"/>
      <c r="FZ13" s="228">
        <f t="shared" si="234"/>
        <v>42589</v>
      </c>
      <c r="GA13" s="44" t="str">
        <f t="shared" si="36"/>
        <v>1Sun</v>
      </c>
      <c r="GB13" s="229">
        <f>SUMPRODUCT((GB$6='Raw Data'!$I$2:$AN$2)*(FZ13='Raw Data'!$B$3:$B$10473)*('Raw Data'!$I$3:$AN$10473))</f>
        <v>88</v>
      </c>
      <c r="GC13" s="228">
        <f t="shared" si="235"/>
        <v>42558</v>
      </c>
      <c r="GD13" s="44" t="str">
        <f t="shared" si="37"/>
        <v>1Thu</v>
      </c>
      <c r="GE13" s="229">
        <f>SUMPRODUCT((GE$6='Raw Data'!$I$2:$AN$2)*(GC13='Raw Data'!$B$3:$B$10473)*('Raw Data'!$I$3:$AN$10473))</f>
        <v>146</v>
      </c>
      <c r="GF13" s="228">
        <f t="shared" si="236"/>
        <v>42528</v>
      </c>
      <c r="GG13" s="44" t="str">
        <f t="shared" si="38"/>
        <v>1Tue</v>
      </c>
      <c r="GH13" s="229">
        <f>SUMPRODUCT((GH$6='Raw Data'!$I$2:$AN$2)*(GF13='Raw Data'!$B$3:$B$10473)*('Raw Data'!$I$3:$AN$10473))</f>
        <v>160</v>
      </c>
      <c r="GI13" s="228">
        <f t="shared" si="237"/>
        <v>42497</v>
      </c>
      <c r="GJ13" s="44" t="str">
        <f t="shared" si="39"/>
        <v>1Sat</v>
      </c>
      <c r="GK13" s="229">
        <f>SUMPRODUCT((GK$6='Raw Data'!$I$2:$AN$2)*(GI13='Raw Data'!$B$3:$B$10473)*('Raw Data'!$I$3:$AN$10473))</f>
        <v>119</v>
      </c>
      <c r="GL13" s="14"/>
      <c r="GM13" s="49" t="s">
        <v>70</v>
      </c>
      <c r="GN13" s="53">
        <f t="shared" si="133"/>
        <v>3.348519362186788E-2</v>
      </c>
      <c r="GO13" s="53">
        <f t="shared" si="134"/>
        <v>4.0559772296015179E-2</v>
      </c>
      <c r="GP13" s="53">
        <f t="shared" si="135"/>
        <v>3.1436438733363929E-2</v>
      </c>
      <c r="GQ13" s="53">
        <f t="shared" si="136"/>
        <v>2.7214022140221401E-2</v>
      </c>
      <c r="GR13" s="55">
        <f t="shared" ref="GR13:GR15" si="295">IFERROR(MEDIAN(GN13:GQ13),"")</f>
        <v>3.2460816177615905E-2</v>
      </c>
      <c r="GS13" s="246"/>
      <c r="GT13" s="228">
        <f t="shared" si="238"/>
        <v>42589</v>
      </c>
      <c r="GU13" s="44" t="str">
        <f t="shared" si="40"/>
        <v>1Sun</v>
      </c>
      <c r="GV13" s="229">
        <f>SUMPRODUCT((GV$6='Raw Data'!$I$2:$AN$2)*(GT13='Raw Data'!$B$3:$B$10473)*('Raw Data'!$I$3:$AN$10473))</f>
        <v>67</v>
      </c>
      <c r="GW13" s="228">
        <f t="shared" si="239"/>
        <v>42558</v>
      </c>
      <c r="GX13" s="44" t="str">
        <f t="shared" si="41"/>
        <v>1Thu</v>
      </c>
      <c r="GY13" s="229">
        <f>SUMPRODUCT((GY$6='Raw Data'!$I$2:$AN$2)*(GW13='Raw Data'!$B$3:$B$10473)*('Raw Data'!$I$3:$AN$10473))</f>
        <v>91</v>
      </c>
      <c r="GZ13" s="228">
        <f t="shared" si="240"/>
        <v>42528</v>
      </c>
      <c r="HA13" s="44" t="str">
        <f t="shared" si="42"/>
        <v>1Tue</v>
      </c>
      <c r="HB13" s="229">
        <f>SUMPRODUCT((HB$6='Raw Data'!$I$2:$AN$2)*(GZ13='Raw Data'!$B$3:$B$10473)*('Raw Data'!$I$3:$AN$10473))</f>
        <v>58</v>
      </c>
      <c r="HC13" s="228">
        <f t="shared" si="241"/>
        <v>42497</v>
      </c>
      <c r="HD13" s="44" t="str">
        <f t="shared" si="43"/>
        <v>1Sat</v>
      </c>
      <c r="HE13" s="229">
        <f>SUMPRODUCT((HE$6='Raw Data'!$I$2:$AN$2)*(HC13='Raw Data'!$B$3:$B$10473)*('Raw Data'!$I$3:$AN$10473))</f>
        <v>51</v>
      </c>
      <c r="HF13" s="14"/>
      <c r="HG13" s="49" t="s">
        <v>70</v>
      </c>
      <c r="HH13" s="53">
        <f t="shared" si="138"/>
        <v>3.0216647662485746E-2</v>
      </c>
      <c r="HI13" s="53">
        <f t="shared" si="139"/>
        <v>3.090013434841021E-2</v>
      </c>
      <c r="HJ13" s="53">
        <f t="shared" si="140"/>
        <v>4.3110504774897682E-2</v>
      </c>
      <c r="HK13" s="53">
        <f t="shared" si="141"/>
        <v>4.2724707779121324E-2</v>
      </c>
      <c r="HL13" s="55">
        <f t="shared" ref="HL13:HL15" si="296">IFERROR(MEDIAN(HH13:HK13),"")</f>
        <v>3.6812421063765768E-2</v>
      </c>
      <c r="HM13" s="246"/>
      <c r="HN13" s="228">
        <f t="shared" si="242"/>
        <v>42589</v>
      </c>
      <c r="HO13" s="44" t="str">
        <f t="shared" si="44"/>
        <v>1Sun</v>
      </c>
      <c r="HP13" s="229">
        <f>SUMPRODUCT((HP$6='Raw Data'!$I$2:$AN$2)*(HN13='Raw Data'!$B$3:$B$10473)*('Raw Data'!$I$3:$AN$10473))</f>
        <v>105</v>
      </c>
      <c r="HQ13" s="228">
        <f t="shared" si="243"/>
        <v>42558</v>
      </c>
      <c r="HR13" s="44" t="str">
        <f t="shared" si="45"/>
        <v>1Thu</v>
      </c>
      <c r="HS13" s="229">
        <f>SUMPRODUCT((HS$6='Raw Data'!$I$2:$AN$2)*(HQ13='Raw Data'!$B$3:$B$10473)*('Raw Data'!$I$3:$AN$10473))</f>
        <v>160</v>
      </c>
      <c r="HT13" s="228">
        <f t="shared" si="244"/>
        <v>42528</v>
      </c>
      <c r="HU13" s="44" t="str">
        <f t="shared" si="46"/>
        <v>1Tue</v>
      </c>
      <c r="HV13" s="229">
        <f>SUMPRODUCT((HV$6='Raw Data'!$I$2:$AN$2)*(HT13='Raw Data'!$B$3:$B$10473)*('Raw Data'!$I$3:$AN$10473))</f>
        <v>143</v>
      </c>
      <c r="HW13" s="228">
        <f t="shared" si="245"/>
        <v>42497</v>
      </c>
      <c r="HX13" s="44" t="str">
        <f t="shared" si="47"/>
        <v>1Sat</v>
      </c>
      <c r="HY13" s="229">
        <f>SUMPRODUCT((HY$6='Raw Data'!$I$2:$AN$2)*(HW13='Raw Data'!$B$3:$B$10473)*('Raw Data'!$I$3:$AN$10473))</f>
        <v>172</v>
      </c>
      <c r="HZ13" s="14"/>
      <c r="IA13" s="49" t="s">
        <v>70</v>
      </c>
      <c r="IB13" s="53">
        <f t="shared" si="143"/>
        <v>3.0769230769230771E-2</v>
      </c>
      <c r="IC13" s="53">
        <f t="shared" si="144"/>
        <v>3.3579335793357937E-2</v>
      </c>
      <c r="ID13" s="53">
        <f t="shared" si="145"/>
        <v>3.1687863763742184E-2</v>
      </c>
      <c r="IE13" s="53">
        <f t="shared" si="146"/>
        <v>3.3326072751034636E-2</v>
      </c>
      <c r="IF13" s="55">
        <f t="shared" ref="IF13:IF15" si="297">IFERROR(MEDIAN(IB13:IE13),"")</f>
        <v>3.2506968257388413E-2</v>
      </c>
      <c r="IG13" s="246"/>
      <c r="IH13" s="228">
        <f t="shared" si="246"/>
        <v>42589</v>
      </c>
      <c r="II13" s="44" t="str">
        <f t="shared" si="48"/>
        <v>1Sun</v>
      </c>
      <c r="IJ13" s="229">
        <f>SUMPRODUCT((IJ$6='Raw Data'!$I$2:$AN$2)*(IH13='Raw Data'!$B$3:$B$10473)*('Raw Data'!$I$3:$AN$10473))</f>
        <v>0</v>
      </c>
      <c r="IK13" s="228">
        <f t="shared" si="247"/>
        <v>42558</v>
      </c>
      <c r="IL13" s="44" t="str">
        <f t="shared" si="49"/>
        <v>1Thu</v>
      </c>
      <c r="IM13" s="229">
        <f>SUMPRODUCT((IM$6='Raw Data'!$I$2:$AN$2)*(IK13='Raw Data'!$B$3:$B$10473)*('Raw Data'!$I$3:$AN$10473))</f>
        <v>39</v>
      </c>
      <c r="IN13" s="228">
        <f t="shared" si="248"/>
        <v>42528</v>
      </c>
      <c r="IO13" s="44" t="str">
        <f t="shared" si="50"/>
        <v>1Tue</v>
      </c>
      <c r="IP13" s="229">
        <f>SUMPRODUCT((IP$6='Raw Data'!$I$2:$AN$2)*(IN13='Raw Data'!$B$3:$B$10473)*('Raw Data'!$I$3:$AN$10473))</f>
        <v>25</v>
      </c>
      <c r="IQ13" s="228">
        <f t="shared" si="249"/>
        <v>42497</v>
      </c>
      <c r="IR13" s="44" t="str">
        <f t="shared" si="51"/>
        <v>1Sat</v>
      </c>
      <c r="IS13" s="229">
        <f>SUMPRODUCT((IS$6='Raw Data'!$I$2:$AN$2)*(IQ13='Raw Data'!$B$3:$B$10473)*('Raw Data'!$I$3:$AN$10473))</f>
        <v>0</v>
      </c>
      <c r="IT13" s="14"/>
      <c r="IU13" s="49" t="s">
        <v>70</v>
      </c>
      <c r="IV13" s="53">
        <f t="shared" si="148"/>
        <v>4.4642857142857144E-2</v>
      </c>
      <c r="IW13" s="53">
        <f t="shared" si="149"/>
        <v>5.7513914656771803E-2</v>
      </c>
      <c r="IX13" s="53">
        <f t="shared" si="150"/>
        <v>5.2069425901201602E-2</v>
      </c>
      <c r="IY13" s="53">
        <f t="shared" si="151"/>
        <v>4.4041450777202069E-2</v>
      </c>
      <c r="IZ13" s="55">
        <f t="shared" ref="IZ13:IZ15" si="298">IFERROR(MEDIAN(IV13:IY13),"")</f>
        <v>4.8356141522029369E-2</v>
      </c>
      <c r="JA13" s="246"/>
      <c r="JB13" s="228">
        <f t="shared" si="250"/>
        <v>42589</v>
      </c>
      <c r="JC13" s="44" t="str">
        <f t="shared" si="52"/>
        <v>1Sun</v>
      </c>
      <c r="JD13" s="229">
        <f>SUMPRODUCT((JD$6='Raw Data'!$I$2:$AN$2)*(JB13='Raw Data'!$B$3:$B$10473)*('Raw Data'!$I$3:$AN$10473))</f>
        <v>0</v>
      </c>
      <c r="JE13" s="228">
        <f t="shared" si="251"/>
        <v>42558</v>
      </c>
      <c r="JF13" s="44" t="str">
        <f t="shared" si="53"/>
        <v>1Thu</v>
      </c>
      <c r="JG13" s="229">
        <f>SUMPRODUCT((JG$6='Raw Data'!$I$2:$AN$2)*(JE13='Raw Data'!$B$3:$B$10473)*('Raw Data'!$I$3:$AN$10473))</f>
        <v>68</v>
      </c>
      <c r="JH13" s="228">
        <f t="shared" si="252"/>
        <v>42528</v>
      </c>
      <c r="JI13" s="44" t="str">
        <f t="shared" si="54"/>
        <v>1Tue</v>
      </c>
      <c r="JJ13" s="229">
        <f>SUMPRODUCT((JJ$6='Raw Data'!$I$2:$AN$2)*(JH13='Raw Data'!$B$3:$B$10473)*('Raw Data'!$I$3:$AN$10473))</f>
        <v>79</v>
      </c>
      <c r="JK13" s="228">
        <f t="shared" si="253"/>
        <v>42497</v>
      </c>
      <c r="JL13" s="44" t="str">
        <f t="shared" si="55"/>
        <v>1Sat</v>
      </c>
      <c r="JM13" s="229">
        <f>SUMPRODUCT((JM$6='Raw Data'!$I$2:$AN$2)*(JK13='Raw Data'!$B$3:$B$10473)*('Raw Data'!$I$3:$AN$10473))</f>
        <v>0</v>
      </c>
      <c r="JN13" s="14"/>
      <c r="JO13" s="49" t="s">
        <v>70</v>
      </c>
      <c r="JP13" s="53">
        <f t="shared" si="153"/>
        <v>4.6473482777474026E-2</v>
      </c>
      <c r="JQ13" s="53">
        <f t="shared" si="154"/>
        <v>5.2071668533034715E-2</v>
      </c>
      <c r="JR13" s="53">
        <f t="shared" si="155"/>
        <v>6.4237183446571963E-2</v>
      </c>
      <c r="JS13" s="53">
        <f t="shared" si="156"/>
        <v>3.2481363152289673E-2</v>
      </c>
      <c r="JT13" s="55">
        <f t="shared" ref="JT13:JT15" si="299">IFERROR(MEDIAN(JP13:JS13),"")</f>
        <v>4.9272575655254371E-2</v>
      </c>
      <c r="JU13" s="246"/>
      <c r="JV13" s="228">
        <f t="shared" si="254"/>
        <v>42589</v>
      </c>
      <c r="JW13" s="44" t="str">
        <f t="shared" si="56"/>
        <v>1Sun</v>
      </c>
      <c r="JX13" s="229">
        <f>SUMPRODUCT((JX$6='Raw Data'!$I$2:$AN$2)*(JV13='Raw Data'!$B$3:$B$10473)*('Raw Data'!$I$3:$AN$10473))</f>
        <v>133</v>
      </c>
      <c r="JY13" s="228">
        <f t="shared" si="255"/>
        <v>42558</v>
      </c>
      <c r="JZ13" s="44" t="str">
        <f t="shared" si="57"/>
        <v>1Thu</v>
      </c>
      <c r="KA13" s="229">
        <f>SUMPRODUCT((KA$6='Raw Data'!$I$2:$AN$2)*(JY13='Raw Data'!$B$3:$B$10473)*('Raw Data'!$I$3:$AN$10473))</f>
        <v>661</v>
      </c>
      <c r="KB13" s="228">
        <f t="shared" si="256"/>
        <v>42528</v>
      </c>
      <c r="KC13" s="44" t="str">
        <f t="shared" si="58"/>
        <v>1Tue</v>
      </c>
      <c r="KD13" s="229">
        <f>SUMPRODUCT((KD$6='Raw Data'!$I$2:$AN$2)*(KB13='Raw Data'!$B$3:$B$10473)*('Raw Data'!$I$3:$AN$10473))</f>
        <v>612</v>
      </c>
      <c r="KE13" s="228">
        <f t="shared" si="257"/>
        <v>42497</v>
      </c>
      <c r="KF13" s="44" t="str">
        <f t="shared" si="59"/>
        <v>1Sat</v>
      </c>
      <c r="KG13" s="229">
        <f>SUMPRODUCT((KG$6='Raw Data'!$I$2:$AN$2)*(KE13='Raw Data'!$B$3:$B$10473)*('Raw Data'!$I$3:$AN$10473))</f>
        <v>146</v>
      </c>
      <c r="KH13" s="14"/>
      <c r="KI13" s="49" t="s">
        <v>70</v>
      </c>
      <c r="KJ13" s="53">
        <f t="shared" si="158"/>
        <v>3.7536656891495601E-2</v>
      </c>
      <c r="KK13" s="53">
        <f t="shared" si="159"/>
        <v>3.5142658315935979E-2</v>
      </c>
      <c r="KL13" s="53">
        <f t="shared" si="160"/>
        <v>4.8126094570928195E-2</v>
      </c>
      <c r="KM13" s="53">
        <f t="shared" si="161"/>
        <v>3.7564512967923173E-2</v>
      </c>
      <c r="KN13" s="55">
        <f t="shared" ref="KN13:KN15" si="300">IFERROR(MEDIAN(KJ13:KM13),"")</f>
        <v>3.7550584929709391E-2</v>
      </c>
      <c r="KO13" s="246"/>
      <c r="KP13" s="228">
        <f t="shared" si="258"/>
        <v>42589</v>
      </c>
      <c r="KQ13" s="44" t="str">
        <f t="shared" si="60"/>
        <v>1Sun</v>
      </c>
      <c r="KR13" s="229">
        <f>SUMPRODUCT((KR$6='Raw Data'!$I$2:$AN$2)*(KP13='Raw Data'!$B$3:$B$10473)*('Raw Data'!$I$3:$AN$10473))</f>
        <v>81</v>
      </c>
      <c r="KS13" s="228">
        <f t="shared" si="259"/>
        <v>42558</v>
      </c>
      <c r="KT13" s="44" t="str">
        <f t="shared" si="61"/>
        <v>1Thu</v>
      </c>
      <c r="KU13" s="229">
        <f>SUMPRODUCT((KU$6='Raw Data'!$I$2:$AN$2)*(KS13='Raw Data'!$B$3:$B$10473)*('Raw Data'!$I$3:$AN$10473))</f>
        <v>122</v>
      </c>
      <c r="KV13" s="228">
        <f t="shared" si="260"/>
        <v>42528</v>
      </c>
      <c r="KW13" s="44" t="str">
        <f t="shared" si="62"/>
        <v>1Tue</v>
      </c>
      <c r="KX13" s="229">
        <f>SUMPRODUCT((KX$6='Raw Data'!$I$2:$AN$2)*(KV13='Raw Data'!$B$3:$B$10473)*('Raw Data'!$I$3:$AN$10473))</f>
        <v>126</v>
      </c>
      <c r="KY13" s="228">
        <f t="shared" si="261"/>
        <v>42497</v>
      </c>
      <c r="KZ13" s="44" t="str">
        <f t="shared" si="63"/>
        <v>1Sat</v>
      </c>
      <c r="LA13" s="229">
        <f>SUMPRODUCT((LA$6='Raw Data'!$I$2:$AN$2)*(KY13='Raw Data'!$B$3:$B$10473)*('Raw Data'!$I$3:$AN$10473))</f>
        <v>76</v>
      </c>
      <c r="LB13" s="14"/>
      <c r="LC13" s="49" t="s">
        <v>70</v>
      </c>
      <c r="LD13" s="53">
        <f t="shared" si="163"/>
        <v>3.2970887407927044E-2</v>
      </c>
      <c r="LE13" s="53">
        <f t="shared" si="164"/>
        <v>4.7733413389372557E-2</v>
      </c>
      <c r="LF13" s="53">
        <f t="shared" si="165"/>
        <v>3.4626482847066369E-2</v>
      </c>
      <c r="LG13" s="53">
        <f t="shared" si="166"/>
        <v>4.3972044263249854E-2</v>
      </c>
      <c r="LH13" s="55">
        <f t="shared" ref="LH13:LH15" si="301">IFERROR(MEDIAN(LD13:LG13),"")</f>
        <v>3.9299263555158115E-2</v>
      </c>
      <c r="LI13" s="246"/>
      <c r="LJ13" s="228">
        <f t="shared" si="262"/>
        <v>42589</v>
      </c>
      <c r="LK13" s="44" t="str">
        <f t="shared" si="64"/>
        <v>1Sun</v>
      </c>
      <c r="LL13" s="229">
        <f>SUMPRODUCT((LL$6='Raw Data'!$I$2:$AN$2)*(LJ13='Raw Data'!$B$3:$B$10473)*('Raw Data'!$I$3:$AN$10473))</f>
        <v>0</v>
      </c>
      <c r="LM13" s="228">
        <f t="shared" si="263"/>
        <v>42558</v>
      </c>
      <c r="LN13" s="44" t="str">
        <f t="shared" si="65"/>
        <v>1Thu</v>
      </c>
      <c r="LO13" s="229">
        <f>SUMPRODUCT((LO$6='Raw Data'!$I$2:$AN$2)*(LM13='Raw Data'!$B$3:$B$10473)*('Raw Data'!$I$3:$AN$10473))</f>
        <v>0</v>
      </c>
      <c r="LP13" s="228">
        <f t="shared" si="264"/>
        <v>42528</v>
      </c>
      <c r="LQ13" s="44" t="str">
        <f t="shared" si="66"/>
        <v>1Tue</v>
      </c>
      <c r="LR13" s="229">
        <f>SUMPRODUCT((LR$6='Raw Data'!$I$2:$AN$2)*(LP13='Raw Data'!$B$3:$B$10473)*('Raw Data'!$I$3:$AN$10473))</f>
        <v>0</v>
      </c>
      <c r="LS13" s="228">
        <f t="shared" si="265"/>
        <v>42497</v>
      </c>
      <c r="LT13" s="44" t="str">
        <f t="shared" si="67"/>
        <v>1Sat</v>
      </c>
      <c r="LU13" s="229">
        <f>SUMPRODUCT((LU$6='Raw Data'!$I$2:$AN$2)*(LS13='Raw Data'!$B$3:$B$10473)*('Raw Data'!$I$3:$AN$10473))</f>
        <v>0</v>
      </c>
      <c r="LV13" s="14"/>
      <c r="LW13" s="49" t="s">
        <v>70</v>
      </c>
      <c r="LX13" s="53" t="str">
        <f t="shared" si="168"/>
        <v/>
      </c>
      <c r="LY13" s="53" t="str">
        <f t="shared" si="169"/>
        <v/>
      </c>
      <c r="LZ13" s="53" t="str">
        <f t="shared" si="170"/>
        <v/>
      </c>
      <c r="MA13" s="53" t="str">
        <f t="shared" si="171"/>
        <v/>
      </c>
      <c r="MB13" s="55" t="str">
        <f t="shared" ref="MB13:MB15" si="302">IFERROR(MEDIAN(LX13:MA13),"")</f>
        <v/>
      </c>
      <c r="MC13" s="246"/>
      <c r="MD13" s="228">
        <f t="shared" si="266"/>
        <v>42589</v>
      </c>
      <c r="ME13" s="44" t="str">
        <f t="shared" si="68"/>
        <v>1Sun</v>
      </c>
      <c r="MF13" s="229">
        <f>SUMPRODUCT((MF$6='Raw Data'!$I$2:$AN$2)*(MD13='Raw Data'!$B$3:$B$10473)*('Raw Data'!$I$3:$AN$10473))</f>
        <v>0</v>
      </c>
      <c r="MG13" s="228">
        <f t="shared" si="267"/>
        <v>42558</v>
      </c>
      <c r="MH13" s="44" t="str">
        <f t="shared" si="69"/>
        <v>1Thu</v>
      </c>
      <c r="MI13" s="229">
        <f>SUMPRODUCT((MI$6='Raw Data'!$I$2:$AN$2)*(MG13='Raw Data'!$B$3:$B$10473)*('Raw Data'!$I$3:$AN$10473))</f>
        <v>0</v>
      </c>
      <c r="MJ13" s="228">
        <f t="shared" si="268"/>
        <v>42528</v>
      </c>
      <c r="MK13" s="44" t="str">
        <f t="shared" si="70"/>
        <v>1Tue</v>
      </c>
      <c r="ML13" s="229">
        <f>SUMPRODUCT((ML$6='Raw Data'!$I$2:$AN$2)*(MJ13='Raw Data'!$B$3:$B$10473)*('Raw Data'!$I$3:$AN$10473))</f>
        <v>0</v>
      </c>
      <c r="MM13" s="228">
        <f t="shared" si="269"/>
        <v>42497</v>
      </c>
      <c r="MN13" s="44" t="str">
        <f t="shared" si="71"/>
        <v>1Sat</v>
      </c>
      <c r="MO13" s="229">
        <f>SUMPRODUCT((MO$6='Raw Data'!$I$2:$AN$2)*(MM13='Raw Data'!$B$3:$B$10473)*('Raw Data'!$I$3:$AN$10473))</f>
        <v>0</v>
      </c>
      <c r="MP13" s="14"/>
      <c r="MQ13" s="49" t="s">
        <v>70</v>
      </c>
      <c r="MR13" s="53" t="str">
        <f t="shared" si="173"/>
        <v/>
      </c>
      <c r="MS13" s="53" t="str">
        <f t="shared" si="174"/>
        <v/>
      </c>
      <c r="MT13" s="53" t="str">
        <f t="shared" si="175"/>
        <v/>
      </c>
      <c r="MU13" s="53" t="str">
        <f t="shared" si="176"/>
        <v/>
      </c>
      <c r="MV13" s="55" t="str">
        <f t="shared" ref="MV13:MV15" si="303">IFERROR(MEDIAN(MR13:MU13),"")</f>
        <v/>
      </c>
      <c r="MW13" s="246"/>
      <c r="MX13" s="228">
        <f t="shared" si="270"/>
        <v>42589</v>
      </c>
      <c r="MY13" s="44" t="str">
        <f t="shared" si="72"/>
        <v>1Sun</v>
      </c>
      <c r="MZ13" s="229">
        <f>SUMPRODUCT((MZ$6='Raw Data'!$I$2:$AN$2)*(MX13='Raw Data'!$B$3:$B$10473)*('Raw Data'!$I$3:$AN$10473))</f>
        <v>0</v>
      </c>
      <c r="NA13" s="228">
        <f t="shared" si="271"/>
        <v>42558</v>
      </c>
      <c r="NB13" s="44" t="str">
        <f t="shared" si="73"/>
        <v>1Thu</v>
      </c>
      <c r="NC13" s="229">
        <f>SUMPRODUCT((NC$6='Raw Data'!$I$2:$AN$2)*(NA13='Raw Data'!$B$3:$B$10473)*('Raw Data'!$I$3:$AN$10473))</f>
        <v>0</v>
      </c>
      <c r="ND13" s="228">
        <f t="shared" si="272"/>
        <v>42528</v>
      </c>
      <c r="NE13" s="44" t="str">
        <f t="shared" si="74"/>
        <v>1Tue</v>
      </c>
      <c r="NF13" s="229">
        <f>SUMPRODUCT((NF$6='Raw Data'!$I$2:$AN$2)*(ND13='Raw Data'!$B$3:$B$10473)*('Raw Data'!$I$3:$AN$10473))</f>
        <v>0</v>
      </c>
      <c r="NG13" s="228">
        <f t="shared" si="273"/>
        <v>42497</v>
      </c>
      <c r="NH13" s="44" t="str">
        <f t="shared" si="75"/>
        <v>1Sat</v>
      </c>
      <c r="NI13" s="229">
        <f>SUMPRODUCT((NI$6='Raw Data'!$I$2:$AN$2)*(NG13='Raw Data'!$B$3:$B$10473)*('Raw Data'!$I$3:$AN$10473))</f>
        <v>0</v>
      </c>
      <c r="NJ13" s="14"/>
      <c r="NK13" s="49" t="s">
        <v>70</v>
      </c>
      <c r="NL13" s="53" t="str">
        <f t="shared" si="178"/>
        <v/>
      </c>
      <c r="NM13" s="53" t="str">
        <f t="shared" si="179"/>
        <v/>
      </c>
      <c r="NN13" s="53" t="str">
        <f t="shared" si="180"/>
        <v/>
      </c>
      <c r="NO13" s="53" t="str">
        <f t="shared" si="181"/>
        <v/>
      </c>
      <c r="NP13" s="55" t="str">
        <f t="shared" ref="NP13:NP15" si="304">IFERROR(MEDIAN(NL13:NO13),"")</f>
        <v/>
      </c>
      <c r="NQ13" s="246"/>
      <c r="NR13" s="228">
        <f t="shared" si="274"/>
        <v>42589</v>
      </c>
      <c r="NS13" s="44" t="str">
        <f t="shared" si="76"/>
        <v>1Sun</v>
      </c>
      <c r="NT13" s="229">
        <f>SUMPRODUCT((NT$6='Raw Data'!$I$2:$AN$2)*(NR13='Raw Data'!$B$3:$B$10473)*('Raw Data'!$I$3:$AN$10473))</f>
        <v>0</v>
      </c>
      <c r="NU13" s="228">
        <f t="shared" si="275"/>
        <v>42558</v>
      </c>
      <c r="NV13" s="44" t="str">
        <f t="shared" si="77"/>
        <v>1Thu</v>
      </c>
      <c r="NW13" s="229">
        <f>SUMPRODUCT((NW$6='Raw Data'!$I$2:$AN$2)*(NU13='Raw Data'!$B$3:$B$10473)*('Raw Data'!$I$3:$AN$10473))</f>
        <v>0</v>
      </c>
      <c r="NX13" s="228">
        <f t="shared" si="276"/>
        <v>42528</v>
      </c>
      <c r="NY13" s="44" t="str">
        <f t="shared" si="78"/>
        <v>1Tue</v>
      </c>
      <c r="NZ13" s="229">
        <f>SUMPRODUCT((NZ$6='Raw Data'!$I$2:$AN$2)*(NX13='Raw Data'!$B$3:$B$10473)*('Raw Data'!$I$3:$AN$10473))</f>
        <v>0</v>
      </c>
      <c r="OA13" s="228">
        <f t="shared" si="277"/>
        <v>42497</v>
      </c>
      <c r="OB13" s="44" t="str">
        <f t="shared" si="79"/>
        <v>1Sat</v>
      </c>
      <c r="OC13" s="229">
        <f>SUMPRODUCT((OC$6='Raw Data'!$I$2:$AN$2)*(OA13='Raw Data'!$B$3:$B$10473)*('Raw Data'!$I$3:$AN$10473))</f>
        <v>0</v>
      </c>
      <c r="OD13" s="14"/>
      <c r="OE13" s="49" t="s">
        <v>70</v>
      </c>
      <c r="OF13" s="53" t="str">
        <f t="shared" si="183"/>
        <v/>
      </c>
      <c r="OG13" s="53" t="str">
        <f t="shared" si="184"/>
        <v/>
      </c>
      <c r="OH13" s="53" t="str">
        <f t="shared" si="185"/>
        <v/>
      </c>
      <c r="OI13" s="53" t="str">
        <f t="shared" si="186"/>
        <v/>
      </c>
      <c r="OJ13" s="55" t="str">
        <f t="shared" ref="OJ13:OJ15" si="305">IFERROR(MEDIAN(OF13:OI13),"")</f>
        <v/>
      </c>
      <c r="OK13" s="246"/>
      <c r="OL13" s="228">
        <f t="shared" si="278"/>
        <v>42589</v>
      </c>
      <c r="OM13" s="44" t="str">
        <f t="shared" si="80"/>
        <v>1Sun</v>
      </c>
      <c r="ON13" s="229">
        <f>SUMPRODUCT((ON$6='Raw Data'!$I$2:$AN$2)*(OL13='Raw Data'!$B$3:$B$10473)*('Raw Data'!$I$3:$AN$10473))</f>
        <v>0</v>
      </c>
      <c r="OO13" s="228">
        <f t="shared" si="279"/>
        <v>42558</v>
      </c>
      <c r="OP13" s="44" t="str">
        <f t="shared" si="81"/>
        <v>1Thu</v>
      </c>
      <c r="OQ13" s="229">
        <f>SUMPRODUCT((OQ$6='Raw Data'!$I$2:$AN$2)*(OO13='Raw Data'!$B$3:$B$10473)*('Raw Data'!$I$3:$AN$10473))</f>
        <v>0</v>
      </c>
      <c r="OR13" s="228">
        <f t="shared" si="280"/>
        <v>42528</v>
      </c>
      <c r="OS13" s="44" t="str">
        <f t="shared" si="82"/>
        <v>1Tue</v>
      </c>
      <c r="OT13" s="229">
        <f>SUMPRODUCT((OT$6='Raw Data'!$I$2:$AN$2)*(OR13='Raw Data'!$B$3:$B$10473)*('Raw Data'!$I$3:$AN$10473))</f>
        <v>0</v>
      </c>
      <c r="OU13" s="228">
        <f t="shared" si="281"/>
        <v>42497</v>
      </c>
      <c r="OV13" s="44" t="str">
        <f t="shared" si="83"/>
        <v>1Sat</v>
      </c>
      <c r="OW13" s="229">
        <f>SUMPRODUCT((OW$6='Raw Data'!$I$2:$AN$2)*(OU13='Raw Data'!$B$3:$B$10473)*('Raw Data'!$I$3:$AN$10473))</f>
        <v>0</v>
      </c>
      <c r="OX13" s="14"/>
      <c r="OY13" s="49" t="s">
        <v>70</v>
      </c>
      <c r="OZ13" s="53" t="str">
        <f t="shared" si="188"/>
        <v/>
      </c>
      <c r="PA13" s="53" t="str">
        <f t="shared" si="189"/>
        <v/>
      </c>
      <c r="PB13" s="53" t="str">
        <f t="shared" si="190"/>
        <v/>
      </c>
      <c r="PC13" s="53" t="str">
        <f t="shared" si="191"/>
        <v/>
      </c>
      <c r="PD13" s="55" t="str">
        <f t="shared" ref="PD13:PD15" si="306">IFERROR(MEDIAN(OZ13:PC13),"")</f>
        <v/>
      </c>
      <c r="PE13" s="246"/>
      <c r="PF13" s="228">
        <f t="shared" si="282"/>
        <v>42589</v>
      </c>
      <c r="PG13" s="44" t="str">
        <f t="shared" si="84"/>
        <v>1Sun</v>
      </c>
      <c r="PH13" s="229">
        <f>SUMPRODUCT((PH$6='Raw Data'!$I$2:$AN$2)*(PF13='Raw Data'!$B$3:$B$10473)*('Raw Data'!$I$3:$AN$10473))</f>
        <v>0</v>
      </c>
      <c r="PI13" s="228">
        <f t="shared" si="283"/>
        <v>42558</v>
      </c>
      <c r="PJ13" s="44" t="str">
        <f t="shared" si="85"/>
        <v>1Thu</v>
      </c>
      <c r="PK13" s="229">
        <f>SUMPRODUCT((PK$6='Raw Data'!$I$2:$AN$2)*(PI13='Raw Data'!$B$3:$B$10473)*('Raw Data'!$I$3:$AN$10473))</f>
        <v>0</v>
      </c>
      <c r="PL13" s="228">
        <f t="shared" si="284"/>
        <v>42528</v>
      </c>
      <c r="PM13" s="44" t="str">
        <f t="shared" si="86"/>
        <v>1Tue</v>
      </c>
      <c r="PN13" s="229">
        <f>SUMPRODUCT((PN$6='Raw Data'!$I$2:$AN$2)*(PL13='Raw Data'!$B$3:$B$10473)*('Raw Data'!$I$3:$AN$10473))</f>
        <v>0</v>
      </c>
      <c r="PO13" s="228">
        <f t="shared" si="285"/>
        <v>42497</v>
      </c>
      <c r="PP13" s="44" t="str">
        <f t="shared" si="87"/>
        <v>1Sat</v>
      </c>
      <c r="PQ13" s="229">
        <f>SUMPRODUCT((PQ$6='Raw Data'!$I$2:$AN$2)*(PO13='Raw Data'!$B$3:$B$10473)*('Raw Data'!$I$3:$AN$10473))</f>
        <v>0</v>
      </c>
      <c r="PR13" s="14"/>
      <c r="PS13" s="49" t="s">
        <v>70</v>
      </c>
      <c r="PT13" s="53" t="str">
        <f t="shared" si="193"/>
        <v/>
      </c>
      <c r="PU13" s="53" t="str">
        <f t="shared" si="194"/>
        <v/>
      </c>
      <c r="PV13" s="53" t="str">
        <f t="shared" si="195"/>
        <v/>
      </c>
      <c r="PW13" s="53" t="str">
        <f t="shared" si="196"/>
        <v/>
      </c>
      <c r="PX13" s="55" t="str">
        <f t="shared" ref="PX13:PX15" si="307">IFERROR(MEDIAN(PT13:PW13),"")</f>
        <v/>
      </c>
    </row>
    <row r="14" spans="2:440" ht="12.75" customHeight="1" x14ac:dyDescent="0.25">
      <c r="B14" s="228">
        <f t="shared" si="198"/>
        <v>42590</v>
      </c>
      <c r="C14" s="44" t="str">
        <f t="shared" si="0"/>
        <v>2Mon</v>
      </c>
      <c r="D14" s="229">
        <f>SUMPRODUCT((D$6='Raw Data'!$I$2:$AN$2)*(B14='Raw Data'!$B$3:$B$10473)*('Raw Data'!$I$3:$AN$10473))</f>
        <v>308</v>
      </c>
      <c r="E14" s="228">
        <f t="shared" si="199"/>
        <v>42559</v>
      </c>
      <c r="F14" s="44" t="str">
        <f t="shared" si="1"/>
        <v>2Fri</v>
      </c>
      <c r="G14" s="229">
        <f>SUMPRODUCT((G$6='Raw Data'!$I$2:$AN$2)*(E14='Raw Data'!$B$3:$B$10473)*('Raw Data'!$I$3:$AN$10473))</f>
        <v>173</v>
      </c>
      <c r="H14" s="228">
        <f t="shared" si="200"/>
        <v>42529</v>
      </c>
      <c r="I14" s="44" t="str">
        <f t="shared" si="2"/>
        <v>2Wed</v>
      </c>
      <c r="J14" s="229">
        <f>SUMPRODUCT((J$6='Raw Data'!$I$2:$AN$2)*(H14='Raw Data'!$B$3:$B$10473)*('Raw Data'!$I$3:$AN$10473))</f>
        <v>218</v>
      </c>
      <c r="K14" s="228">
        <f t="shared" si="201"/>
        <v>42498</v>
      </c>
      <c r="L14" s="44" t="str">
        <f t="shared" si="3"/>
        <v>2Sun</v>
      </c>
      <c r="M14" s="229">
        <f>SUMPRODUCT((M$6='Raw Data'!$I$2:$AN$2)*(K14='Raw Data'!$B$3:$B$10473)*('Raw Data'!$I$3:$AN$10473))</f>
        <v>156</v>
      </c>
      <c r="N14" s="14"/>
      <c r="O14" s="49" t="s">
        <v>71</v>
      </c>
      <c r="P14" s="53">
        <f t="shared" si="88"/>
        <v>3.6964215493511601E-2</v>
      </c>
      <c r="Q14" s="53">
        <f t="shared" si="89"/>
        <v>3.5114247311827954E-2</v>
      </c>
      <c r="R14" s="53">
        <f t="shared" si="90"/>
        <v>3.9861351819757362E-2</v>
      </c>
      <c r="S14" s="53">
        <f t="shared" si="91"/>
        <v>2.8540065861690452E-2</v>
      </c>
      <c r="T14" s="55">
        <f t="shared" si="286"/>
        <v>3.6039231402669777E-2</v>
      </c>
      <c r="U14" s="246"/>
      <c r="V14" s="228">
        <f t="shared" si="202"/>
        <v>42590</v>
      </c>
      <c r="W14" s="44" t="str">
        <f t="shared" si="4"/>
        <v>2Mon</v>
      </c>
      <c r="X14" s="229">
        <f>SUMPRODUCT((X$6='Raw Data'!$I$2:$AN$2)*(V14='Raw Data'!$B$3:$B$10473)*('Raw Data'!$I$3:$AN$10473))</f>
        <v>311</v>
      </c>
      <c r="Y14" s="228">
        <f t="shared" si="203"/>
        <v>42559</v>
      </c>
      <c r="Z14" s="44" t="str">
        <f t="shared" si="5"/>
        <v>2Fri</v>
      </c>
      <c r="AA14" s="229">
        <f>SUMPRODUCT((AA$6='Raw Data'!$I$2:$AN$2)*(Y14='Raw Data'!$B$3:$B$10473)*('Raw Data'!$I$3:$AN$10473))</f>
        <v>280</v>
      </c>
      <c r="AB14" s="228">
        <f t="shared" si="204"/>
        <v>42529</v>
      </c>
      <c r="AC14" s="44" t="str">
        <f t="shared" si="6"/>
        <v>2Wed</v>
      </c>
      <c r="AD14" s="229">
        <f>SUMPRODUCT((AD$6='Raw Data'!$I$2:$AN$2)*(AB14='Raw Data'!$B$3:$B$10473)*('Raw Data'!$I$3:$AN$10473))</f>
        <v>156</v>
      </c>
      <c r="AE14" s="228">
        <f t="shared" si="205"/>
        <v>42498</v>
      </c>
      <c r="AF14" s="44" t="str">
        <f t="shared" si="7"/>
        <v>2Sun</v>
      </c>
      <c r="AG14" s="229">
        <f>SUMPRODUCT((AG$6='Raw Data'!$I$2:$AN$2)*(AE14='Raw Data'!$B$3:$B$10473)*('Raw Data'!$I$3:$AN$10473))</f>
        <v>138</v>
      </c>
      <c r="AH14" s="14"/>
      <c r="AI14" s="49" t="s">
        <v>71</v>
      </c>
      <c r="AJ14" s="53">
        <f t="shared" si="93"/>
        <v>3.9176384839650143E-2</v>
      </c>
      <c r="AK14" s="53">
        <f t="shared" si="94"/>
        <v>4.0407413591584569E-2</v>
      </c>
      <c r="AL14" s="53">
        <f t="shared" si="95"/>
        <v>3.0915040054157735E-2</v>
      </c>
      <c r="AM14" s="53">
        <f t="shared" si="96"/>
        <v>2.6960233655358348E-2</v>
      </c>
      <c r="AN14" s="55">
        <f t="shared" si="287"/>
        <v>3.5045712446903937E-2</v>
      </c>
      <c r="AO14" s="246"/>
      <c r="AP14" s="228">
        <f t="shared" si="206"/>
        <v>42590</v>
      </c>
      <c r="AQ14" s="44" t="str">
        <f t="shared" si="8"/>
        <v>2Mon</v>
      </c>
      <c r="AR14" s="229">
        <f>SUMPRODUCT((AR$6='Raw Data'!$I$2:$AN$2)*(AP14='Raw Data'!$B$3:$B$10473)*('Raw Data'!$I$3:$AN$10473))</f>
        <v>120</v>
      </c>
      <c r="AS14" s="228">
        <f t="shared" si="207"/>
        <v>42559</v>
      </c>
      <c r="AT14" s="44" t="str">
        <f t="shared" si="9"/>
        <v>2Fri</v>
      </c>
      <c r="AU14" s="229">
        <f>SUMPRODUCT((AU$6='Raw Data'!$I$2:$AN$2)*(AS14='Raw Data'!$B$3:$B$10473)*('Raw Data'!$I$3:$AN$10473))</f>
        <v>93</v>
      </c>
      <c r="AV14" s="228">
        <f t="shared" si="208"/>
        <v>42529</v>
      </c>
      <c r="AW14" s="44" t="str">
        <f t="shared" si="10"/>
        <v>2Wed</v>
      </c>
      <c r="AX14" s="229">
        <f>SUMPRODUCT((AX$6='Raw Data'!$I$2:$AN$2)*(AV14='Raw Data'!$B$3:$B$10473)*('Raw Data'!$I$3:$AN$10473))</f>
        <v>68</v>
      </c>
      <c r="AY14" s="228">
        <f t="shared" si="209"/>
        <v>42498</v>
      </c>
      <c r="AZ14" s="44" t="str">
        <f t="shared" si="11"/>
        <v>2Sun</v>
      </c>
      <c r="BA14" s="229">
        <f>SUMPRODUCT((BA$6='Raw Data'!$I$2:$AN$2)*(AY14='Raw Data'!$B$3:$B$10473)*('Raw Data'!$I$3:$AN$10473))</f>
        <v>57</v>
      </c>
      <c r="BB14" s="14"/>
      <c r="BC14" s="49" t="s">
        <v>71</v>
      </c>
      <c r="BD14" s="53">
        <f t="shared" si="98"/>
        <v>3.9373242265970269E-2</v>
      </c>
      <c r="BE14" s="53">
        <f t="shared" si="99"/>
        <v>3.3957845433255272E-2</v>
      </c>
      <c r="BF14" s="53">
        <f t="shared" si="100"/>
        <v>3.2029565753002774E-2</v>
      </c>
      <c r="BG14" s="53">
        <f t="shared" si="101"/>
        <v>2.9420685471640885E-2</v>
      </c>
      <c r="BH14" s="55">
        <f t="shared" si="288"/>
        <v>3.2993705593129023E-2</v>
      </c>
      <c r="BI14" s="246"/>
      <c r="BJ14" s="228">
        <f t="shared" si="210"/>
        <v>42590</v>
      </c>
      <c r="BK14" s="44" t="str">
        <f t="shared" si="12"/>
        <v>2Mon</v>
      </c>
      <c r="BL14" s="229">
        <f>SUMPRODUCT((BL$6='Raw Data'!$I$2:$AN$2)*(BJ14='Raw Data'!$B$3:$B$10473)*('Raw Data'!$I$3:$AN$10473))</f>
        <v>46</v>
      </c>
      <c r="BM14" s="228">
        <f t="shared" si="211"/>
        <v>42559</v>
      </c>
      <c r="BN14" s="44" t="str">
        <f t="shared" si="13"/>
        <v>2Fri</v>
      </c>
      <c r="BO14" s="229">
        <f>SUMPRODUCT((BO$6='Raw Data'!$I$2:$AN$2)*(BM14='Raw Data'!$B$3:$B$10473)*('Raw Data'!$I$3:$AN$10473))</f>
        <v>25</v>
      </c>
      <c r="BP14" s="228">
        <f t="shared" si="212"/>
        <v>42529</v>
      </c>
      <c r="BQ14" s="44" t="str">
        <f t="shared" si="14"/>
        <v>2Wed</v>
      </c>
      <c r="BR14" s="229">
        <f>SUMPRODUCT((BR$6='Raw Data'!$I$2:$AN$2)*(BP14='Raw Data'!$B$3:$B$10473)*('Raw Data'!$I$3:$AN$10473))</f>
        <v>36</v>
      </c>
      <c r="BS14" s="228">
        <f t="shared" si="213"/>
        <v>42498</v>
      </c>
      <c r="BT14" s="44" t="str">
        <f t="shared" si="15"/>
        <v>2Sun</v>
      </c>
      <c r="BU14" s="229">
        <f>SUMPRODUCT((BU$6='Raw Data'!$I$2:$AN$2)*(BS14='Raw Data'!$B$3:$B$10473)*('Raw Data'!$I$3:$AN$10473))</f>
        <v>32</v>
      </c>
      <c r="BV14" s="14"/>
      <c r="BW14" s="49" t="s">
        <v>71</v>
      </c>
      <c r="BX14" s="53">
        <f t="shared" si="103"/>
        <v>3.8365304420350292E-2</v>
      </c>
      <c r="BY14" s="53">
        <f t="shared" si="104"/>
        <v>5.0176056338028172E-2</v>
      </c>
      <c r="BZ14" s="53">
        <f t="shared" si="105"/>
        <v>4.363207547169811E-2</v>
      </c>
      <c r="CA14" s="53">
        <f t="shared" si="106"/>
        <v>3.3411033411033408E-2</v>
      </c>
      <c r="CB14" s="55">
        <f t="shared" si="289"/>
        <v>4.0998689946024201E-2</v>
      </c>
      <c r="CC14" s="246"/>
      <c r="CD14" s="228">
        <f t="shared" si="214"/>
        <v>42590</v>
      </c>
      <c r="CE14" s="44" t="str">
        <f t="shared" si="16"/>
        <v>2Mon</v>
      </c>
      <c r="CF14" s="229">
        <f>SUMPRODUCT((CF$6='Raw Data'!$I$2:$AN$2)*(CD14='Raw Data'!$B$3:$B$10473)*('Raw Data'!$I$3:$AN$10473))</f>
        <v>462</v>
      </c>
      <c r="CG14" s="228">
        <f t="shared" si="215"/>
        <v>42559</v>
      </c>
      <c r="CH14" s="44" t="str">
        <f t="shared" si="17"/>
        <v>2Fri</v>
      </c>
      <c r="CI14" s="229">
        <f>SUMPRODUCT((CI$6='Raw Data'!$I$2:$AN$2)*(CG14='Raw Data'!$B$3:$B$10473)*('Raw Data'!$I$3:$AN$10473))</f>
        <v>344</v>
      </c>
      <c r="CJ14" s="228">
        <f t="shared" si="216"/>
        <v>42529</v>
      </c>
      <c r="CK14" s="44" t="str">
        <f t="shared" si="18"/>
        <v>2Wed</v>
      </c>
      <c r="CL14" s="229">
        <f>SUMPRODUCT((CL$6='Raw Data'!$I$2:$AN$2)*(CJ14='Raw Data'!$B$3:$B$10473)*('Raw Data'!$I$3:$AN$10473))</f>
        <v>462</v>
      </c>
      <c r="CM14" s="228">
        <f t="shared" si="217"/>
        <v>42498</v>
      </c>
      <c r="CN14" s="44" t="str">
        <f t="shared" si="19"/>
        <v>2Sun</v>
      </c>
      <c r="CO14" s="229">
        <f>SUMPRODUCT((CO$6='Raw Data'!$I$2:$AN$2)*(CM14='Raw Data'!$B$3:$B$10473)*('Raw Data'!$I$3:$AN$10473))</f>
        <v>266</v>
      </c>
      <c r="CP14" s="14"/>
      <c r="CQ14" s="49" t="s">
        <v>71</v>
      </c>
      <c r="CR14" s="53">
        <f t="shared" si="108"/>
        <v>3.8854657484595871E-2</v>
      </c>
      <c r="CS14" s="53">
        <f t="shared" si="109"/>
        <v>4.4210370150582302E-2</v>
      </c>
      <c r="CT14" s="53">
        <f t="shared" si="110"/>
        <v>3.9431926372580133E-2</v>
      </c>
      <c r="CU14" s="53">
        <f t="shared" si="111"/>
        <v>3.2992036405005691E-2</v>
      </c>
      <c r="CV14" s="55">
        <f t="shared" si="290"/>
        <v>3.9143291928588002E-2</v>
      </c>
      <c r="CW14" s="246"/>
      <c r="CX14" s="228">
        <f t="shared" si="218"/>
        <v>42590</v>
      </c>
      <c r="CY14" s="44" t="str">
        <f t="shared" si="20"/>
        <v>2Mon</v>
      </c>
      <c r="CZ14" s="229">
        <f>SUMPRODUCT((CZ$6='Raw Data'!$I$2:$AN$2)*(CX14='Raw Data'!$B$3:$B$10473)*('Raw Data'!$I$3:$AN$10473))</f>
        <v>92</v>
      </c>
      <c r="DA14" s="228">
        <f t="shared" si="219"/>
        <v>42559</v>
      </c>
      <c r="DB14" s="44" t="str">
        <f t="shared" si="21"/>
        <v>2Fri</v>
      </c>
      <c r="DC14" s="229">
        <f>SUMPRODUCT((DC$6='Raw Data'!$I$2:$AN$2)*(DA14='Raw Data'!$B$3:$B$10473)*('Raw Data'!$I$3:$AN$10473))</f>
        <v>92</v>
      </c>
      <c r="DD14" s="228">
        <f t="shared" si="220"/>
        <v>42529</v>
      </c>
      <c r="DE14" s="44" t="str">
        <f t="shared" si="22"/>
        <v>2Wed</v>
      </c>
      <c r="DF14" s="229">
        <f>SUMPRODUCT((DF$6='Raw Data'!$I$2:$AN$2)*(DD14='Raw Data'!$B$3:$B$10473)*('Raw Data'!$I$3:$AN$10473))</f>
        <v>82</v>
      </c>
      <c r="DG14" s="228">
        <f t="shared" si="221"/>
        <v>42590</v>
      </c>
      <c r="DH14" s="44" t="str">
        <f t="shared" si="23"/>
        <v>2Mon</v>
      </c>
      <c r="DI14" s="229">
        <f>SUMPRODUCT((DI$6='Raw Data'!$I$2:$AN$2)*(DG14='Raw Data'!$B$3:$B$10473)*('Raw Data'!$I$3:$AN$10473))</f>
        <v>92</v>
      </c>
      <c r="DJ14" s="14"/>
      <c r="DK14" s="49" t="s">
        <v>71</v>
      </c>
      <c r="DL14" s="53">
        <f t="shared" si="113"/>
        <v>3.6703850305865419E-2</v>
      </c>
      <c r="DM14" s="53">
        <f t="shared" si="114"/>
        <v>5.6199056199056199E-2</v>
      </c>
      <c r="DN14" s="53">
        <f t="shared" si="115"/>
        <v>2.9488859764089121E-2</v>
      </c>
      <c r="DO14" s="53">
        <f t="shared" si="116"/>
        <v>3.6703850305865419E-2</v>
      </c>
      <c r="DP14" s="55">
        <f t="shared" si="291"/>
        <v>3.6703850305865419E-2</v>
      </c>
      <c r="DQ14" s="246"/>
      <c r="DR14" s="228">
        <f t="shared" si="222"/>
        <v>42590</v>
      </c>
      <c r="DS14" s="44" t="str">
        <f t="shared" si="24"/>
        <v>2Mon</v>
      </c>
      <c r="DT14" s="229">
        <f>SUMPRODUCT((DT$6='Raw Data'!$I$2:$AN$2)*(DR14='Raw Data'!$B$3:$B$10473)*('Raw Data'!$I$3:$AN$10473))</f>
        <v>385</v>
      </c>
      <c r="DU14" s="228">
        <f t="shared" si="223"/>
        <v>42559</v>
      </c>
      <c r="DV14" s="44" t="str">
        <f t="shared" si="25"/>
        <v>2Fri</v>
      </c>
      <c r="DW14" s="229">
        <f>SUMPRODUCT((DW$6='Raw Data'!$I$2:$AN$2)*(DU14='Raw Data'!$B$3:$B$10473)*('Raw Data'!$I$3:$AN$10473))</f>
        <v>242</v>
      </c>
      <c r="DX14" s="228">
        <f t="shared" si="224"/>
        <v>42529</v>
      </c>
      <c r="DY14" s="44" t="str">
        <f t="shared" si="26"/>
        <v>2Wed</v>
      </c>
      <c r="DZ14" s="229">
        <f>SUMPRODUCT((DZ$6='Raw Data'!$I$2:$AN$2)*(DX14='Raw Data'!$B$3:$B$10473)*('Raw Data'!$I$3:$AN$10473))</f>
        <v>140</v>
      </c>
      <c r="EA14" s="228">
        <f t="shared" si="225"/>
        <v>42498</v>
      </c>
      <c r="EB14" s="44" t="str">
        <f t="shared" si="27"/>
        <v>2Sun</v>
      </c>
      <c r="EC14" s="229">
        <f>SUMPRODUCT((EC$6='Raw Data'!$I$2:$AN$2)*(EA14='Raw Data'!$B$3:$B$10473)*('Raw Data'!$I$3:$AN$10473))</f>
        <v>44</v>
      </c>
      <c r="ED14" s="14"/>
      <c r="EE14" s="49" t="s">
        <v>71</v>
      </c>
      <c r="EF14" s="53">
        <f t="shared" si="118"/>
        <v>3.2679738562091505E-2</v>
      </c>
      <c r="EG14" s="53">
        <f t="shared" si="119"/>
        <v>6.2978222483814003E-2</v>
      </c>
      <c r="EH14" s="53">
        <f t="shared" si="120"/>
        <v>3.8644728296168003E-2</v>
      </c>
      <c r="EI14" s="53">
        <f t="shared" si="121"/>
        <v>3.6242389098289363E-2</v>
      </c>
      <c r="EJ14" s="55">
        <f t="shared" si="292"/>
        <v>3.7443558697228679E-2</v>
      </c>
      <c r="EK14" s="246"/>
      <c r="EL14" s="228">
        <f t="shared" si="226"/>
        <v>42590</v>
      </c>
      <c r="EM14" s="44" t="str">
        <f t="shared" si="28"/>
        <v>2Mon</v>
      </c>
      <c r="EN14" s="229">
        <f>SUMPRODUCT((EN$6='Raw Data'!$I$2:$AN$2)*(EL14='Raw Data'!$B$3:$B$10473)*('Raw Data'!$I$3:$AN$10473))</f>
        <v>3546</v>
      </c>
      <c r="EO14" s="228">
        <f t="shared" si="227"/>
        <v>42559</v>
      </c>
      <c r="EP14" s="44" t="str">
        <f t="shared" si="29"/>
        <v>2Fri</v>
      </c>
      <c r="EQ14" s="229">
        <f>SUMPRODUCT((EQ$6='Raw Data'!$I$2:$AN$2)*(EO14='Raw Data'!$B$3:$B$10473)*('Raw Data'!$I$3:$AN$10473))</f>
        <v>2574</v>
      </c>
      <c r="ER14" s="228">
        <f t="shared" si="228"/>
        <v>42529</v>
      </c>
      <c r="ES14" s="44" t="str">
        <f t="shared" si="30"/>
        <v>2Wed</v>
      </c>
      <c r="ET14" s="229">
        <f>SUMPRODUCT((ET$6='Raw Data'!$I$2:$AN$2)*(ER14='Raw Data'!$B$3:$B$10473)*('Raw Data'!$I$3:$AN$10473))</f>
        <v>2658</v>
      </c>
      <c r="EU14" s="228">
        <f t="shared" si="229"/>
        <v>42498</v>
      </c>
      <c r="EV14" s="44" t="str">
        <f t="shared" si="31"/>
        <v>2Sun</v>
      </c>
      <c r="EW14" s="229">
        <f>SUMPRODUCT((EW$6='Raw Data'!$I$2:$AN$2)*(EU14='Raw Data'!$B$3:$B$10473)*('Raw Data'!$I$3:$AN$10473))</f>
        <v>1337</v>
      </c>
      <c r="EX14" s="14"/>
      <c r="EY14" s="49" t="s">
        <v>71</v>
      </c>
      <c r="EZ14" s="53">
        <f t="shared" si="123"/>
        <v>4.3746648542817596E-2</v>
      </c>
      <c r="FA14" s="53">
        <f t="shared" si="124"/>
        <v>4.5126944055669645E-2</v>
      </c>
      <c r="FB14" s="53">
        <f t="shared" si="125"/>
        <v>4.4528895295505175E-2</v>
      </c>
      <c r="FC14" s="53">
        <f t="shared" si="126"/>
        <v>4.1579671633292209E-2</v>
      </c>
      <c r="FD14" s="55">
        <f t="shared" si="293"/>
        <v>4.4137771919161385E-2</v>
      </c>
      <c r="FE14" s="246"/>
      <c r="FF14" s="228">
        <f t="shared" si="230"/>
        <v>42590</v>
      </c>
      <c r="FG14" s="44" t="str">
        <f t="shared" si="32"/>
        <v>2Mon</v>
      </c>
      <c r="FH14" s="229">
        <f>SUMPRODUCT((FH$6='Raw Data'!$I$2:$AN$2)*(FF14='Raw Data'!$B$3:$B$10473)*('Raw Data'!$I$3:$AN$10473))</f>
        <v>2602</v>
      </c>
      <c r="FI14" s="228">
        <f t="shared" si="231"/>
        <v>42559</v>
      </c>
      <c r="FJ14" s="44" t="str">
        <f t="shared" si="33"/>
        <v>2Fri</v>
      </c>
      <c r="FK14" s="229">
        <f>SUMPRODUCT((FK$6='Raw Data'!$I$2:$AN$2)*(FI14='Raw Data'!$B$3:$B$10473)*('Raw Data'!$I$3:$AN$10473))</f>
        <v>2104</v>
      </c>
      <c r="FL14" s="228">
        <f t="shared" si="232"/>
        <v>42529</v>
      </c>
      <c r="FM14" s="44" t="str">
        <f t="shared" si="34"/>
        <v>2Wed</v>
      </c>
      <c r="FN14" s="229">
        <f>SUMPRODUCT((FN$6='Raw Data'!$I$2:$AN$2)*(FL14='Raw Data'!$B$3:$B$10473)*('Raw Data'!$I$3:$AN$10473))</f>
        <v>1849</v>
      </c>
      <c r="FO14" s="228">
        <f t="shared" si="233"/>
        <v>42498</v>
      </c>
      <c r="FP14" s="44" t="str">
        <f t="shared" si="35"/>
        <v>2Sun</v>
      </c>
      <c r="FQ14" s="229">
        <f>SUMPRODUCT((FQ$6='Raw Data'!$I$2:$AN$2)*(FO14='Raw Data'!$B$3:$B$10473)*('Raw Data'!$I$3:$AN$10473))</f>
        <v>1149</v>
      </c>
      <c r="FR14" s="14"/>
      <c r="FS14" s="49" t="s">
        <v>71</v>
      </c>
      <c r="FT14" s="53">
        <f t="shared" si="128"/>
        <v>4.1287260363893422E-2</v>
      </c>
      <c r="FU14" s="53">
        <f t="shared" si="129"/>
        <v>3.9588077002690951E-2</v>
      </c>
      <c r="FV14" s="53">
        <f t="shared" si="130"/>
        <v>3.840756799369334E-2</v>
      </c>
      <c r="FW14" s="53">
        <f t="shared" si="131"/>
        <v>3.6606245843415264E-2</v>
      </c>
      <c r="FX14" s="55">
        <f t="shared" si="294"/>
        <v>3.8997822498192142E-2</v>
      </c>
      <c r="FY14" s="246"/>
      <c r="FZ14" s="228">
        <f t="shared" si="234"/>
        <v>42590</v>
      </c>
      <c r="GA14" s="44" t="str">
        <f t="shared" si="36"/>
        <v>2Mon</v>
      </c>
      <c r="GB14" s="229">
        <f>SUMPRODUCT((GB$6='Raw Data'!$I$2:$AN$2)*(FZ14='Raw Data'!$B$3:$B$10473)*('Raw Data'!$I$3:$AN$10473))</f>
        <v>118</v>
      </c>
      <c r="GC14" s="228">
        <f t="shared" si="235"/>
        <v>42559</v>
      </c>
      <c r="GD14" s="44" t="str">
        <f t="shared" si="37"/>
        <v>2Fri</v>
      </c>
      <c r="GE14" s="229">
        <f>SUMPRODUCT((GE$6='Raw Data'!$I$2:$AN$2)*(GC14='Raw Data'!$B$3:$B$10473)*('Raw Data'!$I$3:$AN$10473))</f>
        <v>121</v>
      </c>
      <c r="GF14" s="228">
        <f t="shared" si="236"/>
        <v>42529</v>
      </c>
      <c r="GG14" s="44" t="str">
        <f t="shared" si="38"/>
        <v>2Wed</v>
      </c>
      <c r="GH14" s="229">
        <f>SUMPRODUCT((GH$6='Raw Data'!$I$2:$AN$2)*(GF14='Raw Data'!$B$3:$B$10473)*('Raw Data'!$I$3:$AN$10473))</f>
        <v>148</v>
      </c>
      <c r="GI14" s="228">
        <f t="shared" si="237"/>
        <v>42498</v>
      </c>
      <c r="GJ14" s="44" t="str">
        <f t="shared" si="39"/>
        <v>2Sun</v>
      </c>
      <c r="GK14" s="229">
        <f>SUMPRODUCT((GK$6='Raw Data'!$I$2:$AN$2)*(GI14='Raw Data'!$B$3:$B$10473)*('Raw Data'!$I$3:$AN$10473))</f>
        <v>106</v>
      </c>
      <c r="GL14" s="14"/>
      <c r="GM14" s="49" t="s">
        <v>71</v>
      </c>
      <c r="GN14" s="53">
        <f t="shared" si="133"/>
        <v>1.4123006833712985E-2</v>
      </c>
      <c r="GO14" s="53">
        <f t="shared" si="134"/>
        <v>3.9136622390891843E-2</v>
      </c>
      <c r="GP14" s="53">
        <f t="shared" si="135"/>
        <v>3.9467645709040843E-2</v>
      </c>
      <c r="GQ14" s="53">
        <f t="shared" si="136"/>
        <v>3.4594095940959413E-2</v>
      </c>
      <c r="GR14" s="55">
        <f t="shared" si="295"/>
        <v>3.6865359165925628E-2</v>
      </c>
      <c r="GS14" s="246"/>
      <c r="GT14" s="228">
        <f t="shared" si="238"/>
        <v>42590</v>
      </c>
      <c r="GU14" s="44" t="str">
        <f t="shared" si="40"/>
        <v>2Mon</v>
      </c>
      <c r="GV14" s="229">
        <f>SUMPRODUCT((GV$6='Raw Data'!$I$2:$AN$2)*(GT14='Raw Data'!$B$3:$B$10473)*('Raw Data'!$I$3:$AN$10473))</f>
        <v>106</v>
      </c>
      <c r="GW14" s="228">
        <f t="shared" si="239"/>
        <v>42559</v>
      </c>
      <c r="GX14" s="44" t="str">
        <f t="shared" si="41"/>
        <v>2Fri</v>
      </c>
      <c r="GY14" s="229">
        <f>SUMPRODUCT((GY$6='Raw Data'!$I$2:$AN$2)*(GW14='Raw Data'!$B$3:$B$10473)*('Raw Data'!$I$3:$AN$10473))</f>
        <v>79</v>
      </c>
      <c r="GZ14" s="228">
        <f t="shared" si="240"/>
        <v>42529</v>
      </c>
      <c r="HA14" s="44" t="str">
        <f t="shared" si="42"/>
        <v>2Wed</v>
      </c>
      <c r="HB14" s="229">
        <f>SUMPRODUCT((HB$6='Raw Data'!$I$2:$AN$2)*(GZ14='Raw Data'!$B$3:$B$10473)*('Raw Data'!$I$3:$AN$10473))</f>
        <v>91</v>
      </c>
      <c r="HC14" s="228">
        <f t="shared" si="241"/>
        <v>42498</v>
      </c>
      <c r="HD14" s="44" t="str">
        <f t="shared" si="43"/>
        <v>2Sun</v>
      </c>
      <c r="HE14" s="229">
        <f>SUMPRODUCT((HE$6='Raw Data'!$I$2:$AN$2)*(HC14='Raw Data'!$B$3:$B$10473)*('Raw Data'!$I$3:$AN$10473))</f>
        <v>43</v>
      </c>
      <c r="HF14" s="14"/>
      <c r="HG14" s="49" t="s">
        <v>71</v>
      </c>
      <c r="HH14" s="53">
        <f t="shared" si="138"/>
        <v>7.98175598631699E-3</v>
      </c>
      <c r="HI14" s="53">
        <f t="shared" si="139"/>
        <v>3.6274070756829375E-2</v>
      </c>
      <c r="HJ14" s="53">
        <f t="shared" si="140"/>
        <v>4.3656207366984993E-2</v>
      </c>
      <c r="HK14" s="53">
        <f t="shared" si="141"/>
        <v>3.143893591293833E-2</v>
      </c>
      <c r="HL14" s="55">
        <f t="shared" si="296"/>
        <v>3.3856503334883853E-2</v>
      </c>
      <c r="HM14" s="246"/>
      <c r="HN14" s="228">
        <f t="shared" si="242"/>
        <v>42590</v>
      </c>
      <c r="HO14" s="44" t="str">
        <f t="shared" si="44"/>
        <v>2Mon</v>
      </c>
      <c r="HP14" s="229">
        <f>SUMPRODUCT((HP$6='Raw Data'!$I$2:$AN$2)*(HN14='Raw Data'!$B$3:$B$10473)*('Raw Data'!$I$3:$AN$10473))</f>
        <v>153</v>
      </c>
      <c r="HQ14" s="228">
        <f t="shared" si="243"/>
        <v>42559</v>
      </c>
      <c r="HR14" s="44" t="str">
        <f t="shared" si="45"/>
        <v>2Fri</v>
      </c>
      <c r="HS14" s="229">
        <f>SUMPRODUCT((HS$6='Raw Data'!$I$2:$AN$2)*(HQ14='Raw Data'!$B$3:$B$10473)*('Raw Data'!$I$3:$AN$10473))</f>
        <v>79</v>
      </c>
      <c r="HT14" s="228">
        <f t="shared" si="244"/>
        <v>42529</v>
      </c>
      <c r="HU14" s="44" t="str">
        <f t="shared" si="46"/>
        <v>2Wed</v>
      </c>
      <c r="HV14" s="229">
        <f>SUMPRODUCT((HV$6='Raw Data'!$I$2:$AN$2)*(HT14='Raw Data'!$B$3:$B$10473)*('Raw Data'!$I$3:$AN$10473))</f>
        <v>157</v>
      </c>
      <c r="HW14" s="228">
        <f t="shared" si="245"/>
        <v>42498</v>
      </c>
      <c r="HX14" s="44" t="str">
        <f t="shared" si="47"/>
        <v>2Sun</v>
      </c>
      <c r="HY14" s="229">
        <f>SUMPRODUCT((HY$6='Raw Data'!$I$2:$AN$2)*(HW14='Raw Data'!$B$3:$B$10473)*('Raw Data'!$I$3:$AN$10473))</f>
        <v>141</v>
      </c>
      <c r="HZ14" s="14"/>
      <c r="IA14" s="49" t="s">
        <v>71</v>
      </c>
      <c r="IB14" s="53">
        <f t="shared" si="143"/>
        <v>1.3909378292939936E-2</v>
      </c>
      <c r="IC14" s="53">
        <f t="shared" si="144"/>
        <v>3.8745387453874541E-2</v>
      </c>
      <c r="ID14" s="53">
        <f t="shared" si="145"/>
        <v>3.5136882948911402E-2</v>
      </c>
      <c r="IE14" s="53">
        <f t="shared" si="146"/>
        <v>3.5068612502722717E-2</v>
      </c>
      <c r="IF14" s="55">
        <f t="shared" si="297"/>
        <v>3.5102747725817063E-2</v>
      </c>
      <c r="IG14" s="246"/>
      <c r="IH14" s="228">
        <f t="shared" si="246"/>
        <v>42590</v>
      </c>
      <c r="II14" s="44" t="str">
        <f t="shared" si="48"/>
        <v>2Mon</v>
      </c>
      <c r="IJ14" s="229">
        <f>SUMPRODUCT((IJ$6='Raw Data'!$I$2:$AN$2)*(IH14='Raw Data'!$B$3:$B$10473)*('Raw Data'!$I$3:$AN$10473))</f>
        <v>34</v>
      </c>
      <c r="IK14" s="228">
        <f t="shared" si="247"/>
        <v>42559</v>
      </c>
      <c r="IL14" s="44" t="str">
        <f t="shared" si="49"/>
        <v>2Fri</v>
      </c>
      <c r="IM14" s="229">
        <f>SUMPRODUCT((IM$6='Raw Data'!$I$2:$AN$2)*(IK14='Raw Data'!$B$3:$B$10473)*('Raw Data'!$I$3:$AN$10473))</f>
        <v>34</v>
      </c>
      <c r="IN14" s="228">
        <f t="shared" si="248"/>
        <v>42529</v>
      </c>
      <c r="IO14" s="44" t="str">
        <f t="shared" si="50"/>
        <v>2Wed</v>
      </c>
      <c r="IP14" s="229">
        <f>SUMPRODUCT((IP$6='Raw Data'!$I$2:$AN$2)*(IN14='Raw Data'!$B$3:$B$10473)*('Raw Data'!$I$3:$AN$10473))</f>
        <v>25</v>
      </c>
      <c r="IQ14" s="228">
        <f t="shared" si="249"/>
        <v>42498</v>
      </c>
      <c r="IR14" s="44" t="str">
        <f t="shared" si="51"/>
        <v>2Sun</v>
      </c>
      <c r="IS14" s="229">
        <f>SUMPRODUCT((IS$6='Raw Data'!$I$2:$AN$2)*(IQ14='Raw Data'!$B$3:$B$10473)*('Raw Data'!$I$3:$AN$10473))</f>
        <v>0</v>
      </c>
      <c r="IT14" s="14"/>
      <c r="IU14" s="49" t="s">
        <v>71</v>
      </c>
      <c r="IV14" s="53">
        <f t="shared" si="148"/>
        <v>6.4285714285714279E-2</v>
      </c>
      <c r="IW14" s="53">
        <f t="shared" si="149"/>
        <v>4.6382189239332093E-2</v>
      </c>
      <c r="IX14" s="53">
        <f t="shared" si="150"/>
        <v>5.2069425901201602E-2</v>
      </c>
      <c r="IY14" s="53">
        <f t="shared" si="151"/>
        <v>5.4404145077720206E-2</v>
      </c>
      <c r="IZ14" s="55">
        <f t="shared" si="298"/>
        <v>5.3236785489460904E-2</v>
      </c>
      <c r="JA14" s="246"/>
      <c r="JB14" s="228">
        <f t="shared" si="250"/>
        <v>42590</v>
      </c>
      <c r="JC14" s="44" t="str">
        <f t="shared" si="52"/>
        <v>2Mon</v>
      </c>
      <c r="JD14" s="229">
        <f>SUMPRODUCT((JD$6='Raw Data'!$I$2:$AN$2)*(JB14='Raw Data'!$B$3:$B$10473)*('Raw Data'!$I$3:$AN$10473))</f>
        <v>61</v>
      </c>
      <c r="JE14" s="228">
        <f t="shared" si="251"/>
        <v>42559</v>
      </c>
      <c r="JF14" s="44" t="str">
        <f t="shared" si="53"/>
        <v>2Fri</v>
      </c>
      <c r="JG14" s="229">
        <f>SUMPRODUCT((JG$6='Raw Data'!$I$2:$AN$2)*(JE14='Raw Data'!$B$3:$B$10473)*('Raw Data'!$I$3:$AN$10473))</f>
        <v>58</v>
      </c>
      <c r="JH14" s="228">
        <f t="shared" si="252"/>
        <v>42529</v>
      </c>
      <c r="JI14" s="44" t="str">
        <f t="shared" si="54"/>
        <v>2Wed</v>
      </c>
      <c r="JJ14" s="229">
        <f>SUMPRODUCT((JJ$6='Raw Data'!$I$2:$AN$2)*(JH14='Raw Data'!$B$3:$B$10473)*('Raw Data'!$I$3:$AN$10473))</f>
        <v>79</v>
      </c>
      <c r="JK14" s="228">
        <f t="shared" si="253"/>
        <v>42498</v>
      </c>
      <c r="JL14" s="44" t="str">
        <f t="shared" si="55"/>
        <v>2Sun</v>
      </c>
      <c r="JM14" s="229">
        <f>SUMPRODUCT((JM$6='Raw Data'!$I$2:$AN$2)*(JK14='Raw Data'!$B$3:$B$10473)*('Raw Data'!$I$3:$AN$10473))</f>
        <v>0</v>
      </c>
      <c r="JN14" s="14"/>
      <c r="JO14" s="49" t="s">
        <v>71</v>
      </c>
      <c r="JP14" s="53">
        <f t="shared" si="153"/>
        <v>4.4286495352651722E-2</v>
      </c>
      <c r="JQ14" s="53">
        <f t="shared" si="154"/>
        <v>5.2071668533034715E-2</v>
      </c>
      <c r="JR14" s="53">
        <f t="shared" si="155"/>
        <v>4.6324891908585547E-2</v>
      </c>
      <c r="JS14" s="53">
        <f t="shared" si="156"/>
        <v>4.898828541001065E-2</v>
      </c>
      <c r="JT14" s="55">
        <f t="shared" si="299"/>
        <v>4.7656588659298102E-2</v>
      </c>
      <c r="JU14" s="246"/>
      <c r="JV14" s="228">
        <f t="shared" si="254"/>
        <v>42590</v>
      </c>
      <c r="JW14" s="44" t="str">
        <f t="shared" si="56"/>
        <v>2Mon</v>
      </c>
      <c r="JX14" s="229">
        <f>SUMPRODUCT((JX$6='Raw Data'!$I$2:$AN$2)*(JV14='Raw Data'!$B$3:$B$10473)*('Raw Data'!$I$3:$AN$10473))</f>
        <v>575</v>
      </c>
      <c r="JY14" s="228">
        <f t="shared" si="255"/>
        <v>42559</v>
      </c>
      <c r="JZ14" s="44" t="str">
        <f t="shared" si="57"/>
        <v>2Fri</v>
      </c>
      <c r="KA14" s="229">
        <f>SUMPRODUCT((KA$6='Raw Data'!$I$2:$AN$2)*(JY14='Raw Data'!$B$3:$B$10473)*('Raw Data'!$I$3:$AN$10473))</f>
        <v>576</v>
      </c>
      <c r="KB14" s="228">
        <f t="shared" si="256"/>
        <v>42529</v>
      </c>
      <c r="KC14" s="44" t="str">
        <f t="shared" si="58"/>
        <v>2Wed</v>
      </c>
      <c r="KD14" s="229">
        <f>SUMPRODUCT((KD$6='Raw Data'!$I$2:$AN$2)*(KB14='Raw Data'!$B$3:$B$10473)*('Raw Data'!$I$3:$AN$10473))</f>
        <v>612</v>
      </c>
      <c r="KE14" s="228">
        <f t="shared" si="257"/>
        <v>42498</v>
      </c>
      <c r="KF14" s="44" t="str">
        <f t="shared" si="59"/>
        <v>2Sun</v>
      </c>
      <c r="KG14" s="229">
        <f>SUMPRODUCT((KG$6='Raw Data'!$I$2:$AN$2)*(KE14='Raw Data'!$B$3:$B$10473)*('Raw Data'!$I$3:$AN$10473))</f>
        <v>119</v>
      </c>
      <c r="KH14" s="14"/>
      <c r="KI14" s="49" t="s">
        <v>71</v>
      </c>
      <c r="KJ14" s="53">
        <f t="shared" si="158"/>
        <v>4.2554578038449004E-2</v>
      </c>
      <c r="KK14" s="53">
        <f t="shared" si="159"/>
        <v>4.1196938065414059E-2</v>
      </c>
      <c r="KL14" s="53">
        <f t="shared" si="160"/>
        <v>4.3572679509632221E-2</v>
      </c>
      <c r="KM14" s="53">
        <f t="shared" si="161"/>
        <v>3.2730123472920883E-2</v>
      </c>
      <c r="KN14" s="55">
        <f t="shared" si="300"/>
        <v>4.1875758051931528E-2</v>
      </c>
      <c r="KO14" s="246"/>
      <c r="KP14" s="228">
        <f t="shared" si="258"/>
        <v>42590</v>
      </c>
      <c r="KQ14" s="44" t="str">
        <f t="shared" si="60"/>
        <v>2Mon</v>
      </c>
      <c r="KR14" s="229">
        <f>SUMPRODUCT((KR$6='Raw Data'!$I$2:$AN$2)*(KP14='Raw Data'!$B$3:$B$10473)*('Raw Data'!$I$3:$AN$10473))</f>
        <v>151</v>
      </c>
      <c r="KS14" s="228">
        <f t="shared" si="259"/>
        <v>42559</v>
      </c>
      <c r="KT14" s="44" t="str">
        <f t="shared" si="61"/>
        <v>2Fri</v>
      </c>
      <c r="KU14" s="229">
        <f>SUMPRODUCT((KU$6='Raw Data'!$I$2:$AN$2)*(KS14='Raw Data'!$B$3:$B$10473)*('Raw Data'!$I$3:$AN$10473))</f>
        <v>125</v>
      </c>
      <c r="KV14" s="228">
        <f t="shared" si="260"/>
        <v>42529</v>
      </c>
      <c r="KW14" s="44" t="str">
        <f t="shared" si="62"/>
        <v>2Wed</v>
      </c>
      <c r="KX14" s="229">
        <f>SUMPRODUCT((KX$6='Raw Data'!$I$2:$AN$2)*(KV14='Raw Data'!$B$3:$B$10473)*('Raw Data'!$I$3:$AN$10473))</f>
        <v>124</v>
      </c>
      <c r="KY14" s="228">
        <f t="shared" si="261"/>
        <v>42498</v>
      </c>
      <c r="KZ14" s="44" t="str">
        <f t="shared" si="63"/>
        <v>2Sun</v>
      </c>
      <c r="LA14" s="229">
        <f>SUMPRODUCT((LA$6='Raw Data'!$I$2:$AN$2)*(KY14='Raw Data'!$B$3:$B$10473)*('Raw Data'!$I$3:$AN$10473))</f>
        <v>53</v>
      </c>
      <c r="LB14" s="14"/>
      <c r="LC14" s="49" t="s">
        <v>71</v>
      </c>
      <c r="LD14" s="53">
        <f t="shared" si="163"/>
        <v>4.2792002806032972E-2</v>
      </c>
      <c r="LE14" s="53">
        <f t="shared" si="164"/>
        <v>3.8426898829180427E-2</v>
      </c>
      <c r="LF14" s="53">
        <f t="shared" si="165"/>
        <v>3.3344020519397242E-2</v>
      </c>
      <c r="LG14" s="53">
        <f t="shared" si="166"/>
        <v>1.9801980198019802E-2</v>
      </c>
      <c r="LH14" s="55">
        <f t="shared" si="301"/>
        <v>3.5885459674288835E-2</v>
      </c>
      <c r="LI14" s="246"/>
      <c r="LJ14" s="228">
        <f t="shared" si="262"/>
        <v>42590</v>
      </c>
      <c r="LK14" s="44" t="str">
        <f t="shared" si="64"/>
        <v>2Mon</v>
      </c>
      <c r="LL14" s="229">
        <f>SUMPRODUCT((LL$6='Raw Data'!$I$2:$AN$2)*(LJ14='Raw Data'!$B$3:$B$10473)*('Raw Data'!$I$3:$AN$10473))</f>
        <v>0</v>
      </c>
      <c r="LM14" s="228">
        <f t="shared" si="263"/>
        <v>42559</v>
      </c>
      <c r="LN14" s="44" t="str">
        <f t="shared" si="65"/>
        <v>2Fri</v>
      </c>
      <c r="LO14" s="229">
        <f>SUMPRODUCT((LO$6='Raw Data'!$I$2:$AN$2)*(LM14='Raw Data'!$B$3:$B$10473)*('Raw Data'!$I$3:$AN$10473))</f>
        <v>0</v>
      </c>
      <c r="LP14" s="228">
        <f t="shared" si="264"/>
        <v>42529</v>
      </c>
      <c r="LQ14" s="44" t="str">
        <f t="shared" si="66"/>
        <v>2Wed</v>
      </c>
      <c r="LR14" s="229">
        <f>SUMPRODUCT((LR$6='Raw Data'!$I$2:$AN$2)*(LP14='Raw Data'!$B$3:$B$10473)*('Raw Data'!$I$3:$AN$10473))</f>
        <v>0</v>
      </c>
      <c r="LS14" s="228">
        <f t="shared" si="265"/>
        <v>42498</v>
      </c>
      <c r="LT14" s="44" t="str">
        <f t="shared" si="67"/>
        <v>2Sun</v>
      </c>
      <c r="LU14" s="229">
        <f>SUMPRODUCT((LU$6='Raw Data'!$I$2:$AN$2)*(LS14='Raw Data'!$B$3:$B$10473)*('Raw Data'!$I$3:$AN$10473))</f>
        <v>0</v>
      </c>
      <c r="LV14" s="14"/>
      <c r="LW14" s="49" t="s">
        <v>71</v>
      </c>
      <c r="LX14" s="53" t="str">
        <f t="shared" si="168"/>
        <v/>
      </c>
      <c r="LY14" s="53" t="str">
        <f t="shared" si="169"/>
        <v/>
      </c>
      <c r="LZ14" s="53" t="str">
        <f t="shared" si="170"/>
        <v/>
      </c>
      <c r="MA14" s="53" t="str">
        <f t="shared" si="171"/>
        <v/>
      </c>
      <c r="MB14" s="55" t="str">
        <f t="shared" si="302"/>
        <v/>
      </c>
      <c r="MC14" s="246"/>
      <c r="MD14" s="228">
        <f t="shared" si="266"/>
        <v>42590</v>
      </c>
      <c r="ME14" s="44" t="str">
        <f t="shared" si="68"/>
        <v>2Mon</v>
      </c>
      <c r="MF14" s="229">
        <f>SUMPRODUCT((MF$6='Raw Data'!$I$2:$AN$2)*(MD14='Raw Data'!$B$3:$B$10473)*('Raw Data'!$I$3:$AN$10473))</f>
        <v>0</v>
      </c>
      <c r="MG14" s="228">
        <f t="shared" si="267"/>
        <v>42559</v>
      </c>
      <c r="MH14" s="44" t="str">
        <f t="shared" si="69"/>
        <v>2Fri</v>
      </c>
      <c r="MI14" s="229">
        <f>SUMPRODUCT((MI$6='Raw Data'!$I$2:$AN$2)*(MG14='Raw Data'!$B$3:$B$10473)*('Raw Data'!$I$3:$AN$10473))</f>
        <v>0</v>
      </c>
      <c r="MJ14" s="228">
        <f t="shared" si="268"/>
        <v>42529</v>
      </c>
      <c r="MK14" s="44" t="str">
        <f t="shared" si="70"/>
        <v>2Wed</v>
      </c>
      <c r="ML14" s="229">
        <f>SUMPRODUCT((ML$6='Raw Data'!$I$2:$AN$2)*(MJ14='Raw Data'!$B$3:$B$10473)*('Raw Data'!$I$3:$AN$10473))</f>
        <v>0</v>
      </c>
      <c r="MM14" s="228">
        <f t="shared" si="269"/>
        <v>42498</v>
      </c>
      <c r="MN14" s="44" t="str">
        <f t="shared" si="71"/>
        <v>2Sun</v>
      </c>
      <c r="MO14" s="229">
        <f>SUMPRODUCT((MO$6='Raw Data'!$I$2:$AN$2)*(MM14='Raw Data'!$B$3:$B$10473)*('Raw Data'!$I$3:$AN$10473))</f>
        <v>0</v>
      </c>
      <c r="MP14" s="14"/>
      <c r="MQ14" s="49" t="s">
        <v>71</v>
      </c>
      <c r="MR14" s="53" t="str">
        <f t="shared" si="173"/>
        <v/>
      </c>
      <c r="MS14" s="53" t="str">
        <f t="shared" si="174"/>
        <v/>
      </c>
      <c r="MT14" s="53" t="str">
        <f t="shared" si="175"/>
        <v/>
      </c>
      <c r="MU14" s="53" t="str">
        <f t="shared" si="176"/>
        <v/>
      </c>
      <c r="MV14" s="55" t="str">
        <f t="shared" si="303"/>
        <v/>
      </c>
      <c r="MW14" s="246"/>
      <c r="MX14" s="228">
        <f t="shared" si="270"/>
        <v>42590</v>
      </c>
      <c r="MY14" s="44" t="str">
        <f t="shared" si="72"/>
        <v>2Mon</v>
      </c>
      <c r="MZ14" s="229">
        <f>SUMPRODUCT((MZ$6='Raw Data'!$I$2:$AN$2)*(MX14='Raw Data'!$B$3:$B$10473)*('Raw Data'!$I$3:$AN$10473))</f>
        <v>0</v>
      </c>
      <c r="NA14" s="228">
        <f t="shared" si="271"/>
        <v>42559</v>
      </c>
      <c r="NB14" s="44" t="str">
        <f t="shared" si="73"/>
        <v>2Fri</v>
      </c>
      <c r="NC14" s="229">
        <f>SUMPRODUCT((NC$6='Raw Data'!$I$2:$AN$2)*(NA14='Raw Data'!$B$3:$B$10473)*('Raw Data'!$I$3:$AN$10473))</f>
        <v>0</v>
      </c>
      <c r="ND14" s="228">
        <f t="shared" si="272"/>
        <v>42529</v>
      </c>
      <c r="NE14" s="44" t="str">
        <f t="shared" si="74"/>
        <v>2Wed</v>
      </c>
      <c r="NF14" s="229">
        <f>SUMPRODUCT((NF$6='Raw Data'!$I$2:$AN$2)*(ND14='Raw Data'!$B$3:$B$10473)*('Raw Data'!$I$3:$AN$10473))</f>
        <v>0</v>
      </c>
      <c r="NG14" s="228">
        <f t="shared" si="273"/>
        <v>42498</v>
      </c>
      <c r="NH14" s="44" t="str">
        <f t="shared" si="75"/>
        <v>2Sun</v>
      </c>
      <c r="NI14" s="229">
        <f>SUMPRODUCT((NI$6='Raw Data'!$I$2:$AN$2)*(NG14='Raw Data'!$B$3:$B$10473)*('Raw Data'!$I$3:$AN$10473))</f>
        <v>0</v>
      </c>
      <c r="NJ14" s="14"/>
      <c r="NK14" s="49" t="s">
        <v>71</v>
      </c>
      <c r="NL14" s="53" t="str">
        <f t="shared" si="178"/>
        <v/>
      </c>
      <c r="NM14" s="53" t="str">
        <f t="shared" si="179"/>
        <v/>
      </c>
      <c r="NN14" s="53" t="str">
        <f t="shared" si="180"/>
        <v/>
      </c>
      <c r="NO14" s="53" t="str">
        <f t="shared" si="181"/>
        <v/>
      </c>
      <c r="NP14" s="55" t="str">
        <f t="shared" si="304"/>
        <v/>
      </c>
      <c r="NQ14" s="246"/>
      <c r="NR14" s="228">
        <f t="shared" si="274"/>
        <v>42590</v>
      </c>
      <c r="NS14" s="44" t="str">
        <f t="shared" si="76"/>
        <v>2Mon</v>
      </c>
      <c r="NT14" s="229">
        <f>SUMPRODUCT((NT$6='Raw Data'!$I$2:$AN$2)*(NR14='Raw Data'!$B$3:$B$10473)*('Raw Data'!$I$3:$AN$10473))</f>
        <v>0</v>
      </c>
      <c r="NU14" s="228">
        <f t="shared" si="275"/>
        <v>42559</v>
      </c>
      <c r="NV14" s="44" t="str">
        <f t="shared" si="77"/>
        <v>2Fri</v>
      </c>
      <c r="NW14" s="229">
        <f>SUMPRODUCT((NW$6='Raw Data'!$I$2:$AN$2)*(NU14='Raw Data'!$B$3:$B$10473)*('Raw Data'!$I$3:$AN$10473))</f>
        <v>0</v>
      </c>
      <c r="NX14" s="228">
        <f t="shared" si="276"/>
        <v>42529</v>
      </c>
      <c r="NY14" s="44" t="str">
        <f t="shared" si="78"/>
        <v>2Wed</v>
      </c>
      <c r="NZ14" s="229">
        <f>SUMPRODUCT((NZ$6='Raw Data'!$I$2:$AN$2)*(NX14='Raw Data'!$B$3:$B$10473)*('Raw Data'!$I$3:$AN$10473))</f>
        <v>0</v>
      </c>
      <c r="OA14" s="228">
        <f t="shared" si="277"/>
        <v>42498</v>
      </c>
      <c r="OB14" s="44" t="str">
        <f t="shared" si="79"/>
        <v>2Sun</v>
      </c>
      <c r="OC14" s="229">
        <f>SUMPRODUCT((OC$6='Raw Data'!$I$2:$AN$2)*(OA14='Raw Data'!$B$3:$B$10473)*('Raw Data'!$I$3:$AN$10473))</f>
        <v>0</v>
      </c>
      <c r="OD14" s="14"/>
      <c r="OE14" s="49" t="s">
        <v>71</v>
      </c>
      <c r="OF14" s="53" t="str">
        <f t="shared" si="183"/>
        <v/>
      </c>
      <c r="OG14" s="53" t="str">
        <f t="shared" si="184"/>
        <v/>
      </c>
      <c r="OH14" s="53" t="str">
        <f t="shared" si="185"/>
        <v/>
      </c>
      <c r="OI14" s="53" t="str">
        <f t="shared" si="186"/>
        <v/>
      </c>
      <c r="OJ14" s="55" t="str">
        <f t="shared" si="305"/>
        <v/>
      </c>
      <c r="OK14" s="246"/>
      <c r="OL14" s="228">
        <f t="shared" si="278"/>
        <v>42590</v>
      </c>
      <c r="OM14" s="44" t="str">
        <f t="shared" si="80"/>
        <v>2Mon</v>
      </c>
      <c r="ON14" s="229">
        <f>SUMPRODUCT((ON$6='Raw Data'!$I$2:$AN$2)*(OL14='Raw Data'!$B$3:$B$10473)*('Raw Data'!$I$3:$AN$10473))</f>
        <v>0</v>
      </c>
      <c r="OO14" s="228">
        <f t="shared" si="279"/>
        <v>42559</v>
      </c>
      <c r="OP14" s="44" t="str">
        <f t="shared" si="81"/>
        <v>2Fri</v>
      </c>
      <c r="OQ14" s="229">
        <f>SUMPRODUCT((OQ$6='Raw Data'!$I$2:$AN$2)*(OO14='Raw Data'!$B$3:$B$10473)*('Raw Data'!$I$3:$AN$10473))</f>
        <v>0</v>
      </c>
      <c r="OR14" s="228">
        <f t="shared" si="280"/>
        <v>42529</v>
      </c>
      <c r="OS14" s="44" t="str">
        <f t="shared" si="82"/>
        <v>2Wed</v>
      </c>
      <c r="OT14" s="229">
        <f>SUMPRODUCT((OT$6='Raw Data'!$I$2:$AN$2)*(OR14='Raw Data'!$B$3:$B$10473)*('Raw Data'!$I$3:$AN$10473))</f>
        <v>0</v>
      </c>
      <c r="OU14" s="228">
        <f t="shared" si="281"/>
        <v>42498</v>
      </c>
      <c r="OV14" s="44" t="str">
        <f t="shared" si="83"/>
        <v>2Sun</v>
      </c>
      <c r="OW14" s="229">
        <f>SUMPRODUCT((OW$6='Raw Data'!$I$2:$AN$2)*(OU14='Raw Data'!$B$3:$B$10473)*('Raw Data'!$I$3:$AN$10473))</f>
        <v>0</v>
      </c>
      <c r="OX14" s="14"/>
      <c r="OY14" s="49" t="s">
        <v>71</v>
      </c>
      <c r="OZ14" s="53" t="str">
        <f t="shared" si="188"/>
        <v/>
      </c>
      <c r="PA14" s="53" t="str">
        <f t="shared" si="189"/>
        <v/>
      </c>
      <c r="PB14" s="53" t="str">
        <f t="shared" si="190"/>
        <v/>
      </c>
      <c r="PC14" s="53" t="str">
        <f t="shared" si="191"/>
        <v/>
      </c>
      <c r="PD14" s="55" t="str">
        <f t="shared" si="306"/>
        <v/>
      </c>
      <c r="PE14" s="246"/>
      <c r="PF14" s="228">
        <f t="shared" si="282"/>
        <v>42590</v>
      </c>
      <c r="PG14" s="44" t="str">
        <f t="shared" si="84"/>
        <v>2Mon</v>
      </c>
      <c r="PH14" s="229">
        <f>SUMPRODUCT((PH$6='Raw Data'!$I$2:$AN$2)*(PF14='Raw Data'!$B$3:$B$10473)*('Raw Data'!$I$3:$AN$10473))</f>
        <v>0</v>
      </c>
      <c r="PI14" s="228">
        <f t="shared" si="283"/>
        <v>42559</v>
      </c>
      <c r="PJ14" s="44" t="str">
        <f t="shared" si="85"/>
        <v>2Fri</v>
      </c>
      <c r="PK14" s="229">
        <f>SUMPRODUCT((PK$6='Raw Data'!$I$2:$AN$2)*(PI14='Raw Data'!$B$3:$B$10473)*('Raw Data'!$I$3:$AN$10473))</f>
        <v>0</v>
      </c>
      <c r="PL14" s="228">
        <f t="shared" si="284"/>
        <v>42529</v>
      </c>
      <c r="PM14" s="44" t="str">
        <f t="shared" si="86"/>
        <v>2Wed</v>
      </c>
      <c r="PN14" s="229">
        <f>SUMPRODUCT((PN$6='Raw Data'!$I$2:$AN$2)*(PL14='Raw Data'!$B$3:$B$10473)*('Raw Data'!$I$3:$AN$10473))</f>
        <v>0</v>
      </c>
      <c r="PO14" s="228">
        <f t="shared" si="285"/>
        <v>42498</v>
      </c>
      <c r="PP14" s="44" t="str">
        <f t="shared" si="87"/>
        <v>2Sun</v>
      </c>
      <c r="PQ14" s="229">
        <f>SUMPRODUCT((PQ$6='Raw Data'!$I$2:$AN$2)*(PO14='Raw Data'!$B$3:$B$10473)*('Raw Data'!$I$3:$AN$10473))</f>
        <v>0</v>
      </c>
      <c r="PR14" s="14"/>
      <c r="PS14" s="49" t="s">
        <v>71</v>
      </c>
      <c r="PT14" s="53" t="str">
        <f t="shared" si="193"/>
        <v/>
      </c>
      <c r="PU14" s="53" t="str">
        <f t="shared" si="194"/>
        <v/>
      </c>
      <c r="PV14" s="53" t="str">
        <f t="shared" si="195"/>
        <v/>
      </c>
      <c r="PW14" s="53" t="str">
        <f t="shared" si="196"/>
        <v/>
      </c>
      <c r="PX14" s="55" t="str">
        <f t="shared" si="307"/>
        <v/>
      </c>
    </row>
    <row r="15" spans="2:440" ht="12.75" customHeight="1" x14ac:dyDescent="0.25">
      <c r="B15" s="228">
        <f t="shared" si="198"/>
        <v>42591</v>
      </c>
      <c r="C15" s="44" t="str">
        <f t="shared" si="0"/>
        <v>2Tue</v>
      </c>
      <c r="D15" s="229">
        <f>SUMPRODUCT((D$6='Raw Data'!$I$2:$AN$2)*(B15='Raw Data'!$B$3:$B$10473)*('Raw Data'!$I$3:$AN$10473))</f>
        <v>265</v>
      </c>
      <c r="E15" s="228">
        <f t="shared" si="199"/>
        <v>42560</v>
      </c>
      <c r="F15" s="44" t="str">
        <f t="shared" si="1"/>
        <v>2Sat</v>
      </c>
      <c r="G15" s="229">
        <f>SUMPRODUCT((G$6='Raw Data'!$I$2:$AN$2)*(E15='Raw Data'!$B$3:$B$10473)*('Raw Data'!$I$3:$AN$10473))</f>
        <v>185</v>
      </c>
      <c r="H15" s="228">
        <f t="shared" si="200"/>
        <v>42530</v>
      </c>
      <c r="I15" s="44" t="str">
        <f t="shared" si="2"/>
        <v>2Thu</v>
      </c>
      <c r="J15" s="229">
        <f>SUMPRODUCT((J$6='Raw Data'!$I$2:$AN$2)*(H15='Raw Data'!$B$3:$B$10473)*('Raw Data'!$I$3:$AN$10473))</f>
        <v>233</v>
      </c>
      <c r="K15" s="228">
        <f t="shared" si="201"/>
        <v>42499</v>
      </c>
      <c r="L15" s="44" t="str">
        <f t="shared" si="3"/>
        <v>2Mon</v>
      </c>
      <c r="M15" s="229">
        <f>SUMPRODUCT((M$6='Raw Data'!$I$2:$AN$2)*(K15='Raw Data'!$B$3:$B$10473)*('Raw Data'!$I$3:$AN$10473))</f>
        <v>183</v>
      </c>
      <c r="N15" s="14"/>
      <c r="O15" s="49" t="s">
        <v>72</v>
      </c>
      <c r="P15" s="53">
        <f t="shared" si="88"/>
        <v>3.2835233975619348E-2</v>
      </c>
      <c r="Q15" s="53">
        <f t="shared" si="89"/>
        <v>3.7466397849462367E-2</v>
      </c>
      <c r="R15" s="53">
        <f t="shared" si="90"/>
        <v>3.4662045060658578E-2</v>
      </c>
      <c r="S15" s="53">
        <f t="shared" si="91"/>
        <v>3.1970362239297473E-2</v>
      </c>
      <c r="T15" s="55">
        <f t="shared" si="286"/>
        <v>3.3748639518138959E-2</v>
      </c>
      <c r="U15" s="246"/>
      <c r="V15" s="228">
        <f t="shared" si="202"/>
        <v>42591</v>
      </c>
      <c r="W15" s="44" t="str">
        <f t="shared" si="4"/>
        <v>2Tue</v>
      </c>
      <c r="X15" s="229">
        <f>SUMPRODUCT((X$6='Raw Data'!$I$2:$AN$2)*(V15='Raw Data'!$B$3:$B$10473)*('Raw Data'!$I$3:$AN$10473))</f>
        <v>286</v>
      </c>
      <c r="Y15" s="228">
        <f t="shared" si="203"/>
        <v>42560</v>
      </c>
      <c r="Z15" s="44" t="str">
        <f t="shared" si="5"/>
        <v>2Sat</v>
      </c>
      <c r="AA15" s="229">
        <f>SUMPRODUCT((AA$6='Raw Data'!$I$2:$AN$2)*(Y15='Raw Data'!$B$3:$B$10473)*('Raw Data'!$I$3:$AN$10473))</f>
        <v>240</v>
      </c>
      <c r="AB15" s="228">
        <f t="shared" si="204"/>
        <v>42530</v>
      </c>
      <c r="AC15" s="44" t="str">
        <f t="shared" si="6"/>
        <v>2Thu</v>
      </c>
      <c r="AD15" s="229">
        <f>SUMPRODUCT((AD$6='Raw Data'!$I$2:$AN$2)*(AB15='Raw Data'!$B$3:$B$10473)*('Raw Data'!$I$3:$AN$10473))</f>
        <v>193</v>
      </c>
      <c r="AE15" s="228">
        <f t="shared" si="205"/>
        <v>42499</v>
      </c>
      <c r="AF15" s="44" t="str">
        <f t="shared" si="7"/>
        <v>2Mon</v>
      </c>
      <c r="AG15" s="229">
        <f>SUMPRODUCT((AG$6='Raw Data'!$I$2:$AN$2)*(AE15='Raw Data'!$B$3:$B$10473)*('Raw Data'!$I$3:$AN$10473))</f>
        <v>184</v>
      </c>
      <c r="AH15" s="14"/>
      <c r="AI15" s="49" t="s">
        <v>72</v>
      </c>
      <c r="AJ15" s="53">
        <f t="shared" si="93"/>
        <v>2.7150145772594753E-2</v>
      </c>
      <c r="AK15" s="53">
        <f t="shared" si="94"/>
        <v>3.3561529470696273E-2</v>
      </c>
      <c r="AL15" s="53">
        <f t="shared" si="95"/>
        <v>4.1182443867764866E-2</v>
      </c>
      <c r="AM15" s="53">
        <f t="shared" si="96"/>
        <v>3.5722309593349807E-2</v>
      </c>
      <c r="AN15" s="55">
        <f t="shared" si="287"/>
        <v>3.4641919532023044E-2</v>
      </c>
      <c r="AO15" s="246"/>
      <c r="AP15" s="228">
        <f t="shared" si="206"/>
        <v>42591</v>
      </c>
      <c r="AQ15" s="44" t="str">
        <f t="shared" si="8"/>
        <v>2Tue</v>
      </c>
      <c r="AR15" s="229">
        <f>SUMPRODUCT((AR$6='Raw Data'!$I$2:$AN$2)*(AP15='Raw Data'!$B$3:$B$10473)*('Raw Data'!$I$3:$AN$10473))</f>
        <v>119</v>
      </c>
      <c r="AS15" s="228">
        <f t="shared" si="207"/>
        <v>42560</v>
      </c>
      <c r="AT15" s="44" t="str">
        <f t="shared" si="9"/>
        <v>2Sat</v>
      </c>
      <c r="AU15" s="229">
        <f>SUMPRODUCT((AU$6='Raw Data'!$I$2:$AN$2)*(AS15='Raw Data'!$B$3:$B$10473)*('Raw Data'!$I$3:$AN$10473))</f>
        <v>125</v>
      </c>
      <c r="AV15" s="228">
        <f t="shared" si="208"/>
        <v>42530</v>
      </c>
      <c r="AW15" s="44" t="str">
        <f t="shared" si="10"/>
        <v>2Thu</v>
      </c>
      <c r="AX15" s="229">
        <f>SUMPRODUCT((AX$6='Raw Data'!$I$2:$AN$2)*(AV15='Raw Data'!$B$3:$B$10473)*('Raw Data'!$I$3:$AN$10473))</f>
        <v>60</v>
      </c>
      <c r="AY15" s="228">
        <f t="shared" si="209"/>
        <v>42499</v>
      </c>
      <c r="AZ15" s="44" t="str">
        <f t="shared" si="11"/>
        <v>2Mon</v>
      </c>
      <c r="BA15" s="229">
        <f>SUMPRODUCT((BA$6='Raw Data'!$I$2:$AN$2)*(AY15='Raw Data'!$B$3:$B$10473)*('Raw Data'!$I$3:$AN$10473))</f>
        <v>54</v>
      </c>
      <c r="BB15" s="14"/>
      <c r="BC15" s="49" t="s">
        <v>72</v>
      </c>
      <c r="BD15" s="53">
        <f t="shared" si="98"/>
        <v>3.6962635596625153E-2</v>
      </c>
      <c r="BE15" s="53">
        <f t="shared" si="99"/>
        <v>3.5128805620608897E-2</v>
      </c>
      <c r="BF15" s="53">
        <f t="shared" si="100"/>
        <v>3.3261472128118266E-2</v>
      </c>
      <c r="BG15" s="53">
        <f t="shared" si="101"/>
        <v>3.0937215650591446E-2</v>
      </c>
      <c r="BH15" s="55">
        <f t="shared" si="288"/>
        <v>3.4195138874363581E-2</v>
      </c>
      <c r="BI15" s="246"/>
      <c r="BJ15" s="228">
        <f t="shared" si="210"/>
        <v>42591</v>
      </c>
      <c r="BK15" s="44" t="str">
        <f t="shared" si="12"/>
        <v>2Tue</v>
      </c>
      <c r="BL15" s="229">
        <f>SUMPRODUCT((BL$6='Raw Data'!$I$2:$AN$2)*(BJ15='Raw Data'!$B$3:$B$10473)*('Raw Data'!$I$3:$AN$10473))</f>
        <v>39</v>
      </c>
      <c r="BM15" s="228">
        <f t="shared" si="211"/>
        <v>42560</v>
      </c>
      <c r="BN15" s="44" t="str">
        <f t="shared" si="13"/>
        <v>2Sat</v>
      </c>
      <c r="BO15" s="229">
        <f>SUMPRODUCT((BO$6='Raw Data'!$I$2:$AN$2)*(BM15='Raw Data'!$B$3:$B$10473)*('Raw Data'!$I$3:$AN$10473))</f>
        <v>19</v>
      </c>
      <c r="BP15" s="228">
        <f t="shared" si="212"/>
        <v>42530</v>
      </c>
      <c r="BQ15" s="44" t="str">
        <f t="shared" si="14"/>
        <v>2Thu</v>
      </c>
      <c r="BR15" s="229">
        <f>SUMPRODUCT((BR$6='Raw Data'!$I$2:$AN$2)*(BP15='Raw Data'!$B$3:$B$10473)*('Raw Data'!$I$3:$AN$10473))</f>
        <v>44</v>
      </c>
      <c r="BS15" s="228">
        <f t="shared" si="213"/>
        <v>42499</v>
      </c>
      <c r="BT15" s="44" t="str">
        <f t="shared" si="15"/>
        <v>2Mon</v>
      </c>
      <c r="BU15" s="229">
        <f>SUMPRODUCT((BU$6='Raw Data'!$I$2:$AN$2)*(BS15='Raw Data'!$B$3:$B$10473)*('Raw Data'!$I$3:$AN$10473))</f>
        <v>49</v>
      </c>
      <c r="BV15" s="14"/>
      <c r="BW15" s="49" t="s">
        <v>72</v>
      </c>
      <c r="BX15" s="53">
        <f t="shared" si="103"/>
        <v>3.5863219349457881E-2</v>
      </c>
      <c r="BY15" s="53">
        <f t="shared" si="104"/>
        <v>3.5211267605633804E-2</v>
      </c>
      <c r="BZ15" s="53">
        <f t="shared" si="105"/>
        <v>5.0707547169811323E-2</v>
      </c>
      <c r="CA15" s="53">
        <f t="shared" si="106"/>
        <v>2.564102564102564E-2</v>
      </c>
      <c r="CB15" s="55">
        <f t="shared" si="289"/>
        <v>3.5537243477545846E-2</v>
      </c>
      <c r="CC15" s="246"/>
      <c r="CD15" s="228">
        <f t="shared" si="214"/>
        <v>42591</v>
      </c>
      <c r="CE15" s="44" t="str">
        <f t="shared" si="16"/>
        <v>2Tue</v>
      </c>
      <c r="CF15" s="229">
        <f>SUMPRODUCT((CF$6='Raw Data'!$I$2:$AN$2)*(CD15='Raw Data'!$B$3:$B$10473)*('Raw Data'!$I$3:$AN$10473))</f>
        <v>485</v>
      </c>
      <c r="CG15" s="228">
        <f t="shared" si="215"/>
        <v>42560</v>
      </c>
      <c r="CH15" s="44" t="str">
        <f t="shared" si="17"/>
        <v>2Sat</v>
      </c>
      <c r="CI15" s="229">
        <f>SUMPRODUCT((CI$6='Raw Data'!$I$2:$AN$2)*(CG15='Raw Data'!$B$3:$B$10473)*('Raw Data'!$I$3:$AN$10473))</f>
        <v>288</v>
      </c>
      <c r="CJ15" s="228">
        <f t="shared" si="216"/>
        <v>42530</v>
      </c>
      <c r="CK15" s="44" t="str">
        <f t="shared" si="18"/>
        <v>2Thu</v>
      </c>
      <c r="CL15" s="229">
        <f>SUMPRODUCT((CL$6='Raw Data'!$I$2:$AN$2)*(CJ15='Raw Data'!$B$3:$B$10473)*('Raw Data'!$I$3:$AN$10473))</f>
        <v>407</v>
      </c>
      <c r="CM15" s="228">
        <f t="shared" si="217"/>
        <v>42499</v>
      </c>
      <c r="CN15" s="44" t="str">
        <f t="shared" si="19"/>
        <v>2Mon</v>
      </c>
      <c r="CO15" s="229">
        <f>SUMPRODUCT((CO$6='Raw Data'!$I$2:$AN$2)*(CM15='Raw Data'!$B$3:$B$10473)*('Raw Data'!$I$3:$AN$10473))</f>
        <v>540</v>
      </c>
      <c r="CP15" s="14"/>
      <c r="CQ15" s="49" t="s">
        <v>72</v>
      </c>
      <c r="CR15" s="53">
        <f t="shared" si="108"/>
        <v>4.4363899963754984E-2</v>
      </c>
      <c r="CS15" s="53">
        <f t="shared" si="109"/>
        <v>3.6940879756694606E-2</v>
      </c>
      <c r="CT15" s="53">
        <f t="shared" si="110"/>
        <v>4.1177403998730565E-2</v>
      </c>
      <c r="CU15" s="53">
        <f t="shared" si="111"/>
        <v>4.3989381873340914E-2</v>
      </c>
      <c r="CV15" s="55">
        <f t="shared" si="290"/>
        <v>4.258339293603574E-2</v>
      </c>
      <c r="CW15" s="246"/>
      <c r="CX15" s="228">
        <f t="shared" si="218"/>
        <v>42591</v>
      </c>
      <c r="CY15" s="44" t="str">
        <f t="shared" si="20"/>
        <v>2Tue</v>
      </c>
      <c r="CZ15" s="229">
        <f>SUMPRODUCT((CZ$6='Raw Data'!$I$2:$AN$2)*(CX15='Raw Data'!$B$3:$B$10473)*('Raw Data'!$I$3:$AN$10473))</f>
        <v>115</v>
      </c>
      <c r="DA15" s="228">
        <f t="shared" si="219"/>
        <v>42560</v>
      </c>
      <c r="DB15" s="44" t="str">
        <f t="shared" si="21"/>
        <v>2Sat</v>
      </c>
      <c r="DC15" s="229">
        <f>SUMPRODUCT((DC$6='Raw Data'!$I$2:$AN$2)*(DA15='Raw Data'!$B$3:$B$10473)*('Raw Data'!$I$3:$AN$10473))</f>
        <v>101</v>
      </c>
      <c r="DD15" s="228">
        <f t="shared" si="220"/>
        <v>42530</v>
      </c>
      <c r="DE15" s="44" t="str">
        <f t="shared" si="22"/>
        <v>2Thu</v>
      </c>
      <c r="DF15" s="229">
        <f>SUMPRODUCT((DF$6='Raw Data'!$I$2:$AN$2)*(DD15='Raw Data'!$B$3:$B$10473)*('Raw Data'!$I$3:$AN$10473))</f>
        <v>48</v>
      </c>
      <c r="DG15" s="228">
        <f t="shared" si="221"/>
        <v>42591</v>
      </c>
      <c r="DH15" s="44" t="str">
        <f t="shared" si="23"/>
        <v>2Tue</v>
      </c>
      <c r="DI15" s="229">
        <f>SUMPRODUCT((DI$6='Raw Data'!$I$2:$AN$2)*(DG15='Raw Data'!$B$3:$B$10473)*('Raw Data'!$I$3:$AN$10473))</f>
        <v>115</v>
      </c>
      <c r="DJ15" s="14"/>
      <c r="DK15" s="49" t="s">
        <v>72</v>
      </c>
      <c r="DL15" s="53">
        <f t="shared" si="113"/>
        <v>3.7063691975530763E-2</v>
      </c>
      <c r="DM15" s="53">
        <f t="shared" si="114"/>
        <v>3.6465036465036467E-2</v>
      </c>
      <c r="DN15" s="53">
        <f t="shared" si="115"/>
        <v>4.2595019659239841E-2</v>
      </c>
      <c r="DO15" s="53">
        <f t="shared" si="116"/>
        <v>3.7063691975530763E-2</v>
      </c>
      <c r="DP15" s="55">
        <f t="shared" si="291"/>
        <v>3.7063691975530763E-2</v>
      </c>
      <c r="DQ15" s="246"/>
      <c r="DR15" s="228">
        <f t="shared" si="222"/>
        <v>42591</v>
      </c>
      <c r="DS15" s="44" t="str">
        <f t="shared" si="24"/>
        <v>2Tue</v>
      </c>
      <c r="DT15" s="229">
        <f>SUMPRODUCT((DT$6='Raw Data'!$I$2:$AN$2)*(DR15='Raw Data'!$B$3:$B$10473)*('Raw Data'!$I$3:$AN$10473))</f>
        <v>396</v>
      </c>
      <c r="DU15" s="228">
        <f t="shared" si="223"/>
        <v>42560</v>
      </c>
      <c r="DV15" s="44" t="str">
        <f t="shared" si="25"/>
        <v>2Sat</v>
      </c>
      <c r="DW15" s="229">
        <f>SUMPRODUCT((DW$6='Raw Data'!$I$2:$AN$2)*(DU15='Raw Data'!$B$3:$B$10473)*('Raw Data'!$I$3:$AN$10473))</f>
        <v>246</v>
      </c>
      <c r="DX15" s="228">
        <f t="shared" si="224"/>
        <v>42530</v>
      </c>
      <c r="DY15" s="44" t="str">
        <f t="shared" si="26"/>
        <v>2Thu</v>
      </c>
      <c r="DZ15" s="229">
        <f>SUMPRODUCT((DZ$6='Raw Data'!$I$2:$AN$2)*(DX15='Raw Data'!$B$3:$B$10473)*('Raw Data'!$I$3:$AN$10473))</f>
        <v>99</v>
      </c>
      <c r="EA15" s="228">
        <f t="shared" si="225"/>
        <v>42499</v>
      </c>
      <c r="EB15" s="44" t="str">
        <f t="shared" si="27"/>
        <v>2Mon</v>
      </c>
      <c r="EC15" s="229">
        <f>SUMPRODUCT((EC$6='Raw Data'!$I$2:$AN$2)*(EA15='Raw Data'!$B$3:$B$10473)*('Raw Data'!$I$3:$AN$10473))</f>
        <v>85</v>
      </c>
      <c r="ED15" s="14"/>
      <c r="EE15" s="49" t="s">
        <v>72</v>
      </c>
      <c r="EF15" s="53">
        <f t="shared" si="118"/>
        <v>3.1372549019607843E-2</v>
      </c>
      <c r="EG15" s="53">
        <f t="shared" si="119"/>
        <v>4.2966450853443201E-2</v>
      </c>
      <c r="EH15" s="53">
        <f t="shared" si="120"/>
        <v>3.7995237064299629E-2</v>
      </c>
      <c r="EI15" s="53">
        <f t="shared" si="121"/>
        <v>3.5855803614574272E-2</v>
      </c>
      <c r="EJ15" s="55">
        <f t="shared" si="292"/>
        <v>3.6925520339436954E-2</v>
      </c>
      <c r="EK15" s="246"/>
      <c r="EL15" s="228">
        <f t="shared" si="226"/>
        <v>42591</v>
      </c>
      <c r="EM15" s="44" t="str">
        <f t="shared" si="28"/>
        <v>2Tue</v>
      </c>
      <c r="EN15" s="229">
        <f>SUMPRODUCT((EN$6='Raw Data'!$I$2:$AN$2)*(EL15='Raw Data'!$B$3:$B$10473)*('Raw Data'!$I$3:$AN$10473))</f>
        <v>3104</v>
      </c>
      <c r="EO15" s="228">
        <f t="shared" si="227"/>
        <v>42560</v>
      </c>
      <c r="EP15" s="44" t="str">
        <f t="shared" si="29"/>
        <v>2Sat</v>
      </c>
      <c r="EQ15" s="229">
        <f>SUMPRODUCT((EQ$6='Raw Data'!$I$2:$AN$2)*(EO15='Raw Data'!$B$3:$B$10473)*('Raw Data'!$I$3:$AN$10473))</f>
        <v>1698</v>
      </c>
      <c r="ER15" s="228">
        <f t="shared" si="228"/>
        <v>42530</v>
      </c>
      <c r="ES15" s="44" t="str">
        <f t="shared" si="30"/>
        <v>2Thu</v>
      </c>
      <c r="ET15" s="229">
        <f>SUMPRODUCT((ET$6='Raw Data'!$I$2:$AN$2)*(ER15='Raw Data'!$B$3:$B$10473)*('Raw Data'!$I$3:$AN$10473))</f>
        <v>2598</v>
      </c>
      <c r="EU15" s="228">
        <f t="shared" si="229"/>
        <v>42499</v>
      </c>
      <c r="EV15" s="44" t="str">
        <f t="shared" si="31"/>
        <v>2Mon</v>
      </c>
      <c r="EW15" s="229">
        <f>SUMPRODUCT((EW$6='Raw Data'!$I$2:$AN$2)*(EU15='Raw Data'!$B$3:$B$10473)*('Raw Data'!$I$3:$AN$10473))</f>
        <v>3611</v>
      </c>
      <c r="EX15" s="14"/>
      <c r="EY15" s="49" t="s">
        <v>72</v>
      </c>
      <c r="EZ15" s="53">
        <f t="shared" si="123"/>
        <v>4.1489481100899124E-2</v>
      </c>
      <c r="FA15" s="53">
        <f t="shared" si="124"/>
        <v>4.4708375299211262E-2</v>
      </c>
      <c r="FB15" s="53">
        <f t="shared" si="125"/>
        <v>4.45682086227231E-2</v>
      </c>
      <c r="FC15" s="53">
        <f t="shared" si="126"/>
        <v>4.2837145297523013E-2</v>
      </c>
      <c r="FD15" s="55">
        <f t="shared" si="293"/>
        <v>4.370267696012306E-2</v>
      </c>
      <c r="FE15" s="246"/>
      <c r="FF15" s="228">
        <f t="shared" si="230"/>
        <v>42591</v>
      </c>
      <c r="FG15" s="44" t="str">
        <f t="shared" si="32"/>
        <v>2Tue</v>
      </c>
      <c r="FH15" s="229">
        <f>SUMPRODUCT((FH$6='Raw Data'!$I$2:$AN$2)*(FF15='Raw Data'!$B$3:$B$10473)*('Raw Data'!$I$3:$AN$10473))</f>
        <v>2363</v>
      </c>
      <c r="FI15" s="228">
        <f t="shared" si="231"/>
        <v>42560</v>
      </c>
      <c r="FJ15" s="44" t="str">
        <f t="shared" si="33"/>
        <v>2Sat</v>
      </c>
      <c r="FK15" s="229">
        <f>SUMPRODUCT((FK$6='Raw Data'!$I$2:$AN$2)*(FI15='Raw Data'!$B$3:$B$10473)*('Raw Data'!$I$3:$AN$10473))</f>
        <v>1742</v>
      </c>
      <c r="FL15" s="228">
        <f t="shared" si="232"/>
        <v>42530</v>
      </c>
      <c r="FM15" s="44" t="str">
        <f t="shared" si="34"/>
        <v>2Thu</v>
      </c>
      <c r="FN15" s="229">
        <f>SUMPRODUCT((FN$6='Raw Data'!$I$2:$AN$2)*(FL15='Raw Data'!$B$3:$B$10473)*('Raw Data'!$I$3:$AN$10473))</f>
        <v>1962</v>
      </c>
      <c r="FO15" s="228">
        <f t="shared" si="233"/>
        <v>42499</v>
      </c>
      <c r="FP15" s="44" t="str">
        <f t="shared" si="35"/>
        <v>2Mon</v>
      </c>
      <c r="FQ15" s="229">
        <f>SUMPRODUCT((FQ$6='Raw Data'!$I$2:$AN$2)*(FO15='Raw Data'!$B$3:$B$10473)*('Raw Data'!$I$3:$AN$10473))</f>
        <v>2175</v>
      </c>
      <c r="FR15" s="14"/>
      <c r="FS15" s="49" t="s">
        <v>72</v>
      </c>
      <c r="FT15" s="53">
        <f t="shared" si="128"/>
        <v>3.7180415060676958E-2</v>
      </c>
      <c r="FU15" s="53">
        <f t="shared" si="129"/>
        <v>4.0485061753950183E-2</v>
      </c>
      <c r="FV15" s="53">
        <f t="shared" si="130"/>
        <v>4.0346866377611354E-2</v>
      </c>
      <c r="FW15" s="53">
        <f t="shared" si="131"/>
        <v>3.657794569200945E-2</v>
      </c>
      <c r="FX15" s="55">
        <f t="shared" si="294"/>
        <v>3.8763640719144156E-2</v>
      </c>
      <c r="FY15" s="246"/>
      <c r="FZ15" s="228">
        <f t="shared" si="234"/>
        <v>42591</v>
      </c>
      <c r="GA15" s="44" t="str">
        <f t="shared" si="36"/>
        <v>2Tue</v>
      </c>
      <c r="GB15" s="229">
        <f>SUMPRODUCT((GB$6='Raw Data'!$I$2:$AN$2)*(FZ15='Raw Data'!$B$3:$B$10473)*('Raw Data'!$I$3:$AN$10473))</f>
        <v>123</v>
      </c>
      <c r="GC15" s="228">
        <f t="shared" si="235"/>
        <v>42560</v>
      </c>
      <c r="GD15" s="44" t="str">
        <f t="shared" si="37"/>
        <v>2Sat</v>
      </c>
      <c r="GE15" s="229">
        <f>SUMPRODUCT((GE$6='Raw Data'!$I$2:$AN$2)*(GC15='Raw Data'!$B$3:$B$10473)*('Raw Data'!$I$3:$AN$10473))</f>
        <v>123</v>
      </c>
      <c r="GF15" s="228">
        <f t="shared" si="236"/>
        <v>42530</v>
      </c>
      <c r="GG15" s="44" t="str">
        <f t="shared" si="38"/>
        <v>2Thu</v>
      </c>
      <c r="GH15" s="229">
        <f>SUMPRODUCT((GH$6='Raw Data'!$I$2:$AN$2)*(GF15='Raw Data'!$B$3:$B$10473)*('Raw Data'!$I$3:$AN$10473))</f>
        <v>116</v>
      </c>
      <c r="GI15" s="228">
        <f t="shared" si="237"/>
        <v>42499</v>
      </c>
      <c r="GJ15" s="44" t="str">
        <f t="shared" si="39"/>
        <v>2Mon</v>
      </c>
      <c r="GK15" s="229">
        <f>SUMPRODUCT((GK$6='Raw Data'!$I$2:$AN$2)*(GI15='Raw Data'!$B$3:$B$10473)*('Raw Data'!$I$3:$AN$10473))</f>
        <v>147</v>
      </c>
      <c r="GL15" s="14"/>
      <c r="GM15" s="49" t="s">
        <v>72</v>
      </c>
      <c r="GN15" s="53">
        <f t="shared" si="133"/>
        <v>4.2824601366742598E-2</v>
      </c>
      <c r="GO15" s="53">
        <f t="shared" si="134"/>
        <v>3.0123339658444024E-2</v>
      </c>
      <c r="GP15" s="53">
        <f t="shared" si="135"/>
        <v>4.153281321707205E-2</v>
      </c>
      <c r="GQ15" s="53">
        <f t="shared" si="136"/>
        <v>4.543357933579336E-2</v>
      </c>
      <c r="GR15" s="55">
        <f t="shared" si="295"/>
        <v>4.2178707291907327E-2</v>
      </c>
      <c r="GS15" s="246"/>
      <c r="GT15" s="228">
        <f t="shared" si="238"/>
        <v>42591</v>
      </c>
      <c r="GU15" s="44" t="str">
        <f t="shared" si="40"/>
        <v>2Tue</v>
      </c>
      <c r="GV15" s="229">
        <f>SUMPRODUCT((GV$6='Raw Data'!$I$2:$AN$2)*(GT15='Raw Data'!$B$3:$B$10473)*('Raw Data'!$I$3:$AN$10473))</f>
        <v>90</v>
      </c>
      <c r="GW15" s="228">
        <f t="shared" si="239"/>
        <v>42560</v>
      </c>
      <c r="GX15" s="44" t="str">
        <f t="shared" si="41"/>
        <v>2Sat</v>
      </c>
      <c r="GY15" s="229">
        <f>SUMPRODUCT((GY$6='Raw Data'!$I$2:$AN$2)*(GW15='Raw Data'!$B$3:$B$10473)*('Raw Data'!$I$3:$AN$10473))</f>
        <v>98</v>
      </c>
      <c r="GZ15" s="228">
        <f t="shared" si="240"/>
        <v>42530</v>
      </c>
      <c r="HA15" s="44" t="str">
        <f t="shared" si="42"/>
        <v>2Thu</v>
      </c>
      <c r="HB15" s="229">
        <f>SUMPRODUCT((HB$6='Raw Data'!$I$2:$AN$2)*(GZ15='Raw Data'!$B$3:$B$10473)*('Raw Data'!$I$3:$AN$10473))</f>
        <v>68</v>
      </c>
      <c r="HC15" s="228">
        <f t="shared" si="241"/>
        <v>42499</v>
      </c>
      <c r="HD15" s="44" t="str">
        <f t="shared" si="43"/>
        <v>2Mon</v>
      </c>
      <c r="HE15" s="229">
        <f>SUMPRODUCT((HE$6='Raw Data'!$I$2:$AN$2)*(HC15='Raw Data'!$B$3:$B$10473)*('Raw Data'!$I$3:$AN$10473))</f>
        <v>53</v>
      </c>
      <c r="HF15" s="14"/>
      <c r="HG15" s="49" t="s">
        <v>72</v>
      </c>
      <c r="HH15" s="53">
        <f t="shared" si="138"/>
        <v>3.4777651083238312E-2</v>
      </c>
      <c r="HI15" s="53">
        <f t="shared" si="139"/>
        <v>4.1200179131213613E-2</v>
      </c>
      <c r="HJ15" s="53">
        <f t="shared" si="140"/>
        <v>3.1923601637107779E-2</v>
      </c>
      <c r="HK15" s="53">
        <f t="shared" si="141"/>
        <v>3.8291011688835148E-2</v>
      </c>
      <c r="HL15" s="55">
        <f t="shared" si="296"/>
        <v>3.6534331386036734E-2</v>
      </c>
      <c r="HM15" s="246"/>
      <c r="HN15" s="228">
        <f t="shared" si="242"/>
        <v>42591</v>
      </c>
      <c r="HO15" s="44" t="str">
        <f t="shared" si="44"/>
        <v>2Tue</v>
      </c>
      <c r="HP15" s="229">
        <f>SUMPRODUCT((HP$6='Raw Data'!$I$2:$AN$2)*(HN15='Raw Data'!$B$3:$B$10473)*('Raw Data'!$I$3:$AN$10473))</f>
        <v>145</v>
      </c>
      <c r="HQ15" s="228">
        <f t="shared" si="243"/>
        <v>42560</v>
      </c>
      <c r="HR15" s="44" t="str">
        <f t="shared" si="45"/>
        <v>2Sat</v>
      </c>
      <c r="HS15" s="229">
        <f>SUMPRODUCT((HS$6='Raw Data'!$I$2:$AN$2)*(HQ15='Raw Data'!$B$3:$B$10473)*('Raw Data'!$I$3:$AN$10473))</f>
        <v>86</v>
      </c>
      <c r="HT15" s="228">
        <f t="shared" si="244"/>
        <v>42530</v>
      </c>
      <c r="HU15" s="44" t="str">
        <f t="shared" si="46"/>
        <v>2Thu</v>
      </c>
      <c r="HV15" s="229">
        <f>SUMPRODUCT((HV$6='Raw Data'!$I$2:$AN$2)*(HT15='Raw Data'!$B$3:$B$10473)*('Raw Data'!$I$3:$AN$10473))</f>
        <v>187</v>
      </c>
      <c r="HW15" s="228">
        <f t="shared" si="245"/>
        <v>42499</v>
      </c>
      <c r="HX15" s="44" t="str">
        <f t="shared" si="47"/>
        <v>2Mon</v>
      </c>
      <c r="HY15" s="229">
        <f>SUMPRODUCT((HY$6='Raw Data'!$I$2:$AN$2)*(HW15='Raw Data'!$B$3:$B$10473)*('Raw Data'!$I$3:$AN$10473))</f>
        <v>146</v>
      </c>
      <c r="HZ15" s="14"/>
      <c r="IA15" s="49" t="s">
        <v>72</v>
      </c>
      <c r="IB15" s="53">
        <f t="shared" si="143"/>
        <v>3.624868282402529E-2</v>
      </c>
      <c r="IC15" s="53">
        <f t="shared" si="144"/>
        <v>4.2619926199261991E-2</v>
      </c>
      <c r="ID15" s="53">
        <f t="shared" si="145"/>
        <v>4.4837249407199825E-2</v>
      </c>
      <c r="IE15" s="53">
        <f t="shared" si="146"/>
        <v>4.1820954040514051E-2</v>
      </c>
      <c r="IF15" s="55">
        <f t="shared" si="297"/>
        <v>4.2220440119888021E-2</v>
      </c>
      <c r="IG15" s="246"/>
      <c r="IH15" s="228">
        <f t="shared" si="246"/>
        <v>42591</v>
      </c>
      <c r="II15" s="44" t="str">
        <f t="shared" si="48"/>
        <v>2Tue</v>
      </c>
      <c r="IJ15" s="229">
        <f>SUMPRODUCT((IJ$6='Raw Data'!$I$2:$AN$2)*(IH15='Raw Data'!$B$3:$B$10473)*('Raw Data'!$I$3:$AN$10473))</f>
        <v>34</v>
      </c>
      <c r="IK15" s="228">
        <f t="shared" si="247"/>
        <v>42560</v>
      </c>
      <c r="IL15" s="44" t="str">
        <f t="shared" si="49"/>
        <v>2Sat</v>
      </c>
      <c r="IM15" s="229">
        <f>SUMPRODUCT((IM$6='Raw Data'!$I$2:$AN$2)*(IK15='Raw Data'!$B$3:$B$10473)*('Raw Data'!$I$3:$AN$10473))</f>
        <v>0</v>
      </c>
      <c r="IN15" s="228">
        <f t="shared" si="248"/>
        <v>42530</v>
      </c>
      <c r="IO15" s="44" t="str">
        <f t="shared" si="50"/>
        <v>2Thu</v>
      </c>
      <c r="IP15" s="229">
        <f>SUMPRODUCT((IP$6='Raw Data'!$I$2:$AN$2)*(IN15='Raw Data'!$B$3:$B$10473)*('Raw Data'!$I$3:$AN$10473))</f>
        <v>28</v>
      </c>
      <c r="IQ15" s="228">
        <f t="shared" si="249"/>
        <v>42499</v>
      </c>
      <c r="IR15" s="44" t="str">
        <f t="shared" si="51"/>
        <v>2Mon</v>
      </c>
      <c r="IS15" s="229">
        <f>SUMPRODUCT((IS$6='Raw Data'!$I$2:$AN$2)*(IQ15='Raw Data'!$B$3:$B$10473)*('Raw Data'!$I$3:$AN$10473))</f>
        <v>25</v>
      </c>
      <c r="IT15" s="14"/>
      <c r="IU15" s="49" t="s">
        <v>72</v>
      </c>
      <c r="IV15" s="53">
        <f t="shared" si="148"/>
        <v>5.8928571428571427E-2</v>
      </c>
      <c r="IW15" s="53">
        <f t="shared" si="149"/>
        <v>5.5658627087198514E-2</v>
      </c>
      <c r="IX15" s="53">
        <f t="shared" si="150"/>
        <v>6.1415220293724967E-2</v>
      </c>
      <c r="IY15" s="53">
        <f t="shared" si="151"/>
        <v>5.0518134715025906E-2</v>
      </c>
      <c r="IZ15" s="55">
        <f t="shared" si="298"/>
        <v>5.7293599257884971E-2</v>
      </c>
      <c r="JA15" s="246"/>
      <c r="JB15" s="228">
        <f t="shared" si="250"/>
        <v>42591</v>
      </c>
      <c r="JC15" s="44" t="str">
        <f t="shared" si="52"/>
        <v>2Tue</v>
      </c>
      <c r="JD15" s="229">
        <f>SUMPRODUCT((JD$6='Raw Data'!$I$2:$AN$2)*(JB15='Raw Data'!$B$3:$B$10473)*('Raw Data'!$I$3:$AN$10473))</f>
        <v>80</v>
      </c>
      <c r="JE15" s="228">
        <f t="shared" si="251"/>
        <v>42560</v>
      </c>
      <c r="JF15" s="44" t="str">
        <f t="shared" si="53"/>
        <v>2Sat</v>
      </c>
      <c r="JG15" s="229">
        <f>SUMPRODUCT((JG$6='Raw Data'!$I$2:$AN$2)*(JE15='Raw Data'!$B$3:$B$10473)*('Raw Data'!$I$3:$AN$10473))</f>
        <v>0</v>
      </c>
      <c r="JH15" s="228">
        <f t="shared" si="252"/>
        <v>42530</v>
      </c>
      <c r="JI15" s="44" t="str">
        <f t="shared" si="54"/>
        <v>2Thu</v>
      </c>
      <c r="JJ15" s="229">
        <f>SUMPRODUCT((JJ$6='Raw Data'!$I$2:$AN$2)*(JH15='Raw Data'!$B$3:$B$10473)*('Raw Data'!$I$3:$AN$10473))</f>
        <v>92</v>
      </c>
      <c r="JK15" s="228">
        <f t="shared" si="253"/>
        <v>42499</v>
      </c>
      <c r="JL15" s="44" t="str">
        <f t="shared" si="55"/>
        <v>2Mon</v>
      </c>
      <c r="JM15" s="229">
        <f>SUMPRODUCT((JM$6='Raw Data'!$I$2:$AN$2)*(JK15='Raw Data'!$B$3:$B$10473)*('Raw Data'!$I$3:$AN$10473))</f>
        <v>85</v>
      </c>
      <c r="JN15" s="14"/>
      <c r="JO15" s="49" t="s">
        <v>72</v>
      </c>
      <c r="JP15" s="53">
        <f t="shared" si="153"/>
        <v>6.0142154182613448E-2</v>
      </c>
      <c r="JQ15" s="53">
        <f t="shared" si="154"/>
        <v>5.0951847704367302E-2</v>
      </c>
      <c r="JR15" s="53">
        <f t="shared" si="155"/>
        <v>5.5589870290302656E-2</v>
      </c>
      <c r="JS15" s="53">
        <f t="shared" si="156"/>
        <v>5.3780617678381257E-2</v>
      </c>
      <c r="JT15" s="55">
        <f t="shared" si="299"/>
        <v>5.4685243984341957E-2</v>
      </c>
      <c r="JU15" s="246"/>
      <c r="JV15" s="228">
        <f t="shared" si="254"/>
        <v>42591</v>
      </c>
      <c r="JW15" s="44" t="str">
        <f t="shared" si="56"/>
        <v>2Tue</v>
      </c>
      <c r="JX15" s="229">
        <f>SUMPRODUCT((JX$6='Raw Data'!$I$2:$AN$2)*(JV15='Raw Data'!$B$3:$B$10473)*('Raw Data'!$I$3:$AN$10473))</f>
        <v>614</v>
      </c>
      <c r="JY15" s="228">
        <f t="shared" si="255"/>
        <v>42560</v>
      </c>
      <c r="JZ15" s="44" t="str">
        <f t="shared" si="57"/>
        <v>2Sat</v>
      </c>
      <c r="KA15" s="229">
        <f>SUMPRODUCT((KA$6='Raw Data'!$I$2:$AN$2)*(JY15='Raw Data'!$B$3:$B$10473)*('Raw Data'!$I$3:$AN$10473))</f>
        <v>123</v>
      </c>
      <c r="KB15" s="228">
        <f t="shared" si="256"/>
        <v>42530</v>
      </c>
      <c r="KC15" s="44" t="str">
        <f t="shared" si="58"/>
        <v>2Thu</v>
      </c>
      <c r="KD15" s="229">
        <f>SUMPRODUCT((KD$6='Raw Data'!$I$2:$AN$2)*(KB15='Raw Data'!$B$3:$B$10473)*('Raw Data'!$I$3:$AN$10473))</f>
        <v>635</v>
      </c>
      <c r="KE15" s="228">
        <f t="shared" si="257"/>
        <v>42499</v>
      </c>
      <c r="KF15" s="44" t="str">
        <f t="shared" si="59"/>
        <v>2Mon</v>
      </c>
      <c r="KG15" s="229">
        <f>SUMPRODUCT((KG$6='Raw Data'!$I$2:$AN$2)*(KE15='Raw Data'!$B$3:$B$10473)*('Raw Data'!$I$3:$AN$10473))</f>
        <v>576</v>
      </c>
      <c r="KH15" s="14"/>
      <c r="KI15" s="49" t="s">
        <v>72</v>
      </c>
      <c r="KJ15" s="53">
        <f t="shared" si="158"/>
        <v>4.0078201368523948E-2</v>
      </c>
      <c r="KK15" s="53">
        <f t="shared" si="159"/>
        <v>3.980514961725818E-2</v>
      </c>
      <c r="KL15" s="53">
        <f t="shared" si="160"/>
        <v>4.8336252189141858E-2</v>
      </c>
      <c r="KM15" s="53">
        <f t="shared" si="161"/>
        <v>4.8931861239955576E-2</v>
      </c>
      <c r="KN15" s="55">
        <f t="shared" si="300"/>
        <v>4.4207226778832903E-2</v>
      </c>
      <c r="KO15" s="246"/>
      <c r="KP15" s="228">
        <f t="shared" si="258"/>
        <v>42591</v>
      </c>
      <c r="KQ15" s="44" t="str">
        <f t="shared" si="60"/>
        <v>2Tue</v>
      </c>
      <c r="KR15" s="229">
        <f>SUMPRODUCT((KR$6='Raw Data'!$I$2:$AN$2)*(KP15='Raw Data'!$B$3:$B$10473)*('Raw Data'!$I$3:$AN$10473))</f>
        <v>115</v>
      </c>
      <c r="KS15" s="228">
        <f t="shared" si="259"/>
        <v>42560</v>
      </c>
      <c r="KT15" s="44" t="str">
        <f t="shared" si="61"/>
        <v>2Sat</v>
      </c>
      <c r="KU15" s="229">
        <f>SUMPRODUCT((KU$6='Raw Data'!$I$2:$AN$2)*(KS15='Raw Data'!$B$3:$B$10473)*('Raw Data'!$I$3:$AN$10473))</f>
        <v>74</v>
      </c>
      <c r="KV15" s="228">
        <f t="shared" si="260"/>
        <v>42530</v>
      </c>
      <c r="KW15" s="44" t="str">
        <f t="shared" si="62"/>
        <v>2Thu</v>
      </c>
      <c r="KX15" s="229">
        <f>SUMPRODUCT((KX$6='Raw Data'!$I$2:$AN$2)*(KV15='Raw Data'!$B$3:$B$10473)*('Raw Data'!$I$3:$AN$10473))</f>
        <v>141</v>
      </c>
      <c r="KY15" s="228">
        <f t="shared" si="261"/>
        <v>42499</v>
      </c>
      <c r="KZ15" s="44" t="str">
        <f t="shared" si="63"/>
        <v>2Mon</v>
      </c>
      <c r="LA15" s="229">
        <f>SUMPRODUCT((LA$6='Raw Data'!$I$2:$AN$2)*(KY15='Raw Data'!$B$3:$B$10473)*('Raw Data'!$I$3:$AN$10473))</f>
        <v>94</v>
      </c>
      <c r="LB15" s="14"/>
      <c r="LC15" s="49" t="s">
        <v>72</v>
      </c>
      <c r="LD15" s="53">
        <f t="shared" si="163"/>
        <v>3.3321641529287967E-2</v>
      </c>
      <c r="LE15" s="53">
        <f t="shared" si="164"/>
        <v>3.272290603422396E-2</v>
      </c>
      <c r="LF15" s="53">
        <f t="shared" si="165"/>
        <v>3.7832638666239177E-2</v>
      </c>
      <c r="LG15" s="53">
        <f t="shared" si="166"/>
        <v>3.7565521258008154E-2</v>
      </c>
      <c r="LH15" s="55">
        <f t="shared" si="301"/>
        <v>3.544358139364806E-2</v>
      </c>
      <c r="LI15" s="246"/>
      <c r="LJ15" s="228">
        <f t="shared" si="262"/>
        <v>42591</v>
      </c>
      <c r="LK15" s="44" t="str">
        <f t="shared" si="64"/>
        <v>2Tue</v>
      </c>
      <c r="LL15" s="229">
        <f>SUMPRODUCT((LL$6='Raw Data'!$I$2:$AN$2)*(LJ15='Raw Data'!$B$3:$B$10473)*('Raw Data'!$I$3:$AN$10473))</f>
        <v>0</v>
      </c>
      <c r="LM15" s="228">
        <f t="shared" si="263"/>
        <v>42560</v>
      </c>
      <c r="LN15" s="44" t="str">
        <f t="shared" si="65"/>
        <v>2Sat</v>
      </c>
      <c r="LO15" s="229">
        <f>SUMPRODUCT((LO$6='Raw Data'!$I$2:$AN$2)*(LM15='Raw Data'!$B$3:$B$10473)*('Raw Data'!$I$3:$AN$10473))</f>
        <v>0</v>
      </c>
      <c r="LP15" s="228">
        <f t="shared" si="264"/>
        <v>42530</v>
      </c>
      <c r="LQ15" s="44" t="str">
        <f t="shared" si="66"/>
        <v>2Thu</v>
      </c>
      <c r="LR15" s="229">
        <f>SUMPRODUCT((LR$6='Raw Data'!$I$2:$AN$2)*(LP15='Raw Data'!$B$3:$B$10473)*('Raw Data'!$I$3:$AN$10473))</f>
        <v>0</v>
      </c>
      <c r="LS15" s="228">
        <f t="shared" si="265"/>
        <v>42499</v>
      </c>
      <c r="LT15" s="44" t="str">
        <f t="shared" si="67"/>
        <v>2Mon</v>
      </c>
      <c r="LU15" s="229">
        <f>SUMPRODUCT((LU$6='Raw Data'!$I$2:$AN$2)*(LS15='Raw Data'!$B$3:$B$10473)*('Raw Data'!$I$3:$AN$10473))</f>
        <v>0</v>
      </c>
      <c r="LV15" s="14"/>
      <c r="LW15" s="49" t="s">
        <v>72</v>
      </c>
      <c r="LX15" s="53" t="str">
        <f t="shared" si="168"/>
        <v/>
      </c>
      <c r="LY15" s="53" t="str">
        <f t="shared" si="169"/>
        <v/>
      </c>
      <c r="LZ15" s="53" t="str">
        <f t="shared" si="170"/>
        <v/>
      </c>
      <c r="MA15" s="53" t="str">
        <f t="shared" si="171"/>
        <v/>
      </c>
      <c r="MB15" s="55" t="str">
        <f t="shared" si="302"/>
        <v/>
      </c>
      <c r="MC15" s="246"/>
      <c r="MD15" s="228">
        <f t="shared" si="266"/>
        <v>42591</v>
      </c>
      <c r="ME15" s="44" t="str">
        <f t="shared" si="68"/>
        <v>2Tue</v>
      </c>
      <c r="MF15" s="229">
        <f>SUMPRODUCT((MF$6='Raw Data'!$I$2:$AN$2)*(MD15='Raw Data'!$B$3:$B$10473)*('Raw Data'!$I$3:$AN$10473))</f>
        <v>0</v>
      </c>
      <c r="MG15" s="228">
        <f t="shared" si="267"/>
        <v>42560</v>
      </c>
      <c r="MH15" s="44" t="str">
        <f t="shared" si="69"/>
        <v>2Sat</v>
      </c>
      <c r="MI15" s="229">
        <f>SUMPRODUCT((MI$6='Raw Data'!$I$2:$AN$2)*(MG15='Raw Data'!$B$3:$B$10473)*('Raw Data'!$I$3:$AN$10473))</f>
        <v>0</v>
      </c>
      <c r="MJ15" s="228">
        <f t="shared" si="268"/>
        <v>42530</v>
      </c>
      <c r="MK15" s="44" t="str">
        <f t="shared" si="70"/>
        <v>2Thu</v>
      </c>
      <c r="ML15" s="229">
        <f>SUMPRODUCT((ML$6='Raw Data'!$I$2:$AN$2)*(MJ15='Raw Data'!$B$3:$B$10473)*('Raw Data'!$I$3:$AN$10473))</f>
        <v>0</v>
      </c>
      <c r="MM15" s="228">
        <f t="shared" si="269"/>
        <v>42499</v>
      </c>
      <c r="MN15" s="44" t="str">
        <f t="shared" si="71"/>
        <v>2Mon</v>
      </c>
      <c r="MO15" s="229">
        <f>SUMPRODUCT((MO$6='Raw Data'!$I$2:$AN$2)*(MM15='Raw Data'!$B$3:$B$10473)*('Raw Data'!$I$3:$AN$10473))</f>
        <v>0</v>
      </c>
      <c r="MP15" s="14"/>
      <c r="MQ15" s="49" t="s">
        <v>72</v>
      </c>
      <c r="MR15" s="53" t="str">
        <f t="shared" si="173"/>
        <v/>
      </c>
      <c r="MS15" s="53" t="str">
        <f t="shared" si="174"/>
        <v/>
      </c>
      <c r="MT15" s="53" t="str">
        <f t="shared" si="175"/>
        <v/>
      </c>
      <c r="MU15" s="53" t="str">
        <f t="shared" si="176"/>
        <v/>
      </c>
      <c r="MV15" s="55" t="str">
        <f t="shared" si="303"/>
        <v/>
      </c>
      <c r="MW15" s="246"/>
      <c r="MX15" s="228">
        <f t="shared" si="270"/>
        <v>42591</v>
      </c>
      <c r="MY15" s="44" t="str">
        <f t="shared" si="72"/>
        <v>2Tue</v>
      </c>
      <c r="MZ15" s="229">
        <f>SUMPRODUCT((MZ$6='Raw Data'!$I$2:$AN$2)*(MX15='Raw Data'!$B$3:$B$10473)*('Raw Data'!$I$3:$AN$10473))</f>
        <v>0</v>
      </c>
      <c r="NA15" s="228">
        <f t="shared" si="271"/>
        <v>42560</v>
      </c>
      <c r="NB15" s="44" t="str">
        <f t="shared" si="73"/>
        <v>2Sat</v>
      </c>
      <c r="NC15" s="229">
        <f>SUMPRODUCT((NC$6='Raw Data'!$I$2:$AN$2)*(NA15='Raw Data'!$B$3:$B$10473)*('Raw Data'!$I$3:$AN$10473))</f>
        <v>0</v>
      </c>
      <c r="ND15" s="228">
        <f t="shared" si="272"/>
        <v>42530</v>
      </c>
      <c r="NE15" s="44" t="str">
        <f t="shared" si="74"/>
        <v>2Thu</v>
      </c>
      <c r="NF15" s="229">
        <f>SUMPRODUCT((NF$6='Raw Data'!$I$2:$AN$2)*(ND15='Raw Data'!$B$3:$B$10473)*('Raw Data'!$I$3:$AN$10473))</f>
        <v>0</v>
      </c>
      <c r="NG15" s="228">
        <f t="shared" si="273"/>
        <v>42499</v>
      </c>
      <c r="NH15" s="44" t="str">
        <f t="shared" si="75"/>
        <v>2Mon</v>
      </c>
      <c r="NI15" s="229">
        <f>SUMPRODUCT((NI$6='Raw Data'!$I$2:$AN$2)*(NG15='Raw Data'!$B$3:$B$10473)*('Raw Data'!$I$3:$AN$10473))</f>
        <v>0</v>
      </c>
      <c r="NJ15" s="14"/>
      <c r="NK15" s="49" t="s">
        <v>72</v>
      </c>
      <c r="NL15" s="53" t="str">
        <f t="shared" si="178"/>
        <v/>
      </c>
      <c r="NM15" s="53" t="str">
        <f t="shared" si="179"/>
        <v/>
      </c>
      <c r="NN15" s="53" t="str">
        <f t="shared" si="180"/>
        <v/>
      </c>
      <c r="NO15" s="53" t="str">
        <f t="shared" si="181"/>
        <v/>
      </c>
      <c r="NP15" s="55" t="str">
        <f t="shared" si="304"/>
        <v/>
      </c>
      <c r="NQ15" s="246"/>
      <c r="NR15" s="228">
        <f t="shared" si="274"/>
        <v>42591</v>
      </c>
      <c r="NS15" s="44" t="str">
        <f t="shared" si="76"/>
        <v>2Tue</v>
      </c>
      <c r="NT15" s="229">
        <f>SUMPRODUCT((NT$6='Raw Data'!$I$2:$AN$2)*(NR15='Raw Data'!$B$3:$B$10473)*('Raw Data'!$I$3:$AN$10473))</f>
        <v>0</v>
      </c>
      <c r="NU15" s="228">
        <f t="shared" si="275"/>
        <v>42560</v>
      </c>
      <c r="NV15" s="44" t="str">
        <f t="shared" si="77"/>
        <v>2Sat</v>
      </c>
      <c r="NW15" s="229">
        <f>SUMPRODUCT((NW$6='Raw Data'!$I$2:$AN$2)*(NU15='Raw Data'!$B$3:$B$10473)*('Raw Data'!$I$3:$AN$10473))</f>
        <v>0</v>
      </c>
      <c r="NX15" s="228">
        <f t="shared" si="276"/>
        <v>42530</v>
      </c>
      <c r="NY15" s="44" t="str">
        <f t="shared" si="78"/>
        <v>2Thu</v>
      </c>
      <c r="NZ15" s="229">
        <f>SUMPRODUCT((NZ$6='Raw Data'!$I$2:$AN$2)*(NX15='Raw Data'!$B$3:$B$10473)*('Raw Data'!$I$3:$AN$10473))</f>
        <v>0</v>
      </c>
      <c r="OA15" s="228">
        <f t="shared" si="277"/>
        <v>42499</v>
      </c>
      <c r="OB15" s="44" t="str">
        <f t="shared" si="79"/>
        <v>2Mon</v>
      </c>
      <c r="OC15" s="229">
        <f>SUMPRODUCT((OC$6='Raw Data'!$I$2:$AN$2)*(OA15='Raw Data'!$B$3:$B$10473)*('Raw Data'!$I$3:$AN$10473))</f>
        <v>0</v>
      </c>
      <c r="OD15" s="14"/>
      <c r="OE15" s="49" t="s">
        <v>72</v>
      </c>
      <c r="OF15" s="53" t="str">
        <f t="shared" si="183"/>
        <v/>
      </c>
      <c r="OG15" s="53" t="str">
        <f t="shared" si="184"/>
        <v/>
      </c>
      <c r="OH15" s="53" t="str">
        <f t="shared" si="185"/>
        <v/>
      </c>
      <c r="OI15" s="53" t="str">
        <f t="shared" si="186"/>
        <v/>
      </c>
      <c r="OJ15" s="55" t="str">
        <f t="shared" si="305"/>
        <v/>
      </c>
      <c r="OK15" s="246"/>
      <c r="OL15" s="228">
        <f t="shared" si="278"/>
        <v>42591</v>
      </c>
      <c r="OM15" s="44" t="str">
        <f t="shared" si="80"/>
        <v>2Tue</v>
      </c>
      <c r="ON15" s="229">
        <f>SUMPRODUCT((ON$6='Raw Data'!$I$2:$AN$2)*(OL15='Raw Data'!$B$3:$B$10473)*('Raw Data'!$I$3:$AN$10473))</f>
        <v>0</v>
      </c>
      <c r="OO15" s="228">
        <f t="shared" si="279"/>
        <v>42560</v>
      </c>
      <c r="OP15" s="44" t="str">
        <f t="shared" si="81"/>
        <v>2Sat</v>
      </c>
      <c r="OQ15" s="229">
        <f>SUMPRODUCT((OQ$6='Raw Data'!$I$2:$AN$2)*(OO15='Raw Data'!$B$3:$B$10473)*('Raw Data'!$I$3:$AN$10473))</f>
        <v>0</v>
      </c>
      <c r="OR15" s="228">
        <f t="shared" si="280"/>
        <v>42530</v>
      </c>
      <c r="OS15" s="44" t="str">
        <f t="shared" si="82"/>
        <v>2Thu</v>
      </c>
      <c r="OT15" s="229">
        <f>SUMPRODUCT((OT$6='Raw Data'!$I$2:$AN$2)*(OR15='Raw Data'!$B$3:$B$10473)*('Raw Data'!$I$3:$AN$10473))</f>
        <v>0</v>
      </c>
      <c r="OU15" s="228">
        <f t="shared" si="281"/>
        <v>42499</v>
      </c>
      <c r="OV15" s="44" t="str">
        <f t="shared" si="83"/>
        <v>2Mon</v>
      </c>
      <c r="OW15" s="229">
        <f>SUMPRODUCT((OW$6='Raw Data'!$I$2:$AN$2)*(OU15='Raw Data'!$B$3:$B$10473)*('Raw Data'!$I$3:$AN$10473))</f>
        <v>0</v>
      </c>
      <c r="OX15" s="14"/>
      <c r="OY15" s="49" t="s">
        <v>72</v>
      </c>
      <c r="OZ15" s="53" t="str">
        <f t="shared" si="188"/>
        <v/>
      </c>
      <c r="PA15" s="53" t="str">
        <f t="shared" si="189"/>
        <v/>
      </c>
      <c r="PB15" s="53" t="str">
        <f t="shared" si="190"/>
        <v/>
      </c>
      <c r="PC15" s="53" t="str">
        <f t="shared" si="191"/>
        <v/>
      </c>
      <c r="PD15" s="55" t="str">
        <f t="shared" si="306"/>
        <v/>
      </c>
      <c r="PE15" s="246"/>
      <c r="PF15" s="228">
        <f t="shared" si="282"/>
        <v>42591</v>
      </c>
      <c r="PG15" s="44" t="str">
        <f t="shared" si="84"/>
        <v>2Tue</v>
      </c>
      <c r="PH15" s="229">
        <f>SUMPRODUCT((PH$6='Raw Data'!$I$2:$AN$2)*(PF15='Raw Data'!$B$3:$B$10473)*('Raw Data'!$I$3:$AN$10473))</f>
        <v>0</v>
      </c>
      <c r="PI15" s="228">
        <f t="shared" si="283"/>
        <v>42560</v>
      </c>
      <c r="PJ15" s="44" t="str">
        <f t="shared" si="85"/>
        <v>2Sat</v>
      </c>
      <c r="PK15" s="229">
        <f>SUMPRODUCT((PK$6='Raw Data'!$I$2:$AN$2)*(PI15='Raw Data'!$B$3:$B$10473)*('Raw Data'!$I$3:$AN$10473))</f>
        <v>0</v>
      </c>
      <c r="PL15" s="228">
        <f t="shared" si="284"/>
        <v>42530</v>
      </c>
      <c r="PM15" s="44" t="str">
        <f t="shared" si="86"/>
        <v>2Thu</v>
      </c>
      <c r="PN15" s="229">
        <f>SUMPRODUCT((PN$6='Raw Data'!$I$2:$AN$2)*(PL15='Raw Data'!$B$3:$B$10473)*('Raw Data'!$I$3:$AN$10473))</f>
        <v>0</v>
      </c>
      <c r="PO15" s="228">
        <f t="shared" si="285"/>
        <v>42499</v>
      </c>
      <c r="PP15" s="44" t="str">
        <f t="shared" si="87"/>
        <v>2Mon</v>
      </c>
      <c r="PQ15" s="229">
        <f>SUMPRODUCT((PQ$6='Raw Data'!$I$2:$AN$2)*(PO15='Raw Data'!$B$3:$B$10473)*('Raw Data'!$I$3:$AN$10473))</f>
        <v>0</v>
      </c>
      <c r="PR15" s="14"/>
      <c r="PS15" s="49" t="s">
        <v>72</v>
      </c>
      <c r="PT15" s="53" t="str">
        <f t="shared" si="193"/>
        <v/>
      </c>
      <c r="PU15" s="53" t="str">
        <f t="shared" si="194"/>
        <v/>
      </c>
      <c r="PV15" s="53" t="str">
        <f t="shared" si="195"/>
        <v/>
      </c>
      <c r="PW15" s="53" t="str">
        <f t="shared" si="196"/>
        <v/>
      </c>
      <c r="PX15" s="55" t="str">
        <f t="shared" si="307"/>
        <v/>
      </c>
    </row>
    <row r="16" spans="2:440" ht="12.75" customHeight="1" x14ac:dyDescent="0.25">
      <c r="B16" s="228">
        <f t="shared" si="198"/>
        <v>42592</v>
      </c>
      <c r="C16" s="44" t="str">
        <f t="shared" si="0"/>
        <v>2Wed</v>
      </c>
      <c r="D16" s="229">
        <f>SUMPRODUCT((D$6='Raw Data'!$I$2:$AN$2)*(B16='Raw Data'!$B$3:$B$10473)*('Raw Data'!$I$3:$AN$10473))</f>
        <v>243</v>
      </c>
      <c r="E16" s="228">
        <f t="shared" si="199"/>
        <v>42561</v>
      </c>
      <c r="F16" s="44" t="str">
        <f t="shared" si="1"/>
        <v>2Sun</v>
      </c>
      <c r="G16" s="229">
        <f>SUMPRODUCT((G$6='Raw Data'!$I$2:$AN$2)*(E16='Raw Data'!$B$3:$B$10473)*('Raw Data'!$I$3:$AN$10473))</f>
        <v>185</v>
      </c>
      <c r="H16" s="228">
        <f t="shared" si="200"/>
        <v>42531</v>
      </c>
      <c r="I16" s="44" t="str">
        <f t="shared" si="2"/>
        <v>2Fri</v>
      </c>
      <c r="J16" s="229">
        <f>SUMPRODUCT((J$6='Raw Data'!$I$2:$AN$2)*(H16='Raw Data'!$B$3:$B$10473)*('Raw Data'!$I$3:$AN$10473))</f>
        <v>170</v>
      </c>
      <c r="K16" s="228">
        <f t="shared" si="201"/>
        <v>42500</v>
      </c>
      <c r="L16" s="44" t="str">
        <f t="shared" si="3"/>
        <v>2Tue</v>
      </c>
      <c r="M16" s="229">
        <f>SUMPRODUCT((M$6='Raw Data'!$I$2:$AN$2)*(K16='Raw Data'!$B$3:$B$10473)*('Raw Data'!$I$3:$AN$10473))</f>
        <v>168</v>
      </c>
      <c r="N16" s="14"/>
      <c r="O16" s="49" t="s">
        <v>73</v>
      </c>
      <c r="P16" s="233">
        <f>IFERROR(VLOOKUP(O16,L$7:M$37,2,0)/M$39,"")</f>
        <v>3.2638615808100666E-2</v>
      </c>
      <c r="Q16" s="233" t="str">
        <f t="shared" si="89"/>
        <v/>
      </c>
      <c r="R16" s="233" t="str">
        <f t="shared" si="90"/>
        <v/>
      </c>
      <c r="S16" s="233">
        <f t="shared" si="91"/>
        <v>3.512623490669594E-2</v>
      </c>
      <c r="T16" s="239">
        <f>IFERROR(MEDIAN(T12:T15),"")</f>
        <v>3.5414526065649321E-2</v>
      </c>
      <c r="U16" s="246"/>
      <c r="V16" s="228">
        <f t="shared" si="202"/>
        <v>42592</v>
      </c>
      <c r="W16" s="44" t="str">
        <f t="shared" si="4"/>
        <v>2Wed</v>
      </c>
      <c r="X16" s="229">
        <f>SUMPRODUCT((X$6='Raw Data'!$I$2:$AN$2)*(V16='Raw Data'!$B$3:$B$10473)*('Raw Data'!$I$3:$AN$10473))</f>
        <v>351</v>
      </c>
      <c r="Y16" s="228">
        <f t="shared" si="203"/>
        <v>42561</v>
      </c>
      <c r="Z16" s="44" t="str">
        <f t="shared" si="5"/>
        <v>2Sun</v>
      </c>
      <c r="AA16" s="229">
        <f>SUMPRODUCT((AA$6='Raw Data'!$I$2:$AN$2)*(Y16='Raw Data'!$B$3:$B$10473)*('Raw Data'!$I$3:$AN$10473))</f>
        <v>164</v>
      </c>
      <c r="AB16" s="228">
        <f t="shared" si="204"/>
        <v>42531</v>
      </c>
      <c r="AC16" s="44" t="str">
        <f t="shared" si="6"/>
        <v>2Fri</v>
      </c>
      <c r="AD16" s="229">
        <f>SUMPRODUCT((AD$6='Raw Data'!$I$2:$AN$2)*(AB16='Raw Data'!$B$3:$B$10473)*('Raw Data'!$I$3:$AN$10473))</f>
        <v>166</v>
      </c>
      <c r="AE16" s="228">
        <f t="shared" si="205"/>
        <v>42500</v>
      </c>
      <c r="AF16" s="44" t="str">
        <f t="shared" si="7"/>
        <v>2Tue</v>
      </c>
      <c r="AG16" s="229">
        <f>SUMPRODUCT((AG$6='Raw Data'!$I$2:$AN$2)*(AE16='Raw Data'!$B$3:$B$10473)*('Raw Data'!$I$3:$AN$10473))</f>
        <v>197</v>
      </c>
      <c r="AH16" s="14"/>
      <c r="AI16" s="49" t="s">
        <v>73</v>
      </c>
      <c r="AJ16" s="233">
        <f>IFERROR(VLOOKUP(AI16,AF$7:AG$37,2,0)/AG$39,"")</f>
        <v>3.553206997084548E-2</v>
      </c>
      <c r="AK16" s="233" t="str">
        <f t="shared" si="94"/>
        <v/>
      </c>
      <c r="AL16" s="233" t="str">
        <f t="shared" si="95"/>
        <v/>
      </c>
      <c r="AM16" s="233">
        <f t="shared" si="96"/>
        <v>3.471130083127387E-2</v>
      </c>
      <c r="AN16" s="239">
        <f>IFERROR(MEDIAN(AN12:AN15),"")</f>
        <v>3.4436876325529379E-2</v>
      </c>
      <c r="AO16" s="246"/>
      <c r="AP16" s="228">
        <f t="shared" si="206"/>
        <v>42592</v>
      </c>
      <c r="AQ16" s="44" t="str">
        <f t="shared" si="8"/>
        <v>2Wed</v>
      </c>
      <c r="AR16" s="229">
        <f>SUMPRODUCT((AR$6='Raw Data'!$I$2:$AN$2)*(AP16='Raw Data'!$B$3:$B$10473)*('Raw Data'!$I$3:$AN$10473))</f>
        <v>125</v>
      </c>
      <c r="AS16" s="228">
        <f t="shared" si="207"/>
        <v>42561</v>
      </c>
      <c r="AT16" s="44" t="str">
        <f t="shared" si="9"/>
        <v>2Sun</v>
      </c>
      <c r="AU16" s="229">
        <f>SUMPRODUCT((AU$6='Raw Data'!$I$2:$AN$2)*(AS16='Raw Data'!$B$3:$B$10473)*('Raw Data'!$I$3:$AN$10473))</f>
        <v>93</v>
      </c>
      <c r="AV16" s="228">
        <f t="shared" si="208"/>
        <v>42531</v>
      </c>
      <c r="AW16" s="44" t="str">
        <f t="shared" si="10"/>
        <v>2Fri</v>
      </c>
      <c r="AX16" s="229">
        <f>SUMPRODUCT((AX$6='Raw Data'!$I$2:$AN$2)*(AV16='Raw Data'!$B$3:$B$10473)*('Raw Data'!$I$3:$AN$10473))</f>
        <v>63</v>
      </c>
      <c r="AY16" s="228">
        <f t="shared" si="209"/>
        <v>42500</v>
      </c>
      <c r="AZ16" s="44" t="str">
        <f t="shared" si="11"/>
        <v>2Tue</v>
      </c>
      <c r="BA16" s="229">
        <f>SUMPRODUCT((BA$6='Raw Data'!$I$2:$AN$2)*(AY16='Raw Data'!$B$3:$B$10473)*('Raw Data'!$I$3:$AN$10473))</f>
        <v>72</v>
      </c>
      <c r="BB16" s="14"/>
      <c r="BC16" s="49" t="s">
        <v>73</v>
      </c>
      <c r="BD16" s="233">
        <f>IFERROR(VLOOKUP(BC16,AZ$7:BA$37,2,0)/BA$39,"")</f>
        <v>4.0980313378867012E-2</v>
      </c>
      <c r="BE16" s="233" t="str">
        <f t="shared" si="99"/>
        <v/>
      </c>
      <c r="BF16" s="233" t="str">
        <f t="shared" si="100"/>
        <v/>
      </c>
      <c r="BG16" s="233">
        <f t="shared" si="101"/>
        <v>2.7904155292690323E-2</v>
      </c>
      <c r="BH16" s="239">
        <f>IFERROR(MEDIAN(BH12:BH15),"")</f>
        <v>3.3538107555045757E-2</v>
      </c>
      <c r="BI16" s="246"/>
      <c r="BJ16" s="228">
        <f t="shared" si="210"/>
        <v>42592</v>
      </c>
      <c r="BK16" s="44" t="str">
        <f t="shared" si="12"/>
        <v>2Wed</v>
      </c>
      <c r="BL16" s="229">
        <f>SUMPRODUCT((BL$6='Raw Data'!$I$2:$AN$2)*(BJ16='Raw Data'!$B$3:$B$10473)*('Raw Data'!$I$3:$AN$10473))</f>
        <v>38</v>
      </c>
      <c r="BM16" s="228">
        <f t="shared" si="211"/>
        <v>42561</v>
      </c>
      <c r="BN16" s="44" t="str">
        <f t="shared" si="13"/>
        <v>2Sun</v>
      </c>
      <c r="BO16" s="229">
        <f>SUMPRODUCT((BO$6='Raw Data'!$I$2:$AN$2)*(BM16='Raw Data'!$B$3:$B$10473)*('Raw Data'!$I$3:$AN$10473))</f>
        <v>29</v>
      </c>
      <c r="BP16" s="228">
        <f t="shared" si="212"/>
        <v>42531</v>
      </c>
      <c r="BQ16" s="44" t="str">
        <f t="shared" si="14"/>
        <v>2Fri</v>
      </c>
      <c r="BR16" s="229">
        <f>SUMPRODUCT((BR$6='Raw Data'!$I$2:$AN$2)*(BP16='Raw Data'!$B$3:$B$10473)*('Raw Data'!$I$3:$AN$10473))</f>
        <v>26</v>
      </c>
      <c r="BS16" s="228">
        <f t="shared" si="213"/>
        <v>42500</v>
      </c>
      <c r="BT16" s="44" t="str">
        <f t="shared" si="15"/>
        <v>2Tue</v>
      </c>
      <c r="BU16" s="229">
        <f>SUMPRODUCT((BU$6='Raw Data'!$I$2:$AN$2)*(BS16='Raw Data'!$B$3:$B$10473)*('Raw Data'!$I$3:$AN$10473))</f>
        <v>52</v>
      </c>
      <c r="BV16" s="14"/>
      <c r="BW16" s="49" t="s">
        <v>73</v>
      </c>
      <c r="BX16" s="233">
        <f>IFERROR(VLOOKUP(BW16,BT$7:BU$37,2,0)/BU$39,"")</f>
        <v>3.0859049207673062E-2</v>
      </c>
      <c r="BY16" s="233" t="str">
        <f t="shared" si="104"/>
        <v/>
      </c>
      <c r="BZ16" s="233" t="str">
        <f t="shared" si="105"/>
        <v/>
      </c>
      <c r="CA16" s="233">
        <f t="shared" si="106"/>
        <v>4.2735042735042736E-2</v>
      </c>
      <c r="CB16" s="239">
        <f>IFERROR(MEDIAN(CB12:CB15),"")</f>
        <v>3.6311439044464558E-2</v>
      </c>
      <c r="CC16" s="246"/>
      <c r="CD16" s="228">
        <f t="shared" si="214"/>
        <v>42592</v>
      </c>
      <c r="CE16" s="44" t="str">
        <f t="shared" si="16"/>
        <v>2Wed</v>
      </c>
      <c r="CF16" s="229">
        <f>SUMPRODUCT((CF$6='Raw Data'!$I$2:$AN$2)*(CD16='Raw Data'!$B$3:$B$10473)*('Raw Data'!$I$3:$AN$10473))</f>
        <v>461</v>
      </c>
      <c r="CG16" s="228">
        <f t="shared" si="215"/>
        <v>42561</v>
      </c>
      <c r="CH16" s="44" t="str">
        <f t="shared" si="17"/>
        <v>2Sun</v>
      </c>
      <c r="CI16" s="229">
        <f>SUMPRODUCT((CI$6='Raw Data'!$I$2:$AN$2)*(CG16='Raw Data'!$B$3:$B$10473)*('Raw Data'!$I$3:$AN$10473))</f>
        <v>239</v>
      </c>
      <c r="CJ16" s="228">
        <f t="shared" si="216"/>
        <v>42531</v>
      </c>
      <c r="CK16" s="44" t="str">
        <f t="shared" si="18"/>
        <v>2Fri</v>
      </c>
      <c r="CL16" s="229">
        <f>SUMPRODUCT((CL$6='Raw Data'!$I$2:$AN$2)*(CJ16='Raw Data'!$B$3:$B$10473)*('Raw Data'!$I$3:$AN$10473))</f>
        <v>436</v>
      </c>
      <c r="CM16" s="228">
        <f t="shared" si="217"/>
        <v>42500</v>
      </c>
      <c r="CN16" s="44" t="str">
        <f t="shared" si="19"/>
        <v>2Tue</v>
      </c>
      <c r="CO16" s="229">
        <f>SUMPRODUCT((CO$6='Raw Data'!$I$2:$AN$2)*(CM16='Raw Data'!$B$3:$B$10473)*('Raw Data'!$I$3:$AN$10473))</f>
        <v>530</v>
      </c>
      <c r="CP16" s="14"/>
      <c r="CQ16" s="49" t="s">
        <v>73</v>
      </c>
      <c r="CR16" s="233">
        <f>IFERROR(VLOOKUP(CQ16,CN$7:CO$37,2,0)/CO$39,"")</f>
        <v>2.7908662558898151E-2</v>
      </c>
      <c r="CS16" s="233" t="str">
        <f t="shared" si="109"/>
        <v/>
      </c>
      <c r="CT16" s="233" t="str">
        <f t="shared" si="110"/>
        <v/>
      </c>
      <c r="CU16" s="233">
        <f t="shared" si="111"/>
        <v>3.0489192263936291E-2</v>
      </c>
      <c r="CV16" s="239">
        <f>IFERROR(MEDIAN(CV12:CV15),"")</f>
        <v>3.8541155892709539E-2</v>
      </c>
      <c r="CW16" s="246"/>
      <c r="CX16" s="228">
        <f t="shared" si="218"/>
        <v>42592</v>
      </c>
      <c r="CY16" s="44" t="str">
        <f t="shared" si="20"/>
        <v>2Wed</v>
      </c>
      <c r="CZ16" s="229">
        <f>SUMPRODUCT((CZ$6='Raw Data'!$I$2:$AN$2)*(CX16='Raw Data'!$B$3:$B$10473)*('Raw Data'!$I$3:$AN$10473))</f>
        <v>90</v>
      </c>
      <c r="DA16" s="228">
        <f t="shared" si="219"/>
        <v>42561</v>
      </c>
      <c r="DB16" s="44" t="str">
        <f t="shared" si="21"/>
        <v>2Sun</v>
      </c>
      <c r="DC16" s="229">
        <f>SUMPRODUCT((DC$6='Raw Data'!$I$2:$AN$2)*(DA16='Raw Data'!$B$3:$B$10473)*('Raw Data'!$I$3:$AN$10473))</f>
        <v>90</v>
      </c>
      <c r="DD16" s="228">
        <f t="shared" si="220"/>
        <v>42531</v>
      </c>
      <c r="DE16" s="44" t="str">
        <f t="shared" si="22"/>
        <v>2Fri</v>
      </c>
      <c r="DF16" s="229">
        <f>SUMPRODUCT((DF$6='Raw Data'!$I$2:$AN$2)*(DD16='Raw Data'!$B$3:$B$10473)*('Raw Data'!$I$3:$AN$10473))</f>
        <v>64</v>
      </c>
      <c r="DG16" s="228">
        <f t="shared" si="221"/>
        <v>42592</v>
      </c>
      <c r="DH16" s="44" t="str">
        <f t="shared" si="23"/>
        <v>2Wed</v>
      </c>
      <c r="DI16" s="229">
        <f>SUMPRODUCT((DI$6='Raw Data'!$I$2:$AN$2)*(DG16='Raw Data'!$B$3:$B$10473)*('Raw Data'!$I$3:$AN$10473))</f>
        <v>90</v>
      </c>
      <c r="DJ16" s="14"/>
      <c r="DK16" s="49" t="s">
        <v>73</v>
      </c>
      <c r="DL16" s="233">
        <f>IFERROR(VLOOKUP(DK16,DH$7:DI$37,2,0)/DI$39,"")</f>
        <v>3.4184958618207986E-2</v>
      </c>
      <c r="DM16" s="233" t="str">
        <f t="shared" si="114"/>
        <v/>
      </c>
      <c r="DN16" s="233" t="str">
        <f t="shared" si="115"/>
        <v/>
      </c>
      <c r="DO16" s="233">
        <f t="shared" si="116"/>
        <v>3.4184958618207986E-2</v>
      </c>
      <c r="DP16" s="239">
        <f>IFERROR(MEDIAN(DP12:DP15),"")</f>
        <v>3.6883771140698088E-2</v>
      </c>
      <c r="DQ16" s="246"/>
      <c r="DR16" s="228">
        <f t="shared" si="222"/>
        <v>42592</v>
      </c>
      <c r="DS16" s="44" t="str">
        <f t="shared" si="24"/>
        <v>2Wed</v>
      </c>
      <c r="DT16" s="229">
        <f>SUMPRODUCT((DT$6='Raw Data'!$I$2:$AN$2)*(DR16='Raw Data'!$B$3:$B$10473)*('Raw Data'!$I$3:$AN$10473))</f>
        <v>378</v>
      </c>
      <c r="DU16" s="228">
        <f t="shared" si="223"/>
        <v>42561</v>
      </c>
      <c r="DV16" s="44" t="str">
        <f t="shared" si="25"/>
        <v>2Sun</v>
      </c>
      <c r="DW16" s="229">
        <f>SUMPRODUCT((DW$6='Raw Data'!$I$2:$AN$2)*(DU16='Raw Data'!$B$3:$B$10473)*('Raw Data'!$I$3:$AN$10473))</f>
        <v>261</v>
      </c>
      <c r="DX16" s="228">
        <f t="shared" si="224"/>
        <v>42531</v>
      </c>
      <c r="DY16" s="44" t="str">
        <f t="shared" si="26"/>
        <v>2Fri</v>
      </c>
      <c r="DZ16" s="229">
        <f>SUMPRODUCT((DZ$6='Raw Data'!$I$2:$AN$2)*(DX16='Raw Data'!$B$3:$B$10473)*('Raw Data'!$I$3:$AN$10473))</f>
        <v>109</v>
      </c>
      <c r="EA16" s="228">
        <f t="shared" si="225"/>
        <v>42500</v>
      </c>
      <c r="EB16" s="44" t="str">
        <f t="shared" si="27"/>
        <v>2Tue</v>
      </c>
      <c r="EC16" s="229">
        <f>SUMPRODUCT((EC$6='Raw Data'!$I$2:$AN$2)*(EA16='Raw Data'!$B$3:$B$10473)*('Raw Data'!$I$3:$AN$10473))</f>
        <v>91</v>
      </c>
      <c r="ED16" s="14"/>
      <c r="EE16" s="49" t="s">
        <v>73</v>
      </c>
      <c r="EF16" s="233">
        <f>IFERROR(VLOOKUP(EE16,EB$7:EC$37,2,0)/EC$39,"")</f>
        <v>3.0501089324618737E-2</v>
      </c>
      <c r="EG16" s="233" t="str">
        <f t="shared" si="119"/>
        <v/>
      </c>
      <c r="EH16" s="233" t="str">
        <f t="shared" si="120"/>
        <v/>
      </c>
      <c r="EI16" s="233">
        <f t="shared" si="121"/>
        <v>3.2763119744853582E-2</v>
      </c>
      <c r="EJ16" s="239">
        <f>IFERROR(MEDIAN(EJ12:EJ15),"")</f>
        <v>3.8578225068369616E-2</v>
      </c>
      <c r="EK16" s="246"/>
      <c r="EL16" s="228">
        <f t="shared" si="226"/>
        <v>42592</v>
      </c>
      <c r="EM16" s="44" t="str">
        <f t="shared" si="28"/>
        <v>2Wed</v>
      </c>
      <c r="EN16" s="229">
        <f>SUMPRODUCT((EN$6='Raw Data'!$I$2:$AN$2)*(EL16='Raw Data'!$B$3:$B$10473)*('Raw Data'!$I$3:$AN$10473))</f>
        <v>3046</v>
      </c>
      <c r="EO16" s="228">
        <f t="shared" si="227"/>
        <v>42561</v>
      </c>
      <c r="EP16" s="44" t="str">
        <f t="shared" si="29"/>
        <v>2Sun</v>
      </c>
      <c r="EQ16" s="229">
        <f>SUMPRODUCT((EQ$6='Raw Data'!$I$2:$AN$2)*(EO16='Raw Data'!$B$3:$B$10473)*('Raw Data'!$I$3:$AN$10473))</f>
        <v>1473</v>
      </c>
      <c r="ER16" s="228">
        <f t="shared" si="228"/>
        <v>42531</v>
      </c>
      <c r="ES16" s="44" t="str">
        <f t="shared" si="30"/>
        <v>2Fri</v>
      </c>
      <c r="ET16" s="229">
        <f>SUMPRODUCT((ET$6='Raw Data'!$I$2:$AN$2)*(ER16='Raw Data'!$B$3:$B$10473)*('Raw Data'!$I$3:$AN$10473))</f>
        <v>2343</v>
      </c>
      <c r="EU16" s="228">
        <f t="shared" si="229"/>
        <v>42500</v>
      </c>
      <c r="EV16" s="44" t="str">
        <f t="shared" si="31"/>
        <v>2Tue</v>
      </c>
      <c r="EW16" s="229">
        <f>SUMPRODUCT((EW$6='Raw Data'!$I$2:$AN$2)*(EU16='Raw Data'!$B$3:$B$10473)*('Raw Data'!$I$3:$AN$10473))</f>
        <v>3229</v>
      </c>
      <c r="EX16" s="14"/>
      <c r="EY16" s="49" t="s">
        <v>73</v>
      </c>
      <c r="EZ16" s="233">
        <f>IFERROR(VLOOKUP(EY16,EV$7:EW$37,2,0)/EW$39,"")</f>
        <v>2.2409557420593848E-2</v>
      </c>
      <c r="FA16" s="233" t="str">
        <f t="shared" si="124"/>
        <v/>
      </c>
      <c r="FB16" s="233" t="str">
        <f t="shared" si="125"/>
        <v/>
      </c>
      <c r="FC16" s="233">
        <f t="shared" si="126"/>
        <v>3.8008920945240582E-2</v>
      </c>
      <c r="FD16" s="239">
        <f>IFERROR(MEDIAN(FD12:FD15),"")</f>
        <v>4.3920224439642219E-2</v>
      </c>
      <c r="FE16" s="246"/>
      <c r="FF16" s="228">
        <f t="shared" si="230"/>
        <v>42592</v>
      </c>
      <c r="FG16" s="44" t="str">
        <f t="shared" si="32"/>
        <v>2Wed</v>
      </c>
      <c r="FH16" s="229">
        <f>SUMPRODUCT((FH$6='Raw Data'!$I$2:$AN$2)*(FF16='Raw Data'!$B$3:$B$10473)*('Raw Data'!$I$3:$AN$10473))</f>
        <v>2475</v>
      </c>
      <c r="FI16" s="228">
        <f t="shared" si="231"/>
        <v>42561</v>
      </c>
      <c r="FJ16" s="44" t="str">
        <f t="shared" si="33"/>
        <v>2Sun</v>
      </c>
      <c r="FK16" s="229">
        <f>SUMPRODUCT((FK$6='Raw Data'!$I$2:$AN$2)*(FI16='Raw Data'!$B$3:$B$10473)*('Raw Data'!$I$3:$AN$10473))</f>
        <v>1579</v>
      </c>
      <c r="FL16" s="228">
        <f t="shared" si="232"/>
        <v>42531</v>
      </c>
      <c r="FM16" s="44" t="str">
        <f t="shared" si="34"/>
        <v>2Fri</v>
      </c>
      <c r="FN16" s="229">
        <f>SUMPRODUCT((FN$6='Raw Data'!$I$2:$AN$2)*(FL16='Raw Data'!$B$3:$B$10473)*('Raw Data'!$I$3:$AN$10473))</f>
        <v>1730</v>
      </c>
      <c r="FO16" s="228">
        <f t="shared" si="233"/>
        <v>42500</v>
      </c>
      <c r="FP16" s="44" t="str">
        <f t="shared" si="35"/>
        <v>2Tue</v>
      </c>
      <c r="FQ16" s="229">
        <f>SUMPRODUCT((FQ$6='Raw Data'!$I$2:$AN$2)*(FO16='Raw Data'!$B$3:$B$10473)*('Raw Data'!$I$3:$AN$10473))</f>
        <v>2212</v>
      </c>
      <c r="FR16" s="14"/>
      <c r="FS16" s="49" t="s">
        <v>73</v>
      </c>
      <c r="FT16" s="233">
        <f>IFERROR(VLOOKUP(FS16,FP$7:FQ$37,2,0)/FQ$39,"")</f>
        <v>2.8461784457946913E-2</v>
      </c>
      <c r="FU16" s="233" t="str">
        <f t="shared" si="129"/>
        <v/>
      </c>
      <c r="FV16" s="233" t="str">
        <f t="shared" si="130"/>
        <v/>
      </c>
      <c r="FW16" s="233">
        <f t="shared" si="131"/>
        <v>3.5771391376943865E-2</v>
      </c>
      <c r="FX16" s="239">
        <f>IFERROR(MEDIAN(FX12:FX15),"")</f>
        <v>3.8076108042842685E-2</v>
      </c>
      <c r="FY16" s="246"/>
      <c r="FZ16" s="228">
        <f t="shared" si="234"/>
        <v>42592</v>
      </c>
      <c r="GA16" s="44" t="str">
        <f t="shared" si="36"/>
        <v>2Wed</v>
      </c>
      <c r="GB16" s="229">
        <f>SUMPRODUCT((GB$6='Raw Data'!$I$2:$AN$2)*(FZ16='Raw Data'!$B$3:$B$10473)*('Raw Data'!$I$3:$AN$10473))</f>
        <v>151</v>
      </c>
      <c r="GC16" s="228">
        <f t="shared" si="235"/>
        <v>42561</v>
      </c>
      <c r="GD16" s="44" t="str">
        <f t="shared" si="37"/>
        <v>2Sun</v>
      </c>
      <c r="GE16" s="229">
        <f>SUMPRODUCT((GE$6='Raw Data'!$I$2:$AN$2)*(GC16='Raw Data'!$B$3:$B$10473)*('Raw Data'!$I$3:$AN$10473))</f>
        <v>84</v>
      </c>
      <c r="GF16" s="228">
        <f t="shared" si="236"/>
        <v>42531</v>
      </c>
      <c r="GG16" s="44" t="str">
        <f t="shared" si="38"/>
        <v>2Fri</v>
      </c>
      <c r="GH16" s="229">
        <f>SUMPRODUCT((GH$6='Raw Data'!$I$2:$AN$2)*(GF16='Raw Data'!$B$3:$B$10473)*('Raw Data'!$I$3:$AN$10473))</f>
        <v>122</v>
      </c>
      <c r="GI16" s="228">
        <f t="shared" si="237"/>
        <v>42500</v>
      </c>
      <c r="GJ16" s="44" t="str">
        <f t="shared" si="39"/>
        <v>2Tue</v>
      </c>
      <c r="GK16" s="229">
        <f>SUMPRODUCT((GK$6='Raw Data'!$I$2:$AN$2)*(GI16='Raw Data'!$B$3:$B$10473)*('Raw Data'!$I$3:$AN$10473))</f>
        <v>171</v>
      </c>
      <c r="GL16" s="14"/>
      <c r="GM16" s="49" t="s">
        <v>73</v>
      </c>
      <c r="GN16" s="233">
        <f>IFERROR(VLOOKUP(GM16,GJ$7:GK$37,2,0)/GK$39,"")</f>
        <v>3.3029612756264239E-2</v>
      </c>
      <c r="GO16" s="233" t="str">
        <f t="shared" si="134"/>
        <v/>
      </c>
      <c r="GP16" s="233" t="str">
        <f t="shared" si="135"/>
        <v/>
      </c>
      <c r="GQ16" s="233">
        <f t="shared" si="136"/>
        <v>3.2057195571955723E-2</v>
      </c>
      <c r="GR16" s="239">
        <f>IFERROR(MEDIAN(GR12:GR15),"")</f>
        <v>3.8240917572837971E-2</v>
      </c>
      <c r="GS16" s="246"/>
      <c r="GT16" s="228">
        <f t="shared" si="238"/>
        <v>42592</v>
      </c>
      <c r="GU16" s="44" t="str">
        <f t="shared" si="40"/>
        <v>2Wed</v>
      </c>
      <c r="GV16" s="229">
        <f>SUMPRODUCT((GV$6='Raw Data'!$I$2:$AN$2)*(GT16='Raw Data'!$B$3:$B$10473)*('Raw Data'!$I$3:$AN$10473))</f>
        <v>73</v>
      </c>
      <c r="GW16" s="228">
        <f t="shared" si="239"/>
        <v>42561</v>
      </c>
      <c r="GX16" s="44" t="str">
        <f t="shared" si="41"/>
        <v>2Sun</v>
      </c>
      <c r="GY16" s="229">
        <f>SUMPRODUCT((GY$6='Raw Data'!$I$2:$AN$2)*(GW16='Raw Data'!$B$3:$B$10473)*('Raw Data'!$I$3:$AN$10473))</f>
        <v>56</v>
      </c>
      <c r="GZ16" s="228">
        <f t="shared" si="240"/>
        <v>42531</v>
      </c>
      <c r="HA16" s="44" t="str">
        <f t="shared" si="42"/>
        <v>2Fri</v>
      </c>
      <c r="HB16" s="229">
        <f>SUMPRODUCT((HB$6='Raw Data'!$I$2:$AN$2)*(GZ16='Raw Data'!$B$3:$B$10473)*('Raw Data'!$I$3:$AN$10473))</f>
        <v>75</v>
      </c>
      <c r="HC16" s="228">
        <f t="shared" si="241"/>
        <v>42500</v>
      </c>
      <c r="HD16" s="44" t="str">
        <f t="shared" si="43"/>
        <v>2Tue</v>
      </c>
      <c r="HE16" s="229">
        <f>SUMPRODUCT((HE$6='Raw Data'!$I$2:$AN$2)*(HC16='Raw Data'!$B$3:$B$10473)*('Raw Data'!$I$3:$AN$10473))</f>
        <v>62</v>
      </c>
      <c r="HF16" s="14"/>
      <c r="HG16" s="49" t="s">
        <v>73</v>
      </c>
      <c r="HH16" s="233">
        <f>IFERROR(VLOOKUP(HG16,HD$7:HE$37,2,0)/HE$39,"")</f>
        <v>3.3637400228050174E-2</v>
      </c>
      <c r="HI16" s="233" t="str">
        <f t="shared" si="139"/>
        <v/>
      </c>
      <c r="HJ16" s="233" t="str">
        <f t="shared" si="140"/>
        <v/>
      </c>
      <c r="HK16" s="233">
        <f t="shared" si="141"/>
        <v>3.4663442160419188E-2</v>
      </c>
      <c r="HL16" s="239">
        <f>IFERROR(MEDIAN(HL12:HL15),"")</f>
        <v>3.5195417360460293E-2</v>
      </c>
      <c r="HM16" s="246"/>
      <c r="HN16" s="228">
        <f t="shared" si="242"/>
        <v>42592</v>
      </c>
      <c r="HO16" s="44" t="str">
        <f t="shared" si="44"/>
        <v>2Wed</v>
      </c>
      <c r="HP16" s="229">
        <f>SUMPRODUCT((HP$6='Raw Data'!$I$2:$AN$2)*(HN16='Raw Data'!$B$3:$B$10473)*('Raw Data'!$I$3:$AN$10473))</f>
        <v>148</v>
      </c>
      <c r="HQ16" s="228">
        <f t="shared" si="243"/>
        <v>42561</v>
      </c>
      <c r="HR16" s="44" t="str">
        <f t="shared" si="45"/>
        <v>2Sun</v>
      </c>
      <c r="HS16" s="229">
        <f>SUMPRODUCT((HS$6='Raw Data'!$I$2:$AN$2)*(HQ16='Raw Data'!$B$3:$B$10473)*('Raw Data'!$I$3:$AN$10473))</f>
        <v>135</v>
      </c>
      <c r="HT16" s="228">
        <f t="shared" si="244"/>
        <v>42531</v>
      </c>
      <c r="HU16" s="44" t="str">
        <f t="shared" si="46"/>
        <v>2Fri</v>
      </c>
      <c r="HV16" s="229">
        <f>SUMPRODUCT((HV$6='Raw Data'!$I$2:$AN$2)*(HT16='Raw Data'!$B$3:$B$10473)*('Raw Data'!$I$3:$AN$10473))</f>
        <v>128</v>
      </c>
      <c r="HW16" s="228">
        <f t="shared" si="245"/>
        <v>42500</v>
      </c>
      <c r="HX16" s="44" t="str">
        <f t="shared" si="47"/>
        <v>2Tue</v>
      </c>
      <c r="HY16" s="229">
        <f>SUMPRODUCT((HY$6='Raw Data'!$I$2:$AN$2)*(HW16='Raw Data'!$B$3:$B$10473)*('Raw Data'!$I$3:$AN$10473))</f>
        <v>237</v>
      </c>
      <c r="HZ16" s="14"/>
      <c r="IA16" s="49" t="s">
        <v>73</v>
      </c>
      <c r="IB16" s="233">
        <f>IFERROR(VLOOKUP(IA16,HX$7:HY$37,2,0)/HY$39,"")</f>
        <v>2.5500526870389884E-2</v>
      </c>
      <c r="IC16" s="233" t="str">
        <f t="shared" si="144"/>
        <v/>
      </c>
      <c r="ID16" s="233" t="str">
        <f t="shared" si="145"/>
        <v/>
      </c>
      <c r="IE16" s="233">
        <f t="shared" si="146"/>
        <v>4.0514049226747985E-2</v>
      </c>
      <c r="IF16" s="239">
        <f>IFERROR(MEDIAN(IF12:IF15),"")</f>
        <v>3.4327699434920513E-2</v>
      </c>
      <c r="IG16" s="246"/>
      <c r="IH16" s="228">
        <f t="shared" si="246"/>
        <v>42592</v>
      </c>
      <c r="II16" s="44" t="str">
        <f t="shared" si="48"/>
        <v>2Wed</v>
      </c>
      <c r="IJ16" s="229">
        <f>SUMPRODUCT((IJ$6='Raw Data'!$I$2:$AN$2)*(IH16='Raw Data'!$B$3:$B$10473)*('Raw Data'!$I$3:$AN$10473))</f>
        <v>32</v>
      </c>
      <c r="IK16" s="228">
        <f t="shared" si="247"/>
        <v>42561</v>
      </c>
      <c r="IL16" s="44" t="str">
        <f t="shared" si="49"/>
        <v>2Sun</v>
      </c>
      <c r="IM16" s="229">
        <f>SUMPRODUCT((IM$6='Raw Data'!$I$2:$AN$2)*(IK16='Raw Data'!$B$3:$B$10473)*('Raw Data'!$I$3:$AN$10473))</f>
        <v>0</v>
      </c>
      <c r="IN16" s="228">
        <f t="shared" si="248"/>
        <v>42531</v>
      </c>
      <c r="IO16" s="44" t="str">
        <f t="shared" si="50"/>
        <v>2Fri</v>
      </c>
      <c r="IP16" s="229">
        <f>SUMPRODUCT((IP$6='Raw Data'!$I$2:$AN$2)*(IN16='Raw Data'!$B$3:$B$10473)*('Raw Data'!$I$3:$AN$10473))</f>
        <v>21</v>
      </c>
      <c r="IQ16" s="228">
        <f t="shared" si="249"/>
        <v>42500</v>
      </c>
      <c r="IR16" s="44" t="str">
        <f t="shared" si="51"/>
        <v>2Tue</v>
      </c>
      <c r="IS16" s="229">
        <f>SUMPRODUCT((IS$6='Raw Data'!$I$2:$AN$2)*(IQ16='Raw Data'!$B$3:$B$10473)*('Raw Data'!$I$3:$AN$10473))</f>
        <v>35</v>
      </c>
      <c r="IT16" s="14"/>
      <c r="IU16" s="49" t="s">
        <v>73</v>
      </c>
      <c r="IV16" s="233">
        <f>IFERROR(VLOOKUP(IU16,IR$7:IS$37,2,0)/IS$39,"")</f>
        <v>5.3571428571428572E-3</v>
      </c>
      <c r="IW16" s="233" t="str">
        <f t="shared" si="149"/>
        <v/>
      </c>
      <c r="IX16" s="233" t="str">
        <f t="shared" si="150"/>
        <v/>
      </c>
      <c r="IY16" s="233">
        <f t="shared" si="151"/>
        <v>6.3471502590673579E-2</v>
      </c>
      <c r="IZ16" s="239">
        <f>IFERROR(MEDIAN(IZ12:IZ15),"")</f>
        <v>5.5265192373672938E-2</v>
      </c>
      <c r="JA16" s="246"/>
      <c r="JB16" s="228">
        <f t="shared" si="250"/>
        <v>42592</v>
      </c>
      <c r="JC16" s="44" t="str">
        <f t="shared" si="52"/>
        <v>2Wed</v>
      </c>
      <c r="JD16" s="229">
        <f>SUMPRODUCT((JD$6='Raw Data'!$I$2:$AN$2)*(JB16='Raw Data'!$B$3:$B$10473)*('Raw Data'!$I$3:$AN$10473))</f>
        <v>65</v>
      </c>
      <c r="JE16" s="228">
        <f t="shared" si="251"/>
        <v>42561</v>
      </c>
      <c r="JF16" s="44" t="str">
        <f t="shared" si="53"/>
        <v>2Sun</v>
      </c>
      <c r="JG16" s="229">
        <f>SUMPRODUCT((JG$6='Raw Data'!$I$2:$AN$2)*(JE16='Raw Data'!$B$3:$B$10473)*('Raw Data'!$I$3:$AN$10473))</f>
        <v>0</v>
      </c>
      <c r="JH16" s="228">
        <f t="shared" si="252"/>
        <v>42531</v>
      </c>
      <c r="JI16" s="44" t="str">
        <f t="shared" si="54"/>
        <v>2Fri</v>
      </c>
      <c r="JJ16" s="229">
        <f>SUMPRODUCT((JJ$6='Raw Data'!$I$2:$AN$2)*(JH16='Raw Data'!$B$3:$B$10473)*('Raw Data'!$I$3:$AN$10473))</f>
        <v>81</v>
      </c>
      <c r="JK16" s="228">
        <f t="shared" si="253"/>
        <v>42500</v>
      </c>
      <c r="JL16" s="44" t="str">
        <f t="shared" si="55"/>
        <v>2Tue</v>
      </c>
      <c r="JM16" s="229">
        <f>SUMPRODUCT((JM$6='Raw Data'!$I$2:$AN$2)*(JK16='Raw Data'!$B$3:$B$10473)*('Raw Data'!$I$3:$AN$10473))</f>
        <v>111</v>
      </c>
      <c r="JN16" s="14"/>
      <c r="JO16" s="49" t="s">
        <v>73</v>
      </c>
      <c r="JP16" s="233">
        <f>IFERROR(VLOOKUP(JO16,JL$7:JM$37,2,0)/JM$39,"")</f>
        <v>2.2963367960634227E-2</v>
      </c>
      <c r="JQ16" s="233" t="str">
        <f t="shared" si="154"/>
        <v/>
      </c>
      <c r="JR16" s="233" t="str">
        <f t="shared" si="155"/>
        <v/>
      </c>
      <c r="JS16" s="233">
        <f t="shared" si="156"/>
        <v>5.16506922257721E-2</v>
      </c>
      <c r="JT16" s="239">
        <f>IFERROR(MEDIAN(JT12:JT15),"")</f>
        <v>4.846458215727624E-2</v>
      </c>
      <c r="JU16" s="246"/>
      <c r="JV16" s="228">
        <f t="shared" si="254"/>
        <v>42592</v>
      </c>
      <c r="JW16" s="44" t="str">
        <f t="shared" si="56"/>
        <v>2Wed</v>
      </c>
      <c r="JX16" s="229">
        <f>SUMPRODUCT((JX$6='Raw Data'!$I$2:$AN$2)*(JV16='Raw Data'!$B$3:$B$10473)*('Raw Data'!$I$3:$AN$10473))</f>
        <v>684</v>
      </c>
      <c r="JY16" s="228">
        <f t="shared" si="255"/>
        <v>42561</v>
      </c>
      <c r="JZ16" s="44" t="str">
        <f t="shared" si="57"/>
        <v>2Sun</v>
      </c>
      <c r="KA16" s="229">
        <f>SUMPRODUCT((KA$6='Raw Data'!$I$2:$AN$2)*(JY16='Raw Data'!$B$3:$B$10473)*('Raw Data'!$I$3:$AN$10473))</f>
        <v>138</v>
      </c>
      <c r="KB16" s="228">
        <f t="shared" si="256"/>
        <v>42531</v>
      </c>
      <c r="KC16" s="44" t="str">
        <f t="shared" si="58"/>
        <v>2Fri</v>
      </c>
      <c r="KD16" s="229">
        <f>SUMPRODUCT((KD$6='Raw Data'!$I$2:$AN$2)*(KB16='Raw Data'!$B$3:$B$10473)*('Raw Data'!$I$3:$AN$10473))</f>
        <v>494</v>
      </c>
      <c r="KE16" s="228">
        <f t="shared" si="257"/>
        <v>42500</v>
      </c>
      <c r="KF16" s="44" t="str">
        <f t="shared" si="59"/>
        <v>2Tue</v>
      </c>
      <c r="KG16" s="229">
        <f>SUMPRODUCT((KG$6='Raw Data'!$I$2:$AN$2)*(KE16='Raw Data'!$B$3:$B$10473)*('Raw Data'!$I$3:$AN$10473))</f>
        <v>667</v>
      </c>
      <c r="KH16" s="14"/>
      <c r="KI16" s="49" t="s">
        <v>73</v>
      </c>
      <c r="KJ16" s="233">
        <f>IFERROR(VLOOKUP(KI16,KF$7:KG$37,2,0)/KG$39,"")</f>
        <v>2.2613229064841967E-2</v>
      </c>
      <c r="KK16" s="233" t="str">
        <f t="shared" si="159"/>
        <v/>
      </c>
      <c r="KL16" s="233" t="str">
        <f t="shared" si="160"/>
        <v/>
      </c>
      <c r="KM16" s="233">
        <f t="shared" si="161"/>
        <v>4.2529561638466058E-2</v>
      </c>
      <c r="KN16" s="239">
        <f>IFERROR(MEDIAN(KN12:KN15),"")</f>
        <v>4.2153893376471234E-2</v>
      </c>
      <c r="KO16" s="246"/>
      <c r="KP16" s="228">
        <f t="shared" si="258"/>
        <v>42592</v>
      </c>
      <c r="KQ16" s="44" t="str">
        <f t="shared" si="60"/>
        <v>2Wed</v>
      </c>
      <c r="KR16" s="229">
        <f>SUMPRODUCT((KR$6='Raw Data'!$I$2:$AN$2)*(KP16='Raw Data'!$B$3:$B$10473)*('Raw Data'!$I$3:$AN$10473))</f>
        <v>171</v>
      </c>
      <c r="KS16" s="228">
        <f t="shared" si="259"/>
        <v>42561</v>
      </c>
      <c r="KT16" s="44" t="str">
        <f t="shared" si="61"/>
        <v>2Sun</v>
      </c>
      <c r="KU16" s="229">
        <f>SUMPRODUCT((KU$6='Raw Data'!$I$2:$AN$2)*(KS16='Raw Data'!$B$3:$B$10473)*('Raw Data'!$I$3:$AN$10473))</f>
        <v>70</v>
      </c>
      <c r="KV16" s="228">
        <f t="shared" si="260"/>
        <v>42531</v>
      </c>
      <c r="KW16" s="44" t="str">
        <f t="shared" si="62"/>
        <v>2Fri</v>
      </c>
      <c r="KX16" s="229">
        <f>SUMPRODUCT((KX$6='Raw Data'!$I$2:$AN$2)*(KV16='Raw Data'!$B$3:$B$10473)*('Raw Data'!$I$3:$AN$10473))</f>
        <v>118</v>
      </c>
      <c r="KY16" s="228">
        <f t="shared" si="261"/>
        <v>42500</v>
      </c>
      <c r="KZ16" s="44" t="str">
        <f t="shared" si="63"/>
        <v>2Tue</v>
      </c>
      <c r="LA16" s="229">
        <f>SUMPRODUCT((LA$6='Raw Data'!$I$2:$AN$2)*(KY16='Raw Data'!$B$3:$B$10473)*('Raw Data'!$I$3:$AN$10473))</f>
        <v>102</v>
      </c>
      <c r="LB16" s="14"/>
      <c r="LC16" s="49" t="s">
        <v>73</v>
      </c>
      <c r="LD16" s="233">
        <f>IFERROR(VLOOKUP(LC16,KZ$7:LA$37,2,0)/LA$39,"")</f>
        <v>3.1918625043844268E-2</v>
      </c>
      <c r="LE16" s="233" t="str">
        <f t="shared" si="164"/>
        <v/>
      </c>
      <c r="LF16" s="233" t="str">
        <f t="shared" si="165"/>
        <v/>
      </c>
      <c r="LG16" s="233">
        <f t="shared" si="166"/>
        <v>4.0186371578334303E-2</v>
      </c>
      <c r="LH16" s="239">
        <f>IFERROR(MEDIAN(LH12:LH15),"")</f>
        <v>3.7323937095791557E-2</v>
      </c>
      <c r="LI16" s="246"/>
      <c r="LJ16" s="228">
        <f t="shared" si="262"/>
        <v>42592</v>
      </c>
      <c r="LK16" s="44" t="str">
        <f t="shared" si="64"/>
        <v>2Wed</v>
      </c>
      <c r="LL16" s="229">
        <f>SUMPRODUCT((LL$6='Raw Data'!$I$2:$AN$2)*(LJ16='Raw Data'!$B$3:$B$10473)*('Raw Data'!$I$3:$AN$10473))</f>
        <v>0</v>
      </c>
      <c r="LM16" s="228">
        <f t="shared" si="263"/>
        <v>42561</v>
      </c>
      <c r="LN16" s="44" t="str">
        <f t="shared" si="65"/>
        <v>2Sun</v>
      </c>
      <c r="LO16" s="229">
        <f>SUMPRODUCT((LO$6='Raw Data'!$I$2:$AN$2)*(LM16='Raw Data'!$B$3:$B$10473)*('Raw Data'!$I$3:$AN$10473))</f>
        <v>0</v>
      </c>
      <c r="LP16" s="228">
        <f t="shared" si="264"/>
        <v>42531</v>
      </c>
      <c r="LQ16" s="44" t="str">
        <f t="shared" si="66"/>
        <v>2Fri</v>
      </c>
      <c r="LR16" s="229">
        <f>SUMPRODUCT((LR$6='Raw Data'!$I$2:$AN$2)*(LP16='Raw Data'!$B$3:$B$10473)*('Raw Data'!$I$3:$AN$10473))</f>
        <v>0</v>
      </c>
      <c r="LS16" s="228">
        <f t="shared" si="265"/>
        <v>42500</v>
      </c>
      <c r="LT16" s="44" t="str">
        <f t="shared" si="67"/>
        <v>2Tue</v>
      </c>
      <c r="LU16" s="229">
        <f>SUMPRODUCT((LU$6='Raw Data'!$I$2:$AN$2)*(LS16='Raw Data'!$B$3:$B$10473)*('Raw Data'!$I$3:$AN$10473))</f>
        <v>0</v>
      </c>
      <c r="LV16" s="14"/>
      <c r="LW16" s="49" t="s">
        <v>73</v>
      </c>
      <c r="LX16" s="233" t="str">
        <f>IFERROR(VLOOKUP(LW16,LT$7:LU$37,2,0)/LU$39,"")</f>
        <v/>
      </c>
      <c r="LY16" s="233" t="str">
        <f t="shared" si="169"/>
        <v/>
      </c>
      <c r="LZ16" s="233" t="str">
        <f t="shared" si="170"/>
        <v/>
      </c>
      <c r="MA16" s="233" t="str">
        <f t="shared" si="171"/>
        <v/>
      </c>
      <c r="MB16" s="239" t="str">
        <f>IFERROR(MEDIAN(MB12:MB15),"")</f>
        <v/>
      </c>
      <c r="MC16" s="246"/>
      <c r="MD16" s="228">
        <f t="shared" si="266"/>
        <v>42592</v>
      </c>
      <c r="ME16" s="44" t="str">
        <f t="shared" si="68"/>
        <v>2Wed</v>
      </c>
      <c r="MF16" s="229">
        <f>SUMPRODUCT((MF$6='Raw Data'!$I$2:$AN$2)*(MD16='Raw Data'!$B$3:$B$10473)*('Raw Data'!$I$3:$AN$10473))</f>
        <v>0</v>
      </c>
      <c r="MG16" s="228">
        <f t="shared" si="267"/>
        <v>42561</v>
      </c>
      <c r="MH16" s="44" t="str">
        <f t="shared" si="69"/>
        <v>2Sun</v>
      </c>
      <c r="MI16" s="229">
        <f>SUMPRODUCT((MI$6='Raw Data'!$I$2:$AN$2)*(MG16='Raw Data'!$B$3:$B$10473)*('Raw Data'!$I$3:$AN$10473))</f>
        <v>0</v>
      </c>
      <c r="MJ16" s="228">
        <f t="shared" si="268"/>
        <v>42531</v>
      </c>
      <c r="MK16" s="44" t="str">
        <f t="shared" si="70"/>
        <v>2Fri</v>
      </c>
      <c r="ML16" s="229">
        <f>SUMPRODUCT((ML$6='Raw Data'!$I$2:$AN$2)*(MJ16='Raw Data'!$B$3:$B$10473)*('Raw Data'!$I$3:$AN$10473))</f>
        <v>0</v>
      </c>
      <c r="MM16" s="228">
        <f t="shared" si="269"/>
        <v>42500</v>
      </c>
      <c r="MN16" s="44" t="str">
        <f t="shared" si="71"/>
        <v>2Tue</v>
      </c>
      <c r="MO16" s="229">
        <f>SUMPRODUCT((MO$6='Raw Data'!$I$2:$AN$2)*(MM16='Raw Data'!$B$3:$B$10473)*('Raw Data'!$I$3:$AN$10473))</f>
        <v>0</v>
      </c>
      <c r="MP16" s="14"/>
      <c r="MQ16" s="49" t="s">
        <v>73</v>
      </c>
      <c r="MR16" s="233" t="str">
        <f>IFERROR(VLOOKUP(MQ16,MN$7:MO$37,2,0)/MO$39,"")</f>
        <v/>
      </c>
      <c r="MS16" s="233" t="str">
        <f t="shared" si="174"/>
        <v/>
      </c>
      <c r="MT16" s="233" t="str">
        <f t="shared" si="175"/>
        <v/>
      </c>
      <c r="MU16" s="233" t="str">
        <f t="shared" si="176"/>
        <v/>
      </c>
      <c r="MV16" s="239" t="str">
        <f>IFERROR(MEDIAN(MV12:MV15),"")</f>
        <v/>
      </c>
      <c r="MW16" s="246"/>
      <c r="MX16" s="228">
        <f t="shared" si="270"/>
        <v>42592</v>
      </c>
      <c r="MY16" s="44" t="str">
        <f t="shared" si="72"/>
        <v>2Wed</v>
      </c>
      <c r="MZ16" s="229">
        <f>SUMPRODUCT((MZ$6='Raw Data'!$I$2:$AN$2)*(MX16='Raw Data'!$B$3:$B$10473)*('Raw Data'!$I$3:$AN$10473))</f>
        <v>0</v>
      </c>
      <c r="NA16" s="228">
        <f t="shared" si="271"/>
        <v>42561</v>
      </c>
      <c r="NB16" s="44" t="str">
        <f t="shared" si="73"/>
        <v>2Sun</v>
      </c>
      <c r="NC16" s="229">
        <f>SUMPRODUCT((NC$6='Raw Data'!$I$2:$AN$2)*(NA16='Raw Data'!$B$3:$B$10473)*('Raw Data'!$I$3:$AN$10473))</f>
        <v>0</v>
      </c>
      <c r="ND16" s="228">
        <f t="shared" si="272"/>
        <v>42531</v>
      </c>
      <c r="NE16" s="44" t="str">
        <f t="shared" si="74"/>
        <v>2Fri</v>
      </c>
      <c r="NF16" s="229">
        <f>SUMPRODUCT((NF$6='Raw Data'!$I$2:$AN$2)*(ND16='Raw Data'!$B$3:$B$10473)*('Raw Data'!$I$3:$AN$10473))</f>
        <v>0</v>
      </c>
      <c r="NG16" s="228">
        <f t="shared" si="273"/>
        <v>42500</v>
      </c>
      <c r="NH16" s="44" t="str">
        <f t="shared" si="75"/>
        <v>2Tue</v>
      </c>
      <c r="NI16" s="229">
        <f>SUMPRODUCT((NI$6='Raw Data'!$I$2:$AN$2)*(NG16='Raw Data'!$B$3:$B$10473)*('Raw Data'!$I$3:$AN$10473))</f>
        <v>0</v>
      </c>
      <c r="NJ16" s="14"/>
      <c r="NK16" s="49" t="s">
        <v>73</v>
      </c>
      <c r="NL16" s="233" t="str">
        <f>IFERROR(VLOOKUP(NK16,NH$7:NI$37,2,0)/NI$39,"")</f>
        <v/>
      </c>
      <c r="NM16" s="233" t="str">
        <f t="shared" si="179"/>
        <v/>
      </c>
      <c r="NN16" s="233" t="str">
        <f t="shared" si="180"/>
        <v/>
      </c>
      <c r="NO16" s="233" t="str">
        <f t="shared" si="181"/>
        <v/>
      </c>
      <c r="NP16" s="239" t="str">
        <f>IFERROR(MEDIAN(NP12:NP15),"")</f>
        <v/>
      </c>
      <c r="NQ16" s="246"/>
      <c r="NR16" s="228">
        <f t="shared" si="274"/>
        <v>42592</v>
      </c>
      <c r="NS16" s="44" t="str">
        <f t="shared" si="76"/>
        <v>2Wed</v>
      </c>
      <c r="NT16" s="229">
        <f>SUMPRODUCT((NT$6='Raw Data'!$I$2:$AN$2)*(NR16='Raw Data'!$B$3:$B$10473)*('Raw Data'!$I$3:$AN$10473))</f>
        <v>0</v>
      </c>
      <c r="NU16" s="228">
        <f t="shared" si="275"/>
        <v>42561</v>
      </c>
      <c r="NV16" s="44" t="str">
        <f t="shared" si="77"/>
        <v>2Sun</v>
      </c>
      <c r="NW16" s="229">
        <f>SUMPRODUCT((NW$6='Raw Data'!$I$2:$AN$2)*(NU16='Raw Data'!$B$3:$B$10473)*('Raw Data'!$I$3:$AN$10473))</f>
        <v>0</v>
      </c>
      <c r="NX16" s="228">
        <f t="shared" si="276"/>
        <v>42531</v>
      </c>
      <c r="NY16" s="44" t="str">
        <f t="shared" si="78"/>
        <v>2Fri</v>
      </c>
      <c r="NZ16" s="229">
        <f>SUMPRODUCT((NZ$6='Raw Data'!$I$2:$AN$2)*(NX16='Raw Data'!$B$3:$B$10473)*('Raw Data'!$I$3:$AN$10473))</f>
        <v>0</v>
      </c>
      <c r="OA16" s="228">
        <f t="shared" si="277"/>
        <v>42500</v>
      </c>
      <c r="OB16" s="44" t="str">
        <f t="shared" si="79"/>
        <v>2Tue</v>
      </c>
      <c r="OC16" s="229">
        <f>SUMPRODUCT((OC$6='Raw Data'!$I$2:$AN$2)*(OA16='Raw Data'!$B$3:$B$10473)*('Raw Data'!$I$3:$AN$10473))</f>
        <v>0</v>
      </c>
      <c r="OD16" s="14"/>
      <c r="OE16" s="49" t="s">
        <v>73</v>
      </c>
      <c r="OF16" s="233" t="str">
        <f>IFERROR(VLOOKUP(OE16,OB$7:OC$37,2,0)/OC$39,"")</f>
        <v/>
      </c>
      <c r="OG16" s="233" t="str">
        <f t="shared" si="184"/>
        <v/>
      </c>
      <c r="OH16" s="233" t="str">
        <f t="shared" si="185"/>
        <v/>
      </c>
      <c r="OI16" s="233" t="str">
        <f t="shared" si="186"/>
        <v/>
      </c>
      <c r="OJ16" s="239" t="str">
        <f>IFERROR(MEDIAN(OJ12:OJ15),"")</f>
        <v/>
      </c>
      <c r="OK16" s="246"/>
      <c r="OL16" s="228">
        <f t="shared" si="278"/>
        <v>42592</v>
      </c>
      <c r="OM16" s="44" t="str">
        <f t="shared" si="80"/>
        <v>2Wed</v>
      </c>
      <c r="ON16" s="229">
        <f>SUMPRODUCT((ON$6='Raw Data'!$I$2:$AN$2)*(OL16='Raw Data'!$B$3:$B$10473)*('Raw Data'!$I$3:$AN$10473))</f>
        <v>0</v>
      </c>
      <c r="OO16" s="228">
        <f t="shared" si="279"/>
        <v>42561</v>
      </c>
      <c r="OP16" s="44" t="str">
        <f t="shared" si="81"/>
        <v>2Sun</v>
      </c>
      <c r="OQ16" s="229">
        <f>SUMPRODUCT((OQ$6='Raw Data'!$I$2:$AN$2)*(OO16='Raw Data'!$B$3:$B$10473)*('Raw Data'!$I$3:$AN$10473))</f>
        <v>0</v>
      </c>
      <c r="OR16" s="228">
        <f t="shared" si="280"/>
        <v>42531</v>
      </c>
      <c r="OS16" s="44" t="str">
        <f t="shared" si="82"/>
        <v>2Fri</v>
      </c>
      <c r="OT16" s="229">
        <f>SUMPRODUCT((OT$6='Raw Data'!$I$2:$AN$2)*(OR16='Raw Data'!$B$3:$B$10473)*('Raw Data'!$I$3:$AN$10473))</f>
        <v>0</v>
      </c>
      <c r="OU16" s="228">
        <f t="shared" si="281"/>
        <v>42500</v>
      </c>
      <c r="OV16" s="44" t="str">
        <f t="shared" si="83"/>
        <v>2Tue</v>
      </c>
      <c r="OW16" s="229">
        <f>SUMPRODUCT((OW$6='Raw Data'!$I$2:$AN$2)*(OU16='Raw Data'!$B$3:$B$10473)*('Raw Data'!$I$3:$AN$10473))</f>
        <v>0</v>
      </c>
      <c r="OX16" s="14"/>
      <c r="OY16" s="49" t="s">
        <v>73</v>
      </c>
      <c r="OZ16" s="233" t="str">
        <f>IFERROR(VLOOKUP(OY16,OV$7:OW$37,2,0)/OW$39,"")</f>
        <v/>
      </c>
      <c r="PA16" s="233" t="str">
        <f t="shared" si="189"/>
        <v/>
      </c>
      <c r="PB16" s="233" t="str">
        <f t="shared" si="190"/>
        <v/>
      </c>
      <c r="PC16" s="233" t="str">
        <f t="shared" si="191"/>
        <v/>
      </c>
      <c r="PD16" s="239" t="str">
        <f>IFERROR(MEDIAN(PD12:PD15),"")</f>
        <v/>
      </c>
      <c r="PE16" s="246"/>
      <c r="PF16" s="228">
        <f t="shared" si="282"/>
        <v>42592</v>
      </c>
      <c r="PG16" s="44" t="str">
        <f t="shared" si="84"/>
        <v>2Wed</v>
      </c>
      <c r="PH16" s="229">
        <f>SUMPRODUCT((PH$6='Raw Data'!$I$2:$AN$2)*(PF16='Raw Data'!$B$3:$B$10473)*('Raw Data'!$I$3:$AN$10473))</f>
        <v>0</v>
      </c>
      <c r="PI16" s="228">
        <f t="shared" si="283"/>
        <v>42561</v>
      </c>
      <c r="PJ16" s="44" t="str">
        <f t="shared" si="85"/>
        <v>2Sun</v>
      </c>
      <c r="PK16" s="229">
        <f>SUMPRODUCT((PK$6='Raw Data'!$I$2:$AN$2)*(PI16='Raw Data'!$B$3:$B$10473)*('Raw Data'!$I$3:$AN$10473))</f>
        <v>0</v>
      </c>
      <c r="PL16" s="228">
        <f t="shared" si="284"/>
        <v>42531</v>
      </c>
      <c r="PM16" s="44" t="str">
        <f t="shared" si="86"/>
        <v>2Fri</v>
      </c>
      <c r="PN16" s="229">
        <f>SUMPRODUCT((PN$6='Raw Data'!$I$2:$AN$2)*(PL16='Raw Data'!$B$3:$B$10473)*('Raw Data'!$I$3:$AN$10473))</f>
        <v>0</v>
      </c>
      <c r="PO16" s="228">
        <f t="shared" si="285"/>
        <v>42500</v>
      </c>
      <c r="PP16" s="44" t="str">
        <f t="shared" si="87"/>
        <v>2Tue</v>
      </c>
      <c r="PQ16" s="229">
        <f>SUMPRODUCT((PQ$6='Raw Data'!$I$2:$AN$2)*(PO16='Raw Data'!$B$3:$B$10473)*('Raw Data'!$I$3:$AN$10473))</f>
        <v>0</v>
      </c>
      <c r="PR16" s="14"/>
      <c r="PS16" s="49" t="s">
        <v>73</v>
      </c>
      <c r="PT16" s="233" t="str">
        <f>IFERROR(VLOOKUP(PS16,PP$7:PQ$37,2,0)/PQ$39,"")</f>
        <v/>
      </c>
      <c r="PU16" s="233" t="str">
        <f t="shared" si="194"/>
        <v/>
      </c>
      <c r="PV16" s="233" t="str">
        <f t="shared" si="195"/>
        <v/>
      </c>
      <c r="PW16" s="233" t="str">
        <f t="shared" si="196"/>
        <v/>
      </c>
      <c r="PX16" s="239" t="str">
        <f>IFERROR(MEDIAN(PX12:PX15),"")</f>
        <v/>
      </c>
    </row>
    <row r="17" spans="2:440" ht="12.75" customHeight="1" x14ac:dyDescent="0.25">
      <c r="B17" s="228">
        <f t="shared" si="198"/>
        <v>42593</v>
      </c>
      <c r="C17" s="44" t="str">
        <f t="shared" si="0"/>
        <v>2Thu</v>
      </c>
      <c r="D17" s="229">
        <f>SUMPRODUCT((D$6='Raw Data'!$I$2:$AN$2)*(B17='Raw Data'!$B$3:$B$10473)*('Raw Data'!$I$3:$AN$10473))</f>
        <v>233</v>
      </c>
      <c r="E17" s="228">
        <f t="shared" si="199"/>
        <v>42562</v>
      </c>
      <c r="F17" s="44" t="str">
        <f t="shared" si="1"/>
        <v>2Mon</v>
      </c>
      <c r="G17" s="229">
        <f>SUMPRODUCT((G$6='Raw Data'!$I$2:$AN$2)*(E17='Raw Data'!$B$3:$B$10473)*('Raw Data'!$I$3:$AN$10473))</f>
        <v>287</v>
      </c>
      <c r="H17" s="228">
        <f t="shared" si="200"/>
        <v>42532</v>
      </c>
      <c r="I17" s="44" t="str">
        <f t="shared" si="2"/>
        <v>2Sat</v>
      </c>
      <c r="J17" s="229">
        <f>SUMPRODUCT((J$6='Raw Data'!$I$2:$AN$2)*(H17='Raw Data'!$B$3:$B$10473)*('Raw Data'!$I$3:$AN$10473))</f>
        <v>177</v>
      </c>
      <c r="K17" s="228">
        <f t="shared" si="201"/>
        <v>42501</v>
      </c>
      <c r="L17" s="44" t="str">
        <f t="shared" si="3"/>
        <v>2Wed</v>
      </c>
      <c r="M17" s="229">
        <f>SUMPRODUCT((M$6='Raw Data'!$I$2:$AN$2)*(K17='Raw Data'!$B$3:$B$10473)*('Raw Data'!$I$3:$AN$10473))</f>
        <v>209</v>
      </c>
      <c r="N17" s="14"/>
      <c r="O17" s="49" t="s">
        <v>74</v>
      </c>
      <c r="P17" s="53">
        <f t="shared" si="88"/>
        <v>2.9099488792764451E-2</v>
      </c>
      <c r="Q17" s="53">
        <f t="shared" si="89"/>
        <v>3.4106182795698922E-2</v>
      </c>
      <c r="R17" s="53">
        <f t="shared" si="90"/>
        <v>3.2495667244367421E-2</v>
      </c>
      <c r="S17" s="53">
        <f t="shared" si="91"/>
        <v>3.5675082327113063E-2</v>
      </c>
      <c r="T17" s="55">
        <f>IFERROR(MEDIAN(P17:S17),"")</f>
        <v>3.3300925020033172E-2</v>
      </c>
      <c r="U17" s="246"/>
      <c r="V17" s="228">
        <f t="shared" si="202"/>
        <v>42593</v>
      </c>
      <c r="W17" s="44" t="str">
        <f t="shared" si="4"/>
        <v>2Thu</v>
      </c>
      <c r="X17" s="229">
        <f>SUMPRODUCT((X$6='Raw Data'!$I$2:$AN$2)*(V17='Raw Data'!$B$3:$B$10473)*('Raw Data'!$I$3:$AN$10473))</f>
        <v>388</v>
      </c>
      <c r="Y17" s="228">
        <f t="shared" si="203"/>
        <v>42562</v>
      </c>
      <c r="Z17" s="44" t="str">
        <f t="shared" si="5"/>
        <v>2Mon</v>
      </c>
      <c r="AA17" s="229">
        <f>SUMPRODUCT((AA$6='Raw Data'!$I$2:$AN$2)*(Y17='Raw Data'!$B$3:$B$10473)*('Raw Data'!$I$3:$AN$10473))</f>
        <v>334</v>
      </c>
      <c r="AB17" s="228">
        <f t="shared" si="204"/>
        <v>42532</v>
      </c>
      <c r="AC17" s="44" t="str">
        <f t="shared" si="6"/>
        <v>2Sat</v>
      </c>
      <c r="AD17" s="229">
        <f>SUMPRODUCT((AD$6='Raw Data'!$I$2:$AN$2)*(AB17='Raw Data'!$B$3:$B$10473)*('Raw Data'!$I$3:$AN$10473))</f>
        <v>179</v>
      </c>
      <c r="AE17" s="228">
        <f t="shared" si="205"/>
        <v>42501</v>
      </c>
      <c r="AF17" s="44" t="str">
        <f t="shared" si="7"/>
        <v>2Wed</v>
      </c>
      <c r="AG17" s="229">
        <f>SUMPRODUCT((AG$6='Raw Data'!$I$2:$AN$2)*(AE17='Raw Data'!$B$3:$B$10473)*('Raw Data'!$I$3:$AN$10473))</f>
        <v>188</v>
      </c>
      <c r="AH17" s="14"/>
      <c r="AI17" s="49" t="s">
        <v>74</v>
      </c>
      <c r="AJ17" s="53">
        <f t="shared" ref="AJ17:AJ41" si="308">IFERROR(VLOOKUP(AI17,AF$7:AG$37,2,0)/AG$39,"")</f>
        <v>3.2069970845481049E-2</v>
      </c>
      <c r="AK17" s="53">
        <f t="shared" si="94"/>
        <v>2.9721155451661378E-2</v>
      </c>
      <c r="AL17" s="53">
        <f t="shared" si="95"/>
        <v>2.6627552747376736E-2</v>
      </c>
      <c r="AM17" s="53">
        <f t="shared" si="96"/>
        <v>3.3924960682992583E-2</v>
      </c>
      <c r="AN17" s="55">
        <f>IFERROR(MEDIAN(AJ17:AM17),"")</f>
        <v>3.0895563148571212E-2</v>
      </c>
      <c r="AO17" s="246"/>
      <c r="AP17" s="228">
        <f t="shared" si="206"/>
        <v>42593</v>
      </c>
      <c r="AQ17" s="44" t="str">
        <f t="shared" si="8"/>
        <v>2Thu</v>
      </c>
      <c r="AR17" s="229">
        <f>SUMPRODUCT((AR$6='Raw Data'!$I$2:$AN$2)*(AP17='Raw Data'!$B$3:$B$10473)*('Raw Data'!$I$3:$AN$10473))</f>
        <v>106</v>
      </c>
      <c r="AS17" s="228">
        <f t="shared" si="207"/>
        <v>42562</v>
      </c>
      <c r="AT17" s="44" t="str">
        <f t="shared" si="9"/>
        <v>2Mon</v>
      </c>
      <c r="AU17" s="229">
        <f>SUMPRODUCT((AU$6='Raw Data'!$I$2:$AN$2)*(AS17='Raw Data'!$B$3:$B$10473)*('Raw Data'!$I$3:$AN$10473))</f>
        <v>104</v>
      </c>
      <c r="AV17" s="228">
        <f t="shared" si="208"/>
        <v>42532</v>
      </c>
      <c r="AW17" s="44" t="str">
        <f t="shared" si="10"/>
        <v>2Sat</v>
      </c>
      <c r="AX17" s="229">
        <f>SUMPRODUCT((AX$6='Raw Data'!$I$2:$AN$2)*(AV17='Raw Data'!$B$3:$B$10473)*('Raw Data'!$I$3:$AN$10473))</f>
        <v>77</v>
      </c>
      <c r="AY17" s="228">
        <f t="shared" si="209"/>
        <v>42501</v>
      </c>
      <c r="AZ17" s="44" t="str">
        <f t="shared" si="11"/>
        <v>2Wed</v>
      </c>
      <c r="BA17" s="229">
        <f>SUMPRODUCT((BA$6='Raw Data'!$I$2:$AN$2)*(AY17='Raw Data'!$B$3:$B$10473)*('Raw Data'!$I$3:$AN$10473))</f>
        <v>78</v>
      </c>
      <c r="BB17" s="14"/>
      <c r="BC17" s="49" t="s">
        <v>74</v>
      </c>
      <c r="BD17" s="53">
        <f t="shared" ref="BD17:BD41" si="309">IFERROR(VLOOKUP(BC17,AZ$7:BA$37,2,0)/BA$39,"")</f>
        <v>3.1739654479710729E-2</v>
      </c>
      <c r="BE17" s="53">
        <f t="shared" si="99"/>
        <v>3.0835284933645589E-2</v>
      </c>
      <c r="BF17" s="53">
        <f t="shared" si="100"/>
        <v>3.5109331690791501E-2</v>
      </c>
      <c r="BG17" s="53">
        <f t="shared" si="101"/>
        <v>3.2150439793751893E-2</v>
      </c>
      <c r="BH17" s="55">
        <f>IFERROR(MEDIAN(BD17:BG17),"")</f>
        <v>3.1945047136731311E-2</v>
      </c>
      <c r="BI17" s="246"/>
      <c r="BJ17" s="228">
        <f t="shared" si="210"/>
        <v>42593</v>
      </c>
      <c r="BK17" s="44" t="str">
        <f t="shared" si="12"/>
        <v>2Thu</v>
      </c>
      <c r="BL17" s="229">
        <f>SUMPRODUCT((BL$6='Raw Data'!$I$2:$AN$2)*(BJ17='Raw Data'!$B$3:$B$10473)*('Raw Data'!$I$3:$AN$10473))</f>
        <v>36</v>
      </c>
      <c r="BM17" s="228">
        <f t="shared" si="211"/>
        <v>42562</v>
      </c>
      <c r="BN17" s="44" t="str">
        <f t="shared" si="13"/>
        <v>2Mon</v>
      </c>
      <c r="BO17" s="229">
        <f>SUMPRODUCT((BO$6='Raw Data'!$I$2:$AN$2)*(BM17='Raw Data'!$B$3:$B$10473)*('Raw Data'!$I$3:$AN$10473))</f>
        <v>32</v>
      </c>
      <c r="BP17" s="228">
        <f t="shared" si="212"/>
        <v>42532</v>
      </c>
      <c r="BQ17" s="44" t="str">
        <f t="shared" si="14"/>
        <v>2Sat</v>
      </c>
      <c r="BR17" s="229">
        <f>SUMPRODUCT((BR$6='Raw Data'!$I$2:$AN$2)*(BP17='Raw Data'!$B$3:$B$10473)*('Raw Data'!$I$3:$AN$10473))</f>
        <v>37</v>
      </c>
      <c r="BS17" s="228">
        <f t="shared" si="213"/>
        <v>42501</v>
      </c>
      <c r="BT17" s="44" t="str">
        <f t="shared" si="15"/>
        <v>2Wed</v>
      </c>
      <c r="BU17" s="229">
        <f>SUMPRODUCT((BU$6='Raw Data'!$I$2:$AN$2)*(BS17='Raw Data'!$B$3:$B$10473)*('Raw Data'!$I$3:$AN$10473))</f>
        <v>44</v>
      </c>
      <c r="BV17" s="14"/>
      <c r="BW17" s="49" t="s">
        <v>74</v>
      </c>
      <c r="BX17" s="53">
        <f t="shared" ref="BX17:BX41" si="310">IFERROR(VLOOKUP(BW17,BT$7:BU$37,2,0)/BU$39,"")</f>
        <v>3.8365304420350292E-2</v>
      </c>
      <c r="BY17" s="53">
        <f t="shared" si="104"/>
        <v>4.8415492957746477E-2</v>
      </c>
      <c r="BZ17" s="53">
        <f t="shared" si="105"/>
        <v>3.0660377358490566E-2</v>
      </c>
      <c r="CA17" s="53">
        <f t="shared" si="106"/>
        <v>4.3512043512043512E-2</v>
      </c>
      <c r="CB17" s="55">
        <f>IFERROR(MEDIAN(BX17:CA17),"")</f>
        <v>4.0938673966196902E-2</v>
      </c>
      <c r="CC17" s="246"/>
      <c r="CD17" s="228">
        <f t="shared" si="214"/>
        <v>42593</v>
      </c>
      <c r="CE17" s="44" t="str">
        <f t="shared" si="16"/>
        <v>2Thu</v>
      </c>
      <c r="CF17" s="229">
        <f>SUMPRODUCT((CF$6='Raw Data'!$I$2:$AN$2)*(CD17='Raw Data'!$B$3:$B$10473)*('Raw Data'!$I$3:$AN$10473))</f>
        <v>430</v>
      </c>
      <c r="CG17" s="228">
        <f t="shared" si="215"/>
        <v>42562</v>
      </c>
      <c r="CH17" s="44" t="str">
        <f t="shared" si="17"/>
        <v>2Mon</v>
      </c>
      <c r="CI17" s="229">
        <f>SUMPRODUCT((CI$6='Raw Data'!$I$2:$AN$2)*(CG17='Raw Data'!$B$3:$B$10473)*('Raw Data'!$I$3:$AN$10473))</f>
        <v>473</v>
      </c>
      <c r="CJ17" s="228">
        <f t="shared" si="216"/>
        <v>42532</v>
      </c>
      <c r="CK17" s="44" t="str">
        <f t="shared" si="18"/>
        <v>2Sat</v>
      </c>
      <c r="CL17" s="229">
        <f>SUMPRODUCT((CL$6='Raw Data'!$I$2:$AN$2)*(CJ17='Raw Data'!$B$3:$B$10473)*('Raw Data'!$I$3:$AN$10473))</f>
        <v>324</v>
      </c>
      <c r="CM17" s="228">
        <f t="shared" si="217"/>
        <v>42501</v>
      </c>
      <c r="CN17" s="44" t="str">
        <f t="shared" si="19"/>
        <v>2Wed</v>
      </c>
      <c r="CO17" s="229">
        <f>SUMPRODUCT((CO$6='Raw Data'!$I$2:$AN$2)*(CM17='Raw Data'!$B$3:$B$10473)*('Raw Data'!$I$3:$AN$10473))</f>
        <v>500</v>
      </c>
      <c r="CP17" s="14"/>
      <c r="CQ17" s="49" t="s">
        <v>74</v>
      </c>
      <c r="CR17" s="53">
        <f t="shared" ref="CR17:CR41" si="311">IFERROR(VLOOKUP(CQ17,CN$7:CO$37,2,0)/CO$39,"")</f>
        <v>3.6607466473359912E-2</v>
      </c>
      <c r="CS17" s="53">
        <f t="shared" si="109"/>
        <v>3.4641347081077072E-2</v>
      </c>
      <c r="CT17" s="53">
        <f t="shared" si="110"/>
        <v>3.8162488099016185E-2</v>
      </c>
      <c r="CU17" s="53">
        <f t="shared" si="111"/>
        <v>3.9742131209708001E-2</v>
      </c>
      <c r="CV17" s="55">
        <f>IFERROR(MEDIAN(CR17:CU17),"")</f>
        <v>3.7384977286188045E-2</v>
      </c>
      <c r="CW17" s="246"/>
      <c r="CX17" s="228">
        <f t="shared" si="218"/>
        <v>42593</v>
      </c>
      <c r="CY17" s="44" t="str">
        <f t="shared" si="20"/>
        <v>2Thu</v>
      </c>
      <c r="CZ17" s="229">
        <f>SUMPRODUCT((CZ$6='Raw Data'!$I$2:$AN$2)*(CX17='Raw Data'!$B$3:$B$10473)*('Raw Data'!$I$3:$AN$10473))</f>
        <v>88</v>
      </c>
      <c r="DA17" s="228">
        <f t="shared" si="219"/>
        <v>42562</v>
      </c>
      <c r="DB17" s="44" t="str">
        <f t="shared" si="21"/>
        <v>2Mon</v>
      </c>
      <c r="DC17" s="229">
        <f>SUMPRODUCT((DC$6='Raw Data'!$I$2:$AN$2)*(DA17='Raw Data'!$B$3:$B$10473)*('Raw Data'!$I$3:$AN$10473))</f>
        <v>112</v>
      </c>
      <c r="DD17" s="228">
        <f t="shared" si="220"/>
        <v>42532</v>
      </c>
      <c r="DE17" s="44" t="str">
        <f t="shared" si="22"/>
        <v>2Sat</v>
      </c>
      <c r="DF17" s="229">
        <f>SUMPRODUCT((DF$6='Raw Data'!$I$2:$AN$2)*(DD17='Raw Data'!$B$3:$B$10473)*('Raw Data'!$I$3:$AN$10473))</f>
        <v>47</v>
      </c>
      <c r="DG17" s="228">
        <f t="shared" si="221"/>
        <v>42593</v>
      </c>
      <c r="DH17" s="44" t="str">
        <f t="shared" si="23"/>
        <v>2Thu</v>
      </c>
      <c r="DI17" s="229">
        <f>SUMPRODUCT((DI$6='Raw Data'!$I$2:$AN$2)*(DG17='Raw Data'!$B$3:$B$10473)*('Raw Data'!$I$3:$AN$10473))</f>
        <v>88</v>
      </c>
      <c r="DJ17" s="14"/>
      <c r="DK17" s="49" t="s">
        <v>74</v>
      </c>
      <c r="DL17" s="53">
        <f t="shared" ref="DL17:DL41" si="312">IFERROR(VLOOKUP(DK17,DH$7:DI$37,2,0)/DI$39,"")</f>
        <v>3.9942425332853547E-2</v>
      </c>
      <c r="DM17" s="53">
        <f t="shared" si="114"/>
        <v>3.3462033462033462E-2</v>
      </c>
      <c r="DN17" s="53">
        <f t="shared" si="115"/>
        <v>3.1127129750982963E-2</v>
      </c>
      <c r="DO17" s="53">
        <f t="shared" si="116"/>
        <v>3.9942425332853547E-2</v>
      </c>
      <c r="DP17" s="55">
        <f>IFERROR(MEDIAN(DL17:DO17),"")</f>
        <v>3.6702229397443505E-2</v>
      </c>
      <c r="DQ17" s="246"/>
      <c r="DR17" s="228">
        <f t="shared" si="222"/>
        <v>42593</v>
      </c>
      <c r="DS17" s="44" t="str">
        <f t="shared" si="24"/>
        <v>2Thu</v>
      </c>
      <c r="DT17" s="229">
        <f>SUMPRODUCT((DT$6='Raw Data'!$I$2:$AN$2)*(DR17='Raw Data'!$B$3:$B$10473)*('Raw Data'!$I$3:$AN$10473))</f>
        <v>297</v>
      </c>
      <c r="DU17" s="228">
        <f t="shared" si="223"/>
        <v>42562</v>
      </c>
      <c r="DV17" s="44" t="str">
        <f t="shared" si="25"/>
        <v>2Mon</v>
      </c>
      <c r="DW17" s="229">
        <f>SUMPRODUCT((DW$6='Raw Data'!$I$2:$AN$2)*(DU17='Raw Data'!$B$3:$B$10473)*('Raw Data'!$I$3:$AN$10473))</f>
        <v>390</v>
      </c>
      <c r="DX17" s="228">
        <f t="shared" si="224"/>
        <v>42532</v>
      </c>
      <c r="DY17" s="44" t="str">
        <f t="shared" si="26"/>
        <v>2Sat</v>
      </c>
      <c r="DZ17" s="229">
        <f>SUMPRODUCT((DZ$6='Raw Data'!$I$2:$AN$2)*(DX17='Raw Data'!$B$3:$B$10473)*('Raw Data'!$I$3:$AN$10473))</f>
        <v>0</v>
      </c>
      <c r="EA17" s="228">
        <f t="shared" si="225"/>
        <v>42501</v>
      </c>
      <c r="EB17" s="44" t="str">
        <f t="shared" si="27"/>
        <v>2Wed</v>
      </c>
      <c r="EC17" s="229">
        <f>SUMPRODUCT((EC$6='Raw Data'!$I$2:$AN$2)*(EA17='Raw Data'!$B$3:$B$10473)*('Raw Data'!$I$3:$AN$10473))</f>
        <v>96</v>
      </c>
      <c r="ED17" s="14"/>
      <c r="EE17" s="49" t="s">
        <v>74</v>
      </c>
      <c r="EF17" s="53">
        <f t="shared" ref="EF17:EF41" si="313">IFERROR(VLOOKUP(EE17,EB$7:EC$37,2,0)/EC$39,"")</f>
        <v>4.7058823529411764E-2</v>
      </c>
      <c r="EG17" s="53">
        <f t="shared" si="119"/>
        <v>3.8846380223660978E-2</v>
      </c>
      <c r="EH17" s="53">
        <f t="shared" si="120"/>
        <v>3.1716821822905389E-2</v>
      </c>
      <c r="EI17" s="53">
        <f t="shared" si="121"/>
        <v>3.5372571759930416E-2</v>
      </c>
      <c r="EJ17" s="55">
        <f>IFERROR(MEDIAN(EF17:EI17),"")</f>
        <v>3.7109475991795697E-2</v>
      </c>
      <c r="EK17" s="246"/>
      <c r="EL17" s="228">
        <f t="shared" si="226"/>
        <v>42593</v>
      </c>
      <c r="EM17" s="44" t="str">
        <f t="shared" si="28"/>
        <v>2Thu</v>
      </c>
      <c r="EN17" s="229">
        <f>SUMPRODUCT((EN$6='Raw Data'!$I$2:$AN$2)*(EL17='Raw Data'!$B$3:$B$10473)*('Raw Data'!$I$3:$AN$10473))</f>
        <v>2644</v>
      </c>
      <c r="EO17" s="228">
        <f t="shared" si="227"/>
        <v>42562</v>
      </c>
      <c r="EP17" s="44" t="str">
        <f t="shared" si="29"/>
        <v>2Mon</v>
      </c>
      <c r="EQ17" s="229">
        <f>SUMPRODUCT((EQ$6='Raw Data'!$I$2:$AN$2)*(EO17='Raw Data'!$B$3:$B$10473)*('Raw Data'!$I$3:$AN$10473))</f>
        <v>3505</v>
      </c>
      <c r="ER17" s="228">
        <f t="shared" si="228"/>
        <v>42532</v>
      </c>
      <c r="ES17" s="44" t="str">
        <f t="shared" si="30"/>
        <v>2Sat</v>
      </c>
      <c r="ET17" s="229">
        <f>SUMPRODUCT((ET$6='Raw Data'!$I$2:$AN$2)*(ER17='Raw Data'!$B$3:$B$10473)*('Raw Data'!$I$3:$AN$10473))</f>
        <v>1575</v>
      </c>
      <c r="EU17" s="228">
        <f t="shared" si="229"/>
        <v>42501</v>
      </c>
      <c r="EV17" s="44" t="str">
        <f t="shared" si="31"/>
        <v>2Wed</v>
      </c>
      <c r="EW17" s="229">
        <f>SUMPRODUCT((EW$6='Raw Data'!$I$2:$AN$2)*(EU17='Raw Data'!$B$3:$B$10473)*('Raw Data'!$I$3:$AN$10473))</f>
        <v>3028</v>
      </c>
      <c r="EX17" s="14"/>
      <c r="EY17" s="49" t="s">
        <v>74</v>
      </c>
      <c r="EZ17" s="53">
        <f t="shared" ref="EZ17:EZ41" si="314">IFERROR(VLOOKUP(EY17,EV$7:EW$37,2,0)/EW$39,"")</f>
        <v>4.3958647694820982E-2</v>
      </c>
      <c r="FA17" s="53">
        <f t="shared" si="124"/>
        <v>3.8992295718826439E-2</v>
      </c>
      <c r="FB17" s="53">
        <f t="shared" si="125"/>
        <v>4.5721399554448955E-2</v>
      </c>
      <c r="FC17" s="53">
        <f t="shared" si="126"/>
        <v>3.8993546550251494E-2</v>
      </c>
      <c r="FD17" s="55">
        <f>IFERROR(MEDIAN(EZ17:FC17),"")</f>
        <v>4.1476097122536235E-2</v>
      </c>
      <c r="FE17" s="246"/>
      <c r="FF17" s="228">
        <f t="shared" si="230"/>
        <v>42593</v>
      </c>
      <c r="FG17" s="44" t="str">
        <f t="shared" si="32"/>
        <v>2Thu</v>
      </c>
      <c r="FH17" s="229">
        <f>SUMPRODUCT((FH$6='Raw Data'!$I$2:$AN$2)*(FF17='Raw Data'!$B$3:$B$10473)*('Raw Data'!$I$3:$AN$10473))</f>
        <v>2403</v>
      </c>
      <c r="FI17" s="228">
        <f t="shared" si="231"/>
        <v>42562</v>
      </c>
      <c r="FJ17" s="44" t="str">
        <f t="shared" si="33"/>
        <v>2Mon</v>
      </c>
      <c r="FK17" s="229">
        <f>SUMPRODUCT((FK$6='Raw Data'!$I$2:$AN$2)*(FI17='Raw Data'!$B$3:$B$10473)*('Raw Data'!$I$3:$AN$10473))</f>
        <v>2396</v>
      </c>
      <c r="FL17" s="228">
        <f t="shared" si="232"/>
        <v>42532</v>
      </c>
      <c r="FM17" s="44" t="str">
        <f t="shared" si="34"/>
        <v>2Sat</v>
      </c>
      <c r="FN17" s="229">
        <f>SUMPRODUCT((FN$6='Raw Data'!$I$2:$AN$2)*(FL17='Raw Data'!$B$3:$B$10473)*('Raw Data'!$I$3:$AN$10473))</f>
        <v>1484</v>
      </c>
      <c r="FO17" s="228">
        <f t="shared" si="233"/>
        <v>42501</v>
      </c>
      <c r="FP17" s="44" t="str">
        <f t="shared" si="35"/>
        <v>2Wed</v>
      </c>
      <c r="FQ17" s="229">
        <f>SUMPRODUCT((FQ$6='Raw Data'!$I$2:$AN$2)*(FO17='Raw Data'!$B$3:$B$10473)*('Raw Data'!$I$3:$AN$10473))</f>
        <v>2156</v>
      </c>
      <c r="FR17" s="14"/>
      <c r="FS17" s="49" t="s">
        <v>74</v>
      </c>
      <c r="FT17" s="53">
        <f t="shared" ref="FT17:FT41" si="315">IFERROR(VLOOKUP(FS17,FP$7:FQ$37,2,0)/FQ$39,"")</f>
        <v>3.7651692390554256E-2</v>
      </c>
      <c r="FU17" s="53">
        <f t="shared" si="129"/>
        <v>3.5551645622024425E-2</v>
      </c>
      <c r="FV17" s="53">
        <f t="shared" si="130"/>
        <v>3.6168703192747342E-2</v>
      </c>
      <c r="FW17" s="53">
        <f t="shared" si="131"/>
        <v>3.3493229188776161E-2</v>
      </c>
      <c r="FX17" s="55">
        <f>IFERROR(MEDIAN(FT17:FW17),"")</f>
        <v>3.5860174407385884E-2</v>
      </c>
      <c r="FY17" s="246"/>
      <c r="FZ17" s="228">
        <f t="shared" si="234"/>
        <v>42593</v>
      </c>
      <c r="GA17" s="44" t="str">
        <f t="shared" si="36"/>
        <v>2Thu</v>
      </c>
      <c r="GB17" s="229">
        <f>SUMPRODUCT((GB$6='Raw Data'!$I$2:$AN$2)*(FZ17='Raw Data'!$B$3:$B$10473)*('Raw Data'!$I$3:$AN$10473))</f>
        <v>149</v>
      </c>
      <c r="GC17" s="228">
        <f t="shared" si="235"/>
        <v>42562</v>
      </c>
      <c r="GD17" s="44" t="str">
        <f t="shared" si="37"/>
        <v>2Mon</v>
      </c>
      <c r="GE17" s="229">
        <f>SUMPRODUCT((GE$6='Raw Data'!$I$2:$AN$2)*(GC17='Raw Data'!$B$3:$B$10473)*('Raw Data'!$I$3:$AN$10473))</f>
        <v>137</v>
      </c>
      <c r="GF17" s="228">
        <f t="shared" si="236"/>
        <v>42532</v>
      </c>
      <c r="GG17" s="44" t="str">
        <f t="shared" si="38"/>
        <v>2Sat</v>
      </c>
      <c r="GH17" s="229">
        <f>SUMPRODUCT((GH$6='Raw Data'!$I$2:$AN$2)*(GF17='Raw Data'!$B$3:$B$10473)*('Raw Data'!$I$3:$AN$10473))</f>
        <v>104</v>
      </c>
      <c r="GI17" s="228">
        <f t="shared" si="237"/>
        <v>42501</v>
      </c>
      <c r="GJ17" s="44" t="str">
        <f t="shared" si="39"/>
        <v>2Wed</v>
      </c>
      <c r="GK17" s="229">
        <f>SUMPRODUCT((GK$6='Raw Data'!$I$2:$AN$2)*(GI17='Raw Data'!$B$3:$B$10473)*('Raw Data'!$I$3:$AN$10473))</f>
        <v>161</v>
      </c>
      <c r="GL17" s="14"/>
      <c r="GM17" s="49" t="s">
        <v>74</v>
      </c>
      <c r="GN17" s="53">
        <f t="shared" ref="GN17:GN41" si="316">IFERROR(VLOOKUP(GM17,GJ$7:GK$37,2,0)/GK$39,"")</f>
        <v>3.3257403189066059E-2</v>
      </c>
      <c r="GO17" s="53">
        <f t="shared" si="134"/>
        <v>3.7950664136622389E-2</v>
      </c>
      <c r="GP17" s="53">
        <f t="shared" si="135"/>
        <v>3.4419458467186782E-2</v>
      </c>
      <c r="GQ17" s="53">
        <f t="shared" si="136"/>
        <v>3.9898523985239853E-2</v>
      </c>
      <c r="GR17" s="55">
        <f>IFERROR(MEDIAN(GN17:GQ17),"")</f>
        <v>3.6185061301904589E-2</v>
      </c>
      <c r="GS17" s="246"/>
      <c r="GT17" s="228">
        <f t="shared" si="238"/>
        <v>42593</v>
      </c>
      <c r="GU17" s="44" t="str">
        <f t="shared" si="40"/>
        <v>2Thu</v>
      </c>
      <c r="GV17" s="229">
        <f>SUMPRODUCT((GV$6='Raw Data'!$I$2:$AN$2)*(GT17='Raw Data'!$B$3:$B$10473)*('Raw Data'!$I$3:$AN$10473))</f>
        <v>67</v>
      </c>
      <c r="GW17" s="228">
        <f t="shared" si="239"/>
        <v>42562</v>
      </c>
      <c r="GX17" s="44" t="str">
        <f t="shared" si="41"/>
        <v>2Mon</v>
      </c>
      <c r="GY17" s="229">
        <f>SUMPRODUCT((GY$6='Raw Data'!$I$2:$AN$2)*(GW17='Raw Data'!$B$3:$B$10473)*('Raw Data'!$I$3:$AN$10473))</f>
        <v>158</v>
      </c>
      <c r="GZ17" s="228">
        <f t="shared" si="240"/>
        <v>42532</v>
      </c>
      <c r="HA17" s="44" t="str">
        <f t="shared" si="42"/>
        <v>2Sat</v>
      </c>
      <c r="HB17" s="229">
        <f>SUMPRODUCT((HB$6='Raw Data'!$I$2:$AN$2)*(GZ17='Raw Data'!$B$3:$B$10473)*('Raw Data'!$I$3:$AN$10473))</f>
        <v>52</v>
      </c>
      <c r="HC17" s="228">
        <f t="shared" si="241"/>
        <v>42501</v>
      </c>
      <c r="HD17" s="44" t="str">
        <f t="shared" si="43"/>
        <v>2Wed</v>
      </c>
      <c r="HE17" s="229">
        <f>SUMPRODUCT((HE$6='Raw Data'!$I$2:$AN$2)*(HC17='Raw Data'!$B$3:$B$10473)*('Raw Data'!$I$3:$AN$10473))</f>
        <v>68</v>
      </c>
      <c r="HF17" s="14"/>
      <c r="HG17" s="49" t="s">
        <v>74</v>
      </c>
      <c r="HH17" s="53">
        <f t="shared" ref="HH17:HH41" si="317">IFERROR(VLOOKUP(HG17,HD$7:HE$37,2,0)/HE$39,"")</f>
        <v>2.2805017103762829E-2</v>
      </c>
      <c r="HI17" s="53">
        <f t="shared" si="139"/>
        <v>2.5974025974025976E-2</v>
      </c>
      <c r="HJ17" s="53">
        <f t="shared" si="140"/>
        <v>2.291950886766712E-2</v>
      </c>
      <c r="HK17" s="53">
        <f t="shared" si="141"/>
        <v>3.3051189036678759E-2</v>
      </c>
      <c r="HL17" s="55">
        <f>IFERROR(MEDIAN(HH17:HK17),"")</f>
        <v>2.4446767420846546E-2</v>
      </c>
      <c r="HM17" s="246"/>
      <c r="HN17" s="228">
        <f t="shared" si="242"/>
        <v>42593</v>
      </c>
      <c r="HO17" s="44" t="str">
        <f t="shared" si="44"/>
        <v>2Thu</v>
      </c>
      <c r="HP17" s="229">
        <f>SUMPRODUCT((HP$6='Raw Data'!$I$2:$AN$2)*(HN17='Raw Data'!$B$3:$B$10473)*('Raw Data'!$I$3:$AN$10473))</f>
        <v>144</v>
      </c>
      <c r="HQ17" s="228">
        <f t="shared" si="243"/>
        <v>42562</v>
      </c>
      <c r="HR17" s="44" t="str">
        <f t="shared" si="45"/>
        <v>2Mon</v>
      </c>
      <c r="HS17" s="229">
        <f>SUMPRODUCT((HS$6='Raw Data'!$I$2:$AN$2)*(HQ17='Raw Data'!$B$3:$B$10473)*('Raw Data'!$I$3:$AN$10473))</f>
        <v>147</v>
      </c>
      <c r="HT17" s="228">
        <f t="shared" si="244"/>
        <v>42532</v>
      </c>
      <c r="HU17" s="44" t="str">
        <f t="shared" si="46"/>
        <v>2Sat</v>
      </c>
      <c r="HV17" s="229">
        <f>SUMPRODUCT((HV$6='Raw Data'!$I$2:$AN$2)*(HT17='Raw Data'!$B$3:$B$10473)*('Raw Data'!$I$3:$AN$10473))</f>
        <v>128</v>
      </c>
      <c r="HW17" s="228">
        <f t="shared" si="245"/>
        <v>42501</v>
      </c>
      <c r="HX17" s="44" t="str">
        <f t="shared" si="47"/>
        <v>2Wed</v>
      </c>
      <c r="HY17" s="229">
        <f>SUMPRODUCT((HY$6='Raw Data'!$I$2:$AN$2)*(HW17='Raw Data'!$B$3:$B$10473)*('Raw Data'!$I$3:$AN$10473))</f>
        <v>183</v>
      </c>
      <c r="HZ17" s="14"/>
      <c r="IA17" s="49" t="s">
        <v>74</v>
      </c>
      <c r="IB17" s="53">
        <f t="shared" ref="IB17:IB41" si="318">IFERROR(VLOOKUP(IA17,HX$7:HY$37,2,0)/HY$39,"")</f>
        <v>3.1822971548998949E-2</v>
      </c>
      <c r="IC17" s="53">
        <f t="shared" si="144"/>
        <v>2.6383763837638376E-2</v>
      </c>
      <c r="ID17" s="53">
        <f t="shared" si="145"/>
        <v>4.5699504203492135E-2</v>
      </c>
      <c r="IE17" s="53">
        <f t="shared" si="146"/>
        <v>3.223698540622958E-2</v>
      </c>
      <c r="IF17" s="55">
        <f>IFERROR(MEDIAN(IB17:IE17),"")</f>
        <v>3.2029978477614268E-2</v>
      </c>
      <c r="IG17" s="246"/>
      <c r="IH17" s="228">
        <f t="shared" si="246"/>
        <v>42593</v>
      </c>
      <c r="II17" s="44" t="str">
        <f t="shared" si="48"/>
        <v>2Thu</v>
      </c>
      <c r="IJ17" s="229">
        <f>SUMPRODUCT((IJ$6='Raw Data'!$I$2:$AN$2)*(IH17='Raw Data'!$B$3:$B$10473)*('Raw Data'!$I$3:$AN$10473))</f>
        <v>28</v>
      </c>
      <c r="IK17" s="228">
        <f t="shared" si="247"/>
        <v>42562</v>
      </c>
      <c r="IL17" s="44" t="str">
        <f t="shared" si="49"/>
        <v>2Mon</v>
      </c>
      <c r="IM17" s="229">
        <f>SUMPRODUCT((IM$6='Raw Data'!$I$2:$AN$2)*(IK17='Raw Data'!$B$3:$B$10473)*('Raw Data'!$I$3:$AN$10473))</f>
        <v>39</v>
      </c>
      <c r="IN17" s="228">
        <f t="shared" si="248"/>
        <v>42532</v>
      </c>
      <c r="IO17" s="44" t="str">
        <f t="shared" si="50"/>
        <v>2Sat</v>
      </c>
      <c r="IP17" s="229">
        <f>SUMPRODUCT((IP$6='Raw Data'!$I$2:$AN$2)*(IN17='Raw Data'!$B$3:$B$10473)*('Raw Data'!$I$3:$AN$10473))</f>
        <v>0</v>
      </c>
      <c r="IQ17" s="228">
        <f t="shared" si="249"/>
        <v>42501</v>
      </c>
      <c r="IR17" s="44" t="str">
        <f t="shared" si="51"/>
        <v>2Wed</v>
      </c>
      <c r="IS17" s="229">
        <f>SUMPRODUCT((IS$6='Raw Data'!$I$2:$AN$2)*(IQ17='Raw Data'!$B$3:$B$10473)*('Raw Data'!$I$3:$AN$10473))</f>
        <v>31</v>
      </c>
      <c r="IT17" s="14"/>
      <c r="IU17" s="49" t="s">
        <v>74</v>
      </c>
      <c r="IV17" s="53">
        <f t="shared" ref="IV17:IV41" si="319">IFERROR(VLOOKUP(IU17,IR$7:IS$37,2,0)/IS$39,"")</f>
        <v>7.1428571428571425E-2</v>
      </c>
      <c r="IW17" s="53">
        <f t="shared" si="149"/>
        <v>4.6382189239332093E-2</v>
      </c>
      <c r="IX17" s="53">
        <f t="shared" si="150"/>
        <v>4.8064085447263018E-2</v>
      </c>
      <c r="IY17" s="53">
        <f t="shared" si="151"/>
        <v>4.145077720207254E-2</v>
      </c>
      <c r="IZ17" s="55">
        <f>IFERROR(MEDIAN(IV17:IY17),"")</f>
        <v>4.7223137343297555E-2</v>
      </c>
      <c r="JA17" s="246"/>
      <c r="JB17" s="228">
        <f t="shared" si="250"/>
        <v>42593</v>
      </c>
      <c r="JC17" s="44" t="str">
        <f t="shared" si="52"/>
        <v>2Thu</v>
      </c>
      <c r="JD17" s="229">
        <f>SUMPRODUCT((JD$6='Raw Data'!$I$2:$AN$2)*(JB17='Raw Data'!$B$3:$B$10473)*('Raw Data'!$I$3:$AN$10473))</f>
        <v>74</v>
      </c>
      <c r="JE17" s="228">
        <f t="shared" si="251"/>
        <v>42562</v>
      </c>
      <c r="JF17" s="44" t="str">
        <f t="shared" si="53"/>
        <v>2Mon</v>
      </c>
      <c r="JG17" s="229">
        <f>SUMPRODUCT((JG$6='Raw Data'!$I$2:$AN$2)*(JE17='Raw Data'!$B$3:$B$10473)*('Raw Data'!$I$3:$AN$10473))</f>
        <v>104</v>
      </c>
      <c r="JH17" s="228">
        <f t="shared" si="252"/>
        <v>42532</v>
      </c>
      <c r="JI17" s="44" t="str">
        <f t="shared" si="54"/>
        <v>2Sat</v>
      </c>
      <c r="JJ17" s="229">
        <f>SUMPRODUCT((JJ$6='Raw Data'!$I$2:$AN$2)*(JH17='Raw Data'!$B$3:$B$10473)*('Raw Data'!$I$3:$AN$10473))</f>
        <v>0</v>
      </c>
      <c r="JK17" s="228">
        <f t="shared" si="253"/>
        <v>42501</v>
      </c>
      <c r="JL17" s="44" t="str">
        <f t="shared" si="55"/>
        <v>2Wed</v>
      </c>
      <c r="JM17" s="229">
        <f>SUMPRODUCT((JM$6='Raw Data'!$I$2:$AN$2)*(JK17='Raw Data'!$B$3:$B$10473)*('Raw Data'!$I$3:$AN$10473))</f>
        <v>87</v>
      </c>
      <c r="JN17" s="14"/>
      <c r="JO17" s="49" t="s">
        <v>74</v>
      </c>
      <c r="JP17" s="53">
        <f t="shared" ref="JP17:JP41" si="320">IFERROR(VLOOKUP(JO17,JL$7:JM$37,2,0)/JM$39,"")</f>
        <v>4.7566976489885185E-2</v>
      </c>
      <c r="JQ17" s="53">
        <f t="shared" si="154"/>
        <v>4.4232922732362824E-2</v>
      </c>
      <c r="JR17" s="53">
        <f t="shared" si="155"/>
        <v>5.4972205064854847E-2</v>
      </c>
      <c r="JS17" s="53">
        <f t="shared" si="156"/>
        <v>4.5793397231096912E-2</v>
      </c>
      <c r="JT17" s="55">
        <f>IFERROR(MEDIAN(JP17:JS17),"")</f>
        <v>4.6680186860491052E-2</v>
      </c>
      <c r="JU17" s="246"/>
      <c r="JV17" s="228">
        <f t="shared" si="254"/>
        <v>42593</v>
      </c>
      <c r="JW17" s="44" t="str">
        <f t="shared" si="56"/>
        <v>2Thu</v>
      </c>
      <c r="JX17" s="229">
        <f>SUMPRODUCT((JX$6='Raw Data'!$I$2:$AN$2)*(JV17='Raw Data'!$B$3:$B$10473)*('Raw Data'!$I$3:$AN$10473))</f>
        <v>664</v>
      </c>
      <c r="JY17" s="228">
        <f t="shared" si="255"/>
        <v>42562</v>
      </c>
      <c r="JZ17" s="44" t="str">
        <f t="shared" si="57"/>
        <v>2Mon</v>
      </c>
      <c r="KA17" s="229">
        <f>SUMPRODUCT((KA$6='Raw Data'!$I$2:$AN$2)*(JY17='Raw Data'!$B$3:$B$10473)*('Raw Data'!$I$3:$AN$10473))</f>
        <v>687</v>
      </c>
      <c r="KB17" s="228">
        <f t="shared" si="256"/>
        <v>42532</v>
      </c>
      <c r="KC17" s="44" t="str">
        <f t="shared" si="58"/>
        <v>2Sat</v>
      </c>
      <c r="KD17" s="229">
        <f>SUMPRODUCT((KD$6='Raw Data'!$I$2:$AN$2)*(KB17='Raw Data'!$B$3:$B$10473)*('Raw Data'!$I$3:$AN$10473))</f>
        <v>78</v>
      </c>
      <c r="KE17" s="228">
        <f t="shared" si="257"/>
        <v>42501</v>
      </c>
      <c r="KF17" s="44" t="str">
        <f t="shared" si="59"/>
        <v>2Wed</v>
      </c>
      <c r="KG17" s="229">
        <f>SUMPRODUCT((KG$6='Raw Data'!$I$2:$AN$2)*(KE17='Raw Data'!$B$3:$B$10473)*('Raw Data'!$I$3:$AN$10473))</f>
        <v>679</v>
      </c>
      <c r="KH17" s="14"/>
      <c r="KI17" s="49" t="s">
        <v>74</v>
      </c>
      <c r="KJ17" s="53">
        <f t="shared" ref="KJ17:KJ41" si="321">IFERROR(VLOOKUP(KI17,KF$7:KG$37,2,0)/KG$39,"")</f>
        <v>5.1808406647116327E-2</v>
      </c>
      <c r="KK17" s="53">
        <f t="shared" si="159"/>
        <v>4.2588726513569937E-2</v>
      </c>
      <c r="KL17" s="53">
        <f t="shared" si="160"/>
        <v>4.0980735551663747E-2</v>
      </c>
      <c r="KM17" s="53">
        <f t="shared" si="161"/>
        <v>3.90670934866401E-2</v>
      </c>
      <c r="KN17" s="55">
        <f>IFERROR(MEDIAN(KJ17:KM17),"")</f>
        <v>4.1784731032616845E-2</v>
      </c>
      <c r="KO17" s="246"/>
      <c r="KP17" s="228">
        <f t="shared" si="258"/>
        <v>42593</v>
      </c>
      <c r="KQ17" s="44" t="str">
        <f t="shared" si="60"/>
        <v>2Thu</v>
      </c>
      <c r="KR17" s="229">
        <f>SUMPRODUCT((KR$6='Raw Data'!$I$2:$AN$2)*(KP17='Raw Data'!$B$3:$B$10473)*('Raw Data'!$I$3:$AN$10473))</f>
        <v>134</v>
      </c>
      <c r="KS17" s="228">
        <f t="shared" si="259"/>
        <v>42562</v>
      </c>
      <c r="KT17" s="44" t="str">
        <f t="shared" si="61"/>
        <v>2Mon</v>
      </c>
      <c r="KU17" s="229">
        <f>SUMPRODUCT((KU$6='Raw Data'!$I$2:$AN$2)*(KS17='Raw Data'!$B$3:$B$10473)*('Raw Data'!$I$3:$AN$10473))</f>
        <v>108</v>
      </c>
      <c r="KV17" s="228">
        <f t="shared" si="260"/>
        <v>42532</v>
      </c>
      <c r="KW17" s="44" t="str">
        <f t="shared" si="62"/>
        <v>2Sat</v>
      </c>
      <c r="KX17" s="229">
        <f>SUMPRODUCT((KX$6='Raw Data'!$I$2:$AN$2)*(KV17='Raw Data'!$B$3:$B$10473)*('Raw Data'!$I$3:$AN$10473))</f>
        <v>99</v>
      </c>
      <c r="KY17" s="228">
        <f t="shared" si="261"/>
        <v>42501</v>
      </c>
      <c r="KZ17" s="44" t="str">
        <f t="shared" si="63"/>
        <v>2Wed</v>
      </c>
      <c r="LA17" s="229">
        <f>SUMPRODUCT((LA$6='Raw Data'!$I$2:$AN$2)*(KY17='Raw Data'!$B$3:$B$10473)*('Raw Data'!$I$3:$AN$10473))</f>
        <v>87</v>
      </c>
      <c r="LB17" s="14"/>
      <c r="LC17" s="49" t="s">
        <v>74</v>
      </c>
      <c r="LD17" s="53">
        <f t="shared" ref="LD17:LD41" si="322">IFERROR(VLOOKUP(LC17,KZ$7:LA$37,2,0)/LA$39,"")</f>
        <v>3.5776920378814449E-2</v>
      </c>
      <c r="LE17" s="53">
        <f t="shared" si="164"/>
        <v>3.7826478534974485E-2</v>
      </c>
      <c r="LF17" s="53">
        <f t="shared" si="165"/>
        <v>4.841295286950946E-2</v>
      </c>
      <c r="LG17" s="53">
        <f t="shared" si="166"/>
        <v>3.3488642981945253E-2</v>
      </c>
      <c r="LH17" s="55">
        <f>IFERROR(MEDIAN(LD17:LG17),"")</f>
        <v>3.6801699456894467E-2</v>
      </c>
      <c r="LI17" s="246"/>
      <c r="LJ17" s="228">
        <f t="shared" si="262"/>
        <v>42593</v>
      </c>
      <c r="LK17" s="44" t="str">
        <f t="shared" si="64"/>
        <v>2Thu</v>
      </c>
      <c r="LL17" s="229">
        <f>SUMPRODUCT((LL$6='Raw Data'!$I$2:$AN$2)*(LJ17='Raw Data'!$B$3:$B$10473)*('Raw Data'!$I$3:$AN$10473))</f>
        <v>0</v>
      </c>
      <c r="LM17" s="228">
        <f t="shared" si="263"/>
        <v>42562</v>
      </c>
      <c r="LN17" s="44" t="str">
        <f t="shared" si="65"/>
        <v>2Mon</v>
      </c>
      <c r="LO17" s="229">
        <f>SUMPRODUCT((LO$6='Raw Data'!$I$2:$AN$2)*(LM17='Raw Data'!$B$3:$B$10473)*('Raw Data'!$I$3:$AN$10473))</f>
        <v>0</v>
      </c>
      <c r="LP17" s="228">
        <f t="shared" si="264"/>
        <v>42532</v>
      </c>
      <c r="LQ17" s="44" t="str">
        <f t="shared" si="66"/>
        <v>2Sat</v>
      </c>
      <c r="LR17" s="229">
        <f>SUMPRODUCT((LR$6='Raw Data'!$I$2:$AN$2)*(LP17='Raw Data'!$B$3:$B$10473)*('Raw Data'!$I$3:$AN$10473))</f>
        <v>0</v>
      </c>
      <c r="LS17" s="228">
        <f t="shared" si="265"/>
        <v>42501</v>
      </c>
      <c r="LT17" s="44" t="str">
        <f t="shared" si="67"/>
        <v>2Wed</v>
      </c>
      <c r="LU17" s="229">
        <f>SUMPRODUCT((LU$6='Raw Data'!$I$2:$AN$2)*(LS17='Raw Data'!$B$3:$B$10473)*('Raw Data'!$I$3:$AN$10473))</f>
        <v>0</v>
      </c>
      <c r="LV17" s="14"/>
      <c r="LW17" s="49" t="s">
        <v>74</v>
      </c>
      <c r="LX17" s="53" t="str">
        <f t="shared" ref="LX17:LX41" si="323">IFERROR(VLOOKUP(LW17,LT$7:LU$37,2,0)/LU$39,"")</f>
        <v/>
      </c>
      <c r="LY17" s="53" t="str">
        <f t="shared" si="169"/>
        <v/>
      </c>
      <c r="LZ17" s="53" t="str">
        <f t="shared" si="170"/>
        <v/>
      </c>
      <c r="MA17" s="53" t="str">
        <f t="shared" si="171"/>
        <v/>
      </c>
      <c r="MB17" s="55" t="str">
        <f>IFERROR(MEDIAN(LX17:MA17),"")</f>
        <v/>
      </c>
      <c r="MC17" s="246"/>
      <c r="MD17" s="228">
        <f t="shared" si="266"/>
        <v>42593</v>
      </c>
      <c r="ME17" s="44" t="str">
        <f t="shared" si="68"/>
        <v>2Thu</v>
      </c>
      <c r="MF17" s="229">
        <f>SUMPRODUCT((MF$6='Raw Data'!$I$2:$AN$2)*(MD17='Raw Data'!$B$3:$B$10473)*('Raw Data'!$I$3:$AN$10473))</f>
        <v>0</v>
      </c>
      <c r="MG17" s="228">
        <f t="shared" si="267"/>
        <v>42562</v>
      </c>
      <c r="MH17" s="44" t="str">
        <f t="shared" si="69"/>
        <v>2Mon</v>
      </c>
      <c r="MI17" s="229">
        <f>SUMPRODUCT((MI$6='Raw Data'!$I$2:$AN$2)*(MG17='Raw Data'!$B$3:$B$10473)*('Raw Data'!$I$3:$AN$10473))</f>
        <v>0</v>
      </c>
      <c r="MJ17" s="228">
        <f t="shared" si="268"/>
        <v>42532</v>
      </c>
      <c r="MK17" s="44" t="str">
        <f t="shared" si="70"/>
        <v>2Sat</v>
      </c>
      <c r="ML17" s="229">
        <f>SUMPRODUCT((ML$6='Raw Data'!$I$2:$AN$2)*(MJ17='Raw Data'!$B$3:$B$10473)*('Raw Data'!$I$3:$AN$10473))</f>
        <v>0</v>
      </c>
      <c r="MM17" s="228">
        <f t="shared" si="269"/>
        <v>42501</v>
      </c>
      <c r="MN17" s="44" t="str">
        <f t="shared" si="71"/>
        <v>2Wed</v>
      </c>
      <c r="MO17" s="229">
        <f>SUMPRODUCT((MO$6='Raw Data'!$I$2:$AN$2)*(MM17='Raw Data'!$B$3:$B$10473)*('Raw Data'!$I$3:$AN$10473))</f>
        <v>0</v>
      </c>
      <c r="MP17" s="14"/>
      <c r="MQ17" s="49" t="s">
        <v>74</v>
      </c>
      <c r="MR17" s="53" t="str">
        <f t="shared" ref="MR17:MR41" si="324">IFERROR(VLOOKUP(MQ17,MN$7:MO$37,2,0)/MO$39,"")</f>
        <v/>
      </c>
      <c r="MS17" s="53" t="str">
        <f t="shared" si="174"/>
        <v/>
      </c>
      <c r="MT17" s="53" t="str">
        <f t="shared" si="175"/>
        <v/>
      </c>
      <c r="MU17" s="53" t="str">
        <f t="shared" si="176"/>
        <v/>
      </c>
      <c r="MV17" s="55" t="str">
        <f>IFERROR(MEDIAN(MR17:MU17),"")</f>
        <v/>
      </c>
      <c r="MW17" s="246"/>
      <c r="MX17" s="228">
        <f t="shared" si="270"/>
        <v>42593</v>
      </c>
      <c r="MY17" s="44" t="str">
        <f t="shared" si="72"/>
        <v>2Thu</v>
      </c>
      <c r="MZ17" s="229">
        <f>SUMPRODUCT((MZ$6='Raw Data'!$I$2:$AN$2)*(MX17='Raw Data'!$B$3:$B$10473)*('Raw Data'!$I$3:$AN$10473))</f>
        <v>0</v>
      </c>
      <c r="NA17" s="228">
        <f t="shared" si="271"/>
        <v>42562</v>
      </c>
      <c r="NB17" s="44" t="str">
        <f t="shared" si="73"/>
        <v>2Mon</v>
      </c>
      <c r="NC17" s="229">
        <f>SUMPRODUCT((NC$6='Raw Data'!$I$2:$AN$2)*(NA17='Raw Data'!$B$3:$B$10473)*('Raw Data'!$I$3:$AN$10473))</f>
        <v>0</v>
      </c>
      <c r="ND17" s="228">
        <f t="shared" si="272"/>
        <v>42532</v>
      </c>
      <c r="NE17" s="44" t="str">
        <f t="shared" si="74"/>
        <v>2Sat</v>
      </c>
      <c r="NF17" s="229">
        <f>SUMPRODUCT((NF$6='Raw Data'!$I$2:$AN$2)*(ND17='Raw Data'!$B$3:$B$10473)*('Raw Data'!$I$3:$AN$10473))</f>
        <v>0</v>
      </c>
      <c r="NG17" s="228">
        <f t="shared" si="273"/>
        <v>42501</v>
      </c>
      <c r="NH17" s="44" t="str">
        <f t="shared" si="75"/>
        <v>2Wed</v>
      </c>
      <c r="NI17" s="229">
        <f>SUMPRODUCT((NI$6='Raw Data'!$I$2:$AN$2)*(NG17='Raw Data'!$B$3:$B$10473)*('Raw Data'!$I$3:$AN$10473))</f>
        <v>0</v>
      </c>
      <c r="NJ17" s="14"/>
      <c r="NK17" s="49" t="s">
        <v>74</v>
      </c>
      <c r="NL17" s="53" t="str">
        <f t="shared" ref="NL17:NL41" si="325">IFERROR(VLOOKUP(NK17,NH$7:NI$37,2,0)/NI$39,"")</f>
        <v/>
      </c>
      <c r="NM17" s="53" t="str">
        <f t="shared" si="179"/>
        <v/>
      </c>
      <c r="NN17" s="53" t="str">
        <f t="shared" si="180"/>
        <v/>
      </c>
      <c r="NO17" s="53" t="str">
        <f t="shared" si="181"/>
        <v/>
      </c>
      <c r="NP17" s="55" t="str">
        <f>IFERROR(MEDIAN(NL17:NO17),"")</f>
        <v/>
      </c>
      <c r="NQ17" s="246"/>
      <c r="NR17" s="228">
        <f t="shared" si="274"/>
        <v>42593</v>
      </c>
      <c r="NS17" s="44" t="str">
        <f t="shared" si="76"/>
        <v>2Thu</v>
      </c>
      <c r="NT17" s="229">
        <f>SUMPRODUCT((NT$6='Raw Data'!$I$2:$AN$2)*(NR17='Raw Data'!$B$3:$B$10473)*('Raw Data'!$I$3:$AN$10473))</f>
        <v>0</v>
      </c>
      <c r="NU17" s="228">
        <f t="shared" si="275"/>
        <v>42562</v>
      </c>
      <c r="NV17" s="44" t="str">
        <f t="shared" si="77"/>
        <v>2Mon</v>
      </c>
      <c r="NW17" s="229">
        <f>SUMPRODUCT((NW$6='Raw Data'!$I$2:$AN$2)*(NU17='Raw Data'!$B$3:$B$10473)*('Raw Data'!$I$3:$AN$10473))</f>
        <v>0</v>
      </c>
      <c r="NX17" s="228">
        <f t="shared" si="276"/>
        <v>42532</v>
      </c>
      <c r="NY17" s="44" t="str">
        <f t="shared" si="78"/>
        <v>2Sat</v>
      </c>
      <c r="NZ17" s="229">
        <f>SUMPRODUCT((NZ$6='Raw Data'!$I$2:$AN$2)*(NX17='Raw Data'!$B$3:$B$10473)*('Raw Data'!$I$3:$AN$10473))</f>
        <v>0</v>
      </c>
      <c r="OA17" s="228">
        <f t="shared" si="277"/>
        <v>42501</v>
      </c>
      <c r="OB17" s="44" t="str">
        <f t="shared" si="79"/>
        <v>2Wed</v>
      </c>
      <c r="OC17" s="229">
        <f>SUMPRODUCT((OC$6='Raw Data'!$I$2:$AN$2)*(OA17='Raw Data'!$B$3:$B$10473)*('Raw Data'!$I$3:$AN$10473))</f>
        <v>0</v>
      </c>
      <c r="OD17" s="14"/>
      <c r="OE17" s="49" t="s">
        <v>74</v>
      </c>
      <c r="OF17" s="53" t="str">
        <f t="shared" ref="OF17:OF41" si="326">IFERROR(VLOOKUP(OE17,OB$7:OC$37,2,0)/OC$39,"")</f>
        <v/>
      </c>
      <c r="OG17" s="53" t="str">
        <f t="shared" si="184"/>
        <v/>
      </c>
      <c r="OH17" s="53" t="str">
        <f t="shared" si="185"/>
        <v/>
      </c>
      <c r="OI17" s="53" t="str">
        <f t="shared" si="186"/>
        <v/>
      </c>
      <c r="OJ17" s="55" t="str">
        <f>IFERROR(MEDIAN(OF17:OI17),"")</f>
        <v/>
      </c>
      <c r="OK17" s="246"/>
      <c r="OL17" s="228">
        <f t="shared" si="278"/>
        <v>42593</v>
      </c>
      <c r="OM17" s="44" t="str">
        <f t="shared" si="80"/>
        <v>2Thu</v>
      </c>
      <c r="ON17" s="229">
        <f>SUMPRODUCT((ON$6='Raw Data'!$I$2:$AN$2)*(OL17='Raw Data'!$B$3:$B$10473)*('Raw Data'!$I$3:$AN$10473))</f>
        <v>0</v>
      </c>
      <c r="OO17" s="228">
        <f t="shared" si="279"/>
        <v>42562</v>
      </c>
      <c r="OP17" s="44" t="str">
        <f t="shared" si="81"/>
        <v>2Mon</v>
      </c>
      <c r="OQ17" s="229">
        <f>SUMPRODUCT((OQ$6='Raw Data'!$I$2:$AN$2)*(OO17='Raw Data'!$B$3:$B$10473)*('Raw Data'!$I$3:$AN$10473))</f>
        <v>0</v>
      </c>
      <c r="OR17" s="228">
        <f t="shared" si="280"/>
        <v>42532</v>
      </c>
      <c r="OS17" s="44" t="str">
        <f t="shared" si="82"/>
        <v>2Sat</v>
      </c>
      <c r="OT17" s="229">
        <f>SUMPRODUCT((OT$6='Raw Data'!$I$2:$AN$2)*(OR17='Raw Data'!$B$3:$B$10473)*('Raw Data'!$I$3:$AN$10473))</f>
        <v>0</v>
      </c>
      <c r="OU17" s="228">
        <f t="shared" si="281"/>
        <v>42501</v>
      </c>
      <c r="OV17" s="44" t="str">
        <f t="shared" si="83"/>
        <v>2Wed</v>
      </c>
      <c r="OW17" s="229">
        <f>SUMPRODUCT((OW$6='Raw Data'!$I$2:$AN$2)*(OU17='Raw Data'!$B$3:$B$10473)*('Raw Data'!$I$3:$AN$10473))</f>
        <v>0</v>
      </c>
      <c r="OX17" s="14"/>
      <c r="OY17" s="49" t="s">
        <v>74</v>
      </c>
      <c r="OZ17" s="53" t="str">
        <f t="shared" ref="OZ17:OZ41" si="327">IFERROR(VLOOKUP(OY17,OV$7:OW$37,2,0)/OW$39,"")</f>
        <v/>
      </c>
      <c r="PA17" s="53" t="str">
        <f t="shared" si="189"/>
        <v/>
      </c>
      <c r="PB17" s="53" t="str">
        <f t="shared" si="190"/>
        <v/>
      </c>
      <c r="PC17" s="53" t="str">
        <f t="shared" si="191"/>
        <v/>
      </c>
      <c r="PD17" s="55" t="str">
        <f>IFERROR(MEDIAN(OZ17:PC17),"")</f>
        <v/>
      </c>
      <c r="PE17" s="246"/>
      <c r="PF17" s="228">
        <f t="shared" si="282"/>
        <v>42593</v>
      </c>
      <c r="PG17" s="44" t="str">
        <f t="shared" si="84"/>
        <v>2Thu</v>
      </c>
      <c r="PH17" s="229">
        <f>SUMPRODUCT((PH$6='Raw Data'!$I$2:$AN$2)*(PF17='Raw Data'!$B$3:$B$10473)*('Raw Data'!$I$3:$AN$10473))</f>
        <v>0</v>
      </c>
      <c r="PI17" s="228">
        <f t="shared" si="283"/>
        <v>42562</v>
      </c>
      <c r="PJ17" s="44" t="str">
        <f t="shared" si="85"/>
        <v>2Mon</v>
      </c>
      <c r="PK17" s="229">
        <f>SUMPRODUCT((PK$6='Raw Data'!$I$2:$AN$2)*(PI17='Raw Data'!$B$3:$B$10473)*('Raw Data'!$I$3:$AN$10473))</f>
        <v>0</v>
      </c>
      <c r="PL17" s="228">
        <f t="shared" si="284"/>
        <v>42532</v>
      </c>
      <c r="PM17" s="44" t="str">
        <f t="shared" si="86"/>
        <v>2Sat</v>
      </c>
      <c r="PN17" s="229">
        <f>SUMPRODUCT((PN$6='Raw Data'!$I$2:$AN$2)*(PL17='Raw Data'!$B$3:$B$10473)*('Raw Data'!$I$3:$AN$10473))</f>
        <v>0</v>
      </c>
      <c r="PO17" s="228">
        <f t="shared" si="285"/>
        <v>42501</v>
      </c>
      <c r="PP17" s="44" t="str">
        <f t="shared" si="87"/>
        <v>2Wed</v>
      </c>
      <c r="PQ17" s="229">
        <f>SUMPRODUCT((PQ$6='Raw Data'!$I$2:$AN$2)*(PO17='Raw Data'!$B$3:$B$10473)*('Raw Data'!$I$3:$AN$10473))</f>
        <v>0</v>
      </c>
      <c r="PR17" s="14"/>
      <c r="PS17" s="49" t="s">
        <v>74</v>
      </c>
      <c r="PT17" s="53" t="str">
        <f t="shared" ref="PT17:PT41" si="328">IFERROR(VLOOKUP(PS17,PP$7:PQ$37,2,0)/PQ$39,"")</f>
        <v/>
      </c>
      <c r="PU17" s="53" t="str">
        <f t="shared" si="194"/>
        <v/>
      </c>
      <c r="PV17" s="53" t="str">
        <f t="shared" si="195"/>
        <v/>
      </c>
      <c r="PW17" s="53" t="str">
        <f t="shared" si="196"/>
        <v/>
      </c>
      <c r="PX17" s="55" t="str">
        <f>IFERROR(MEDIAN(PT17:PW17),"")</f>
        <v/>
      </c>
    </row>
    <row r="18" spans="2:440" ht="12.75" customHeight="1" x14ac:dyDescent="0.25">
      <c r="B18" s="228">
        <f t="shared" si="198"/>
        <v>42594</v>
      </c>
      <c r="C18" s="44" t="str">
        <f t="shared" si="0"/>
        <v>2Fri</v>
      </c>
      <c r="D18" s="229">
        <f>SUMPRODUCT((D$6='Raw Data'!$I$2:$AN$2)*(B18='Raw Data'!$B$3:$B$10473)*('Raw Data'!$I$3:$AN$10473))</f>
        <v>244</v>
      </c>
      <c r="E18" s="228">
        <f t="shared" si="199"/>
        <v>42563</v>
      </c>
      <c r="F18" s="44" t="str">
        <f t="shared" si="1"/>
        <v>2Tue</v>
      </c>
      <c r="G18" s="229">
        <f>SUMPRODUCT((G$6='Raw Data'!$I$2:$AN$2)*(E18='Raw Data'!$B$3:$B$10473)*('Raw Data'!$I$3:$AN$10473))</f>
        <v>242</v>
      </c>
      <c r="H18" s="228">
        <f t="shared" si="200"/>
        <v>42533</v>
      </c>
      <c r="I18" s="44" t="str">
        <f t="shared" si="2"/>
        <v>2Sun</v>
      </c>
      <c r="J18" s="229">
        <f>SUMPRODUCT((J$6='Raw Data'!$I$2:$AN$2)*(H18='Raw Data'!$B$3:$B$10473)*('Raw Data'!$I$3:$AN$10473))</f>
        <v>125</v>
      </c>
      <c r="K18" s="228">
        <f t="shared" si="201"/>
        <v>42502</v>
      </c>
      <c r="L18" s="44" t="str">
        <f t="shared" si="3"/>
        <v>2Thu</v>
      </c>
      <c r="M18" s="229">
        <f>SUMPRODUCT((M$6='Raw Data'!$I$2:$AN$2)*(K18='Raw Data'!$B$3:$B$10473)*('Raw Data'!$I$3:$AN$10473))</f>
        <v>210</v>
      </c>
      <c r="N18" s="14"/>
      <c r="O18" s="49" t="s">
        <v>75</v>
      </c>
      <c r="P18" s="53">
        <f t="shared" si="88"/>
        <v>3.3031852143138023E-2</v>
      </c>
      <c r="Q18" s="53">
        <f t="shared" si="89"/>
        <v>3.3434139784946235E-2</v>
      </c>
      <c r="R18" s="53">
        <f t="shared" si="90"/>
        <v>3.4950895436164066E-2</v>
      </c>
      <c r="S18" s="53">
        <f t="shared" si="91"/>
        <v>3.636114160263447E-2</v>
      </c>
      <c r="T18" s="55">
        <f t="shared" ref="T18:T20" si="329">IFERROR(MEDIAN(P18:S18),"")</f>
        <v>3.4192517610555154E-2</v>
      </c>
      <c r="U18" s="246"/>
      <c r="V18" s="228">
        <f t="shared" si="202"/>
        <v>42594</v>
      </c>
      <c r="W18" s="44" t="str">
        <f t="shared" si="4"/>
        <v>2Fri</v>
      </c>
      <c r="X18" s="229">
        <f>SUMPRODUCT((X$6='Raw Data'!$I$2:$AN$2)*(V18='Raw Data'!$B$3:$B$10473)*('Raw Data'!$I$3:$AN$10473))</f>
        <v>326</v>
      </c>
      <c r="Y18" s="228">
        <f t="shared" si="203"/>
        <v>42563</v>
      </c>
      <c r="Z18" s="44" t="str">
        <f t="shared" si="5"/>
        <v>2Tue</v>
      </c>
      <c r="AA18" s="229">
        <f>SUMPRODUCT((AA$6='Raw Data'!$I$2:$AN$2)*(Y18='Raw Data'!$B$3:$B$10473)*('Raw Data'!$I$3:$AN$10473))</f>
        <v>347</v>
      </c>
      <c r="AB18" s="228">
        <f t="shared" si="204"/>
        <v>42533</v>
      </c>
      <c r="AC18" s="44" t="str">
        <f t="shared" si="6"/>
        <v>2Sun</v>
      </c>
      <c r="AD18" s="229">
        <f>SUMPRODUCT((AD$6='Raw Data'!$I$2:$AN$2)*(AB18='Raw Data'!$B$3:$B$10473)*('Raw Data'!$I$3:$AN$10473))</f>
        <v>153</v>
      </c>
      <c r="AE18" s="228">
        <f t="shared" si="205"/>
        <v>42502</v>
      </c>
      <c r="AF18" s="44" t="str">
        <f t="shared" si="7"/>
        <v>2Thu</v>
      </c>
      <c r="AG18" s="229">
        <f>SUMPRODUCT((AG$6='Raw Data'!$I$2:$AN$2)*(AE18='Raw Data'!$B$3:$B$10473)*('Raw Data'!$I$3:$AN$10473))</f>
        <v>181</v>
      </c>
      <c r="AH18" s="14"/>
      <c r="AI18" s="49" t="s">
        <v>75</v>
      </c>
      <c r="AJ18" s="53">
        <f t="shared" si="308"/>
        <v>3.5896501457725945E-2</v>
      </c>
      <c r="AK18" s="53">
        <f t="shared" si="94"/>
        <v>3.6400066789113374E-2</v>
      </c>
      <c r="AL18" s="53">
        <f t="shared" si="95"/>
        <v>3.915152882771071E-2</v>
      </c>
      <c r="AM18" s="53">
        <f t="shared" si="96"/>
        <v>3.2127611772635366E-2</v>
      </c>
      <c r="AN18" s="55">
        <f t="shared" ref="AN18:AN20" si="330">IFERROR(MEDIAN(AJ18:AM18),"")</f>
        <v>3.6148284123419659E-2</v>
      </c>
      <c r="AO18" s="246"/>
      <c r="AP18" s="228">
        <f t="shared" si="206"/>
        <v>42594</v>
      </c>
      <c r="AQ18" s="44" t="str">
        <f t="shared" si="8"/>
        <v>2Fri</v>
      </c>
      <c r="AR18" s="229">
        <f>SUMPRODUCT((AR$6='Raw Data'!$I$2:$AN$2)*(AP18='Raw Data'!$B$3:$B$10473)*('Raw Data'!$I$3:$AN$10473))</f>
        <v>98</v>
      </c>
      <c r="AS18" s="228">
        <f t="shared" si="207"/>
        <v>42563</v>
      </c>
      <c r="AT18" s="44" t="str">
        <f t="shared" si="9"/>
        <v>2Tue</v>
      </c>
      <c r="AU18" s="229">
        <f>SUMPRODUCT((AU$6='Raw Data'!$I$2:$AN$2)*(AS18='Raw Data'!$B$3:$B$10473)*('Raw Data'!$I$3:$AN$10473))</f>
        <v>107</v>
      </c>
      <c r="AV18" s="228">
        <f t="shared" si="208"/>
        <v>42533</v>
      </c>
      <c r="AW18" s="44" t="str">
        <f t="shared" si="10"/>
        <v>2Sun</v>
      </c>
      <c r="AX18" s="229">
        <f>SUMPRODUCT((AX$6='Raw Data'!$I$2:$AN$2)*(AV18='Raw Data'!$B$3:$B$10473)*('Raw Data'!$I$3:$AN$10473))</f>
        <v>60</v>
      </c>
      <c r="AY18" s="228">
        <f t="shared" si="209"/>
        <v>42502</v>
      </c>
      <c r="AZ18" s="44" t="str">
        <f t="shared" si="11"/>
        <v>2Thu</v>
      </c>
      <c r="BA18" s="229">
        <f>SUMPRODUCT((BA$6='Raw Data'!$I$2:$AN$2)*(AY18='Raw Data'!$B$3:$B$10473)*('Raw Data'!$I$3:$AN$10473))</f>
        <v>72</v>
      </c>
      <c r="BB18" s="14"/>
      <c r="BC18" s="49" t="s">
        <v>75</v>
      </c>
      <c r="BD18" s="53">
        <f t="shared" si="309"/>
        <v>2.8927280032141421E-2</v>
      </c>
      <c r="BE18" s="53">
        <f t="shared" si="99"/>
        <v>3.4348165495706483E-2</v>
      </c>
      <c r="BF18" s="53">
        <f t="shared" si="100"/>
        <v>3.2953495534339391E-2</v>
      </c>
      <c r="BG18" s="53">
        <f t="shared" si="101"/>
        <v>3.6093418259023353E-2</v>
      </c>
      <c r="BH18" s="55">
        <f t="shared" ref="BH18:BH20" si="331">IFERROR(MEDIAN(BD18:BG18),"")</f>
        <v>3.3650830515022934E-2</v>
      </c>
      <c r="BI18" s="246"/>
      <c r="BJ18" s="228">
        <f t="shared" si="210"/>
        <v>42594</v>
      </c>
      <c r="BK18" s="44" t="str">
        <f t="shared" si="12"/>
        <v>2Fri</v>
      </c>
      <c r="BL18" s="229">
        <f>SUMPRODUCT((BL$6='Raw Data'!$I$2:$AN$2)*(BJ18='Raw Data'!$B$3:$B$10473)*('Raw Data'!$I$3:$AN$10473))</f>
        <v>32</v>
      </c>
      <c r="BM18" s="228">
        <f t="shared" si="211"/>
        <v>42563</v>
      </c>
      <c r="BN18" s="44" t="str">
        <f t="shared" si="13"/>
        <v>2Tue</v>
      </c>
      <c r="BO18" s="229">
        <f>SUMPRODUCT((BO$6='Raw Data'!$I$2:$AN$2)*(BM18='Raw Data'!$B$3:$B$10473)*('Raw Data'!$I$3:$AN$10473))</f>
        <v>25</v>
      </c>
      <c r="BP18" s="228">
        <f t="shared" si="212"/>
        <v>42533</v>
      </c>
      <c r="BQ18" s="44" t="str">
        <f t="shared" si="14"/>
        <v>2Sun</v>
      </c>
      <c r="BR18" s="229">
        <f>SUMPRODUCT((BR$6='Raw Data'!$I$2:$AN$2)*(BP18='Raw Data'!$B$3:$B$10473)*('Raw Data'!$I$3:$AN$10473))</f>
        <v>33</v>
      </c>
      <c r="BS18" s="228">
        <f t="shared" si="213"/>
        <v>42502</v>
      </c>
      <c r="BT18" s="44" t="str">
        <f t="shared" si="15"/>
        <v>2Thu</v>
      </c>
      <c r="BU18" s="229">
        <f>SUMPRODUCT((BU$6='Raw Data'!$I$2:$AN$2)*(BS18='Raw Data'!$B$3:$B$10473)*('Raw Data'!$I$3:$AN$10473))</f>
        <v>33</v>
      </c>
      <c r="BV18" s="14"/>
      <c r="BW18" s="49" t="s">
        <v>75</v>
      </c>
      <c r="BX18" s="53">
        <f t="shared" si="310"/>
        <v>4.3369474562135114E-2</v>
      </c>
      <c r="BY18" s="53">
        <f t="shared" si="104"/>
        <v>3.1690140845070422E-2</v>
      </c>
      <c r="BZ18" s="53">
        <f t="shared" si="105"/>
        <v>2.9481132075471699E-2</v>
      </c>
      <c r="CA18" s="53">
        <f t="shared" si="106"/>
        <v>3.0303030303030304E-2</v>
      </c>
      <c r="CB18" s="55">
        <f t="shared" ref="CB18:CB20" si="332">IFERROR(MEDIAN(BX18:CA18),"")</f>
        <v>3.0996585574050363E-2</v>
      </c>
      <c r="CC18" s="246"/>
      <c r="CD18" s="228">
        <f t="shared" si="214"/>
        <v>42594</v>
      </c>
      <c r="CE18" s="44" t="str">
        <f t="shared" si="16"/>
        <v>2Fri</v>
      </c>
      <c r="CF18" s="229">
        <f>SUMPRODUCT((CF$6='Raw Data'!$I$2:$AN$2)*(CD18='Raw Data'!$B$3:$B$10473)*('Raw Data'!$I$3:$AN$10473))</f>
        <v>404</v>
      </c>
      <c r="CG18" s="228">
        <f t="shared" si="215"/>
        <v>42563</v>
      </c>
      <c r="CH18" s="44" t="str">
        <f t="shared" si="17"/>
        <v>2Tue</v>
      </c>
      <c r="CI18" s="229">
        <f>SUMPRODUCT((CI$6='Raw Data'!$I$2:$AN$2)*(CG18='Raw Data'!$B$3:$B$10473)*('Raw Data'!$I$3:$AN$10473))</f>
        <v>466</v>
      </c>
      <c r="CJ18" s="228">
        <f t="shared" si="216"/>
        <v>42533</v>
      </c>
      <c r="CK18" s="44" t="str">
        <f t="shared" si="18"/>
        <v>2Sun</v>
      </c>
      <c r="CL18" s="229">
        <f>SUMPRODUCT((CL$6='Raw Data'!$I$2:$AN$2)*(CJ18='Raw Data'!$B$3:$B$10473)*('Raw Data'!$I$3:$AN$10473))</f>
        <v>320</v>
      </c>
      <c r="CM18" s="228">
        <f t="shared" si="217"/>
        <v>42502</v>
      </c>
      <c r="CN18" s="44" t="str">
        <f t="shared" si="19"/>
        <v>2Thu</v>
      </c>
      <c r="CO18" s="229">
        <f>SUMPRODUCT((CO$6='Raw Data'!$I$2:$AN$2)*(CM18='Raw Data'!$B$3:$B$10473)*('Raw Data'!$I$3:$AN$10473))</f>
        <v>443</v>
      </c>
      <c r="CP18" s="14"/>
      <c r="CQ18" s="49" t="s">
        <v>75</v>
      </c>
      <c r="CR18" s="53">
        <f t="shared" si="311"/>
        <v>3.8419717288872779E-2</v>
      </c>
      <c r="CS18" s="53">
        <f t="shared" si="109"/>
        <v>3.6124916549217415E-2</v>
      </c>
      <c r="CT18" s="53">
        <f t="shared" si="110"/>
        <v>3.6972389717549986E-2</v>
      </c>
      <c r="CU18" s="53">
        <f t="shared" si="111"/>
        <v>3.678422449753508E-2</v>
      </c>
      <c r="CV18" s="55">
        <f t="shared" ref="CV18:CV20" si="333">IFERROR(MEDIAN(CR18:CU18),"")</f>
        <v>3.6878307107542529E-2</v>
      </c>
      <c r="CW18" s="246"/>
      <c r="CX18" s="228">
        <f t="shared" si="218"/>
        <v>42594</v>
      </c>
      <c r="CY18" s="44" t="str">
        <f t="shared" si="20"/>
        <v>2Fri</v>
      </c>
      <c r="CZ18" s="229">
        <f>SUMPRODUCT((CZ$6='Raw Data'!$I$2:$AN$2)*(CX18='Raw Data'!$B$3:$B$10473)*('Raw Data'!$I$3:$AN$10473))</f>
        <v>68</v>
      </c>
      <c r="DA18" s="228">
        <f t="shared" si="219"/>
        <v>42563</v>
      </c>
      <c r="DB18" s="44" t="str">
        <f t="shared" si="21"/>
        <v>2Tue</v>
      </c>
      <c r="DC18" s="229">
        <f>SUMPRODUCT((DC$6='Raw Data'!$I$2:$AN$2)*(DA18='Raw Data'!$B$3:$B$10473)*('Raw Data'!$I$3:$AN$10473))</f>
        <v>123</v>
      </c>
      <c r="DD18" s="228">
        <f t="shared" si="220"/>
        <v>42533</v>
      </c>
      <c r="DE18" s="44" t="str">
        <f t="shared" si="22"/>
        <v>2Sun</v>
      </c>
      <c r="DF18" s="229">
        <f>SUMPRODUCT((DF$6='Raw Data'!$I$2:$AN$2)*(DD18='Raw Data'!$B$3:$B$10473)*('Raw Data'!$I$3:$AN$10473))</f>
        <v>60</v>
      </c>
      <c r="DG18" s="228">
        <f t="shared" si="221"/>
        <v>42594</v>
      </c>
      <c r="DH18" s="44" t="str">
        <f t="shared" si="23"/>
        <v>2Fri</v>
      </c>
      <c r="DI18" s="229">
        <f>SUMPRODUCT((DI$6='Raw Data'!$I$2:$AN$2)*(DG18='Raw Data'!$B$3:$B$10473)*('Raw Data'!$I$3:$AN$10473))</f>
        <v>68</v>
      </c>
      <c r="DJ18" s="14"/>
      <c r="DK18" s="49" t="s">
        <v>75</v>
      </c>
      <c r="DL18" s="53">
        <f t="shared" si="312"/>
        <v>4.1381792011514935E-2</v>
      </c>
      <c r="DM18" s="53">
        <f t="shared" si="114"/>
        <v>2.9601029601029602E-2</v>
      </c>
      <c r="DN18" s="53">
        <f t="shared" si="115"/>
        <v>4.0301441677588465E-2</v>
      </c>
      <c r="DO18" s="53">
        <f t="shared" si="116"/>
        <v>4.1381792011514935E-2</v>
      </c>
      <c r="DP18" s="55">
        <f t="shared" ref="DP18:DP20" si="334">IFERROR(MEDIAN(DL18:DO18),"")</f>
        <v>4.0841616844551704E-2</v>
      </c>
      <c r="DQ18" s="246"/>
      <c r="DR18" s="228">
        <f t="shared" si="222"/>
        <v>42594</v>
      </c>
      <c r="DS18" s="44" t="str">
        <f t="shared" si="24"/>
        <v>2Fri</v>
      </c>
      <c r="DT18" s="229">
        <f>SUMPRODUCT((DT$6='Raw Data'!$I$2:$AN$2)*(DR18='Raw Data'!$B$3:$B$10473)*('Raw Data'!$I$3:$AN$10473))</f>
        <v>293</v>
      </c>
      <c r="DU18" s="228">
        <f t="shared" si="223"/>
        <v>42563</v>
      </c>
      <c r="DV18" s="44" t="str">
        <f t="shared" si="25"/>
        <v>2Tue</v>
      </c>
      <c r="DW18" s="229">
        <f>SUMPRODUCT((DW$6='Raw Data'!$I$2:$AN$2)*(DU18='Raw Data'!$B$3:$B$10473)*('Raw Data'!$I$3:$AN$10473))</f>
        <v>344</v>
      </c>
      <c r="DX18" s="228">
        <f t="shared" si="224"/>
        <v>42533</v>
      </c>
      <c r="DY18" s="44" t="str">
        <f t="shared" si="26"/>
        <v>2Sun</v>
      </c>
      <c r="DZ18" s="229">
        <f>SUMPRODUCT((DZ$6='Raw Data'!$I$2:$AN$2)*(DX18='Raw Data'!$B$3:$B$10473)*('Raw Data'!$I$3:$AN$10473))</f>
        <v>0</v>
      </c>
      <c r="EA18" s="228">
        <f t="shared" si="225"/>
        <v>42502</v>
      </c>
      <c r="EB18" s="44" t="str">
        <f t="shared" si="27"/>
        <v>2Thu</v>
      </c>
      <c r="EC18" s="229">
        <f>SUMPRODUCT((EC$6='Raw Data'!$I$2:$AN$2)*(EA18='Raw Data'!$B$3:$B$10473)*('Raw Data'!$I$3:$AN$10473))</f>
        <v>70</v>
      </c>
      <c r="ED18" s="14"/>
      <c r="EE18" s="49" t="s">
        <v>75</v>
      </c>
      <c r="EF18" s="53">
        <f t="shared" si="313"/>
        <v>3.965141612200436E-2</v>
      </c>
      <c r="EG18" s="53">
        <f t="shared" si="119"/>
        <v>3.9434961742201298E-2</v>
      </c>
      <c r="EH18" s="53">
        <f t="shared" si="120"/>
        <v>3.7237497293786531E-2</v>
      </c>
      <c r="EI18" s="53">
        <f t="shared" si="121"/>
        <v>3.8271962887793561E-2</v>
      </c>
      <c r="EJ18" s="55">
        <f t="shared" ref="EJ18:EJ20" si="335">IFERROR(MEDIAN(EF18:EI18),"")</f>
        <v>3.8853462314997429E-2</v>
      </c>
      <c r="EK18" s="246"/>
      <c r="EL18" s="228">
        <f t="shared" si="226"/>
        <v>42594</v>
      </c>
      <c r="EM18" s="44" t="str">
        <f t="shared" si="28"/>
        <v>2Fri</v>
      </c>
      <c r="EN18" s="229">
        <f>SUMPRODUCT((EN$6='Raw Data'!$I$2:$AN$2)*(EL18='Raw Data'!$B$3:$B$10473)*('Raw Data'!$I$3:$AN$10473))</f>
        <v>2689</v>
      </c>
      <c r="EO18" s="228">
        <f t="shared" si="227"/>
        <v>42563</v>
      </c>
      <c r="EP18" s="44" t="str">
        <f t="shared" si="29"/>
        <v>2Tue</v>
      </c>
      <c r="EQ18" s="229">
        <f>SUMPRODUCT((EQ$6='Raw Data'!$I$2:$AN$2)*(EO18='Raw Data'!$B$3:$B$10473)*('Raw Data'!$I$3:$AN$10473))</f>
        <v>2977</v>
      </c>
      <c r="ER18" s="228">
        <f t="shared" si="228"/>
        <v>42533</v>
      </c>
      <c r="ES18" s="44" t="str">
        <f t="shared" si="30"/>
        <v>2Sun</v>
      </c>
      <c r="ET18" s="229">
        <f>SUMPRODUCT((ET$6='Raw Data'!$I$2:$AN$2)*(ER18='Raw Data'!$B$3:$B$10473)*('Raw Data'!$I$3:$AN$10473))</f>
        <v>1365</v>
      </c>
      <c r="EU18" s="228">
        <f t="shared" si="229"/>
        <v>42502</v>
      </c>
      <c r="EV18" s="44" t="str">
        <f t="shared" si="31"/>
        <v>2Thu</v>
      </c>
      <c r="EW18" s="229">
        <f>SUMPRODUCT((EW$6='Raw Data'!$I$2:$AN$2)*(EU18='Raw Data'!$B$3:$B$10473)*('Raw Data'!$I$3:$AN$10473))</f>
        <v>2764</v>
      </c>
      <c r="EX18" s="14"/>
      <c r="EY18" s="49" t="s">
        <v>75</v>
      </c>
      <c r="EZ18" s="53">
        <f t="shared" si="314"/>
        <v>4.0267368342291339E-2</v>
      </c>
      <c r="FA18" s="53">
        <f t="shared" si="124"/>
        <v>3.7017174399288436E-2</v>
      </c>
      <c r="FB18" s="53">
        <f t="shared" si="125"/>
        <v>3.9011925042589435E-2</v>
      </c>
      <c r="FC18" s="53">
        <f t="shared" si="126"/>
        <v>3.6822625035588877E-2</v>
      </c>
      <c r="FD18" s="55">
        <f t="shared" ref="FD18:FD20" si="336">IFERROR(MEDIAN(EZ18:FC18),"")</f>
        <v>3.8014549720938935E-2</v>
      </c>
      <c r="FE18" s="246"/>
      <c r="FF18" s="228">
        <f t="shared" si="230"/>
        <v>42594</v>
      </c>
      <c r="FG18" s="44" t="str">
        <f t="shared" si="32"/>
        <v>2Fri</v>
      </c>
      <c r="FH18" s="229">
        <f>SUMPRODUCT((FH$6='Raw Data'!$I$2:$AN$2)*(FF18='Raw Data'!$B$3:$B$10473)*('Raw Data'!$I$3:$AN$10473))</f>
        <v>2270</v>
      </c>
      <c r="FI18" s="228">
        <f t="shared" si="231"/>
        <v>42563</v>
      </c>
      <c r="FJ18" s="44" t="str">
        <f t="shared" si="33"/>
        <v>2Tue</v>
      </c>
      <c r="FK18" s="229">
        <f>SUMPRODUCT((FK$6='Raw Data'!$I$2:$AN$2)*(FI18='Raw Data'!$B$3:$B$10473)*('Raw Data'!$I$3:$AN$10473))</f>
        <v>2294</v>
      </c>
      <c r="FL18" s="228">
        <f t="shared" si="232"/>
        <v>42533</v>
      </c>
      <c r="FM18" s="44" t="str">
        <f t="shared" si="34"/>
        <v>2Sun</v>
      </c>
      <c r="FN18" s="229">
        <f>SUMPRODUCT((FN$6='Raw Data'!$I$2:$AN$2)*(FL18='Raw Data'!$B$3:$B$10473)*('Raw Data'!$I$3:$AN$10473))</f>
        <v>1218</v>
      </c>
      <c r="FO18" s="228">
        <f t="shared" si="233"/>
        <v>42502</v>
      </c>
      <c r="FP18" s="44" t="str">
        <f t="shared" si="35"/>
        <v>2Thu</v>
      </c>
      <c r="FQ18" s="229">
        <f>SUMPRODUCT((FQ$6='Raw Data'!$I$2:$AN$2)*(FO18='Raw Data'!$B$3:$B$10473)*('Raw Data'!$I$3:$AN$10473))</f>
        <v>2191</v>
      </c>
      <c r="FR18" s="14"/>
      <c r="FS18" s="49" t="s">
        <v>75</v>
      </c>
      <c r="FT18" s="53">
        <f t="shared" si="315"/>
        <v>3.7230909060306669E-2</v>
      </c>
      <c r="FU18" s="53">
        <f t="shared" si="129"/>
        <v>3.3705926999241013E-2</v>
      </c>
      <c r="FV18" s="53">
        <f t="shared" si="130"/>
        <v>3.6168703192747342E-2</v>
      </c>
      <c r="FW18" s="53">
        <f t="shared" si="131"/>
        <v>3.3436628885964541E-2</v>
      </c>
      <c r="FX18" s="55">
        <f t="shared" ref="FX18:FX20" si="337">IFERROR(MEDIAN(FT18:FW18),"")</f>
        <v>3.4937315095994181E-2</v>
      </c>
      <c r="FY18" s="246"/>
      <c r="FZ18" s="228">
        <f t="shared" si="234"/>
        <v>42594</v>
      </c>
      <c r="GA18" s="44" t="str">
        <f t="shared" si="36"/>
        <v>2Fri</v>
      </c>
      <c r="GB18" s="229">
        <f>SUMPRODUCT((GB$6='Raw Data'!$I$2:$AN$2)*(FZ18='Raw Data'!$B$3:$B$10473)*('Raw Data'!$I$3:$AN$10473))</f>
        <v>121</v>
      </c>
      <c r="GC18" s="228">
        <f t="shared" si="235"/>
        <v>42563</v>
      </c>
      <c r="GD18" s="44" t="str">
        <f t="shared" si="37"/>
        <v>2Tue</v>
      </c>
      <c r="GE18" s="229">
        <f>SUMPRODUCT((GE$6='Raw Data'!$I$2:$AN$2)*(GC18='Raw Data'!$B$3:$B$10473)*('Raw Data'!$I$3:$AN$10473))</f>
        <v>156</v>
      </c>
      <c r="GF18" s="228">
        <f t="shared" si="236"/>
        <v>42533</v>
      </c>
      <c r="GG18" s="44" t="str">
        <f t="shared" si="38"/>
        <v>2Sun</v>
      </c>
      <c r="GH18" s="229">
        <f>SUMPRODUCT((GH$6='Raw Data'!$I$2:$AN$2)*(GF18='Raw Data'!$B$3:$B$10473)*('Raw Data'!$I$3:$AN$10473))</f>
        <v>128</v>
      </c>
      <c r="GI18" s="228">
        <f t="shared" si="237"/>
        <v>42502</v>
      </c>
      <c r="GJ18" s="44" t="str">
        <f t="shared" si="39"/>
        <v>2Thu</v>
      </c>
      <c r="GK18" s="229">
        <f>SUMPRODUCT((GK$6='Raw Data'!$I$2:$AN$2)*(GI18='Raw Data'!$B$3:$B$10473)*('Raw Data'!$I$3:$AN$10473))</f>
        <v>131</v>
      </c>
      <c r="GL18" s="14"/>
      <c r="GM18" s="49" t="s">
        <v>75</v>
      </c>
      <c r="GN18" s="53">
        <f t="shared" si="316"/>
        <v>3.8952164009111619E-2</v>
      </c>
      <c r="GO18" s="53">
        <f t="shared" si="134"/>
        <v>3.2969639468690699E-2</v>
      </c>
      <c r="GP18" s="53">
        <f t="shared" si="135"/>
        <v>3.5796236805874251E-2</v>
      </c>
      <c r="GQ18" s="53">
        <f t="shared" si="136"/>
        <v>2.8367158671586717E-2</v>
      </c>
      <c r="GR18" s="55">
        <f t="shared" ref="GR18:GR20" si="338">IFERROR(MEDIAN(GN18:GQ18),"")</f>
        <v>3.4382938137282479E-2</v>
      </c>
      <c r="GS18" s="246"/>
      <c r="GT18" s="228">
        <f t="shared" si="238"/>
        <v>42594</v>
      </c>
      <c r="GU18" s="44" t="str">
        <f t="shared" si="40"/>
        <v>2Fri</v>
      </c>
      <c r="GV18" s="229">
        <f>SUMPRODUCT((GV$6='Raw Data'!$I$2:$AN$2)*(GT18='Raw Data'!$B$3:$B$10473)*('Raw Data'!$I$3:$AN$10473))</f>
        <v>85</v>
      </c>
      <c r="GW18" s="228">
        <f t="shared" si="239"/>
        <v>42563</v>
      </c>
      <c r="GX18" s="44" t="str">
        <f t="shared" si="41"/>
        <v>2Tue</v>
      </c>
      <c r="GY18" s="229">
        <f>SUMPRODUCT((GY$6='Raw Data'!$I$2:$AN$2)*(GW18='Raw Data'!$B$3:$B$10473)*('Raw Data'!$I$3:$AN$10473))</f>
        <v>174</v>
      </c>
      <c r="GZ18" s="228">
        <f t="shared" si="240"/>
        <v>42533</v>
      </c>
      <c r="HA18" s="44" t="str">
        <f t="shared" si="42"/>
        <v>2Sun</v>
      </c>
      <c r="HB18" s="229">
        <f>SUMPRODUCT((HB$6='Raw Data'!$I$2:$AN$2)*(GZ18='Raw Data'!$B$3:$B$10473)*('Raw Data'!$I$3:$AN$10473))</f>
        <v>39</v>
      </c>
      <c r="HC18" s="228">
        <f t="shared" si="241"/>
        <v>42502</v>
      </c>
      <c r="HD18" s="44" t="str">
        <f t="shared" si="43"/>
        <v>2Thu</v>
      </c>
      <c r="HE18" s="229">
        <f>SUMPRODUCT((HE$6='Raw Data'!$I$2:$AN$2)*(HC18='Raw Data'!$B$3:$B$10473)*('Raw Data'!$I$3:$AN$10473))</f>
        <v>71</v>
      </c>
      <c r="HF18" s="14"/>
      <c r="HG18" s="49" t="s">
        <v>75</v>
      </c>
      <c r="HH18" s="53">
        <f t="shared" si="317"/>
        <v>3.5347776510832381E-2</v>
      </c>
      <c r="HI18" s="53">
        <f t="shared" si="139"/>
        <v>3.4930586654724587E-2</v>
      </c>
      <c r="HJ18" s="53">
        <f t="shared" si="140"/>
        <v>4.7476125511596183E-2</v>
      </c>
      <c r="HK18" s="53">
        <f t="shared" si="141"/>
        <v>3.6275695284159616E-2</v>
      </c>
      <c r="HL18" s="55">
        <f t="shared" ref="HL18:HL20" si="339">IFERROR(MEDIAN(HH18:HK18),"")</f>
        <v>3.5811735897495998E-2</v>
      </c>
      <c r="HM18" s="246"/>
      <c r="HN18" s="228">
        <f t="shared" si="242"/>
        <v>42594</v>
      </c>
      <c r="HO18" s="44" t="str">
        <f t="shared" si="44"/>
        <v>2Fri</v>
      </c>
      <c r="HP18" s="229">
        <f>SUMPRODUCT((HP$6='Raw Data'!$I$2:$AN$2)*(HN18='Raw Data'!$B$3:$B$10473)*('Raw Data'!$I$3:$AN$10473))</f>
        <v>108</v>
      </c>
      <c r="HQ18" s="228">
        <f t="shared" si="243"/>
        <v>42563</v>
      </c>
      <c r="HR18" s="44" t="str">
        <f t="shared" si="45"/>
        <v>2Tue</v>
      </c>
      <c r="HS18" s="229">
        <f>SUMPRODUCT((HS$6='Raw Data'!$I$2:$AN$2)*(HQ18='Raw Data'!$B$3:$B$10473)*('Raw Data'!$I$3:$AN$10473))</f>
        <v>177</v>
      </c>
      <c r="HT18" s="228">
        <f t="shared" si="244"/>
        <v>42533</v>
      </c>
      <c r="HU18" s="44" t="str">
        <f t="shared" si="46"/>
        <v>2Sun</v>
      </c>
      <c r="HV18" s="229">
        <f>SUMPRODUCT((HV$6='Raw Data'!$I$2:$AN$2)*(HT18='Raw Data'!$B$3:$B$10473)*('Raw Data'!$I$3:$AN$10473))</f>
        <v>128</v>
      </c>
      <c r="HW18" s="228">
        <f t="shared" si="245"/>
        <v>42502</v>
      </c>
      <c r="HX18" s="44" t="str">
        <f t="shared" si="47"/>
        <v>2Thu</v>
      </c>
      <c r="HY18" s="229">
        <f>SUMPRODUCT((HY$6='Raw Data'!$I$2:$AN$2)*(HW18='Raw Data'!$B$3:$B$10473)*('Raw Data'!$I$3:$AN$10473))</f>
        <v>182</v>
      </c>
      <c r="HZ18" s="14"/>
      <c r="IA18" s="49" t="s">
        <v>75</v>
      </c>
      <c r="IB18" s="53">
        <f t="shared" si="318"/>
        <v>4.994731296101159E-2</v>
      </c>
      <c r="IC18" s="53">
        <f t="shared" si="144"/>
        <v>3.3579335793357937E-2</v>
      </c>
      <c r="ID18" s="53">
        <f t="shared" si="145"/>
        <v>3.8154774735934469E-2</v>
      </c>
      <c r="IE18" s="53">
        <f t="shared" si="146"/>
        <v>3.1583532999346547E-2</v>
      </c>
      <c r="IF18" s="55">
        <f t="shared" ref="IF18:IF20" si="340">IFERROR(MEDIAN(IB18:IE18),"")</f>
        <v>3.5867055264646203E-2</v>
      </c>
      <c r="IG18" s="246"/>
      <c r="IH18" s="228">
        <f t="shared" si="246"/>
        <v>42594</v>
      </c>
      <c r="II18" s="44" t="str">
        <f t="shared" si="48"/>
        <v>2Fri</v>
      </c>
      <c r="IJ18" s="229">
        <f>SUMPRODUCT((IJ$6='Raw Data'!$I$2:$AN$2)*(IH18='Raw Data'!$B$3:$B$10473)*('Raw Data'!$I$3:$AN$10473))</f>
        <v>22</v>
      </c>
      <c r="IK18" s="228">
        <f t="shared" si="247"/>
        <v>42563</v>
      </c>
      <c r="IL18" s="44" t="str">
        <f t="shared" si="49"/>
        <v>2Tue</v>
      </c>
      <c r="IM18" s="229">
        <f>SUMPRODUCT((IM$6='Raw Data'!$I$2:$AN$2)*(IK18='Raw Data'!$B$3:$B$10473)*('Raw Data'!$I$3:$AN$10473))</f>
        <v>41</v>
      </c>
      <c r="IN18" s="228">
        <f t="shared" si="248"/>
        <v>42533</v>
      </c>
      <c r="IO18" s="44" t="str">
        <f t="shared" si="50"/>
        <v>2Sun</v>
      </c>
      <c r="IP18" s="229">
        <f>SUMPRODUCT((IP$6='Raw Data'!$I$2:$AN$2)*(IN18='Raw Data'!$B$3:$B$10473)*('Raw Data'!$I$3:$AN$10473))</f>
        <v>0</v>
      </c>
      <c r="IQ18" s="228">
        <f t="shared" si="249"/>
        <v>42502</v>
      </c>
      <c r="IR18" s="44" t="str">
        <f t="shared" si="51"/>
        <v>2Thu</v>
      </c>
      <c r="IS18" s="229">
        <f>SUMPRODUCT((IS$6='Raw Data'!$I$2:$AN$2)*(IQ18='Raw Data'!$B$3:$B$10473)*('Raw Data'!$I$3:$AN$10473))</f>
        <v>20</v>
      </c>
      <c r="IT18" s="14"/>
      <c r="IU18" s="49" t="s">
        <v>75</v>
      </c>
      <c r="IV18" s="53">
        <f t="shared" si="319"/>
        <v>6.25E-2</v>
      </c>
      <c r="IW18" s="53">
        <f t="shared" si="149"/>
        <v>5.0092764378478663E-2</v>
      </c>
      <c r="IX18" s="53">
        <f t="shared" si="150"/>
        <v>5.4739652870493989E-2</v>
      </c>
      <c r="IY18" s="53">
        <f t="shared" si="151"/>
        <v>4.4041450777202069E-2</v>
      </c>
      <c r="IZ18" s="55">
        <f t="shared" ref="IZ18:IZ20" si="341">IFERROR(MEDIAN(IV18:IY18),"")</f>
        <v>5.241620862448633E-2</v>
      </c>
      <c r="JA18" s="246"/>
      <c r="JB18" s="228">
        <f t="shared" si="250"/>
        <v>42594</v>
      </c>
      <c r="JC18" s="44" t="str">
        <f t="shared" si="52"/>
        <v>2Fri</v>
      </c>
      <c r="JD18" s="229">
        <f>SUMPRODUCT((JD$6='Raw Data'!$I$2:$AN$2)*(JB18='Raw Data'!$B$3:$B$10473)*('Raw Data'!$I$3:$AN$10473))</f>
        <v>93</v>
      </c>
      <c r="JE18" s="228">
        <f t="shared" si="251"/>
        <v>42563</v>
      </c>
      <c r="JF18" s="44" t="str">
        <f t="shared" si="53"/>
        <v>2Tue</v>
      </c>
      <c r="JG18" s="229">
        <f>SUMPRODUCT((JG$6='Raw Data'!$I$2:$AN$2)*(JE18='Raw Data'!$B$3:$B$10473)*('Raw Data'!$I$3:$AN$10473))</f>
        <v>77</v>
      </c>
      <c r="JH18" s="228">
        <f t="shared" si="252"/>
        <v>42533</v>
      </c>
      <c r="JI18" s="44" t="str">
        <f t="shared" si="54"/>
        <v>2Sun</v>
      </c>
      <c r="JJ18" s="229">
        <f>SUMPRODUCT((JJ$6='Raw Data'!$I$2:$AN$2)*(JH18='Raw Data'!$B$3:$B$10473)*('Raw Data'!$I$3:$AN$10473))</f>
        <v>0</v>
      </c>
      <c r="JK18" s="228">
        <f t="shared" si="253"/>
        <v>42502</v>
      </c>
      <c r="JL18" s="44" t="str">
        <f t="shared" si="55"/>
        <v>2Thu</v>
      </c>
      <c r="JM18" s="229">
        <f>SUMPRODUCT((JM$6='Raw Data'!$I$2:$AN$2)*(JK18='Raw Data'!$B$3:$B$10473)*('Raw Data'!$I$3:$AN$10473))</f>
        <v>100</v>
      </c>
      <c r="JN18" s="14"/>
      <c r="JO18" s="49" t="s">
        <v>75</v>
      </c>
      <c r="JP18" s="53">
        <f t="shared" si="320"/>
        <v>6.0688901038819028E-2</v>
      </c>
      <c r="JQ18" s="53">
        <f t="shared" si="154"/>
        <v>4.0873460246360585E-2</v>
      </c>
      <c r="JR18" s="53">
        <f t="shared" si="155"/>
        <v>4.7560222359481159E-2</v>
      </c>
      <c r="JS18" s="53">
        <f t="shared" si="156"/>
        <v>4.2598509052183174E-2</v>
      </c>
      <c r="JT18" s="55">
        <f t="shared" ref="JT18:JT20" si="342">IFERROR(MEDIAN(JP18:JS18),"")</f>
        <v>4.5079365705832167E-2</v>
      </c>
      <c r="JU18" s="246"/>
      <c r="JV18" s="228">
        <f t="shared" si="254"/>
        <v>42594</v>
      </c>
      <c r="JW18" s="44" t="str">
        <f t="shared" si="56"/>
        <v>2Fri</v>
      </c>
      <c r="JX18" s="229">
        <f>SUMPRODUCT((JX$6='Raw Data'!$I$2:$AN$2)*(JV18='Raw Data'!$B$3:$B$10473)*('Raw Data'!$I$3:$AN$10473))</f>
        <v>550</v>
      </c>
      <c r="JY18" s="228">
        <f t="shared" si="255"/>
        <v>42563</v>
      </c>
      <c r="JZ18" s="44" t="str">
        <f t="shared" si="57"/>
        <v>2Tue</v>
      </c>
      <c r="KA18" s="229">
        <f>SUMPRODUCT((KA$6='Raw Data'!$I$2:$AN$2)*(JY18='Raw Data'!$B$3:$B$10473)*('Raw Data'!$I$3:$AN$10473))</f>
        <v>659</v>
      </c>
      <c r="KB18" s="228">
        <f t="shared" si="256"/>
        <v>42533</v>
      </c>
      <c r="KC18" s="44" t="str">
        <f t="shared" si="58"/>
        <v>2Sun</v>
      </c>
      <c r="KD18" s="229">
        <f>SUMPRODUCT((KD$6='Raw Data'!$I$2:$AN$2)*(KB18='Raw Data'!$B$3:$B$10473)*('Raw Data'!$I$3:$AN$10473))</f>
        <v>89</v>
      </c>
      <c r="KE18" s="228">
        <f t="shared" si="257"/>
        <v>42502</v>
      </c>
      <c r="KF18" s="44" t="str">
        <f t="shared" si="59"/>
        <v>2Thu</v>
      </c>
      <c r="KG18" s="229">
        <f>SUMPRODUCT((KG$6='Raw Data'!$I$2:$AN$2)*(KE18='Raw Data'!$B$3:$B$10473)*('Raw Data'!$I$3:$AN$10473))</f>
        <v>704</v>
      </c>
      <c r="KH18" s="14"/>
      <c r="KI18" s="49" t="s">
        <v>75</v>
      </c>
      <c r="KJ18" s="53">
        <f t="shared" si="321"/>
        <v>4.3466927337895082E-2</v>
      </c>
      <c r="KK18" s="53">
        <f t="shared" si="159"/>
        <v>3.8135003479471123E-2</v>
      </c>
      <c r="KL18" s="53">
        <f t="shared" si="160"/>
        <v>4.6164623467600703E-2</v>
      </c>
      <c r="KM18" s="53">
        <f t="shared" si="161"/>
        <v>4.0112366890964916E-2</v>
      </c>
      <c r="KN18" s="55">
        <f t="shared" ref="KN18:KN20" si="343">IFERROR(MEDIAN(KJ18:KM18),"")</f>
        <v>4.1789647114429999E-2</v>
      </c>
      <c r="KO18" s="246"/>
      <c r="KP18" s="228">
        <f t="shared" si="258"/>
        <v>42594</v>
      </c>
      <c r="KQ18" s="44" t="str">
        <f t="shared" si="60"/>
        <v>2Fri</v>
      </c>
      <c r="KR18" s="229">
        <f>SUMPRODUCT((KR$6='Raw Data'!$I$2:$AN$2)*(KP18='Raw Data'!$B$3:$B$10473)*('Raw Data'!$I$3:$AN$10473))</f>
        <v>86</v>
      </c>
      <c r="KS18" s="228">
        <f t="shared" si="259"/>
        <v>42563</v>
      </c>
      <c r="KT18" s="44" t="str">
        <f t="shared" si="61"/>
        <v>2Tue</v>
      </c>
      <c r="KU18" s="229">
        <f>SUMPRODUCT((KU$6='Raw Data'!$I$2:$AN$2)*(KS18='Raw Data'!$B$3:$B$10473)*('Raw Data'!$I$3:$AN$10473))</f>
        <v>107</v>
      </c>
      <c r="KV18" s="228">
        <f t="shared" si="260"/>
        <v>42533</v>
      </c>
      <c r="KW18" s="44" t="str">
        <f t="shared" si="62"/>
        <v>2Sun</v>
      </c>
      <c r="KX18" s="229">
        <f>SUMPRODUCT((KX$6='Raw Data'!$I$2:$AN$2)*(KV18='Raw Data'!$B$3:$B$10473)*('Raw Data'!$I$3:$AN$10473))</f>
        <v>34</v>
      </c>
      <c r="KY18" s="228">
        <f t="shared" si="261"/>
        <v>42502</v>
      </c>
      <c r="KZ18" s="44" t="str">
        <f t="shared" si="63"/>
        <v>2Thu</v>
      </c>
      <c r="LA18" s="229">
        <f>SUMPRODUCT((LA$6='Raw Data'!$I$2:$AN$2)*(KY18='Raw Data'!$B$3:$B$10473)*('Raw Data'!$I$3:$AN$10473))</f>
        <v>114</v>
      </c>
      <c r="LB18" s="14"/>
      <c r="LC18" s="49" t="s">
        <v>75</v>
      </c>
      <c r="LD18" s="53">
        <f t="shared" si="322"/>
        <v>3.5776920378814449E-2</v>
      </c>
      <c r="LE18" s="53">
        <f t="shared" si="164"/>
        <v>5.2236565595917141E-2</v>
      </c>
      <c r="LF18" s="53">
        <f t="shared" si="165"/>
        <v>3.4305867265149087E-2</v>
      </c>
      <c r="LG18" s="53">
        <f t="shared" si="166"/>
        <v>3.3488642981945253E-2</v>
      </c>
      <c r="LH18" s="55">
        <f t="shared" ref="LH18:LH20" si="344">IFERROR(MEDIAN(LD18:LG18),"")</f>
        <v>3.5041393821981764E-2</v>
      </c>
      <c r="LI18" s="246"/>
      <c r="LJ18" s="228">
        <f t="shared" si="262"/>
        <v>42594</v>
      </c>
      <c r="LK18" s="44" t="str">
        <f t="shared" si="64"/>
        <v>2Fri</v>
      </c>
      <c r="LL18" s="229">
        <f>SUMPRODUCT((LL$6='Raw Data'!$I$2:$AN$2)*(LJ18='Raw Data'!$B$3:$B$10473)*('Raw Data'!$I$3:$AN$10473))</f>
        <v>0</v>
      </c>
      <c r="LM18" s="228">
        <f t="shared" si="263"/>
        <v>42563</v>
      </c>
      <c r="LN18" s="44" t="str">
        <f t="shared" si="65"/>
        <v>2Tue</v>
      </c>
      <c r="LO18" s="229">
        <f>SUMPRODUCT((LO$6='Raw Data'!$I$2:$AN$2)*(LM18='Raw Data'!$B$3:$B$10473)*('Raw Data'!$I$3:$AN$10473))</f>
        <v>0</v>
      </c>
      <c r="LP18" s="228">
        <f t="shared" si="264"/>
        <v>42533</v>
      </c>
      <c r="LQ18" s="44" t="str">
        <f t="shared" si="66"/>
        <v>2Sun</v>
      </c>
      <c r="LR18" s="229">
        <f>SUMPRODUCT((LR$6='Raw Data'!$I$2:$AN$2)*(LP18='Raw Data'!$B$3:$B$10473)*('Raw Data'!$I$3:$AN$10473))</f>
        <v>0</v>
      </c>
      <c r="LS18" s="228">
        <f t="shared" si="265"/>
        <v>42502</v>
      </c>
      <c r="LT18" s="44" t="str">
        <f t="shared" si="67"/>
        <v>2Thu</v>
      </c>
      <c r="LU18" s="229">
        <f>SUMPRODUCT((LU$6='Raw Data'!$I$2:$AN$2)*(LS18='Raw Data'!$B$3:$B$10473)*('Raw Data'!$I$3:$AN$10473))</f>
        <v>0</v>
      </c>
      <c r="LV18" s="14"/>
      <c r="LW18" s="49" t="s">
        <v>75</v>
      </c>
      <c r="LX18" s="53" t="str">
        <f t="shared" si="323"/>
        <v/>
      </c>
      <c r="LY18" s="53" t="str">
        <f t="shared" si="169"/>
        <v/>
      </c>
      <c r="LZ18" s="53" t="str">
        <f t="shared" si="170"/>
        <v/>
      </c>
      <c r="MA18" s="53" t="str">
        <f t="shared" si="171"/>
        <v/>
      </c>
      <c r="MB18" s="55" t="str">
        <f t="shared" ref="MB18:MB20" si="345">IFERROR(MEDIAN(LX18:MA18),"")</f>
        <v/>
      </c>
      <c r="MC18" s="246"/>
      <c r="MD18" s="228">
        <f t="shared" si="266"/>
        <v>42594</v>
      </c>
      <c r="ME18" s="44" t="str">
        <f t="shared" si="68"/>
        <v>2Fri</v>
      </c>
      <c r="MF18" s="229">
        <f>SUMPRODUCT((MF$6='Raw Data'!$I$2:$AN$2)*(MD18='Raw Data'!$B$3:$B$10473)*('Raw Data'!$I$3:$AN$10473))</f>
        <v>0</v>
      </c>
      <c r="MG18" s="228">
        <f t="shared" si="267"/>
        <v>42563</v>
      </c>
      <c r="MH18" s="44" t="str">
        <f t="shared" si="69"/>
        <v>2Tue</v>
      </c>
      <c r="MI18" s="229">
        <f>SUMPRODUCT((MI$6='Raw Data'!$I$2:$AN$2)*(MG18='Raw Data'!$B$3:$B$10473)*('Raw Data'!$I$3:$AN$10473))</f>
        <v>0</v>
      </c>
      <c r="MJ18" s="228">
        <f t="shared" si="268"/>
        <v>42533</v>
      </c>
      <c r="MK18" s="44" t="str">
        <f t="shared" si="70"/>
        <v>2Sun</v>
      </c>
      <c r="ML18" s="229">
        <f>SUMPRODUCT((ML$6='Raw Data'!$I$2:$AN$2)*(MJ18='Raw Data'!$B$3:$B$10473)*('Raw Data'!$I$3:$AN$10473))</f>
        <v>0</v>
      </c>
      <c r="MM18" s="228">
        <f t="shared" si="269"/>
        <v>42502</v>
      </c>
      <c r="MN18" s="44" t="str">
        <f t="shared" si="71"/>
        <v>2Thu</v>
      </c>
      <c r="MO18" s="229">
        <f>SUMPRODUCT((MO$6='Raw Data'!$I$2:$AN$2)*(MM18='Raw Data'!$B$3:$B$10473)*('Raw Data'!$I$3:$AN$10473))</f>
        <v>0</v>
      </c>
      <c r="MP18" s="14"/>
      <c r="MQ18" s="49" t="s">
        <v>75</v>
      </c>
      <c r="MR18" s="53" t="str">
        <f t="shared" si="324"/>
        <v/>
      </c>
      <c r="MS18" s="53" t="str">
        <f t="shared" si="174"/>
        <v/>
      </c>
      <c r="MT18" s="53" t="str">
        <f t="shared" si="175"/>
        <v/>
      </c>
      <c r="MU18" s="53" t="str">
        <f t="shared" si="176"/>
        <v/>
      </c>
      <c r="MV18" s="55" t="str">
        <f t="shared" ref="MV18:MV20" si="346">IFERROR(MEDIAN(MR18:MU18),"")</f>
        <v/>
      </c>
      <c r="MW18" s="246"/>
      <c r="MX18" s="228">
        <f t="shared" si="270"/>
        <v>42594</v>
      </c>
      <c r="MY18" s="44" t="str">
        <f t="shared" si="72"/>
        <v>2Fri</v>
      </c>
      <c r="MZ18" s="229">
        <f>SUMPRODUCT((MZ$6='Raw Data'!$I$2:$AN$2)*(MX18='Raw Data'!$B$3:$B$10473)*('Raw Data'!$I$3:$AN$10473))</f>
        <v>0</v>
      </c>
      <c r="NA18" s="228">
        <f t="shared" si="271"/>
        <v>42563</v>
      </c>
      <c r="NB18" s="44" t="str">
        <f t="shared" si="73"/>
        <v>2Tue</v>
      </c>
      <c r="NC18" s="229">
        <f>SUMPRODUCT((NC$6='Raw Data'!$I$2:$AN$2)*(NA18='Raw Data'!$B$3:$B$10473)*('Raw Data'!$I$3:$AN$10473))</f>
        <v>0</v>
      </c>
      <c r="ND18" s="228">
        <f t="shared" si="272"/>
        <v>42533</v>
      </c>
      <c r="NE18" s="44" t="str">
        <f t="shared" si="74"/>
        <v>2Sun</v>
      </c>
      <c r="NF18" s="229">
        <f>SUMPRODUCT((NF$6='Raw Data'!$I$2:$AN$2)*(ND18='Raw Data'!$B$3:$B$10473)*('Raw Data'!$I$3:$AN$10473))</f>
        <v>0</v>
      </c>
      <c r="NG18" s="228">
        <f t="shared" si="273"/>
        <v>42502</v>
      </c>
      <c r="NH18" s="44" t="str">
        <f t="shared" si="75"/>
        <v>2Thu</v>
      </c>
      <c r="NI18" s="229">
        <f>SUMPRODUCT((NI$6='Raw Data'!$I$2:$AN$2)*(NG18='Raw Data'!$B$3:$B$10473)*('Raw Data'!$I$3:$AN$10473))</f>
        <v>0</v>
      </c>
      <c r="NJ18" s="14"/>
      <c r="NK18" s="49" t="s">
        <v>75</v>
      </c>
      <c r="NL18" s="53" t="str">
        <f t="shared" si="325"/>
        <v/>
      </c>
      <c r="NM18" s="53" t="str">
        <f t="shared" si="179"/>
        <v/>
      </c>
      <c r="NN18" s="53" t="str">
        <f t="shared" si="180"/>
        <v/>
      </c>
      <c r="NO18" s="53" t="str">
        <f t="shared" si="181"/>
        <v/>
      </c>
      <c r="NP18" s="55" t="str">
        <f t="shared" ref="NP18:NP20" si="347">IFERROR(MEDIAN(NL18:NO18),"")</f>
        <v/>
      </c>
      <c r="NQ18" s="246"/>
      <c r="NR18" s="228">
        <f t="shared" si="274"/>
        <v>42594</v>
      </c>
      <c r="NS18" s="44" t="str">
        <f t="shared" si="76"/>
        <v>2Fri</v>
      </c>
      <c r="NT18" s="229">
        <f>SUMPRODUCT((NT$6='Raw Data'!$I$2:$AN$2)*(NR18='Raw Data'!$B$3:$B$10473)*('Raw Data'!$I$3:$AN$10473))</f>
        <v>0</v>
      </c>
      <c r="NU18" s="228">
        <f t="shared" si="275"/>
        <v>42563</v>
      </c>
      <c r="NV18" s="44" t="str">
        <f t="shared" si="77"/>
        <v>2Tue</v>
      </c>
      <c r="NW18" s="229">
        <f>SUMPRODUCT((NW$6='Raw Data'!$I$2:$AN$2)*(NU18='Raw Data'!$B$3:$B$10473)*('Raw Data'!$I$3:$AN$10473))</f>
        <v>0</v>
      </c>
      <c r="NX18" s="228">
        <f t="shared" si="276"/>
        <v>42533</v>
      </c>
      <c r="NY18" s="44" t="str">
        <f t="shared" si="78"/>
        <v>2Sun</v>
      </c>
      <c r="NZ18" s="229">
        <f>SUMPRODUCT((NZ$6='Raw Data'!$I$2:$AN$2)*(NX18='Raw Data'!$B$3:$B$10473)*('Raw Data'!$I$3:$AN$10473))</f>
        <v>0</v>
      </c>
      <c r="OA18" s="228">
        <f t="shared" si="277"/>
        <v>42502</v>
      </c>
      <c r="OB18" s="44" t="str">
        <f t="shared" si="79"/>
        <v>2Thu</v>
      </c>
      <c r="OC18" s="229">
        <f>SUMPRODUCT((OC$6='Raw Data'!$I$2:$AN$2)*(OA18='Raw Data'!$B$3:$B$10473)*('Raw Data'!$I$3:$AN$10473))</f>
        <v>0</v>
      </c>
      <c r="OD18" s="14"/>
      <c r="OE18" s="49" t="s">
        <v>75</v>
      </c>
      <c r="OF18" s="53" t="str">
        <f t="shared" si="326"/>
        <v/>
      </c>
      <c r="OG18" s="53" t="str">
        <f t="shared" si="184"/>
        <v/>
      </c>
      <c r="OH18" s="53" t="str">
        <f t="shared" si="185"/>
        <v/>
      </c>
      <c r="OI18" s="53" t="str">
        <f t="shared" si="186"/>
        <v/>
      </c>
      <c r="OJ18" s="55" t="str">
        <f t="shared" ref="OJ18:OJ20" si="348">IFERROR(MEDIAN(OF18:OI18),"")</f>
        <v/>
      </c>
      <c r="OK18" s="246"/>
      <c r="OL18" s="228">
        <f t="shared" si="278"/>
        <v>42594</v>
      </c>
      <c r="OM18" s="44" t="str">
        <f t="shared" si="80"/>
        <v>2Fri</v>
      </c>
      <c r="ON18" s="229">
        <f>SUMPRODUCT((ON$6='Raw Data'!$I$2:$AN$2)*(OL18='Raw Data'!$B$3:$B$10473)*('Raw Data'!$I$3:$AN$10473))</f>
        <v>0</v>
      </c>
      <c r="OO18" s="228">
        <f t="shared" si="279"/>
        <v>42563</v>
      </c>
      <c r="OP18" s="44" t="str">
        <f t="shared" si="81"/>
        <v>2Tue</v>
      </c>
      <c r="OQ18" s="229">
        <f>SUMPRODUCT((OQ$6='Raw Data'!$I$2:$AN$2)*(OO18='Raw Data'!$B$3:$B$10473)*('Raw Data'!$I$3:$AN$10473))</f>
        <v>0</v>
      </c>
      <c r="OR18" s="228">
        <f t="shared" si="280"/>
        <v>42533</v>
      </c>
      <c r="OS18" s="44" t="str">
        <f t="shared" si="82"/>
        <v>2Sun</v>
      </c>
      <c r="OT18" s="229">
        <f>SUMPRODUCT((OT$6='Raw Data'!$I$2:$AN$2)*(OR18='Raw Data'!$B$3:$B$10473)*('Raw Data'!$I$3:$AN$10473))</f>
        <v>0</v>
      </c>
      <c r="OU18" s="228">
        <f t="shared" si="281"/>
        <v>42502</v>
      </c>
      <c r="OV18" s="44" t="str">
        <f t="shared" si="83"/>
        <v>2Thu</v>
      </c>
      <c r="OW18" s="229">
        <f>SUMPRODUCT((OW$6='Raw Data'!$I$2:$AN$2)*(OU18='Raw Data'!$B$3:$B$10473)*('Raw Data'!$I$3:$AN$10473))</f>
        <v>0</v>
      </c>
      <c r="OX18" s="14"/>
      <c r="OY18" s="49" t="s">
        <v>75</v>
      </c>
      <c r="OZ18" s="53" t="str">
        <f t="shared" si="327"/>
        <v/>
      </c>
      <c r="PA18" s="53" t="str">
        <f t="shared" si="189"/>
        <v/>
      </c>
      <c r="PB18" s="53" t="str">
        <f t="shared" si="190"/>
        <v/>
      </c>
      <c r="PC18" s="53" t="str">
        <f t="shared" si="191"/>
        <v/>
      </c>
      <c r="PD18" s="55" t="str">
        <f t="shared" ref="PD18:PD20" si="349">IFERROR(MEDIAN(OZ18:PC18),"")</f>
        <v/>
      </c>
      <c r="PE18" s="246"/>
      <c r="PF18" s="228">
        <f t="shared" si="282"/>
        <v>42594</v>
      </c>
      <c r="PG18" s="44" t="str">
        <f t="shared" si="84"/>
        <v>2Fri</v>
      </c>
      <c r="PH18" s="229">
        <f>SUMPRODUCT((PH$6='Raw Data'!$I$2:$AN$2)*(PF18='Raw Data'!$B$3:$B$10473)*('Raw Data'!$I$3:$AN$10473))</f>
        <v>0</v>
      </c>
      <c r="PI18" s="228">
        <f t="shared" si="283"/>
        <v>42563</v>
      </c>
      <c r="PJ18" s="44" t="str">
        <f t="shared" si="85"/>
        <v>2Tue</v>
      </c>
      <c r="PK18" s="229">
        <f>SUMPRODUCT((PK$6='Raw Data'!$I$2:$AN$2)*(PI18='Raw Data'!$B$3:$B$10473)*('Raw Data'!$I$3:$AN$10473))</f>
        <v>0</v>
      </c>
      <c r="PL18" s="228">
        <f t="shared" si="284"/>
        <v>42533</v>
      </c>
      <c r="PM18" s="44" t="str">
        <f t="shared" si="86"/>
        <v>2Sun</v>
      </c>
      <c r="PN18" s="229">
        <f>SUMPRODUCT((PN$6='Raw Data'!$I$2:$AN$2)*(PL18='Raw Data'!$B$3:$B$10473)*('Raw Data'!$I$3:$AN$10473))</f>
        <v>0</v>
      </c>
      <c r="PO18" s="228">
        <f t="shared" si="285"/>
        <v>42502</v>
      </c>
      <c r="PP18" s="44" t="str">
        <f t="shared" si="87"/>
        <v>2Thu</v>
      </c>
      <c r="PQ18" s="229">
        <f>SUMPRODUCT((PQ$6='Raw Data'!$I$2:$AN$2)*(PO18='Raw Data'!$B$3:$B$10473)*('Raw Data'!$I$3:$AN$10473))</f>
        <v>0</v>
      </c>
      <c r="PR18" s="14"/>
      <c r="PS18" s="49" t="s">
        <v>75</v>
      </c>
      <c r="PT18" s="53" t="str">
        <f t="shared" si="328"/>
        <v/>
      </c>
      <c r="PU18" s="53" t="str">
        <f t="shared" si="194"/>
        <v/>
      </c>
      <c r="PV18" s="53" t="str">
        <f t="shared" si="195"/>
        <v/>
      </c>
      <c r="PW18" s="53" t="str">
        <f t="shared" si="196"/>
        <v/>
      </c>
      <c r="PX18" s="55" t="str">
        <f t="shared" ref="PX18:PX20" si="350">IFERROR(MEDIAN(PT18:PW18),"")</f>
        <v/>
      </c>
    </row>
    <row r="19" spans="2:440" ht="12.75" customHeight="1" x14ac:dyDescent="0.25">
      <c r="B19" s="228">
        <f t="shared" si="198"/>
        <v>42595</v>
      </c>
      <c r="C19" s="44" t="str">
        <f t="shared" si="0"/>
        <v>2Sat</v>
      </c>
      <c r="D19" s="229">
        <f>SUMPRODUCT((D$6='Raw Data'!$I$2:$AN$2)*(B19='Raw Data'!$B$3:$B$10473)*('Raw Data'!$I$3:$AN$10473))</f>
        <v>207</v>
      </c>
      <c r="E19" s="228">
        <f t="shared" si="199"/>
        <v>42564</v>
      </c>
      <c r="F19" s="44" t="str">
        <f t="shared" si="1"/>
        <v>2Wed</v>
      </c>
      <c r="G19" s="229">
        <f>SUMPRODUCT((G$6='Raw Data'!$I$2:$AN$2)*(E19='Raw Data'!$B$3:$B$10473)*('Raw Data'!$I$3:$AN$10473))</f>
        <v>284</v>
      </c>
      <c r="H19" s="228">
        <f t="shared" si="200"/>
        <v>42534</v>
      </c>
      <c r="I19" s="44" t="str">
        <f t="shared" si="2"/>
        <v>2Mon</v>
      </c>
      <c r="J19" s="229">
        <f>SUMPRODUCT((J$6='Raw Data'!$I$2:$AN$2)*(H19='Raw Data'!$B$3:$B$10473)*('Raw Data'!$I$3:$AN$10473))</f>
        <v>172</v>
      </c>
      <c r="K19" s="228">
        <f t="shared" si="201"/>
        <v>42503</v>
      </c>
      <c r="L19" s="44" t="str">
        <f t="shared" si="3"/>
        <v>2Fri</v>
      </c>
      <c r="M19" s="229">
        <f>SUMPRODUCT((M$6='Raw Data'!$I$2:$AN$2)*(K19='Raw Data'!$B$3:$B$10473)*('Raw Data'!$I$3:$AN$10473))</f>
        <v>189</v>
      </c>
      <c r="N19" s="14"/>
      <c r="O19" s="49" t="s">
        <v>76</v>
      </c>
      <c r="P19" s="53">
        <f t="shared" si="88"/>
        <v>3.7160833661030276E-2</v>
      </c>
      <c r="Q19" s="53">
        <f t="shared" si="89"/>
        <v>3.8138440860215055E-2</v>
      </c>
      <c r="R19" s="53">
        <f t="shared" si="90"/>
        <v>4.4049682264586942E-2</v>
      </c>
      <c r="S19" s="53">
        <f t="shared" si="91"/>
        <v>3.3068057080131726E-2</v>
      </c>
      <c r="T19" s="55">
        <f t="shared" si="329"/>
        <v>3.7649637260622662E-2</v>
      </c>
      <c r="U19" s="246"/>
      <c r="V19" s="228">
        <f t="shared" si="202"/>
        <v>42595</v>
      </c>
      <c r="W19" s="44" t="str">
        <f t="shared" si="4"/>
        <v>2Sat</v>
      </c>
      <c r="X19" s="229">
        <f>SUMPRODUCT((X$6='Raw Data'!$I$2:$AN$2)*(V19='Raw Data'!$B$3:$B$10473)*('Raw Data'!$I$3:$AN$10473))</f>
        <v>248</v>
      </c>
      <c r="Y19" s="228">
        <f t="shared" si="203"/>
        <v>42564</v>
      </c>
      <c r="Z19" s="44" t="str">
        <f t="shared" si="5"/>
        <v>2Wed</v>
      </c>
      <c r="AA19" s="229">
        <f>SUMPRODUCT((AA$6='Raw Data'!$I$2:$AN$2)*(Y19='Raw Data'!$B$3:$B$10473)*('Raw Data'!$I$3:$AN$10473))</f>
        <v>310</v>
      </c>
      <c r="AB19" s="228">
        <f t="shared" si="204"/>
        <v>42534</v>
      </c>
      <c r="AC19" s="44" t="str">
        <f t="shared" si="6"/>
        <v>2Mon</v>
      </c>
      <c r="AD19" s="229">
        <f>SUMPRODUCT((AD$6='Raw Data'!$I$2:$AN$2)*(AB19='Raw Data'!$B$3:$B$10473)*('Raw Data'!$I$3:$AN$10473))</f>
        <v>189</v>
      </c>
      <c r="AE19" s="228">
        <f t="shared" si="205"/>
        <v>42503</v>
      </c>
      <c r="AF19" s="44" t="str">
        <f t="shared" si="7"/>
        <v>2Fri</v>
      </c>
      <c r="AG19" s="229">
        <f>SUMPRODUCT((AG$6='Raw Data'!$I$2:$AN$2)*(AE19='Raw Data'!$B$3:$B$10473)*('Raw Data'!$I$3:$AN$10473))</f>
        <v>210</v>
      </c>
      <c r="AH19" s="14"/>
      <c r="AI19" s="49" t="s">
        <v>76</v>
      </c>
      <c r="AJ19" s="53">
        <f t="shared" si="308"/>
        <v>3.8083090379008748E-2</v>
      </c>
      <c r="AK19" s="53">
        <f t="shared" si="94"/>
        <v>3.1724828852896979E-2</v>
      </c>
      <c r="AL19" s="53">
        <f t="shared" si="95"/>
        <v>3.3284440934220921E-2</v>
      </c>
      <c r="AM19" s="53">
        <f t="shared" si="96"/>
        <v>3.5722309593349807E-2</v>
      </c>
      <c r="AN19" s="55">
        <f t="shared" si="330"/>
        <v>3.4503375263785364E-2</v>
      </c>
      <c r="AO19" s="246"/>
      <c r="AP19" s="228">
        <f t="shared" si="206"/>
        <v>42595</v>
      </c>
      <c r="AQ19" s="44" t="str">
        <f t="shared" si="8"/>
        <v>2Sat</v>
      </c>
      <c r="AR19" s="229">
        <f>SUMPRODUCT((AR$6='Raw Data'!$I$2:$AN$2)*(AP19='Raw Data'!$B$3:$B$10473)*('Raw Data'!$I$3:$AN$10473))</f>
        <v>110</v>
      </c>
      <c r="AS19" s="228">
        <f t="shared" si="207"/>
        <v>42564</v>
      </c>
      <c r="AT19" s="44" t="str">
        <f t="shared" si="9"/>
        <v>2Wed</v>
      </c>
      <c r="AU19" s="229">
        <f>SUMPRODUCT((AU$6='Raw Data'!$I$2:$AN$2)*(AS19='Raw Data'!$B$3:$B$10473)*('Raw Data'!$I$3:$AN$10473))</f>
        <v>99</v>
      </c>
      <c r="AV19" s="228">
        <f t="shared" si="208"/>
        <v>42534</v>
      </c>
      <c r="AW19" s="44" t="str">
        <f t="shared" si="10"/>
        <v>2Mon</v>
      </c>
      <c r="AX19" s="229">
        <f>SUMPRODUCT((AX$6='Raw Data'!$I$2:$AN$2)*(AV19='Raw Data'!$B$3:$B$10473)*('Raw Data'!$I$3:$AN$10473))</f>
        <v>83</v>
      </c>
      <c r="AY19" s="228">
        <f t="shared" si="209"/>
        <v>42503</v>
      </c>
      <c r="AZ19" s="44" t="str">
        <f t="shared" si="11"/>
        <v>2Fri</v>
      </c>
      <c r="BA19" s="229">
        <f>SUMPRODUCT((BA$6='Raw Data'!$I$2:$AN$2)*(AY19='Raw Data'!$B$3:$B$10473)*('Raw Data'!$I$3:$AN$10473))</f>
        <v>83</v>
      </c>
      <c r="BB19" s="14"/>
      <c r="BC19" s="49" t="s">
        <v>76</v>
      </c>
      <c r="BD19" s="53">
        <f t="shared" si="309"/>
        <v>3.5355564483728404E-2</v>
      </c>
      <c r="BE19" s="53">
        <f t="shared" si="99"/>
        <v>3.4738485558157686E-2</v>
      </c>
      <c r="BF19" s="53">
        <f t="shared" si="100"/>
        <v>3.3569448721897134E-2</v>
      </c>
      <c r="BG19" s="53">
        <f t="shared" si="101"/>
        <v>3.5790112223233243E-2</v>
      </c>
      <c r="BH19" s="55">
        <f t="shared" si="331"/>
        <v>3.5047025020943048E-2</v>
      </c>
      <c r="BI19" s="246"/>
      <c r="BJ19" s="228">
        <f t="shared" si="210"/>
        <v>42595</v>
      </c>
      <c r="BK19" s="44" t="str">
        <f t="shared" si="12"/>
        <v>2Sat</v>
      </c>
      <c r="BL19" s="229">
        <f>SUMPRODUCT((BL$6='Raw Data'!$I$2:$AN$2)*(BJ19='Raw Data'!$B$3:$B$10473)*('Raw Data'!$I$3:$AN$10473))</f>
        <v>35</v>
      </c>
      <c r="BM19" s="228">
        <f t="shared" si="211"/>
        <v>42564</v>
      </c>
      <c r="BN19" s="44" t="str">
        <f t="shared" si="13"/>
        <v>2Wed</v>
      </c>
      <c r="BO19" s="229">
        <f>SUMPRODUCT((BO$6='Raw Data'!$I$2:$AN$2)*(BM19='Raw Data'!$B$3:$B$10473)*('Raw Data'!$I$3:$AN$10473))</f>
        <v>34</v>
      </c>
      <c r="BP19" s="228">
        <f t="shared" si="212"/>
        <v>42534</v>
      </c>
      <c r="BQ19" s="44" t="str">
        <f t="shared" si="14"/>
        <v>2Mon</v>
      </c>
      <c r="BR19" s="229">
        <f>SUMPRODUCT((BR$6='Raw Data'!$I$2:$AN$2)*(BP19='Raw Data'!$B$3:$B$10473)*('Raw Data'!$I$3:$AN$10473))</f>
        <v>40</v>
      </c>
      <c r="BS19" s="228">
        <f t="shared" si="213"/>
        <v>42503</v>
      </c>
      <c r="BT19" s="44" t="str">
        <f t="shared" si="15"/>
        <v>2Fri</v>
      </c>
      <c r="BU19" s="229">
        <f>SUMPRODUCT((BU$6='Raw Data'!$I$2:$AN$2)*(BS19='Raw Data'!$B$3:$B$10473)*('Raw Data'!$I$3:$AN$10473))</f>
        <v>42</v>
      </c>
      <c r="BV19" s="14"/>
      <c r="BW19" s="49" t="s">
        <v>76</v>
      </c>
      <c r="BX19" s="53">
        <f t="shared" si="310"/>
        <v>4.7539616346955797E-2</v>
      </c>
      <c r="BY19" s="53">
        <f t="shared" si="104"/>
        <v>3.5211267605633804E-2</v>
      </c>
      <c r="BZ19" s="53">
        <f t="shared" si="105"/>
        <v>4.0094339622641507E-2</v>
      </c>
      <c r="CA19" s="53">
        <f t="shared" si="106"/>
        <v>3.9627039627039624E-2</v>
      </c>
      <c r="CB19" s="55">
        <f t="shared" si="332"/>
        <v>3.9860689624840566E-2</v>
      </c>
      <c r="CC19" s="246"/>
      <c r="CD19" s="228">
        <f t="shared" si="214"/>
        <v>42595</v>
      </c>
      <c r="CE19" s="44" t="str">
        <f t="shared" si="16"/>
        <v>2Sat</v>
      </c>
      <c r="CF19" s="229">
        <f>SUMPRODUCT((CF$6='Raw Data'!$I$2:$AN$2)*(CD19='Raw Data'!$B$3:$B$10473)*('Raw Data'!$I$3:$AN$10473))</f>
        <v>286</v>
      </c>
      <c r="CG19" s="228">
        <f t="shared" si="215"/>
        <v>42564</v>
      </c>
      <c r="CH19" s="44" t="str">
        <f t="shared" si="17"/>
        <v>2Wed</v>
      </c>
      <c r="CI19" s="229">
        <f>SUMPRODUCT((CI$6='Raw Data'!$I$2:$AN$2)*(CG19='Raw Data'!$B$3:$B$10473)*('Raw Data'!$I$3:$AN$10473))</f>
        <v>437</v>
      </c>
      <c r="CJ19" s="228">
        <f t="shared" si="216"/>
        <v>42534</v>
      </c>
      <c r="CK19" s="44" t="str">
        <f t="shared" si="18"/>
        <v>2Mon</v>
      </c>
      <c r="CL19" s="229">
        <f>SUMPRODUCT((CL$6='Raw Data'!$I$2:$AN$2)*(CJ19='Raw Data'!$B$3:$B$10473)*('Raw Data'!$I$3:$AN$10473))</f>
        <v>517</v>
      </c>
      <c r="CM19" s="228">
        <f t="shared" si="217"/>
        <v>42503</v>
      </c>
      <c r="CN19" s="44" t="str">
        <f t="shared" si="19"/>
        <v>2Fri</v>
      </c>
      <c r="CO19" s="229">
        <f>SUMPRODUCT((CO$6='Raw Data'!$I$2:$AN$2)*(CM19='Raw Data'!$B$3:$B$10473)*('Raw Data'!$I$3:$AN$10473))</f>
        <v>476</v>
      </c>
      <c r="CP19" s="14"/>
      <c r="CQ19" s="49" t="s">
        <v>76</v>
      </c>
      <c r="CR19" s="53">
        <f t="shared" si="311"/>
        <v>3.3055454874954697E-2</v>
      </c>
      <c r="CS19" s="53">
        <f t="shared" si="109"/>
        <v>3.5234774868333207E-2</v>
      </c>
      <c r="CT19" s="53">
        <f t="shared" si="110"/>
        <v>3.4830212630910823E-2</v>
      </c>
      <c r="CU19" s="53">
        <f t="shared" si="111"/>
        <v>3.3598786499810393E-2</v>
      </c>
      <c r="CV19" s="55">
        <f t="shared" si="333"/>
        <v>3.4214499565360608E-2</v>
      </c>
      <c r="CW19" s="246"/>
      <c r="CX19" s="228">
        <f t="shared" si="218"/>
        <v>42595</v>
      </c>
      <c r="CY19" s="44" t="str">
        <f t="shared" si="20"/>
        <v>2Sat</v>
      </c>
      <c r="CZ19" s="229">
        <f>SUMPRODUCT((CZ$6='Raw Data'!$I$2:$AN$2)*(CX19='Raw Data'!$B$3:$B$10473)*('Raw Data'!$I$3:$AN$10473))</f>
        <v>83</v>
      </c>
      <c r="DA19" s="228">
        <f t="shared" si="219"/>
        <v>42564</v>
      </c>
      <c r="DB19" s="44" t="str">
        <f t="shared" si="21"/>
        <v>2Wed</v>
      </c>
      <c r="DC19" s="229">
        <f>SUMPRODUCT((DC$6='Raw Data'!$I$2:$AN$2)*(DA19='Raw Data'!$B$3:$B$10473)*('Raw Data'!$I$3:$AN$10473))</f>
        <v>95</v>
      </c>
      <c r="DD19" s="228">
        <f t="shared" si="220"/>
        <v>42534</v>
      </c>
      <c r="DE19" s="44" t="str">
        <f t="shared" si="22"/>
        <v>2Mon</v>
      </c>
      <c r="DF19" s="229">
        <f>SUMPRODUCT((DF$6='Raw Data'!$I$2:$AN$2)*(DD19='Raw Data'!$B$3:$B$10473)*('Raw Data'!$I$3:$AN$10473))</f>
        <v>88</v>
      </c>
      <c r="DG19" s="228">
        <f t="shared" si="221"/>
        <v>42595</v>
      </c>
      <c r="DH19" s="44" t="str">
        <f t="shared" si="23"/>
        <v>2Sat</v>
      </c>
      <c r="DI19" s="229">
        <f>SUMPRODUCT((DI$6='Raw Data'!$I$2:$AN$2)*(DG19='Raw Data'!$B$3:$B$10473)*('Raw Data'!$I$3:$AN$10473))</f>
        <v>83</v>
      </c>
      <c r="DJ19" s="14"/>
      <c r="DK19" s="49" t="s">
        <v>76</v>
      </c>
      <c r="DL19" s="53">
        <f t="shared" si="312"/>
        <v>3.5264483627204031E-2</v>
      </c>
      <c r="DM19" s="53">
        <f t="shared" si="114"/>
        <v>4.8048048048048048E-2</v>
      </c>
      <c r="DN19" s="53">
        <f t="shared" si="115"/>
        <v>3.0799475753604193E-2</v>
      </c>
      <c r="DO19" s="53">
        <f t="shared" si="116"/>
        <v>3.5264483627204031E-2</v>
      </c>
      <c r="DP19" s="55">
        <f t="shared" si="334"/>
        <v>3.5264483627204031E-2</v>
      </c>
      <c r="DQ19" s="246"/>
      <c r="DR19" s="228">
        <f t="shared" si="222"/>
        <v>42595</v>
      </c>
      <c r="DS19" s="44" t="str">
        <f t="shared" si="24"/>
        <v>2Sat</v>
      </c>
      <c r="DT19" s="229">
        <f>SUMPRODUCT((DT$6='Raw Data'!$I$2:$AN$2)*(DR19='Raw Data'!$B$3:$B$10473)*('Raw Data'!$I$3:$AN$10473))</f>
        <v>252</v>
      </c>
      <c r="DU19" s="228">
        <f t="shared" si="223"/>
        <v>42564</v>
      </c>
      <c r="DV19" s="44" t="str">
        <f t="shared" si="25"/>
        <v>2Wed</v>
      </c>
      <c r="DW19" s="229">
        <f>SUMPRODUCT((DW$6='Raw Data'!$I$2:$AN$2)*(DU19='Raw Data'!$B$3:$B$10473)*('Raw Data'!$I$3:$AN$10473))</f>
        <v>312</v>
      </c>
      <c r="DX19" s="228">
        <f t="shared" si="224"/>
        <v>42534</v>
      </c>
      <c r="DY19" s="44" t="str">
        <f t="shared" si="26"/>
        <v>2Mon</v>
      </c>
      <c r="DZ19" s="229">
        <f>SUMPRODUCT((DZ$6='Raw Data'!$I$2:$AN$2)*(DX19='Raw Data'!$B$3:$B$10473)*('Raw Data'!$I$3:$AN$10473))</f>
        <v>162</v>
      </c>
      <c r="EA19" s="228">
        <f t="shared" si="225"/>
        <v>42503</v>
      </c>
      <c r="EB19" s="44" t="str">
        <f t="shared" si="27"/>
        <v>2Fri</v>
      </c>
      <c r="EC19" s="229">
        <f>SUMPRODUCT((EC$6='Raw Data'!$I$2:$AN$2)*(EA19='Raw Data'!$B$3:$B$10473)*('Raw Data'!$I$3:$AN$10473))</f>
        <v>81</v>
      </c>
      <c r="ED19" s="14"/>
      <c r="EE19" s="49" t="s">
        <v>76</v>
      </c>
      <c r="EF19" s="53">
        <f t="shared" si="313"/>
        <v>3.1372549019607843E-2</v>
      </c>
      <c r="EG19" s="53">
        <f t="shared" si="119"/>
        <v>3.8552089464390815E-2</v>
      </c>
      <c r="EH19" s="53">
        <f t="shared" si="120"/>
        <v>3.182507036155012E-2</v>
      </c>
      <c r="EI19" s="53">
        <f t="shared" si="121"/>
        <v>4.1751232241229341E-2</v>
      </c>
      <c r="EJ19" s="55">
        <f t="shared" si="335"/>
        <v>3.5188579912970468E-2</v>
      </c>
      <c r="EK19" s="246"/>
      <c r="EL19" s="228">
        <f t="shared" si="226"/>
        <v>42595</v>
      </c>
      <c r="EM19" s="44" t="str">
        <f t="shared" si="28"/>
        <v>2Sat</v>
      </c>
      <c r="EN19" s="229">
        <f>SUMPRODUCT((EN$6='Raw Data'!$I$2:$AN$2)*(EL19='Raw Data'!$B$3:$B$10473)*('Raw Data'!$I$3:$AN$10473))</f>
        <v>1899</v>
      </c>
      <c r="EO19" s="228">
        <f t="shared" si="227"/>
        <v>42564</v>
      </c>
      <c r="EP19" s="44" t="str">
        <f t="shared" si="29"/>
        <v>2Wed</v>
      </c>
      <c r="EQ19" s="229">
        <f>SUMPRODUCT((EQ$6='Raw Data'!$I$2:$AN$2)*(EO19='Raw Data'!$B$3:$B$10473)*('Raw Data'!$I$3:$AN$10473))</f>
        <v>2854</v>
      </c>
      <c r="ER19" s="228">
        <f t="shared" si="228"/>
        <v>42534</v>
      </c>
      <c r="ES19" s="44" t="str">
        <f t="shared" si="30"/>
        <v>2Mon</v>
      </c>
      <c r="ET19" s="229">
        <f>SUMPRODUCT((ET$6='Raw Data'!$I$2:$AN$2)*(ER19='Raw Data'!$B$3:$B$10473)*('Raw Data'!$I$3:$AN$10473))</f>
        <v>3401</v>
      </c>
      <c r="EU19" s="228">
        <f t="shared" si="229"/>
        <v>42503</v>
      </c>
      <c r="EV19" s="44" t="str">
        <f t="shared" si="31"/>
        <v>2Fri</v>
      </c>
      <c r="EW19" s="229">
        <f>SUMPRODUCT((EW$6='Raw Data'!$I$2:$AN$2)*(EU19='Raw Data'!$B$3:$B$10473)*('Raw Data'!$I$3:$AN$10473))</f>
        <v>2851</v>
      </c>
      <c r="EX19" s="14"/>
      <c r="EY19" s="49" t="s">
        <v>76</v>
      </c>
      <c r="EZ19" s="53">
        <f t="shared" si="314"/>
        <v>3.7860554440135183E-2</v>
      </c>
      <c r="FA19" s="53">
        <f t="shared" si="124"/>
        <v>3.8639128330564675E-2</v>
      </c>
      <c r="FB19" s="53">
        <f t="shared" si="125"/>
        <v>3.8487747346350409E-2</v>
      </c>
      <c r="FC19" s="53">
        <f t="shared" si="126"/>
        <v>4.2718515706557846E-2</v>
      </c>
      <c r="FD19" s="55">
        <f t="shared" si="336"/>
        <v>3.8563437838457545E-2</v>
      </c>
      <c r="FE19" s="246"/>
      <c r="FF19" s="228">
        <f t="shared" si="230"/>
        <v>42595</v>
      </c>
      <c r="FG19" s="44" t="str">
        <f t="shared" si="32"/>
        <v>2Sat</v>
      </c>
      <c r="FH19" s="229">
        <f>SUMPRODUCT((FH$6='Raw Data'!$I$2:$AN$2)*(FF19='Raw Data'!$B$3:$B$10473)*('Raw Data'!$I$3:$AN$10473))</f>
        <v>1868</v>
      </c>
      <c r="FI19" s="228">
        <f t="shared" si="231"/>
        <v>42564</v>
      </c>
      <c r="FJ19" s="44" t="str">
        <f t="shared" si="33"/>
        <v>2Wed</v>
      </c>
      <c r="FK19" s="229">
        <f>SUMPRODUCT((FK$6='Raw Data'!$I$2:$AN$2)*(FI19='Raw Data'!$B$3:$B$10473)*('Raw Data'!$I$3:$AN$10473))</f>
        <v>2409</v>
      </c>
      <c r="FL19" s="228">
        <f t="shared" si="232"/>
        <v>42534</v>
      </c>
      <c r="FM19" s="44" t="str">
        <f t="shared" si="34"/>
        <v>2Mon</v>
      </c>
      <c r="FN19" s="229">
        <f>SUMPRODUCT((FN$6='Raw Data'!$I$2:$AN$2)*(FL19='Raw Data'!$B$3:$B$10473)*('Raw Data'!$I$3:$AN$10473))</f>
        <v>2113</v>
      </c>
      <c r="FO19" s="228">
        <f t="shared" si="233"/>
        <v>42503</v>
      </c>
      <c r="FP19" s="44" t="str">
        <f t="shared" si="35"/>
        <v>2Fri</v>
      </c>
      <c r="FQ19" s="229">
        <f>SUMPRODUCT((FQ$6='Raw Data'!$I$2:$AN$2)*(FO19='Raw Data'!$B$3:$B$10473)*('Raw Data'!$I$3:$AN$10473))</f>
        <v>2107</v>
      </c>
      <c r="FR19" s="14"/>
      <c r="FS19" s="49" t="s">
        <v>76</v>
      </c>
      <c r="FT19" s="53">
        <f t="shared" si="315"/>
        <v>3.5783414404254962E-2</v>
      </c>
      <c r="FU19" s="53">
        <f t="shared" si="129"/>
        <v>3.8173601048782167E-2</v>
      </c>
      <c r="FV19" s="53">
        <f t="shared" si="130"/>
        <v>3.6152936539219548E-2</v>
      </c>
      <c r="FW19" s="53">
        <f t="shared" si="131"/>
        <v>3.5969492436784538E-2</v>
      </c>
      <c r="FX19" s="55">
        <f t="shared" si="337"/>
        <v>3.6061214488002043E-2</v>
      </c>
      <c r="FY19" s="246"/>
      <c r="FZ19" s="228">
        <f t="shared" si="234"/>
        <v>42595</v>
      </c>
      <c r="GA19" s="44" t="str">
        <f t="shared" si="36"/>
        <v>2Sat</v>
      </c>
      <c r="GB19" s="229">
        <f>SUMPRODUCT((GB$6='Raw Data'!$I$2:$AN$2)*(FZ19='Raw Data'!$B$3:$B$10473)*('Raw Data'!$I$3:$AN$10473))</f>
        <v>99</v>
      </c>
      <c r="GC19" s="228">
        <f t="shared" si="235"/>
        <v>42564</v>
      </c>
      <c r="GD19" s="44" t="str">
        <f t="shared" si="37"/>
        <v>2Wed</v>
      </c>
      <c r="GE19" s="229">
        <f>SUMPRODUCT((GE$6='Raw Data'!$I$2:$AN$2)*(GC19='Raw Data'!$B$3:$B$10473)*('Raw Data'!$I$3:$AN$10473))</f>
        <v>166</v>
      </c>
      <c r="GF19" s="228">
        <f t="shared" si="236"/>
        <v>42534</v>
      </c>
      <c r="GG19" s="44" t="str">
        <f t="shared" si="38"/>
        <v>2Mon</v>
      </c>
      <c r="GH19" s="229">
        <f>SUMPRODUCT((GH$6='Raw Data'!$I$2:$AN$2)*(GF19='Raw Data'!$B$3:$B$10473)*('Raw Data'!$I$3:$AN$10473))</f>
        <v>171</v>
      </c>
      <c r="GI19" s="228">
        <f t="shared" si="237"/>
        <v>42503</v>
      </c>
      <c r="GJ19" s="44" t="str">
        <f t="shared" si="39"/>
        <v>2Fri</v>
      </c>
      <c r="GK19" s="229">
        <f>SUMPRODUCT((GK$6='Raw Data'!$I$2:$AN$2)*(GI19='Raw Data'!$B$3:$B$10473)*('Raw Data'!$I$3:$AN$10473))</f>
        <v>151</v>
      </c>
      <c r="GL19" s="14"/>
      <c r="GM19" s="49" t="s">
        <v>76</v>
      </c>
      <c r="GN19" s="53">
        <f t="shared" si="316"/>
        <v>3.5990888382687929E-2</v>
      </c>
      <c r="GO19" s="53">
        <f t="shared" si="134"/>
        <v>3.8899430740037953E-2</v>
      </c>
      <c r="GP19" s="53">
        <f t="shared" si="135"/>
        <v>2.8453418999541073E-2</v>
      </c>
      <c r="GQ19" s="53">
        <f t="shared" si="136"/>
        <v>3.4824723247232472E-2</v>
      </c>
      <c r="GR19" s="55">
        <f t="shared" si="338"/>
        <v>3.5407805814960197E-2</v>
      </c>
      <c r="GS19" s="246"/>
      <c r="GT19" s="228">
        <f t="shared" si="238"/>
        <v>42595</v>
      </c>
      <c r="GU19" s="44" t="str">
        <f t="shared" si="40"/>
        <v>2Sat</v>
      </c>
      <c r="GV19" s="229">
        <f>SUMPRODUCT((GV$6='Raw Data'!$I$2:$AN$2)*(GT19='Raw Data'!$B$3:$B$10473)*('Raw Data'!$I$3:$AN$10473))</f>
        <v>71</v>
      </c>
      <c r="GW19" s="228">
        <f t="shared" si="239"/>
        <v>42564</v>
      </c>
      <c r="GX19" s="44" t="str">
        <f t="shared" si="41"/>
        <v>2Wed</v>
      </c>
      <c r="GY19" s="229">
        <f>SUMPRODUCT((GY$6='Raw Data'!$I$2:$AN$2)*(GW19='Raw Data'!$B$3:$B$10473)*('Raw Data'!$I$3:$AN$10473))</f>
        <v>163</v>
      </c>
      <c r="GZ19" s="228">
        <f t="shared" si="240"/>
        <v>42534</v>
      </c>
      <c r="HA19" s="44" t="str">
        <f t="shared" si="42"/>
        <v>2Mon</v>
      </c>
      <c r="HB19" s="229">
        <f>SUMPRODUCT((HB$6='Raw Data'!$I$2:$AN$2)*(GZ19='Raw Data'!$B$3:$B$10473)*('Raw Data'!$I$3:$AN$10473))</f>
        <v>69</v>
      </c>
      <c r="HC19" s="228">
        <f t="shared" si="241"/>
        <v>42503</v>
      </c>
      <c r="HD19" s="44" t="str">
        <f t="shared" si="43"/>
        <v>2Fri</v>
      </c>
      <c r="HE19" s="229">
        <f>SUMPRODUCT((HE$6='Raw Data'!$I$2:$AN$2)*(HC19='Raw Data'!$B$3:$B$10473)*('Raw Data'!$I$3:$AN$10473))</f>
        <v>65</v>
      </c>
      <c r="HF19" s="14"/>
      <c r="HG19" s="49" t="s">
        <v>76</v>
      </c>
      <c r="HH19" s="53">
        <f t="shared" si="317"/>
        <v>3.9338654503990877E-2</v>
      </c>
      <c r="HI19" s="53">
        <f t="shared" si="139"/>
        <v>3.7617554858934171E-2</v>
      </c>
      <c r="HJ19" s="53">
        <f t="shared" si="140"/>
        <v>4.5293315143246929E-2</v>
      </c>
      <c r="HK19" s="53">
        <f t="shared" si="141"/>
        <v>3.9500201531640466E-2</v>
      </c>
      <c r="HL19" s="55">
        <f t="shared" si="339"/>
        <v>3.9419428017815672E-2</v>
      </c>
      <c r="HM19" s="246"/>
      <c r="HN19" s="228">
        <f t="shared" si="242"/>
        <v>42595</v>
      </c>
      <c r="HO19" s="44" t="str">
        <f t="shared" si="44"/>
        <v>2Sat</v>
      </c>
      <c r="HP19" s="229">
        <f>SUMPRODUCT((HP$6='Raw Data'!$I$2:$AN$2)*(HN19='Raw Data'!$B$3:$B$10473)*('Raw Data'!$I$3:$AN$10473))</f>
        <v>123</v>
      </c>
      <c r="HQ19" s="228">
        <f t="shared" si="243"/>
        <v>42564</v>
      </c>
      <c r="HR19" s="44" t="str">
        <f t="shared" si="45"/>
        <v>2Wed</v>
      </c>
      <c r="HS19" s="229">
        <f>SUMPRODUCT((HS$6='Raw Data'!$I$2:$AN$2)*(HQ19='Raw Data'!$B$3:$B$10473)*('Raw Data'!$I$3:$AN$10473))</f>
        <v>140</v>
      </c>
      <c r="HT19" s="228">
        <f t="shared" si="244"/>
        <v>42534</v>
      </c>
      <c r="HU19" s="44" t="str">
        <f t="shared" si="46"/>
        <v>2Mon</v>
      </c>
      <c r="HV19" s="229">
        <f>SUMPRODUCT((HV$6='Raw Data'!$I$2:$AN$2)*(HT19='Raw Data'!$B$3:$B$10473)*('Raw Data'!$I$3:$AN$10473))</f>
        <v>182</v>
      </c>
      <c r="HW19" s="228">
        <f t="shared" si="245"/>
        <v>42503</v>
      </c>
      <c r="HX19" s="44" t="str">
        <f t="shared" si="47"/>
        <v>2Fri</v>
      </c>
      <c r="HY19" s="229">
        <f>SUMPRODUCT((HY$6='Raw Data'!$I$2:$AN$2)*(HW19='Raw Data'!$B$3:$B$10473)*('Raw Data'!$I$3:$AN$10473))</f>
        <v>183</v>
      </c>
      <c r="HZ19" s="14"/>
      <c r="IA19" s="49" t="s">
        <v>76</v>
      </c>
      <c r="IB19" s="53">
        <f t="shared" si="318"/>
        <v>4.552160168598525E-2</v>
      </c>
      <c r="IC19" s="53">
        <f t="shared" si="144"/>
        <v>4.2804428044280446E-2</v>
      </c>
      <c r="ID19" s="53">
        <f t="shared" si="145"/>
        <v>3.1472300064669112E-2</v>
      </c>
      <c r="IE19" s="53">
        <f t="shared" si="146"/>
        <v>3.2890437813112613E-2</v>
      </c>
      <c r="IF19" s="55">
        <f t="shared" si="340"/>
        <v>3.784743292869653E-2</v>
      </c>
      <c r="IG19" s="246"/>
      <c r="IH19" s="228">
        <f t="shared" si="246"/>
        <v>42595</v>
      </c>
      <c r="II19" s="44" t="str">
        <f t="shared" si="48"/>
        <v>2Sat</v>
      </c>
      <c r="IJ19" s="229">
        <f>SUMPRODUCT((IJ$6='Raw Data'!$I$2:$AN$2)*(IH19='Raw Data'!$B$3:$B$10473)*('Raw Data'!$I$3:$AN$10473))</f>
        <v>0</v>
      </c>
      <c r="IK19" s="228">
        <f t="shared" si="247"/>
        <v>42564</v>
      </c>
      <c r="IL19" s="44" t="str">
        <f t="shared" si="49"/>
        <v>2Wed</v>
      </c>
      <c r="IM19" s="229">
        <f>SUMPRODUCT((IM$6='Raw Data'!$I$2:$AN$2)*(IK19='Raw Data'!$B$3:$B$10473)*('Raw Data'!$I$3:$AN$10473))</f>
        <v>45</v>
      </c>
      <c r="IN19" s="228">
        <f t="shared" si="248"/>
        <v>42534</v>
      </c>
      <c r="IO19" s="44" t="str">
        <f t="shared" si="50"/>
        <v>2Mon</v>
      </c>
      <c r="IP19" s="229">
        <f>SUMPRODUCT((IP$6='Raw Data'!$I$2:$AN$2)*(IN19='Raw Data'!$B$3:$B$10473)*('Raw Data'!$I$3:$AN$10473))</f>
        <v>31</v>
      </c>
      <c r="IQ19" s="228">
        <f t="shared" si="249"/>
        <v>42503</v>
      </c>
      <c r="IR19" s="44" t="str">
        <f t="shared" si="51"/>
        <v>2Fri</v>
      </c>
      <c r="IS19" s="229">
        <f>SUMPRODUCT((IS$6='Raw Data'!$I$2:$AN$2)*(IQ19='Raw Data'!$B$3:$B$10473)*('Raw Data'!$I$3:$AN$10473))</f>
        <v>16</v>
      </c>
      <c r="IT19" s="14"/>
      <c r="IU19" s="49" t="s">
        <v>76</v>
      </c>
      <c r="IV19" s="53">
        <f t="shared" si="319"/>
        <v>4.642857142857143E-2</v>
      </c>
      <c r="IW19" s="53">
        <f t="shared" si="149"/>
        <v>4.4526901669758812E-2</v>
      </c>
      <c r="IX19" s="53">
        <f t="shared" si="150"/>
        <v>6.8090787716955939E-2</v>
      </c>
      <c r="IY19" s="53">
        <f t="shared" si="151"/>
        <v>5.6994818652849742E-2</v>
      </c>
      <c r="IZ19" s="55">
        <f t="shared" si="341"/>
        <v>5.171169504071059E-2</v>
      </c>
      <c r="JA19" s="246"/>
      <c r="JB19" s="228">
        <f t="shared" si="250"/>
        <v>42595</v>
      </c>
      <c r="JC19" s="44" t="str">
        <f t="shared" si="52"/>
        <v>2Sat</v>
      </c>
      <c r="JD19" s="229">
        <f>SUMPRODUCT((JD$6='Raw Data'!$I$2:$AN$2)*(JB19='Raw Data'!$B$3:$B$10473)*('Raw Data'!$I$3:$AN$10473))</f>
        <v>0</v>
      </c>
      <c r="JE19" s="228">
        <f t="shared" si="251"/>
        <v>42564</v>
      </c>
      <c r="JF19" s="44" t="str">
        <f t="shared" si="53"/>
        <v>2Wed</v>
      </c>
      <c r="JG19" s="229">
        <f>SUMPRODUCT((JG$6='Raw Data'!$I$2:$AN$2)*(JE19='Raw Data'!$B$3:$B$10473)*('Raw Data'!$I$3:$AN$10473))</f>
        <v>91</v>
      </c>
      <c r="JH19" s="228">
        <f t="shared" si="252"/>
        <v>42534</v>
      </c>
      <c r="JI19" s="44" t="str">
        <f t="shared" si="54"/>
        <v>2Mon</v>
      </c>
      <c r="JJ19" s="229">
        <f>SUMPRODUCT((JJ$6='Raw Data'!$I$2:$AN$2)*(JH19='Raw Data'!$B$3:$B$10473)*('Raw Data'!$I$3:$AN$10473))</f>
        <v>93</v>
      </c>
      <c r="JK19" s="228">
        <f t="shared" si="253"/>
        <v>42503</v>
      </c>
      <c r="JL19" s="44" t="str">
        <f t="shared" si="55"/>
        <v>2Fri</v>
      </c>
      <c r="JM19" s="229">
        <f>SUMPRODUCT((JM$6='Raw Data'!$I$2:$AN$2)*(JK19='Raw Data'!$B$3:$B$10473)*('Raw Data'!$I$3:$AN$10473))</f>
        <v>72</v>
      </c>
      <c r="JN19" s="14"/>
      <c r="JO19" s="49" t="s">
        <v>76</v>
      </c>
      <c r="JP19" s="53">
        <f t="shared" si="320"/>
        <v>4.5379989065062874E-2</v>
      </c>
      <c r="JQ19" s="53">
        <f t="shared" si="154"/>
        <v>4.0313549832026875E-2</v>
      </c>
      <c r="JR19" s="53">
        <f t="shared" si="155"/>
        <v>4.5707226683137737E-2</v>
      </c>
      <c r="JS19" s="53">
        <f t="shared" si="156"/>
        <v>4.1001064962726305E-2</v>
      </c>
      <c r="JT19" s="55">
        <f t="shared" si="342"/>
        <v>4.3190527013894586E-2</v>
      </c>
      <c r="JU19" s="246"/>
      <c r="JV19" s="228">
        <f t="shared" si="254"/>
        <v>42595</v>
      </c>
      <c r="JW19" s="44" t="str">
        <f t="shared" si="56"/>
        <v>2Sat</v>
      </c>
      <c r="JX19" s="229">
        <f>SUMPRODUCT((JX$6='Raw Data'!$I$2:$AN$2)*(JV19='Raw Data'!$B$3:$B$10473)*('Raw Data'!$I$3:$AN$10473))</f>
        <v>152</v>
      </c>
      <c r="JY19" s="228">
        <f t="shared" si="255"/>
        <v>42564</v>
      </c>
      <c r="JZ19" s="44" t="str">
        <f t="shared" si="57"/>
        <v>2Wed</v>
      </c>
      <c r="KA19" s="229">
        <f>SUMPRODUCT((KA$6='Raw Data'!$I$2:$AN$2)*(JY19='Raw Data'!$B$3:$B$10473)*('Raw Data'!$I$3:$AN$10473))</f>
        <v>701</v>
      </c>
      <c r="KB19" s="228">
        <f t="shared" si="256"/>
        <v>42534</v>
      </c>
      <c r="KC19" s="44" t="str">
        <f t="shared" si="58"/>
        <v>2Mon</v>
      </c>
      <c r="KD19" s="229">
        <f>SUMPRODUCT((KD$6='Raw Data'!$I$2:$AN$2)*(KB19='Raw Data'!$B$3:$B$10473)*('Raw Data'!$I$3:$AN$10473))</f>
        <v>505</v>
      </c>
      <c r="KE19" s="228">
        <f t="shared" si="257"/>
        <v>42503</v>
      </c>
      <c r="KF19" s="44" t="str">
        <f t="shared" si="59"/>
        <v>2Fri</v>
      </c>
      <c r="KG19" s="229">
        <f>SUMPRODUCT((KG$6='Raw Data'!$I$2:$AN$2)*(KE19='Raw Data'!$B$3:$B$10473)*('Raw Data'!$I$3:$AN$10473))</f>
        <v>539</v>
      </c>
      <c r="KH19" s="14"/>
      <c r="KI19" s="49" t="s">
        <v>76</v>
      </c>
      <c r="KJ19" s="53">
        <f t="shared" si="321"/>
        <v>4.8941023134571521E-2</v>
      </c>
      <c r="KK19" s="53">
        <f t="shared" si="159"/>
        <v>4.7807933194154488E-2</v>
      </c>
      <c r="KL19" s="53">
        <f t="shared" si="160"/>
        <v>4.2521891418563926E-2</v>
      </c>
      <c r="KM19" s="53">
        <f t="shared" si="161"/>
        <v>4.5012085973737508E-2</v>
      </c>
      <c r="KN19" s="55">
        <f t="shared" si="343"/>
        <v>4.6410009583945998E-2</v>
      </c>
      <c r="KO19" s="246"/>
      <c r="KP19" s="228">
        <f t="shared" si="258"/>
        <v>42595</v>
      </c>
      <c r="KQ19" s="44" t="str">
        <f t="shared" si="60"/>
        <v>2Sat</v>
      </c>
      <c r="KR19" s="229">
        <f>SUMPRODUCT((KR$6='Raw Data'!$I$2:$AN$2)*(KP19='Raw Data'!$B$3:$B$10473)*('Raw Data'!$I$3:$AN$10473))</f>
        <v>77</v>
      </c>
      <c r="KS19" s="228">
        <f t="shared" si="259"/>
        <v>42564</v>
      </c>
      <c r="KT19" s="44" t="str">
        <f t="shared" si="61"/>
        <v>2Wed</v>
      </c>
      <c r="KU19" s="229">
        <f>SUMPRODUCT((KU$6='Raw Data'!$I$2:$AN$2)*(KS19='Raw Data'!$B$3:$B$10473)*('Raw Data'!$I$3:$AN$10473))</f>
        <v>99</v>
      </c>
      <c r="KV19" s="228">
        <f t="shared" si="260"/>
        <v>42534</v>
      </c>
      <c r="KW19" s="44" t="str">
        <f t="shared" si="62"/>
        <v>2Mon</v>
      </c>
      <c r="KX19" s="229">
        <f>SUMPRODUCT((KX$6='Raw Data'!$I$2:$AN$2)*(KV19='Raw Data'!$B$3:$B$10473)*('Raw Data'!$I$3:$AN$10473))</f>
        <v>159</v>
      </c>
      <c r="KY19" s="228">
        <f t="shared" si="261"/>
        <v>42503</v>
      </c>
      <c r="KZ19" s="44" t="str">
        <f t="shared" si="63"/>
        <v>2Fri</v>
      </c>
      <c r="LA19" s="229">
        <f>SUMPRODUCT((LA$6='Raw Data'!$I$2:$AN$2)*(KY19='Raw Data'!$B$3:$B$10473)*('Raw Data'!$I$3:$AN$10473))</f>
        <v>122</v>
      </c>
      <c r="LB19" s="14"/>
      <c r="LC19" s="49" t="s">
        <v>76</v>
      </c>
      <c r="LD19" s="53">
        <f t="shared" si="322"/>
        <v>4.033672395650649E-2</v>
      </c>
      <c r="LE19" s="53">
        <f t="shared" si="164"/>
        <v>3.9027319123386368E-2</v>
      </c>
      <c r="LF19" s="53">
        <f t="shared" si="165"/>
        <v>3.4305867265149087E-2</v>
      </c>
      <c r="LG19" s="53">
        <f t="shared" si="166"/>
        <v>3.8147932440302852E-2</v>
      </c>
      <c r="LH19" s="55">
        <f t="shared" si="344"/>
        <v>3.858762578184461E-2</v>
      </c>
      <c r="LI19" s="246"/>
      <c r="LJ19" s="228">
        <f t="shared" si="262"/>
        <v>42595</v>
      </c>
      <c r="LK19" s="44" t="str">
        <f t="shared" si="64"/>
        <v>2Sat</v>
      </c>
      <c r="LL19" s="229">
        <f>SUMPRODUCT((LL$6='Raw Data'!$I$2:$AN$2)*(LJ19='Raw Data'!$B$3:$B$10473)*('Raw Data'!$I$3:$AN$10473))</f>
        <v>0</v>
      </c>
      <c r="LM19" s="228">
        <f t="shared" si="263"/>
        <v>42564</v>
      </c>
      <c r="LN19" s="44" t="str">
        <f t="shared" si="65"/>
        <v>2Wed</v>
      </c>
      <c r="LO19" s="229">
        <f>SUMPRODUCT((LO$6='Raw Data'!$I$2:$AN$2)*(LM19='Raw Data'!$B$3:$B$10473)*('Raw Data'!$I$3:$AN$10473))</f>
        <v>0</v>
      </c>
      <c r="LP19" s="228">
        <f t="shared" si="264"/>
        <v>42534</v>
      </c>
      <c r="LQ19" s="44" t="str">
        <f t="shared" si="66"/>
        <v>2Mon</v>
      </c>
      <c r="LR19" s="229">
        <f>SUMPRODUCT((LR$6='Raw Data'!$I$2:$AN$2)*(LP19='Raw Data'!$B$3:$B$10473)*('Raw Data'!$I$3:$AN$10473))</f>
        <v>0</v>
      </c>
      <c r="LS19" s="228">
        <f t="shared" si="265"/>
        <v>42503</v>
      </c>
      <c r="LT19" s="44" t="str">
        <f t="shared" si="67"/>
        <v>2Fri</v>
      </c>
      <c r="LU19" s="229">
        <f>SUMPRODUCT((LU$6='Raw Data'!$I$2:$AN$2)*(LS19='Raw Data'!$B$3:$B$10473)*('Raw Data'!$I$3:$AN$10473))</f>
        <v>0</v>
      </c>
      <c r="LV19" s="14"/>
      <c r="LW19" s="49" t="s">
        <v>76</v>
      </c>
      <c r="LX19" s="53" t="str">
        <f t="shared" si="323"/>
        <v/>
      </c>
      <c r="LY19" s="53" t="str">
        <f t="shared" si="169"/>
        <v/>
      </c>
      <c r="LZ19" s="53" t="str">
        <f t="shared" si="170"/>
        <v/>
      </c>
      <c r="MA19" s="53" t="str">
        <f t="shared" si="171"/>
        <v/>
      </c>
      <c r="MB19" s="55" t="str">
        <f t="shared" si="345"/>
        <v/>
      </c>
      <c r="MC19" s="246"/>
      <c r="MD19" s="228">
        <f t="shared" si="266"/>
        <v>42595</v>
      </c>
      <c r="ME19" s="44" t="str">
        <f t="shared" si="68"/>
        <v>2Sat</v>
      </c>
      <c r="MF19" s="229">
        <f>SUMPRODUCT((MF$6='Raw Data'!$I$2:$AN$2)*(MD19='Raw Data'!$B$3:$B$10473)*('Raw Data'!$I$3:$AN$10473))</f>
        <v>0</v>
      </c>
      <c r="MG19" s="228">
        <f t="shared" si="267"/>
        <v>42564</v>
      </c>
      <c r="MH19" s="44" t="str">
        <f t="shared" si="69"/>
        <v>2Wed</v>
      </c>
      <c r="MI19" s="229">
        <f>SUMPRODUCT((MI$6='Raw Data'!$I$2:$AN$2)*(MG19='Raw Data'!$B$3:$B$10473)*('Raw Data'!$I$3:$AN$10473))</f>
        <v>0</v>
      </c>
      <c r="MJ19" s="228">
        <f t="shared" si="268"/>
        <v>42534</v>
      </c>
      <c r="MK19" s="44" t="str">
        <f t="shared" si="70"/>
        <v>2Mon</v>
      </c>
      <c r="ML19" s="229">
        <f>SUMPRODUCT((ML$6='Raw Data'!$I$2:$AN$2)*(MJ19='Raw Data'!$B$3:$B$10473)*('Raw Data'!$I$3:$AN$10473))</f>
        <v>0</v>
      </c>
      <c r="MM19" s="228">
        <f t="shared" si="269"/>
        <v>42503</v>
      </c>
      <c r="MN19" s="44" t="str">
        <f t="shared" si="71"/>
        <v>2Fri</v>
      </c>
      <c r="MO19" s="229">
        <f>SUMPRODUCT((MO$6='Raw Data'!$I$2:$AN$2)*(MM19='Raw Data'!$B$3:$B$10473)*('Raw Data'!$I$3:$AN$10473))</f>
        <v>0</v>
      </c>
      <c r="MP19" s="14"/>
      <c r="MQ19" s="49" t="s">
        <v>76</v>
      </c>
      <c r="MR19" s="53" t="str">
        <f t="shared" si="324"/>
        <v/>
      </c>
      <c r="MS19" s="53" t="str">
        <f t="shared" si="174"/>
        <v/>
      </c>
      <c r="MT19" s="53" t="str">
        <f t="shared" si="175"/>
        <v/>
      </c>
      <c r="MU19" s="53" t="str">
        <f t="shared" si="176"/>
        <v/>
      </c>
      <c r="MV19" s="55" t="str">
        <f t="shared" si="346"/>
        <v/>
      </c>
      <c r="MW19" s="246"/>
      <c r="MX19" s="228">
        <f t="shared" si="270"/>
        <v>42595</v>
      </c>
      <c r="MY19" s="44" t="str">
        <f t="shared" si="72"/>
        <v>2Sat</v>
      </c>
      <c r="MZ19" s="229">
        <f>SUMPRODUCT((MZ$6='Raw Data'!$I$2:$AN$2)*(MX19='Raw Data'!$B$3:$B$10473)*('Raw Data'!$I$3:$AN$10473))</f>
        <v>0</v>
      </c>
      <c r="NA19" s="228">
        <f t="shared" si="271"/>
        <v>42564</v>
      </c>
      <c r="NB19" s="44" t="str">
        <f t="shared" si="73"/>
        <v>2Wed</v>
      </c>
      <c r="NC19" s="229">
        <f>SUMPRODUCT((NC$6='Raw Data'!$I$2:$AN$2)*(NA19='Raw Data'!$B$3:$B$10473)*('Raw Data'!$I$3:$AN$10473))</f>
        <v>0</v>
      </c>
      <c r="ND19" s="228">
        <f t="shared" si="272"/>
        <v>42534</v>
      </c>
      <c r="NE19" s="44" t="str">
        <f t="shared" si="74"/>
        <v>2Mon</v>
      </c>
      <c r="NF19" s="229">
        <f>SUMPRODUCT((NF$6='Raw Data'!$I$2:$AN$2)*(ND19='Raw Data'!$B$3:$B$10473)*('Raw Data'!$I$3:$AN$10473))</f>
        <v>0</v>
      </c>
      <c r="NG19" s="228">
        <f t="shared" si="273"/>
        <v>42503</v>
      </c>
      <c r="NH19" s="44" t="str">
        <f t="shared" si="75"/>
        <v>2Fri</v>
      </c>
      <c r="NI19" s="229">
        <f>SUMPRODUCT((NI$6='Raw Data'!$I$2:$AN$2)*(NG19='Raw Data'!$B$3:$B$10473)*('Raw Data'!$I$3:$AN$10473))</f>
        <v>0</v>
      </c>
      <c r="NJ19" s="14"/>
      <c r="NK19" s="49" t="s">
        <v>76</v>
      </c>
      <c r="NL19" s="53" t="str">
        <f t="shared" si="325"/>
        <v/>
      </c>
      <c r="NM19" s="53" t="str">
        <f t="shared" si="179"/>
        <v/>
      </c>
      <c r="NN19" s="53" t="str">
        <f t="shared" si="180"/>
        <v/>
      </c>
      <c r="NO19" s="53" t="str">
        <f t="shared" si="181"/>
        <v/>
      </c>
      <c r="NP19" s="55" t="str">
        <f t="shared" si="347"/>
        <v/>
      </c>
      <c r="NQ19" s="246"/>
      <c r="NR19" s="228">
        <f t="shared" si="274"/>
        <v>42595</v>
      </c>
      <c r="NS19" s="44" t="str">
        <f t="shared" si="76"/>
        <v>2Sat</v>
      </c>
      <c r="NT19" s="229">
        <f>SUMPRODUCT((NT$6='Raw Data'!$I$2:$AN$2)*(NR19='Raw Data'!$B$3:$B$10473)*('Raw Data'!$I$3:$AN$10473))</f>
        <v>0</v>
      </c>
      <c r="NU19" s="228">
        <f t="shared" si="275"/>
        <v>42564</v>
      </c>
      <c r="NV19" s="44" t="str">
        <f t="shared" si="77"/>
        <v>2Wed</v>
      </c>
      <c r="NW19" s="229">
        <f>SUMPRODUCT((NW$6='Raw Data'!$I$2:$AN$2)*(NU19='Raw Data'!$B$3:$B$10473)*('Raw Data'!$I$3:$AN$10473))</f>
        <v>0</v>
      </c>
      <c r="NX19" s="228">
        <f t="shared" si="276"/>
        <v>42534</v>
      </c>
      <c r="NY19" s="44" t="str">
        <f t="shared" si="78"/>
        <v>2Mon</v>
      </c>
      <c r="NZ19" s="229">
        <f>SUMPRODUCT((NZ$6='Raw Data'!$I$2:$AN$2)*(NX19='Raw Data'!$B$3:$B$10473)*('Raw Data'!$I$3:$AN$10473))</f>
        <v>0</v>
      </c>
      <c r="OA19" s="228">
        <f t="shared" si="277"/>
        <v>42503</v>
      </c>
      <c r="OB19" s="44" t="str">
        <f t="shared" si="79"/>
        <v>2Fri</v>
      </c>
      <c r="OC19" s="229">
        <f>SUMPRODUCT((OC$6='Raw Data'!$I$2:$AN$2)*(OA19='Raw Data'!$B$3:$B$10473)*('Raw Data'!$I$3:$AN$10473))</f>
        <v>0</v>
      </c>
      <c r="OD19" s="14"/>
      <c r="OE19" s="49" t="s">
        <v>76</v>
      </c>
      <c r="OF19" s="53" t="str">
        <f t="shared" si="326"/>
        <v/>
      </c>
      <c r="OG19" s="53" t="str">
        <f t="shared" si="184"/>
        <v/>
      </c>
      <c r="OH19" s="53" t="str">
        <f t="shared" si="185"/>
        <v/>
      </c>
      <c r="OI19" s="53" t="str">
        <f t="shared" si="186"/>
        <v/>
      </c>
      <c r="OJ19" s="55" t="str">
        <f t="shared" si="348"/>
        <v/>
      </c>
      <c r="OK19" s="246"/>
      <c r="OL19" s="228">
        <f t="shared" si="278"/>
        <v>42595</v>
      </c>
      <c r="OM19" s="44" t="str">
        <f t="shared" si="80"/>
        <v>2Sat</v>
      </c>
      <c r="ON19" s="229">
        <f>SUMPRODUCT((ON$6='Raw Data'!$I$2:$AN$2)*(OL19='Raw Data'!$B$3:$B$10473)*('Raw Data'!$I$3:$AN$10473))</f>
        <v>0</v>
      </c>
      <c r="OO19" s="228">
        <f t="shared" si="279"/>
        <v>42564</v>
      </c>
      <c r="OP19" s="44" t="str">
        <f t="shared" si="81"/>
        <v>2Wed</v>
      </c>
      <c r="OQ19" s="229">
        <f>SUMPRODUCT((OQ$6='Raw Data'!$I$2:$AN$2)*(OO19='Raw Data'!$B$3:$B$10473)*('Raw Data'!$I$3:$AN$10473))</f>
        <v>0</v>
      </c>
      <c r="OR19" s="228">
        <f t="shared" si="280"/>
        <v>42534</v>
      </c>
      <c r="OS19" s="44" t="str">
        <f t="shared" si="82"/>
        <v>2Mon</v>
      </c>
      <c r="OT19" s="229">
        <f>SUMPRODUCT((OT$6='Raw Data'!$I$2:$AN$2)*(OR19='Raw Data'!$B$3:$B$10473)*('Raw Data'!$I$3:$AN$10473))</f>
        <v>0</v>
      </c>
      <c r="OU19" s="228">
        <f t="shared" si="281"/>
        <v>42503</v>
      </c>
      <c r="OV19" s="44" t="str">
        <f t="shared" si="83"/>
        <v>2Fri</v>
      </c>
      <c r="OW19" s="229">
        <f>SUMPRODUCT((OW$6='Raw Data'!$I$2:$AN$2)*(OU19='Raw Data'!$B$3:$B$10473)*('Raw Data'!$I$3:$AN$10473))</f>
        <v>0</v>
      </c>
      <c r="OX19" s="14"/>
      <c r="OY19" s="49" t="s">
        <v>76</v>
      </c>
      <c r="OZ19" s="53" t="str">
        <f t="shared" si="327"/>
        <v/>
      </c>
      <c r="PA19" s="53" t="str">
        <f t="shared" si="189"/>
        <v/>
      </c>
      <c r="PB19" s="53" t="str">
        <f t="shared" si="190"/>
        <v/>
      </c>
      <c r="PC19" s="53" t="str">
        <f t="shared" si="191"/>
        <v/>
      </c>
      <c r="PD19" s="55" t="str">
        <f t="shared" si="349"/>
        <v/>
      </c>
      <c r="PE19" s="246"/>
      <c r="PF19" s="228">
        <f t="shared" si="282"/>
        <v>42595</v>
      </c>
      <c r="PG19" s="44" t="str">
        <f t="shared" si="84"/>
        <v>2Sat</v>
      </c>
      <c r="PH19" s="229">
        <f>SUMPRODUCT((PH$6='Raw Data'!$I$2:$AN$2)*(PF19='Raw Data'!$B$3:$B$10473)*('Raw Data'!$I$3:$AN$10473))</f>
        <v>0</v>
      </c>
      <c r="PI19" s="228">
        <f t="shared" si="283"/>
        <v>42564</v>
      </c>
      <c r="PJ19" s="44" t="str">
        <f t="shared" si="85"/>
        <v>2Wed</v>
      </c>
      <c r="PK19" s="229">
        <f>SUMPRODUCT((PK$6='Raw Data'!$I$2:$AN$2)*(PI19='Raw Data'!$B$3:$B$10473)*('Raw Data'!$I$3:$AN$10473))</f>
        <v>0</v>
      </c>
      <c r="PL19" s="228">
        <f t="shared" si="284"/>
        <v>42534</v>
      </c>
      <c r="PM19" s="44" t="str">
        <f t="shared" si="86"/>
        <v>2Mon</v>
      </c>
      <c r="PN19" s="229">
        <f>SUMPRODUCT((PN$6='Raw Data'!$I$2:$AN$2)*(PL19='Raw Data'!$B$3:$B$10473)*('Raw Data'!$I$3:$AN$10473))</f>
        <v>0</v>
      </c>
      <c r="PO19" s="228">
        <f t="shared" si="285"/>
        <v>42503</v>
      </c>
      <c r="PP19" s="44" t="str">
        <f t="shared" si="87"/>
        <v>2Fri</v>
      </c>
      <c r="PQ19" s="229">
        <f>SUMPRODUCT((PQ$6='Raw Data'!$I$2:$AN$2)*(PO19='Raw Data'!$B$3:$B$10473)*('Raw Data'!$I$3:$AN$10473))</f>
        <v>0</v>
      </c>
      <c r="PR19" s="14"/>
      <c r="PS19" s="49" t="s">
        <v>76</v>
      </c>
      <c r="PT19" s="53" t="str">
        <f t="shared" si="328"/>
        <v/>
      </c>
      <c r="PU19" s="53" t="str">
        <f t="shared" si="194"/>
        <v/>
      </c>
      <c r="PV19" s="53" t="str">
        <f t="shared" si="195"/>
        <v/>
      </c>
      <c r="PW19" s="53" t="str">
        <f t="shared" si="196"/>
        <v/>
      </c>
      <c r="PX19" s="55" t="str">
        <f t="shared" si="350"/>
        <v/>
      </c>
    </row>
    <row r="20" spans="2:440" ht="12.75" customHeight="1" x14ac:dyDescent="0.25">
      <c r="B20" s="228">
        <f t="shared" si="198"/>
        <v>42596</v>
      </c>
      <c r="C20" s="44" t="str">
        <f t="shared" si="0"/>
        <v>2Sun</v>
      </c>
      <c r="D20" s="229">
        <f>SUMPRODUCT((D$6='Raw Data'!$I$2:$AN$2)*(B20='Raw Data'!$B$3:$B$10473)*('Raw Data'!$I$3:$AN$10473))</f>
        <v>211</v>
      </c>
      <c r="E20" s="228">
        <f t="shared" si="199"/>
        <v>42565</v>
      </c>
      <c r="F20" s="44" t="str">
        <f t="shared" si="1"/>
        <v>2Thu</v>
      </c>
      <c r="G20" s="229">
        <f>SUMPRODUCT((G$6='Raw Data'!$I$2:$AN$2)*(E20='Raw Data'!$B$3:$B$10473)*('Raw Data'!$I$3:$AN$10473))</f>
        <v>251</v>
      </c>
      <c r="H20" s="228">
        <f t="shared" si="200"/>
        <v>42535</v>
      </c>
      <c r="I20" s="44" t="str">
        <f t="shared" si="2"/>
        <v>2Tue</v>
      </c>
      <c r="J20" s="229">
        <f>SUMPRODUCT((J$6='Raw Data'!$I$2:$AN$2)*(H20='Raw Data'!$B$3:$B$10473)*('Raw Data'!$I$3:$AN$10473))</f>
        <v>199</v>
      </c>
      <c r="K20" s="228">
        <f t="shared" si="201"/>
        <v>42504</v>
      </c>
      <c r="L20" s="44" t="str">
        <f t="shared" si="3"/>
        <v>2Sat</v>
      </c>
      <c r="M20" s="229">
        <f>SUMPRODUCT((M$6='Raw Data'!$I$2:$AN$2)*(K20='Raw Data'!$B$3:$B$10473)*('Raw Data'!$I$3:$AN$10473))</f>
        <v>119</v>
      </c>
      <c r="N20" s="14"/>
      <c r="O20" s="49" t="s">
        <v>77</v>
      </c>
      <c r="P20" s="53">
        <f t="shared" si="88"/>
        <v>3.3621706645694062E-2</v>
      </c>
      <c r="Q20" s="53">
        <f t="shared" si="89"/>
        <v>3.7466397849462367E-2</v>
      </c>
      <c r="R20" s="53">
        <f t="shared" si="90"/>
        <v>2.8885037550548817E-2</v>
      </c>
      <c r="S20" s="53">
        <f t="shared" si="91"/>
        <v>3.8968166849615807E-2</v>
      </c>
      <c r="T20" s="55">
        <f t="shared" si="329"/>
        <v>3.5544052247578214E-2</v>
      </c>
      <c r="U20" s="246"/>
      <c r="V20" s="228">
        <f t="shared" si="202"/>
        <v>42596</v>
      </c>
      <c r="W20" s="44" t="str">
        <f t="shared" si="4"/>
        <v>2Sun</v>
      </c>
      <c r="X20" s="229">
        <f>SUMPRODUCT((X$6='Raw Data'!$I$2:$AN$2)*(V20='Raw Data'!$B$3:$B$10473)*('Raw Data'!$I$3:$AN$10473))</f>
        <v>213</v>
      </c>
      <c r="Y20" s="228">
        <f t="shared" si="203"/>
        <v>42565</v>
      </c>
      <c r="Z20" s="44" t="str">
        <f t="shared" si="5"/>
        <v>2Thu</v>
      </c>
      <c r="AA20" s="229">
        <f>SUMPRODUCT((AA$6='Raw Data'!$I$2:$AN$2)*(Y20='Raw Data'!$B$3:$B$10473)*('Raw Data'!$I$3:$AN$10473))</f>
        <v>334</v>
      </c>
      <c r="AB20" s="228">
        <f t="shared" si="204"/>
        <v>42535</v>
      </c>
      <c r="AC20" s="44" t="str">
        <f t="shared" si="6"/>
        <v>2Tue</v>
      </c>
      <c r="AD20" s="229">
        <f>SUMPRODUCT((AD$6='Raw Data'!$I$2:$AN$2)*(AB20='Raw Data'!$B$3:$B$10473)*('Raw Data'!$I$3:$AN$10473))</f>
        <v>218</v>
      </c>
      <c r="AE20" s="228">
        <f t="shared" si="205"/>
        <v>42504</v>
      </c>
      <c r="AF20" s="44" t="str">
        <f t="shared" si="7"/>
        <v>2Sat</v>
      </c>
      <c r="AG20" s="229">
        <f>SUMPRODUCT((AG$6='Raw Data'!$I$2:$AN$2)*(AE20='Raw Data'!$B$3:$B$10473)*('Raw Data'!$I$3:$AN$10473))</f>
        <v>172</v>
      </c>
      <c r="AH20" s="14"/>
      <c r="AI20" s="49" t="s">
        <v>77</v>
      </c>
      <c r="AJ20" s="53">
        <f t="shared" si="308"/>
        <v>3.2616618075801747E-2</v>
      </c>
      <c r="AK20" s="53">
        <f t="shared" si="94"/>
        <v>3.4563366171314079E-2</v>
      </c>
      <c r="AL20" s="53">
        <f t="shared" si="95"/>
        <v>3.6782127947647521E-2</v>
      </c>
      <c r="AM20" s="53">
        <f t="shared" si="96"/>
        <v>3.4374297910581893E-2</v>
      </c>
      <c r="AN20" s="55">
        <f t="shared" si="330"/>
        <v>3.4468832040947986E-2</v>
      </c>
      <c r="AO20" s="246"/>
      <c r="AP20" s="228">
        <f t="shared" si="206"/>
        <v>42596</v>
      </c>
      <c r="AQ20" s="44" t="str">
        <f t="shared" si="8"/>
        <v>2Sun</v>
      </c>
      <c r="AR20" s="229">
        <f>SUMPRODUCT((AR$6='Raw Data'!$I$2:$AN$2)*(AP20='Raw Data'!$B$3:$B$10473)*('Raw Data'!$I$3:$AN$10473))</f>
        <v>118</v>
      </c>
      <c r="AS20" s="228">
        <f t="shared" si="207"/>
        <v>42565</v>
      </c>
      <c r="AT20" s="44" t="str">
        <f t="shared" si="9"/>
        <v>2Thu</v>
      </c>
      <c r="AU20" s="229">
        <f>SUMPRODUCT((AU$6='Raw Data'!$I$2:$AN$2)*(AS20='Raw Data'!$B$3:$B$10473)*('Raw Data'!$I$3:$AN$10473))</f>
        <v>77</v>
      </c>
      <c r="AV20" s="228">
        <f t="shared" si="208"/>
        <v>42535</v>
      </c>
      <c r="AW20" s="44" t="str">
        <f t="shared" si="10"/>
        <v>2Tue</v>
      </c>
      <c r="AX20" s="229">
        <f>SUMPRODUCT((AX$6='Raw Data'!$I$2:$AN$2)*(AV20='Raw Data'!$B$3:$B$10473)*('Raw Data'!$I$3:$AN$10473))</f>
        <v>88</v>
      </c>
      <c r="AY20" s="228">
        <f t="shared" si="209"/>
        <v>42504</v>
      </c>
      <c r="AZ20" s="44" t="str">
        <f t="shared" si="11"/>
        <v>2Sat</v>
      </c>
      <c r="BA20" s="229">
        <f>SUMPRODUCT((BA$6='Raw Data'!$I$2:$AN$2)*(AY20='Raw Data'!$B$3:$B$10473)*('Raw Data'!$I$3:$AN$10473))</f>
        <v>82</v>
      </c>
      <c r="BB20" s="14"/>
      <c r="BC20" s="49" t="s">
        <v>77</v>
      </c>
      <c r="BD20" s="53">
        <f t="shared" si="309"/>
        <v>3.1337886701486538E-2</v>
      </c>
      <c r="BE20" s="53">
        <f t="shared" si="99"/>
        <v>2.9274004683840751E-2</v>
      </c>
      <c r="BF20" s="53">
        <f t="shared" si="100"/>
        <v>3.3877425315676009E-2</v>
      </c>
      <c r="BG20" s="53">
        <f t="shared" si="101"/>
        <v>3.1240521686381559E-2</v>
      </c>
      <c r="BH20" s="55">
        <f t="shared" si="331"/>
        <v>3.128920419393405E-2</v>
      </c>
      <c r="BI20" s="246"/>
      <c r="BJ20" s="228">
        <f t="shared" si="210"/>
        <v>42596</v>
      </c>
      <c r="BK20" s="44" t="str">
        <f t="shared" si="12"/>
        <v>2Sun</v>
      </c>
      <c r="BL20" s="229">
        <f>SUMPRODUCT((BL$6='Raw Data'!$I$2:$AN$2)*(BJ20='Raw Data'!$B$3:$B$10473)*('Raw Data'!$I$3:$AN$10473))</f>
        <v>34</v>
      </c>
      <c r="BM20" s="228">
        <f t="shared" si="211"/>
        <v>42565</v>
      </c>
      <c r="BN20" s="44" t="str">
        <f t="shared" si="13"/>
        <v>2Thu</v>
      </c>
      <c r="BO20" s="229">
        <f>SUMPRODUCT((BO$6='Raw Data'!$I$2:$AN$2)*(BM20='Raw Data'!$B$3:$B$10473)*('Raw Data'!$I$3:$AN$10473))</f>
        <v>22</v>
      </c>
      <c r="BP20" s="228">
        <f t="shared" si="212"/>
        <v>42535</v>
      </c>
      <c r="BQ20" s="44" t="str">
        <f t="shared" si="14"/>
        <v>2Tue</v>
      </c>
      <c r="BR20" s="229">
        <f>SUMPRODUCT((BR$6='Raw Data'!$I$2:$AN$2)*(BP20='Raw Data'!$B$3:$B$10473)*('Raw Data'!$I$3:$AN$10473))</f>
        <v>36</v>
      </c>
      <c r="BS20" s="228">
        <f t="shared" si="213"/>
        <v>42504</v>
      </c>
      <c r="BT20" s="44" t="str">
        <f t="shared" si="15"/>
        <v>2Sat</v>
      </c>
      <c r="BU20" s="229">
        <f>SUMPRODUCT((BU$6='Raw Data'!$I$2:$AN$2)*(BS20='Raw Data'!$B$3:$B$10473)*('Raw Data'!$I$3:$AN$10473))</f>
        <v>28</v>
      </c>
      <c r="BV20" s="14"/>
      <c r="BW20" s="49" t="s">
        <v>77</v>
      </c>
      <c r="BX20" s="53">
        <f t="shared" si="310"/>
        <v>3.9199332777314431E-2</v>
      </c>
      <c r="BY20" s="53">
        <f t="shared" si="104"/>
        <v>4.1373239436619719E-2</v>
      </c>
      <c r="BZ20" s="53">
        <f t="shared" si="105"/>
        <v>4.8349056603773588E-2</v>
      </c>
      <c r="CA20" s="53">
        <f t="shared" si="106"/>
        <v>3.5742035742035744E-2</v>
      </c>
      <c r="CB20" s="55">
        <f t="shared" si="332"/>
        <v>4.0286286106967079E-2</v>
      </c>
      <c r="CC20" s="246"/>
      <c r="CD20" s="228">
        <f t="shared" si="214"/>
        <v>42596</v>
      </c>
      <c r="CE20" s="44" t="str">
        <f t="shared" si="16"/>
        <v>2Sun</v>
      </c>
      <c r="CF20" s="229">
        <f>SUMPRODUCT((CF$6='Raw Data'!$I$2:$AN$2)*(CD20='Raw Data'!$B$3:$B$10473)*('Raw Data'!$I$3:$AN$10473))</f>
        <v>260</v>
      </c>
      <c r="CG20" s="228">
        <f t="shared" si="215"/>
        <v>42565</v>
      </c>
      <c r="CH20" s="44" t="str">
        <f t="shared" si="17"/>
        <v>2Thu</v>
      </c>
      <c r="CI20" s="229">
        <f>SUMPRODUCT((CI$6='Raw Data'!$I$2:$AN$2)*(CG20='Raw Data'!$B$3:$B$10473)*('Raw Data'!$I$3:$AN$10473))</f>
        <v>393</v>
      </c>
      <c r="CJ20" s="228">
        <f t="shared" si="216"/>
        <v>42535</v>
      </c>
      <c r="CK20" s="44" t="str">
        <f t="shared" si="18"/>
        <v>2Tue</v>
      </c>
      <c r="CL20" s="229">
        <f>SUMPRODUCT((CL$6='Raw Data'!$I$2:$AN$2)*(CJ20='Raw Data'!$B$3:$B$10473)*('Raw Data'!$I$3:$AN$10473))</f>
        <v>487</v>
      </c>
      <c r="CM20" s="228">
        <f t="shared" si="217"/>
        <v>42504</v>
      </c>
      <c r="CN20" s="44" t="str">
        <f t="shared" si="19"/>
        <v>2Sat</v>
      </c>
      <c r="CO20" s="229">
        <f>SUMPRODUCT((CO$6='Raw Data'!$I$2:$AN$2)*(CM20='Raw Data'!$B$3:$B$10473)*('Raw Data'!$I$3:$AN$10473))</f>
        <v>353</v>
      </c>
      <c r="CP20" s="14"/>
      <c r="CQ20" s="49" t="s">
        <v>77</v>
      </c>
      <c r="CR20" s="53">
        <f t="shared" si="311"/>
        <v>4.6248640811888363E-2</v>
      </c>
      <c r="CS20" s="53">
        <f t="shared" si="109"/>
        <v>3.7979378384392852E-2</v>
      </c>
      <c r="CT20" s="53">
        <f t="shared" si="110"/>
        <v>3.7369089178038717E-2</v>
      </c>
      <c r="CU20" s="53">
        <f t="shared" si="111"/>
        <v>3.6405005688282137E-2</v>
      </c>
      <c r="CV20" s="55">
        <f t="shared" si="333"/>
        <v>3.7674233781215788E-2</v>
      </c>
      <c r="CW20" s="246"/>
      <c r="CX20" s="228">
        <f t="shared" si="218"/>
        <v>42596</v>
      </c>
      <c r="CY20" s="44" t="str">
        <f t="shared" si="20"/>
        <v>2Sun</v>
      </c>
      <c r="CZ20" s="229">
        <f>SUMPRODUCT((CZ$6='Raw Data'!$I$2:$AN$2)*(CX20='Raw Data'!$B$3:$B$10473)*('Raw Data'!$I$3:$AN$10473))</f>
        <v>69</v>
      </c>
      <c r="DA20" s="228">
        <f t="shared" si="219"/>
        <v>42565</v>
      </c>
      <c r="DB20" s="44" t="str">
        <f t="shared" si="21"/>
        <v>2Thu</v>
      </c>
      <c r="DC20" s="229">
        <f>SUMPRODUCT((DC$6='Raw Data'!$I$2:$AN$2)*(DA20='Raw Data'!$B$3:$B$10473)*('Raw Data'!$I$3:$AN$10473))</f>
        <v>123</v>
      </c>
      <c r="DD20" s="228">
        <f t="shared" si="220"/>
        <v>42535</v>
      </c>
      <c r="DE20" s="44" t="str">
        <f t="shared" si="22"/>
        <v>2Tue</v>
      </c>
      <c r="DF20" s="229">
        <f>SUMPRODUCT((DF$6='Raw Data'!$I$2:$AN$2)*(DD20='Raw Data'!$B$3:$B$10473)*('Raw Data'!$I$3:$AN$10473))</f>
        <v>69</v>
      </c>
      <c r="DG20" s="228">
        <f t="shared" si="221"/>
        <v>42596</v>
      </c>
      <c r="DH20" s="44" t="str">
        <f t="shared" si="23"/>
        <v>2Sun</v>
      </c>
      <c r="DI20" s="229">
        <f>SUMPRODUCT((DI$6='Raw Data'!$I$2:$AN$2)*(DG20='Raw Data'!$B$3:$B$10473)*('Raw Data'!$I$3:$AN$10473))</f>
        <v>69</v>
      </c>
      <c r="DJ20" s="14"/>
      <c r="DK20" s="49" t="s">
        <v>77</v>
      </c>
      <c r="DL20" s="53">
        <f t="shared" si="312"/>
        <v>2.374955019791292E-2</v>
      </c>
      <c r="DM20" s="53">
        <f t="shared" si="114"/>
        <v>3.2175032175032175E-2</v>
      </c>
      <c r="DN20" s="53">
        <f t="shared" si="115"/>
        <v>3.2765399737876802E-2</v>
      </c>
      <c r="DO20" s="53">
        <f t="shared" si="116"/>
        <v>2.374955019791292E-2</v>
      </c>
      <c r="DP20" s="55">
        <f t="shared" si="334"/>
        <v>2.7962291186472546E-2</v>
      </c>
      <c r="DQ20" s="246"/>
      <c r="DR20" s="228">
        <f t="shared" si="222"/>
        <v>42596</v>
      </c>
      <c r="DS20" s="44" t="str">
        <f t="shared" si="24"/>
        <v>2Sun</v>
      </c>
      <c r="DT20" s="229">
        <f>SUMPRODUCT((DT$6='Raw Data'!$I$2:$AN$2)*(DR20='Raw Data'!$B$3:$B$10473)*('Raw Data'!$I$3:$AN$10473))</f>
        <v>322</v>
      </c>
      <c r="DU20" s="228">
        <f t="shared" si="223"/>
        <v>42565</v>
      </c>
      <c r="DV20" s="44" t="str">
        <f t="shared" si="25"/>
        <v>2Thu</v>
      </c>
      <c r="DW20" s="229">
        <f>SUMPRODUCT((DW$6='Raw Data'!$I$2:$AN$2)*(DU20='Raw Data'!$B$3:$B$10473)*('Raw Data'!$I$3:$AN$10473))</f>
        <v>283</v>
      </c>
      <c r="DX20" s="228">
        <f t="shared" si="224"/>
        <v>42535</v>
      </c>
      <c r="DY20" s="44" t="str">
        <f t="shared" si="26"/>
        <v>2Tue</v>
      </c>
      <c r="DZ20" s="229">
        <f>SUMPRODUCT((DZ$6='Raw Data'!$I$2:$AN$2)*(DX20='Raw Data'!$B$3:$B$10473)*('Raw Data'!$I$3:$AN$10473))</f>
        <v>134</v>
      </c>
      <c r="EA20" s="228">
        <f t="shared" si="225"/>
        <v>42504</v>
      </c>
      <c r="EB20" s="44" t="str">
        <f t="shared" si="27"/>
        <v>2Sat</v>
      </c>
      <c r="EC20" s="229">
        <f>SUMPRODUCT((EC$6='Raw Data'!$I$2:$AN$2)*(EA20='Raw Data'!$B$3:$B$10473)*('Raw Data'!$I$3:$AN$10473))</f>
        <v>68</v>
      </c>
      <c r="ED20" s="14"/>
      <c r="EE20" s="49" t="s">
        <v>77</v>
      </c>
      <c r="EF20" s="53">
        <f t="shared" si="313"/>
        <v>3.5294117647058823E-2</v>
      </c>
      <c r="EG20" s="53">
        <f t="shared" si="119"/>
        <v>5.0323719835197178E-2</v>
      </c>
      <c r="EH20" s="53">
        <f t="shared" si="120"/>
        <v>3.3557046979865772E-2</v>
      </c>
      <c r="EI20" s="53">
        <f t="shared" si="121"/>
        <v>3.0540253213491832E-2</v>
      </c>
      <c r="EJ20" s="55">
        <f t="shared" si="335"/>
        <v>3.4425582313462294E-2</v>
      </c>
      <c r="EK20" s="246"/>
      <c r="EL20" s="228">
        <f t="shared" si="226"/>
        <v>42596</v>
      </c>
      <c r="EM20" s="44" t="str">
        <f t="shared" si="28"/>
        <v>2Sun</v>
      </c>
      <c r="EN20" s="229">
        <f>SUMPRODUCT((EN$6='Raw Data'!$I$2:$AN$2)*(EL20='Raw Data'!$B$3:$B$10473)*('Raw Data'!$I$3:$AN$10473))</f>
        <v>1531</v>
      </c>
      <c r="EO20" s="228">
        <f t="shared" si="227"/>
        <v>42565</v>
      </c>
      <c r="EP20" s="44" t="str">
        <f t="shared" si="29"/>
        <v>2Thu</v>
      </c>
      <c r="EQ20" s="229">
        <f>SUMPRODUCT((EQ$6='Raw Data'!$I$2:$AN$2)*(EO20='Raw Data'!$B$3:$B$10473)*('Raw Data'!$I$3:$AN$10473))</f>
        <v>2589</v>
      </c>
      <c r="ER20" s="228">
        <f t="shared" si="228"/>
        <v>42535</v>
      </c>
      <c r="ES20" s="44" t="str">
        <f t="shared" si="30"/>
        <v>2Tue</v>
      </c>
      <c r="ET20" s="229">
        <f>SUMPRODUCT((ET$6='Raw Data'!$I$2:$AN$2)*(ER20='Raw Data'!$B$3:$B$10473)*('Raw Data'!$I$3:$AN$10473))</f>
        <v>2830</v>
      </c>
      <c r="EU20" s="228">
        <f t="shared" si="229"/>
        <v>42504</v>
      </c>
      <c r="EV20" s="44" t="str">
        <f t="shared" si="31"/>
        <v>2Sat</v>
      </c>
      <c r="EW20" s="229">
        <f>SUMPRODUCT((EW$6='Raw Data'!$I$2:$AN$2)*(EU20='Raw Data'!$B$3:$B$10473)*('Raw Data'!$I$3:$AN$10473))</f>
        <v>1848</v>
      </c>
      <c r="EX20" s="14"/>
      <c r="EY20" s="49" t="s">
        <v>77</v>
      </c>
      <c r="EZ20" s="53">
        <f t="shared" si="314"/>
        <v>3.6538677374702268E-2</v>
      </c>
      <c r="FA20" s="53">
        <f t="shared" si="124"/>
        <v>3.8900733803351163E-2</v>
      </c>
      <c r="FB20" s="53">
        <f t="shared" si="125"/>
        <v>3.9732669374918095E-2</v>
      </c>
      <c r="FC20" s="53">
        <f t="shared" si="126"/>
        <v>3.5173673721173013E-2</v>
      </c>
      <c r="FD20" s="55">
        <f t="shared" si="336"/>
        <v>3.7719705589026715E-2</v>
      </c>
      <c r="FE20" s="246"/>
      <c r="FF20" s="228">
        <f t="shared" si="230"/>
        <v>42596</v>
      </c>
      <c r="FG20" s="44" t="str">
        <f t="shared" si="32"/>
        <v>2Sun</v>
      </c>
      <c r="FH20" s="229">
        <f>SUMPRODUCT((FH$6='Raw Data'!$I$2:$AN$2)*(FF20='Raw Data'!$B$3:$B$10473)*('Raw Data'!$I$3:$AN$10473))</f>
        <v>1681</v>
      </c>
      <c r="FI20" s="228">
        <f t="shared" si="231"/>
        <v>42565</v>
      </c>
      <c r="FJ20" s="44" t="str">
        <f t="shared" si="33"/>
        <v>2Thu</v>
      </c>
      <c r="FK20" s="229">
        <f>SUMPRODUCT((FK$6='Raw Data'!$I$2:$AN$2)*(FI20='Raw Data'!$B$3:$B$10473)*('Raw Data'!$I$3:$AN$10473))</f>
        <v>2332</v>
      </c>
      <c r="FL20" s="228">
        <f t="shared" si="232"/>
        <v>42535</v>
      </c>
      <c r="FM20" s="44" t="str">
        <f t="shared" si="34"/>
        <v>2Tue</v>
      </c>
      <c r="FN20" s="229">
        <f>SUMPRODUCT((FN$6='Raw Data'!$I$2:$AN$2)*(FL20='Raw Data'!$B$3:$B$10473)*('Raw Data'!$I$3:$AN$10473))</f>
        <v>1954</v>
      </c>
      <c r="FO20" s="228">
        <f t="shared" si="233"/>
        <v>42504</v>
      </c>
      <c r="FP20" s="44" t="str">
        <f t="shared" si="35"/>
        <v>2Sat</v>
      </c>
      <c r="FQ20" s="229">
        <f>SUMPRODUCT((FQ$6='Raw Data'!$I$2:$AN$2)*(FO20='Raw Data'!$B$3:$B$10473)*('Raw Data'!$I$3:$AN$10473))</f>
        <v>1825</v>
      </c>
      <c r="FR20" s="14"/>
      <c r="FS20" s="49" t="s">
        <v>77</v>
      </c>
      <c r="FT20" s="53">
        <f t="shared" si="315"/>
        <v>3.2181509097335602E-2</v>
      </c>
      <c r="FU20" s="53">
        <f t="shared" si="129"/>
        <v>3.7380114538052851E-2</v>
      </c>
      <c r="FV20" s="53">
        <f t="shared" si="130"/>
        <v>3.7083169097359085E-2</v>
      </c>
      <c r="FW20" s="53">
        <f t="shared" si="131"/>
        <v>3.4045082141189453E-2</v>
      </c>
      <c r="FX20" s="55">
        <f t="shared" si="337"/>
        <v>3.5564125619274273E-2</v>
      </c>
      <c r="FY20" s="246"/>
      <c r="FZ20" s="228">
        <f t="shared" si="234"/>
        <v>42596</v>
      </c>
      <c r="GA20" s="44" t="str">
        <f t="shared" si="36"/>
        <v>2Sun</v>
      </c>
      <c r="GB20" s="229">
        <f>SUMPRODUCT((GB$6='Raw Data'!$I$2:$AN$2)*(FZ20='Raw Data'!$B$3:$B$10473)*('Raw Data'!$I$3:$AN$10473))</f>
        <v>105</v>
      </c>
      <c r="GC20" s="228">
        <f t="shared" si="235"/>
        <v>42565</v>
      </c>
      <c r="GD20" s="44" t="str">
        <f t="shared" si="37"/>
        <v>2Thu</v>
      </c>
      <c r="GE20" s="229">
        <f>SUMPRODUCT((GE$6='Raw Data'!$I$2:$AN$2)*(GC20='Raw Data'!$B$3:$B$10473)*('Raw Data'!$I$3:$AN$10473))</f>
        <v>144</v>
      </c>
      <c r="GF20" s="228">
        <f t="shared" si="236"/>
        <v>42535</v>
      </c>
      <c r="GG20" s="44" t="str">
        <f t="shared" si="38"/>
        <v>2Tue</v>
      </c>
      <c r="GH20" s="229">
        <f>SUMPRODUCT((GH$6='Raw Data'!$I$2:$AN$2)*(GF20='Raw Data'!$B$3:$B$10473)*('Raw Data'!$I$3:$AN$10473))</f>
        <v>139</v>
      </c>
      <c r="GI20" s="228">
        <f t="shared" si="237"/>
        <v>42504</v>
      </c>
      <c r="GJ20" s="44" t="str">
        <f t="shared" si="39"/>
        <v>2Sat</v>
      </c>
      <c r="GK20" s="229">
        <f>SUMPRODUCT((GK$6='Raw Data'!$I$2:$AN$2)*(GI20='Raw Data'!$B$3:$B$10473)*('Raw Data'!$I$3:$AN$10473))</f>
        <v>118</v>
      </c>
      <c r="GL20" s="14"/>
      <c r="GM20" s="49" t="s">
        <v>77</v>
      </c>
      <c r="GN20" s="53">
        <f t="shared" si="316"/>
        <v>3.6218678815489749E-2</v>
      </c>
      <c r="GO20" s="53">
        <f t="shared" si="134"/>
        <v>3.9611005692599621E-2</v>
      </c>
      <c r="GP20" s="53">
        <f t="shared" si="135"/>
        <v>4.1073887104176227E-2</v>
      </c>
      <c r="GQ20" s="53">
        <f t="shared" si="136"/>
        <v>3.9206642066420667E-2</v>
      </c>
      <c r="GR20" s="55">
        <f t="shared" si="338"/>
        <v>3.9408823879510141E-2</v>
      </c>
      <c r="GS20" s="246"/>
      <c r="GT20" s="228">
        <f t="shared" si="238"/>
        <v>42596</v>
      </c>
      <c r="GU20" s="44" t="str">
        <f t="shared" si="40"/>
        <v>2Sun</v>
      </c>
      <c r="GV20" s="229">
        <f>SUMPRODUCT((GV$6='Raw Data'!$I$2:$AN$2)*(GT20='Raw Data'!$B$3:$B$10473)*('Raw Data'!$I$3:$AN$10473))</f>
        <v>70</v>
      </c>
      <c r="GW20" s="228">
        <f t="shared" si="239"/>
        <v>42565</v>
      </c>
      <c r="GX20" s="44" t="str">
        <f t="shared" si="41"/>
        <v>2Thu</v>
      </c>
      <c r="GY20" s="229">
        <f>SUMPRODUCT((GY$6='Raw Data'!$I$2:$AN$2)*(GW20='Raw Data'!$B$3:$B$10473)*('Raw Data'!$I$3:$AN$10473))</f>
        <v>158</v>
      </c>
      <c r="GZ20" s="228">
        <f t="shared" si="240"/>
        <v>42535</v>
      </c>
      <c r="HA20" s="44" t="str">
        <f t="shared" si="42"/>
        <v>2Tue</v>
      </c>
      <c r="HB20" s="229">
        <f>SUMPRODUCT((HB$6='Raw Data'!$I$2:$AN$2)*(GZ20='Raw Data'!$B$3:$B$10473)*('Raw Data'!$I$3:$AN$10473))</f>
        <v>78</v>
      </c>
      <c r="HC20" s="228">
        <f t="shared" si="241"/>
        <v>42504</v>
      </c>
      <c r="HD20" s="44" t="str">
        <f t="shared" si="43"/>
        <v>2Sat</v>
      </c>
      <c r="HE20" s="229">
        <f>SUMPRODUCT((HE$6='Raw Data'!$I$2:$AN$2)*(HC20='Raw Data'!$B$3:$B$10473)*('Raw Data'!$I$3:$AN$10473))</f>
        <v>61</v>
      </c>
      <c r="HF20" s="14"/>
      <c r="HG20" s="49" t="s">
        <v>77</v>
      </c>
      <c r="HH20" s="53">
        <f t="shared" si="317"/>
        <v>4.1049030786773091E-2</v>
      </c>
      <c r="HI20" s="53">
        <f t="shared" si="139"/>
        <v>3.7617554858934171E-2</v>
      </c>
      <c r="HJ20" s="53">
        <f t="shared" si="140"/>
        <v>3.1923601637107779E-2</v>
      </c>
      <c r="HK20" s="53">
        <f t="shared" si="141"/>
        <v>3.3454252317613863E-2</v>
      </c>
      <c r="HL20" s="55">
        <f t="shared" si="339"/>
        <v>3.553590358827402E-2</v>
      </c>
      <c r="HM20" s="246"/>
      <c r="HN20" s="228">
        <f t="shared" si="242"/>
        <v>42596</v>
      </c>
      <c r="HO20" s="44" t="str">
        <f t="shared" si="44"/>
        <v>2Sun</v>
      </c>
      <c r="HP20" s="229">
        <f>SUMPRODUCT((HP$6='Raw Data'!$I$2:$AN$2)*(HN20='Raw Data'!$B$3:$B$10473)*('Raw Data'!$I$3:$AN$10473))</f>
        <v>127</v>
      </c>
      <c r="HQ20" s="228">
        <f t="shared" si="243"/>
        <v>42565</v>
      </c>
      <c r="HR20" s="44" t="str">
        <f t="shared" si="45"/>
        <v>2Thu</v>
      </c>
      <c r="HS20" s="229">
        <f>SUMPRODUCT((HS$6='Raw Data'!$I$2:$AN$2)*(HQ20='Raw Data'!$B$3:$B$10473)*('Raw Data'!$I$3:$AN$10473))</f>
        <v>137</v>
      </c>
      <c r="HT20" s="228">
        <f t="shared" si="244"/>
        <v>42535</v>
      </c>
      <c r="HU20" s="44" t="str">
        <f t="shared" si="46"/>
        <v>2Tue</v>
      </c>
      <c r="HV20" s="229">
        <f>SUMPRODUCT((HV$6='Raw Data'!$I$2:$AN$2)*(HT20='Raw Data'!$B$3:$B$10473)*('Raw Data'!$I$3:$AN$10473))</f>
        <v>182</v>
      </c>
      <c r="HW20" s="228">
        <f t="shared" si="245"/>
        <v>42504</v>
      </c>
      <c r="HX20" s="44" t="str">
        <f t="shared" si="47"/>
        <v>2Sat</v>
      </c>
      <c r="HY20" s="229">
        <f>SUMPRODUCT((HY$6='Raw Data'!$I$2:$AN$2)*(HW20='Raw Data'!$B$3:$B$10473)*('Raw Data'!$I$3:$AN$10473))</f>
        <v>116</v>
      </c>
      <c r="HZ20" s="14"/>
      <c r="IA20" s="49" t="s">
        <v>77</v>
      </c>
      <c r="IB20" s="53">
        <f t="shared" si="318"/>
        <v>3.814541622760801E-2</v>
      </c>
      <c r="IC20" s="53">
        <f t="shared" si="144"/>
        <v>4.7047970479704798E-2</v>
      </c>
      <c r="ID20" s="53">
        <f t="shared" si="145"/>
        <v>4.4190558309980602E-2</v>
      </c>
      <c r="IE20" s="53">
        <f t="shared" si="146"/>
        <v>3.6157699847527772E-2</v>
      </c>
      <c r="IF20" s="55">
        <f t="shared" si="340"/>
        <v>4.1167987268794309E-2</v>
      </c>
      <c r="IG20" s="246"/>
      <c r="IH20" s="228">
        <f t="shared" si="246"/>
        <v>42596</v>
      </c>
      <c r="II20" s="44" t="str">
        <f t="shared" si="48"/>
        <v>2Sun</v>
      </c>
      <c r="IJ20" s="229">
        <f>SUMPRODUCT((IJ$6='Raw Data'!$I$2:$AN$2)*(IH20='Raw Data'!$B$3:$B$10473)*('Raw Data'!$I$3:$AN$10473))</f>
        <v>0</v>
      </c>
      <c r="IK20" s="228">
        <f t="shared" si="247"/>
        <v>42565</v>
      </c>
      <c r="IL20" s="44" t="str">
        <f t="shared" si="49"/>
        <v>2Thu</v>
      </c>
      <c r="IM20" s="229">
        <f>SUMPRODUCT((IM$6='Raw Data'!$I$2:$AN$2)*(IK20='Raw Data'!$B$3:$B$10473)*('Raw Data'!$I$3:$AN$10473))</f>
        <v>28</v>
      </c>
      <c r="IN20" s="228">
        <f t="shared" si="248"/>
        <v>42535</v>
      </c>
      <c r="IO20" s="44" t="str">
        <f t="shared" si="50"/>
        <v>2Tue</v>
      </c>
      <c r="IP20" s="229">
        <f>SUMPRODUCT((IP$6='Raw Data'!$I$2:$AN$2)*(IN20='Raw Data'!$B$3:$B$10473)*('Raw Data'!$I$3:$AN$10473))</f>
        <v>27</v>
      </c>
      <c r="IQ20" s="228">
        <f t="shared" si="249"/>
        <v>42504</v>
      </c>
      <c r="IR20" s="44" t="str">
        <f t="shared" si="51"/>
        <v>2Sat</v>
      </c>
      <c r="IS20" s="229">
        <f>SUMPRODUCT((IS$6='Raw Data'!$I$2:$AN$2)*(IQ20='Raw Data'!$B$3:$B$10473)*('Raw Data'!$I$3:$AN$10473))</f>
        <v>0</v>
      </c>
      <c r="IT20" s="14"/>
      <c r="IU20" s="49" t="s">
        <v>77</v>
      </c>
      <c r="IV20" s="53">
        <f t="shared" si="319"/>
        <v>3.3928571428571426E-2</v>
      </c>
      <c r="IW20" s="53">
        <f t="shared" si="149"/>
        <v>4.6382189239332093E-2</v>
      </c>
      <c r="IX20" s="53">
        <f t="shared" si="150"/>
        <v>4.6728971962616821E-2</v>
      </c>
      <c r="IY20" s="53">
        <f t="shared" si="151"/>
        <v>3.367875647668394E-2</v>
      </c>
      <c r="IZ20" s="55">
        <f t="shared" si="341"/>
        <v>4.015538033395176E-2</v>
      </c>
      <c r="JA20" s="246"/>
      <c r="JB20" s="228">
        <f t="shared" si="250"/>
        <v>42596</v>
      </c>
      <c r="JC20" s="44" t="str">
        <f t="shared" si="52"/>
        <v>2Sun</v>
      </c>
      <c r="JD20" s="229">
        <f>SUMPRODUCT((JD$6='Raw Data'!$I$2:$AN$2)*(JB20='Raw Data'!$B$3:$B$10473)*('Raw Data'!$I$3:$AN$10473))</f>
        <v>0</v>
      </c>
      <c r="JE20" s="228">
        <f t="shared" si="251"/>
        <v>42565</v>
      </c>
      <c r="JF20" s="44" t="str">
        <f t="shared" si="53"/>
        <v>2Thu</v>
      </c>
      <c r="JG20" s="229">
        <f>SUMPRODUCT((JG$6='Raw Data'!$I$2:$AN$2)*(JE20='Raw Data'!$B$3:$B$10473)*('Raw Data'!$I$3:$AN$10473))</f>
        <v>88</v>
      </c>
      <c r="JH20" s="228">
        <f t="shared" si="252"/>
        <v>42535</v>
      </c>
      <c r="JI20" s="44" t="str">
        <f t="shared" si="54"/>
        <v>2Tue</v>
      </c>
      <c r="JJ20" s="229">
        <f>SUMPRODUCT((JJ$6='Raw Data'!$I$2:$AN$2)*(JH20='Raw Data'!$B$3:$B$10473)*('Raw Data'!$I$3:$AN$10473))</f>
        <v>73</v>
      </c>
      <c r="JK20" s="228">
        <f t="shared" si="253"/>
        <v>42504</v>
      </c>
      <c r="JL20" s="44" t="str">
        <f t="shared" si="55"/>
        <v>2Sat</v>
      </c>
      <c r="JM20" s="229">
        <f>SUMPRODUCT((JM$6='Raw Data'!$I$2:$AN$2)*(JK20='Raw Data'!$B$3:$B$10473)*('Raw Data'!$I$3:$AN$10473))</f>
        <v>0</v>
      </c>
      <c r="JN20" s="14"/>
      <c r="JO20" s="49" t="s">
        <v>77</v>
      </c>
      <c r="JP20" s="53">
        <f t="shared" si="320"/>
        <v>4.7020229633679606E-2</v>
      </c>
      <c r="JQ20" s="53">
        <f t="shared" si="154"/>
        <v>4.1433370660694288E-2</v>
      </c>
      <c r="JR20" s="53">
        <f t="shared" si="155"/>
        <v>5.4972205064854847E-2</v>
      </c>
      <c r="JS20" s="53">
        <f t="shared" si="156"/>
        <v>4.6325878594249199E-2</v>
      </c>
      <c r="JT20" s="55">
        <f t="shared" si="342"/>
        <v>4.6673054113964399E-2</v>
      </c>
      <c r="JU20" s="246"/>
      <c r="JV20" s="228">
        <f t="shared" si="254"/>
        <v>42596</v>
      </c>
      <c r="JW20" s="44" t="str">
        <f t="shared" si="56"/>
        <v>2Sun</v>
      </c>
      <c r="JX20" s="229">
        <f>SUMPRODUCT((JX$6='Raw Data'!$I$2:$AN$2)*(JV20='Raw Data'!$B$3:$B$10473)*('Raw Data'!$I$3:$AN$10473))</f>
        <v>153</v>
      </c>
      <c r="JY20" s="228">
        <f t="shared" si="255"/>
        <v>42565</v>
      </c>
      <c r="JZ20" s="44" t="str">
        <f t="shared" si="57"/>
        <v>2Thu</v>
      </c>
      <c r="KA20" s="229">
        <f>SUMPRODUCT((KA$6='Raw Data'!$I$2:$AN$2)*(JY20='Raw Data'!$B$3:$B$10473)*('Raw Data'!$I$3:$AN$10473))</f>
        <v>621</v>
      </c>
      <c r="KB20" s="228">
        <f t="shared" si="256"/>
        <v>42535</v>
      </c>
      <c r="KC20" s="44" t="str">
        <f t="shared" si="58"/>
        <v>2Tue</v>
      </c>
      <c r="KD20" s="229">
        <f>SUMPRODUCT((KD$6='Raw Data'!$I$2:$AN$2)*(KB20='Raw Data'!$B$3:$B$10473)*('Raw Data'!$I$3:$AN$10473))</f>
        <v>548</v>
      </c>
      <c r="KE20" s="228">
        <f t="shared" si="257"/>
        <v>42504</v>
      </c>
      <c r="KF20" s="44" t="str">
        <f t="shared" si="59"/>
        <v>2Sat</v>
      </c>
      <c r="KG20" s="229">
        <f>SUMPRODUCT((KG$6='Raw Data'!$I$2:$AN$2)*(KE20='Raw Data'!$B$3:$B$10473)*('Raw Data'!$I$3:$AN$10473))</f>
        <v>152</v>
      </c>
      <c r="KH20" s="14"/>
      <c r="KI20" s="49" t="s">
        <v>77</v>
      </c>
      <c r="KJ20" s="53">
        <f t="shared" si="321"/>
        <v>4.014336917562724E-2</v>
      </c>
      <c r="KK20" s="53">
        <f t="shared" si="159"/>
        <v>4.8503827418232427E-2</v>
      </c>
      <c r="KL20" s="53">
        <f t="shared" si="160"/>
        <v>4.6795096322241679E-2</v>
      </c>
      <c r="KM20" s="53">
        <f t="shared" si="161"/>
        <v>4.2006924936303654E-2</v>
      </c>
      <c r="KN20" s="55">
        <f t="shared" si="343"/>
        <v>4.4401010629272666E-2</v>
      </c>
      <c r="KO20" s="246"/>
      <c r="KP20" s="228">
        <f t="shared" si="258"/>
        <v>42596</v>
      </c>
      <c r="KQ20" s="44" t="str">
        <f t="shared" si="60"/>
        <v>2Sun</v>
      </c>
      <c r="KR20" s="229">
        <f>SUMPRODUCT((KR$6='Raw Data'!$I$2:$AN$2)*(KP20='Raw Data'!$B$3:$B$10473)*('Raw Data'!$I$3:$AN$10473))</f>
        <v>63</v>
      </c>
      <c r="KS20" s="228">
        <f t="shared" si="259"/>
        <v>42565</v>
      </c>
      <c r="KT20" s="44" t="str">
        <f t="shared" si="61"/>
        <v>2Thu</v>
      </c>
      <c r="KU20" s="229">
        <f>SUMPRODUCT((KU$6='Raw Data'!$I$2:$AN$2)*(KS20='Raw Data'!$B$3:$B$10473)*('Raw Data'!$I$3:$AN$10473))</f>
        <v>109</v>
      </c>
      <c r="KV20" s="228">
        <f t="shared" si="260"/>
        <v>42535</v>
      </c>
      <c r="KW20" s="44" t="str">
        <f t="shared" si="62"/>
        <v>2Tue</v>
      </c>
      <c r="KX20" s="229">
        <f>SUMPRODUCT((KX$6='Raw Data'!$I$2:$AN$2)*(KV20='Raw Data'!$B$3:$B$10473)*('Raw Data'!$I$3:$AN$10473))</f>
        <v>174</v>
      </c>
      <c r="KY20" s="228">
        <f t="shared" si="261"/>
        <v>42504</v>
      </c>
      <c r="KZ20" s="44" t="str">
        <f t="shared" si="63"/>
        <v>2Sat</v>
      </c>
      <c r="LA20" s="229">
        <f>SUMPRODUCT((LA$6='Raw Data'!$I$2:$AN$2)*(KY20='Raw Data'!$B$3:$B$10473)*('Raw Data'!$I$3:$AN$10473))</f>
        <v>67</v>
      </c>
      <c r="LB20" s="14"/>
      <c r="LC20" s="49" t="s">
        <v>77</v>
      </c>
      <c r="LD20" s="53">
        <f t="shared" si="322"/>
        <v>4.1038232199228343E-2</v>
      </c>
      <c r="LE20" s="53">
        <f t="shared" si="164"/>
        <v>3.8727108976283398E-2</v>
      </c>
      <c r="LF20" s="53">
        <f t="shared" si="165"/>
        <v>3.2061558191728116E-2</v>
      </c>
      <c r="LG20" s="53">
        <f t="shared" si="166"/>
        <v>3.9021549213744906E-2</v>
      </c>
      <c r="LH20" s="55">
        <f t="shared" si="344"/>
        <v>3.8874329095014148E-2</v>
      </c>
      <c r="LI20" s="246"/>
      <c r="LJ20" s="228">
        <f t="shared" si="262"/>
        <v>42596</v>
      </c>
      <c r="LK20" s="44" t="str">
        <f t="shared" si="64"/>
        <v>2Sun</v>
      </c>
      <c r="LL20" s="229">
        <f>SUMPRODUCT((LL$6='Raw Data'!$I$2:$AN$2)*(LJ20='Raw Data'!$B$3:$B$10473)*('Raw Data'!$I$3:$AN$10473))</f>
        <v>0</v>
      </c>
      <c r="LM20" s="228">
        <f t="shared" si="263"/>
        <v>42565</v>
      </c>
      <c r="LN20" s="44" t="str">
        <f t="shared" si="65"/>
        <v>2Thu</v>
      </c>
      <c r="LO20" s="229">
        <f>SUMPRODUCT((LO$6='Raw Data'!$I$2:$AN$2)*(LM20='Raw Data'!$B$3:$B$10473)*('Raw Data'!$I$3:$AN$10473))</f>
        <v>0</v>
      </c>
      <c r="LP20" s="228">
        <f t="shared" si="264"/>
        <v>42535</v>
      </c>
      <c r="LQ20" s="44" t="str">
        <f t="shared" si="66"/>
        <v>2Tue</v>
      </c>
      <c r="LR20" s="229">
        <f>SUMPRODUCT((LR$6='Raw Data'!$I$2:$AN$2)*(LP20='Raw Data'!$B$3:$B$10473)*('Raw Data'!$I$3:$AN$10473))</f>
        <v>0</v>
      </c>
      <c r="LS20" s="228">
        <f t="shared" si="265"/>
        <v>42504</v>
      </c>
      <c r="LT20" s="44" t="str">
        <f t="shared" si="67"/>
        <v>2Sat</v>
      </c>
      <c r="LU20" s="229">
        <f>SUMPRODUCT((LU$6='Raw Data'!$I$2:$AN$2)*(LS20='Raw Data'!$B$3:$B$10473)*('Raw Data'!$I$3:$AN$10473))</f>
        <v>0</v>
      </c>
      <c r="LV20" s="14"/>
      <c r="LW20" s="49" t="s">
        <v>77</v>
      </c>
      <c r="LX20" s="53" t="str">
        <f t="shared" si="323"/>
        <v/>
      </c>
      <c r="LY20" s="53" t="str">
        <f t="shared" si="169"/>
        <v/>
      </c>
      <c r="LZ20" s="53" t="str">
        <f t="shared" si="170"/>
        <v/>
      </c>
      <c r="MA20" s="53" t="str">
        <f t="shared" si="171"/>
        <v/>
      </c>
      <c r="MB20" s="55" t="str">
        <f t="shared" si="345"/>
        <v/>
      </c>
      <c r="MC20" s="246"/>
      <c r="MD20" s="228">
        <f t="shared" si="266"/>
        <v>42596</v>
      </c>
      <c r="ME20" s="44" t="str">
        <f t="shared" si="68"/>
        <v>2Sun</v>
      </c>
      <c r="MF20" s="229">
        <f>SUMPRODUCT((MF$6='Raw Data'!$I$2:$AN$2)*(MD20='Raw Data'!$B$3:$B$10473)*('Raw Data'!$I$3:$AN$10473))</f>
        <v>0</v>
      </c>
      <c r="MG20" s="228">
        <f t="shared" si="267"/>
        <v>42565</v>
      </c>
      <c r="MH20" s="44" t="str">
        <f t="shared" si="69"/>
        <v>2Thu</v>
      </c>
      <c r="MI20" s="229">
        <f>SUMPRODUCT((MI$6='Raw Data'!$I$2:$AN$2)*(MG20='Raw Data'!$B$3:$B$10473)*('Raw Data'!$I$3:$AN$10473))</f>
        <v>0</v>
      </c>
      <c r="MJ20" s="228">
        <f t="shared" si="268"/>
        <v>42535</v>
      </c>
      <c r="MK20" s="44" t="str">
        <f t="shared" si="70"/>
        <v>2Tue</v>
      </c>
      <c r="ML20" s="229">
        <f>SUMPRODUCT((ML$6='Raw Data'!$I$2:$AN$2)*(MJ20='Raw Data'!$B$3:$B$10473)*('Raw Data'!$I$3:$AN$10473))</f>
        <v>0</v>
      </c>
      <c r="MM20" s="228">
        <f t="shared" si="269"/>
        <v>42504</v>
      </c>
      <c r="MN20" s="44" t="str">
        <f t="shared" si="71"/>
        <v>2Sat</v>
      </c>
      <c r="MO20" s="229">
        <f>SUMPRODUCT((MO$6='Raw Data'!$I$2:$AN$2)*(MM20='Raw Data'!$B$3:$B$10473)*('Raw Data'!$I$3:$AN$10473))</f>
        <v>0</v>
      </c>
      <c r="MP20" s="14"/>
      <c r="MQ20" s="49" t="s">
        <v>77</v>
      </c>
      <c r="MR20" s="53" t="str">
        <f t="shared" si="324"/>
        <v/>
      </c>
      <c r="MS20" s="53" t="str">
        <f t="shared" si="174"/>
        <v/>
      </c>
      <c r="MT20" s="53" t="str">
        <f t="shared" si="175"/>
        <v/>
      </c>
      <c r="MU20" s="53" t="str">
        <f t="shared" si="176"/>
        <v/>
      </c>
      <c r="MV20" s="55" t="str">
        <f t="shared" si="346"/>
        <v/>
      </c>
      <c r="MW20" s="246"/>
      <c r="MX20" s="228">
        <f t="shared" si="270"/>
        <v>42596</v>
      </c>
      <c r="MY20" s="44" t="str">
        <f t="shared" si="72"/>
        <v>2Sun</v>
      </c>
      <c r="MZ20" s="229">
        <f>SUMPRODUCT((MZ$6='Raw Data'!$I$2:$AN$2)*(MX20='Raw Data'!$B$3:$B$10473)*('Raw Data'!$I$3:$AN$10473))</f>
        <v>0</v>
      </c>
      <c r="NA20" s="228">
        <f t="shared" si="271"/>
        <v>42565</v>
      </c>
      <c r="NB20" s="44" t="str">
        <f t="shared" si="73"/>
        <v>2Thu</v>
      </c>
      <c r="NC20" s="229">
        <f>SUMPRODUCT((NC$6='Raw Data'!$I$2:$AN$2)*(NA20='Raw Data'!$B$3:$B$10473)*('Raw Data'!$I$3:$AN$10473))</f>
        <v>0</v>
      </c>
      <c r="ND20" s="228">
        <f t="shared" si="272"/>
        <v>42535</v>
      </c>
      <c r="NE20" s="44" t="str">
        <f t="shared" si="74"/>
        <v>2Tue</v>
      </c>
      <c r="NF20" s="229">
        <f>SUMPRODUCT((NF$6='Raw Data'!$I$2:$AN$2)*(ND20='Raw Data'!$B$3:$B$10473)*('Raw Data'!$I$3:$AN$10473))</f>
        <v>0</v>
      </c>
      <c r="NG20" s="228">
        <f t="shared" si="273"/>
        <v>42504</v>
      </c>
      <c r="NH20" s="44" t="str">
        <f t="shared" si="75"/>
        <v>2Sat</v>
      </c>
      <c r="NI20" s="229">
        <f>SUMPRODUCT((NI$6='Raw Data'!$I$2:$AN$2)*(NG20='Raw Data'!$B$3:$B$10473)*('Raw Data'!$I$3:$AN$10473))</f>
        <v>0</v>
      </c>
      <c r="NJ20" s="14"/>
      <c r="NK20" s="49" t="s">
        <v>77</v>
      </c>
      <c r="NL20" s="53" t="str">
        <f t="shared" si="325"/>
        <v/>
      </c>
      <c r="NM20" s="53" t="str">
        <f t="shared" si="179"/>
        <v/>
      </c>
      <c r="NN20" s="53" t="str">
        <f t="shared" si="180"/>
        <v/>
      </c>
      <c r="NO20" s="53" t="str">
        <f t="shared" si="181"/>
        <v/>
      </c>
      <c r="NP20" s="55" t="str">
        <f t="shared" si="347"/>
        <v/>
      </c>
      <c r="NQ20" s="246"/>
      <c r="NR20" s="228">
        <f t="shared" si="274"/>
        <v>42596</v>
      </c>
      <c r="NS20" s="44" t="str">
        <f t="shared" si="76"/>
        <v>2Sun</v>
      </c>
      <c r="NT20" s="229">
        <f>SUMPRODUCT((NT$6='Raw Data'!$I$2:$AN$2)*(NR20='Raw Data'!$B$3:$B$10473)*('Raw Data'!$I$3:$AN$10473))</f>
        <v>0</v>
      </c>
      <c r="NU20" s="228">
        <f t="shared" si="275"/>
        <v>42565</v>
      </c>
      <c r="NV20" s="44" t="str">
        <f t="shared" si="77"/>
        <v>2Thu</v>
      </c>
      <c r="NW20" s="229">
        <f>SUMPRODUCT((NW$6='Raw Data'!$I$2:$AN$2)*(NU20='Raw Data'!$B$3:$B$10473)*('Raw Data'!$I$3:$AN$10473))</f>
        <v>0</v>
      </c>
      <c r="NX20" s="228">
        <f t="shared" si="276"/>
        <v>42535</v>
      </c>
      <c r="NY20" s="44" t="str">
        <f t="shared" si="78"/>
        <v>2Tue</v>
      </c>
      <c r="NZ20" s="229">
        <f>SUMPRODUCT((NZ$6='Raw Data'!$I$2:$AN$2)*(NX20='Raw Data'!$B$3:$B$10473)*('Raw Data'!$I$3:$AN$10473))</f>
        <v>0</v>
      </c>
      <c r="OA20" s="228">
        <f t="shared" si="277"/>
        <v>42504</v>
      </c>
      <c r="OB20" s="44" t="str">
        <f t="shared" si="79"/>
        <v>2Sat</v>
      </c>
      <c r="OC20" s="229">
        <f>SUMPRODUCT((OC$6='Raw Data'!$I$2:$AN$2)*(OA20='Raw Data'!$B$3:$B$10473)*('Raw Data'!$I$3:$AN$10473))</f>
        <v>0</v>
      </c>
      <c r="OD20" s="14"/>
      <c r="OE20" s="49" t="s">
        <v>77</v>
      </c>
      <c r="OF20" s="53" t="str">
        <f t="shared" si="326"/>
        <v/>
      </c>
      <c r="OG20" s="53" t="str">
        <f t="shared" si="184"/>
        <v/>
      </c>
      <c r="OH20" s="53" t="str">
        <f t="shared" si="185"/>
        <v/>
      </c>
      <c r="OI20" s="53" t="str">
        <f t="shared" si="186"/>
        <v/>
      </c>
      <c r="OJ20" s="55" t="str">
        <f t="shared" si="348"/>
        <v/>
      </c>
      <c r="OK20" s="246"/>
      <c r="OL20" s="228">
        <f t="shared" si="278"/>
        <v>42596</v>
      </c>
      <c r="OM20" s="44" t="str">
        <f t="shared" si="80"/>
        <v>2Sun</v>
      </c>
      <c r="ON20" s="229">
        <f>SUMPRODUCT((ON$6='Raw Data'!$I$2:$AN$2)*(OL20='Raw Data'!$B$3:$B$10473)*('Raw Data'!$I$3:$AN$10473))</f>
        <v>0</v>
      </c>
      <c r="OO20" s="228">
        <f t="shared" si="279"/>
        <v>42565</v>
      </c>
      <c r="OP20" s="44" t="str">
        <f t="shared" si="81"/>
        <v>2Thu</v>
      </c>
      <c r="OQ20" s="229">
        <f>SUMPRODUCT((OQ$6='Raw Data'!$I$2:$AN$2)*(OO20='Raw Data'!$B$3:$B$10473)*('Raw Data'!$I$3:$AN$10473))</f>
        <v>0</v>
      </c>
      <c r="OR20" s="228">
        <f t="shared" si="280"/>
        <v>42535</v>
      </c>
      <c r="OS20" s="44" t="str">
        <f t="shared" si="82"/>
        <v>2Tue</v>
      </c>
      <c r="OT20" s="229">
        <f>SUMPRODUCT((OT$6='Raw Data'!$I$2:$AN$2)*(OR20='Raw Data'!$B$3:$B$10473)*('Raw Data'!$I$3:$AN$10473))</f>
        <v>0</v>
      </c>
      <c r="OU20" s="228">
        <f t="shared" si="281"/>
        <v>42504</v>
      </c>
      <c r="OV20" s="44" t="str">
        <f t="shared" si="83"/>
        <v>2Sat</v>
      </c>
      <c r="OW20" s="229">
        <f>SUMPRODUCT((OW$6='Raw Data'!$I$2:$AN$2)*(OU20='Raw Data'!$B$3:$B$10473)*('Raw Data'!$I$3:$AN$10473))</f>
        <v>0</v>
      </c>
      <c r="OX20" s="14"/>
      <c r="OY20" s="49" t="s">
        <v>77</v>
      </c>
      <c r="OZ20" s="53" t="str">
        <f t="shared" si="327"/>
        <v/>
      </c>
      <c r="PA20" s="53" t="str">
        <f t="shared" si="189"/>
        <v/>
      </c>
      <c r="PB20" s="53" t="str">
        <f t="shared" si="190"/>
        <v/>
      </c>
      <c r="PC20" s="53" t="str">
        <f t="shared" si="191"/>
        <v/>
      </c>
      <c r="PD20" s="55" t="str">
        <f t="shared" si="349"/>
        <v/>
      </c>
      <c r="PE20" s="246"/>
      <c r="PF20" s="228">
        <f t="shared" si="282"/>
        <v>42596</v>
      </c>
      <c r="PG20" s="44" t="str">
        <f t="shared" si="84"/>
        <v>2Sun</v>
      </c>
      <c r="PH20" s="229">
        <f>SUMPRODUCT((PH$6='Raw Data'!$I$2:$AN$2)*(PF20='Raw Data'!$B$3:$B$10473)*('Raw Data'!$I$3:$AN$10473))</f>
        <v>0</v>
      </c>
      <c r="PI20" s="228">
        <f t="shared" si="283"/>
        <v>42565</v>
      </c>
      <c r="PJ20" s="44" t="str">
        <f t="shared" si="85"/>
        <v>2Thu</v>
      </c>
      <c r="PK20" s="229">
        <f>SUMPRODUCT((PK$6='Raw Data'!$I$2:$AN$2)*(PI20='Raw Data'!$B$3:$B$10473)*('Raw Data'!$I$3:$AN$10473))</f>
        <v>0</v>
      </c>
      <c r="PL20" s="228">
        <f t="shared" si="284"/>
        <v>42535</v>
      </c>
      <c r="PM20" s="44" t="str">
        <f t="shared" si="86"/>
        <v>2Tue</v>
      </c>
      <c r="PN20" s="229">
        <f>SUMPRODUCT((PN$6='Raw Data'!$I$2:$AN$2)*(PL20='Raw Data'!$B$3:$B$10473)*('Raw Data'!$I$3:$AN$10473))</f>
        <v>0</v>
      </c>
      <c r="PO20" s="228">
        <f t="shared" si="285"/>
        <v>42504</v>
      </c>
      <c r="PP20" s="44" t="str">
        <f t="shared" si="87"/>
        <v>2Sat</v>
      </c>
      <c r="PQ20" s="229">
        <f>SUMPRODUCT((PQ$6='Raw Data'!$I$2:$AN$2)*(PO20='Raw Data'!$B$3:$B$10473)*('Raw Data'!$I$3:$AN$10473))</f>
        <v>0</v>
      </c>
      <c r="PR20" s="14"/>
      <c r="PS20" s="49" t="s">
        <v>77</v>
      </c>
      <c r="PT20" s="53" t="str">
        <f t="shared" si="328"/>
        <v/>
      </c>
      <c r="PU20" s="53" t="str">
        <f t="shared" si="194"/>
        <v/>
      </c>
      <c r="PV20" s="53" t="str">
        <f t="shared" si="195"/>
        <v/>
      </c>
      <c r="PW20" s="53" t="str">
        <f t="shared" si="196"/>
        <v/>
      </c>
      <c r="PX20" s="55" t="str">
        <f t="shared" si="350"/>
        <v/>
      </c>
    </row>
    <row r="21" spans="2:440" ht="12.75" customHeight="1" x14ac:dyDescent="0.25">
      <c r="B21" s="228">
        <f t="shared" si="198"/>
        <v>42597</v>
      </c>
      <c r="C21" s="44" t="str">
        <f t="shared" si="0"/>
        <v>3Mon</v>
      </c>
      <c r="D21" s="229">
        <f>SUMPRODUCT((D$6='Raw Data'!$I$2:$AN$2)*(B21='Raw Data'!$B$3:$B$10473)*('Raw Data'!$I$3:$AN$10473))</f>
        <v>208</v>
      </c>
      <c r="E21" s="228">
        <f t="shared" si="199"/>
        <v>42566</v>
      </c>
      <c r="F21" s="44" t="str">
        <f t="shared" si="1"/>
        <v>3Fri</v>
      </c>
      <c r="G21" s="229">
        <f>SUMPRODUCT((G$6='Raw Data'!$I$2:$AN$2)*(E21='Raw Data'!$B$3:$B$10473)*('Raw Data'!$I$3:$AN$10473))</f>
        <v>196</v>
      </c>
      <c r="H21" s="228">
        <f t="shared" si="200"/>
        <v>42536</v>
      </c>
      <c r="I21" s="44" t="str">
        <f t="shared" si="2"/>
        <v>3Wed</v>
      </c>
      <c r="J21" s="229">
        <f>SUMPRODUCT((J$6='Raw Data'!$I$2:$AN$2)*(H21='Raw Data'!$B$3:$B$10473)*('Raw Data'!$I$3:$AN$10473))</f>
        <v>221</v>
      </c>
      <c r="K21" s="228">
        <f t="shared" si="201"/>
        <v>42505</v>
      </c>
      <c r="L21" s="44" t="str">
        <f t="shared" si="3"/>
        <v>3Sun</v>
      </c>
      <c r="M21" s="229">
        <f>SUMPRODUCT((M$6='Raw Data'!$I$2:$AN$2)*(K21='Raw Data'!$B$3:$B$10473)*('Raw Data'!$I$3:$AN$10473))</f>
        <v>140</v>
      </c>
      <c r="N21" s="14"/>
      <c r="O21" s="49" t="s">
        <v>78</v>
      </c>
      <c r="P21" s="233">
        <f t="shared" si="88"/>
        <v>4.4435705859221394E-2</v>
      </c>
      <c r="Q21" s="233" t="str">
        <f t="shared" si="89"/>
        <v/>
      </c>
      <c r="R21" s="233" t="str">
        <f t="shared" si="90"/>
        <v/>
      </c>
      <c r="S21" s="233">
        <f t="shared" si="91"/>
        <v>3.0872667398463227E-2</v>
      </c>
      <c r="T21" s="239">
        <f>IFERROR(MEDIAN(T17:T20),"")</f>
        <v>3.4868284929066684E-2</v>
      </c>
      <c r="U21" s="246"/>
      <c r="V21" s="228">
        <f t="shared" si="202"/>
        <v>42597</v>
      </c>
      <c r="W21" s="44" t="str">
        <f t="shared" si="4"/>
        <v>3Mon</v>
      </c>
      <c r="X21" s="229">
        <f>SUMPRODUCT((X$6='Raw Data'!$I$2:$AN$2)*(V21='Raw Data'!$B$3:$B$10473)*('Raw Data'!$I$3:$AN$10473))</f>
        <v>240</v>
      </c>
      <c r="Y21" s="228">
        <f t="shared" si="203"/>
        <v>42566</v>
      </c>
      <c r="Z21" s="44" t="str">
        <f t="shared" si="5"/>
        <v>3Fri</v>
      </c>
      <c r="AA21" s="229">
        <f>SUMPRODUCT((AA$6='Raw Data'!$I$2:$AN$2)*(Y21='Raw Data'!$B$3:$B$10473)*('Raw Data'!$I$3:$AN$10473))</f>
        <v>342</v>
      </c>
      <c r="AB21" s="228">
        <f t="shared" si="204"/>
        <v>42536</v>
      </c>
      <c r="AC21" s="44" t="str">
        <f t="shared" si="6"/>
        <v>3Wed</v>
      </c>
      <c r="AD21" s="229">
        <f>SUMPRODUCT((AD$6='Raw Data'!$I$2:$AN$2)*(AB21='Raw Data'!$B$3:$B$10473)*('Raw Data'!$I$3:$AN$10473))</f>
        <v>225</v>
      </c>
      <c r="AE21" s="228">
        <f t="shared" si="205"/>
        <v>42505</v>
      </c>
      <c r="AF21" s="44" t="str">
        <f t="shared" si="7"/>
        <v>3Sun</v>
      </c>
      <c r="AG21" s="229">
        <f>SUMPRODUCT((AG$6='Raw Data'!$I$2:$AN$2)*(AE21='Raw Data'!$B$3:$B$10473)*('Raw Data'!$I$3:$AN$10473))</f>
        <v>152</v>
      </c>
      <c r="AH21" s="14"/>
      <c r="AI21" s="49" t="s">
        <v>78</v>
      </c>
      <c r="AJ21" s="233">
        <f t="shared" si="308"/>
        <v>4.0269679300291544E-2</v>
      </c>
      <c r="AK21" s="233" t="str">
        <f t="shared" si="94"/>
        <v/>
      </c>
      <c r="AL21" s="233" t="str">
        <f t="shared" si="95"/>
        <v/>
      </c>
      <c r="AM21" s="233">
        <f t="shared" si="96"/>
        <v>3.1902943158840708E-2</v>
      </c>
      <c r="AN21" s="239">
        <f>IFERROR(MEDIAN(AN17:AN20),"")</f>
        <v>3.4486103652366679E-2</v>
      </c>
      <c r="AO21" s="246"/>
      <c r="AP21" s="228">
        <f t="shared" si="206"/>
        <v>42597</v>
      </c>
      <c r="AQ21" s="44" t="str">
        <f t="shared" si="8"/>
        <v>3Mon</v>
      </c>
      <c r="AR21" s="229">
        <f>SUMPRODUCT((AR$6='Raw Data'!$I$2:$AN$2)*(AP21='Raw Data'!$B$3:$B$10473)*('Raw Data'!$I$3:$AN$10473))</f>
        <v>97</v>
      </c>
      <c r="AS21" s="228">
        <f t="shared" si="207"/>
        <v>42566</v>
      </c>
      <c r="AT21" s="44" t="str">
        <f t="shared" si="9"/>
        <v>3Fri</v>
      </c>
      <c r="AU21" s="229">
        <f>SUMPRODUCT((AU$6='Raw Data'!$I$2:$AN$2)*(AS21='Raw Data'!$B$3:$B$10473)*('Raw Data'!$I$3:$AN$10473))</f>
        <v>95</v>
      </c>
      <c r="AV21" s="228">
        <f t="shared" si="208"/>
        <v>42536</v>
      </c>
      <c r="AW21" s="44" t="str">
        <f t="shared" si="10"/>
        <v>3Wed</v>
      </c>
      <c r="AX21" s="229">
        <f>SUMPRODUCT((AX$6='Raw Data'!$I$2:$AN$2)*(AV21='Raw Data'!$B$3:$B$10473)*('Raw Data'!$I$3:$AN$10473))</f>
        <v>97</v>
      </c>
      <c r="AY21" s="228">
        <f t="shared" si="209"/>
        <v>42505</v>
      </c>
      <c r="AZ21" s="44" t="str">
        <f t="shared" si="11"/>
        <v>3Sun</v>
      </c>
      <c r="BA21" s="229">
        <f>SUMPRODUCT((BA$6='Raw Data'!$I$2:$AN$2)*(AY21='Raw Data'!$B$3:$B$10473)*('Raw Data'!$I$3:$AN$10473))</f>
        <v>96</v>
      </c>
      <c r="BB21" s="14"/>
      <c r="BC21" s="49" t="s">
        <v>78</v>
      </c>
      <c r="BD21" s="233">
        <f t="shared" si="309"/>
        <v>3.6962635596625153E-2</v>
      </c>
      <c r="BE21" s="233" t="str">
        <f t="shared" si="99"/>
        <v/>
      </c>
      <c r="BF21" s="233" t="str">
        <f t="shared" si="100"/>
        <v/>
      </c>
      <c r="BG21" s="233">
        <f t="shared" si="101"/>
        <v>2.8207461328480437E-2</v>
      </c>
      <c r="BH21" s="239">
        <f>IFERROR(MEDIAN(BH17:BH20),"")</f>
        <v>3.2797938825877122E-2</v>
      </c>
      <c r="BI21" s="246"/>
      <c r="BJ21" s="228">
        <f t="shared" si="210"/>
        <v>42597</v>
      </c>
      <c r="BK21" s="44" t="str">
        <f t="shared" si="12"/>
        <v>3Mon</v>
      </c>
      <c r="BL21" s="229">
        <f>SUMPRODUCT((BL$6='Raw Data'!$I$2:$AN$2)*(BJ21='Raw Data'!$B$3:$B$10473)*('Raw Data'!$I$3:$AN$10473))</f>
        <v>43</v>
      </c>
      <c r="BM21" s="228">
        <f t="shared" si="211"/>
        <v>42566</v>
      </c>
      <c r="BN21" s="44" t="str">
        <f t="shared" si="13"/>
        <v>3Fri</v>
      </c>
      <c r="BO21" s="229">
        <f>SUMPRODUCT((BO$6='Raw Data'!$I$2:$AN$2)*(BM21='Raw Data'!$B$3:$B$10473)*('Raw Data'!$I$3:$AN$10473))</f>
        <v>11</v>
      </c>
      <c r="BP21" s="228">
        <f t="shared" si="212"/>
        <v>42536</v>
      </c>
      <c r="BQ21" s="44" t="str">
        <f t="shared" si="14"/>
        <v>3Wed</v>
      </c>
      <c r="BR21" s="229">
        <f>SUMPRODUCT((BR$6='Raw Data'!$I$2:$AN$2)*(BP21='Raw Data'!$B$3:$B$10473)*('Raw Data'!$I$3:$AN$10473))</f>
        <v>31</v>
      </c>
      <c r="BS21" s="228">
        <f t="shared" si="213"/>
        <v>42505</v>
      </c>
      <c r="BT21" s="44" t="str">
        <f t="shared" si="15"/>
        <v>3Sun</v>
      </c>
      <c r="BU21" s="229">
        <f>SUMPRODUCT((BU$6='Raw Data'!$I$2:$AN$2)*(BS21='Raw Data'!$B$3:$B$10473)*('Raw Data'!$I$3:$AN$10473))</f>
        <v>47</v>
      </c>
      <c r="BV21" s="14"/>
      <c r="BW21" s="49" t="s">
        <v>78</v>
      </c>
      <c r="BX21" s="233">
        <f t="shared" si="310"/>
        <v>3.4195162635529609E-2</v>
      </c>
      <c r="BY21" s="233" t="str">
        <f t="shared" si="104"/>
        <v/>
      </c>
      <c r="BZ21" s="233" t="str">
        <f t="shared" si="105"/>
        <v/>
      </c>
      <c r="CA21" s="233">
        <f t="shared" si="106"/>
        <v>4.1181041181041184E-2</v>
      </c>
      <c r="CB21" s="239">
        <f>IFERROR(MEDIAN(CB17:CB20),"")</f>
        <v>4.0073487865903826E-2</v>
      </c>
      <c r="CC21" s="246"/>
      <c r="CD21" s="228">
        <f t="shared" si="214"/>
        <v>42597</v>
      </c>
      <c r="CE21" s="44" t="str">
        <f t="shared" si="16"/>
        <v>3Mon</v>
      </c>
      <c r="CF21" s="229">
        <f>SUMPRODUCT((CF$6='Raw Data'!$I$2:$AN$2)*(CD21='Raw Data'!$B$3:$B$10473)*('Raw Data'!$I$3:$AN$10473))</f>
        <v>435</v>
      </c>
      <c r="CG21" s="228">
        <f t="shared" si="215"/>
        <v>42566</v>
      </c>
      <c r="CH21" s="44" t="str">
        <f t="shared" si="17"/>
        <v>3Fri</v>
      </c>
      <c r="CI21" s="229">
        <f>SUMPRODUCT((CI$6='Raw Data'!$I$2:$AN$2)*(CG21='Raw Data'!$B$3:$B$10473)*('Raw Data'!$I$3:$AN$10473))</f>
        <v>380</v>
      </c>
      <c r="CJ21" s="228">
        <f t="shared" si="216"/>
        <v>42536</v>
      </c>
      <c r="CK21" s="44" t="str">
        <f t="shared" si="18"/>
        <v>3Wed</v>
      </c>
      <c r="CL21" s="229">
        <f>SUMPRODUCT((CL$6='Raw Data'!$I$2:$AN$2)*(CJ21='Raw Data'!$B$3:$B$10473)*('Raw Data'!$I$3:$AN$10473))</f>
        <v>455</v>
      </c>
      <c r="CM21" s="228">
        <f t="shared" si="217"/>
        <v>42505</v>
      </c>
      <c r="CN21" s="44" t="str">
        <f t="shared" si="19"/>
        <v>3Sun</v>
      </c>
      <c r="CO21" s="229">
        <f>SUMPRODUCT((CO$6='Raw Data'!$I$2:$AN$2)*(CM21='Raw Data'!$B$3:$B$10473)*('Raw Data'!$I$3:$AN$10473))</f>
        <v>287</v>
      </c>
      <c r="CP21" s="14"/>
      <c r="CQ21" s="49" t="s">
        <v>78</v>
      </c>
      <c r="CR21" s="233">
        <f t="shared" si="311"/>
        <v>3.856469735411381E-2</v>
      </c>
      <c r="CS21" s="233" t="str">
        <f t="shared" si="109"/>
        <v/>
      </c>
      <c r="CT21" s="233" t="str">
        <f t="shared" si="110"/>
        <v/>
      </c>
      <c r="CU21" s="233">
        <f t="shared" si="111"/>
        <v>4.050056882821388E-2</v>
      </c>
      <c r="CV21" s="239">
        <f>IFERROR(MEDIAN(CV17:CV20),"")</f>
        <v>3.7131642196865287E-2</v>
      </c>
      <c r="CW21" s="246"/>
      <c r="CX21" s="228">
        <f t="shared" si="218"/>
        <v>42597</v>
      </c>
      <c r="CY21" s="44" t="str">
        <f t="shared" si="20"/>
        <v>3Mon</v>
      </c>
      <c r="CZ21" s="229">
        <f>SUMPRODUCT((CZ$6='Raw Data'!$I$2:$AN$2)*(CX21='Raw Data'!$B$3:$B$10473)*('Raw Data'!$I$3:$AN$10473))</f>
        <v>102</v>
      </c>
      <c r="DA21" s="228">
        <f t="shared" si="219"/>
        <v>42566</v>
      </c>
      <c r="DB21" s="44" t="str">
        <f t="shared" si="21"/>
        <v>3Fri</v>
      </c>
      <c r="DC21" s="229">
        <f>SUMPRODUCT((DC$6='Raw Data'!$I$2:$AN$2)*(DA21='Raw Data'!$B$3:$B$10473)*('Raw Data'!$I$3:$AN$10473))</f>
        <v>92</v>
      </c>
      <c r="DD21" s="228">
        <f t="shared" si="220"/>
        <v>42536</v>
      </c>
      <c r="DE21" s="44" t="str">
        <f t="shared" si="22"/>
        <v>3Wed</v>
      </c>
      <c r="DF21" s="229">
        <f>SUMPRODUCT((DF$6='Raw Data'!$I$2:$AN$2)*(DD21='Raw Data'!$B$3:$B$10473)*('Raw Data'!$I$3:$AN$10473))</f>
        <v>65</v>
      </c>
      <c r="DG21" s="228">
        <f t="shared" si="221"/>
        <v>42597</v>
      </c>
      <c r="DH21" s="44" t="str">
        <f t="shared" si="23"/>
        <v>3Mon</v>
      </c>
      <c r="DI21" s="229">
        <f>SUMPRODUCT((DI$6='Raw Data'!$I$2:$AN$2)*(DG21='Raw Data'!$B$3:$B$10473)*('Raw Data'!$I$3:$AN$10473))</f>
        <v>102</v>
      </c>
      <c r="DJ21" s="14"/>
      <c r="DK21" s="49" t="s">
        <v>78</v>
      </c>
      <c r="DL21" s="233">
        <f t="shared" si="312"/>
        <v>3.7063691975530763E-2</v>
      </c>
      <c r="DM21" s="233" t="str">
        <f t="shared" si="114"/>
        <v/>
      </c>
      <c r="DN21" s="233" t="str">
        <f t="shared" si="115"/>
        <v/>
      </c>
      <c r="DO21" s="233">
        <f t="shared" si="116"/>
        <v>3.7063691975530763E-2</v>
      </c>
      <c r="DP21" s="239">
        <f>IFERROR(MEDIAN(DP17:DP20),"")</f>
        <v>3.5983356512323768E-2</v>
      </c>
      <c r="DQ21" s="246"/>
      <c r="DR21" s="228">
        <f t="shared" si="222"/>
        <v>42597</v>
      </c>
      <c r="DS21" s="44" t="str">
        <f t="shared" si="24"/>
        <v>3Mon</v>
      </c>
      <c r="DT21" s="229">
        <f>SUMPRODUCT((DT$6='Raw Data'!$I$2:$AN$2)*(DR21='Raw Data'!$B$3:$B$10473)*('Raw Data'!$I$3:$AN$10473))</f>
        <v>375</v>
      </c>
      <c r="DU21" s="228">
        <f t="shared" si="223"/>
        <v>42566</v>
      </c>
      <c r="DV21" s="44" t="str">
        <f t="shared" si="25"/>
        <v>3Fri</v>
      </c>
      <c r="DW21" s="229">
        <f>SUMPRODUCT((DW$6='Raw Data'!$I$2:$AN$2)*(DU21='Raw Data'!$B$3:$B$10473)*('Raw Data'!$I$3:$AN$10473))</f>
        <v>302</v>
      </c>
      <c r="DX21" s="228">
        <f t="shared" si="224"/>
        <v>42536</v>
      </c>
      <c r="DY21" s="44" t="str">
        <f t="shared" si="26"/>
        <v>3Wed</v>
      </c>
      <c r="DZ21" s="229">
        <f>SUMPRODUCT((DZ$6='Raw Data'!$I$2:$AN$2)*(DX21='Raw Data'!$B$3:$B$10473)*('Raw Data'!$I$3:$AN$10473))</f>
        <v>160</v>
      </c>
      <c r="EA21" s="228">
        <f t="shared" si="225"/>
        <v>42505</v>
      </c>
      <c r="EB21" s="44" t="str">
        <f t="shared" si="27"/>
        <v>3Sun</v>
      </c>
      <c r="EC21" s="229">
        <f>SUMPRODUCT((EC$6='Raw Data'!$I$2:$AN$2)*(EA21='Raw Data'!$B$3:$B$10473)*('Raw Data'!$I$3:$AN$10473))</f>
        <v>53</v>
      </c>
      <c r="ED21" s="14"/>
      <c r="EE21" s="49" t="s">
        <v>78</v>
      </c>
      <c r="EF21" s="233">
        <f t="shared" si="313"/>
        <v>4.6623093681917215E-2</v>
      </c>
      <c r="EG21" s="233" t="str">
        <f t="shared" si="119"/>
        <v/>
      </c>
      <c r="EH21" s="233" t="str">
        <f t="shared" si="120"/>
        <v/>
      </c>
      <c r="EI21" s="233">
        <f t="shared" si="121"/>
        <v>3.701556006571953E-2</v>
      </c>
      <c r="EJ21" s="239">
        <f>IFERROR(MEDIAN(EJ17:EJ20),"")</f>
        <v>3.6149027952383082E-2</v>
      </c>
      <c r="EK21" s="246"/>
      <c r="EL21" s="228">
        <f t="shared" si="226"/>
        <v>42597</v>
      </c>
      <c r="EM21" s="44" t="str">
        <f t="shared" si="28"/>
        <v>3Mon</v>
      </c>
      <c r="EN21" s="229">
        <f>SUMPRODUCT((EN$6='Raw Data'!$I$2:$AN$2)*(EL21='Raw Data'!$B$3:$B$10473)*('Raw Data'!$I$3:$AN$10473))</f>
        <v>3505</v>
      </c>
      <c r="EO21" s="228">
        <f t="shared" si="227"/>
        <v>42566</v>
      </c>
      <c r="EP21" s="44" t="str">
        <f t="shared" si="29"/>
        <v>3Fri</v>
      </c>
      <c r="EQ21" s="229">
        <f>SUMPRODUCT((EQ$6='Raw Data'!$I$2:$AN$2)*(EO21='Raw Data'!$B$3:$B$10473)*('Raw Data'!$I$3:$AN$10473))</f>
        <v>2502</v>
      </c>
      <c r="ER21" s="228">
        <f t="shared" si="228"/>
        <v>42536</v>
      </c>
      <c r="ES21" s="44" t="str">
        <f t="shared" si="30"/>
        <v>3Wed</v>
      </c>
      <c r="ET21" s="229">
        <f>SUMPRODUCT((ET$6='Raw Data'!$I$2:$AN$2)*(ER21='Raw Data'!$B$3:$B$10473)*('Raw Data'!$I$3:$AN$10473))</f>
        <v>2757</v>
      </c>
      <c r="EU21" s="228">
        <f t="shared" si="229"/>
        <v>42505</v>
      </c>
      <c r="EV21" s="44" t="str">
        <f t="shared" si="31"/>
        <v>3Sun</v>
      </c>
      <c r="EW21" s="229">
        <f>SUMPRODUCT((EW$6='Raw Data'!$I$2:$AN$2)*(EU21='Raw Data'!$B$3:$B$10473)*('Raw Data'!$I$3:$AN$10473))</f>
        <v>1533</v>
      </c>
      <c r="EX21" s="14"/>
      <c r="EY21" s="49" t="s">
        <v>78</v>
      </c>
      <c r="EZ21" s="233">
        <f t="shared" si="314"/>
        <v>4.5405230143785308E-2</v>
      </c>
      <c r="FA21" s="233" t="str">
        <f t="shared" si="124"/>
        <v/>
      </c>
      <c r="FB21" s="233" t="str">
        <f t="shared" si="125"/>
        <v/>
      </c>
      <c r="FC21" s="233">
        <f t="shared" si="126"/>
        <v>3.5885451266964033E-2</v>
      </c>
      <c r="FD21" s="239">
        <f>IFERROR(MEDIAN(FD17:FD20),"")</f>
        <v>3.8288993779698244E-2</v>
      </c>
      <c r="FE21" s="246"/>
      <c r="FF21" s="228">
        <f t="shared" si="230"/>
        <v>42597</v>
      </c>
      <c r="FG21" s="44" t="str">
        <f t="shared" si="32"/>
        <v>3Mon</v>
      </c>
      <c r="FH21" s="229">
        <f>SUMPRODUCT((FH$6='Raw Data'!$I$2:$AN$2)*(FF21='Raw Data'!$B$3:$B$10473)*('Raw Data'!$I$3:$AN$10473))</f>
        <v>2587</v>
      </c>
      <c r="FI21" s="228">
        <f t="shared" si="231"/>
        <v>42566</v>
      </c>
      <c r="FJ21" s="44" t="str">
        <f t="shared" si="33"/>
        <v>3Fri</v>
      </c>
      <c r="FK21" s="229">
        <f>SUMPRODUCT((FK$6='Raw Data'!$I$2:$AN$2)*(FI21='Raw Data'!$B$3:$B$10473)*('Raw Data'!$I$3:$AN$10473))</f>
        <v>2159</v>
      </c>
      <c r="FL21" s="228">
        <f t="shared" si="232"/>
        <v>42536</v>
      </c>
      <c r="FM21" s="44" t="str">
        <f t="shared" si="34"/>
        <v>3Wed</v>
      </c>
      <c r="FN21" s="229">
        <f>SUMPRODUCT((FN$6='Raw Data'!$I$2:$AN$2)*(FL21='Raw Data'!$B$3:$B$10473)*('Raw Data'!$I$3:$AN$10473))</f>
        <v>2048</v>
      </c>
      <c r="FO21" s="228">
        <f t="shared" si="233"/>
        <v>42505</v>
      </c>
      <c r="FP21" s="44" t="str">
        <f t="shared" si="35"/>
        <v>3Sun</v>
      </c>
      <c r="FQ21" s="229">
        <f>SUMPRODUCT((FQ$6='Raw Data'!$I$2:$AN$2)*(FO21='Raw Data'!$B$3:$B$10473)*('Raw Data'!$I$3:$AN$10473))</f>
        <v>1609</v>
      </c>
      <c r="FR21" s="14"/>
      <c r="FS21" s="49" t="s">
        <v>78</v>
      </c>
      <c r="FT21" s="233">
        <f t="shared" si="315"/>
        <v>3.6624981064750137E-2</v>
      </c>
      <c r="FU21" s="233" t="str">
        <f t="shared" si="129"/>
        <v/>
      </c>
      <c r="FV21" s="233" t="str">
        <f t="shared" si="130"/>
        <v/>
      </c>
      <c r="FW21" s="233">
        <f t="shared" si="131"/>
        <v>3.2502723889572809E-2</v>
      </c>
      <c r="FX21" s="239">
        <f>IFERROR(MEDIAN(FX17:FX20),"")</f>
        <v>3.5712150013330078E-2</v>
      </c>
      <c r="FY21" s="246"/>
      <c r="FZ21" s="228">
        <f t="shared" si="234"/>
        <v>42597</v>
      </c>
      <c r="GA21" s="44" t="str">
        <f t="shared" si="36"/>
        <v>3Mon</v>
      </c>
      <c r="GB21" s="229">
        <f>SUMPRODUCT((GB$6='Raw Data'!$I$2:$AN$2)*(FZ21='Raw Data'!$B$3:$B$10473)*('Raw Data'!$I$3:$AN$10473))</f>
        <v>150</v>
      </c>
      <c r="GC21" s="228">
        <f t="shared" si="235"/>
        <v>42566</v>
      </c>
      <c r="GD21" s="44" t="str">
        <f t="shared" si="37"/>
        <v>3Fri</v>
      </c>
      <c r="GE21" s="229">
        <f>SUMPRODUCT((GE$6='Raw Data'!$I$2:$AN$2)*(GC21='Raw Data'!$B$3:$B$10473)*('Raw Data'!$I$3:$AN$10473))</f>
        <v>144</v>
      </c>
      <c r="GF21" s="228">
        <f t="shared" si="236"/>
        <v>42536</v>
      </c>
      <c r="GG21" s="44" t="str">
        <f t="shared" si="38"/>
        <v>3Wed</v>
      </c>
      <c r="GH21" s="229">
        <f>SUMPRODUCT((GH$6='Raw Data'!$I$2:$AN$2)*(GF21='Raw Data'!$B$3:$B$10473)*('Raw Data'!$I$3:$AN$10473))</f>
        <v>142</v>
      </c>
      <c r="GI21" s="228">
        <f t="shared" si="237"/>
        <v>42505</v>
      </c>
      <c r="GJ21" s="44" t="str">
        <f t="shared" si="39"/>
        <v>3Sun</v>
      </c>
      <c r="GK21" s="229">
        <f>SUMPRODUCT((GK$6='Raw Data'!$I$2:$AN$2)*(GI21='Raw Data'!$B$3:$B$10473)*('Raw Data'!$I$3:$AN$10473))</f>
        <v>109</v>
      </c>
      <c r="GL21" s="14"/>
      <c r="GM21" s="49" t="s">
        <v>78</v>
      </c>
      <c r="GN21" s="233">
        <f t="shared" si="316"/>
        <v>3.8952164009111619E-2</v>
      </c>
      <c r="GO21" s="233" t="str">
        <f t="shared" si="134"/>
        <v/>
      </c>
      <c r="GP21" s="233" t="str">
        <f t="shared" si="135"/>
        <v/>
      </c>
      <c r="GQ21" s="233">
        <f t="shared" si="136"/>
        <v>4.4049815498154982E-2</v>
      </c>
      <c r="GR21" s="239">
        <f>IFERROR(MEDIAN(GR17:GR20),"")</f>
        <v>3.5796433558432393E-2</v>
      </c>
      <c r="GS21" s="246"/>
      <c r="GT21" s="228">
        <f t="shared" si="238"/>
        <v>42597</v>
      </c>
      <c r="GU21" s="44" t="str">
        <f t="shared" si="40"/>
        <v>3Mon</v>
      </c>
      <c r="GV21" s="229">
        <f>SUMPRODUCT((GV$6='Raw Data'!$I$2:$AN$2)*(GT21='Raw Data'!$B$3:$B$10473)*('Raw Data'!$I$3:$AN$10473))</f>
        <v>78</v>
      </c>
      <c r="GW21" s="228">
        <f t="shared" si="239"/>
        <v>42566</v>
      </c>
      <c r="GX21" s="44" t="str">
        <f t="shared" si="41"/>
        <v>3Fri</v>
      </c>
      <c r="GY21" s="229">
        <f>SUMPRODUCT((GY$6='Raw Data'!$I$2:$AN$2)*(GW21='Raw Data'!$B$3:$B$10473)*('Raw Data'!$I$3:$AN$10473))</f>
        <v>136</v>
      </c>
      <c r="GZ21" s="228">
        <f t="shared" si="240"/>
        <v>42536</v>
      </c>
      <c r="HA21" s="44" t="str">
        <f t="shared" si="42"/>
        <v>3Wed</v>
      </c>
      <c r="HB21" s="229">
        <f>SUMPRODUCT((HB$6='Raw Data'!$I$2:$AN$2)*(GZ21='Raw Data'!$B$3:$B$10473)*('Raw Data'!$I$3:$AN$10473))</f>
        <v>77</v>
      </c>
      <c r="HC21" s="228">
        <f t="shared" si="241"/>
        <v>42505</v>
      </c>
      <c r="HD21" s="44" t="str">
        <f t="shared" si="43"/>
        <v>3Sun</v>
      </c>
      <c r="HE21" s="229">
        <f>SUMPRODUCT((HE$6='Raw Data'!$I$2:$AN$2)*(HC21='Raw Data'!$B$3:$B$10473)*('Raw Data'!$I$3:$AN$10473))</f>
        <v>48</v>
      </c>
      <c r="HF21" s="14"/>
      <c r="HG21" s="49" t="s">
        <v>78</v>
      </c>
      <c r="HH21" s="233">
        <f t="shared" si="317"/>
        <v>4.3329532497149374E-2</v>
      </c>
      <c r="HI21" s="233" t="str">
        <f t="shared" si="139"/>
        <v/>
      </c>
      <c r="HJ21" s="233" t="str">
        <f t="shared" si="140"/>
        <v/>
      </c>
      <c r="HK21" s="233">
        <f t="shared" si="141"/>
        <v>3.143893591293833E-2</v>
      </c>
      <c r="HL21" s="239">
        <f>IFERROR(MEDIAN(HL17:HL20),"")</f>
        <v>3.5673819742885013E-2</v>
      </c>
      <c r="HM21" s="246"/>
      <c r="HN21" s="228">
        <f t="shared" si="242"/>
        <v>42597</v>
      </c>
      <c r="HO21" s="44" t="str">
        <f t="shared" si="44"/>
        <v>3Mon</v>
      </c>
      <c r="HP21" s="229">
        <f>SUMPRODUCT((HP$6='Raw Data'!$I$2:$AN$2)*(HN21='Raw Data'!$B$3:$B$10473)*('Raw Data'!$I$3:$AN$10473))</f>
        <v>161</v>
      </c>
      <c r="HQ21" s="228">
        <f t="shared" si="243"/>
        <v>42566</v>
      </c>
      <c r="HR21" s="44" t="str">
        <f t="shared" si="45"/>
        <v>3Fri</v>
      </c>
      <c r="HS21" s="229">
        <f>SUMPRODUCT((HS$6='Raw Data'!$I$2:$AN$2)*(HQ21='Raw Data'!$B$3:$B$10473)*('Raw Data'!$I$3:$AN$10473))</f>
        <v>145</v>
      </c>
      <c r="HT21" s="228">
        <f t="shared" si="244"/>
        <v>42536</v>
      </c>
      <c r="HU21" s="44" t="str">
        <f t="shared" si="46"/>
        <v>3Wed</v>
      </c>
      <c r="HV21" s="229">
        <f>SUMPRODUCT((HV$6='Raw Data'!$I$2:$AN$2)*(HT21='Raw Data'!$B$3:$B$10473)*('Raw Data'!$I$3:$AN$10473))</f>
        <v>130</v>
      </c>
      <c r="HW21" s="228">
        <f t="shared" si="245"/>
        <v>42505</v>
      </c>
      <c r="HX21" s="44" t="str">
        <f t="shared" si="47"/>
        <v>3Sun</v>
      </c>
      <c r="HY21" s="229">
        <f>SUMPRODUCT((HY$6='Raw Data'!$I$2:$AN$2)*(HW21='Raw Data'!$B$3:$B$10473)*('Raw Data'!$I$3:$AN$10473))</f>
        <v>96</v>
      </c>
      <c r="HZ21" s="14"/>
      <c r="IA21" s="49" t="s">
        <v>78</v>
      </c>
      <c r="IB21" s="233">
        <f t="shared" si="318"/>
        <v>3.7934668071654375E-2</v>
      </c>
      <c r="IC21" s="233" t="str">
        <f t="shared" si="144"/>
        <v/>
      </c>
      <c r="ID21" s="233" t="str">
        <f t="shared" si="145"/>
        <v/>
      </c>
      <c r="IE21" s="233">
        <f t="shared" si="146"/>
        <v>2.5266826399477239E-2</v>
      </c>
      <c r="IF21" s="239">
        <f>IFERROR(MEDIAN(IF17:IF20),"")</f>
        <v>3.6857244096671363E-2</v>
      </c>
      <c r="IG21" s="246"/>
      <c r="IH21" s="228">
        <f t="shared" si="246"/>
        <v>42597</v>
      </c>
      <c r="II21" s="44" t="str">
        <f t="shared" si="48"/>
        <v>3Mon</v>
      </c>
      <c r="IJ21" s="229">
        <f>SUMPRODUCT((IJ$6='Raw Data'!$I$2:$AN$2)*(IH21='Raw Data'!$B$3:$B$10473)*('Raw Data'!$I$3:$AN$10473))</f>
        <v>42</v>
      </c>
      <c r="IK21" s="228">
        <f t="shared" si="247"/>
        <v>42566</v>
      </c>
      <c r="IL21" s="44" t="str">
        <f t="shared" si="49"/>
        <v>3Fri</v>
      </c>
      <c r="IM21" s="229">
        <f>SUMPRODUCT((IM$6='Raw Data'!$I$2:$AN$2)*(IK21='Raw Data'!$B$3:$B$10473)*('Raw Data'!$I$3:$AN$10473))</f>
        <v>38</v>
      </c>
      <c r="IN21" s="228">
        <f t="shared" si="248"/>
        <v>42536</v>
      </c>
      <c r="IO21" s="44" t="str">
        <f t="shared" si="50"/>
        <v>3Wed</v>
      </c>
      <c r="IP21" s="229">
        <f>SUMPRODUCT((IP$6='Raw Data'!$I$2:$AN$2)*(IN21='Raw Data'!$B$3:$B$10473)*('Raw Data'!$I$3:$AN$10473))</f>
        <v>29</v>
      </c>
      <c r="IQ21" s="228">
        <f t="shared" si="249"/>
        <v>42505</v>
      </c>
      <c r="IR21" s="44" t="str">
        <f t="shared" si="51"/>
        <v>3Sun</v>
      </c>
      <c r="IS21" s="229">
        <f>SUMPRODUCT((IS$6='Raw Data'!$I$2:$AN$2)*(IQ21='Raw Data'!$B$3:$B$10473)*('Raw Data'!$I$3:$AN$10473))</f>
        <v>0</v>
      </c>
      <c r="IT21" s="14"/>
      <c r="IU21" s="49" t="s">
        <v>78</v>
      </c>
      <c r="IV21" s="233">
        <f t="shared" si="319"/>
        <v>3.7499999999999999E-2</v>
      </c>
      <c r="IW21" s="233" t="str">
        <f t="shared" si="149"/>
        <v/>
      </c>
      <c r="IX21" s="233" t="str">
        <f t="shared" si="150"/>
        <v/>
      </c>
      <c r="IY21" s="233">
        <f t="shared" si="151"/>
        <v>3.756476683937824E-2</v>
      </c>
      <c r="IZ21" s="239">
        <f>IFERROR(MEDIAN(IZ17:IZ20),"")</f>
        <v>4.9467416192004073E-2</v>
      </c>
      <c r="JA21" s="246"/>
      <c r="JB21" s="228">
        <f t="shared" si="250"/>
        <v>42597</v>
      </c>
      <c r="JC21" s="44" t="str">
        <f t="shared" si="52"/>
        <v>3Mon</v>
      </c>
      <c r="JD21" s="229">
        <f>SUMPRODUCT((JD$6='Raw Data'!$I$2:$AN$2)*(JB21='Raw Data'!$B$3:$B$10473)*('Raw Data'!$I$3:$AN$10473))</f>
        <v>92</v>
      </c>
      <c r="JE21" s="228">
        <f t="shared" si="251"/>
        <v>42566</v>
      </c>
      <c r="JF21" s="44" t="str">
        <f t="shared" si="53"/>
        <v>3Fri</v>
      </c>
      <c r="JG21" s="229">
        <f>SUMPRODUCT((JG$6='Raw Data'!$I$2:$AN$2)*(JE21='Raw Data'!$B$3:$B$10473)*('Raw Data'!$I$3:$AN$10473))</f>
        <v>70</v>
      </c>
      <c r="JH21" s="228">
        <f t="shared" si="252"/>
        <v>42536</v>
      </c>
      <c r="JI21" s="44" t="str">
        <f t="shared" si="54"/>
        <v>3Wed</v>
      </c>
      <c r="JJ21" s="229">
        <f>SUMPRODUCT((JJ$6='Raw Data'!$I$2:$AN$2)*(JH21='Raw Data'!$B$3:$B$10473)*('Raw Data'!$I$3:$AN$10473))</f>
        <v>81</v>
      </c>
      <c r="JK21" s="228">
        <f t="shared" si="253"/>
        <v>42505</v>
      </c>
      <c r="JL21" s="44" t="str">
        <f t="shared" si="55"/>
        <v>3Sun</v>
      </c>
      <c r="JM21" s="229">
        <f>SUMPRODUCT((JM$6='Raw Data'!$I$2:$AN$2)*(JK21='Raw Data'!$B$3:$B$10473)*('Raw Data'!$I$3:$AN$10473))</f>
        <v>0</v>
      </c>
      <c r="JN21" s="14"/>
      <c r="JO21" s="49" t="s">
        <v>78</v>
      </c>
      <c r="JP21" s="233">
        <f t="shared" si="320"/>
        <v>4.5926735921268454E-2</v>
      </c>
      <c r="JQ21" s="233" t="str">
        <f t="shared" si="154"/>
        <v/>
      </c>
      <c r="JR21" s="233" t="str">
        <f t="shared" si="155"/>
        <v/>
      </c>
      <c r="JS21" s="233">
        <f t="shared" si="156"/>
        <v>3.9936102236421724E-2</v>
      </c>
      <c r="JT21" s="239">
        <f>IFERROR(MEDIAN(JT17:JT20),"")</f>
        <v>4.5876209909898283E-2</v>
      </c>
      <c r="JU21" s="246"/>
      <c r="JV21" s="228">
        <f t="shared" si="254"/>
        <v>42597</v>
      </c>
      <c r="JW21" s="44" t="str">
        <f t="shared" si="56"/>
        <v>3Mon</v>
      </c>
      <c r="JX21" s="229">
        <f>SUMPRODUCT((JX$6='Raw Data'!$I$2:$AN$2)*(JV21='Raw Data'!$B$3:$B$10473)*('Raw Data'!$I$3:$AN$10473))</f>
        <v>501</v>
      </c>
      <c r="JY21" s="228">
        <f t="shared" si="255"/>
        <v>42566</v>
      </c>
      <c r="JZ21" s="44" t="str">
        <f t="shared" si="57"/>
        <v>3Fri</v>
      </c>
      <c r="KA21" s="229">
        <f>SUMPRODUCT((KA$6='Raw Data'!$I$2:$AN$2)*(JY21='Raw Data'!$B$3:$B$10473)*('Raw Data'!$I$3:$AN$10473))</f>
        <v>525</v>
      </c>
      <c r="KB21" s="228">
        <f t="shared" si="256"/>
        <v>42536</v>
      </c>
      <c r="KC21" s="44" t="str">
        <f t="shared" si="58"/>
        <v>3Wed</v>
      </c>
      <c r="KD21" s="229">
        <f>SUMPRODUCT((KD$6='Raw Data'!$I$2:$AN$2)*(KB21='Raw Data'!$B$3:$B$10473)*('Raw Data'!$I$3:$AN$10473))</f>
        <v>513</v>
      </c>
      <c r="KE21" s="228">
        <f t="shared" si="257"/>
        <v>42505</v>
      </c>
      <c r="KF21" s="44" t="str">
        <f t="shared" si="59"/>
        <v>3Sun</v>
      </c>
      <c r="KG21" s="229">
        <f>SUMPRODUCT((KG$6='Raw Data'!$I$2:$AN$2)*(KE21='Raw Data'!$B$3:$B$10473)*('Raw Data'!$I$3:$AN$10473))</f>
        <v>163</v>
      </c>
      <c r="KH21" s="14"/>
      <c r="KI21" s="49" t="s">
        <v>78</v>
      </c>
      <c r="KJ21" s="233">
        <f t="shared" si="321"/>
        <v>4.5161290322580643E-2</v>
      </c>
      <c r="KK21" s="233" t="str">
        <f t="shared" si="159"/>
        <v/>
      </c>
      <c r="KL21" s="233" t="str">
        <f t="shared" si="160"/>
        <v/>
      </c>
      <c r="KM21" s="233">
        <f t="shared" si="161"/>
        <v>4.788658783563076E-2</v>
      </c>
      <c r="KN21" s="239">
        <f>IFERROR(MEDIAN(KN17:KN20),"")</f>
        <v>4.3095328871851329E-2</v>
      </c>
      <c r="KO21" s="246"/>
      <c r="KP21" s="228">
        <f t="shared" si="258"/>
        <v>42597</v>
      </c>
      <c r="KQ21" s="44" t="str">
        <f t="shared" si="60"/>
        <v>3Mon</v>
      </c>
      <c r="KR21" s="229">
        <f>SUMPRODUCT((KR$6='Raw Data'!$I$2:$AN$2)*(KP21='Raw Data'!$B$3:$B$10473)*('Raw Data'!$I$3:$AN$10473))</f>
        <v>68</v>
      </c>
      <c r="KS21" s="228">
        <f t="shared" si="259"/>
        <v>42566</v>
      </c>
      <c r="KT21" s="44" t="str">
        <f t="shared" si="61"/>
        <v>3Fri</v>
      </c>
      <c r="KU21" s="229">
        <f>SUMPRODUCT((KU$6='Raw Data'!$I$2:$AN$2)*(KS21='Raw Data'!$B$3:$B$10473)*('Raw Data'!$I$3:$AN$10473))</f>
        <v>88</v>
      </c>
      <c r="KV21" s="228">
        <f t="shared" si="260"/>
        <v>42536</v>
      </c>
      <c r="KW21" s="44" t="str">
        <f t="shared" si="62"/>
        <v>3Wed</v>
      </c>
      <c r="KX21" s="229">
        <f>SUMPRODUCT((KX$6='Raw Data'!$I$2:$AN$2)*(KV21='Raw Data'!$B$3:$B$10473)*('Raw Data'!$I$3:$AN$10473))</f>
        <v>165</v>
      </c>
      <c r="KY21" s="228">
        <f t="shared" si="261"/>
        <v>42505</v>
      </c>
      <c r="KZ21" s="44" t="str">
        <f t="shared" si="63"/>
        <v>3Sun</v>
      </c>
      <c r="LA21" s="229">
        <f>SUMPRODUCT((LA$6='Raw Data'!$I$2:$AN$2)*(KY21='Raw Data'!$B$3:$B$10473)*('Raw Data'!$I$3:$AN$10473))</f>
        <v>66</v>
      </c>
      <c r="LB21" s="14"/>
      <c r="LC21" s="49" t="s">
        <v>78</v>
      </c>
      <c r="LD21" s="233">
        <f t="shared" si="322"/>
        <v>4.629954401964223E-2</v>
      </c>
      <c r="LE21" s="233" t="str">
        <f t="shared" si="164"/>
        <v/>
      </c>
      <c r="LF21" s="233" t="str">
        <f t="shared" si="165"/>
        <v/>
      </c>
      <c r="LG21" s="233">
        <f t="shared" si="166"/>
        <v>3.3197437390797904E-2</v>
      </c>
      <c r="LH21" s="239">
        <f>IFERROR(MEDIAN(LH17:LH20),"")</f>
        <v>3.7694662619369539E-2</v>
      </c>
      <c r="LI21" s="246"/>
      <c r="LJ21" s="228">
        <f t="shared" si="262"/>
        <v>42597</v>
      </c>
      <c r="LK21" s="44" t="str">
        <f t="shared" si="64"/>
        <v>3Mon</v>
      </c>
      <c r="LL21" s="229">
        <f>SUMPRODUCT((LL$6='Raw Data'!$I$2:$AN$2)*(LJ21='Raw Data'!$B$3:$B$10473)*('Raw Data'!$I$3:$AN$10473))</f>
        <v>0</v>
      </c>
      <c r="LM21" s="228">
        <f t="shared" si="263"/>
        <v>42566</v>
      </c>
      <c r="LN21" s="44" t="str">
        <f t="shared" si="65"/>
        <v>3Fri</v>
      </c>
      <c r="LO21" s="229">
        <f>SUMPRODUCT((LO$6='Raw Data'!$I$2:$AN$2)*(LM21='Raw Data'!$B$3:$B$10473)*('Raw Data'!$I$3:$AN$10473))</f>
        <v>0</v>
      </c>
      <c r="LP21" s="228">
        <f t="shared" si="264"/>
        <v>42536</v>
      </c>
      <c r="LQ21" s="44" t="str">
        <f t="shared" si="66"/>
        <v>3Wed</v>
      </c>
      <c r="LR21" s="229">
        <f>SUMPRODUCT((LR$6='Raw Data'!$I$2:$AN$2)*(LP21='Raw Data'!$B$3:$B$10473)*('Raw Data'!$I$3:$AN$10473))</f>
        <v>0</v>
      </c>
      <c r="LS21" s="228">
        <f t="shared" si="265"/>
        <v>42505</v>
      </c>
      <c r="LT21" s="44" t="str">
        <f t="shared" si="67"/>
        <v>3Sun</v>
      </c>
      <c r="LU21" s="229">
        <f>SUMPRODUCT((LU$6='Raw Data'!$I$2:$AN$2)*(LS21='Raw Data'!$B$3:$B$10473)*('Raw Data'!$I$3:$AN$10473))</f>
        <v>0</v>
      </c>
      <c r="LV21" s="14"/>
      <c r="LW21" s="49" t="s">
        <v>78</v>
      </c>
      <c r="LX21" s="233" t="str">
        <f t="shared" si="323"/>
        <v/>
      </c>
      <c r="LY21" s="233" t="str">
        <f t="shared" si="169"/>
        <v/>
      </c>
      <c r="LZ21" s="233" t="str">
        <f t="shared" si="170"/>
        <v/>
      </c>
      <c r="MA21" s="233" t="str">
        <f t="shared" si="171"/>
        <v/>
      </c>
      <c r="MB21" s="239" t="str">
        <f>IFERROR(MEDIAN(MB17:MB20),"")</f>
        <v/>
      </c>
      <c r="MC21" s="246"/>
      <c r="MD21" s="228">
        <f t="shared" si="266"/>
        <v>42597</v>
      </c>
      <c r="ME21" s="44" t="str">
        <f t="shared" si="68"/>
        <v>3Mon</v>
      </c>
      <c r="MF21" s="229">
        <f>SUMPRODUCT((MF$6='Raw Data'!$I$2:$AN$2)*(MD21='Raw Data'!$B$3:$B$10473)*('Raw Data'!$I$3:$AN$10473))</f>
        <v>0</v>
      </c>
      <c r="MG21" s="228">
        <f t="shared" si="267"/>
        <v>42566</v>
      </c>
      <c r="MH21" s="44" t="str">
        <f t="shared" si="69"/>
        <v>3Fri</v>
      </c>
      <c r="MI21" s="229">
        <f>SUMPRODUCT((MI$6='Raw Data'!$I$2:$AN$2)*(MG21='Raw Data'!$B$3:$B$10473)*('Raw Data'!$I$3:$AN$10473))</f>
        <v>0</v>
      </c>
      <c r="MJ21" s="228">
        <f t="shared" si="268"/>
        <v>42536</v>
      </c>
      <c r="MK21" s="44" t="str">
        <f t="shared" si="70"/>
        <v>3Wed</v>
      </c>
      <c r="ML21" s="229">
        <f>SUMPRODUCT((ML$6='Raw Data'!$I$2:$AN$2)*(MJ21='Raw Data'!$B$3:$B$10473)*('Raw Data'!$I$3:$AN$10473))</f>
        <v>0</v>
      </c>
      <c r="MM21" s="228">
        <f t="shared" si="269"/>
        <v>42505</v>
      </c>
      <c r="MN21" s="44" t="str">
        <f t="shared" si="71"/>
        <v>3Sun</v>
      </c>
      <c r="MO21" s="229">
        <f>SUMPRODUCT((MO$6='Raw Data'!$I$2:$AN$2)*(MM21='Raw Data'!$B$3:$B$10473)*('Raw Data'!$I$3:$AN$10473))</f>
        <v>0</v>
      </c>
      <c r="MP21" s="14"/>
      <c r="MQ21" s="49" t="s">
        <v>78</v>
      </c>
      <c r="MR21" s="233" t="str">
        <f t="shared" si="324"/>
        <v/>
      </c>
      <c r="MS21" s="233" t="str">
        <f t="shared" si="174"/>
        <v/>
      </c>
      <c r="MT21" s="233" t="str">
        <f t="shared" si="175"/>
        <v/>
      </c>
      <c r="MU21" s="233" t="str">
        <f t="shared" si="176"/>
        <v/>
      </c>
      <c r="MV21" s="239" t="str">
        <f>IFERROR(MEDIAN(MV17:MV20),"")</f>
        <v/>
      </c>
      <c r="MW21" s="246"/>
      <c r="MX21" s="228">
        <f t="shared" si="270"/>
        <v>42597</v>
      </c>
      <c r="MY21" s="44" t="str">
        <f t="shared" si="72"/>
        <v>3Mon</v>
      </c>
      <c r="MZ21" s="229">
        <f>SUMPRODUCT((MZ$6='Raw Data'!$I$2:$AN$2)*(MX21='Raw Data'!$B$3:$B$10473)*('Raw Data'!$I$3:$AN$10473))</f>
        <v>0</v>
      </c>
      <c r="NA21" s="228">
        <f t="shared" si="271"/>
        <v>42566</v>
      </c>
      <c r="NB21" s="44" t="str">
        <f t="shared" si="73"/>
        <v>3Fri</v>
      </c>
      <c r="NC21" s="229">
        <f>SUMPRODUCT((NC$6='Raw Data'!$I$2:$AN$2)*(NA21='Raw Data'!$B$3:$B$10473)*('Raw Data'!$I$3:$AN$10473))</f>
        <v>0</v>
      </c>
      <c r="ND21" s="228">
        <f t="shared" si="272"/>
        <v>42536</v>
      </c>
      <c r="NE21" s="44" t="str">
        <f t="shared" si="74"/>
        <v>3Wed</v>
      </c>
      <c r="NF21" s="229">
        <f>SUMPRODUCT((NF$6='Raw Data'!$I$2:$AN$2)*(ND21='Raw Data'!$B$3:$B$10473)*('Raw Data'!$I$3:$AN$10473))</f>
        <v>0</v>
      </c>
      <c r="NG21" s="228">
        <f t="shared" si="273"/>
        <v>42505</v>
      </c>
      <c r="NH21" s="44" t="str">
        <f t="shared" si="75"/>
        <v>3Sun</v>
      </c>
      <c r="NI21" s="229">
        <f>SUMPRODUCT((NI$6='Raw Data'!$I$2:$AN$2)*(NG21='Raw Data'!$B$3:$B$10473)*('Raw Data'!$I$3:$AN$10473))</f>
        <v>0</v>
      </c>
      <c r="NJ21" s="14"/>
      <c r="NK21" s="49" t="s">
        <v>78</v>
      </c>
      <c r="NL21" s="233" t="str">
        <f t="shared" si="325"/>
        <v/>
      </c>
      <c r="NM21" s="233" t="str">
        <f t="shared" si="179"/>
        <v/>
      </c>
      <c r="NN21" s="233" t="str">
        <f t="shared" si="180"/>
        <v/>
      </c>
      <c r="NO21" s="233" t="str">
        <f t="shared" si="181"/>
        <v/>
      </c>
      <c r="NP21" s="239" t="str">
        <f>IFERROR(MEDIAN(NP17:NP20),"")</f>
        <v/>
      </c>
      <c r="NQ21" s="246"/>
      <c r="NR21" s="228">
        <f t="shared" si="274"/>
        <v>42597</v>
      </c>
      <c r="NS21" s="44" t="str">
        <f t="shared" si="76"/>
        <v>3Mon</v>
      </c>
      <c r="NT21" s="229">
        <f>SUMPRODUCT((NT$6='Raw Data'!$I$2:$AN$2)*(NR21='Raw Data'!$B$3:$B$10473)*('Raw Data'!$I$3:$AN$10473))</f>
        <v>0</v>
      </c>
      <c r="NU21" s="228">
        <f t="shared" si="275"/>
        <v>42566</v>
      </c>
      <c r="NV21" s="44" t="str">
        <f t="shared" si="77"/>
        <v>3Fri</v>
      </c>
      <c r="NW21" s="229">
        <f>SUMPRODUCT((NW$6='Raw Data'!$I$2:$AN$2)*(NU21='Raw Data'!$B$3:$B$10473)*('Raw Data'!$I$3:$AN$10473))</f>
        <v>0</v>
      </c>
      <c r="NX21" s="228">
        <f t="shared" si="276"/>
        <v>42536</v>
      </c>
      <c r="NY21" s="44" t="str">
        <f t="shared" si="78"/>
        <v>3Wed</v>
      </c>
      <c r="NZ21" s="229">
        <f>SUMPRODUCT((NZ$6='Raw Data'!$I$2:$AN$2)*(NX21='Raw Data'!$B$3:$B$10473)*('Raw Data'!$I$3:$AN$10473))</f>
        <v>0</v>
      </c>
      <c r="OA21" s="228">
        <f t="shared" si="277"/>
        <v>42505</v>
      </c>
      <c r="OB21" s="44" t="str">
        <f t="shared" si="79"/>
        <v>3Sun</v>
      </c>
      <c r="OC21" s="229">
        <f>SUMPRODUCT((OC$6='Raw Data'!$I$2:$AN$2)*(OA21='Raw Data'!$B$3:$B$10473)*('Raw Data'!$I$3:$AN$10473))</f>
        <v>0</v>
      </c>
      <c r="OD21" s="14"/>
      <c r="OE21" s="49" t="s">
        <v>78</v>
      </c>
      <c r="OF21" s="233" t="str">
        <f t="shared" si="326"/>
        <v/>
      </c>
      <c r="OG21" s="233" t="str">
        <f t="shared" si="184"/>
        <v/>
      </c>
      <c r="OH21" s="233" t="str">
        <f t="shared" si="185"/>
        <v/>
      </c>
      <c r="OI21" s="233" t="str">
        <f t="shared" si="186"/>
        <v/>
      </c>
      <c r="OJ21" s="239" t="str">
        <f>IFERROR(MEDIAN(OJ17:OJ20),"")</f>
        <v/>
      </c>
      <c r="OK21" s="246"/>
      <c r="OL21" s="228">
        <f t="shared" si="278"/>
        <v>42597</v>
      </c>
      <c r="OM21" s="44" t="str">
        <f t="shared" si="80"/>
        <v>3Mon</v>
      </c>
      <c r="ON21" s="229">
        <f>SUMPRODUCT((ON$6='Raw Data'!$I$2:$AN$2)*(OL21='Raw Data'!$B$3:$B$10473)*('Raw Data'!$I$3:$AN$10473))</f>
        <v>0</v>
      </c>
      <c r="OO21" s="228">
        <f t="shared" si="279"/>
        <v>42566</v>
      </c>
      <c r="OP21" s="44" t="str">
        <f t="shared" si="81"/>
        <v>3Fri</v>
      </c>
      <c r="OQ21" s="229">
        <f>SUMPRODUCT((OQ$6='Raw Data'!$I$2:$AN$2)*(OO21='Raw Data'!$B$3:$B$10473)*('Raw Data'!$I$3:$AN$10473))</f>
        <v>0</v>
      </c>
      <c r="OR21" s="228">
        <f t="shared" si="280"/>
        <v>42536</v>
      </c>
      <c r="OS21" s="44" t="str">
        <f t="shared" si="82"/>
        <v>3Wed</v>
      </c>
      <c r="OT21" s="229">
        <f>SUMPRODUCT((OT$6='Raw Data'!$I$2:$AN$2)*(OR21='Raw Data'!$B$3:$B$10473)*('Raw Data'!$I$3:$AN$10473))</f>
        <v>0</v>
      </c>
      <c r="OU21" s="228">
        <f t="shared" si="281"/>
        <v>42505</v>
      </c>
      <c r="OV21" s="44" t="str">
        <f t="shared" si="83"/>
        <v>3Sun</v>
      </c>
      <c r="OW21" s="229">
        <f>SUMPRODUCT((OW$6='Raw Data'!$I$2:$AN$2)*(OU21='Raw Data'!$B$3:$B$10473)*('Raw Data'!$I$3:$AN$10473))</f>
        <v>0</v>
      </c>
      <c r="OX21" s="14"/>
      <c r="OY21" s="49" t="s">
        <v>78</v>
      </c>
      <c r="OZ21" s="233" t="str">
        <f t="shared" si="327"/>
        <v/>
      </c>
      <c r="PA21" s="233" t="str">
        <f t="shared" si="189"/>
        <v/>
      </c>
      <c r="PB21" s="233" t="str">
        <f t="shared" si="190"/>
        <v/>
      </c>
      <c r="PC21" s="233" t="str">
        <f t="shared" si="191"/>
        <v/>
      </c>
      <c r="PD21" s="239" t="str">
        <f>IFERROR(MEDIAN(PD17:PD20),"")</f>
        <v/>
      </c>
      <c r="PE21" s="246"/>
      <c r="PF21" s="228">
        <f t="shared" si="282"/>
        <v>42597</v>
      </c>
      <c r="PG21" s="44" t="str">
        <f t="shared" si="84"/>
        <v>3Mon</v>
      </c>
      <c r="PH21" s="229">
        <f>SUMPRODUCT((PH$6='Raw Data'!$I$2:$AN$2)*(PF21='Raw Data'!$B$3:$B$10473)*('Raw Data'!$I$3:$AN$10473))</f>
        <v>0</v>
      </c>
      <c r="PI21" s="228">
        <f t="shared" si="283"/>
        <v>42566</v>
      </c>
      <c r="PJ21" s="44" t="str">
        <f t="shared" si="85"/>
        <v>3Fri</v>
      </c>
      <c r="PK21" s="229">
        <f>SUMPRODUCT((PK$6='Raw Data'!$I$2:$AN$2)*(PI21='Raw Data'!$B$3:$B$10473)*('Raw Data'!$I$3:$AN$10473))</f>
        <v>0</v>
      </c>
      <c r="PL21" s="228">
        <f t="shared" si="284"/>
        <v>42536</v>
      </c>
      <c r="PM21" s="44" t="str">
        <f t="shared" si="86"/>
        <v>3Wed</v>
      </c>
      <c r="PN21" s="229">
        <f>SUMPRODUCT((PN$6='Raw Data'!$I$2:$AN$2)*(PL21='Raw Data'!$B$3:$B$10473)*('Raw Data'!$I$3:$AN$10473))</f>
        <v>0</v>
      </c>
      <c r="PO21" s="228">
        <f t="shared" si="285"/>
        <v>42505</v>
      </c>
      <c r="PP21" s="44" t="str">
        <f t="shared" si="87"/>
        <v>3Sun</v>
      </c>
      <c r="PQ21" s="229">
        <f>SUMPRODUCT((PQ$6='Raw Data'!$I$2:$AN$2)*(PO21='Raw Data'!$B$3:$B$10473)*('Raw Data'!$I$3:$AN$10473))</f>
        <v>0</v>
      </c>
      <c r="PR21" s="14"/>
      <c r="PS21" s="49" t="s">
        <v>78</v>
      </c>
      <c r="PT21" s="233" t="str">
        <f t="shared" si="328"/>
        <v/>
      </c>
      <c r="PU21" s="233" t="str">
        <f t="shared" si="194"/>
        <v/>
      </c>
      <c r="PV21" s="233" t="str">
        <f t="shared" si="195"/>
        <v/>
      </c>
      <c r="PW21" s="233" t="str">
        <f t="shared" si="196"/>
        <v/>
      </c>
      <c r="PX21" s="239" t="str">
        <f>IFERROR(MEDIAN(PX17:PX20),"")</f>
        <v/>
      </c>
    </row>
    <row r="22" spans="2:440" ht="12.75" customHeight="1" x14ac:dyDescent="0.25">
      <c r="B22" s="228">
        <f t="shared" si="198"/>
        <v>42598</v>
      </c>
      <c r="C22" s="44" t="str">
        <f t="shared" si="0"/>
        <v>3Tue</v>
      </c>
      <c r="D22" s="229">
        <f>SUMPRODUCT((D$6='Raw Data'!$I$2:$AN$2)*(B22='Raw Data'!$B$3:$B$10473)*('Raw Data'!$I$3:$AN$10473))</f>
        <v>241</v>
      </c>
      <c r="E22" s="228">
        <f t="shared" si="199"/>
        <v>42567</v>
      </c>
      <c r="F22" s="44" t="str">
        <f t="shared" si="1"/>
        <v>3Sat</v>
      </c>
      <c r="G22" s="229">
        <f>SUMPRODUCT((G$6='Raw Data'!$I$2:$AN$2)*(E22='Raw Data'!$B$3:$B$10473)*('Raw Data'!$I$3:$AN$10473))</f>
        <v>258</v>
      </c>
      <c r="H22" s="228">
        <f t="shared" si="200"/>
        <v>42537</v>
      </c>
      <c r="I22" s="44" t="str">
        <f t="shared" si="2"/>
        <v>3Thu</v>
      </c>
      <c r="J22" s="229">
        <f>SUMPRODUCT((J$6='Raw Data'!$I$2:$AN$2)*(H22='Raw Data'!$B$3:$B$10473)*('Raw Data'!$I$3:$AN$10473))</f>
        <v>226</v>
      </c>
      <c r="K22" s="228">
        <f t="shared" si="201"/>
        <v>42506</v>
      </c>
      <c r="L22" s="44" t="str">
        <f t="shared" si="3"/>
        <v>3Mon</v>
      </c>
      <c r="M22" s="229">
        <f>SUMPRODUCT((M$6='Raw Data'!$I$2:$AN$2)*(K22='Raw Data'!$B$3:$B$10473)*('Raw Data'!$I$3:$AN$10473))</f>
        <v>188</v>
      </c>
      <c r="N22" s="14"/>
      <c r="O22" s="49" t="s">
        <v>79</v>
      </c>
      <c r="P22" s="53">
        <f t="shared" si="88"/>
        <v>3.1458906802988594E-2</v>
      </c>
      <c r="Q22" s="53">
        <f t="shared" si="89"/>
        <v>3.2258064516129031E-2</v>
      </c>
      <c r="R22" s="53">
        <f t="shared" si="90"/>
        <v>3.6250722125938765E-2</v>
      </c>
      <c r="S22" s="53">
        <f t="shared" si="91"/>
        <v>3.3479692645444564E-2</v>
      </c>
      <c r="T22" s="55">
        <f>IFERROR(MEDIAN(P22:S22),"")</f>
        <v>3.2868878580786798E-2</v>
      </c>
      <c r="U22" s="246"/>
      <c r="V22" s="228">
        <f t="shared" si="202"/>
        <v>42598</v>
      </c>
      <c r="W22" s="44" t="str">
        <f t="shared" si="4"/>
        <v>3Tue</v>
      </c>
      <c r="X22" s="229">
        <f>SUMPRODUCT((X$6='Raw Data'!$I$2:$AN$2)*(V22='Raw Data'!$B$3:$B$10473)*('Raw Data'!$I$3:$AN$10473))</f>
        <v>318</v>
      </c>
      <c r="Y22" s="228">
        <f t="shared" si="203"/>
        <v>42567</v>
      </c>
      <c r="Z22" s="44" t="str">
        <f t="shared" si="5"/>
        <v>3Sat</v>
      </c>
      <c r="AA22" s="229">
        <f>SUMPRODUCT((AA$6='Raw Data'!$I$2:$AN$2)*(Y22='Raw Data'!$B$3:$B$10473)*('Raw Data'!$I$3:$AN$10473))</f>
        <v>330</v>
      </c>
      <c r="AB22" s="228">
        <f t="shared" si="204"/>
        <v>42537</v>
      </c>
      <c r="AC22" s="44" t="str">
        <f t="shared" si="6"/>
        <v>3Thu</v>
      </c>
      <c r="AD22" s="229">
        <f>SUMPRODUCT((AD$6='Raw Data'!$I$2:$AN$2)*(AB22='Raw Data'!$B$3:$B$10473)*('Raw Data'!$I$3:$AN$10473))</f>
        <v>243</v>
      </c>
      <c r="AE22" s="228">
        <f t="shared" si="205"/>
        <v>42506</v>
      </c>
      <c r="AF22" s="44" t="str">
        <f t="shared" si="7"/>
        <v>3Mon</v>
      </c>
      <c r="AG22" s="229">
        <f>SUMPRODUCT((AG$6='Raw Data'!$I$2:$AN$2)*(AE22='Raw Data'!$B$3:$B$10473)*('Raw Data'!$I$3:$AN$10473))</f>
        <v>215</v>
      </c>
      <c r="AH22" s="14"/>
      <c r="AI22" s="49" t="s">
        <v>79</v>
      </c>
      <c r="AJ22" s="53">
        <f t="shared" si="308"/>
        <v>3.3892128279883381E-2</v>
      </c>
      <c r="AK22" s="53">
        <f t="shared" si="94"/>
        <v>2.8886291534479878E-2</v>
      </c>
      <c r="AL22" s="53">
        <f t="shared" si="95"/>
        <v>2.8432810560758207E-2</v>
      </c>
      <c r="AM22" s="53">
        <f t="shared" si="96"/>
        <v>2.7746573803639631E-2</v>
      </c>
      <c r="AN22" s="55">
        <f>IFERROR(MEDIAN(AJ22:AM22),"")</f>
        <v>2.8659551047619043E-2</v>
      </c>
      <c r="AO22" s="246"/>
      <c r="AP22" s="228">
        <f t="shared" si="206"/>
        <v>42598</v>
      </c>
      <c r="AQ22" s="44" t="str">
        <f t="shared" si="8"/>
        <v>3Tue</v>
      </c>
      <c r="AR22" s="229">
        <f>SUMPRODUCT((AR$6='Raw Data'!$I$2:$AN$2)*(AP22='Raw Data'!$B$3:$B$10473)*('Raw Data'!$I$3:$AN$10473))</f>
        <v>118</v>
      </c>
      <c r="AS22" s="228">
        <f t="shared" si="207"/>
        <v>42567</v>
      </c>
      <c r="AT22" s="44" t="str">
        <f t="shared" si="9"/>
        <v>3Sat</v>
      </c>
      <c r="AU22" s="229">
        <f>SUMPRODUCT((AU$6='Raw Data'!$I$2:$AN$2)*(AS22='Raw Data'!$B$3:$B$10473)*('Raw Data'!$I$3:$AN$10473))</f>
        <v>98</v>
      </c>
      <c r="AV22" s="228">
        <f t="shared" si="208"/>
        <v>42537</v>
      </c>
      <c r="AW22" s="44" t="str">
        <f t="shared" si="10"/>
        <v>3Thu</v>
      </c>
      <c r="AX22" s="229">
        <f>SUMPRODUCT((AX$6='Raw Data'!$I$2:$AN$2)*(AV22='Raw Data'!$B$3:$B$10473)*('Raw Data'!$I$3:$AN$10473))</f>
        <v>100</v>
      </c>
      <c r="AY22" s="228">
        <f t="shared" si="209"/>
        <v>42506</v>
      </c>
      <c r="AZ22" s="44" t="str">
        <f t="shared" si="11"/>
        <v>3Mon</v>
      </c>
      <c r="BA22" s="229">
        <f>SUMPRODUCT((BA$6='Raw Data'!$I$2:$AN$2)*(AY22='Raw Data'!$B$3:$B$10473)*('Raw Data'!$I$3:$AN$10473))</f>
        <v>98</v>
      </c>
      <c r="BB22" s="14"/>
      <c r="BC22" s="49" t="s">
        <v>79</v>
      </c>
      <c r="BD22" s="53">
        <f t="shared" si="309"/>
        <v>3.1739654479710729E-2</v>
      </c>
      <c r="BE22" s="53">
        <f t="shared" si="99"/>
        <v>3.0444964871194378E-2</v>
      </c>
      <c r="BF22" s="53">
        <f t="shared" si="100"/>
        <v>3.2953495534339391E-2</v>
      </c>
      <c r="BG22" s="53">
        <f t="shared" si="101"/>
        <v>3.0937215650591446E-2</v>
      </c>
      <c r="BH22" s="55">
        <f>IFERROR(MEDIAN(BD22:BG22),"")</f>
        <v>3.1338435065151091E-2</v>
      </c>
      <c r="BI22" s="246"/>
      <c r="BJ22" s="228">
        <f t="shared" si="210"/>
        <v>42598</v>
      </c>
      <c r="BK22" s="44" t="str">
        <f t="shared" si="12"/>
        <v>3Tue</v>
      </c>
      <c r="BL22" s="229">
        <f>SUMPRODUCT((BL$6='Raw Data'!$I$2:$AN$2)*(BJ22='Raw Data'!$B$3:$B$10473)*('Raw Data'!$I$3:$AN$10473))</f>
        <v>51</v>
      </c>
      <c r="BM22" s="228">
        <f t="shared" si="211"/>
        <v>42567</v>
      </c>
      <c r="BN22" s="44" t="str">
        <f t="shared" si="13"/>
        <v>3Sat</v>
      </c>
      <c r="BO22" s="229">
        <f>SUMPRODUCT((BO$6='Raw Data'!$I$2:$AN$2)*(BM22='Raw Data'!$B$3:$B$10473)*('Raw Data'!$I$3:$AN$10473))</f>
        <v>19</v>
      </c>
      <c r="BP22" s="228">
        <f t="shared" si="212"/>
        <v>42537</v>
      </c>
      <c r="BQ22" s="44" t="str">
        <f t="shared" si="14"/>
        <v>3Thu</v>
      </c>
      <c r="BR22" s="229">
        <f>SUMPRODUCT((BR$6='Raw Data'!$I$2:$AN$2)*(BP22='Raw Data'!$B$3:$B$10473)*('Raw Data'!$I$3:$AN$10473))</f>
        <v>61</v>
      </c>
      <c r="BS22" s="228">
        <f t="shared" si="213"/>
        <v>42506</v>
      </c>
      <c r="BT22" s="44" t="str">
        <f t="shared" si="15"/>
        <v>3Mon</v>
      </c>
      <c r="BU22" s="229">
        <f>SUMPRODUCT((BU$6='Raw Data'!$I$2:$AN$2)*(BS22='Raw Data'!$B$3:$B$10473)*('Raw Data'!$I$3:$AN$10473))</f>
        <v>46</v>
      </c>
      <c r="BV22" s="14"/>
      <c r="BW22" s="49" t="s">
        <v>79</v>
      </c>
      <c r="BX22" s="53">
        <f t="shared" si="310"/>
        <v>2.8356964136780651E-2</v>
      </c>
      <c r="BY22" s="53">
        <f t="shared" si="104"/>
        <v>1.936619718309859E-2</v>
      </c>
      <c r="BZ22" s="53">
        <f t="shared" si="105"/>
        <v>3.6556603773584904E-2</v>
      </c>
      <c r="CA22" s="53">
        <f t="shared" si="106"/>
        <v>4.5066045066045064E-2</v>
      </c>
      <c r="CB22" s="55">
        <f>IFERROR(MEDIAN(BX22:CA22),"")</f>
        <v>3.2456783955182776E-2</v>
      </c>
      <c r="CC22" s="246"/>
      <c r="CD22" s="228">
        <f t="shared" si="214"/>
        <v>42598</v>
      </c>
      <c r="CE22" s="44" t="str">
        <f t="shared" si="16"/>
        <v>3Tue</v>
      </c>
      <c r="CF22" s="229">
        <f>SUMPRODUCT((CF$6='Raw Data'!$I$2:$AN$2)*(CD22='Raw Data'!$B$3:$B$10473)*('Raw Data'!$I$3:$AN$10473))</f>
        <v>443</v>
      </c>
      <c r="CG22" s="228">
        <f t="shared" si="215"/>
        <v>42567</v>
      </c>
      <c r="CH22" s="44" t="str">
        <f t="shared" si="17"/>
        <v>3Sat</v>
      </c>
      <c r="CI22" s="229">
        <f>SUMPRODUCT((CI$6='Raw Data'!$I$2:$AN$2)*(CG22='Raw Data'!$B$3:$B$10473)*('Raw Data'!$I$3:$AN$10473))</f>
        <v>299</v>
      </c>
      <c r="CJ22" s="228">
        <f t="shared" si="216"/>
        <v>42537</v>
      </c>
      <c r="CK22" s="44" t="str">
        <f t="shared" si="18"/>
        <v>3Thu</v>
      </c>
      <c r="CL22" s="229">
        <f>SUMPRODUCT((CL$6='Raw Data'!$I$2:$AN$2)*(CJ22='Raw Data'!$B$3:$B$10473)*('Raw Data'!$I$3:$AN$10473))</f>
        <v>704</v>
      </c>
      <c r="CM22" s="228">
        <f t="shared" si="217"/>
        <v>42506</v>
      </c>
      <c r="CN22" s="44" t="str">
        <f t="shared" si="19"/>
        <v>3Mon</v>
      </c>
      <c r="CO22" s="229">
        <f>SUMPRODUCT((CO$6='Raw Data'!$I$2:$AN$2)*(CM22='Raw Data'!$B$3:$B$10473)*('Raw Data'!$I$3:$AN$10473))</f>
        <v>536</v>
      </c>
      <c r="CP22" s="14"/>
      <c r="CQ22" s="49" t="s">
        <v>79</v>
      </c>
      <c r="CR22" s="53">
        <f t="shared" si="311"/>
        <v>3.5302645886190649E-2</v>
      </c>
      <c r="CS22" s="53">
        <f t="shared" si="109"/>
        <v>4.2133372895185817E-2</v>
      </c>
      <c r="CT22" s="53">
        <f t="shared" si="110"/>
        <v>3.2211996191685181E-2</v>
      </c>
      <c r="CU22" s="53">
        <f t="shared" si="111"/>
        <v>3.6860068259385668E-2</v>
      </c>
      <c r="CV22" s="55">
        <f>IFERROR(MEDIAN(CR22:CU22),"")</f>
        <v>3.6081357072788159E-2</v>
      </c>
      <c r="CW22" s="246"/>
      <c r="CX22" s="228">
        <f t="shared" si="218"/>
        <v>42598</v>
      </c>
      <c r="CY22" s="44" t="str">
        <f t="shared" si="20"/>
        <v>3Tue</v>
      </c>
      <c r="CZ22" s="229">
        <f>SUMPRODUCT((CZ$6='Raw Data'!$I$2:$AN$2)*(CX22='Raw Data'!$B$3:$B$10473)*('Raw Data'!$I$3:$AN$10473))</f>
        <v>98</v>
      </c>
      <c r="DA22" s="228">
        <f t="shared" si="219"/>
        <v>42567</v>
      </c>
      <c r="DB22" s="44" t="str">
        <f t="shared" si="21"/>
        <v>3Sat</v>
      </c>
      <c r="DC22" s="229">
        <f>SUMPRODUCT((DC$6='Raw Data'!$I$2:$AN$2)*(DA22='Raw Data'!$B$3:$B$10473)*('Raw Data'!$I$3:$AN$10473))</f>
        <v>81</v>
      </c>
      <c r="DD22" s="228">
        <f t="shared" si="220"/>
        <v>42537</v>
      </c>
      <c r="DE22" s="44" t="str">
        <f t="shared" si="22"/>
        <v>3Thu</v>
      </c>
      <c r="DF22" s="229">
        <f>SUMPRODUCT((DF$6='Raw Data'!$I$2:$AN$2)*(DD22='Raw Data'!$B$3:$B$10473)*('Raw Data'!$I$3:$AN$10473))</f>
        <v>95</v>
      </c>
      <c r="DG22" s="228">
        <f t="shared" si="221"/>
        <v>42598</v>
      </c>
      <c r="DH22" s="44" t="str">
        <f t="shared" si="23"/>
        <v>3Tue</v>
      </c>
      <c r="DI22" s="229">
        <f>SUMPRODUCT((DI$6='Raw Data'!$I$2:$AN$2)*(DG22='Raw Data'!$B$3:$B$10473)*('Raw Data'!$I$3:$AN$10473))</f>
        <v>98</v>
      </c>
      <c r="DJ22" s="14"/>
      <c r="DK22" s="49" t="s">
        <v>79</v>
      </c>
      <c r="DL22" s="53">
        <f t="shared" si="312"/>
        <v>3.5624325296869375E-2</v>
      </c>
      <c r="DM22" s="53">
        <f t="shared" si="114"/>
        <v>3.3462033462033462E-2</v>
      </c>
      <c r="DN22" s="53">
        <f t="shared" si="115"/>
        <v>2.4574049803407601E-2</v>
      </c>
      <c r="DO22" s="53">
        <f t="shared" si="116"/>
        <v>3.5624325296869375E-2</v>
      </c>
      <c r="DP22" s="55">
        <f>IFERROR(MEDIAN(DL22:DO22),"")</f>
        <v>3.4543179379451422E-2</v>
      </c>
      <c r="DQ22" s="246"/>
      <c r="DR22" s="228">
        <f t="shared" si="222"/>
        <v>42598</v>
      </c>
      <c r="DS22" s="44" t="str">
        <f t="shared" si="24"/>
        <v>3Tue</v>
      </c>
      <c r="DT22" s="229">
        <f>SUMPRODUCT((DT$6='Raw Data'!$I$2:$AN$2)*(DR22='Raw Data'!$B$3:$B$10473)*('Raw Data'!$I$3:$AN$10473))</f>
        <v>432</v>
      </c>
      <c r="DU22" s="228">
        <f t="shared" si="223"/>
        <v>42567</v>
      </c>
      <c r="DV22" s="44" t="str">
        <f t="shared" si="25"/>
        <v>3Sat</v>
      </c>
      <c r="DW22" s="229">
        <f>SUMPRODUCT((DW$6='Raw Data'!$I$2:$AN$2)*(DU22='Raw Data'!$B$3:$B$10473)*('Raw Data'!$I$3:$AN$10473))</f>
        <v>208</v>
      </c>
      <c r="DX22" s="228">
        <f t="shared" si="224"/>
        <v>42537</v>
      </c>
      <c r="DY22" s="44" t="str">
        <f t="shared" si="26"/>
        <v>3Thu</v>
      </c>
      <c r="DZ22" s="229">
        <f>SUMPRODUCT((DZ$6='Raw Data'!$I$2:$AN$2)*(DX22='Raw Data'!$B$3:$B$10473)*('Raw Data'!$I$3:$AN$10473))</f>
        <v>299</v>
      </c>
      <c r="EA22" s="228">
        <f t="shared" si="225"/>
        <v>42506</v>
      </c>
      <c r="EB22" s="44" t="str">
        <f t="shared" si="27"/>
        <v>3Mon</v>
      </c>
      <c r="EC22" s="229">
        <f>SUMPRODUCT((EC$6='Raw Data'!$I$2:$AN$2)*(EA22='Raw Data'!$B$3:$B$10473)*('Raw Data'!$I$3:$AN$10473))</f>
        <v>75</v>
      </c>
      <c r="ED22" s="14"/>
      <c r="EE22" s="49" t="s">
        <v>79</v>
      </c>
      <c r="EF22" s="53">
        <f t="shared" si="313"/>
        <v>2.9193899782135078E-2</v>
      </c>
      <c r="EG22" s="53">
        <f t="shared" si="119"/>
        <v>4.3555032371983521E-2</v>
      </c>
      <c r="EH22" s="53">
        <f t="shared" si="120"/>
        <v>3.2366313054773763E-2</v>
      </c>
      <c r="EI22" s="53">
        <f t="shared" si="121"/>
        <v>3.3536290712283756E-2</v>
      </c>
      <c r="EJ22" s="55">
        <f>IFERROR(MEDIAN(EF22:EI22),"")</f>
        <v>3.2951301883528759E-2</v>
      </c>
      <c r="EK22" s="246"/>
      <c r="EL22" s="228">
        <f t="shared" si="226"/>
        <v>42598</v>
      </c>
      <c r="EM22" s="44" t="str">
        <f t="shared" si="28"/>
        <v>3Tue</v>
      </c>
      <c r="EN22" s="229">
        <f>SUMPRODUCT((EN$6='Raw Data'!$I$2:$AN$2)*(EL22='Raw Data'!$B$3:$B$10473)*('Raw Data'!$I$3:$AN$10473))</f>
        <v>3601</v>
      </c>
      <c r="EO22" s="228">
        <f t="shared" si="227"/>
        <v>42567</v>
      </c>
      <c r="EP22" s="44" t="str">
        <f t="shared" si="29"/>
        <v>3Sat</v>
      </c>
      <c r="EQ22" s="229">
        <f>SUMPRODUCT((EQ$6='Raw Data'!$I$2:$AN$2)*(EO22='Raw Data'!$B$3:$B$10473)*('Raw Data'!$I$3:$AN$10473))</f>
        <v>1674</v>
      </c>
      <c r="ER22" s="228">
        <f t="shared" si="228"/>
        <v>42537</v>
      </c>
      <c r="ES22" s="44" t="str">
        <f t="shared" si="30"/>
        <v>3Thu</v>
      </c>
      <c r="ET22" s="229">
        <f>SUMPRODUCT((ET$6='Raw Data'!$I$2:$AN$2)*(ER22='Raw Data'!$B$3:$B$10473)*('Raw Data'!$I$3:$AN$10473))</f>
        <v>2945</v>
      </c>
      <c r="EU22" s="228">
        <f t="shared" si="229"/>
        <v>42506</v>
      </c>
      <c r="EV22" s="44" t="str">
        <f t="shared" si="31"/>
        <v>3Mon</v>
      </c>
      <c r="EW22" s="229">
        <f>SUMPRODUCT((EW$6='Raw Data'!$I$2:$AN$2)*(EU22='Raw Data'!$B$3:$B$10473)*('Raw Data'!$I$3:$AN$10473))</f>
        <v>3508</v>
      </c>
      <c r="EX22" s="14"/>
      <c r="EY22" s="49" t="s">
        <v>79</v>
      </c>
      <c r="EZ22" s="53">
        <f t="shared" si="314"/>
        <v>3.8533963511204777E-2</v>
      </c>
      <c r="FA22" s="53">
        <f t="shared" si="124"/>
        <v>4.0771212933774573E-2</v>
      </c>
      <c r="FB22" s="53">
        <f t="shared" si="125"/>
        <v>4.0099593762285418E-2</v>
      </c>
      <c r="FC22" s="53">
        <f t="shared" si="126"/>
        <v>3.6573502894562022E-2</v>
      </c>
      <c r="FD22" s="55">
        <f>IFERROR(MEDIAN(EZ22:FC22),"")</f>
        <v>3.9316778636745098E-2</v>
      </c>
      <c r="FE22" s="246"/>
      <c r="FF22" s="228">
        <f t="shared" si="230"/>
        <v>42598</v>
      </c>
      <c r="FG22" s="44" t="str">
        <f t="shared" si="32"/>
        <v>3Tue</v>
      </c>
      <c r="FH22" s="229">
        <f>SUMPRODUCT((FH$6='Raw Data'!$I$2:$AN$2)*(FF22='Raw Data'!$B$3:$B$10473)*('Raw Data'!$I$3:$AN$10473))</f>
        <v>2542</v>
      </c>
      <c r="FI22" s="228">
        <f t="shared" si="231"/>
        <v>42567</v>
      </c>
      <c r="FJ22" s="44" t="str">
        <f t="shared" si="33"/>
        <v>3Sat</v>
      </c>
      <c r="FK22" s="229">
        <f>SUMPRODUCT((FK$6='Raw Data'!$I$2:$AN$2)*(FI22='Raw Data'!$B$3:$B$10473)*('Raw Data'!$I$3:$AN$10473))</f>
        <v>1802</v>
      </c>
      <c r="FL22" s="228">
        <f t="shared" si="232"/>
        <v>42537</v>
      </c>
      <c r="FM22" s="44" t="str">
        <f t="shared" si="34"/>
        <v>3Thu</v>
      </c>
      <c r="FN22" s="229">
        <f>SUMPRODUCT((FN$6='Raw Data'!$I$2:$AN$2)*(FL22='Raw Data'!$B$3:$B$10473)*('Raw Data'!$I$3:$AN$10473))</f>
        <v>2260</v>
      </c>
      <c r="FO22" s="228">
        <f t="shared" si="233"/>
        <v>42506</v>
      </c>
      <c r="FP22" s="44" t="str">
        <f t="shared" si="35"/>
        <v>3Mon</v>
      </c>
      <c r="FQ22" s="229">
        <f>SUMPRODUCT((FQ$6='Raw Data'!$I$2:$AN$2)*(FO22='Raw Data'!$B$3:$B$10473)*('Raw Data'!$I$3:$AN$10473))</f>
        <v>2453</v>
      </c>
      <c r="FR22" s="14"/>
      <c r="FS22" s="49" t="s">
        <v>79</v>
      </c>
      <c r="FT22" s="53">
        <f t="shared" si="315"/>
        <v>3.5833908403884673E-2</v>
      </c>
      <c r="FU22" s="53">
        <f t="shared" si="129"/>
        <v>3.5620644449044364E-2</v>
      </c>
      <c r="FV22" s="53">
        <f t="shared" si="130"/>
        <v>3.2400472999605835E-2</v>
      </c>
      <c r="FW22" s="53">
        <f t="shared" si="131"/>
        <v>3.3422478810261634E-2</v>
      </c>
      <c r="FX22" s="55">
        <f>IFERROR(MEDIAN(FT22:FW22),"")</f>
        <v>3.4521561629653003E-2</v>
      </c>
      <c r="FY22" s="246"/>
      <c r="FZ22" s="228">
        <f t="shared" si="234"/>
        <v>42598</v>
      </c>
      <c r="GA22" s="44" t="str">
        <f t="shared" si="36"/>
        <v>3Tue</v>
      </c>
      <c r="GB22" s="229">
        <f>SUMPRODUCT((GB$6='Raw Data'!$I$2:$AN$2)*(FZ22='Raw Data'!$B$3:$B$10473)*('Raw Data'!$I$3:$AN$10473))</f>
        <v>151</v>
      </c>
      <c r="GC22" s="228">
        <f t="shared" si="235"/>
        <v>42567</v>
      </c>
      <c r="GD22" s="44" t="str">
        <f t="shared" si="37"/>
        <v>3Sat</v>
      </c>
      <c r="GE22" s="229">
        <f>SUMPRODUCT((GE$6='Raw Data'!$I$2:$AN$2)*(GC22='Raw Data'!$B$3:$B$10473)*('Raw Data'!$I$3:$AN$10473))</f>
        <v>127</v>
      </c>
      <c r="GF22" s="228">
        <f t="shared" si="236"/>
        <v>42537</v>
      </c>
      <c r="GG22" s="44" t="str">
        <f t="shared" si="38"/>
        <v>3Thu</v>
      </c>
      <c r="GH22" s="229">
        <f>SUMPRODUCT((GH$6='Raw Data'!$I$2:$AN$2)*(GF22='Raw Data'!$B$3:$B$10473)*('Raw Data'!$I$3:$AN$10473))</f>
        <v>158</v>
      </c>
      <c r="GI22" s="228">
        <f t="shared" si="237"/>
        <v>42506</v>
      </c>
      <c r="GJ22" s="44" t="str">
        <f t="shared" si="39"/>
        <v>3Mon</v>
      </c>
      <c r="GK22" s="229">
        <f>SUMPRODUCT((GK$6='Raw Data'!$I$2:$AN$2)*(GI22='Raw Data'!$B$3:$B$10473)*('Raw Data'!$I$3:$AN$10473))</f>
        <v>62</v>
      </c>
      <c r="GL22" s="14"/>
      <c r="GM22" s="49" t="s">
        <v>79</v>
      </c>
      <c r="GN22" s="53">
        <f t="shared" si="316"/>
        <v>3.0751708428246014E-2</v>
      </c>
      <c r="GO22" s="53">
        <f t="shared" si="134"/>
        <v>3.9848197343453511E-2</v>
      </c>
      <c r="GP22" s="53">
        <f t="shared" si="135"/>
        <v>3.0289123451124368E-2</v>
      </c>
      <c r="GQ22" s="53">
        <f t="shared" si="136"/>
        <v>3.5747232472324725E-2</v>
      </c>
      <c r="GR22" s="55">
        <f>IFERROR(MEDIAN(GN22:GQ22),"")</f>
        <v>3.3249470450285368E-2</v>
      </c>
      <c r="GS22" s="246"/>
      <c r="GT22" s="228">
        <f t="shared" si="238"/>
        <v>42598</v>
      </c>
      <c r="GU22" s="44" t="str">
        <f t="shared" si="40"/>
        <v>3Tue</v>
      </c>
      <c r="GV22" s="229">
        <f>SUMPRODUCT((GV$6='Raw Data'!$I$2:$AN$2)*(GT22='Raw Data'!$B$3:$B$10473)*('Raw Data'!$I$3:$AN$10473))</f>
        <v>98</v>
      </c>
      <c r="GW22" s="228">
        <f t="shared" si="239"/>
        <v>42567</v>
      </c>
      <c r="GX22" s="44" t="str">
        <f t="shared" si="41"/>
        <v>3Sat</v>
      </c>
      <c r="GY22" s="229">
        <f>SUMPRODUCT((GY$6='Raw Data'!$I$2:$AN$2)*(GW22='Raw Data'!$B$3:$B$10473)*('Raw Data'!$I$3:$AN$10473))</f>
        <v>176</v>
      </c>
      <c r="GZ22" s="228">
        <f t="shared" si="240"/>
        <v>42537</v>
      </c>
      <c r="HA22" s="44" t="str">
        <f t="shared" si="42"/>
        <v>3Thu</v>
      </c>
      <c r="HB22" s="229">
        <f>SUMPRODUCT((HB$6='Raw Data'!$I$2:$AN$2)*(GZ22='Raw Data'!$B$3:$B$10473)*('Raw Data'!$I$3:$AN$10473))</f>
        <v>97</v>
      </c>
      <c r="HC22" s="228">
        <f t="shared" si="241"/>
        <v>42506</v>
      </c>
      <c r="HD22" s="44" t="str">
        <f t="shared" si="43"/>
        <v>3Mon</v>
      </c>
      <c r="HE22" s="229">
        <f>SUMPRODUCT((HE$6='Raw Data'!$I$2:$AN$2)*(HC22='Raw Data'!$B$3:$B$10473)*('Raw Data'!$I$3:$AN$10473))</f>
        <v>14</v>
      </c>
      <c r="HF22" s="14"/>
      <c r="HG22" s="49" t="s">
        <v>79</v>
      </c>
      <c r="HH22" s="53">
        <f t="shared" si="317"/>
        <v>2.8506271379703536E-2</v>
      </c>
      <c r="HI22" s="53">
        <f t="shared" si="139"/>
        <v>3.8065382892969103E-2</v>
      </c>
      <c r="HJ22" s="53">
        <f t="shared" si="140"/>
        <v>2.4556616643929059E-2</v>
      </c>
      <c r="HK22" s="53">
        <f t="shared" si="141"/>
        <v>2.9826682789197905E-2</v>
      </c>
      <c r="HL22" s="55">
        <f>IFERROR(MEDIAN(HH22:HK22),"")</f>
        <v>2.916647708445072E-2</v>
      </c>
      <c r="HM22" s="246"/>
      <c r="HN22" s="228">
        <f t="shared" si="242"/>
        <v>42598</v>
      </c>
      <c r="HO22" s="44" t="str">
        <f t="shared" si="44"/>
        <v>3Tue</v>
      </c>
      <c r="HP22" s="229">
        <f>SUMPRODUCT((HP$6='Raw Data'!$I$2:$AN$2)*(HN22='Raw Data'!$B$3:$B$10473)*('Raw Data'!$I$3:$AN$10473))</f>
        <v>151</v>
      </c>
      <c r="HQ22" s="228">
        <f t="shared" si="243"/>
        <v>42567</v>
      </c>
      <c r="HR22" s="44" t="str">
        <f t="shared" si="45"/>
        <v>3Sat</v>
      </c>
      <c r="HS22" s="229">
        <f>SUMPRODUCT((HS$6='Raw Data'!$I$2:$AN$2)*(HQ22='Raw Data'!$B$3:$B$10473)*('Raw Data'!$I$3:$AN$10473))</f>
        <v>155</v>
      </c>
      <c r="HT22" s="228">
        <f t="shared" si="244"/>
        <v>42537</v>
      </c>
      <c r="HU22" s="44" t="str">
        <f t="shared" si="46"/>
        <v>3Thu</v>
      </c>
      <c r="HV22" s="229">
        <f>SUMPRODUCT((HV$6='Raw Data'!$I$2:$AN$2)*(HT22='Raw Data'!$B$3:$B$10473)*('Raw Data'!$I$3:$AN$10473))</f>
        <v>126</v>
      </c>
      <c r="HW22" s="228">
        <f t="shared" si="245"/>
        <v>42506</v>
      </c>
      <c r="HX22" s="44" t="str">
        <f t="shared" si="47"/>
        <v>3Mon</v>
      </c>
      <c r="HY22" s="229">
        <f>SUMPRODUCT((HY$6='Raw Data'!$I$2:$AN$2)*(HW22='Raw Data'!$B$3:$B$10473)*('Raw Data'!$I$3:$AN$10473))</f>
        <v>66</v>
      </c>
      <c r="HZ22" s="14"/>
      <c r="IA22" s="49" t="s">
        <v>79</v>
      </c>
      <c r="IB22" s="53">
        <f t="shared" si="318"/>
        <v>2.7186512118018966E-2</v>
      </c>
      <c r="IC22" s="53">
        <f t="shared" si="144"/>
        <v>3.247232472324723E-2</v>
      </c>
      <c r="ID22" s="53">
        <f t="shared" si="145"/>
        <v>3.5568010347057553E-2</v>
      </c>
      <c r="IE22" s="53">
        <f t="shared" si="146"/>
        <v>4.4652581137007187E-2</v>
      </c>
      <c r="IF22" s="55">
        <f>IFERROR(MEDIAN(IB22:IE22),"")</f>
        <v>3.4020167535152392E-2</v>
      </c>
      <c r="IG22" s="246"/>
      <c r="IH22" s="228">
        <f t="shared" si="246"/>
        <v>42598</v>
      </c>
      <c r="II22" s="44" t="str">
        <f t="shared" si="48"/>
        <v>3Tue</v>
      </c>
      <c r="IJ22" s="229">
        <f>SUMPRODUCT((IJ$6='Raw Data'!$I$2:$AN$2)*(IH22='Raw Data'!$B$3:$B$10473)*('Raw Data'!$I$3:$AN$10473))</f>
        <v>44</v>
      </c>
      <c r="IK22" s="228">
        <f t="shared" si="247"/>
        <v>42567</v>
      </c>
      <c r="IL22" s="44" t="str">
        <f t="shared" si="49"/>
        <v>3Sat</v>
      </c>
      <c r="IM22" s="229">
        <f>SUMPRODUCT((IM$6='Raw Data'!$I$2:$AN$2)*(IK22='Raw Data'!$B$3:$B$10473)*('Raw Data'!$I$3:$AN$10473))</f>
        <v>0</v>
      </c>
      <c r="IN22" s="228">
        <f t="shared" si="248"/>
        <v>42537</v>
      </c>
      <c r="IO22" s="44" t="str">
        <f t="shared" si="50"/>
        <v>3Thu</v>
      </c>
      <c r="IP22" s="229">
        <f>SUMPRODUCT((IP$6='Raw Data'!$I$2:$AN$2)*(IN22='Raw Data'!$B$3:$B$10473)*('Raw Data'!$I$3:$AN$10473))</f>
        <v>26</v>
      </c>
      <c r="IQ22" s="228">
        <f t="shared" si="249"/>
        <v>42506</v>
      </c>
      <c r="IR22" s="44" t="str">
        <f t="shared" si="51"/>
        <v>3Mon</v>
      </c>
      <c r="IS22" s="229">
        <f>SUMPRODUCT((IS$6='Raw Data'!$I$2:$AN$2)*(IQ22='Raw Data'!$B$3:$B$10473)*('Raw Data'!$I$3:$AN$10473))</f>
        <v>36</v>
      </c>
      <c r="IT22" s="14"/>
      <c r="IU22" s="49" t="s">
        <v>79</v>
      </c>
      <c r="IV22" s="53">
        <f t="shared" si="319"/>
        <v>6.0714285714285714E-2</v>
      </c>
      <c r="IW22" s="53">
        <f t="shared" si="149"/>
        <v>3.3395176252319109E-2</v>
      </c>
      <c r="IX22" s="53">
        <f t="shared" si="150"/>
        <v>5.3404539385847799E-2</v>
      </c>
      <c r="IY22" s="53">
        <f t="shared" si="151"/>
        <v>4.0155440414507769E-2</v>
      </c>
      <c r="IZ22" s="55">
        <f>IFERROR(MEDIAN(IV22:IY22),"")</f>
        <v>4.6779989900177787E-2</v>
      </c>
      <c r="JA22" s="246"/>
      <c r="JB22" s="228">
        <f t="shared" si="250"/>
        <v>42598</v>
      </c>
      <c r="JC22" s="44" t="str">
        <f t="shared" si="52"/>
        <v>3Tue</v>
      </c>
      <c r="JD22" s="229">
        <f>SUMPRODUCT((JD$6='Raw Data'!$I$2:$AN$2)*(JB22='Raw Data'!$B$3:$B$10473)*('Raw Data'!$I$3:$AN$10473))</f>
        <v>77</v>
      </c>
      <c r="JE22" s="228">
        <f t="shared" si="251"/>
        <v>42567</v>
      </c>
      <c r="JF22" s="44" t="str">
        <f t="shared" si="53"/>
        <v>3Sat</v>
      </c>
      <c r="JG22" s="229">
        <f>SUMPRODUCT((JG$6='Raw Data'!$I$2:$AN$2)*(JE22='Raw Data'!$B$3:$B$10473)*('Raw Data'!$I$3:$AN$10473))</f>
        <v>0</v>
      </c>
      <c r="JH22" s="228">
        <f t="shared" si="252"/>
        <v>42537</v>
      </c>
      <c r="JI22" s="44" t="str">
        <f t="shared" si="54"/>
        <v>3Thu</v>
      </c>
      <c r="JJ22" s="229">
        <f>SUMPRODUCT((JJ$6='Raw Data'!$I$2:$AN$2)*(JH22='Raw Data'!$B$3:$B$10473)*('Raw Data'!$I$3:$AN$10473))</f>
        <v>74</v>
      </c>
      <c r="JK22" s="228">
        <f t="shared" si="253"/>
        <v>42506</v>
      </c>
      <c r="JL22" s="44" t="str">
        <f t="shared" si="55"/>
        <v>3Mon</v>
      </c>
      <c r="JM22" s="229">
        <f>SUMPRODUCT((JM$6='Raw Data'!$I$2:$AN$2)*(JK22='Raw Data'!$B$3:$B$10473)*('Raw Data'!$I$3:$AN$10473))</f>
        <v>81</v>
      </c>
      <c r="JN22" s="14"/>
      <c r="JO22" s="49" t="s">
        <v>79</v>
      </c>
      <c r="JP22" s="53">
        <f t="shared" si="320"/>
        <v>4.8113723346090757E-2</v>
      </c>
      <c r="JQ22" s="53">
        <f t="shared" si="154"/>
        <v>5.2071668533034715E-2</v>
      </c>
      <c r="JR22" s="53">
        <f t="shared" si="155"/>
        <v>6.3001852995676344E-2</v>
      </c>
      <c r="JS22" s="53">
        <f t="shared" si="156"/>
        <v>5.2183173588924388E-2</v>
      </c>
      <c r="JT22" s="55">
        <f>IFERROR(MEDIAN(JP22:JS22),"")</f>
        <v>5.2127421060979548E-2</v>
      </c>
      <c r="JU22" s="246"/>
      <c r="JV22" s="228">
        <f t="shared" si="254"/>
        <v>42598</v>
      </c>
      <c r="JW22" s="44" t="str">
        <f t="shared" si="56"/>
        <v>3Tue</v>
      </c>
      <c r="JX22" s="229">
        <f>SUMPRODUCT((JX$6='Raw Data'!$I$2:$AN$2)*(JV22='Raw Data'!$B$3:$B$10473)*('Raw Data'!$I$3:$AN$10473))</f>
        <v>689</v>
      </c>
      <c r="JY22" s="228">
        <f t="shared" si="255"/>
        <v>42567</v>
      </c>
      <c r="JZ22" s="44" t="str">
        <f t="shared" si="57"/>
        <v>3Sat</v>
      </c>
      <c r="KA22" s="229">
        <f>SUMPRODUCT((KA$6='Raw Data'!$I$2:$AN$2)*(JY22='Raw Data'!$B$3:$B$10473)*('Raw Data'!$I$3:$AN$10473))</f>
        <v>141</v>
      </c>
      <c r="KB22" s="228">
        <f t="shared" si="256"/>
        <v>42537</v>
      </c>
      <c r="KC22" s="44" t="str">
        <f t="shared" si="58"/>
        <v>3Thu</v>
      </c>
      <c r="KD22" s="229">
        <f>SUMPRODUCT((KD$6='Raw Data'!$I$2:$AN$2)*(KB22='Raw Data'!$B$3:$B$10473)*('Raw Data'!$I$3:$AN$10473))</f>
        <v>709</v>
      </c>
      <c r="KE22" s="228">
        <f t="shared" si="257"/>
        <v>42506</v>
      </c>
      <c r="KF22" s="44" t="str">
        <f t="shared" si="59"/>
        <v>3Mon</v>
      </c>
      <c r="KG22" s="229">
        <f>SUMPRODUCT((KG$6='Raw Data'!$I$2:$AN$2)*(KE22='Raw Data'!$B$3:$B$10473)*('Raw Data'!$I$3:$AN$10473))</f>
        <v>653</v>
      </c>
      <c r="KH22" s="14"/>
      <c r="KI22" s="49" t="s">
        <v>79</v>
      </c>
      <c r="KJ22" s="53">
        <f t="shared" si="321"/>
        <v>4.6464646464646465E-2</v>
      </c>
      <c r="KK22" s="53">
        <f t="shared" si="159"/>
        <v>5.1217814892136393E-2</v>
      </c>
      <c r="KL22" s="53">
        <f t="shared" si="160"/>
        <v>4.4483362521891417E-2</v>
      </c>
      <c r="KM22" s="53">
        <f t="shared" si="161"/>
        <v>4.3705494218331482E-2</v>
      </c>
      <c r="KN22" s="55">
        <f>IFERROR(MEDIAN(KJ22:KM22),"")</f>
        <v>4.5474004493268938E-2</v>
      </c>
      <c r="KO22" s="246"/>
      <c r="KP22" s="228">
        <f t="shared" si="258"/>
        <v>42598</v>
      </c>
      <c r="KQ22" s="44" t="str">
        <f t="shared" si="60"/>
        <v>3Tue</v>
      </c>
      <c r="KR22" s="229">
        <f>SUMPRODUCT((KR$6='Raw Data'!$I$2:$AN$2)*(KP22='Raw Data'!$B$3:$B$10473)*('Raw Data'!$I$3:$AN$10473))</f>
        <v>131</v>
      </c>
      <c r="KS22" s="228">
        <f t="shared" si="259"/>
        <v>42567</v>
      </c>
      <c r="KT22" s="44" t="str">
        <f t="shared" si="61"/>
        <v>3Sat</v>
      </c>
      <c r="KU22" s="229">
        <f>SUMPRODUCT((KU$6='Raw Data'!$I$2:$AN$2)*(KS22='Raw Data'!$B$3:$B$10473)*('Raw Data'!$I$3:$AN$10473))</f>
        <v>93</v>
      </c>
      <c r="KV22" s="228">
        <f t="shared" si="260"/>
        <v>42537</v>
      </c>
      <c r="KW22" s="44" t="str">
        <f t="shared" si="62"/>
        <v>3Thu</v>
      </c>
      <c r="KX22" s="229">
        <f>SUMPRODUCT((KX$6='Raw Data'!$I$2:$AN$2)*(KV22='Raw Data'!$B$3:$B$10473)*('Raw Data'!$I$3:$AN$10473))</f>
        <v>148</v>
      </c>
      <c r="KY22" s="228">
        <f t="shared" si="261"/>
        <v>42506</v>
      </c>
      <c r="KZ22" s="44" t="str">
        <f t="shared" si="63"/>
        <v>3Mon</v>
      </c>
      <c r="LA22" s="229">
        <f>SUMPRODUCT((LA$6='Raw Data'!$I$2:$AN$2)*(KY22='Raw Data'!$B$3:$B$10473)*('Raw Data'!$I$3:$AN$10473))</f>
        <v>122</v>
      </c>
      <c r="LB22" s="14"/>
      <c r="LC22" s="49" t="s">
        <v>79</v>
      </c>
      <c r="LD22" s="53">
        <f t="shared" si="322"/>
        <v>3.7179936864258155E-2</v>
      </c>
      <c r="LE22" s="53">
        <f t="shared" si="164"/>
        <v>3.0921645151606125E-2</v>
      </c>
      <c r="LF22" s="53">
        <f t="shared" si="165"/>
        <v>3.6550176338570058E-2</v>
      </c>
      <c r="LG22" s="53">
        <f t="shared" si="166"/>
        <v>3.0867792661619105E-2</v>
      </c>
      <c r="LH22" s="55">
        <f>IFERROR(MEDIAN(LD22:LG22),"")</f>
        <v>3.3735910745088089E-2</v>
      </c>
      <c r="LI22" s="246"/>
      <c r="LJ22" s="228">
        <f t="shared" si="262"/>
        <v>42598</v>
      </c>
      <c r="LK22" s="44" t="str">
        <f t="shared" si="64"/>
        <v>3Tue</v>
      </c>
      <c r="LL22" s="229">
        <f>SUMPRODUCT((LL$6='Raw Data'!$I$2:$AN$2)*(LJ22='Raw Data'!$B$3:$B$10473)*('Raw Data'!$I$3:$AN$10473))</f>
        <v>0</v>
      </c>
      <c r="LM22" s="228">
        <f t="shared" si="263"/>
        <v>42567</v>
      </c>
      <c r="LN22" s="44" t="str">
        <f t="shared" si="65"/>
        <v>3Sat</v>
      </c>
      <c r="LO22" s="229">
        <f>SUMPRODUCT((LO$6='Raw Data'!$I$2:$AN$2)*(LM22='Raw Data'!$B$3:$B$10473)*('Raw Data'!$I$3:$AN$10473))</f>
        <v>0</v>
      </c>
      <c r="LP22" s="228">
        <f t="shared" si="264"/>
        <v>42537</v>
      </c>
      <c r="LQ22" s="44" t="str">
        <f t="shared" si="66"/>
        <v>3Thu</v>
      </c>
      <c r="LR22" s="229">
        <f>SUMPRODUCT((LR$6='Raw Data'!$I$2:$AN$2)*(LP22='Raw Data'!$B$3:$B$10473)*('Raw Data'!$I$3:$AN$10473))</f>
        <v>0</v>
      </c>
      <c r="LS22" s="228">
        <f t="shared" si="265"/>
        <v>42506</v>
      </c>
      <c r="LT22" s="44" t="str">
        <f t="shared" si="67"/>
        <v>3Mon</v>
      </c>
      <c r="LU22" s="229">
        <f>SUMPRODUCT((LU$6='Raw Data'!$I$2:$AN$2)*(LS22='Raw Data'!$B$3:$B$10473)*('Raw Data'!$I$3:$AN$10473))</f>
        <v>0</v>
      </c>
      <c r="LV22" s="14"/>
      <c r="LW22" s="49" t="s">
        <v>79</v>
      </c>
      <c r="LX22" s="53" t="str">
        <f t="shared" si="323"/>
        <v/>
      </c>
      <c r="LY22" s="53" t="str">
        <f t="shared" si="169"/>
        <v/>
      </c>
      <c r="LZ22" s="53" t="str">
        <f t="shared" si="170"/>
        <v/>
      </c>
      <c r="MA22" s="53" t="str">
        <f t="shared" si="171"/>
        <v/>
      </c>
      <c r="MB22" s="55" t="str">
        <f>IFERROR(MEDIAN(LX22:MA22),"")</f>
        <v/>
      </c>
      <c r="MC22" s="246"/>
      <c r="MD22" s="228">
        <f t="shared" si="266"/>
        <v>42598</v>
      </c>
      <c r="ME22" s="44" t="str">
        <f t="shared" si="68"/>
        <v>3Tue</v>
      </c>
      <c r="MF22" s="229">
        <f>SUMPRODUCT((MF$6='Raw Data'!$I$2:$AN$2)*(MD22='Raw Data'!$B$3:$B$10473)*('Raw Data'!$I$3:$AN$10473))</f>
        <v>0</v>
      </c>
      <c r="MG22" s="228">
        <f t="shared" si="267"/>
        <v>42567</v>
      </c>
      <c r="MH22" s="44" t="str">
        <f t="shared" si="69"/>
        <v>3Sat</v>
      </c>
      <c r="MI22" s="229">
        <f>SUMPRODUCT((MI$6='Raw Data'!$I$2:$AN$2)*(MG22='Raw Data'!$B$3:$B$10473)*('Raw Data'!$I$3:$AN$10473))</f>
        <v>0</v>
      </c>
      <c r="MJ22" s="228">
        <f t="shared" si="268"/>
        <v>42537</v>
      </c>
      <c r="MK22" s="44" t="str">
        <f t="shared" si="70"/>
        <v>3Thu</v>
      </c>
      <c r="ML22" s="229">
        <f>SUMPRODUCT((ML$6='Raw Data'!$I$2:$AN$2)*(MJ22='Raw Data'!$B$3:$B$10473)*('Raw Data'!$I$3:$AN$10473))</f>
        <v>0</v>
      </c>
      <c r="MM22" s="228">
        <f t="shared" si="269"/>
        <v>42506</v>
      </c>
      <c r="MN22" s="44" t="str">
        <f t="shared" si="71"/>
        <v>3Mon</v>
      </c>
      <c r="MO22" s="229">
        <f>SUMPRODUCT((MO$6='Raw Data'!$I$2:$AN$2)*(MM22='Raw Data'!$B$3:$B$10473)*('Raw Data'!$I$3:$AN$10473))</f>
        <v>0</v>
      </c>
      <c r="MP22" s="14"/>
      <c r="MQ22" s="49" t="s">
        <v>79</v>
      </c>
      <c r="MR22" s="53" t="str">
        <f t="shared" si="324"/>
        <v/>
      </c>
      <c r="MS22" s="53" t="str">
        <f t="shared" si="174"/>
        <v/>
      </c>
      <c r="MT22" s="53" t="str">
        <f t="shared" si="175"/>
        <v/>
      </c>
      <c r="MU22" s="53" t="str">
        <f t="shared" si="176"/>
        <v/>
      </c>
      <c r="MV22" s="55" t="str">
        <f>IFERROR(MEDIAN(MR22:MU22),"")</f>
        <v/>
      </c>
      <c r="MW22" s="246"/>
      <c r="MX22" s="228">
        <f t="shared" si="270"/>
        <v>42598</v>
      </c>
      <c r="MY22" s="44" t="str">
        <f t="shared" si="72"/>
        <v>3Tue</v>
      </c>
      <c r="MZ22" s="229">
        <f>SUMPRODUCT((MZ$6='Raw Data'!$I$2:$AN$2)*(MX22='Raw Data'!$B$3:$B$10473)*('Raw Data'!$I$3:$AN$10473))</f>
        <v>0</v>
      </c>
      <c r="NA22" s="228">
        <f t="shared" si="271"/>
        <v>42567</v>
      </c>
      <c r="NB22" s="44" t="str">
        <f t="shared" si="73"/>
        <v>3Sat</v>
      </c>
      <c r="NC22" s="229">
        <f>SUMPRODUCT((NC$6='Raw Data'!$I$2:$AN$2)*(NA22='Raw Data'!$B$3:$B$10473)*('Raw Data'!$I$3:$AN$10473))</f>
        <v>0</v>
      </c>
      <c r="ND22" s="228">
        <f t="shared" si="272"/>
        <v>42537</v>
      </c>
      <c r="NE22" s="44" t="str">
        <f t="shared" si="74"/>
        <v>3Thu</v>
      </c>
      <c r="NF22" s="229">
        <f>SUMPRODUCT((NF$6='Raw Data'!$I$2:$AN$2)*(ND22='Raw Data'!$B$3:$B$10473)*('Raw Data'!$I$3:$AN$10473))</f>
        <v>0</v>
      </c>
      <c r="NG22" s="228">
        <f t="shared" si="273"/>
        <v>42506</v>
      </c>
      <c r="NH22" s="44" t="str">
        <f t="shared" si="75"/>
        <v>3Mon</v>
      </c>
      <c r="NI22" s="229">
        <f>SUMPRODUCT((NI$6='Raw Data'!$I$2:$AN$2)*(NG22='Raw Data'!$B$3:$B$10473)*('Raw Data'!$I$3:$AN$10473))</f>
        <v>0</v>
      </c>
      <c r="NJ22" s="14"/>
      <c r="NK22" s="49" t="s">
        <v>79</v>
      </c>
      <c r="NL22" s="53" t="str">
        <f t="shared" si="325"/>
        <v/>
      </c>
      <c r="NM22" s="53" t="str">
        <f t="shared" si="179"/>
        <v/>
      </c>
      <c r="NN22" s="53" t="str">
        <f t="shared" si="180"/>
        <v/>
      </c>
      <c r="NO22" s="53" t="str">
        <f t="shared" si="181"/>
        <v/>
      </c>
      <c r="NP22" s="55" t="str">
        <f>IFERROR(MEDIAN(NL22:NO22),"")</f>
        <v/>
      </c>
      <c r="NQ22" s="246"/>
      <c r="NR22" s="228">
        <f t="shared" si="274"/>
        <v>42598</v>
      </c>
      <c r="NS22" s="44" t="str">
        <f t="shared" si="76"/>
        <v>3Tue</v>
      </c>
      <c r="NT22" s="229">
        <f>SUMPRODUCT((NT$6='Raw Data'!$I$2:$AN$2)*(NR22='Raw Data'!$B$3:$B$10473)*('Raw Data'!$I$3:$AN$10473))</f>
        <v>0</v>
      </c>
      <c r="NU22" s="228">
        <f t="shared" si="275"/>
        <v>42567</v>
      </c>
      <c r="NV22" s="44" t="str">
        <f t="shared" si="77"/>
        <v>3Sat</v>
      </c>
      <c r="NW22" s="229">
        <f>SUMPRODUCT((NW$6='Raw Data'!$I$2:$AN$2)*(NU22='Raw Data'!$B$3:$B$10473)*('Raw Data'!$I$3:$AN$10473))</f>
        <v>0</v>
      </c>
      <c r="NX22" s="228">
        <f t="shared" si="276"/>
        <v>42537</v>
      </c>
      <c r="NY22" s="44" t="str">
        <f t="shared" si="78"/>
        <v>3Thu</v>
      </c>
      <c r="NZ22" s="229">
        <f>SUMPRODUCT((NZ$6='Raw Data'!$I$2:$AN$2)*(NX22='Raw Data'!$B$3:$B$10473)*('Raw Data'!$I$3:$AN$10473))</f>
        <v>0</v>
      </c>
      <c r="OA22" s="228">
        <f t="shared" si="277"/>
        <v>42506</v>
      </c>
      <c r="OB22" s="44" t="str">
        <f t="shared" si="79"/>
        <v>3Mon</v>
      </c>
      <c r="OC22" s="229">
        <f>SUMPRODUCT((OC$6='Raw Data'!$I$2:$AN$2)*(OA22='Raw Data'!$B$3:$B$10473)*('Raw Data'!$I$3:$AN$10473))</f>
        <v>0</v>
      </c>
      <c r="OD22" s="14"/>
      <c r="OE22" s="49" t="s">
        <v>79</v>
      </c>
      <c r="OF22" s="53" t="str">
        <f t="shared" si="326"/>
        <v/>
      </c>
      <c r="OG22" s="53" t="str">
        <f t="shared" si="184"/>
        <v/>
      </c>
      <c r="OH22" s="53" t="str">
        <f t="shared" si="185"/>
        <v/>
      </c>
      <c r="OI22" s="53" t="str">
        <f t="shared" si="186"/>
        <v/>
      </c>
      <c r="OJ22" s="55" t="str">
        <f>IFERROR(MEDIAN(OF22:OI22),"")</f>
        <v/>
      </c>
      <c r="OK22" s="246"/>
      <c r="OL22" s="228">
        <f t="shared" si="278"/>
        <v>42598</v>
      </c>
      <c r="OM22" s="44" t="str">
        <f t="shared" si="80"/>
        <v>3Tue</v>
      </c>
      <c r="ON22" s="229">
        <f>SUMPRODUCT((ON$6='Raw Data'!$I$2:$AN$2)*(OL22='Raw Data'!$B$3:$B$10473)*('Raw Data'!$I$3:$AN$10473))</f>
        <v>0</v>
      </c>
      <c r="OO22" s="228">
        <f t="shared" si="279"/>
        <v>42567</v>
      </c>
      <c r="OP22" s="44" t="str">
        <f t="shared" si="81"/>
        <v>3Sat</v>
      </c>
      <c r="OQ22" s="229">
        <f>SUMPRODUCT((OQ$6='Raw Data'!$I$2:$AN$2)*(OO22='Raw Data'!$B$3:$B$10473)*('Raw Data'!$I$3:$AN$10473))</f>
        <v>0</v>
      </c>
      <c r="OR22" s="228">
        <f t="shared" si="280"/>
        <v>42537</v>
      </c>
      <c r="OS22" s="44" t="str">
        <f t="shared" si="82"/>
        <v>3Thu</v>
      </c>
      <c r="OT22" s="229">
        <f>SUMPRODUCT((OT$6='Raw Data'!$I$2:$AN$2)*(OR22='Raw Data'!$B$3:$B$10473)*('Raw Data'!$I$3:$AN$10473))</f>
        <v>0</v>
      </c>
      <c r="OU22" s="228">
        <f t="shared" si="281"/>
        <v>42506</v>
      </c>
      <c r="OV22" s="44" t="str">
        <f t="shared" si="83"/>
        <v>3Mon</v>
      </c>
      <c r="OW22" s="229">
        <f>SUMPRODUCT((OW$6='Raw Data'!$I$2:$AN$2)*(OU22='Raw Data'!$B$3:$B$10473)*('Raw Data'!$I$3:$AN$10473))</f>
        <v>0</v>
      </c>
      <c r="OX22" s="14"/>
      <c r="OY22" s="49" t="s">
        <v>79</v>
      </c>
      <c r="OZ22" s="53" t="str">
        <f t="shared" si="327"/>
        <v/>
      </c>
      <c r="PA22" s="53" t="str">
        <f t="shared" si="189"/>
        <v/>
      </c>
      <c r="PB22" s="53" t="str">
        <f t="shared" si="190"/>
        <v/>
      </c>
      <c r="PC22" s="53" t="str">
        <f t="shared" si="191"/>
        <v/>
      </c>
      <c r="PD22" s="55" t="str">
        <f>IFERROR(MEDIAN(OZ22:PC22),"")</f>
        <v/>
      </c>
      <c r="PE22" s="246"/>
      <c r="PF22" s="228">
        <f t="shared" si="282"/>
        <v>42598</v>
      </c>
      <c r="PG22" s="44" t="str">
        <f t="shared" si="84"/>
        <v>3Tue</v>
      </c>
      <c r="PH22" s="229">
        <f>SUMPRODUCT((PH$6='Raw Data'!$I$2:$AN$2)*(PF22='Raw Data'!$B$3:$B$10473)*('Raw Data'!$I$3:$AN$10473))</f>
        <v>0</v>
      </c>
      <c r="PI22" s="228">
        <f t="shared" si="283"/>
        <v>42567</v>
      </c>
      <c r="PJ22" s="44" t="str">
        <f t="shared" si="85"/>
        <v>3Sat</v>
      </c>
      <c r="PK22" s="229">
        <f>SUMPRODUCT((PK$6='Raw Data'!$I$2:$AN$2)*(PI22='Raw Data'!$B$3:$B$10473)*('Raw Data'!$I$3:$AN$10473))</f>
        <v>0</v>
      </c>
      <c r="PL22" s="228">
        <f t="shared" si="284"/>
        <v>42537</v>
      </c>
      <c r="PM22" s="44" t="str">
        <f t="shared" si="86"/>
        <v>3Thu</v>
      </c>
      <c r="PN22" s="229">
        <f>SUMPRODUCT((PN$6='Raw Data'!$I$2:$AN$2)*(PL22='Raw Data'!$B$3:$B$10473)*('Raw Data'!$I$3:$AN$10473))</f>
        <v>0</v>
      </c>
      <c r="PO22" s="228">
        <f t="shared" si="285"/>
        <v>42506</v>
      </c>
      <c r="PP22" s="44" t="str">
        <f t="shared" si="87"/>
        <v>3Mon</v>
      </c>
      <c r="PQ22" s="229">
        <f>SUMPRODUCT((PQ$6='Raw Data'!$I$2:$AN$2)*(PO22='Raw Data'!$B$3:$B$10473)*('Raw Data'!$I$3:$AN$10473))</f>
        <v>0</v>
      </c>
      <c r="PR22" s="14"/>
      <c r="PS22" s="49" t="s">
        <v>79</v>
      </c>
      <c r="PT22" s="53" t="str">
        <f t="shared" si="328"/>
        <v/>
      </c>
      <c r="PU22" s="53" t="str">
        <f t="shared" si="194"/>
        <v/>
      </c>
      <c r="PV22" s="53" t="str">
        <f t="shared" si="195"/>
        <v/>
      </c>
      <c r="PW22" s="53" t="str">
        <f t="shared" si="196"/>
        <v/>
      </c>
      <c r="PX22" s="55" t="str">
        <f>IFERROR(MEDIAN(PT22:PW22),"")</f>
        <v/>
      </c>
    </row>
    <row r="23" spans="2:440" ht="12.75" customHeight="1" x14ac:dyDescent="0.25">
      <c r="B23" s="228">
        <f t="shared" si="198"/>
        <v>42599</v>
      </c>
      <c r="C23" s="44" t="str">
        <f t="shared" si="0"/>
        <v>3Wed</v>
      </c>
      <c r="D23" s="229">
        <f>SUMPRODUCT((D$6='Raw Data'!$I$2:$AN$2)*(B23='Raw Data'!$B$3:$B$10473)*('Raw Data'!$I$3:$AN$10473))</f>
        <v>275</v>
      </c>
      <c r="E23" s="228">
        <f t="shared" si="199"/>
        <v>42568</v>
      </c>
      <c r="F23" s="44" t="str">
        <f t="shared" si="1"/>
        <v>3Sun</v>
      </c>
      <c r="G23" s="229">
        <f>SUMPRODUCT((G$6='Raw Data'!$I$2:$AN$2)*(E23='Raw Data'!$B$3:$B$10473)*('Raw Data'!$I$3:$AN$10473))</f>
        <v>227</v>
      </c>
      <c r="H23" s="228">
        <f t="shared" si="200"/>
        <v>42538</v>
      </c>
      <c r="I23" s="44" t="str">
        <f t="shared" si="2"/>
        <v>3Fri</v>
      </c>
      <c r="J23" s="229">
        <f>SUMPRODUCT((J$6='Raw Data'!$I$2:$AN$2)*(H23='Raw Data'!$B$3:$B$10473)*('Raw Data'!$I$3:$AN$10473))</f>
        <v>210</v>
      </c>
      <c r="K23" s="228">
        <f t="shared" si="201"/>
        <v>42507</v>
      </c>
      <c r="L23" s="44" t="str">
        <f t="shared" si="3"/>
        <v>3Tue</v>
      </c>
      <c r="M23" s="229">
        <f>SUMPRODUCT((M$6='Raw Data'!$I$2:$AN$2)*(K23='Raw Data'!$B$3:$B$10473)*('Raw Data'!$I$3:$AN$10473))</f>
        <v>189</v>
      </c>
      <c r="N23" s="14"/>
      <c r="O23" s="49" t="s">
        <v>80</v>
      </c>
      <c r="P23" s="53">
        <f t="shared" si="88"/>
        <v>4.1093197011403855E-2</v>
      </c>
      <c r="Q23" s="53">
        <f t="shared" si="89"/>
        <v>3.6626344086021508E-2</v>
      </c>
      <c r="R23" s="53">
        <f t="shared" si="90"/>
        <v>4.1016753321779321E-2</v>
      </c>
      <c r="S23" s="53">
        <f t="shared" si="91"/>
        <v>3.3342480790340287E-2</v>
      </c>
      <c r="T23" s="55">
        <f t="shared" ref="T23:T25" si="351">IFERROR(MEDIAN(P23:S23),"")</f>
        <v>3.8821548703900415E-2</v>
      </c>
      <c r="U23" s="246"/>
      <c r="V23" s="228">
        <f t="shared" si="202"/>
        <v>42599</v>
      </c>
      <c r="W23" s="44" t="str">
        <f t="shared" si="4"/>
        <v>3Wed</v>
      </c>
      <c r="X23" s="229">
        <f>SUMPRODUCT((X$6='Raw Data'!$I$2:$AN$2)*(V23='Raw Data'!$B$3:$B$10473)*('Raw Data'!$I$3:$AN$10473))</f>
        <v>307</v>
      </c>
      <c r="Y23" s="228">
        <f t="shared" si="203"/>
        <v>42568</v>
      </c>
      <c r="Z23" s="44" t="str">
        <f t="shared" si="5"/>
        <v>3Sun</v>
      </c>
      <c r="AA23" s="229">
        <f>SUMPRODUCT((AA$6='Raw Data'!$I$2:$AN$2)*(Y23='Raw Data'!$B$3:$B$10473)*('Raw Data'!$I$3:$AN$10473))</f>
        <v>250</v>
      </c>
      <c r="AB23" s="228">
        <f t="shared" si="204"/>
        <v>42538</v>
      </c>
      <c r="AC23" s="44" t="str">
        <f t="shared" si="6"/>
        <v>3Fri</v>
      </c>
      <c r="AD23" s="229">
        <f>SUMPRODUCT((AD$6='Raw Data'!$I$2:$AN$2)*(AB23='Raw Data'!$B$3:$B$10473)*('Raw Data'!$I$3:$AN$10473))</f>
        <v>266</v>
      </c>
      <c r="AE23" s="228">
        <f t="shared" si="205"/>
        <v>42507</v>
      </c>
      <c r="AF23" s="44" t="str">
        <f t="shared" si="7"/>
        <v>3Tue</v>
      </c>
      <c r="AG23" s="229">
        <f>SUMPRODUCT((AG$6='Raw Data'!$I$2:$AN$2)*(AE23='Raw Data'!$B$3:$B$10473)*('Raw Data'!$I$3:$AN$10473))</f>
        <v>209</v>
      </c>
      <c r="AH23" s="14"/>
      <c r="AI23" s="49" t="s">
        <v>80</v>
      </c>
      <c r="AJ23" s="53">
        <f t="shared" si="308"/>
        <v>3.4256559766763846E-2</v>
      </c>
      <c r="AK23" s="53">
        <f t="shared" si="94"/>
        <v>2.6047754216062782E-2</v>
      </c>
      <c r="AL23" s="53">
        <f t="shared" si="95"/>
        <v>3.497687013426605E-2</v>
      </c>
      <c r="AM23" s="53">
        <f t="shared" si="96"/>
        <v>3.9429341720961582E-2</v>
      </c>
      <c r="AN23" s="55">
        <f t="shared" ref="AN23:AN25" si="352">IFERROR(MEDIAN(AJ23:AM23),"")</f>
        <v>3.4616714950514951E-2</v>
      </c>
      <c r="AO23" s="246"/>
      <c r="AP23" s="228">
        <f t="shared" si="206"/>
        <v>42599</v>
      </c>
      <c r="AQ23" s="44" t="str">
        <f t="shared" si="8"/>
        <v>3Wed</v>
      </c>
      <c r="AR23" s="229">
        <f>SUMPRODUCT((AR$6='Raw Data'!$I$2:$AN$2)*(AP23='Raw Data'!$B$3:$B$10473)*('Raw Data'!$I$3:$AN$10473))</f>
        <v>98</v>
      </c>
      <c r="AS23" s="228">
        <f t="shared" si="207"/>
        <v>42568</v>
      </c>
      <c r="AT23" s="44" t="str">
        <f t="shared" si="9"/>
        <v>3Sun</v>
      </c>
      <c r="AU23" s="229">
        <f>SUMPRODUCT((AU$6='Raw Data'!$I$2:$AN$2)*(AS23='Raw Data'!$B$3:$B$10473)*('Raw Data'!$I$3:$AN$10473))</f>
        <v>110</v>
      </c>
      <c r="AV23" s="228">
        <f t="shared" si="208"/>
        <v>42538</v>
      </c>
      <c r="AW23" s="44" t="str">
        <f t="shared" si="10"/>
        <v>3Fri</v>
      </c>
      <c r="AX23" s="229">
        <f>SUMPRODUCT((AX$6='Raw Data'!$I$2:$AN$2)*(AV23='Raw Data'!$B$3:$B$10473)*('Raw Data'!$I$3:$AN$10473))</f>
        <v>92</v>
      </c>
      <c r="AY23" s="228">
        <f t="shared" si="209"/>
        <v>42507</v>
      </c>
      <c r="AZ23" s="44" t="str">
        <f t="shared" si="11"/>
        <v>3Tue</v>
      </c>
      <c r="BA23" s="229">
        <f>SUMPRODUCT((BA$6='Raw Data'!$I$2:$AN$2)*(AY23='Raw Data'!$B$3:$B$10473)*('Raw Data'!$I$3:$AN$10473))</f>
        <v>88</v>
      </c>
      <c r="BB23" s="14"/>
      <c r="BC23" s="49" t="s">
        <v>80</v>
      </c>
      <c r="BD23" s="53">
        <f t="shared" si="309"/>
        <v>3.1337886701486538E-2</v>
      </c>
      <c r="BE23" s="53">
        <f t="shared" si="99"/>
        <v>2.6541764246682281E-2</v>
      </c>
      <c r="BF23" s="53">
        <f t="shared" si="100"/>
        <v>3.0489682784108407E-2</v>
      </c>
      <c r="BG23" s="53">
        <f t="shared" si="101"/>
        <v>3.7913254473764028E-2</v>
      </c>
      <c r="BH23" s="55">
        <f t="shared" ref="BH23:BH25" si="353">IFERROR(MEDIAN(BD23:BG23),"")</f>
        <v>3.0913784742797473E-2</v>
      </c>
      <c r="BI23" s="246"/>
      <c r="BJ23" s="228">
        <f t="shared" si="210"/>
        <v>42599</v>
      </c>
      <c r="BK23" s="44" t="str">
        <f t="shared" si="12"/>
        <v>3Wed</v>
      </c>
      <c r="BL23" s="229">
        <f>SUMPRODUCT((BL$6='Raw Data'!$I$2:$AN$2)*(BJ23='Raw Data'!$B$3:$B$10473)*('Raw Data'!$I$3:$AN$10473))</f>
        <v>35</v>
      </c>
      <c r="BM23" s="228">
        <f t="shared" si="211"/>
        <v>42568</v>
      </c>
      <c r="BN23" s="44" t="str">
        <f t="shared" si="13"/>
        <v>3Sun</v>
      </c>
      <c r="BO23" s="229">
        <f>SUMPRODUCT((BO$6='Raw Data'!$I$2:$AN$2)*(BM23='Raw Data'!$B$3:$B$10473)*('Raw Data'!$I$3:$AN$10473))</f>
        <v>21</v>
      </c>
      <c r="BP23" s="228">
        <f t="shared" si="212"/>
        <v>42538</v>
      </c>
      <c r="BQ23" s="44" t="str">
        <f t="shared" si="14"/>
        <v>3Fri</v>
      </c>
      <c r="BR23" s="229">
        <f>SUMPRODUCT((BR$6='Raw Data'!$I$2:$AN$2)*(BP23='Raw Data'!$B$3:$B$10473)*('Raw Data'!$I$3:$AN$10473))</f>
        <v>32</v>
      </c>
      <c r="BS23" s="228">
        <f t="shared" si="213"/>
        <v>42507</v>
      </c>
      <c r="BT23" s="44" t="str">
        <f t="shared" si="15"/>
        <v>3Tue</v>
      </c>
      <c r="BU23" s="229">
        <f>SUMPRODUCT((BU$6='Raw Data'!$I$2:$AN$2)*(BS23='Raw Data'!$B$3:$B$10473)*('Raw Data'!$I$3:$AN$10473))</f>
        <v>57</v>
      </c>
      <c r="BV23" s="14"/>
      <c r="BW23" s="49" t="s">
        <v>80</v>
      </c>
      <c r="BX23" s="53">
        <f t="shared" si="310"/>
        <v>3.669724770642202E-2</v>
      </c>
      <c r="BY23" s="53">
        <f t="shared" si="104"/>
        <v>3.1690140845070422E-2</v>
      </c>
      <c r="BZ23" s="53">
        <f t="shared" si="105"/>
        <v>4.0094339622641507E-2</v>
      </c>
      <c r="CA23" s="53">
        <f t="shared" si="106"/>
        <v>2.9526029526029528E-2</v>
      </c>
      <c r="CB23" s="55">
        <f t="shared" ref="CB23:CB25" si="354">IFERROR(MEDIAN(BX23:CA23),"")</f>
        <v>3.4193694275746221E-2</v>
      </c>
      <c r="CC23" s="246"/>
      <c r="CD23" s="228">
        <f t="shared" si="214"/>
        <v>42599</v>
      </c>
      <c r="CE23" s="44" t="str">
        <f t="shared" si="16"/>
        <v>3Wed</v>
      </c>
      <c r="CF23" s="229">
        <f>SUMPRODUCT((CF$6='Raw Data'!$I$2:$AN$2)*(CD23='Raw Data'!$B$3:$B$10473)*('Raw Data'!$I$3:$AN$10473))</f>
        <v>459</v>
      </c>
      <c r="CG23" s="228">
        <f t="shared" si="215"/>
        <v>42568</v>
      </c>
      <c r="CH23" s="44" t="str">
        <f t="shared" si="17"/>
        <v>3Sun</v>
      </c>
      <c r="CI23" s="229">
        <f>SUMPRODUCT((CI$6='Raw Data'!$I$2:$AN$2)*(CG23='Raw Data'!$B$3:$B$10473)*('Raw Data'!$I$3:$AN$10473))</f>
        <v>276</v>
      </c>
      <c r="CJ23" s="228">
        <f t="shared" si="216"/>
        <v>42538</v>
      </c>
      <c r="CK23" s="44" t="str">
        <f t="shared" si="18"/>
        <v>3Fri</v>
      </c>
      <c r="CL23" s="229">
        <f>SUMPRODUCT((CL$6='Raw Data'!$I$2:$AN$2)*(CJ23='Raw Data'!$B$3:$B$10473)*('Raw Data'!$I$3:$AN$10473))</f>
        <v>594</v>
      </c>
      <c r="CM23" s="228">
        <f t="shared" si="217"/>
        <v>42507</v>
      </c>
      <c r="CN23" s="44" t="str">
        <f t="shared" si="19"/>
        <v>3Tue</v>
      </c>
      <c r="CO23" s="229">
        <f>SUMPRODUCT((CO$6='Raw Data'!$I$2:$AN$2)*(CM23='Raw Data'!$B$3:$B$10473)*('Raw Data'!$I$3:$AN$10473))</f>
        <v>456</v>
      </c>
      <c r="CP23" s="14"/>
      <c r="CQ23" s="49" t="s">
        <v>80</v>
      </c>
      <c r="CR23" s="53">
        <f t="shared" si="311"/>
        <v>3.6245016310257339E-2</v>
      </c>
      <c r="CS23" s="53">
        <f t="shared" si="109"/>
        <v>3.4270454714041984E-2</v>
      </c>
      <c r="CT23" s="53">
        <f t="shared" si="110"/>
        <v>3.4671532846715328E-2</v>
      </c>
      <c r="CU23" s="53">
        <f t="shared" si="111"/>
        <v>3.4963974213120974E-2</v>
      </c>
      <c r="CV23" s="55">
        <f t="shared" ref="CV23:CV25" si="355">IFERROR(MEDIAN(CR23:CU23),"")</f>
        <v>3.4817753529918151E-2</v>
      </c>
      <c r="CW23" s="246"/>
      <c r="CX23" s="228">
        <f t="shared" si="218"/>
        <v>42599</v>
      </c>
      <c r="CY23" s="44" t="str">
        <f t="shared" si="20"/>
        <v>3Wed</v>
      </c>
      <c r="CZ23" s="229">
        <f>SUMPRODUCT((CZ$6='Raw Data'!$I$2:$AN$2)*(CX23='Raw Data'!$B$3:$B$10473)*('Raw Data'!$I$3:$AN$10473))</f>
        <v>100</v>
      </c>
      <c r="DA23" s="228">
        <f t="shared" si="219"/>
        <v>42568</v>
      </c>
      <c r="DB23" s="44" t="str">
        <f t="shared" si="21"/>
        <v>3Sun</v>
      </c>
      <c r="DC23" s="229">
        <f>SUMPRODUCT((DC$6='Raw Data'!$I$2:$AN$2)*(DA23='Raw Data'!$B$3:$B$10473)*('Raw Data'!$I$3:$AN$10473))</f>
        <v>101</v>
      </c>
      <c r="DD23" s="228">
        <f t="shared" si="220"/>
        <v>42538</v>
      </c>
      <c r="DE23" s="44" t="str">
        <f t="shared" si="22"/>
        <v>3Fri</v>
      </c>
      <c r="DF23" s="229">
        <f>SUMPRODUCT((DF$6='Raw Data'!$I$2:$AN$2)*(DD23='Raw Data'!$B$3:$B$10473)*('Raw Data'!$I$3:$AN$10473))</f>
        <v>108</v>
      </c>
      <c r="DG23" s="228">
        <f t="shared" si="221"/>
        <v>42599</v>
      </c>
      <c r="DH23" s="44" t="str">
        <f t="shared" si="23"/>
        <v>3Wed</v>
      </c>
      <c r="DI23" s="229">
        <f>SUMPRODUCT((DI$6='Raw Data'!$I$2:$AN$2)*(DG23='Raw Data'!$B$3:$B$10473)*('Raw Data'!$I$3:$AN$10473))</f>
        <v>100</v>
      </c>
      <c r="DJ23" s="14"/>
      <c r="DK23" s="49" t="s">
        <v>80</v>
      </c>
      <c r="DL23" s="53">
        <f t="shared" si="312"/>
        <v>3.2385750269881254E-2</v>
      </c>
      <c r="DM23" s="53">
        <f t="shared" si="114"/>
        <v>3.517803517803518E-2</v>
      </c>
      <c r="DN23" s="53">
        <f t="shared" si="115"/>
        <v>3.1127129750982963E-2</v>
      </c>
      <c r="DO23" s="53">
        <f t="shared" si="116"/>
        <v>3.2385750269881254E-2</v>
      </c>
      <c r="DP23" s="55">
        <f t="shared" ref="DP23:DP25" si="356">IFERROR(MEDIAN(DL23:DO23),"")</f>
        <v>3.2385750269881254E-2</v>
      </c>
      <c r="DQ23" s="246"/>
      <c r="DR23" s="228">
        <f t="shared" si="222"/>
        <v>42599</v>
      </c>
      <c r="DS23" s="44" t="str">
        <f t="shared" si="24"/>
        <v>3Wed</v>
      </c>
      <c r="DT23" s="229">
        <f>SUMPRODUCT((DT$6='Raw Data'!$I$2:$AN$2)*(DR23='Raw Data'!$B$3:$B$10473)*('Raw Data'!$I$3:$AN$10473))</f>
        <v>345</v>
      </c>
      <c r="DU23" s="228">
        <f t="shared" si="223"/>
        <v>42568</v>
      </c>
      <c r="DV23" s="44" t="str">
        <f t="shared" si="25"/>
        <v>3Sun</v>
      </c>
      <c r="DW23" s="229">
        <f>SUMPRODUCT((DW$6='Raw Data'!$I$2:$AN$2)*(DU23='Raw Data'!$B$3:$B$10473)*('Raw Data'!$I$3:$AN$10473))</f>
        <v>283</v>
      </c>
      <c r="DX23" s="228">
        <f t="shared" si="224"/>
        <v>42538</v>
      </c>
      <c r="DY23" s="44" t="str">
        <f t="shared" si="26"/>
        <v>3Fri</v>
      </c>
      <c r="DZ23" s="229">
        <f>SUMPRODUCT((DZ$6='Raw Data'!$I$2:$AN$2)*(DX23='Raw Data'!$B$3:$B$10473)*('Raw Data'!$I$3:$AN$10473))</f>
        <v>203</v>
      </c>
      <c r="EA23" s="228">
        <f t="shared" si="225"/>
        <v>42507</v>
      </c>
      <c r="EB23" s="44" t="str">
        <f t="shared" si="27"/>
        <v>3Tue</v>
      </c>
      <c r="EC23" s="229">
        <f>SUMPRODUCT((EC$6='Raw Data'!$I$2:$AN$2)*(EA23='Raw Data'!$B$3:$B$10473)*('Raw Data'!$I$3:$AN$10473))</f>
        <v>72</v>
      </c>
      <c r="ED23" s="14"/>
      <c r="EE23" s="49" t="s">
        <v>80</v>
      </c>
      <c r="EF23" s="53">
        <f t="shared" si="313"/>
        <v>4.1830065359477121E-2</v>
      </c>
      <c r="EG23" s="53">
        <f t="shared" si="119"/>
        <v>4.120070629782225E-2</v>
      </c>
      <c r="EH23" s="53">
        <f t="shared" si="120"/>
        <v>3.3773544057155228E-2</v>
      </c>
      <c r="EI23" s="53">
        <f t="shared" si="121"/>
        <v>3.6532328211075674E-2</v>
      </c>
      <c r="EJ23" s="55">
        <f t="shared" ref="EJ23:EJ25" si="357">IFERROR(MEDIAN(EF23:EI23),"")</f>
        <v>3.8866517254448965E-2</v>
      </c>
      <c r="EK23" s="246"/>
      <c r="EL23" s="228">
        <f t="shared" si="226"/>
        <v>42599</v>
      </c>
      <c r="EM23" s="44" t="str">
        <f t="shared" si="28"/>
        <v>3Wed</v>
      </c>
      <c r="EN23" s="229">
        <f>SUMPRODUCT((EN$6='Raw Data'!$I$2:$AN$2)*(EL23='Raw Data'!$B$3:$B$10473)*('Raw Data'!$I$3:$AN$10473))</f>
        <v>3014</v>
      </c>
      <c r="EO23" s="228">
        <f t="shared" si="227"/>
        <v>42568</v>
      </c>
      <c r="EP23" s="44" t="str">
        <f t="shared" si="29"/>
        <v>3Sun</v>
      </c>
      <c r="EQ23" s="229">
        <f>SUMPRODUCT((EQ$6='Raw Data'!$I$2:$AN$2)*(EO23='Raw Data'!$B$3:$B$10473)*('Raw Data'!$I$3:$AN$10473))</f>
        <v>1473</v>
      </c>
      <c r="ER23" s="228">
        <f t="shared" si="228"/>
        <v>42538</v>
      </c>
      <c r="ES23" s="44" t="str">
        <f t="shared" si="30"/>
        <v>3Fri</v>
      </c>
      <c r="ET23" s="229">
        <f>SUMPRODUCT((ET$6='Raw Data'!$I$2:$AN$2)*(ER23='Raw Data'!$B$3:$B$10473)*('Raw Data'!$I$3:$AN$10473))</f>
        <v>2808</v>
      </c>
      <c r="EU23" s="228">
        <f t="shared" si="229"/>
        <v>42507</v>
      </c>
      <c r="EV23" s="44" t="str">
        <f t="shared" si="31"/>
        <v>3Tue</v>
      </c>
      <c r="EW23" s="229">
        <f>SUMPRODUCT((EW$6='Raw Data'!$I$2:$AN$2)*(EU23='Raw Data'!$B$3:$B$10473)*('Raw Data'!$I$3:$AN$10473))</f>
        <v>3036</v>
      </c>
      <c r="EX23" s="14"/>
      <c r="EY23" s="49" t="s">
        <v>80</v>
      </c>
      <c r="EZ23" s="53">
        <f t="shared" si="314"/>
        <v>3.7760790133310053E-2</v>
      </c>
      <c r="FA23" s="53">
        <f t="shared" si="124"/>
        <v>3.4767367333324611E-2</v>
      </c>
      <c r="FB23" s="53">
        <f t="shared" si="125"/>
        <v>3.7400078626654433E-2</v>
      </c>
      <c r="FC23" s="53">
        <f t="shared" si="126"/>
        <v>3.6134573407990887E-2</v>
      </c>
      <c r="FD23" s="55">
        <f t="shared" ref="FD23:FD25" si="358">IFERROR(MEDIAN(EZ23:FC23),"")</f>
        <v>3.676732601732266E-2</v>
      </c>
      <c r="FE23" s="246"/>
      <c r="FF23" s="228">
        <f t="shared" si="230"/>
        <v>42599</v>
      </c>
      <c r="FG23" s="44" t="str">
        <f t="shared" si="32"/>
        <v>3Wed</v>
      </c>
      <c r="FH23" s="229">
        <f>SUMPRODUCT((FH$6='Raw Data'!$I$2:$AN$2)*(FF23='Raw Data'!$B$3:$B$10473)*('Raw Data'!$I$3:$AN$10473))</f>
        <v>2758</v>
      </c>
      <c r="FI23" s="228">
        <f t="shared" si="231"/>
        <v>42568</v>
      </c>
      <c r="FJ23" s="44" t="str">
        <f t="shared" si="33"/>
        <v>3Sun</v>
      </c>
      <c r="FK23" s="229">
        <f>SUMPRODUCT((FK$6='Raw Data'!$I$2:$AN$2)*(FI23='Raw Data'!$B$3:$B$10473)*('Raw Data'!$I$3:$AN$10473))</f>
        <v>1537</v>
      </c>
      <c r="FL23" s="228">
        <f t="shared" si="232"/>
        <v>42538</v>
      </c>
      <c r="FM23" s="44" t="str">
        <f t="shared" si="34"/>
        <v>3Fri</v>
      </c>
      <c r="FN23" s="229">
        <f>SUMPRODUCT((FN$6='Raw Data'!$I$2:$AN$2)*(FL23='Raw Data'!$B$3:$B$10473)*('Raw Data'!$I$3:$AN$10473))</f>
        <v>2078</v>
      </c>
      <c r="FO23" s="228">
        <f t="shared" si="233"/>
        <v>42507</v>
      </c>
      <c r="FP23" s="44" t="str">
        <f t="shared" si="35"/>
        <v>3Tue</v>
      </c>
      <c r="FQ23" s="229">
        <f>SUMPRODUCT((FQ$6='Raw Data'!$I$2:$AN$2)*(FO23='Raw Data'!$B$3:$B$10473)*('Raw Data'!$I$3:$AN$10473))</f>
        <v>2126</v>
      </c>
      <c r="FR23" s="14"/>
      <c r="FS23" s="49" t="s">
        <v>80</v>
      </c>
      <c r="FT23" s="53">
        <f t="shared" si="315"/>
        <v>3.6288354400552066E-2</v>
      </c>
      <c r="FU23" s="53">
        <f t="shared" si="129"/>
        <v>3.1894707789967572E-2</v>
      </c>
      <c r="FV23" s="53">
        <f t="shared" si="130"/>
        <v>3.798186834844304E-2</v>
      </c>
      <c r="FW23" s="53">
        <f t="shared" si="131"/>
        <v>3.5021437364689899E-2</v>
      </c>
      <c r="FX23" s="55">
        <f t="shared" ref="FX23:FX25" si="359">IFERROR(MEDIAN(FT23:FW23),"")</f>
        <v>3.5654895882620982E-2</v>
      </c>
      <c r="FY23" s="246"/>
      <c r="FZ23" s="228">
        <f t="shared" si="234"/>
        <v>42599</v>
      </c>
      <c r="GA23" s="44" t="str">
        <f t="shared" si="36"/>
        <v>3Wed</v>
      </c>
      <c r="GB23" s="229">
        <f>SUMPRODUCT((GB$6='Raw Data'!$I$2:$AN$2)*(FZ23='Raw Data'!$B$3:$B$10473)*('Raw Data'!$I$3:$AN$10473))</f>
        <v>133</v>
      </c>
      <c r="GC23" s="228">
        <f t="shared" si="235"/>
        <v>42568</v>
      </c>
      <c r="GD23" s="44" t="str">
        <f t="shared" si="37"/>
        <v>3Sun</v>
      </c>
      <c r="GE23" s="229">
        <f>SUMPRODUCT((GE$6='Raw Data'!$I$2:$AN$2)*(GC23='Raw Data'!$B$3:$B$10473)*('Raw Data'!$I$3:$AN$10473))</f>
        <v>128</v>
      </c>
      <c r="GF23" s="228">
        <f t="shared" si="236"/>
        <v>42538</v>
      </c>
      <c r="GG23" s="44" t="str">
        <f t="shared" si="38"/>
        <v>3Fri</v>
      </c>
      <c r="GH23" s="229">
        <f>SUMPRODUCT((GH$6='Raw Data'!$I$2:$AN$2)*(GF23='Raw Data'!$B$3:$B$10473)*('Raw Data'!$I$3:$AN$10473))</f>
        <v>147</v>
      </c>
      <c r="GI23" s="228">
        <f t="shared" si="237"/>
        <v>42507</v>
      </c>
      <c r="GJ23" s="44" t="str">
        <f t="shared" si="39"/>
        <v>3Tue</v>
      </c>
      <c r="GK23" s="229">
        <f>SUMPRODUCT((GK$6='Raw Data'!$I$2:$AN$2)*(GI23='Raw Data'!$B$3:$B$10473)*('Raw Data'!$I$3:$AN$10473))</f>
        <v>158</v>
      </c>
      <c r="GL23" s="14"/>
      <c r="GM23" s="49" t="s">
        <v>80</v>
      </c>
      <c r="GN23" s="53">
        <f t="shared" si="316"/>
        <v>3.6674259681093391E-2</v>
      </c>
      <c r="GO23" s="53">
        <f t="shared" si="134"/>
        <v>3.510436432637571E-2</v>
      </c>
      <c r="GP23" s="53">
        <f t="shared" si="135"/>
        <v>3.8090867370353373E-2</v>
      </c>
      <c r="GQ23" s="53">
        <f t="shared" si="136"/>
        <v>3.4824723247232472E-2</v>
      </c>
      <c r="GR23" s="55">
        <f t="shared" ref="GR23:GR25" si="360">IFERROR(MEDIAN(GN23:GQ23),"")</f>
        <v>3.5889312003734547E-2</v>
      </c>
      <c r="GS23" s="246"/>
      <c r="GT23" s="228">
        <f t="shared" si="238"/>
        <v>42599</v>
      </c>
      <c r="GU23" s="44" t="str">
        <f t="shared" si="40"/>
        <v>3Wed</v>
      </c>
      <c r="GV23" s="229">
        <f>SUMPRODUCT((GV$6='Raw Data'!$I$2:$AN$2)*(GT23='Raw Data'!$B$3:$B$10473)*('Raw Data'!$I$3:$AN$10473))</f>
        <v>98</v>
      </c>
      <c r="GW23" s="228">
        <f t="shared" si="239"/>
        <v>42568</v>
      </c>
      <c r="GX23" s="44" t="str">
        <f t="shared" si="41"/>
        <v>3Sun</v>
      </c>
      <c r="GY23" s="229">
        <f>SUMPRODUCT((GY$6='Raw Data'!$I$2:$AN$2)*(GW23='Raw Data'!$B$3:$B$10473)*('Raw Data'!$I$3:$AN$10473))</f>
        <v>132</v>
      </c>
      <c r="GZ23" s="228">
        <f t="shared" si="240"/>
        <v>42538</v>
      </c>
      <c r="HA23" s="44" t="str">
        <f t="shared" si="42"/>
        <v>3Fri</v>
      </c>
      <c r="HB23" s="229">
        <f>SUMPRODUCT((HB$6='Raw Data'!$I$2:$AN$2)*(GZ23='Raw Data'!$B$3:$B$10473)*('Raw Data'!$I$3:$AN$10473))</f>
        <v>66</v>
      </c>
      <c r="HC23" s="228">
        <f t="shared" si="241"/>
        <v>42507</v>
      </c>
      <c r="HD23" s="44" t="str">
        <f t="shared" si="43"/>
        <v>3Tue</v>
      </c>
      <c r="HE23" s="229">
        <f>SUMPRODUCT((HE$6='Raw Data'!$I$2:$AN$2)*(HC23='Raw Data'!$B$3:$B$10473)*('Raw Data'!$I$3:$AN$10473))</f>
        <v>69</v>
      </c>
      <c r="HF23" s="14"/>
      <c r="HG23" s="49" t="s">
        <v>80</v>
      </c>
      <c r="HH23" s="53">
        <f t="shared" si="317"/>
        <v>3.8768529076396809E-2</v>
      </c>
      <c r="HI23" s="53">
        <f t="shared" si="139"/>
        <v>4.0752351097178681E-2</v>
      </c>
      <c r="HJ23" s="53">
        <f t="shared" si="140"/>
        <v>4.4474761255115965E-2</v>
      </c>
      <c r="HK23" s="53">
        <f t="shared" si="141"/>
        <v>2.9423619508262798E-2</v>
      </c>
      <c r="HL23" s="55">
        <f t="shared" ref="HL23:HL25" si="361">IFERROR(MEDIAN(HH23:HK23),"")</f>
        <v>3.9760440086787745E-2</v>
      </c>
      <c r="HM23" s="246"/>
      <c r="HN23" s="228">
        <f t="shared" si="242"/>
        <v>42599</v>
      </c>
      <c r="HO23" s="44" t="str">
        <f t="shared" si="44"/>
        <v>3Wed</v>
      </c>
      <c r="HP23" s="229">
        <f>SUMPRODUCT((HP$6='Raw Data'!$I$2:$AN$2)*(HN23='Raw Data'!$B$3:$B$10473)*('Raw Data'!$I$3:$AN$10473))</f>
        <v>158</v>
      </c>
      <c r="HQ23" s="228">
        <f t="shared" si="243"/>
        <v>42568</v>
      </c>
      <c r="HR23" s="44" t="str">
        <f t="shared" si="45"/>
        <v>3Sun</v>
      </c>
      <c r="HS23" s="229">
        <f>SUMPRODUCT((HS$6='Raw Data'!$I$2:$AN$2)*(HQ23='Raw Data'!$B$3:$B$10473)*('Raw Data'!$I$3:$AN$10473))</f>
        <v>119</v>
      </c>
      <c r="HT23" s="228">
        <f t="shared" si="244"/>
        <v>42538</v>
      </c>
      <c r="HU23" s="44" t="str">
        <f t="shared" si="46"/>
        <v>3Fri</v>
      </c>
      <c r="HV23" s="229">
        <f>SUMPRODUCT((HV$6='Raw Data'!$I$2:$AN$2)*(HT23='Raw Data'!$B$3:$B$10473)*('Raw Data'!$I$3:$AN$10473))</f>
        <v>155</v>
      </c>
      <c r="HW23" s="228">
        <f t="shared" si="245"/>
        <v>42507</v>
      </c>
      <c r="HX23" s="44" t="str">
        <f t="shared" si="47"/>
        <v>3Tue</v>
      </c>
      <c r="HY23" s="229">
        <f>SUMPRODUCT((HY$6='Raw Data'!$I$2:$AN$2)*(HW23='Raw Data'!$B$3:$B$10473)*('Raw Data'!$I$3:$AN$10473))</f>
        <v>216</v>
      </c>
      <c r="HZ23" s="14"/>
      <c r="IA23" s="49" t="s">
        <v>80</v>
      </c>
      <c r="IB23" s="53">
        <f t="shared" si="318"/>
        <v>3.8566912539515281E-2</v>
      </c>
      <c r="IC23" s="53">
        <f t="shared" si="144"/>
        <v>2.8966789667896679E-2</v>
      </c>
      <c r="ID23" s="53">
        <f t="shared" si="145"/>
        <v>3.0178917870230654E-2</v>
      </c>
      <c r="IE23" s="53">
        <f t="shared" si="146"/>
        <v>3.223698540622958E-2</v>
      </c>
      <c r="IF23" s="55">
        <f t="shared" ref="IF23:IF25" si="362">IFERROR(MEDIAN(IB23:IE23),"")</f>
        <v>3.1207951638230119E-2</v>
      </c>
      <c r="IG23" s="246"/>
      <c r="IH23" s="228">
        <f t="shared" si="246"/>
        <v>42599</v>
      </c>
      <c r="II23" s="44" t="str">
        <f t="shared" si="48"/>
        <v>3Wed</v>
      </c>
      <c r="IJ23" s="229">
        <f>SUMPRODUCT((IJ$6='Raw Data'!$I$2:$AN$2)*(IH23='Raw Data'!$B$3:$B$10473)*('Raw Data'!$I$3:$AN$10473))</f>
        <v>32</v>
      </c>
      <c r="IK23" s="228">
        <f t="shared" si="247"/>
        <v>42568</v>
      </c>
      <c r="IL23" s="44" t="str">
        <f t="shared" si="49"/>
        <v>3Sun</v>
      </c>
      <c r="IM23" s="229">
        <f>SUMPRODUCT((IM$6='Raw Data'!$I$2:$AN$2)*(IK23='Raw Data'!$B$3:$B$10473)*('Raw Data'!$I$3:$AN$10473))</f>
        <v>0</v>
      </c>
      <c r="IN23" s="228">
        <f t="shared" si="248"/>
        <v>42538</v>
      </c>
      <c r="IO23" s="44" t="str">
        <f t="shared" si="50"/>
        <v>3Fri</v>
      </c>
      <c r="IP23" s="229">
        <f>SUMPRODUCT((IP$6='Raw Data'!$I$2:$AN$2)*(IN23='Raw Data'!$B$3:$B$10473)*('Raw Data'!$I$3:$AN$10473))</f>
        <v>19</v>
      </c>
      <c r="IQ23" s="228">
        <f t="shared" si="249"/>
        <v>42507</v>
      </c>
      <c r="IR23" s="44" t="str">
        <f t="shared" si="51"/>
        <v>3Tue</v>
      </c>
      <c r="IS23" s="229">
        <f>SUMPRODUCT((IS$6='Raw Data'!$I$2:$AN$2)*(IQ23='Raw Data'!$B$3:$B$10473)*('Raw Data'!$I$3:$AN$10473))</f>
        <v>26</v>
      </c>
      <c r="IT23" s="14"/>
      <c r="IU23" s="49" t="s">
        <v>80</v>
      </c>
      <c r="IV23" s="53">
        <f t="shared" si="319"/>
        <v>5.5357142857142855E-2</v>
      </c>
      <c r="IW23" s="53">
        <f t="shared" si="149"/>
        <v>4.6382189239332093E-2</v>
      </c>
      <c r="IX23" s="53">
        <f t="shared" si="150"/>
        <v>6.008010680907877E-2</v>
      </c>
      <c r="IY23" s="53">
        <f t="shared" si="151"/>
        <v>4.145077720207254E-2</v>
      </c>
      <c r="IZ23" s="55">
        <f t="shared" ref="IZ23:IZ25" si="363">IFERROR(MEDIAN(IV23:IY23),"")</f>
        <v>5.0869666048237477E-2</v>
      </c>
      <c r="JA23" s="246"/>
      <c r="JB23" s="228">
        <f t="shared" si="250"/>
        <v>42599</v>
      </c>
      <c r="JC23" s="44" t="str">
        <f t="shared" si="52"/>
        <v>3Wed</v>
      </c>
      <c r="JD23" s="229">
        <f>SUMPRODUCT((JD$6='Raw Data'!$I$2:$AN$2)*(JB23='Raw Data'!$B$3:$B$10473)*('Raw Data'!$I$3:$AN$10473))</f>
        <v>79</v>
      </c>
      <c r="JE23" s="228">
        <f t="shared" si="251"/>
        <v>42568</v>
      </c>
      <c r="JF23" s="44" t="str">
        <f t="shared" si="53"/>
        <v>3Sun</v>
      </c>
      <c r="JG23" s="229">
        <f>SUMPRODUCT((JG$6='Raw Data'!$I$2:$AN$2)*(JE23='Raw Data'!$B$3:$B$10473)*('Raw Data'!$I$3:$AN$10473))</f>
        <v>0</v>
      </c>
      <c r="JH23" s="228">
        <f t="shared" si="252"/>
        <v>42538</v>
      </c>
      <c r="JI23" s="44" t="str">
        <f t="shared" si="54"/>
        <v>3Fri</v>
      </c>
      <c r="JJ23" s="229">
        <f>SUMPRODUCT((JJ$6='Raw Data'!$I$2:$AN$2)*(JH23='Raw Data'!$B$3:$B$10473)*('Raw Data'!$I$3:$AN$10473))</f>
        <v>77</v>
      </c>
      <c r="JK23" s="228">
        <f t="shared" si="253"/>
        <v>42507</v>
      </c>
      <c r="JL23" s="44" t="str">
        <f t="shared" si="55"/>
        <v>3Tue</v>
      </c>
      <c r="JM23" s="229">
        <f>SUMPRODUCT((JM$6='Raw Data'!$I$2:$AN$2)*(JK23='Raw Data'!$B$3:$B$10473)*('Raw Data'!$I$3:$AN$10473))</f>
        <v>83</v>
      </c>
      <c r="JN23" s="14"/>
      <c r="JO23" s="49" t="s">
        <v>80</v>
      </c>
      <c r="JP23" s="53">
        <f t="shared" si="320"/>
        <v>4.7566976489885185E-2</v>
      </c>
      <c r="JQ23" s="53">
        <f t="shared" si="154"/>
        <v>4.4232922732362824E-2</v>
      </c>
      <c r="JR23" s="53">
        <f t="shared" si="155"/>
        <v>5.6207535515750466E-2</v>
      </c>
      <c r="JS23" s="53">
        <f t="shared" si="156"/>
        <v>3.4611288604898829E-2</v>
      </c>
      <c r="JT23" s="55">
        <f t="shared" ref="JT23:JT25" si="364">IFERROR(MEDIAN(JP23:JS23),"")</f>
        <v>4.5899949611124008E-2</v>
      </c>
      <c r="JU23" s="246"/>
      <c r="JV23" s="228">
        <f t="shared" si="254"/>
        <v>42599</v>
      </c>
      <c r="JW23" s="44" t="str">
        <f t="shared" si="56"/>
        <v>3Wed</v>
      </c>
      <c r="JX23" s="229">
        <f>SUMPRODUCT((JX$6='Raw Data'!$I$2:$AN$2)*(JV23='Raw Data'!$B$3:$B$10473)*('Raw Data'!$I$3:$AN$10473))</f>
        <v>561</v>
      </c>
      <c r="JY23" s="228">
        <f t="shared" si="255"/>
        <v>42568</v>
      </c>
      <c r="JZ23" s="44" t="str">
        <f t="shared" si="57"/>
        <v>3Sun</v>
      </c>
      <c r="KA23" s="229">
        <f>SUMPRODUCT((KA$6='Raw Data'!$I$2:$AN$2)*(JY23='Raw Data'!$B$3:$B$10473)*('Raw Data'!$I$3:$AN$10473))</f>
        <v>130</v>
      </c>
      <c r="KB23" s="228">
        <f t="shared" si="256"/>
        <v>42538</v>
      </c>
      <c r="KC23" s="44" t="str">
        <f t="shared" si="58"/>
        <v>3Fri</v>
      </c>
      <c r="KD23" s="229">
        <f>SUMPRODUCT((KD$6='Raw Data'!$I$2:$AN$2)*(KB23='Raw Data'!$B$3:$B$10473)*('Raw Data'!$I$3:$AN$10473))</f>
        <v>549</v>
      </c>
      <c r="KE23" s="228">
        <f t="shared" si="257"/>
        <v>42507</v>
      </c>
      <c r="KF23" s="44" t="str">
        <f t="shared" si="59"/>
        <v>3Tue</v>
      </c>
      <c r="KG23" s="229">
        <f>SUMPRODUCT((KG$6='Raw Data'!$I$2:$AN$2)*(KE23='Raw Data'!$B$3:$B$10473)*('Raw Data'!$I$3:$AN$10473))</f>
        <v>751</v>
      </c>
      <c r="KH23" s="14"/>
      <c r="KI23" s="49" t="s">
        <v>80</v>
      </c>
      <c r="KJ23" s="53">
        <f t="shared" si="321"/>
        <v>4.4248941023134571E-2</v>
      </c>
      <c r="KK23" s="53">
        <f t="shared" si="159"/>
        <v>4.2588726513569937E-2</v>
      </c>
      <c r="KL23" s="53">
        <f t="shared" si="160"/>
        <v>4.9106830122591941E-2</v>
      </c>
      <c r="KM23" s="53">
        <f t="shared" si="161"/>
        <v>4.4685438034885998E-2</v>
      </c>
      <c r="KN23" s="55">
        <f t="shared" ref="KN23:KN25" si="365">IFERROR(MEDIAN(KJ23:KM23),"")</f>
        <v>4.4467189529010284E-2</v>
      </c>
      <c r="KO23" s="246"/>
      <c r="KP23" s="228">
        <f t="shared" si="258"/>
        <v>42599</v>
      </c>
      <c r="KQ23" s="44" t="str">
        <f t="shared" si="60"/>
        <v>3Wed</v>
      </c>
      <c r="KR23" s="229">
        <f>SUMPRODUCT((KR$6='Raw Data'!$I$2:$AN$2)*(KP23='Raw Data'!$B$3:$B$10473)*('Raw Data'!$I$3:$AN$10473))</f>
        <v>131</v>
      </c>
      <c r="KS23" s="228">
        <f t="shared" si="259"/>
        <v>42568</v>
      </c>
      <c r="KT23" s="44" t="str">
        <f t="shared" si="61"/>
        <v>3Sun</v>
      </c>
      <c r="KU23" s="229">
        <f>SUMPRODUCT((KU$6='Raw Data'!$I$2:$AN$2)*(KS23='Raw Data'!$B$3:$B$10473)*('Raw Data'!$I$3:$AN$10473))</f>
        <v>60</v>
      </c>
      <c r="KV23" s="228">
        <f t="shared" si="260"/>
        <v>42538</v>
      </c>
      <c r="KW23" s="44" t="str">
        <f t="shared" si="62"/>
        <v>3Fri</v>
      </c>
      <c r="KX23" s="229">
        <f>SUMPRODUCT((KX$6='Raw Data'!$I$2:$AN$2)*(KV23='Raw Data'!$B$3:$B$10473)*('Raw Data'!$I$3:$AN$10473))</f>
        <v>108</v>
      </c>
      <c r="KY23" s="228">
        <f t="shared" si="261"/>
        <v>42507</v>
      </c>
      <c r="KZ23" s="44" t="str">
        <f t="shared" si="63"/>
        <v>3Tue</v>
      </c>
      <c r="LA23" s="229">
        <f>SUMPRODUCT((LA$6='Raw Data'!$I$2:$AN$2)*(KY23='Raw Data'!$B$3:$B$10473)*('Raw Data'!$I$3:$AN$10473))</f>
        <v>115</v>
      </c>
      <c r="LB23" s="14"/>
      <c r="LC23" s="49" t="s">
        <v>80</v>
      </c>
      <c r="LD23" s="53">
        <f t="shared" si="322"/>
        <v>3.0515608558400562E-2</v>
      </c>
      <c r="LE23" s="53">
        <f t="shared" si="164"/>
        <v>3.7226058240768536E-2</v>
      </c>
      <c r="LF23" s="53">
        <f t="shared" si="165"/>
        <v>3.1740942609810835E-2</v>
      </c>
      <c r="LG23" s="53">
        <f t="shared" si="166"/>
        <v>4.9796156086196856E-2</v>
      </c>
      <c r="LH23" s="55">
        <f t="shared" ref="LH23:LH25" si="366">IFERROR(MEDIAN(LD23:LG23),"")</f>
        <v>3.4483500425289686E-2</v>
      </c>
      <c r="LI23" s="246"/>
      <c r="LJ23" s="228">
        <f t="shared" si="262"/>
        <v>42599</v>
      </c>
      <c r="LK23" s="44" t="str">
        <f t="shared" si="64"/>
        <v>3Wed</v>
      </c>
      <c r="LL23" s="229">
        <f>SUMPRODUCT((LL$6='Raw Data'!$I$2:$AN$2)*(LJ23='Raw Data'!$B$3:$B$10473)*('Raw Data'!$I$3:$AN$10473))</f>
        <v>0</v>
      </c>
      <c r="LM23" s="228">
        <f t="shared" si="263"/>
        <v>42568</v>
      </c>
      <c r="LN23" s="44" t="str">
        <f t="shared" si="65"/>
        <v>3Sun</v>
      </c>
      <c r="LO23" s="229">
        <f>SUMPRODUCT((LO$6='Raw Data'!$I$2:$AN$2)*(LM23='Raw Data'!$B$3:$B$10473)*('Raw Data'!$I$3:$AN$10473))</f>
        <v>0</v>
      </c>
      <c r="LP23" s="228">
        <f t="shared" si="264"/>
        <v>42538</v>
      </c>
      <c r="LQ23" s="44" t="str">
        <f t="shared" si="66"/>
        <v>3Fri</v>
      </c>
      <c r="LR23" s="229">
        <f>SUMPRODUCT((LR$6='Raw Data'!$I$2:$AN$2)*(LP23='Raw Data'!$B$3:$B$10473)*('Raw Data'!$I$3:$AN$10473))</f>
        <v>0</v>
      </c>
      <c r="LS23" s="228">
        <f t="shared" si="265"/>
        <v>42507</v>
      </c>
      <c r="LT23" s="44" t="str">
        <f t="shared" si="67"/>
        <v>3Tue</v>
      </c>
      <c r="LU23" s="229">
        <f>SUMPRODUCT((LU$6='Raw Data'!$I$2:$AN$2)*(LS23='Raw Data'!$B$3:$B$10473)*('Raw Data'!$I$3:$AN$10473))</f>
        <v>0</v>
      </c>
      <c r="LV23" s="14"/>
      <c r="LW23" s="49" t="s">
        <v>80</v>
      </c>
      <c r="LX23" s="53" t="str">
        <f t="shared" si="323"/>
        <v/>
      </c>
      <c r="LY23" s="53" t="str">
        <f t="shared" si="169"/>
        <v/>
      </c>
      <c r="LZ23" s="53" t="str">
        <f t="shared" si="170"/>
        <v/>
      </c>
      <c r="MA23" s="53" t="str">
        <f t="shared" si="171"/>
        <v/>
      </c>
      <c r="MB23" s="55" t="str">
        <f t="shared" ref="MB23:MB25" si="367">IFERROR(MEDIAN(LX23:MA23),"")</f>
        <v/>
      </c>
      <c r="MC23" s="246"/>
      <c r="MD23" s="228">
        <f t="shared" si="266"/>
        <v>42599</v>
      </c>
      <c r="ME23" s="44" t="str">
        <f t="shared" si="68"/>
        <v>3Wed</v>
      </c>
      <c r="MF23" s="229">
        <f>SUMPRODUCT((MF$6='Raw Data'!$I$2:$AN$2)*(MD23='Raw Data'!$B$3:$B$10473)*('Raw Data'!$I$3:$AN$10473))</f>
        <v>0</v>
      </c>
      <c r="MG23" s="228">
        <f t="shared" si="267"/>
        <v>42568</v>
      </c>
      <c r="MH23" s="44" t="str">
        <f t="shared" si="69"/>
        <v>3Sun</v>
      </c>
      <c r="MI23" s="229">
        <f>SUMPRODUCT((MI$6='Raw Data'!$I$2:$AN$2)*(MG23='Raw Data'!$B$3:$B$10473)*('Raw Data'!$I$3:$AN$10473))</f>
        <v>0</v>
      </c>
      <c r="MJ23" s="228">
        <f t="shared" si="268"/>
        <v>42538</v>
      </c>
      <c r="MK23" s="44" t="str">
        <f t="shared" si="70"/>
        <v>3Fri</v>
      </c>
      <c r="ML23" s="229">
        <f>SUMPRODUCT((ML$6='Raw Data'!$I$2:$AN$2)*(MJ23='Raw Data'!$B$3:$B$10473)*('Raw Data'!$I$3:$AN$10473))</f>
        <v>0</v>
      </c>
      <c r="MM23" s="228">
        <f t="shared" si="269"/>
        <v>42507</v>
      </c>
      <c r="MN23" s="44" t="str">
        <f t="shared" si="71"/>
        <v>3Tue</v>
      </c>
      <c r="MO23" s="229">
        <f>SUMPRODUCT((MO$6='Raw Data'!$I$2:$AN$2)*(MM23='Raw Data'!$B$3:$B$10473)*('Raw Data'!$I$3:$AN$10473))</f>
        <v>0</v>
      </c>
      <c r="MP23" s="14"/>
      <c r="MQ23" s="49" t="s">
        <v>80</v>
      </c>
      <c r="MR23" s="53" t="str">
        <f t="shared" si="324"/>
        <v/>
      </c>
      <c r="MS23" s="53" t="str">
        <f t="shared" si="174"/>
        <v/>
      </c>
      <c r="MT23" s="53" t="str">
        <f t="shared" si="175"/>
        <v/>
      </c>
      <c r="MU23" s="53" t="str">
        <f t="shared" si="176"/>
        <v/>
      </c>
      <c r="MV23" s="55" t="str">
        <f t="shared" ref="MV23:MV25" si="368">IFERROR(MEDIAN(MR23:MU23),"")</f>
        <v/>
      </c>
      <c r="MW23" s="246"/>
      <c r="MX23" s="228">
        <f t="shared" si="270"/>
        <v>42599</v>
      </c>
      <c r="MY23" s="44" t="str">
        <f t="shared" si="72"/>
        <v>3Wed</v>
      </c>
      <c r="MZ23" s="229">
        <f>SUMPRODUCT((MZ$6='Raw Data'!$I$2:$AN$2)*(MX23='Raw Data'!$B$3:$B$10473)*('Raw Data'!$I$3:$AN$10473))</f>
        <v>0</v>
      </c>
      <c r="NA23" s="228">
        <f t="shared" si="271"/>
        <v>42568</v>
      </c>
      <c r="NB23" s="44" t="str">
        <f t="shared" si="73"/>
        <v>3Sun</v>
      </c>
      <c r="NC23" s="229">
        <f>SUMPRODUCT((NC$6='Raw Data'!$I$2:$AN$2)*(NA23='Raw Data'!$B$3:$B$10473)*('Raw Data'!$I$3:$AN$10473))</f>
        <v>0</v>
      </c>
      <c r="ND23" s="228">
        <f t="shared" si="272"/>
        <v>42538</v>
      </c>
      <c r="NE23" s="44" t="str">
        <f t="shared" si="74"/>
        <v>3Fri</v>
      </c>
      <c r="NF23" s="229">
        <f>SUMPRODUCT((NF$6='Raw Data'!$I$2:$AN$2)*(ND23='Raw Data'!$B$3:$B$10473)*('Raw Data'!$I$3:$AN$10473))</f>
        <v>0</v>
      </c>
      <c r="NG23" s="228">
        <f t="shared" si="273"/>
        <v>42507</v>
      </c>
      <c r="NH23" s="44" t="str">
        <f t="shared" si="75"/>
        <v>3Tue</v>
      </c>
      <c r="NI23" s="229">
        <f>SUMPRODUCT((NI$6='Raw Data'!$I$2:$AN$2)*(NG23='Raw Data'!$B$3:$B$10473)*('Raw Data'!$I$3:$AN$10473))</f>
        <v>0</v>
      </c>
      <c r="NJ23" s="14"/>
      <c r="NK23" s="49" t="s">
        <v>80</v>
      </c>
      <c r="NL23" s="53" t="str">
        <f t="shared" si="325"/>
        <v/>
      </c>
      <c r="NM23" s="53" t="str">
        <f t="shared" si="179"/>
        <v/>
      </c>
      <c r="NN23" s="53" t="str">
        <f t="shared" si="180"/>
        <v/>
      </c>
      <c r="NO23" s="53" t="str">
        <f t="shared" si="181"/>
        <v/>
      </c>
      <c r="NP23" s="55" t="str">
        <f t="shared" ref="NP23:NP25" si="369">IFERROR(MEDIAN(NL23:NO23),"")</f>
        <v/>
      </c>
      <c r="NQ23" s="246"/>
      <c r="NR23" s="228">
        <f t="shared" si="274"/>
        <v>42599</v>
      </c>
      <c r="NS23" s="44" t="str">
        <f t="shared" si="76"/>
        <v>3Wed</v>
      </c>
      <c r="NT23" s="229">
        <f>SUMPRODUCT((NT$6='Raw Data'!$I$2:$AN$2)*(NR23='Raw Data'!$B$3:$B$10473)*('Raw Data'!$I$3:$AN$10473))</f>
        <v>0</v>
      </c>
      <c r="NU23" s="228">
        <f t="shared" si="275"/>
        <v>42568</v>
      </c>
      <c r="NV23" s="44" t="str">
        <f t="shared" si="77"/>
        <v>3Sun</v>
      </c>
      <c r="NW23" s="229">
        <f>SUMPRODUCT((NW$6='Raw Data'!$I$2:$AN$2)*(NU23='Raw Data'!$B$3:$B$10473)*('Raw Data'!$I$3:$AN$10473))</f>
        <v>0</v>
      </c>
      <c r="NX23" s="228">
        <f t="shared" si="276"/>
        <v>42538</v>
      </c>
      <c r="NY23" s="44" t="str">
        <f t="shared" si="78"/>
        <v>3Fri</v>
      </c>
      <c r="NZ23" s="229">
        <f>SUMPRODUCT((NZ$6='Raw Data'!$I$2:$AN$2)*(NX23='Raw Data'!$B$3:$B$10473)*('Raw Data'!$I$3:$AN$10473))</f>
        <v>0</v>
      </c>
      <c r="OA23" s="228">
        <f t="shared" si="277"/>
        <v>42507</v>
      </c>
      <c r="OB23" s="44" t="str">
        <f t="shared" si="79"/>
        <v>3Tue</v>
      </c>
      <c r="OC23" s="229">
        <f>SUMPRODUCT((OC$6='Raw Data'!$I$2:$AN$2)*(OA23='Raw Data'!$B$3:$B$10473)*('Raw Data'!$I$3:$AN$10473))</f>
        <v>0</v>
      </c>
      <c r="OD23" s="14"/>
      <c r="OE23" s="49" t="s">
        <v>80</v>
      </c>
      <c r="OF23" s="53" t="str">
        <f t="shared" si="326"/>
        <v/>
      </c>
      <c r="OG23" s="53" t="str">
        <f t="shared" si="184"/>
        <v/>
      </c>
      <c r="OH23" s="53" t="str">
        <f t="shared" si="185"/>
        <v/>
      </c>
      <c r="OI23" s="53" t="str">
        <f t="shared" si="186"/>
        <v/>
      </c>
      <c r="OJ23" s="55" t="str">
        <f t="shared" ref="OJ23:OJ25" si="370">IFERROR(MEDIAN(OF23:OI23),"")</f>
        <v/>
      </c>
      <c r="OK23" s="246"/>
      <c r="OL23" s="228">
        <f t="shared" si="278"/>
        <v>42599</v>
      </c>
      <c r="OM23" s="44" t="str">
        <f t="shared" si="80"/>
        <v>3Wed</v>
      </c>
      <c r="ON23" s="229">
        <f>SUMPRODUCT((ON$6='Raw Data'!$I$2:$AN$2)*(OL23='Raw Data'!$B$3:$B$10473)*('Raw Data'!$I$3:$AN$10473))</f>
        <v>0</v>
      </c>
      <c r="OO23" s="228">
        <f t="shared" si="279"/>
        <v>42568</v>
      </c>
      <c r="OP23" s="44" t="str">
        <f t="shared" si="81"/>
        <v>3Sun</v>
      </c>
      <c r="OQ23" s="229">
        <f>SUMPRODUCT((OQ$6='Raw Data'!$I$2:$AN$2)*(OO23='Raw Data'!$B$3:$B$10473)*('Raw Data'!$I$3:$AN$10473))</f>
        <v>0</v>
      </c>
      <c r="OR23" s="228">
        <f t="shared" si="280"/>
        <v>42538</v>
      </c>
      <c r="OS23" s="44" t="str">
        <f t="shared" si="82"/>
        <v>3Fri</v>
      </c>
      <c r="OT23" s="229">
        <f>SUMPRODUCT((OT$6='Raw Data'!$I$2:$AN$2)*(OR23='Raw Data'!$B$3:$B$10473)*('Raw Data'!$I$3:$AN$10473))</f>
        <v>0</v>
      </c>
      <c r="OU23" s="228">
        <f t="shared" si="281"/>
        <v>42507</v>
      </c>
      <c r="OV23" s="44" t="str">
        <f t="shared" si="83"/>
        <v>3Tue</v>
      </c>
      <c r="OW23" s="229">
        <f>SUMPRODUCT((OW$6='Raw Data'!$I$2:$AN$2)*(OU23='Raw Data'!$B$3:$B$10473)*('Raw Data'!$I$3:$AN$10473))</f>
        <v>0</v>
      </c>
      <c r="OX23" s="14"/>
      <c r="OY23" s="49" t="s">
        <v>80</v>
      </c>
      <c r="OZ23" s="53" t="str">
        <f t="shared" si="327"/>
        <v/>
      </c>
      <c r="PA23" s="53" t="str">
        <f t="shared" si="189"/>
        <v/>
      </c>
      <c r="PB23" s="53" t="str">
        <f t="shared" si="190"/>
        <v/>
      </c>
      <c r="PC23" s="53" t="str">
        <f t="shared" si="191"/>
        <v/>
      </c>
      <c r="PD23" s="55" t="str">
        <f t="shared" ref="PD23:PD25" si="371">IFERROR(MEDIAN(OZ23:PC23),"")</f>
        <v/>
      </c>
      <c r="PE23" s="246"/>
      <c r="PF23" s="228">
        <f t="shared" si="282"/>
        <v>42599</v>
      </c>
      <c r="PG23" s="44" t="str">
        <f t="shared" si="84"/>
        <v>3Wed</v>
      </c>
      <c r="PH23" s="229">
        <f>SUMPRODUCT((PH$6='Raw Data'!$I$2:$AN$2)*(PF23='Raw Data'!$B$3:$B$10473)*('Raw Data'!$I$3:$AN$10473))</f>
        <v>0</v>
      </c>
      <c r="PI23" s="228">
        <f t="shared" si="283"/>
        <v>42568</v>
      </c>
      <c r="PJ23" s="44" t="str">
        <f t="shared" si="85"/>
        <v>3Sun</v>
      </c>
      <c r="PK23" s="229">
        <f>SUMPRODUCT((PK$6='Raw Data'!$I$2:$AN$2)*(PI23='Raw Data'!$B$3:$B$10473)*('Raw Data'!$I$3:$AN$10473))</f>
        <v>0</v>
      </c>
      <c r="PL23" s="228">
        <f t="shared" si="284"/>
        <v>42538</v>
      </c>
      <c r="PM23" s="44" t="str">
        <f t="shared" si="86"/>
        <v>3Fri</v>
      </c>
      <c r="PN23" s="229">
        <f>SUMPRODUCT((PN$6='Raw Data'!$I$2:$AN$2)*(PL23='Raw Data'!$B$3:$B$10473)*('Raw Data'!$I$3:$AN$10473))</f>
        <v>0</v>
      </c>
      <c r="PO23" s="228">
        <f t="shared" si="285"/>
        <v>42507</v>
      </c>
      <c r="PP23" s="44" t="str">
        <f t="shared" si="87"/>
        <v>3Tue</v>
      </c>
      <c r="PQ23" s="229">
        <f>SUMPRODUCT((PQ$6='Raw Data'!$I$2:$AN$2)*(PO23='Raw Data'!$B$3:$B$10473)*('Raw Data'!$I$3:$AN$10473))</f>
        <v>0</v>
      </c>
      <c r="PR23" s="14"/>
      <c r="PS23" s="49" t="s">
        <v>80</v>
      </c>
      <c r="PT23" s="53" t="str">
        <f t="shared" si="328"/>
        <v/>
      </c>
      <c r="PU23" s="53" t="str">
        <f t="shared" si="194"/>
        <v/>
      </c>
      <c r="PV23" s="53" t="str">
        <f t="shared" si="195"/>
        <v/>
      </c>
      <c r="PW23" s="53" t="str">
        <f t="shared" si="196"/>
        <v/>
      </c>
      <c r="PX23" s="55" t="str">
        <f t="shared" ref="PX23:PX25" si="372">IFERROR(MEDIAN(PT23:PW23),"")</f>
        <v/>
      </c>
    </row>
    <row r="24" spans="2:440" ht="12.75" customHeight="1" x14ac:dyDescent="0.25">
      <c r="B24" s="228">
        <f t="shared" si="198"/>
        <v>42600</v>
      </c>
      <c r="C24" s="44" t="str">
        <f t="shared" si="0"/>
        <v>3Thu</v>
      </c>
      <c r="D24" s="229">
        <f>SUMPRODUCT((D$6='Raw Data'!$I$2:$AN$2)*(B24='Raw Data'!$B$3:$B$10473)*('Raw Data'!$I$3:$AN$10473))</f>
        <v>265</v>
      </c>
      <c r="E24" s="228">
        <f t="shared" si="199"/>
        <v>42569</v>
      </c>
      <c r="F24" s="44" t="str">
        <f t="shared" si="1"/>
        <v>3Mon</v>
      </c>
      <c r="G24" s="229">
        <f>SUMPRODUCT((G$6='Raw Data'!$I$2:$AN$2)*(E24='Raw Data'!$B$3:$B$10473)*('Raw Data'!$I$3:$AN$10473))</f>
        <v>276</v>
      </c>
      <c r="H24" s="228">
        <f t="shared" si="200"/>
        <v>42539</v>
      </c>
      <c r="I24" s="44" t="str">
        <f t="shared" si="2"/>
        <v>3Sat</v>
      </c>
      <c r="J24" s="229">
        <f>SUMPRODUCT((J$6='Raw Data'!$I$2:$AN$2)*(H24='Raw Data'!$B$3:$B$10473)*('Raw Data'!$I$3:$AN$10473))</f>
        <v>205</v>
      </c>
      <c r="K24" s="228">
        <f t="shared" si="201"/>
        <v>42508</v>
      </c>
      <c r="L24" s="44" t="str">
        <f t="shared" si="3"/>
        <v>3Wed</v>
      </c>
      <c r="M24" s="229">
        <f>SUMPRODUCT((M$6='Raw Data'!$I$2:$AN$2)*(K24='Raw Data'!$B$3:$B$10473)*('Raw Data'!$I$3:$AN$10473))</f>
        <v>197</v>
      </c>
      <c r="N24" s="14"/>
      <c r="O24" s="49" t="s">
        <v>81</v>
      </c>
      <c r="P24" s="53">
        <f t="shared" si="88"/>
        <v>3.8733779001179712E-2</v>
      </c>
      <c r="Q24" s="53">
        <f t="shared" si="89"/>
        <v>3.7130376344086023E-2</v>
      </c>
      <c r="R24" s="53">
        <f t="shared" si="90"/>
        <v>3.9572501444251874E-2</v>
      </c>
      <c r="S24" s="53">
        <f t="shared" si="91"/>
        <v>3.7733260153677277E-2</v>
      </c>
      <c r="T24" s="55">
        <f t="shared" si="351"/>
        <v>3.8233519577428494E-2</v>
      </c>
      <c r="U24" s="246"/>
      <c r="V24" s="228">
        <f t="shared" si="202"/>
        <v>42600</v>
      </c>
      <c r="W24" s="44" t="str">
        <f t="shared" si="4"/>
        <v>3Thu</v>
      </c>
      <c r="X24" s="229">
        <f>SUMPRODUCT((X$6='Raw Data'!$I$2:$AN$2)*(V24='Raw Data'!$B$3:$B$10473)*('Raw Data'!$I$3:$AN$10473))</f>
        <v>282</v>
      </c>
      <c r="Y24" s="228">
        <f t="shared" si="203"/>
        <v>42569</v>
      </c>
      <c r="Z24" s="44" t="str">
        <f t="shared" si="5"/>
        <v>3Mon</v>
      </c>
      <c r="AA24" s="229">
        <f>SUMPRODUCT((AA$6='Raw Data'!$I$2:$AN$2)*(Y24='Raw Data'!$B$3:$B$10473)*('Raw Data'!$I$3:$AN$10473))</f>
        <v>274</v>
      </c>
      <c r="AB24" s="228">
        <f t="shared" si="204"/>
        <v>42539</v>
      </c>
      <c r="AC24" s="44" t="str">
        <f t="shared" si="6"/>
        <v>3Sat</v>
      </c>
      <c r="AD24" s="229">
        <f>SUMPRODUCT((AD$6='Raw Data'!$I$2:$AN$2)*(AB24='Raw Data'!$B$3:$B$10473)*('Raw Data'!$I$3:$AN$10473))</f>
        <v>245</v>
      </c>
      <c r="AE24" s="228">
        <f t="shared" si="205"/>
        <v>42508</v>
      </c>
      <c r="AF24" s="44" t="str">
        <f t="shared" si="7"/>
        <v>3Wed</v>
      </c>
      <c r="AG24" s="229">
        <f>SUMPRODUCT((AG$6='Raw Data'!$I$2:$AN$2)*(AE24='Raw Data'!$B$3:$B$10473)*('Raw Data'!$I$3:$AN$10473))</f>
        <v>211</v>
      </c>
      <c r="AH24" s="14"/>
      <c r="AI24" s="49" t="s">
        <v>81</v>
      </c>
      <c r="AJ24" s="53">
        <f t="shared" si="308"/>
        <v>3.8447521865889213E-2</v>
      </c>
      <c r="AK24" s="53">
        <f t="shared" si="94"/>
        <v>3.7568876273167476E-2</v>
      </c>
      <c r="AL24" s="53">
        <f t="shared" si="95"/>
        <v>3.7346271014329233E-2</v>
      </c>
      <c r="AM24" s="53">
        <f t="shared" si="96"/>
        <v>3.4486632217479218E-2</v>
      </c>
      <c r="AN24" s="55">
        <f t="shared" si="352"/>
        <v>3.7457573643748354E-2</v>
      </c>
      <c r="AO24" s="246"/>
      <c r="AP24" s="228">
        <f t="shared" si="206"/>
        <v>42600</v>
      </c>
      <c r="AQ24" s="44" t="str">
        <f t="shared" si="8"/>
        <v>3Thu</v>
      </c>
      <c r="AR24" s="229">
        <f>SUMPRODUCT((AR$6='Raw Data'!$I$2:$AN$2)*(AP24='Raw Data'!$B$3:$B$10473)*('Raw Data'!$I$3:$AN$10473))</f>
        <v>88</v>
      </c>
      <c r="AS24" s="228">
        <f t="shared" si="207"/>
        <v>42569</v>
      </c>
      <c r="AT24" s="44" t="str">
        <f t="shared" si="9"/>
        <v>3Mon</v>
      </c>
      <c r="AU24" s="229">
        <f>SUMPRODUCT((AU$6='Raw Data'!$I$2:$AN$2)*(AS24='Raw Data'!$B$3:$B$10473)*('Raw Data'!$I$3:$AN$10473))</f>
        <v>104</v>
      </c>
      <c r="AV24" s="228">
        <f t="shared" si="208"/>
        <v>42539</v>
      </c>
      <c r="AW24" s="44" t="str">
        <f t="shared" si="10"/>
        <v>3Sat</v>
      </c>
      <c r="AX24" s="229">
        <f>SUMPRODUCT((AX$6='Raw Data'!$I$2:$AN$2)*(AV24='Raw Data'!$B$3:$B$10473)*('Raw Data'!$I$3:$AN$10473))</f>
        <v>120</v>
      </c>
      <c r="AY24" s="228">
        <f t="shared" si="209"/>
        <v>42508</v>
      </c>
      <c r="AZ24" s="44" t="str">
        <f t="shared" si="11"/>
        <v>3Wed</v>
      </c>
      <c r="BA24" s="229">
        <f>SUMPRODUCT((BA$6='Raw Data'!$I$2:$AN$2)*(AY24='Raw Data'!$B$3:$B$10473)*('Raw Data'!$I$3:$AN$10473))</f>
        <v>87</v>
      </c>
      <c r="BB24" s="14"/>
      <c r="BC24" s="49" t="s">
        <v>81</v>
      </c>
      <c r="BD24" s="53">
        <f t="shared" si="309"/>
        <v>3.495379670550422E-2</v>
      </c>
      <c r="BE24" s="53">
        <f t="shared" si="99"/>
        <v>3.786104605776737E-2</v>
      </c>
      <c r="BF24" s="53">
        <f t="shared" si="100"/>
        <v>3.6341238065906993E-2</v>
      </c>
      <c r="BG24" s="53">
        <f t="shared" si="101"/>
        <v>2.9723991507430998E-2</v>
      </c>
      <c r="BH24" s="55">
        <f t="shared" si="353"/>
        <v>3.564751738570561E-2</v>
      </c>
      <c r="BI24" s="246"/>
      <c r="BJ24" s="228">
        <f t="shared" si="210"/>
        <v>42600</v>
      </c>
      <c r="BK24" s="44" t="str">
        <f t="shared" si="12"/>
        <v>3Thu</v>
      </c>
      <c r="BL24" s="229">
        <f>SUMPRODUCT((BL$6='Raw Data'!$I$2:$AN$2)*(BJ24='Raw Data'!$B$3:$B$10473)*('Raw Data'!$I$3:$AN$10473))</f>
        <v>49</v>
      </c>
      <c r="BM24" s="228">
        <f t="shared" si="211"/>
        <v>42569</v>
      </c>
      <c r="BN24" s="44" t="str">
        <f t="shared" si="13"/>
        <v>3Mon</v>
      </c>
      <c r="BO24" s="229">
        <f>SUMPRODUCT((BO$6='Raw Data'!$I$2:$AN$2)*(BM24='Raw Data'!$B$3:$B$10473)*('Raw Data'!$I$3:$AN$10473))</f>
        <v>37</v>
      </c>
      <c r="BP24" s="228">
        <f t="shared" si="212"/>
        <v>42539</v>
      </c>
      <c r="BQ24" s="44" t="str">
        <f t="shared" si="14"/>
        <v>3Sat</v>
      </c>
      <c r="BR24" s="229">
        <f>SUMPRODUCT((BR$6='Raw Data'!$I$2:$AN$2)*(BP24='Raw Data'!$B$3:$B$10473)*('Raw Data'!$I$3:$AN$10473))</f>
        <v>43</v>
      </c>
      <c r="BS24" s="228">
        <f t="shared" si="213"/>
        <v>42508</v>
      </c>
      <c r="BT24" s="44" t="str">
        <f t="shared" si="15"/>
        <v>3Wed</v>
      </c>
      <c r="BU24" s="229">
        <f>SUMPRODUCT((BU$6='Raw Data'!$I$2:$AN$2)*(BS24='Raw Data'!$B$3:$B$10473)*('Raw Data'!$I$3:$AN$10473))</f>
        <v>67</v>
      </c>
      <c r="BV24" s="14"/>
      <c r="BW24" s="49" t="s">
        <v>81</v>
      </c>
      <c r="BX24" s="53">
        <f t="shared" si="310"/>
        <v>5.5879899916597163E-2</v>
      </c>
      <c r="BY24" s="53">
        <f t="shared" si="104"/>
        <v>2.7288732394366196E-2</v>
      </c>
      <c r="BZ24" s="53">
        <f t="shared" si="105"/>
        <v>3.5377358490566037E-2</v>
      </c>
      <c r="CA24" s="53">
        <f t="shared" si="106"/>
        <v>2.7195027195027196E-2</v>
      </c>
      <c r="CB24" s="55">
        <f t="shared" si="354"/>
        <v>3.1333045442466116E-2</v>
      </c>
      <c r="CC24" s="246"/>
      <c r="CD24" s="228">
        <f t="shared" si="214"/>
        <v>42600</v>
      </c>
      <c r="CE24" s="44" t="str">
        <f t="shared" si="16"/>
        <v>3Thu</v>
      </c>
      <c r="CF24" s="229">
        <f>SUMPRODUCT((CF$6='Raw Data'!$I$2:$AN$2)*(CD24='Raw Data'!$B$3:$B$10473)*('Raw Data'!$I$3:$AN$10473))</f>
        <v>426</v>
      </c>
      <c r="CG24" s="228">
        <f t="shared" si="215"/>
        <v>42569</v>
      </c>
      <c r="CH24" s="44" t="str">
        <f t="shared" si="17"/>
        <v>3Mon</v>
      </c>
      <c r="CI24" s="229">
        <f>SUMPRODUCT((CI$6='Raw Data'!$I$2:$AN$2)*(CG24='Raw Data'!$B$3:$B$10473)*('Raw Data'!$I$3:$AN$10473))</f>
        <v>497</v>
      </c>
      <c r="CJ24" s="228">
        <f t="shared" si="216"/>
        <v>42539</v>
      </c>
      <c r="CK24" s="44" t="str">
        <f t="shared" si="18"/>
        <v>3Sat</v>
      </c>
      <c r="CL24" s="229">
        <f>SUMPRODUCT((CL$6='Raw Data'!$I$2:$AN$2)*(CJ24='Raw Data'!$B$3:$B$10473)*('Raw Data'!$I$3:$AN$10473))</f>
        <v>390</v>
      </c>
      <c r="CM24" s="228">
        <f t="shared" si="217"/>
        <v>42508</v>
      </c>
      <c r="CN24" s="44" t="str">
        <f t="shared" si="19"/>
        <v>3Wed</v>
      </c>
      <c r="CO24" s="229">
        <f>SUMPRODUCT((CO$6='Raw Data'!$I$2:$AN$2)*(CM24='Raw Data'!$B$3:$B$10473)*('Raw Data'!$I$3:$AN$10473))</f>
        <v>605</v>
      </c>
      <c r="CP24" s="14"/>
      <c r="CQ24" s="49" t="s">
        <v>81</v>
      </c>
      <c r="CR24" s="53">
        <f t="shared" si="311"/>
        <v>4.385646973541138E-2</v>
      </c>
      <c r="CS24" s="53">
        <f t="shared" si="109"/>
        <v>3.3751205400192864E-2</v>
      </c>
      <c r="CT24" s="53">
        <f t="shared" si="110"/>
        <v>4.3478260869565216E-2</v>
      </c>
      <c r="CU24" s="53">
        <f t="shared" si="111"/>
        <v>3.4812286689419797E-2</v>
      </c>
      <c r="CV24" s="55">
        <f t="shared" si="355"/>
        <v>3.9145273779492507E-2</v>
      </c>
      <c r="CW24" s="246"/>
      <c r="CX24" s="228">
        <f t="shared" si="218"/>
        <v>42600</v>
      </c>
      <c r="CY24" s="44" t="str">
        <f t="shared" si="20"/>
        <v>3Thu</v>
      </c>
      <c r="CZ24" s="229">
        <f>SUMPRODUCT((CZ$6='Raw Data'!$I$2:$AN$2)*(CX24='Raw Data'!$B$3:$B$10473)*('Raw Data'!$I$3:$AN$10473))</f>
        <v>90</v>
      </c>
      <c r="DA24" s="228">
        <f t="shared" si="219"/>
        <v>42569</v>
      </c>
      <c r="DB24" s="44" t="str">
        <f t="shared" si="21"/>
        <v>3Mon</v>
      </c>
      <c r="DC24" s="229">
        <f>SUMPRODUCT((DC$6='Raw Data'!$I$2:$AN$2)*(DA24='Raw Data'!$B$3:$B$10473)*('Raw Data'!$I$3:$AN$10473))</f>
        <v>90</v>
      </c>
      <c r="DD24" s="228">
        <f t="shared" si="220"/>
        <v>42539</v>
      </c>
      <c r="DE24" s="44" t="str">
        <f t="shared" si="22"/>
        <v>3Sat</v>
      </c>
      <c r="DF24" s="229">
        <f>SUMPRODUCT((DF$6='Raw Data'!$I$2:$AN$2)*(DD24='Raw Data'!$B$3:$B$10473)*('Raw Data'!$I$3:$AN$10473))</f>
        <v>76</v>
      </c>
      <c r="DG24" s="228">
        <f t="shared" si="221"/>
        <v>42600</v>
      </c>
      <c r="DH24" s="44" t="str">
        <f t="shared" si="23"/>
        <v>3Thu</v>
      </c>
      <c r="DI24" s="229">
        <f>SUMPRODUCT((DI$6='Raw Data'!$I$2:$AN$2)*(DG24='Raw Data'!$B$3:$B$10473)*('Raw Data'!$I$3:$AN$10473))</f>
        <v>90</v>
      </c>
      <c r="DJ24" s="14"/>
      <c r="DK24" s="49" t="s">
        <v>81</v>
      </c>
      <c r="DL24" s="53">
        <f t="shared" si="312"/>
        <v>3.5984166966534725E-2</v>
      </c>
      <c r="DM24" s="53">
        <f t="shared" si="114"/>
        <v>2.7885027885027884E-2</v>
      </c>
      <c r="DN24" s="53">
        <f t="shared" si="115"/>
        <v>3.3748361730013103E-2</v>
      </c>
      <c r="DO24" s="53">
        <f t="shared" si="116"/>
        <v>3.5984166966534725E-2</v>
      </c>
      <c r="DP24" s="55">
        <f t="shared" si="356"/>
        <v>3.4866264348273918E-2</v>
      </c>
      <c r="DQ24" s="246"/>
      <c r="DR24" s="228">
        <f t="shared" si="222"/>
        <v>42600</v>
      </c>
      <c r="DS24" s="44" t="str">
        <f t="shared" si="24"/>
        <v>3Thu</v>
      </c>
      <c r="DT24" s="229">
        <f>SUMPRODUCT((DT$6='Raw Data'!$I$2:$AN$2)*(DR24='Raw Data'!$B$3:$B$10473)*('Raw Data'!$I$3:$AN$10473))</f>
        <v>327</v>
      </c>
      <c r="DU24" s="228">
        <f t="shared" si="223"/>
        <v>42569</v>
      </c>
      <c r="DV24" s="44" t="str">
        <f t="shared" si="25"/>
        <v>3Mon</v>
      </c>
      <c r="DW24" s="229">
        <f>SUMPRODUCT((DW$6='Raw Data'!$I$2:$AN$2)*(DU24='Raw Data'!$B$3:$B$10473)*('Raw Data'!$I$3:$AN$10473))</f>
        <v>357</v>
      </c>
      <c r="DX24" s="228">
        <f t="shared" si="224"/>
        <v>42539</v>
      </c>
      <c r="DY24" s="44" t="str">
        <f t="shared" si="26"/>
        <v>3Sat</v>
      </c>
      <c r="DZ24" s="229">
        <f>SUMPRODUCT((DZ$6='Raw Data'!$I$2:$AN$2)*(DX24='Raw Data'!$B$3:$B$10473)*('Raw Data'!$I$3:$AN$10473))</f>
        <v>0</v>
      </c>
      <c r="EA24" s="228">
        <f t="shared" si="225"/>
        <v>42508</v>
      </c>
      <c r="EB24" s="44" t="str">
        <f t="shared" si="27"/>
        <v>3Wed</v>
      </c>
      <c r="EC24" s="229">
        <f>SUMPRODUCT((EC$6='Raw Data'!$I$2:$AN$2)*(EA24='Raw Data'!$B$3:$B$10473)*('Raw Data'!$I$3:$AN$10473))</f>
        <v>89</v>
      </c>
      <c r="ED24" s="14"/>
      <c r="EE24" s="49" t="s">
        <v>81</v>
      </c>
      <c r="EF24" s="53">
        <f t="shared" si="313"/>
        <v>3.8779956427015254E-2</v>
      </c>
      <c r="EG24" s="53">
        <f t="shared" si="119"/>
        <v>4.7086521483225424E-2</v>
      </c>
      <c r="EH24" s="53">
        <f t="shared" si="120"/>
        <v>3.3881792595799959E-2</v>
      </c>
      <c r="EI24" s="53">
        <f t="shared" si="121"/>
        <v>3.3342997970426211E-2</v>
      </c>
      <c r="EJ24" s="55">
        <f t="shared" si="357"/>
        <v>3.633087451140761E-2</v>
      </c>
      <c r="EK24" s="246"/>
      <c r="EL24" s="228">
        <f t="shared" si="226"/>
        <v>42600</v>
      </c>
      <c r="EM24" s="44" t="str">
        <f t="shared" si="28"/>
        <v>3Thu</v>
      </c>
      <c r="EN24" s="229">
        <f>SUMPRODUCT((EN$6='Raw Data'!$I$2:$AN$2)*(EL24='Raw Data'!$B$3:$B$10473)*('Raw Data'!$I$3:$AN$10473))</f>
        <v>2899</v>
      </c>
      <c r="EO24" s="228">
        <f t="shared" si="227"/>
        <v>42569</v>
      </c>
      <c r="EP24" s="44" t="str">
        <f t="shared" si="29"/>
        <v>3Mon</v>
      </c>
      <c r="EQ24" s="229">
        <f>SUMPRODUCT((EQ$6='Raw Data'!$I$2:$AN$2)*(EO24='Raw Data'!$B$3:$B$10473)*('Raw Data'!$I$3:$AN$10473))</f>
        <v>3398</v>
      </c>
      <c r="ER24" s="228">
        <f t="shared" si="228"/>
        <v>42539</v>
      </c>
      <c r="ES24" s="44" t="str">
        <f t="shared" si="30"/>
        <v>3Sat</v>
      </c>
      <c r="ET24" s="229">
        <f>SUMPRODUCT((ET$6='Raw Data'!$I$2:$AN$2)*(ER24='Raw Data'!$B$3:$B$10473)*('Raw Data'!$I$3:$AN$10473))</f>
        <v>1940</v>
      </c>
      <c r="EU24" s="228">
        <f t="shared" si="229"/>
        <v>42508</v>
      </c>
      <c r="EV24" s="44" t="str">
        <f t="shared" si="31"/>
        <v>3Wed</v>
      </c>
      <c r="EW24" s="229">
        <f>SUMPRODUCT((EW$6='Raw Data'!$I$2:$AN$2)*(EU24='Raw Data'!$B$3:$B$10473)*('Raw Data'!$I$3:$AN$10473))</f>
        <v>2936</v>
      </c>
      <c r="EX24" s="14"/>
      <c r="EY24" s="49" t="s">
        <v>81</v>
      </c>
      <c r="EZ24" s="53">
        <f t="shared" si="314"/>
        <v>3.661350060482111E-2</v>
      </c>
      <c r="FA24" s="53">
        <f t="shared" si="124"/>
        <v>3.6062314423617743E-2</v>
      </c>
      <c r="FB24" s="53">
        <f t="shared" si="125"/>
        <v>3.8474642903944437E-2</v>
      </c>
      <c r="FC24" s="53">
        <f t="shared" si="126"/>
        <v>3.5754958716902346E-2</v>
      </c>
      <c r="FD24" s="55">
        <f t="shared" si="358"/>
        <v>3.6337907514219427E-2</v>
      </c>
      <c r="FE24" s="246"/>
      <c r="FF24" s="228">
        <f t="shared" si="230"/>
        <v>42600</v>
      </c>
      <c r="FG24" s="44" t="str">
        <f t="shared" si="32"/>
        <v>3Thu</v>
      </c>
      <c r="FH24" s="229">
        <f>SUMPRODUCT((FH$6='Raw Data'!$I$2:$AN$2)*(FF24='Raw Data'!$B$3:$B$10473)*('Raw Data'!$I$3:$AN$10473))</f>
        <v>2674</v>
      </c>
      <c r="FI24" s="228">
        <f t="shared" si="231"/>
        <v>42569</v>
      </c>
      <c r="FJ24" s="44" t="str">
        <f t="shared" si="33"/>
        <v>3Mon</v>
      </c>
      <c r="FK24" s="229">
        <f>SUMPRODUCT((FK$6='Raw Data'!$I$2:$AN$2)*(FI24='Raw Data'!$B$3:$B$10473)*('Raw Data'!$I$3:$AN$10473))</f>
        <v>2436</v>
      </c>
      <c r="FL24" s="228">
        <f t="shared" si="232"/>
        <v>42539</v>
      </c>
      <c r="FM24" s="44" t="str">
        <f t="shared" si="34"/>
        <v>3Sat</v>
      </c>
      <c r="FN24" s="229">
        <f>SUMPRODUCT((FN$6='Raw Data'!$I$2:$AN$2)*(FL24='Raw Data'!$B$3:$B$10473)*('Raw Data'!$I$3:$AN$10473))</f>
        <v>1602</v>
      </c>
      <c r="FO24" s="228">
        <f t="shared" si="233"/>
        <v>42508</v>
      </c>
      <c r="FP24" s="44" t="str">
        <f t="shared" si="35"/>
        <v>3Wed</v>
      </c>
      <c r="FQ24" s="229">
        <f>SUMPRODUCT((FQ$6='Raw Data'!$I$2:$AN$2)*(FO24='Raw Data'!$B$3:$B$10473)*('Raw Data'!$I$3:$AN$10473))</f>
        <v>2043</v>
      </c>
      <c r="FR24" s="14"/>
      <c r="FS24" s="49" t="s">
        <v>81</v>
      </c>
      <c r="FT24" s="53">
        <f t="shared" si="315"/>
        <v>3.4386413747832967E-2</v>
      </c>
      <c r="FU24" s="53">
        <f t="shared" si="129"/>
        <v>3.5327399434209615E-2</v>
      </c>
      <c r="FV24" s="53">
        <f t="shared" si="130"/>
        <v>3.5427670476941273E-2</v>
      </c>
      <c r="FW24" s="53">
        <f t="shared" si="131"/>
        <v>3.9025908788612021E-2</v>
      </c>
      <c r="FX24" s="55">
        <f t="shared" si="359"/>
        <v>3.537753495557544E-2</v>
      </c>
      <c r="FY24" s="246"/>
      <c r="FZ24" s="228">
        <f t="shared" si="234"/>
        <v>42600</v>
      </c>
      <c r="GA24" s="44" t="str">
        <f t="shared" si="36"/>
        <v>3Thu</v>
      </c>
      <c r="GB24" s="229">
        <f>SUMPRODUCT((GB$6='Raw Data'!$I$2:$AN$2)*(FZ24='Raw Data'!$B$3:$B$10473)*('Raw Data'!$I$3:$AN$10473))</f>
        <v>153</v>
      </c>
      <c r="GC24" s="228">
        <f t="shared" si="235"/>
        <v>42569</v>
      </c>
      <c r="GD24" s="44" t="str">
        <f t="shared" si="37"/>
        <v>3Mon</v>
      </c>
      <c r="GE24" s="229">
        <f>SUMPRODUCT((GE$6='Raw Data'!$I$2:$AN$2)*(GC24='Raw Data'!$B$3:$B$10473)*('Raw Data'!$I$3:$AN$10473))</f>
        <v>172</v>
      </c>
      <c r="GF24" s="228">
        <f t="shared" si="236"/>
        <v>42539</v>
      </c>
      <c r="GG24" s="44" t="str">
        <f t="shared" si="38"/>
        <v>3Sat</v>
      </c>
      <c r="GH24" s="229">
        <f>SUMPRODUCT((GH$6='Raw Data'!$I$2:$AN$2)*(GF24='Raw Data'!$B$3:$B$10473)*('Raw Data'!$I$3:$AN$10473))</f>
        <v>137</v>
      </c>
      <c r="GI24" s="228">
        <f t="shared" si="237"/>
        <v>42508</v>
      </c>
      <c r="GJ24" s="44" t="str">
        <f t="shared" si="39"/>
        <v>3Wed</v>
      </c>
      <c r="GK24" s="229">
        <f>SUMPRODUCT((GK$6='Raw Data'!$I$2:$AN$2)*(GI24='Raw Data'!$B$3:$B$10473)*('Raw Data'!$I$3:$AN$10473))</f>
        <v>185</v>
      </c>
      <c r="GL24" s="14"/>
      <c r="GM24" s="49" t="s">
        <v>81</v>
      </c>
      <c r="GN24" s="53">
        <f t="shared" si="316"/>
        <v>4.2141230068337129E-2</v>
      </c>
      <c r="GO24" s="53">
        <f t="shared" si="134"/>
        <v>3.3681214421252374E-2</v>
      </c>
      <c r="GP24" s="53">
        <f t="shared" si="135"/>
        <v>4.0385497934832489E-2</v>
      </c>
      <c r="GQ24" s="53">
        <f t="shared" si="136"/>
        <v>3.0673431734317344E-2</v>
      </c>
      <c r="GR24" s="55">
        <f t="shared" si="360"/>
        <v>3.7033356178042431E-2</v>
      </c>
      <c r="GS24" s="246"/>
      <c r="GT24" s="228">
        <f t="shared" si="238"/>
        <v>42600</v>
      </c>
      <c r="GU24" s="44" t="str">
        <f t="shared" si="40"/>
        <v>3Thu</v>
      </c>
      <c r="GV24" s="229">
        <f>SUMPRODUCT((GV$6='Raw Data'!$I$2:$AN$2)*(GT24='Raw Data'!$B$3:$B$10473)*('Raw Data'!$I$3:$AN$10473))</f>
        <v>87</v>
      </c>
      <c r="GW24" s="228">
        <f t="shared" si="239"/>
        <v>42569</v>
      </c>
      <c r="GX24" s="44" t="str">
        <f t="shared" si="41"/>
        <v>3Mon</v>
      </c>
      <c r="GY24" s="229">
        <f>SUMPRODUCT((GY$6='Raw Data'!$I$2:$AN$2)*(GW24='Raw Data'!$B$3:$B$10473)*('Raw Data'!$I$3:$AN$10473))</f>
        <v>160</v>
      </c>
      <c r="GZ24" s="228">
        <f t="shared" si="240"/>
        <v>42539</v>
      </c>
      <c r="HA24" s="44" t="str">
        <f t="shared" si="42"/>
        <v>3Sat</v>
      </c>
      <c r="HB24" s="229">
        <f>SUMPRODUCT((HB$6='Raw Data'!$I$2:$AN$2)*(GZ24='Raw Data'!$B$3:$B$10473)*('Raw Data'!$I$3:$AN$10473))</f>
        <v>83</v>
      </c>
      <c r="HC24" s="228">
        <f t="shared" si="241"/>
        <v>42508</v>
      </c>
      <c r="HD24" s="44" t="str">
        <f t="shared" si="43"/>
        <v>3Wed</v>
      </c>
      <c r="HE24" s="229">
        <f>SUMPRODUCT((HE$6='Raw Data'!$I$2:$AN$2)*(HC24='Raw Data'!$B$3:$B$10473)*('Raw Data'!$I$3:$AN$10473))</f>
        <v>61</v>
      </c>
      <c r="HF24" s="14"/>
      <c r="HG24" s="49" t="s">
        <v>81</v>
      </c>
      <c r="HH24" s="53">
        <f t="shared" si="317"/>
        <v>3.4777651083238312E-2</v>
      </c>
      <c r="HI24" s="53">
        <f t="shared" si="139"/>
        <v>3.4482758620689655E-2</v>
      </c>
      <c r="HJ24" s="53">
        <f t="shared" si="140"/>
        <v>4.7203274215552524E-2</v>
      </c>
      <c r="HK24" s="53">
        <f t="shared" si="141"/>
        <v>3.9500201531640466E-2</v>
      </c>
      <c r="HL24" s="55">
        <f t="shared" si="361"/>
        <v>3.7138926307439389E-2</v>
      </c>
      <c r="HM24" s="246"/>
      <c r="HN24" s="228">
        <f t="shared" si="242"/>
        <v>42600</v>
      </c>
      <c r="HO24" s="44" t="str">
        <f t="shared" si="44"/>
        <v>3Thu</v>
      </c>
      <c r="HP24" s="229">
        <f>SUMPRODUCT((HP$6='Raw Data'!$I$2:$AN$2)*(HN24='Raw Data'!$B$3:$B$10473)*('Raw Data'!$I$3:$AN$10473))</f>
        <v>152</v>
      </c>
      <c r="HQ24" s="228">
        <f t="shared" si="243"/>
        <v>42569</v>
      </c>
      <c r="HR24" s="44" t="str">
        <f t="shared" si="45"/>
        <v>3Mon</v>
      </c>
      <c r="HS24" s="229">
        <f>SUMPRODUCT((HS$6='Raw Data'!$I$2:$AN$2)*(HQ24='Raw Data'!$B$3:$B$10473)*('Raw Data'!$I$3:$AN$10473))</f>
        <v>163</v>
      </c>
      <c r="HT24" s="228">
        <f t="shared" si="244"/>
        <v>42539</v>
      </c>
      <c r="HU24" s="44" t="str">
        <f t="shared" si="46"/>
        <v>3Sat</v>
      </c>
      <c r="HV24" s="229">
        <f>SUMPRODUCT((HV$6='Raw Data'!$I$2:$AN$2)*(HT24='Raw Data'!$B$3:$B$10473)*('Raw Data'!$I$3:$AN$10473))</f>
        <v>107</v>
      </c>
      <c r="HW24" s="228">
        <f t="shared" si="245"/>
        <v>42508</v>
      </c>
      <c r="HX24" s="44" t="str">
        <f t="shared" si="47"/>
        <v>3Wed</v>
      </c>
      <c r="HY24" s="229">
        <f>SUMPRODUCT((HY$6='Raw Data'!$I$2:$AN$2)*(HW24='Raw Data'!$B$3:$B$10473)*('Raw Data'!$I$3:$AN$10473))</f>
        <v>198</v>
      </c>
      <c r="HZ24" s="14"/>
      <c r="IA24" s="49" t="s">
        <v>81</v>
      </c>
      <c r="IB24" s="53">
        <f t="shared" si="318"/>
        <v>4.1728134878819809E-2</v>
      </c>
      <c r="IC24" s="53">
        <f t="shared" si="144"/>
        <v>2.3985239852398525E-2</v>
      </c>
      <c r="ID24" s="53">
        <f t="shared" si="145"/>
        <v>3.1256736365596033E-2</v>
      </c>
      <c r="IE24" s="53">
        <f t="shared" si="146"/>
        <v>3.4415160095839684E-2</v>
      </c>
      <c r="IF24" s="55">
        <f t="shared" si="362"/>
        <v>3.2835948230717858E-2</v>
      </c>
      <c r="IG24" s="246"/>
      <c r="IH24" s="228">
        <f t="shared" si="246"/>
        <v>42600</v>
      </c>
      <c r="II24" s="44" t="str">
        <f t="shared" si="48"/>
        <v>3Thu</v>
      </c>
      <c r="IJ24" s="229">
        <f>SUMPRODUCT((IJ$6='Raw Data'!$I$2:$AN$2)*(IH24='Raw Data'!$B$3:$B$10473)*('Raw Data'!$I$3:$AN$10473))</f>
        <v>27</v>
      </c>
      <c r="IK24" s="228">
        <f t="shared" si="247"/>
        <v>42569</v>
      </c>
      <c r="IL24" s="44" t="str">
        <f t="shared" si="49"/>
        <v>3Mon</v>
      </c>
      <c r="IM24" s="229">
        <f>SUMPRODUCT((IM$6='Raw Data'!$I$2:$AN$2)*(IK24='Raw Data'!$B$3:$B$10473)*('Raw Data'!$I$3:$AN$10473))</f>
        <v>39</v>
      </c>
      <c r="IN24" s="228">
        <f t="shared" si="248"/>
        <v>42539</v>
      </c>
      <c r="IO24" s="44" t="str">
        <f t="shared" si="50"/>
        <v>3Sat</v>
      </c>
      <c r="IP24" s="229">
        <f>SUMPRODUCT((IP$6='Raw Data'!$I$2:$AN$2)*(IN24='Raw Data'!$B$3:$B$10473)*('Raw Data'!$I$3:$AN$10473))</f>
        <v>0</v>
      </c>
      <c r="IQ24" s="228">
        <f t="shared" si="249"/>
        <v>42508</v>
      </c>
      <c r="IR24" s="44" t="str">
        <f t="shared" si="51"/>
        <v>3Wed</v>
      </c>
      <c r="IS24" s="229">
        <f>SUMPRODUCT((IS$6='Raw Data'!$I$2:$AN$2)*(IQ24='Raw Data'!$B$3:$B$10473)*('Raw Data'!$I$3:$AN$10473))</f>
        <v>32</v>
      </c>
      <c r="IT24" s="14"/>
      <c r="IU24" s="49" t="s">
        <v>81</v>
      </c>
      <c r="IV24" s="53">
        <f t="shared" si="319"/>
        <v>5.7142857142857141E-2</v>
      </c>
      <c r="IW24" s="53">
        <f t="shared" si="149"/>
        <v>5.3803339517625233E-2</v>
      </c>
      <c r="IX24" s="53">
        <f t="shared" si="150"/>
        <v>4.8064085447263018E-2</v>
      </c>
      <c r="IY24" s="53">
        <f t="shared" si="151"/>
        <v>4.145077720207254E-2</v>
      </c>
      <c r="IZ24" s="55">
        <f t="shared" si="363"/>
        <v>5.0933712482444125E-2</v>
      </c>
      <c r="JA24" s="246"/>
      <c r="JB24" s="228">
        <f t="shared" si="250"/>
        <v>42600</v>
      </c>
      <c r="JC24" s="44" t="str">
        <f t="shared" si="52"/>
        <v>3Thu</v>
      </c>
      <c r="JD24" s="229">
        <f>SUMPRODUCT((JD$6='Raw Data'!$I$2:$AN$2)*(JB24='Raw Data'!$B$3:$B$10473)*('Raw Data'!$I$3:$AN$10473))</f>
        <v>85</v>
      </c>
      <c r="JE24" s="228">
        <f t="shared" si="251"/>
        <v>42569</v>
      </c>
      <c r="JF24" s="44" t="str">
        <f t="shared" si="53"/>
        <v>3Mon</v>
      </c>
      <c r="JG24" s="229">
        <f>SUMPRODUCT((JG$6='Raw Data'!$I$2:$AN$2)*(JE24='Raw Data'!$B$3:$B$10473)*('Raw Data'!$I$3:$AN$10473))</f>
        <v>75</v>
      </c>
      <c r="JH24" s="228">
        <f t="shared" si="252"/>
        <v>42539</v>
      </c>
      <c r="JI24" s="44" t="str">
        <f t="shared" si="54"/>
        <v>3Sat</v>
      </c>
      <c r="JJ24" s="229">
        <f>SUMPRODUCT((JJ$6='Raw Data'!$I$2:$AN$2)*(JH24='Raw Data'!$B$3:$B$10473)*('Raw Data'!$I$3:$AN$10473))</f>
        <v>0</v>
      </c>
      <c r="JK24" s="228">
        <f t="shared" si="253"/>
        <v>42508</v>
      </c>
      <c r="JL24" s="44" t="str">
        <f t="shared" si="55"/>
        <v>3Wed</v>
      </c>
      <c r="JM24" s="229">
        <f>SUMPRODUCT((JM$6='Raw Data'!$I$2:$AN$2)*(JK24='Raw Data'!$B$3:$B$10473)*('Raw Data'!$I$3:$AN$10473))</f>
        <v>93</v>
      </c>
      <c r="JN24" s="14"/>
      <c r="JO24" s="49" t="s">
        <v>81</v>
      </c>
      <c r="JP24" s="53">
        <f t="shared" si="320"/>
        <v>5.0847457627118647E-2</v>
      </c>
      <c r="JQ24" s="53">
        <f t="shared" si="154"/>
        <v>4.5352743561030237E-2</v>
      </c>
      <c r="JR24" s="53">
        <f t="shared" si="155"/>
        <v>4.3854231006794316E-2</v>
      </c>
      <c r="JS24" s="53">
        <f t="shared" si="156"/>
        <v>4.2066027689030887E-2</v>
      </c>
      <c r="JT24" s="55">
        <f t="shared" si="364"/>
        <v>4.460348728391228E-2</v>
      </c>
      <c r="JU24" s="246"/>
      <c r="JV24" s="228">
        <f t="shared" si="254"/>
        <v>42600</v>
      </c>
      <c r="JW24" s="44" t="str">
        <f t="shared" si="56"/>
        <v>3Thu</v>
      </c>
      <c r="JX24" s="229">
        <f>SUMPRODUCT((JX$6='Raw Data'!$I$2:$AN$2)*(JV24='Raw Data'!$B$3:$B$10473)*('Raw Data'!$I$3:$AN$10473))</f>
        <v>623</v>
      </c>
      <c r="JY24" s="228">
        <f t="shared" si="255"/>
        <v>42569</v>
      </c>
      <c r="JZ24" s="44" t="str">
        <f t="shared" si="57"/>
        <v>3Mon</v>
      </c>
      <c r="KA24" s="229">
        <f>SUMPRODUCT((KA$6='Raw Data'!$I$2:$AN$2)*(JY24='Raw Data'!$B$3:$B$10473)*('Raw Data'!$I$3:$AN$10473))</f>
        <v>622</v>
      </c>
      <c r="KB24" s="228">
        <f t="shared" si="256"/>
        <v>42539</v>
      </c>
      <c r="KC24" s="44" t="str">
        <f t="shared" si="58"/>
        <v>3Sat</v>
      </c>
      <c r="KD24" s="229">
        <f>SUMPRODUCT((KD$6='Raw Data'!$I$2:$AN$2)*(KB24='Raw Data'!$B$3:$B$10473)*('Raw Data'!$I$3:$AN$10473))</f>
        <v>141</v>
      </c>
      <c r="KE24" s="228">
        <f t="shared" si="257"/>
        <v>42508</v>
      </c>
      <c r="KF24" s="44" t="str">
        <f t="shared" si="59"/>
        <v>3Wed</v>
      </c>
      <c r="KG24" s="229">
        <f>SUMPRODUCT((KG$6='Raw Data'!$I$2:$AN$2)*(KE24='Raw Data'!$B$3:$B$10473)*('Raw Data'!$I$3:$AN$10473))</f>
        <v>728</v>
      </c>
      <c r="KH24" s="14"/>
      <c r="KI24" s="49" t="s">
        <v>81</v>
      </c>
      <c r="KJ24" s="53">
        <f t="shared" si="321"/>
        <v>4.7442163571195829E-2</v>
      </c>
      <c r="KK24" s="53">
        <f t="shared" si="159"/>
        <v>3.5699373695198329E-2</v>
      </c>
      <c r="KL24" s="53">
        <f t="shared" si="160"/>
        <v>5.1558669001751316E-2</v>
      </c>
      <c r="KM24" s="53">
        <f t="shared" si="161"/>
        <v>3.6649898739138959E-2</v>
      </c>
      <c r="KN24" s="55">
        <f t="shared" si="365"/>
        <v>4.204603115516739E-2</v>
      </c>
      <c r="KO24" s="246"/>
      <c r="KP24" s="228">
        <f t="shared" si="258"/>
        <v>42600</v>
      </c>
      <c r="KQ24" s="44" t="str">
        <f t="shared" si="60"/>
        <v>3Thu</v>
      </c>
      <c r="KR24" s="229">
        <f>SUMPRODUCT((KR$6='Raw Data'!$I$2:$AN$2)*(KP24='Raw Data'!$B$3:$B$10473)*('Raw Data'!$I$3:$AN$10473))</f>
        <v>106</v>
      </c>
      <c r="KS24" s="228">
        <f t="shared" si="259"/>
        <v>42569</v>
      </c>
      <c r="KT24" s="44" t="str">
        <f t="shared" si="61"/>
        <v>3Mon</v>
      </c>
      <c r="KU24" s="229">
        <f>SUMPRODUCT((KU$6='Raw Data'!$I$2:$AN$2)*(KS24='Raw Data'!$B$3:$B$10473)*('Raw Data'!$I$3:$AN$10473))</f>
        <v>104</v>
      </c>
      <c r="KV24" s="228">
        <f t="shared" si="260"/>
        <v>42539</v>
      </c>
      <c r="KW24" s="44" t="str">
        <f t="shared" si="62"/>
        <v>3Sat</v>
      </c>
      <c r="KX24" s="229">
        <f>SUMPRODUCT((KX$6='Raw Data'!$I$2:$AN$2)*(KV24='Raw Data'!$B$3:$B$10473)*('Raw Data'!$I$3:$AN$10473))</f>
        <v>60</v>
      </c>
      <c r="KY24" s="228">
        <f t="shared" si="261"/>
        <v>42508</v>
      </c>
      <c r="KZ24" s="44" t="str">
        <f t="shared" si="63"/>
        <v>3Wed</v>
      </c>
      <c r="LA24" s="229">
        <f>SUMPRODUCT((LA$6='Raw Data'!$I$2:$AN$2)*(KY24='Raw Data'!$B$3:$B$10473)*('Raw Data'!$I$3:$AN$10473))</f>
        <v>114</v>
      </c>
      <c r="LB24" s="14"/>
      <c r="LC24" s="49" t="s">
        <v>81</v>
      </c>
      <c r="LD24" s="53">
        <f t="shared" si="322"/>
        <v>3.998596983514556E-2</v>
      </c>
      <c r="LE24" s="53">
        <f t="shared" si="164"/>
        <v>4.9534674271990396E-2</v>
      </c>
      <c r="LF24" s="53">
        <f t="shared" si="165"/>
        <v>3.9756332157742866E-2</v>
      </c>
      <c r="LG24" s="53">
        <f t="shared" si="166"/>
        <v>3.8147932440302852E-2</v>
      </c>
      <c r="LH24" s="55">
        <f t="shared" si="366"/>
        <v>3.9871150996444213E-2</v>
      </c>
      <c r="LI24" s="246"/>
      <c r="LJ24" s="228">
        <f t="shared" si="262"/>
        <v>42600</v>
      </c>
      <c r="LK24" s="44" t="str">
        <f t="shared" si="64"/>
        <v>3Thu</v>
      </c>
      <c r="LL24" s="229">
        <f>SUMPRODUCT((LL$6='Raw Data'!$I$2:$AN$2)*(LJ24='Raw Data'!$B$3:$B$10473)*('Raw Data'!$I$3:$AN$10473))</f>
        <v>0</v>
      </c>
      <c r="LM24" s="228">
        <f t="shared" si="263"/>
        <v>42569</v>
      </c>
      <c r="LN24" s="44" t="str">
        <f t="shared" si="65"/>
        <v>3Mon</v>
      </c>
      <c r="LO24" s="229">
        <f>SUMPRODUCT((LO$6='Raw Data'!$I$2:$AN$2)*(LM24='Raw Data'!$B$3:$B$10473)*('Raw Data'!$I$3:$AN$10473))</f>
        <v>0</v>
      </c>
      <c r="LP24" s="228">
        <f t="shared" si="264"/>
        <v>42539</v>
      </c>
      <c r="LQ24" s="44" t="str">
        <f t="shared" si="66"/>
        <v>3Sat</v>
      </c>
      <c r="LR24" s="229">
        <f>SUMPRODUCT((LR$6='Raw Data'!$I$2:$AN$2)*(LP24='Raw Data'!$B$3:$B$10473)*('Raw Data'!$I$3:$AN$10473))</f>
        <v>0</v>
      </c>
      <c r="LS24" s="228">
        <f t="shared" si="265"/>
        <v>42508</v>
      </c>
      <c r="LT24" s="44" t="str">
        <f t="shared" si="67"/>
        <v>3Wed</v>
      </c>
      <c r="LU24" s="229">
        <f>SUMPRODUCT((LU$6='Raw Data'!$I$2:$AN$2)*(LS24='Raw Data'!$B$3:$B$10473)*('Raw Data'!$I$3:$AN$10473))</f>
        <v>0</v>
      </c>
      <c r="LV24" s="14"/>
      <c r="LW24" s="49" t="s">
        <v>81</v>
      </c>
      <c r="LX24" s="53" t="str">
        <f t="shared" si="323"/>
        <v/>
      </c>
      <c r="LY24" s="53" t="str">
        <f t="shared" si="169"/>
        <v/>
      </c>
      <c r="LZ24" s="53" t="str">
        <f t="shared" si="170"/>
        <v/>
      </c>
      <c r="MA24" s="53" t="str">
        <f t="shared" si="171"/>
        <v/>
      </c>
      <c r="MB24" s="55" t="str">
        <f t="shared" si="367"/>
        <v/>
      </c>
      <c r="MC24" s="246"/>
      <c r="MD24" s="228">
        <f t="shared" si="266"/>
        <v>42600</v>
      </c>
      <c r="ME24" s="44" t="str">
        <f t="shared" si="68"/>
        <v>3Thu</v>
      </c>
      <c r="MF24" s="229">
        <f>SUMPRODUCT((MF$6='Raw Data'!$I$2:$AN$2)*(MD24='Raw Data'!$B$3:$B$10473)*('Raw Data'!$I$3:$AN$10473))</f>
        <v>0</v>
      </c>
      <c r="MG24" s="228">
        <f t="shared" si="267"/>
        <v>42569</v>
      </c>
      <c r="MH24" s="44" t="str">
        <f t="shared" si="69"/>
        <v>3Mon</v>
      </c>
      <c r="MI24" s="229">
        <f>SUMPRODUCT((MI$6='Raw Data'!$I$2:$AN$2)*(MG24='Raw Data'!$B$3:$B$10473)*('Raw Data'!$I$3:$AN$10473))</f>
        <v>0</v>
      </c>
      <c r="MJ24" s="228">
        <f t="shared" si="268"/>
        <v>42539</v>
      </c>
      <c r="MK24" s="44" t="str">
        <f t="shared" si="70"/>
        <v>3Sat</v>
      </c>
      <c r="ML24" s="229">
        <f>SUMPRODUCT((ML$6='Raw Data'!$I$2:$AN$2)*(MJ24='Raw Data'!$B$3:$B$10473)*('Raw Data'!$I$3:$AN$10473))</f>
        <v>0</v>
      </c>
      <c r="MM24" s="228">
        <f t="shared" si="269"/>
        <v>42508</v>
      </c>
      <c r="MN24" s="44" t="str">
        <f t="shared" si="71"/>
        <v>3Wed</v>
      </c>
      <c r="MO24" s="229">
        <f>SUMPRODUCT((MO$6='Raw Data'!$I$2:$AN$2)*(MM24='Raw Data'!$B$3:$B$10473)*('Raw Data'!$I$3:$AN$10473))</f>
        <v>0</v>
      </c>
      <c r="MP24" s="14"/>
      <c r="MQ24" s="49" t="s">
        <v>81</v>
      </c>
      <c r="MR24" s="53" t="str">
        <f t="shared" si="324"/>
        <v/>
      </c>
      <c r="MS24" s="53" t="str">
        <f t="shared" si="174"/>
        <v/>
      </c>
      <c r="MT24" s="53" t="str">
        <f t="shared" si="175"/>
        <v/>
      </c>
      <c r="MU24" s="53" t="str">
        <f t="shared" si="176"/>
        <v/>
      </c>
      <c r="MV24" s="55" t="str">
        <f t="shared" si="368"/>
        <v/>
      </c>
      <c r="MW24" s="246"/>
      <c r="MX24" s="228">
        <f t="shared" si="270"/>
        <v>42600</v>
      </c>
      <c r="MY24" s="44" t="str">
        <f t="shared" si="72"/>
        <v>3Thu</v>
      </c>
      <c r="MZ24" s="229">
        <f>SUMPRODUCT((MZ$6='Raw Data'!$I$2:$AN$2)*(MX24='Raw Data'!$B$3:$B$10473)*('Raw Data'!$I$3:$AN$10473))</f>
        <v>0</v>
      </c>
      <c r="NA24" s="228">
        <f t="shared" si="271"/>
        <v>42569</v>
      </c>
      <c r="NB24" s="44" t="str">
        <f t="shared" si="73"/>
        <v>3Mon</v>
      </c>
      <c r="NC24" s="229">
        <f>SUMPRODUCT((NC$6='Raw Data'!$I$2:$AN$2)*(NA24='Raw Data'!$B$3:$B$10473)*('Raw Data'!$I$3:$AN$10473))</f>
        <v>0</v>
      </c>
      <c r="ND24" s="228">
        <f t="shared" si="272"/>
        <v>42539</v>
      </c>
      <c r="NE24" s="44" t="str">
        <f t="shared" si="74"/>
        <v>3Sat</v>
      </c>
      <c r="NF24" s="229">
        <f>SUMPRODUCT((NF$6='Raw Data'!$I$2:$AN$2)*(ND24='Raw Data'!$B$3:$B$10473)*('Raw Data'!$I$3:$AN$10473))</f>
        <v>0</v>
      </c>
      <c r="NG24" s="228">
        <f t="shared" si="273"/>
        <v>42508</v>
      </c>
      <c r="NH24" s="44" t="str">
        <f t="shared" si="75"/>
        <v>3Wed</v>
      </c>
      <c r="NI24" s="229">
        <f>SUMPRODUCT((NI$6='Raw Data'!$I$2:$AN$2)*(NG24='Raw Data'!$B$3:$B$10473)*('Raw Data'!$I$3:$AN$10473))</f>
        <v>0</v>
      </c>
      <c r="NJ24" s="14"/>
      <c r="NK24" s="49" t="s">
        <v>81</v>
      </c>
      <c r="NL24" s="53" t="str">
        <f t="shared" si="325"/>
        <v/>
      </c>
      <c r="NM24" s="53" t="str">
        <f t="shared" si="179"/>
        <v/>
      </c>
      <c r="NN24" s="53" t="str">
        <f t="shared" si="180"/>
        <v/>
      </c>
      <c r="NO24" s="53" t="str">
        <f t="shared" si="181"/>
        <v/>
      </c>
      <c r="NP24" s="55" t="str">
        <f t="shared" si="369"/>
        <v/>
      </c>
      <c r="NQ24" s="246"/>
      <c r="NR24" s="228">
        <f t="shared" si="274"/>
        <v>42600</v>
      </c>
      <c r="NS24" s="44" t="str">
        <f t="shared" si="76"/>
        <v>3Thu</v>
      </c>
      <c r="NT24" s="229">
        <f>SUMPRODUCT((NT$6='Raw Data'!$I$2:$AN$2)*(NR24='Raw Data'!$B$3:$B$10473)*('Raw Data'!$I$3:$AN$10473))</f>
        <v>0</v>
      </c>
      <c r="NU24" s="228">
        <f t="shared" si="275"/>
        <v>42569</v>
      </c>
      <c r="NV24" s="44" t="str">
        <f t="shared" si="77"/>
        <v>3Mon</v>
      </c>
      <c r="NW24" s="229">
        <f>SUMPRODUCT((NW$6='Raw Data'!$I$2:$AN$2)*(NU24='Raw Data'!$B$3:$B$10473)*('Raw Data'!$I$3:$AN$10473))</f>
        <v>0</v>
      </c>
      <c r="NX24" s="228">
        <f t="shared" si="276"/>
        <v>42539</v>
      </c>
      <c r="NY24" s="44" t="str">
        <f t="shared" si="78"/>
        <v>3Sat</v>
      </c>
      <c r="NZ24" s="229">
        <f>SUMPRODUCT((NZ$6='Raw Data'!$I$2:$AN$2)*(NX24='Raw Data'!$B$3:$B$10473)*('Raw Data'!$I$3:$AN$10473))</f>
        <v>0</v>
      </c>
      <c r="OA24" s="228">
        <f t="shared" si="277"/>
        <v>42508</v>
      </c>
      <c r="OB24" s="44" t="str">
        <f t="shared" si="79"/>
        <v>3Wed</v>
      </c>
      <c r="OC24" s="229">
        <f>SUMPRODUCT((OC$6='Raw Data'!$I$2:$AN$2)*(OA24='Raw Data'!$B$3:$B$10473)*('Raw Data'!$I$3:$AN$10473))</f>
        <v>0</v>
      </c>
      <c r="OD24" s="14"/>
      <c r="OE24" s="49" t="s">
        <v>81</v>
      </c>
      <c r="OF24" s="53" t="str">
        <f t="shared" si="326"/>
        <v/>
      </c>
      <c r="OG24" s="53" t="str">
        <f t="shared" si="184"/>
        <v/>
      </c>
      <c r="OH24" s="53" t="str">
        <f t="shared" si="185"/>
        <v/>
      </c>
      <c r="OI24" s="53" t="str">
        <f t="shared" si="186"/>
        <v/>
      </c>
      <c r="OJ24" s="55" t="str">
        <f t="shared" si="370"/>
        <v/>
      </c>
      <c r="OK24" s="246"/>
      <c r="OL24" s="228">
        <f t="shared" si="278"/>
        <v>42600</v>
      </c>
      <c r="OM24" s="44" t="str">
        <f t="shared" si="80"/>
        <v>3Thu</v>
      </c>
      <c r="ON24" s="229">
        <f>SUMPRODUCT((ON$6='Raw Data'!$I$2:$AN$2)*(OL24='Raw Data'!$B$3:$B$10473)*('Raw Data'!$I$3:$AN$10473))</f>
        <v>0</v>
      </c>
      <c r="OO24" s="228">
        <f t="shared" si="279"/>
        <v>42569</v>
      </c>
      <c r="OP24" s="44" t="str">
        <f t="shared" si="81"/>
        <v>3Mon</v>
      </c>
      <c r="OQ24" s="229">
        <f>SUMPRODUCT((OQ$6='Raw Data'!$I$2:$AN$2)*(OO24='Raw Data'!$B$3:$B$10473)*('Raw Data'!$I$3:$AN$10473))</f>
        <v>0</v>
      </c>
      <c r="OR24" s="228">
        <f t="shared" si="280"/>
        <v>42539</v>
      </c>
      <c r="OS24" s="44" t="str">
        <f t="shared" si="82"/>
        <v>3Sat</v>
      </c>
      <c r="OT24" s="229">
        <f>SUMPRODUCT((OT$6='Raw Data'!$I$2:$AN$2)*(OR24='Raw Data'!$B$3:$B$10473)*('Raw Data'!$I$3:$AN$10473))</f>
        <v>0</v>
      </c>
      <c r="OU24" s="228">
        <f t="shared" si="281"/>
        <v>42508</v>
      </c>
      <c r="OV24" s="44" t="str">
        <f t="shared" si="83"/>
        <v>3Wed</v>
      </c>
      <c r="OW24" s="229">
        <f>SUMPRODUCT((OW$6='Raw Data'!$I$2:$AN$2)*(OU24='Raw Data'!$B$3:$B$10473)*('Raw Data'!$I$3:$AN$10473))</f>
        <v>0</v>
      </c>
      <c r="OX24" s="14"/>
      <c r="OY24" s="49" t="s">
        <v>81</v>
      </c>
      <c r="OZ24" s="53" t="str">
        <f t="shared" si="327"/>
        <v/>
      </c>
      <c r="PA24" s="53" t="str">
        <f t="shared" si="189"/>
        <v/>
      </c>
      <c r="PB24" s="53" t="str">
        <f t="shared" si="190"/>
        <v/>
      </c>
      <c r="PC24" s="53" t="str">
        <f t="shared" si="191"/>
        <v/>
      </c>
      <c r="PD24" s="55" t="str">
        <f t="shared" si="371"/>
        <v/>
      </c>
      <c r="PE24" s="246"/>
      <c r="PF24" s="228">
        <f t="shared" si="282"/>
        <v>42600</v>
      </c>
      <c r="PG24" s="44" t="str">
        <f t="shared" si="84"/>
        <v>3Thu</v>
      </c>
      <c r="PH24" s="229">
        <f>SUMPRODUCT((PH$6='Raw Data'!$I$2:$AN$2)*(PF24='Raw Data'!$B$3:$B$10473)*('Raw Data'!$I$3:$AN$10473))</f>
        <v>0</v>
      </c>
      <c r="PI24" s="228">
        <f t="shared" si="283"/>
        <v>42569</v>
      </c>
      <c r="PJ24" s="44" t="str">
        <f t="shared" si="85"/>
        <v>3Mon</v>
      </c>
      <c r="PK24" s="229">
        <f>SUMPRODUCT((PK$6='Raw Data'!$I$2:$AN$2)*(PI24='Raw Data'!$B$3:$B$10473)*('Raw Data'!$I$3:$AN$10473))</f>
        <v>0</v>
      </c>
      <c r="PL24" s="228">
        <f t="shared" si="284"/>
        <v>42539</v>
      </c>
      <c r="PM24" s="44" t="str">
        <f t="shared" si="86"/>
        <v>3Sat</v>
      </c>
      <c r="PN24" s="229">
        <f>SUMPRODUCT((PN$6='Raw Data'!$I$2:$AN$2)*(PL24='Raw Data'!$B$3:$B$10473)*('Raw Data'!$I$3:$AN$10473))</f>
        <v>0</v>
      </c>
      <c r="PO24" s="228">
        <f t="shared" si="285"/>
        <v>42508</v>
      </c>
      <c r="PP24" s="44" t="str">
        <f t="shared" si="87"/>
        <v>3Wed</v>
      </c>
      <c r="PQ24" s="229">
        <f>SUMPRODUCT((PQ$6='Raw Data'!$I$2:$AN$2)*(PO24='Raw Data'!$B$3:$B$10473)*('Raw Data'!$I$3:$AN$10473))</f>
        <v>0</v>
      </c>
      <c r="PR24" s="14"/>
      <c r="PS24" s="49" t="s">
        <v>81</v>
      </c>
      <c r="PT24" s="53" t="str">
        <f t="shared" si="328"/>
        <v/>
      </c>
      <c r="PU24" s="53" t="str">
        <f t="shared" si="194"/>
        <v/>
      </c>
      <c r="PV24" s="53" t="str">
        <f t="shared" si="195"/>
        <v/>
      </c>
      <c r="PW24" s="53" t="str">
        <f t="shared" si="196"/>
        <v/>
      </c>
      <c r="PX24" s="55" t="str">
        <f t="shared" si="372"/>
        <v/>
      </c>
    </row>
    <row r="25" spans="2:440" ht="12.75" customHeight="1" x14ac:dyDescent="0.25">
      <c r="B25" s="228">
        <f t="shared" si="198"/>
        <v>42601</v>
      </c>
      <c r="C25" s="44" t="str">
        <f t="shared" si="0"/>
        <v>3Fri</v>
      </c>
      <c r="D25" s="229">
        <f>SUMPRODUCT((D$6='Raw Data'!$I$2:$AN$2)*(B25='Raw Data'!$B$3:$B$10473)*('Raw Data'!$I$3:$AN$10473))</f>
        <v>214</v>
      </c>
      <c r="E25" s="228">
        <f t="shared" si="199"/>
        <v>42570</v>
      </c>
      <c r="F25" s="44" t="str">
        <f t="shared" si="1"/>
        <v>3Tue</v>
      </c>
      <c r="G25" s="229">
        <f>SUMPRODUCT((G$6='Raw Data'!$I$2:$AN$2)*(E25='Raw Data'!$B$3:$B$10473)*('Raw Data'!$I$3:$AN$10473))</f>
        <v>305</v>
      </c>
      <c r="H25" s="228">
        <f t="shared" si="200"/>
        <v>42540</v>
      </c>
      <c r="I25" s="44" t="str">
        <f t="shared" si="2"/>
        <v>3Sun</v>
      </c>
      <c r="J25" s="229">
        <f>SUMPRODUCT((J$6='Raw Data'!$I$2:$AN$2)*(H25='Raw Data'!$B$3:$B$10473)*('Raw Data'!$I$3:$AN$10473))</f>
        <v>201</v>
      </c>
      <c r="K25" s="228">
        <f t="shared" si="201"/>
        <v>42509</v>
      </c>
      <c r="L25" s="44" t="str">
        <f t="shared" si="3"/>
        <v>3Thu</v>
      </c>
      <c r="M25" s="229">
        <f>SUMPRODUCT((M$6='Raw Data'!$I$2:$AN$2)*(K25='Raw Data'!$B$3:$B$10473)*('Raw Data'!$I$3:$AN$10473))</f>
        <v>137</v>
      </c>
      <c r="N25" s="14"/>
      <c r="O25" s="49" t="s">
        <v>82</v>
      </c>
      <c r="P25" s="53">
        <f t="shared" si="88"/>
        <v>3.3621706645694062E-2</v>
      </c>
      <c r="Q25" s="53">
        <f t="shared" si="89"/>
        <v>3.5450268817204304E-2</v>
      </c>
      <c r="R25" s="53">
        <f t="shared" si="90"/>
        <v>3.3651068746389373E-2</v>
      </c>
      <c r="S25" s="53">
        <f t="shared" si="91"/>
        <v>3.1695938529088911E-2</v>
      </c>
      <c r="T25" s="55">
        <f t="shared" si="351"/>
        <v>3.3636387696041714E-2</v>
      </c>
      <c r="U25" s="246"/>
      <c r="V25" s="228">
        <f t="shared" si="202"/>
        <v>42601</v>
      </c>
      <c r="W25" s="44" t="str">
        <f t="shared" si="4"/>
        <v>3Fri</v>
      </c>
      <c r="X25" s="229">
        <f>SUMPRODUCT((X$6='Raw Data'!$I$2:$AN$2)*(V25='Raw Data'!$B$3:$B$10473)*('Raw Data'!$I$3:$AN$10473))</f>
        <v>309</v>
      </c>
      <c r="Y25" s="228">
        <f t="shared" si="203"/>
        <v>42570</v>
      </c>
      <c r="Z25" s="44" t="str">
        <f t="shared" si="5"/>
        <v>3Tue</v>
      </c>
      <c r="AA25" s="229">
        <f>SUMPRODUCT((AA$6='Raw Data'!$I$2:$AN$2)*(Y25='Raw Data'!$B$3:$B$10473)*('Raw Data'!$I$3:$AN$10473))</f>
        <v>295</v>
      </c>
      <c r="AB25" s="228">
        <f t="shared" si="204"/>
        <v>42540</v>
      </c>
      <c r="AC25" s="44" t="str">
        <f t="shared" si="6"/>
        <v>3Sun</v>
      </c>
      <c r="AD25" s="229">
        <f>SUMPRODUCT((AD$6='Raw Data'!$I$2:$AN$2)*(AB25='Raw Data'!$B$3:$B$10473)*('Raw Data'!$I$3:$AN$10473))</f>
        <v>175</v>
      </c>
      <c r="AE25" s="228">
        <f t="shared" si="205"/>
        <v>42509</v>
      </c>
      <c r="AF25" s="44" t="str">
        <f t="shared" si="7"/>
        <v>3Thu</v>
      </c>
      <c r="AG25" s="229">
        <f>SUMPRODUCT((AG$6='Raw Data'!$I$2:$AN$2)*(AE25='Raw Data'!$B$3:$B$10473)*('Raw Data'!$I$3:$AN$10473))</f>
        <v>155</v>
      </c>
      <c r="AH25" s="14"/>
      <c r="AI25" s="49" t="s">
        <v>82</v>
      </c>
      <c r="AJ25" s="53">
        <f t="shared" si="308"/>
        <v>3.3345481049562684E-2</v>
      </c>
      <c r="AK25" s="53">
        <f t="shared" si="94"/>
        <v>3.6233094005677077E-2</v>
      </c>
      <c r="AL25" s="53">
        <f t="shared" si="95"/>
        <v>3.1817668960848471E-2</v>
      </c>
      <c r="AM25" s="53">
        <f t="shared" si="96"/>
        <v>3.1341271624354079E-2</v>
      </c>
      <c r="AN25" s="55">
        <f t="shared" si="352"/>
        <v>3.2581575005205574E-2</v>
      </c>
      <c r="AO25" s="246"/>
      <c r="AP25" s="228">
        <f t="shared" si="206"/>
        <v>42601</v>
      </c>
      <c r="AQ25" s="44" t="str">
        <f t="shared" si="8"/>
        <v>3Fri</v>
      </c>
      <c r="AR25" s="229">
        <f>SUMPRODUCT((AR$6='Raw Data'!$I$2:$AN$2)*(AP25='Raw Data'!$B$3:$B$10473)*('Raw Data'!$I$3:$AN$10473))</f>
        <v>120</v>
      </c>
      <c r="AS25" s="228">
        <f t="shared" si="207"/>
        <v>42570</v>
      </c>
      <c r="AT25" s="44" t="str">
        <f t="shared" si="9"/>
        <v>3Tue</v>
      </c>
      <c r="AU25" s="229">
        <f>SUMPRODUCT((AU$6='Raw Data'!$I$2:$AN$2)*(AS25='Raw Data'!$B$3:$B$10473)*('Raw Data'!$I$3:$AN$10473))</f>
        <v>109</v>
      </c>
      <c r="AV25" s="228">
        <f t="shared" si="208"/>
        <v>42540</v>
      </c>
      <c r="AW25" s="44" t="str">
        <f t="shared" si="10"/>
        <v>3Sun</v>
      </c>
      <c r="AX25" s="229">
        <f>SUMPRODUCT((AX$6='Raw Data'!$I$2:$AN$2)*(AV25='Raw Data'!$B$3:$B$10473)*('Raw Data'!$I$3:$AN$10473))</f>
        <v>93</v>
      </c>
      <c r="AY25" s="228">
        <f t="shared" si="209"/>
        <v>42509</v>
      </c>
      <c r="AZ25" s="44" t="str">
        <f t="shared" si="11"/>
        <v>3Thu</v>
      </c>
      <c r="BA25" s="229">
        <f>SUMPRODUCT((BA$6='Raw Data'!$I$2:$AN$2)*(AY25='Raw Data'!$B$3:$B$10473)*('Raw Data'!$I$3:$AN$10473))</f>
        <v>54</v>
      </c>
      <c r="BB25" s="14"/>
      <c r="BC25" s="49" t="s">
        <v>82</v>
      </c>
      <c r="BD25" s="53">
        <f t="shared" si="309"/>
        <v>3.0534351145038167E-2</v>
      </c>
      <c r="BE25" s="53">
        <f t="shared" si="99"/>
        <v>3.4348165495706483E-2</v>
      </c>
      <c r="BF25" s="53">
        <f t="shared" si="100"/>
        <v>3.6649214659685861E-2</v>
      </c>
      <c r="BG25" s="53">
        <f t="shared" si="101"/>
        <v>3.5183500151653016E-2</v>
      </c>
      <c r="BH25" s="55">
        <f t="shared" si="353"/>
        <v>3.4765832823679746E-2</v>
      </c>
      <c r="BI25" s="246"/>
      <c r="BJ25" s="228">
        <f t="shared" si="210"/>
        <v>42601</v>
      </c>
      <c r="BK25" s="44" t="str">
        <f t="shared" si="12"/>
        <v>3Fri</v>
      </c>
      <c r="BL25" s="229">
        <f>SUMPRODUCT((BL$6='Raw Data'!$I$2:$AN$2)*(BJ25='Raw Data'!$B$3:$B$10473)*('Raw Data'!$I$3:$AN$10473))</f>
        <v>39</v>
      </c>
      <c r="BM25" s="228">
        <f t="shared" si="211"/>
        <v>42570</v>
      </c>
      <c r="BN25" s="44" t="str">
        <f t="shared" si="13"/>
        <v>3Tue</v>
      </c>
      <c r="BO25" s="229">
        <f>SUMPRODUCT((BO$6='Raw Data'!$I$2:$AN$2)*(BM25='Raw Data'!$B$3:$B$10473)*('Raw Data'!$I$3:$AN$10473))</f>
        <v>34</v>
      </c>
      <c r="BP25" s="228">
        <f t="shared" si="212"/>
        <v>42540</v>
      </c>
      <c r="BQ25" s="44" t="str">
        <f t="shared" si="14"/>
        <v>3Sun</v>
      </c>
      <c r="BR25" s="229">
        <f>SUMPRODUCT((BR$6='Raw Data'!$I$2:$AN$2)*(BP25='Raw Data'!$B$3:$B$10473)*('Raw Data'!$I$3:$AN$10473))</f>
        <v>52</v>
      </c>
      <c r="BS25" s="228">
        <f t="shared" si="213"/>
        <v>42509</v>
      </c>
      <c r="BT25" s="44" t="str">
        <f t="shared" si="15"/>
        <v>3Thu</v>
      </c>
      <c r="BU25" s="229">
        <f>SUMPRODUCT((BU$6='Raw Data'!$I$2:$AN$2)*(BS25='Raw Data'!$B$3:$B$10473)*('Raw Data'!$I$3:$AN$10473))</f>
        <v>39</v>
      </c>
      <c r="BV25" s="14"/>
      <c r="BW25" s="49" t="s">
        <v>82</v>
      </c>
      <c r="BX25" s="53">
        <f t="shared" si="310"/>
        <v>3.0025020850708923E-2</v>
      </c>
      <c r="BY25" s="53">
        <f t="shared" si="104"/>
        <v>5.0176056338028172E-2</v>
      </c>
      <c r="BZ25" s="53">
        <f t="shared" si="105"/>
        <v>3.7735849056603772E-2</v>
      </c>
      <c r="CA25" s="53">
        <f t="shared" si="106"/>
        <v>2.641802641802642E-2</v>
      </c>
      <c r="CB25" s="55">
        <f t="shared" si="354"/>
        <v>3.3880434953656349E-2</v>
      </c>
      <c r="CC25" s="246"/>
      <c r="CD25" s="228">
        <f t="shared" si="214"/>
        <v>42601</v>
      </c>
      <c r="CE25" s="44" t="str">
        <f t="shared" si="16"/>
        <v>3Fri</v>
      </c>
      <c r="CF25" s="229">
        <f>SUMPRODUCT((CF$6='Raw Data'!$I$2:$AN$2)*(CD25='Raw Data'!$B$3:$B$10473)*('Raw Data'!$I$3:$AN$10473))</f>
        <v>511</v>
      </c>
      <c r="CG25" s="228">
        <f t="shared" si="215"/>
        <v>42570</v>
      </c>
      <c r="CH25" s="44" t="str">
        <f t="shared" si="17"/>
        <v>3Tue</v>
      </c>
      <c r="CI25" s="229">
        <f>SUMPRODUCT((CI$6='Raw Data'!$I$2:$AN$2)*(CG25='Raw Data'!$B$3:$B$10473)*('Raw Data'!$I$3:$AN$10473))</f>
        <v>439</v>
      </c>
      <c r="CJ25" s="228">
        <f t="shared" si="216"/>
        <v>42540</v>
      </c>
      <c r="CK25" s="44" t="str">
        <f t="shared" si="18"/>
        <v>3Sun</v>
      </c>
      <c r="CL25" s="229">
        <f>SUMPRODUCT((CL$6='Raw Data'!$I$2:$AN$2)*(CJ25='Raw Data'!$B$3:$B$10473)*('Raw Data'!$I$3:$AN$10473))</f>
        <v>314</v>
      </c>
      <c r="CM25" s="228">
        <f t="shared" si="217"/>
        <v>42509</v>
      </c>
      <c r="CN25" s="44" t="str">
        <f t="shared" si="19"/>
        <v>3Thu</v>
      </c>
      <c r="CO25" s="229">
        <f>SUMPRODUCT((CO$6='Raw Data'!$I$2:$AN$2)*(CM25='Raw Data'!$B$3:$B$10473)*('Raw Data'!$I$3:$AN$10473))</f>
        <v>509</v>
      </c>
      <c r="CP25" s="14"/>
      <c r="CQ25" s="49" t="s">
        <v>82</v>
      </c>
      <c r="CR25" s="53">
        <f t="shared" si="311"/>
        <v>3.3055454874954697E-2</v>
      </c>
      <c r="CS25" s="53">
        <f t="shared" si="109"/>
        <v>3.5012239448112159E-2</v>
      </c>
      <c r="CT25" s="53">
        <f t="shared" si="110"/>
        <v>4.0066645509362106E-2</v>
      </c>
      <c r="CU25" s="53">
        <f t="shared" si="111"/>
        <v>3.3371255214258627E-2</v>
      </c>
      <c r="CV25" s="55">
        <f t="shared" si="355"/>
        <v>3.4191747331185393E-2</v>
      </c>
      <c r="CW25" s="246"/>
      <c r="CX25" s="228">
        <f t="shared" si="218"/>
        <v>42601</v>
      </c>
      <c r="CY25" s="44" t="str">
        <f t="shared" si="20"/>
        <v>3Fri</v>
      </c>
      <c r="CZ25" s="229">
        <f>SUMPRODUCT((CZ$6='Raw Data'!$I$2:$AN$2)*(CX25='Raw Data'!$B$3:$B$10473)*('Raw Data'!$I$3:$AN$10473))</f>
        <v>91</v>
      </c>
      <c r="DA25" s="228">
        <f t="shared" si="219"/>
        <v>42570</v>
      </c>
      <c r="DB25" s="44" t="str">
        <f t="shared" si="21"/>
        <v>3Tue</v>
      </c>
      <c r="DC25" s="229">
        <f>SUMPRODUCT((DC$6='Raw Data'!$I$2:$AN$2)*(DA25='Raw Data'!$B$3:$B$10473)*('Raw Data'!$I$3:$AN$10473))</f>
        <v>94</v>
      </c>
      <c r="DD25" s="228">
        <f t="shared" si="220"/>
        <v>42540</v>
      </c>
      <c r="DE25" s="44" t="str">
        <f t="shared" si="22"/>
        <v>3Sun</v>
      </c>
      <c r="DF25" s="229">
        <f>SUMPRODUCT((DF$6='Raw Data'!$I$2:$AN$2)*(DD25='Raw Data'!$B$3:$B$10473)*('Raw Data'!$I$3:$AN$10473))</f>
        <v>94</v>
      </c>
      <c r="DG25" s="228">
        <f t="shared" si="221"/>
        <v>42601</v>
      </c>
      <c r="DH25" s="44" t="str">
        <f t="shared" si="23"/>
        <v>3Fri</v>
      </c>
      <c r="DI25" s="229">
        <f>SUMPRODUCT((DI$6='Raw Data'!$I$2:$AN$2)*(DG25='Raw Data'!$B$3:$B$10473)*('Raw Data'!$I$3:$AN$10473))</f>
        <v>91</v>
      </c>
      <c r="DJ25" s="14"/>
      <c r="DK25" s="49" t="s">
        <v>82</v>
      </c>
      <c r="DL25" s="53">
        <f t="shared" si="312"/>
        <v>2.3389708528247573E-2</v>
      </c>
      <c r="DM25" s="53">
        <f t="shared" si="114"/>
        <v>4.2900042900042901E-2</v>
      </c>
      <c r="DN25" s="53">
        <f t="shared" si="115"/>
        <v>3.4076015727391877E-2</v>
      </c>
      <c r="DO25" s="53">
        <f t="shared" si="116"/>
        <v>2.3389708528247573E-2</v>
      </c>
      <c r="DP25" s="55">
        <f t="shared" si="356"/>
        <v>2.8732862127819725E-2</v>
      </c>
      <c r="DQ25" s="246"/>
      <c r="DR25" s="228">
        <f t="shared" si="222"/>
        <v>42601</v>
      </c>
      <c r="DS25" s="44" t="str">
        <f t="shared" si="24"/>
        <v>3Fri</v>
      </c>
      <c r="DT25" s="229">
        <f>SUMPRODUCT((DT$6='Raw Data'!$I$2:$AN$2)*(DR25='Raw Data'!$B$3:$B$10473)*('Raw Data'!$I$3:$AN$10473))</f>
        <v>334</v>
      </c>
      <c r="DU25" s="228">
        <f t="shared" si="223"/>
        <v>42570</v>
      </c>
      <c r="DV25" s="44" t="str">
        <f t="shared" si="25"/>
        <v>3Tue</v>
      </c>
      <c r="DW25" s="229">
        <f>SUMPRODUCT((DW$6='Raw Data'!$I$2:$AN$2)*(DU25='Raw Data'!$B$3:$B$10473)*('Raw Data'!$I$3:$AN$10473))</f>
        <v>294</v>
      </c>
      <c r="DX25" s="228">
        <f t="shared" si="224"/>
        <v>42540</v>
      </c>
      <c r="DY25" s="44" t="str">
        <f t="shared" si="26"/>
        <v>3Sun</v>
      </c>
      <c r="DZ25" s="229">
        <f>SUMPRODUCT((DZ$6='Raw Data'!$I$2:$AN$2)*(DX25='Raw Data'!$B$3:$B$10473)*('Raw Data'!$I$3:$AN$10473))</f>
        <v>0</v>
      </c>
      <c r="EA25" s="228">
        <f t="shared" si="225"/>
        <v>42509</v>
      </c>
      <c r="EB25" s="44" t="str">
        <f t="shared" si="27"/>
        <v>3Thu</v>
      </c>
      <c r="EC25" s="229">
        <f>SUMPRODUCT((EC$6='Raw Data'!$I$2:$AN$2)*(EA25='Raw Data'!$B$3:$B$10473)*('Raw Data'!$I$3:$AN$10473))</f>
        <v>76</v>
      </c>
      <c r="ED25" s="14"/>
      <c r="EE25" s="49" t="s">
        <v>82</v>
      </c>
      <c r="EF25" s="53">
        <f t="shared" si="313"/>
        <v>3.9215686274509803E-2</v>
      </c>
      <c r="EG25" s="53">
        <f t="shared" si="119"/>
        <v>4.1494997057092406E-2</v>
      </c>
      <c r="EH25" s="53">
        <f t="shared" si="120"/>
        <v>3.4639532366313057E-2</v>
      </c>
      <c r="EI25" s="53">
        <f t="shared" si="121"/>
        <v>2.7350922972842369E-2</v>
      </c>
      <c r="EJ25" s="55">
        <f t="shared" si="357"/>
        <v>3.6927609320411434E-2</v>
      </c>
      <c r="EK25" s="246"/>
      <c r="EL25" s="228">
        <f t="shared" si="226"/>
        <v>42601</v>
      </c>
      <c r="EM25" s="44" t="str">
        <f t="shared" si="28"/>
        <v>3Fri</v>
      </c>
      <c r="EN25" s="229">
        <f>SUMPRODUCT((EN$6='Raw Data'!$I$2:$AN$2)*(EL25='Raw Data'!$B$3:$B$10473)*('Raw Data'!$I$3:$AN$10473))</f>
        <v>2713</v>
      </c>
      <c r="EO25" s="228">
        <f t="shared" si="227"/>
        <v>42570</v>
      </c>
      <c r="EP25" s="44" t="str">
        <f t="shared" si="29"/>
        <v>3Tue</v>
      </c>
      <c r="EQ25" s="229">
        <f>SUMPRODUCT((EQ$6='Raw Data'!$I$2:$AN$2)*(EO25='Raw Data'!$B$3:$B$10473)*('Raw Data'!$I$3:$AN$10473))</f>
        <v>2937</v>
      </c>
      <c r="ER25" s="228">
        <f t="shared" si="228"/>
        <v>42540</v>
      </c>
      <c r="ES25" s="44" t="str">
        <f t="shared" si="30"/>
        <v>3Sun</v>
      </c>
      <c r="ET25" s="229">
        <f>SUMPRODUCT((ET$6='Raw Data'!$I$2:$AN$2)*(ER25='Raw Data'!$B$3:$B$10473)*('Raw Data'!$I$3:$AN$10473))</f>
        <v>1367</v>
      </c>
      <c r="EU25" s="228">
        <f t="shared" si="229"/>
        <v>42509</v>
      </c>
      <c r="EV25" s="44" t="str">
        <f t="shared" si="31"/>
        <v>3Thu</v>
      </c>
      <c r="EW25" s="229">
        <f>SUMPRODUCT((EW$6='Raw Data'!$I$2:$AN$2)*(EU25='Raw Data'!$B$3:$B$10473)*('Raw Data'!$I$3:$AN$10473))</f>
        <v>2826</v>
      </c>
      <c r="EX25" s="14"/>
      <c r="EY25" s="49" t="s">
        <v>82</v>
      </c>
      <c r="EZ25" s="53">
        <f t="shared" si="314"/>
        <v>3.3246455249473117E-2</v>
      </c>
      <c r="FA25" s="53">
        <f t="shared" si="124"/>
        <v>3.8128997658631016E-2</v>
      </c>
      <c r="FB25" s="53">
        <f t="shared" si="125"/>
        <v>3.8985716157777489E-2</v>
      </c>
      <c r="FC25" s="53">
        <f t="shared" si="126"/>
        <v>3.2789218942773084E-2</v>
      </c>
      <c r="FD25" s="55">
        <f t="shared" si="358"/>
        <v>3.5687726454052063E-2</v>
      </c>
      <c r="FE25" s="246"/>
      <c r="FF25" s="228">
        <f t="shared" si="230"/>
        <v>42601</v>
      </c>
      <c r="FG25" s="44" t="str">
        <f t="shared" si="32"/>
        <v>3Fri</v>
      </c>
      <c r="FH25" s="229">
        <f>SUMPRODUCT((FH$6='Raw Data'!$I$2:$AN$2)*(FF25='Raw Data'!$B$3:$B$10473)*('Raw Data'!$I$3:$AN$10473))</f>
        <v>2301</v>
      </c>
      <c r="FI25" s="228">
        <f t="shared" si="231"/>
        <v>42570</v>
      </c>
      <c r="FJ25" s="44" t="str">
        <f t="shared" si="33"/>
        <v>3Tue</v>
      </c>
      <c r="FK25" s="229">
        <f>SUMPRODUCT((FK$6='Raw Data'!$I$2:$AN$2)*(FI25='Raw Data'!$B$3:$B$10473)*('Raw Data'!$I$3:$AN$10473))</f>
        <v>2293</v>
      </c>
      <c r="FL25" s="228">
        <f t="shared" si="232"/>
        <v>42540</v>
      </c>
      <c r="FM25" s="44" t="str">
        <f t="shared" si="34"/>
        <v>3Sun</v>
      </c>
      <c r="FN25" s="229">
        <f>SUMPRODUCT((FN$6='Raw Data'!$I$2:$AN$2)*(FL25='Raw Data'!$B$3:$B$10473)*('Raw Data'!$I$3:$AN$10473))</f>
        <v>1252</v>
      </c>
      <c r="FO25" s="228">
        <f t="shared" si="233"/>
        <v>42509</v>
      </c>
      <c r="FP25" s="44" t="str">
        <f t="shared" si="35"/>
        <v>3Thu</v>
      </c>
      <c r="FQ25" s="229">
        <f>SUMPRODUCT((FQ$6='Raw Data'!$I$2:$AN$2)*(FO25='Raw Data'!$B$3:$B$10473)*('Raw Data'!$I$3:$AN$10473))</f>
        <v>1985</v>
      </c>
      <c r="FR25" s="14"/>
      <c r="FS25" s="49" t="s">
        <v>82</v>
      </c>
      <c r="FT25" s="53">
        <f t="shared" si="315"/>
        <v>3.0835002440543314E-2</v>
      </c>
      <c r="FU25" s="53">
        <f t="shared" si="129"/>
        <v>3.8104602221762228E-2</v>
      </c>
      <c r="FV25" s="53">
        <f t="shared" si="130"/>
        <v>3.8754434371304693E-2</v>
      </c>
      <c r="FW25" s="53">
        <f t="shared" si="131"/>
        <v>3.3479079113073254E-2</v>
      </c>
      <c r="FX25" s="55">
        <f t="shared" si="359"/>
        <v>3.5791840667417738E-2</v>
      </c>
      <c r="FY25" s="246"/>
      <c r="FZ25" s="228">
        <f t="shared" si="234"/>
        <v>42601</v>
      </c>
      <c r="GA25" s="44" t="str">
        <f t="shared" si="36"/>
        <v>3Fri</v>
      </c>
      <c r="GB25" s="229">
        <f>SUMPRODUCT((GB$6='Raw Data'!$I$2:$AN$2)*(FZ25='Raw Data'!$B$3:$B$10473)*('Raw Data'!$I$3:$AN$10473))</f>
        <v>161</v>
      </c>
      <c r="GC25" s="228">
        <f t="shared" si="235"/>
        <v>42570</v>
      </c>
      <c r="GD25" s="44" t="str">
        <f t="shared" si="37"/>
        <v>3Tue</v>
      </c>
      <c r="GE25" s="229">
        <f>SUMPRODUCT((GE$6='Raw Data'!$I$2:$AN$2)*(GC25='Raw Data'!$B$3:$B$10473)*('Raw Data'!$I$3:$AN$10473))</f>
        <v>124</v>
      </c>
      <c r="GF25" s="228">
        <f t="shared" si="236"/>
        <v>42540</v>
      </c>
      <c r="GG25" s="44" t="str">
        <f t="shared" si="38"/>
        <v>3Sun</v>
      </c>
      <c r="GH25" s="229">
        <f>SUMPRODUCT((GH$6='Raw Data'!$I$2:$AN$2)*(GF25='Raw Data'!$B$3:$B$10473)*('Raw Data'!$I$3:$AN$10473))</f>
        <v>118</v>
      </c>
      <c r="GI25" s="228">
        <f t="shared" si="237"/>
        <v>42509</v>
      </c>
      <c r="GJ25" s="44" t="str">
        <f t="shared" si="39"/>
        <v>3Thu</v>
      </c>
      <c r="GK25" s="229">
        <f>SUMPRODUCT((GK$6='Raw Data'!$I$2:$AN$2)*(GI25='Raw Data'!$B$3:$B$10473)*('Raw Data'!$I$3:$AN$10473))</f>
        <v>165</v>
      </c>
      <c r="GL25" s="14"/>
      <c r="GM25" s="49" t="s">
        <v>82</v>
      </c>
      <c r="GN25" s="53">
        <f t="shared" si="316"/>
        <v>3.439635535307517E-2</v>
      </c>
      <c r="GO25" s="53">
        <f t="shared" si="134"/>
        <v>3.0834914611005692E-2</v>
      </c>
      <c r="GP25" s="53">
        <f t="shared" si="135"/>
        <v>3.5337310692978428E-2</v>
      </c>
      <c r="GQ25" s="53">
        <f t="shared" si="136"/>
        <v>2.8367158671586717E-2</v>
      </c>
      <c r="GR25" s="55">
        <f t="shared" si="360"/>
        <v>3.2615634982040433E-2</v>
      </c>
      <c r="GS25" s="246"/>
      <c r="GT25" s="228">
        <f t="shared" si="238"/>
        <v>42601</v>
      </c>
      <c r="GU25" s="44" t="str">
        <f t="shared" si="40"/>
        <v>3Fri</v>
      </c>
      <c r="GV25" s="229">
        <f>SUMPRODUCT((GV$6='Raw Data'!$I$2:$AN$2)*(GT25='Raw Data'!$B$3:$B$10473)*('Raw Data'!$I$3:$AN$10473))</f>
        <v>85</v>
      </c>
      <c r="GW25" s="228">
        <f t="shared" si="239"/>
        <v>42570</v>
      </c>
      <c r="GX25" s="44" t="str">
        <f t="shared" si="41"/>
        <v>3Tue</v>
      </c>
      <c r="GY25" s="229">
        <f>SUMPRODUCT((GY$6='Raw Data'!$I$2:$AN$2)*(GW25='Raw Data'!$B$3:$B$10473)*('Raw Data'!$I$3:$AN$10473))</f>
        <v>166</v>
      </c>
      <c r="GZ25" s="228">
        <f t="shared" si="240"/>
        <v>42540</v>
      </c>
      <c r="HA25" s="44" t="str">
        <f t="shared" si="42"/>
        <v>3Sun</v>
      </c>
      <c r="HB25" s="229">
        <f>SUMPRODUCT((HB$6='Raw Data'!$I$2:$AN$2)*(GZ25='Raw Data'!$B$3:$B$10473)*('Raw Data'!$I$3:$AN$10473))</f>
        <v>66</v>
      </c>
      <c r="HC25" s="228">
        <f t="shared" si="241"/>
        <v>42509</v>
      </c>
      <c r="HD25" s="44" t="str">
        <f t="shared" si="43"/>
        <v>3Thu</v>
      </c>
      <c r="HE25" s="229">
        <f>SUMPRODUCT((HE$6='Raw Data'!$I$2:$AN$2)*(HC25='Raw Data'!$B$3:$B$10473)*('Raw Data'!$I$3:$AN$10473))</f>
        <v>62</v>
      </c>
      <c r="HF25" s="14"/>
      <c r="HG25" s="49" t="s">
        <v>82</v>
      </c>
      <c r="HH25" s="53">
        <f t="shared" si="317"/>
        <v>3.6488027366020526E-2</v>
      </c>
      <c r="HI25" s="53">
        <f t="shared" si="139"/>
        <v>3.9856695029108824E-2</v>
      </c>
      <c r="HJ25" s="53">
        <f t="shared" si="140"/>
        <v>3.5470668485675309E-2</v>
      </c>
      <c r="HK25" s="53">
        <f t="shared" si="141"/>
        <v>3.4260378879484077E-2</v>
      </c>
      <c r="HL25" s="55">
        <f t="shared" si="361"/>
        <v>3.5979347925847921E-2</v>
      </c>
      <c r="HM25" s="246"/>
      <c r="HN25" s="228">
        <f t="shared" si="242"/>
        <v>42601</v>
      </c>
      <c r="HO25" s="44" t="str">
        <f t="shared" si="44"/>
        <v>3Fri</v>
      </c>
      <c r="HP25" s="229">
        <f>SUMPRODUCT((HP$6='Raw Data'!$I$2:$AN$2)*(HN25='Raw Data'!$B$3:$B$10473)*('Raw Data'!$I$3:$AN$10473))</f>
        <v>160</v>
      </c>
      <c r="HQ25" s="228">
        <f t="shared" si="243"/>
        <v>42570</v>
      </c>
      <c r="HR25" s="44" t="str">
        <f t="shared" si="45"/>
        <v>3Tue</v>
      </c>
      <c r="HS25" s="229">
        <f>SUMPRODUCT((HS$6='Raw Data'!$I$2:$AN$2)*(HQ25='Raw Data'!$B$3:$B$10473)*('Raw Data'!$I$3:$AN$10473))</f>
        <v>146</v>
      </c>
      <c r="HT25" s="228">
        <f t="shared" si="244"/>
        <v>42540</v>
      </c>
      <c r="HU25" s="44" t="str">
        <f t="shared" si="46"/>
        <v>3Sun</v>
      </c>
      <c r="HV25" s="229">
        <f>SUMPRODUCT((HV$6='Raw Data'!$I$2:$AN$2)*(HT25='Raw Data'!$B$3:$B$10473)*('Raw Data'!$I$3:$AN$10473))</f>
        <v>139</v>
      </c>
      <c r="HW25" s="228">
        <f t="shared" si="245"/>
        <v>42509</v>
      </c>
      <c r="HX25" s="44" t="str">
        <f t="shared" si="47"/>
        <v>3Thu</v>
      </c>
      <c r="HY25" s="229">
        <f>SUMPRODUCT((HY$6='Raw Data'!$I$2:$AN$2)*(HW25='Raw Data'!$B$3:$B$10473)*('Raw Data'!$I$3:$AN$10473))</f>
        <v>193</v>
      </c>
      <c r="HZ25" s="14"/>
      <c r="IA25" s="49" t="s">
        <v>82</v>
      </c>
      <c r="IB25" s="53">
        <f t="shared" si="318"/>
        <v>3.7513171759747103E-2</v>
      </c>
      <c r="IC25" s="53">
        <f t="shared" si="144"/>
        <v>4.1328413284132844E-2</v>
      </c>
      <c r="ID25" s="53">
        <f t="shared" si="145"/>
        <v>4.1388230222030607E-2</v>
      </c>
      <c r="IE25" s="53">
        <f t="shared" si="146"/>
        <v>3.2454802875190591E-2</v>
      </c>
      <c r="IF25" s="55">
        <f t="shared" si="362"/>
        <v>3.9420792521939974E-2</v>
      </c>
      <c r="IG25" s="246"/>
      <c r="IH25" s="228">
        <f t="shared" si="246"/>
        <v>42601</v>
      </c>
      <c r="II25" s="44" t="str">
        <f t="shared" si="48"/>
        <v>3Fri</v>
      </c>
      <c r="IJ25" s="229">
        <f>SUMPRODUCT((IJ$6='Raw Data'!$I$2:$AN$2)*(IH25='Raw Data'!$B$3:$B$10473)*('Raw Data'!$I$3:$AN$10473))</f>
        <v>36</v>
      </c>
      <c r="IK25" s="228">
        <f t="shared" si="247"/>
        <v>42570</v>
      </c>
      <c r="IL25" s="44" t="str">
        <f t="shared" si="49"/>
        <v>3Tue</v>
      </c>
      <c r="IM25" s="229">
        <f>SUMPRODUCT((IM$6='Raw Data'!$I$2:$AN$2)*(IK25='Raw Data'!$B$3:$B$10473)*('Raw Data'!$I$3:$AN$10473))</f>
        <v>51</v>
      </c>
      <c r="IN25" s="228">
        <f t="shared" si="248"/>
        <v>42540</v>
      </c>
      <c r="IO25" s="44" t="str">
        <f t="shared" si="50"/>
        <v>3Sun</v>
      </c>
      <c r="IP25" s="229">
        <f>SUMPRODUCT((IP$6='Raw Data'!$I$2:$AN$2)*(IN25='Raw Data'!$B$3:$B$10473)*('Raw Data'!$I$3:$AN$10473))</f>
        <v>0</v>
      </c>
      <c r="IQ25" s="228">
        <f t="shared" si="249"/>
        <v>42509</v>
      </c>
      <c r="IR25" s="44" t="str">
        <f t="shared" si="51"/>
        <v>3Thu</v>
      </c>
      <c r="IS25" s="229">
        <f>SUMPRODUCT((IS$6='Raw Data'!$I$2:$AN$2)*(IQ25='Raw Data'!$B$3:$B$10473)*('Raw Data'!$I$3:$AN$10473))</f>
        <v>21</v>
      </c>
      <c r="IT25" s="14"/>
      <c r="IU25" s="49" t="s">
        <v>82</v>
      </c>
      <c r="IV25" s="53">
        <f t="shared" si="319"/>
        <v>4.2857142857142858E-2</v>
      </c>
      <c r="IW25" s="53">
        <f t="shared" si="149"/>
        <v>5.5658627087198514E-2</v>
      </c>
      <c r="IX25" s="53">
        <f t="shared" si="150"/>
        <v>6.6755674232309742E-2</v>
      </c>
      <c r="IY25" s="53">
        <f t="shared" si="151"/>
        <v>4.9222797927461141E-2</v>
      </c>
      <c r="IZ25" s="55">
        <f t="shared" si="363"/>
        <v>5.2440712507329831E-2</v>
      </c>
      <c r="JA25" s="246"/>
      <c r="JB25" s="228">
        <f t="shared" si="250"/>
        <v>42601</v>
      </c>
      <c r="JC25" s="44" t="str">
        <f t="shared" si="52"/>
        <v>3Fri</v>
      </c>
      <c r="JD25" s="229">
        <f>SUMPRODUCT((JD$6='Raw Data'!$I$2:$AN$2)*(JB25='Raw Data'!$B$3:$B$10473)*('Raw Data'!$I$3:$AN$10473))</f>
        <v>89</v>
      </c>
      <c r="JE25" s="228">
        <f t="shared" si="251"/>
        <v>42570</v>
      </c>
      <c r="JF25" s="44" t="str">
        <f t="shared" si="53"/>
        <v>3Tue</v>
      </c>
      <c r="JG25" s="229">
        <f>SUMPRODUCT((JG$6='Raw Data'!$I$2:$AN$2)*(JE25='Raw Data'!$B$3:$B$10473)*('Raw Data'!$I$3:$AN$10473))</f>
        <v>74</v>
      </c>
      <c r="JH25" s="228">
        <f t="shared" si="252"/>
        <v>42540</v>
      </c>
      <c r="JI25" s="44" t="str">
        <f t="shared" si="54"/>
        <v>3Sun</v>
      </c>
      <c r="JJ25" s="229">
        <f>SUMPRODUCT((JJ$6='Raw Data'!$I$2:$AN$2)*(JH25='Raw Data'!$B$3:$B$10473)*('Raw Data'!$I$3:$AN$10473))</f>
        <v>0</v>
      </c>
      <c r="JK25" s="228">
        <f t="shared" si="253"/>
        <v>42509</v>
      </c>
      <c r="JL25" s="44" t="str">
        <f t="shared" si="55"/>
        <v>3Thu</v>
      </c>
      <c r="JM25" s="229">
        <f>SUMPRODUCT((JM$6='Raw Data'!$I$2:$AN$2)*(JK25='Raw Data'!$B$3:$B$10473)*('Raw Data'!$I$3:$AN$10473))</f>
        <v>73</v>
      </c>
      <c r="JN25" s="14"/>
      <c r="JO25" s="49" t="s">
        <v>82</v>
      </c>
      <c r="JP25" s="53">
        <f t="shared" si="320"/>
        <v>4.7566976489885185E-2</v>
      </c>
      <c r="JQ25" s="53">
        <f t="shared" si="154"/>
        <v>4.4232922732362824E-2</v>
      </c>
      <c r="JR25" s="53">
        <f t="shared" si="155"/>
        <v>5.06485484867202E-2</v>
      </c>
      <c r="JS25" s="53">
        <f t="shared" si="156"/>
        <v>4.5260915867944625E-2</v>
      </c>
      <c r="JT25" s="55">
        <f t="shared" si="364"/>
        <v>4.6413946178914908E-2</v>
      </c>
      <c r="JU25" s="246"/>
      <c r="JV25" s="228">
        <f t="shared" si="254"/>
        <v>42601</v>
      </c>
      <c r="JW25" s="44" t="str">
        <f t="shared" si="56"/>
        <v>3Fri</v>
      </c>
      <c r="JX25" s="229">
        <f>SUMPRODUCT((JX$6='Raw Data'!$I$2:$AN$2)*(JV25='Raw Data'!$B$3:$B$10473)*('Raw Data'!$I$3:$AN$10473))</f>
        <v>493</v>
      </c>
      <c r="JY25" s="228">
        <f t="shared" si="255"/>
        <v>42570</v>
      </c>
      <c r="JZ25" s="44" t="str">
        <f t="shared" si="57"/>
        <v>3Tue</v>
      </c>
      <c r="KA25" s="229">
        <f>SUMPRODUCT((KA$6='Raw Data'!$I$2:$AN$2)*(JY25='Raw Data'!$B$3:$B$10473)*('Raw Data'!$I$3:$AN$10473))</f>
        <v>607</v>
      </c>
      <c r="KB25" s="228">
        <f t="shared" si="256"/>
        <v>42540</v>
      </c>
      <c r="KC25" s="44" t="str">
        <f t="shared" si="58"/>
        <v>3Sun</v>
      </c>
      <c r="KD25" s="229">
        <f>SUMPRODUCT((KD$6='Raw Data'!$I$2:$AN$2)*(KB25='Raw Data'!$B$3:$B$10473)*('Raw Data'!$I$3:$AN$10473))</f>
        <v>106</v>
      </c>
      <c r="KE25" s="228">
        <f t="shared" si="257"/>
        <v>42509</v>
      </c>
      <c r="KF25" s="44" t="str">
        <f t="shared" si="59"/>
        <v>3Thu</v>
      </c>
      <c r="KG25" s="229">
        <f>SUMPRODUCT((KG$6='Raw Data'!$I$2:$AN$2)*(KE25='Raw Data'!$B$3:$B$10473)*('Raw Data'!$I$3:$AN$10473))</f>
        <v>726</v>
      </c>
      <c r="KH25" s="14"/>
      <c r="KI25" s="49" t="s">
        <v>82</v>
      </c>
      <c r="KJ25" s="53">
        <f t="shared" si="321"/>
        <v>4.1968067774519391E-2</v>
      </c>
      <c r="KK25" s="53">
        <f t="shared" si="159"/>
        <v>4.4119693806541405E-2</v>
      </c>
      <c r="KL25" s="53">
        <f t="shared" si="160"/>
        <v>4.8896672504378284E-2</v>
      </c>
      <c r="KM25" s="53">
        <f t="shared" si="161"/>
        <v>4.2856209577317568E-2</v>
      </c>
      <c r="KN25" s="55">
        <f t="shared" si="365"/>
        <v>4.3487951691929483E-2</v>
      </c>
      <c r="KO25" s="246"/>
      <c r="KP25" s="228">
        <f t="shared" si="258"/>
        <v>42601</v>
      </c>
      <c r="KQ25" s="44" t="str">
        <f t="shared" si="60"/>
        <v>3Fri</v>
      </c>
      <c r="KR25" s="229">
        <f>SUMPRODUCT((KR$6='Raw Data'!$I$2:$AN$2)*(KP25='Raw Data'!$B$3:$B$10473)*('Raw Data'!$I$3:$AN$10473))</f>
        <v>89</v>
      </c>
      <c r="KS25" s="228">
        <f t="shared" si="259"/>
        <v>42570</v>
      </c>
      <c r="KT25" s="44" t="str">
        <f t="shared" si="61"/>
        <v>3Tue</v>
      </c>
      <c r="KU25" s="229">
        <f>SUMPRODUCT((KU$6='Raw Data'!$I$2:$AN$2)*(KS25='Raw Data'!$B$3:$B$10473)*('Raw Data'!$I$3:$AN$10473))</f>
        <v>107</v>
      </c>
      <c r="KV25" s="228">
        <f t="shared" si="260"/>
        <v>42540</v>
      </c>
      <c r="KW25" s="44" t="str">
        <f t="shared" si="62"/>
        <v>3Sun</v>
      </c>
      <c r="KX25" s="229">
        <f>SUMPRODUCT((KX$6='Raw Data'!$I$2:$AN$2)*(KV25='Raw Data'!$B$3:$B$10473)*('Raw Data'!$I$3:$AN$10473))</f>
        <v>47</v>
      </c>
      <c r="KY25" s="228">
        <f t="shared" si="261"/>
        <v>42509</v>
      </c>
      <c r="KZ25" s="44" t="str">
        <f t="shared" si="63"/>
        <v>3Thu</v>
      </c>
      <c r="LA25" s="229">
        <f>SUMPRODUCT((LA$6='Raw Data'!$I$2:$AN$2)*(KY25='Raw Data'!$B$3:$B$10473)*('Raw Data'!$I$3:$AN$10473))</f>
        <v>89</v>
      </c>
      <c r="LB25" s="14"/>
      <c r="LC25" s="49" t="s">
        <v>82</v>
      </c>
      <c r="LD25" s="53">
        <f t="shared" si="322"/>
        <v>3.9284461592423714E-2</v>
      </c>
      <c r="LE25" s="53">
        <f t="shared" si="164"/>
        <v>2.8820174121885318E-2</v>
      </c>
      <c r="LF25" s="53">
        <f t="shared" si="165"/>
        <v>3.8794485411991021E-2</v>
      </c>
      <c r="LG25" s="53">
        <f t="shared" si="166"/>
        <v>3.8147932440302852E-2</v>
      </c>
      <c r="LH25" s="55">
        <f t="shared" si="366"/>
        <v>3.8471208926146937E-2</v>
      </c>
      <c r="LI25" s="246"/>
      <c r="LJ25" s="228">
        <f t="shared" si="262"/>
        <v>42601</v>
      </c>
      <c r="LK25" s="44" t="str">
        <f t="shared" si="64"/>
        <v>3Fri</v>
      </c>
      <c r="LL25" s="229">
        <f>SUMPRODUCT((LL$6='Raw Data'!$I$2:$AN$2)*(LJ25='Raw Data'!$B$3:$B$10473)*('Raw Data'!$I$3:$AN$10473))</f>
        <v>0</v>
      </c>
      <c r="LM25" s="228">
        <f t="shared" si="263"/>
        <v>42570</v>
      </c>
      <c r="LN25" s="44" t="str">
        <f t="shared" si="65"/>
        <v>3Tue</v>
      </c>
      <c r="LO25" s="229">
        <f>SUMPRODUCT((LO$6='Raw Data'!$I$2:$AN$2)*(LM25='Raw Data'!$B$3:$B$10473)*('Raw Data'!$I$3:$AN$10473))</f>
        <v>0</v>
      </c>
      <c r="LP25" s="228">
        <f t="shared" si="264"/>
        <v>42540</v>
      </c>
      <c r="LQ25" s="44" t="str">
        <f t="shared" si="66"/>
        <v>3Sun</v>
      </c>
      <c r="LR25" s="229">
        <f>SUMPRODUCT((LR$6='Raw Data'!$I$2:$AN$2)*(LP25='Raw Data'!$B$3:$B$10473)*('Raw Data'!$I$3:$AN$10473))</f>
        <v>0</v>
      </c>
      <c r="LS25" s="228">
        <f t="shared" si="265"/>
        <v>42509</v>
      </c>
      <c r="LT25" s="44" t="str">
        <f t="shared" si="67"/>
        <v>3Thu</v>
      </c>
      <c r="LU25" s="229">
        <f>SUMPRODUCT((LU$6='Raw Data'!$I$2:$AN$2)*(LS25='Raw Data'!$B$3:$B$10473)*('Raw Data'!$I$3:$AN$10473))</f>
        <v>0</v>
      </c>
      <c r="LV25" s="14"/>
      <c r="LW25" s="49" t="s">
        <v>82</v>
      </c>
      <c r="LX25" s="53" t="str">
        <f t="shared" si="323"/>
        <v/>
      </c>
      <c r="LY25" s="53" t="str">
        <f t="shared" si="169"/>
        <v/>
      </c>
      <c r="LZ25" s="53" t="str">
        <f t="shared" si="170"/>
        <v/>
      </c>
      <c r="MA25" s="53" t="str">
        <f t="shared" si="171"/>
        <v/>
      </c>
      <c r="MB25" s="55" t="str">
        <f t="shared" si="367"/>
        <v/>
      </c>
      <c r="MC25" s="246"/>
      <c r="MD25" s="228">
        <f t="shared" si="266"/>
        <v>42601</v>
      </c>
      <c r="ME25" s="44" t="str">
        <f t="shared" si="68"/>
        <v>3Fri</v>
      </c>
      <c r="MF25" s="229">
        <f>SUMPRODUCT((MF$6='Raw Data'!$I$2:$AN$2)*(MD25='Raw Data'!$B$3:$B$10473)*('Raw Data'!$I$3:$AN$10473))</f>
        <v>0</v>
      </c>
      <c r="MG25" s="228">
        <f t="shared" si="267"/>
        <v>42570</v>
      </c>
      <c r="MH25" s="44" t="str">
        <f t="shared" si="69"/>
        <v>3Tue</v>
      </c>
      <c r="MI25" s="229">
        <f>SUMPRODUCT((MI$6='Raw Data'!$I$2:$AN$2)*(MG25='Raw Data'!$B$3:$B$10473)*('Raw Data'!$I$3:$AN$10473))</f>
        <v>0</v>
      </c>
      <c r="MJ25" s="228">
        <f t="shared" si="268"/>
        <v>42540</v>
      </c>
      <c r="MK25" s="44" t="str">
        <f t="shared" si="70"/>
        <v>3Sun</v>
      </c>
      <c r="ML25" s="229">
        <f>SUMPRODUCT((ML$6='Raw Data'!$I$2:$AN$2)*(MJ25='Raw Data'!$B$3:$B$10473)*('Raw Data'!$I$3:$AN$10473))</f>
        <v>0</v>
      </c>
      <c r="MM25" s="228">
        <f t="shared" si="269"/>
        <v>42509</v>
      </c>
      <c r="MN25" s="44" t="str">
        <f t="shared" si="71"/>
        <v>3Thu</v>
      </c>
      <c r="MO25" s="229">
        <f>SUMPRODUCT((MO$6='Raw Data'!$I$2:$AN$2)*(MM25='Raw Data'!$B$3:$B$10473)*('Raw Data'!$I$3:$AN$10473))</f>
        <v>0</v>
      </c>
      <c r="MP25" s="14"/>
      <c r="MQ25" s="49" t="s">
        <v>82</v>
      </c>
      <c r="MR25" s="53" t="str">
        <f t="shared" si="324"/>
        <v/>
      </c>
      <c r="MS25" s="53" t="str">
        <f t="shared" si="174"/>
        <v/>
      </c>
      <c r="MT25" s="53" t="str">
        <f t="shared" si="175"/>
        <v/>
      </c>
      <c r="MU25" s="53" t="str">
        <f t="shared" si="176"/>
        <v/>
      </c>
      <c r="MV25" s="55" t="str">
        <f t="shared" si="368"/>
        <v/>
      </c>
      <c r="MW25" s="246"/>
      <c r="MX25" s="228">
        <f t="shared" si="270"/>
        <v>42601</v>
      </c>
      <c r="MY25" s="44" t="str">
        <f t="shared" si="72"/>
        <v>3Fri</v>
      </c>
      <c r="MZ25" s="229">
        <f>SUMPRODUCT((MZ$6='Raw Data'!$I$2:$AN$2)*(MX25='Raw Data'!$B$3:$B$10473)*('Raw Data'!$I$3:$AN$10473))</f>
        <v>0</v>
      </c>
      <c r="NA25" s="228">
        <f t="shared" si="271"/>
        <v>42570</v>
      </c>
      <c r="NB25" s="44" t="str">
        <f t="shared" si="73"/>
        <v>3Tue</v>
      </c>
      <c r="NC25" s="229">
        <f>SUMPRODUCT((NC$6='Raw Data'!$I$2:$AN$2)*(NA25='Raw Data'!$B$3:$B$10473)*('Raw Data'!$I$3:$AN$10473))</f>
        <v>0</v>
      </c>
      <c r="ND25" s="228">
        <f t="shared" si="272"/>
        <v>42540</v>
      </c>
      <c r="NE25" s="44" t="str">
        <f t="shared" si="74"/>
        <v>3Sun</v>
      </c>
      <c r="NF25" s="229">
        <f>SUMPRODUCT((NF$6='Raw Data'!$I$2:$AN$2)*(ND25='Raw Data'!$B$3:$B$10473)*('Raw Data'!$I$3:$AN$10473))</f>
        <v>0</v>
      </c>
      <c r="NG25" s="228">
        <f t="shared" si="273"/>
        <v>42509</v>
      </c>
      <c r="NH25" s="44" t="str">
        <f t="shared" si="75"/>
        <v>3Thu</v>
      </c>
      <c r="NI25" s="229">
        <f>SUMPRODUCT((NI$6='Raw Data'!$I$2:$AN$2)*(NG25='Raw Data'!$B$3:$B$10473)*('Raw Data'!$I$3:$AN$10473))</f>
        <v>0</v>
      </c>
      <c r="NJ25" s="14"/>
      <c r="NK25" s="49" t="s">
        <v>82</v>
      </c>
      <c r="NL25" s="53" t="str">
        <f t="shared" si="325"/>
        <v/>
      </c>
      <c r="NM25" s="53" t="str">
        <f t="shared" si="179"/>
        <v/>
      </c>
      <c r="NN25" s="53" t="str">
        <f t="shared" si="180"/>
        <v/>
      </c>
      <c r="NO25" s="53" t="str">
        <f t="shared" si="181"/>
        <v/>
      </c>
      <c r="NP25" s="55" t="str">
        <f t="shared" si="369"/>
        <v/>
      </c>
      <c r="NQ25" s="246"/>
      <c r="NR25" s="228">
        <f t="shared" si="274"/>
        <v>42601</v>
      </c>
      <c r="NS25" s="44" t="str">
        <f t="shared" si="76"/>
        <v>3Fri</v>
      </c>
      <c r="NT25" s="229">
        <f>SUMPRODUCT((NT$6='Raw Data'!$I$2:$AN$2)*(NR25='Raw Data'!$B$3:$B$10473)*('Raw Data'!$I$3:$AN$10473))</f>
        <v>0</v>
      </c>
      <c r="NU25" s="228">
        <f t="shared" si="275"/>
        <v>42570</v>
      </c>
      <c r="NV25" s="44" t="str">
        <f t="shared" si="77"/>
        <v>3Tue</v>
      </c>
      <c r="NW25" s="229">
        <f>SUMPRODUCT((NW$6='Raw Data'!$I$2:$AN$2)*(NU25='Raw Data'!$B$3:$B$10473)*('Raw Data'!$I$3:$AN$10473))</f>
        <v>0</v>
      </c>
      <c r="NX25" s="228">
        <f t="shared" si="276"/>
        <v>42540</v>
      </c>
      <c r="NY25" s="44" t="str">
        <f t="shared" si="78"/>
        <v>3Sun</v>
      </c>
      <c r="NZ25" s="229">
        <f>SUMPRODUCT((NZ$6='Raw Data'!$I$2:$AN$2)*(NX25='Raw Data'!$B$3:$B$10473)*('Raw Data'!$I$3:$AN$10473))</f>
        <v>0</v>
      </c>
      <c r="OA25" s="228">
        <f t="shared" si="277"/>
        <v>42509</v>
      </c>
      <c r="OB25" s="44" t="str">
        <f t="shared" si="79"/>
        <v>3Thu</v>
      </c>
      <c r="OC25" s="229">
        <f>SUMPRODUCT((OC$6='Raw Data'!$I$2:$AN$2)*(OA25='Raw Data'!$B$3:$B$10473)*('Raw Data'!$I$3:$AN$10473))</f>
        <v>0</v>
      </c>
      <c r="OD25" s="14"/>
      <c r="OE25" s="49" t="s">
        <v>82</v>
      </c>
      <c r="OF25" s="53" t="str">
        <f t="shared" si="326"/>
        <v/>
      </c>
      <c r="OG25" s="53" t="str">
        <f t="shared" si="184"/>
        <v/>
      </c>
      <c r="OH25" s="53" t="str">
        <f t="shared" si="185"/>
        <v/>
      </c>
      <c r="OI25" s="53" t="str">
        <f t="shared" si="186"/>
        <v/>
      </c>
      <c r="OJ25" s="55" t="str">
        <f t="shared" si="370"/>
        <v/>
      </c>
      <c r="OK25" s="246"/>
      <c r="OL25" s="228">
        <f t="shared" si="278"/>
        <v>42601</v>
      </c>
      <c r="OM25" s="44" t="str">
        <f t="shared" si="80"/>
        <v>3Fri</v>
      </c>
      <c r="ON25" s="229">
        <f>SUMPRODUCT((ON$6='Raw Data'!$I$2:$AN$2)*(OL25='Raw Data'!$B$3:$B$10473)*('Raw Data'!$I$3:$AN$10473))</f>
        <v>0</v>
      </c>
      <c r="OO25" s="228">
        <f t="shared" si="279"/>
        <v>42570</v>
      </c>
      <c r="OP25" s="44" t="str">
        <f t="shared" si="81"/>
        <v>3Tue</v>
      </c>
      <c r="OQ25" s="229">
        <f>SUMPRODUCT((OQ$6='Raw Data'!$I$2:$AN$2)*(OO25='Raw Data'!$B$3:$B$10473)*('Raw Data'!$I$3:$AN$10473))</f>
        <v>0</v>
      </c>
      <c r="OR25" s="228">
        <f t="shared" si="280"/>
        <v>42540</v>
      </c>
      <c r="OS25" s="44" t="str">
        <f t="shared" si="82"/>
        <v>3Sun</v>
      </c>
      <c r="OT25" s="229">
        <f>SUMPRODUCT((OT$6='Raw Data'!$I$2:$AN$2)*(OR25='Raw Data'!$B$3:$B$10473)*('Raw Data'!$I$3:$AN$10473))</f>
        <v>0</v>
      </c>
      <c r="OU25" s="228">
        <f t="shared" si="281"/>
        <v>42509</v>
      </c>
      <c r="OV25" s="44" t="str">
        <f t="shared" si="83"/>
        <v>3Thu</v>
      </c>
      <c r="OW25" s="229">
        <f>SUMPRODUCT((OW$6='Raw Data'!$I$2:$AN$2)*(OU25='Raw Data'!$B$3:$B$10473)*('Raw Data'!$I$3:$AN$10473))</f>
        <v>0</v>
      </c>
      <c r="OX25" s="14"/>
      <c r="OY25" s="49" t="s">
        <v>82</v>
      </c>
      <c r="OZ25" s="53" t="str">
        <f t="shared" si="327"/>
        <v/>
      </c>
      <c r="PA25" s="53" t="str">
        <f t="shared" si="189"/>
        <v/>
      </c>
      <c r="PB25" s="53" t="str">
        <f t="shared" si="190"/>
        <v/>
      </c>
      <c r="PC25" s="53" t="str">
        <f t="shared" si="191"/>
        <v/>
      </c>
      <c r="PD25" s="55" t="str">
        <f t="shared" si="371"/>
        <v/>
      </c>
      <c r="PE25" s="246"/>
      <c r="PF25" s="228">
        <f t="shared" si="282"/>
        <v>42601</v>
      </c>
      <c r="PG25" s="44" t="str">
        <f t="shared" si="84"/>
        <v>3Fri</v>
      </c>
      <c r="PH25" s="229">
        <f>SUMPRODUCT((PH$6='Raw Data'!$I$2:$AN$2)*(PF25='Raw Data'!$B$3:$B$10473)*('Raw Data'!$I$3:$AN$10473))</f>
        <v>0</v>
      </c>
      <c r="PI25" s="228">
        <f t="shared" si="283"/>
        <v>42570</v>
      </c>
      <c r="PJ25" s="44" t="str">
        <f t="shared" si="85"/>
        <v>3Tue</v>
      </c>
      <c r="PK25" s="229">
        <f>SUMPRODUCT((PK$6='Raw Data'!$I$2:$AN$2)*(PI25='Raw Data'!$B$3:$B$10473)*('Raw Data'!$I$3:$AN$10473))</f>
        <v>0</v>
      </c>
      <c r="PL25" s="228">
        <f t="shared" si="284"/>
        <v>42540</v>
      </c>
      <c r="PM25" s="44" t="str">
        <f t="shared" si="86"/>
        <v>3Sun</v>
      </c>
      <c r="PN25" s="229">
        <f>SUMPRODUCT((PN$6='Raw Data'!$I$2:$AN$2)*(PL25='Raw Data'!$B$3:$B$10473)*('Raw Data'!$I$3:$AN$10473))</f>
        <v>0</v>
      </c>
      <c r="PO25" s="228">
        <f t="shared" si="285"/>
        <v>42509</v>
      </c>
      <c r="PP25" s="44" t="str">
        <f t="shared" si="87"/>
        <v>3Thu</v>
      </c>
      <c r="PQ25" s="229">
        <f>SUMPRODUCT((PQ$6='Raw Data'!$I$2:$AN$2)*(PO25='Raw Data'!$B$3:$B$10473)*('Raw Data'!$I$3:$AN$10473))</f>
        <v>0</v>
      </c>
      <c r="PR25" s="14"/>
      <c r="PS25" s="49" t="s">
        <v>82</v>
      </c>
      <c r="PT25" s="53" t="str">
        <f t="shared" si="328"/>
        <v/>
      </c>
      <c r="PU25" s="53" t="str">
        <f t="shared" si="194"/>
        <v/>
      </c>
      <c r="PV25" s="53" t="str">
        <f t="shared" si="195"/>
        <v/>
      </c>
      <c r="PW25" s="53" t="str">
        <f t="shared" si="196"/>
        <v/>
      </c>
      <c r="PX25" s="55" t="str">
        <f t="shared" si="372"/>
        <v/>
      </c>
    </row>
    <row r="26" spans="2:440" ht="12.75" customHeight="1" x14ac:dyDescent="0.25">
      <c r="B26" s="228">
        <f t="shared" si="198"/>
        <v>42602</v>
      </c>
      <c r="C26" s="44" t="str">
        <f t="shared" si="0"/>
        <v>3Sat</v>
      </c>
      <c r="D26" s="229">
        <f>SUMPRODUCT((D$6='Raw Data'!$I$2:$AN$2)*(B26='Raw Data'!$B$3:$B$10473)*('Raw Data'!$I$3:$AN$10473))</f>
        <v>215</v>
      </c>
      <c r="E26" s="228">
        <f t="shared" si="199"/>
        <v>42571</v>
      </c>
      <c r="F26" s="44" t="str">
        <f t="shared" si="1"/>
        <v>3Wed</v>
      </c>
      <c r="G26" s="229">
        <f>SUMPRODUCT((G$6='Raw Data'!$I$2:$AN$2)*(E26='Raw Data'!$B$3:$B$10473)*('Raw Data'!$I$3:$AN$10473))</f>
        <v>274</v>
      </c>
      <c r="H26" s="228">
        <f t="shared" si="200"/>
        <v>42541</v>
      </c>
      <c r="I26" s="44" t="str">
        <f t="shared" si="2"/>
        <v>3Mon</v>
      </c>
      <c r="J26" s="229">
        <f>SUMPRODUCT((J$6='Raw Data'!$I$2:$AN$2)*(H26='Raw Data'!$B$3:$B$10473)*('Raw Data'!$I$3:$AN$10473))</f>
        <v>209</v>
      </c>
      <c r="K26" s="228">
        <f t="shared" si="201"/>
        <v>42510</v>
      </c>
      <c r="L26" s="44" t="str">
        <f t="shared" si="3"/>
        <v>3Fri</v>
      </c>
      <c r="M26" s="229">
        <f>SUMPRODUCT((M$6='Raw Data'!$I$2:$AN$2)*(K26='Raw Data'!$B$3:$B$10473)*('Raw Data'!$I$3:$AN$10473))</f>
        <v>125</v>
      </c>
      <c r="N26" s="14"/>
      <c r="O26" s="49" t="s">
        <v>83</v>
      </c>
      <c r="P26" s="233" t="str">
        <f t="shared" si="88"/>
        <v/>
      </c>
      <c r="Q26" s="233">
        <f t="shared" si="89"/>
        <v>3.948252688172043E-2</v>
      </c>
      <c r="R26" s="233" t="str">
        <f t="shared" si="90"/>
        <v/>
      </c>
      <c r="S26" s="233">
        <f t="shared" si="91"/>
        <v>2.6893523600439079E-2</v>
      </c>
      <c r="T26" s="239">
        <f>IFERROR(MEDIAN(T22:T25),"")</f>
        <v>3.5934953636735101E-2</v>
      </c>
      <c r="U26" s="246"/>
      <c r="V26" s="228">
        <f t="shared" si="202"/>
        <v>42602</v>
      </c>
      <c r="W26" s="44" t="str">
        <f t="shared" si="4"/>
        <v>3Sat</v>
      </c>
      <c r="X26" s="229">
        <f>SUMPRODUCT((X$6='Raw Data'!$I$2:$AN$2)*(V26='Raw Data'!$B$3:$B$10473)*('Raw Data'!$I$3:$AN$10473))</f>
        <v>315</v>
      </c>
      <c r="Y26" s="228">
        <f t="shared" si="203"/>
        <v>42571</v>
      </c>
      <c r="Z26" s="44" t="str">
        <f t="shared" si="5"/>
        <v>3Wed</v>
      </c>
      <c r="AA26" s="229">
        <f>SUMPRODUCT((AA$6='Raw Data'!$I$2:$AN$2)*(Y26='Raw Data'!$B$3:$B$10473)*('Raw Data'!$I$3:$AN$10473))</f>
        <v>331</v>
      </c>
      <c r="AB26" s="228">
        <f t="shared" si="204"/>
        <v>42541</v>
      </c>
      <c r="AC26" s="44" t="str">
        <f t="shared" si="6"/>
        <v>3Mon</v>
      </c>
      <c r="AD26" s="229">
        <f>SUMPRODUCT((AD$6='Raw Data'!$I$2:$AN$2)*(AB26='Raw Data'!$B$3:$B$10473)*('Raw Data'!$I$3:$AN$10473))</f>
        <v>242</v>
      </c>
      <c r="AE26" s="228">
        <f t="shared" si="205"/>
        <v>42510</v>
      </c>
      <c r="AF26" s="44" t="str">
        <f t="shared" si="7"/>
        <v>3Fri</v>
      </c>
      <c r="AG26" s="229">
        <f>SUMPRODUCT((AG$6='Raw Data'!$I$2:$AN$2)*(AE26='Raw Data'!$B$3:$B$10473)*('Raw Data'!$I$3:$AN$10473))</f>
        <v>176</v>
      </c>
      <c r="AH26" s="14"/>
      <c r="AI26" s="49" t="s">
        <v>83</v>
      </c>
      <c r="AJ26" s="233" t="str">
        <f t="shared" si="308"/>
        <v/>
      </c>
      <c r="AK26" s="233">
        <f t="shared" si="94"/>
        <v>3.6900985139422277E-2</v>
      </c>
      <c r="AL26" s="233" t="str">
        <f t="shared" si="95"/>
        <v/>
      </c>
      <c r="AM26" s="233">
        <f t="shared" si="96"/>
        <v>2.8195911031228937E-2</v>
      </c>
      <c r="AN26" s="239">
        <f>IFERROR(MEDIAN(AN22:AN25),"")</f>
        <v>3.3599144977860262E-2</v>
      </c>
      <c r="AO26" s="246"/>
      <c r="AP26" s="228">
        <f t="shared" si="206"/>
        <v>42602</v>
      </c>
      <c r="AQ26" s="44" t="str">
        <f t="shared" si="8"/>
        <v>3Sat</v>
      </c>
      <c r="AR26" s="229">
        <f>SUMPRODUCT((AR$6='Raw Data'!$I$2:$AN$2)*(AP26='Raw Data'!$B$3:$B$10473)*('Raw Data'!$I$3:$AN$10473))</f>
        <v>119</v>
      </c>
      <c r="AS26" s="228">
        <f t="shared" si="207"/>
        <v>42571</v>
      </c>
      <c r="AT26" s="44" t="str">
        <f t="shared" si="9"/>
        <v>3Wed</v>
      </c>
      <c r="AU26" s="229">
        <f>SUMPRODUCT((AU$6='Raw Data'!$I$2:$AN$2)*(AS26='Raw Data'!$B$3:$B$10473)*('Raw Data'!$I$3:$AN$10473))</f>
        <v>118</v>
      </c>
      <c r="AV26" s="228">
        <f t="shared" si="208"/>
        <v>42541</v>
      </c>
      <c r="AW26" s="44" t="str">
        <f t="shared" si="10"/>
        <v>3Mon</v>
      </c>
      <c r="AX26" s="229">
        <f>SUMPRODUCT((AX$6='Raw Data'!$I$2:$AN$2)*(AV26='Raw Data'!$B$3:$B$10473)*('Raw Data'!$I$3:$AN$10473))</f>
        <v>87</v>
      </c>
      <c r="AY26" s="228">
        <f t="shared" si="209"/>
        <v>42510</v>
      </c>
      <c r="AZ26" s="44" t="str">
        <f t="shared" si="11"/>
        <v>3Fri</v>
      </c>
      <c r="BA26" s="229">
        <f>SUMPRODUCT((BA$6='Raw Data'!$I$2:$AN$2)*(AY26='Raw Data'!$B$3:$B$10473)*('Raw Data'!$I$3:$AN$10473))</f>
        <v>76</v>
      </c>
      <c r="BB26" s="14"/>
      <c r="BC26" s="49" t="s">
        <v>83</v>
      </c>
      <c r="BD26" s="233" t="str">
        <f t="shared" si="309"/>
        <v/>
      </c>
      <c r="BE26" s="233">
        <f t="shared" si="99"/>
        <v>3.864168618266979E-2</v>
      </c>
      <c r="BF26" s="233" t="str">
        <f t="shared" si="100"/>
        <v/>
      </c>
      <c r="BG26" s="233">
        <f t="shared" si="101"/>
        <v>3.1543827722171673E-2</v>
      </c>
      <c r="BH26" s="239">
        <f>IFERROR(MEDIAN(BH22:BH25),"")</f>
        <v>3.3052133944415418E-2</v>
      </c>
      <c r="BI26" s="246"/>
      <c r="BJ26" s="228">
        <f t="shared" si="210"/>
        <v>42602</v>
      </c>
      <c r="BK26" s="44" t="str">
        <f t="shared" si="12"/>
        <v>3Sat</v>
      </c>
      <c r="BL26" s="229">
        <f>SUMPRODUCT((BL$6='Raw Data'!$I$2:$AN$2)*(BJ26='Raw Data'!$B$3:$B$10473)*('Raw Data'!$I$3:$AN$10473))</f>
        <v>33</v>
      </c>
      <c r="BM26" s="228">
        <f t="shared" si="211"/>
        <v>42571</v>
      </c>
      <c r="BN26" s="44" t="str">
        <f t="shared" si="13"/>
        <v>3Wed</v>
      </c>
      <c r="BO26" s="229">
        <f>SUMPRODUCT((BO$6='Raw Data'!$I$2:$AN$2)*(BM26='Raw Data'!$B$3:$B$10473)*('Raw Data'!$I$3:$AN$10473))</f>
        <v>30</v>
      </c>
      <c r="BP26" s="228">
        <f t="shared" si="212"/>
        <v>42541</v>
      </c>
      <c r="BQ26" s="44" t="str">
        <f t="shared" si="14"/>
        <v>3Mon</v>
      </c>
      <c r="BR26" s="229">
        <f>SUMPRODUCT((BR$6='Raw Data'!$I$2:$AN$2)*(BP26='Raw Data'!$B$3:$B$10473)*('Raw Data'!$I$3:$AN$10473))</f>
        <v>57</v>
      </c>
      <c r="BS26" s="228">
        <f t="shared" si="213"/>
        <v>42510</v>
      </c>
      <c r="BT26" s="44" t="str">
        <f t="shared" si="15"/>
        <v>3Fri</v>
      </c>
      <c r="BU26" s="229">
        <f>SUMPRODUCT((BU$6='Raw Data'!$I$2:$AN$2)*(BS26='Raw Data'!$B$3:$B$10473)*('Raw Data'!$I$3:$AN$10473))</f>
        <v>33</v>
      </c>
      <c r="BV26" s="14"/>
      <c r="BW26" s="49" t="s">
        <v>83</v>
      </c>
      <c r="BX26" s="233" t="str">
        <f t="shared" si="310"/>
        <v/>
      </c>
      <c r="BY26" s="233">
        <f t="shared" si="104"/>
        <v>1.7605633802816902E-2</v>
      </c>
      <c r="BZ26" s="233" t="str">
        <f t="shared" si="105"/>
        <v/>
      </c>
      <c r="CA26" s="233">
        <f t="shared" si="106"/>
        <v>2.3310023310023312E-2</v>
      </c>
      <c r="CB26" s="239">
        <f>IFERROR(MEDIAN(CB22:CB25),"")</f>
        <v>3.3168609454419559E-2</v>
      </c>
      <c r="CC26" s="246"/>
      <c r="CD26" s="228">
        <f t="shared" si="214"/>
        <v>42602</v>
      </c>
      <c r="CE26" s="44" t="str">
        <f t="shared" si="16"/>
        <v>3Sat</v>
      </c>
      <c r="CF26" s="229">
        <f>SUMPRODUCT((CF$6='Raw Data'!$I$2:$AN$2)*(CD26='Raw Data'!$B$3:$B$10473)*('Raw Data'!$I$3:$AN$10473))</f>
        <v>402</v>
      </c>
      <c r="CG26" s="228">
        <f t="shared" si="215"/>
        <v>42571</v>
      </c>
      <c r="CH26" s="44" t="str">
        <f t="shared" si="17"/>
        <v>3Wed</v>
      </c>
      <c r="CI26" s="229">
        <f>SUMPRODUCT((CI$6='Raw Data'!$I$2:$AN$2)*(CG26='Raw Data'!$B$3:$B$10473)*('Raw Data'!$I$3:$AN$10473))</f>
        <v>548</v>
      </c>
      <c r="CJ26" s="228">
        <f t="shared" si="216"/>
        <v>42541</v>
      </c>
      <c r="CK26" s="44" t="str">
        <f t="shared" si="18"/>
        <v>3Mon</v>
      </c>
      <c r="CL26" s="229">
        <f>SUMPRODUCT((CL$6='Raw Data'!$I$2:$AN$2)*(CJ26='Raw Data'!$B$3:$B$10473)*('Raw Data'!$I$3:$AN$10473))</f>
        <v>596</v>
      </c>
      <c r="CM26" s="228">
        <f t="shared" si="217"/>
        <v>42510</v>
      </c>
      <c r="CN26" s="44" t="str">
        <f t="shared" si="19"/>
        <v>3Fri</v>
      </c>
      <c r="CO26" s="229">
        <f>SUMPRODUCT((CO$6='Raw Data'!$I$2:$AN$2)*(CM26='Raw Data'!$B$3:$B$10473)*('Raw Data'!$I$3:$AN$10473))</f>
        <v>464</v>
      </c>
      <c r="CP26" s="14"/>
      <c r="CQ26" s="49" t="s">
        <v>83</v>
      </c>
      <c r="CR26" s="233" t="str">
        <f t="shared" si="311"/>
        <v/>
      </c>
      <c r="CS26" s="233">
        <f t="shared" si="109"/>
        <v>3.8572806171648988E-2</v>
      </c>
      <c r="CT26" s="233" t="str">
        <f t="shared" si="110"/>
        <v/>
      </c>
      <c r="CU26" s="233">
        <f t="shared" si="111"/>
        <v>4.2775881683731511E-2</v>
      </c>
      <c r="CV26" s="239">
        <f>IFERROR(MEDIAN(CV22:CV25),"")</f>
        <v>3.5449555301353158E-2</v>
      </c>
      <c r="CW26" s="246"/>
      <c r="CX26" s="228">
        <f t="shared" si="218"/>
        <v>42602</v>
      </c>
      <c r="CY26" s="44" t="str">
        <f t="shared" si="20"/>
        <v>3Sat</v>
      </c>
      <c r="CZ26" s="229">
        <f>SUMPRODUCT((CZ$6='Raw Data'!$I$2:$AN$2)*(CX26='Raw Data'!$B$3:$B$10473)*('Raw Data'!$I$3:$AN$10473))</f>
        <v>107</v>
      </c>
      <c r="DA26" s="228">
        <f t="shared" si="219"/>
        <v>42571</v>
      </c>
      <c r="DB26" s="44" t="str">
        <f t="shared" si="21"/>
        <v>3Wed</v>
      </c>
      <c r="DC26" s="229">
        <f>SUMPRODUCT((DC$6='Raw Data'!$I$2:$AN$2)*(DA26='Raw Data'!$B$3:$B$10473)*('Raw Data'!$I$3:$AN$10473))</f>
        <v>103</v>
      </c>
      <c r="DD26" s="228">
        <f t="shared" si="220"/>
        <v>42541</v>
      </c>
      <c r="DE26" s="44" t="str">
        <f t="shared" si="22"/>
        <v>3Mon</v>
      </c>
      <c r="DF26" s="229">
        <f>SUMPRODUCT((DF$6='Raw Data'!$I$2:$AN$2)*(DD26='Raw Data'!$B$3:$B$10473)*('Raw Data'!$I$3:$AN$10473))</f>
        <v>131</v>
      </c>
      <c r="DG26" s="228">
        <f t="shared" si="221"/>
        <v>42602</v>
      </c>
      <c r="DH26" s="44" t="str">
        <f t="shared" si="23"/>
        <v>3Sat</v>
      </c>
      <c r="DI26" s="229">
        <f>SUMPRODUCT((DI$6='Raw Data'!$I$2:$AN$2)*(DG26='Raw Data'!$B$3:$B$10473)*('Raw Data'!$I$3:$AN$10473))</f>
        <v>107</v>
      </c>
      <c r="DJ26" s="14"/>
      <c r="DK26" s="49" t="s">
        <v>83</v>
      </c>
      <c r="DL26" s="233">
        <f t="shared" si="312"/>
        <v>3.2745591939546598E-2</v>
      </c>
      <c r="DM26" s="233">
        <f t="shared" si="114"/>
        <v>4.1184041184041183E-2</v>
      </c>
      <c r="DN26" s="233" t="str">
        <f t="shared" si="115"/>
        <v/>
      </c>
      <c r="DO26" s="233">
        <f t="shared" si="116"/>
        <v>3.2745591939546598E-2</v>
      </c>
      <c r="DP26" s="239">
        <f>IFERROR(MEDIAN(DP22:DP25),"")</f>
        <v>3.3464464824666335E-2</v>
      </c>
      <c r="DQ26" s="246"/>
      <c r="DR26" s="228">
        <f t="shared" si="222"/>
        <v>42602</v>
      </c>
      <c r="DS26" s="44" t="str">
        <f t="shared" si="24"/>
        <v>3Sat</v>
      </c>
      <c r="DT26" s="229">
        <f>SUMPRODUCT((DT$6='Raw Data'!$I$2:$AN$2)*(DR26='Raw Data'!$B$3:$B$10473)*('Raw Data'!$I$3:$AN$10473))</f>
        <v>265</v>
      </c>
      <c r="DU26" s="228">
        <f t="shared" si="223"/>
        <v>42571</v>
      </c>
      <c r="DV26" s="44" t="str">
        <f t="shared" si="25"/>
        <v>3Wed</v>
      </c>
      <c r="DW26" s="229">
        <f>SUMPRODUCT((DW$6='Raw Data'!$I$2:$AN$2)*(DU26='Raw Data'!$B$3:$B$10473)*('Raw Data'!$I$3:$AN$10473))</f>
        <v>313</v>
      </c>
      <c r="DX26" s="228">
        <f t="shared" si="224"/>
        <v>42541</v>
      </c>
      <c r="DY26" s="44" t="str">
        <f t="shared" si="26"/>
        <v>3Mon</v>
      </c>
      <c r="DZ26" s="229">
        <f>SUMPRODUCT((DZ$6='Raw Data'!$I$2:$AN$2)*(DX26='Raw Data'!$B$3:$B$10473)*('Raw Data'!$I$3:$AN$10473))</f>
        <v>214</v>
      </c>
      <c r="EA26" s="228">
        <f t="shared" si="225"/>
        <v>42510</v>
      </c>
      <c r="EB26" s="44" t="str">
        <f t="shared" si="27"/>
        <v>3Fri</v>
      </c>
      <c r="EC26" s="229">
        <f>SUMPRODUCT((EC$6='Raw Data'!$I$2:$AN$2)*(EA26='Raw Data'!$B$3:$B$10473)*('Raw Data'!$I$3:$AN$10473))</f>
        <v>71</v>
      </c>
      <c r="ED26" s="14"/>
      <c r="EE26" s="49" t="s">
        <v>83</v>
      </c>
      <c r="EF26" s="233" t="str">
        <f t="shared" si="313"/>
        <v/>
      </c>
      <c r="EG26" s="233">
        <f t="shared" si="119"/>
        <v>5.7092407298410829E-2</v>
      </c>
      <c r="EH26" s="233" t="str">
        <f t="shared" si="120"/>
        <v/>
      </c>
      <c r="EI26" s="233">
        <f t="shared" si="121"/>
        <v>4.107470764472794E-2</v>
      </c>
      <c r="EJ26" s="239">
        <f>IFERROR(MEDIAN(EJ22:EJ25),"")</f>
        <v>3.6629241915909522E-2</v>
      </c>
      <c r="EK26" s="246"/>
      <c r="EL26" s="228">
        <f t="shared" si="226"/>
        <v>42602</v>
      </c>
      <c r="EM26" s="44" t="str">
        <f t="shared" si="28"/>
        <v>3Sat</v>
      </c>
      <c r="EN26" s="229">
        <f>SUMPRODUCT((EN$6='Raw Data'!$I$2:$AN$2)*(EL26='Raw Data'!$B$3:$B$10473)*('Raw Data'!$I$3:$AN$10473))</f>
        <v>1901</v>
      </c>
      <c r="EO26" s="228">
        <f t="shared" si="227"/>
        <v>42571</v>
      </c>
      <c r="EP26" s="44" t="str">
        <f t="shared" si="29"/>
        <v>3Wed</v>
      </c>
      <c r="EQ26" s="229">
        <f>SUMPRODUCT((EQ$6='Raw Data'!$I$2:$AN$2)*(EO26='Raw Data'!$B$3:$B$10473)*('Raw Data'!$I$3:$AN$10473))</f>
        <v>2936</v>
      </c>
      <c r="ER26" s="228">
        <f t="shared" si="228"/>
        <v>42541</v>
      </c>
      <c r="ES26" s="44" t="str">
        <f t="shared" si="30"/>
        <v>3Mon</v>
      </c>
      <c r="ET26" s="229">
        <f>SUMPRODUCT((ET$6='Raw Data'!$I$2:$AN$2)*(ER26='Raw Data'!$B$3:$B$10473)*('Raw Data'!$I$3:$AN$10473))</f>
        <v>3450</v>
      </c>
      <c r="EU26" s="228">
        <f t="shared" si="229"/>
        <v>42510</v>
      </c>
      <c r="EV26" s="44" t="str">
        <f t="shared" si="31"/>
        <v>3Fri</v>
      </c>
      <c r="EW26" s="229">
        <f>SUMPRODUCT((EW$6='Raw Data'!$I$2:$AN$2)*(EU26='Raw Data'!$B$3:$B$10473)*('Raw Data'!$I$3:$AN$10473))</f>
        <v>2665</v>
      </c>
      <c r="EX26" s="14"/>
      <c r="EY26" s="49" t="s">
        <v>83</v>
      </c>
      <c r="EZ26" s="233" t="str">
        <f t="shared" si="314"/>
        <v/>
      </c>
      <c r="FA26" s="233">
        <f t="shared" si="124"/>
        <v>3.6624766190108696E-2</v>
      </c>
      <c r="FB26" s="233" t="str">
        <f t="shared" si="125"/>
        <v/>
      </c>
      <c r="FC26" s="233">
        <f t="shared" si="126"/>
        <v>3.5636329125937172E-2</v>
      </c>
      <c r="FD26" s="239">
        <f>IFERROR(MEDIAN(FD22:FD25),"")</f>
        <v>3.655261676577104E-2</v>
      </c>
      <c r="FE26" s="246"/>
      <c r="FF26" s="228">
        <f t="shared" si="230"/>
        <v>42602</v>
      </c>
      <c r="FG26" s="44" t="str">
        <f t="shared" si="32"/>
        <v>3Sat</v>
      </c>
      <c r="FH26" s="229">
        <f>SUMPRODUCT((FH$6='Raw Data'!$I$2:$AN$2)*(FF26='Raw Data'!$B$3:$B$10473)*('Raw Data'!$I$3:$AN$10473))</f>
        <v>1942</v>
      </c>
      <c r="FI26" s="228">
        <f t="shared" si="231"/>
        <v>42571</v>
      </c>
      <c r="FJ26" s="44" t="str">
        <f t="shared" si="33"/>
        <v>3Wed</v>
      </c>
      <c r="FK26" s="229">
        <f>SUMPRODUCT((FK$6='Raw Data'!$I$2:$AN$2)*(FI26='Raw Data'!$B$3:$B$10473)*('Raw Data'!$I$3:$AN$10473))</f>
        <v>2247</v>
      </c>
      <c r="FL26" s="228">
        <f t="shared" si="232"/>
        <v>42541</v>
      </c>
      <c r="FM26" s="44" t="str">
        <f t="shared" si="34"/>
        <v>3Mon</v>
      </c>
      <c r="FN26" s="229">
        <f>SUMPRODUCT((FN$6='Raw Data'!$I$2:$AN$2)*(FL26='Raw Data'!$B$3:$B$10473)*('Raw Data'!$I$3:$AN$10473))</f>
        <v>2295</v>
      </c>
      <c r="FO26" s="228">
        <f t="shared" si="233"/>
        <v>42510</v>
      </c>
      <c r="FP26" s="44" t="str">
        <f t="shared" si="35"/>
        <v>3Fri</v>
      </c>
      <c r="FQ26" s="229">
        <f>SUMPRODUCT((FQ$6='Raw Data'!$I$2:$AN$2)*(FO26='Raw Data'!$B$3:$B$10473)*('Raw Data'!$I$3:$AN$10473))</f>
        <v>2023</v>
      </c>
      <c r="FR26" s="14"/>
      <c r="FS26" s="49" t="s">
        <v>83</v>
      </c>
      <c r="FT26" s="233" t="str">
        <f t="shared" si="315"/>
        <v/>
      </c>
      <c r="FU26" s="233">
        <f t="shared" si="129"/>
        <v>3.6276133305733801E-2</v>
      </c>
      <c r="FV26" s="233" t="str">
        <f t="shared" si="130"/>
        <v/>
      </c>
      <c r="FW26" s="233">
        <f t="shared" si="131"/>
        <v>3.2856475782145435E-2</v>
      </c>
      <c r="FX26" s="239">
        <f>IFERROR(MEDIAN(FX22:FX25),"")</f>
        <v>3.5516215419098211E-2</v>
      </c>
      <c r="FY26" s="246"/>
      <c r="FZ26" s="228">
        <f t="shared" si="234"/>
        <v>42602</v>
      </c>
      <c r="GA26" s="44" t="str">
        <f t="shared" si="36"/>
        <v>3Sat</v>
      </c>
      <c r="GB26" s="229">
        <f>SUMPRODUCT((GB$6='Raw Data'!$I$2:$AN$2)*(FZ26='Raw Data'!$B$3:$B$10473)*('Raw Data'!$I$3:$AN$10473))</f>
        <v>161</v>
      </c>
      <c r="GC26" s="228">
        <f t="shared" si="235"/>
        <v>42571</v>
      </c>
      <c r="GD26" s="44" t="str">
        <f t="shared" si="37"/>
        <v>3Wed</v>
      </c>
      <c r="GE26" s="229">
        <f>SUMPRODUCT((GE$6='Raw Data'!$I$2:$AN$2)*(GC26='Raw Data'!$B$3:$B$10473)*('Raw Data'!$I$3:$AN$10473))</f>
        <v>176</v>
      </c>
      <c r="GF26" s="228">
        <f t="shared" si="236"/>
        <v>42541</v>
      </c>
      <c r="GG26" s="44" t="str">
        <f t="shared" si="38"/>
        <v>3Mon</v>
      </c>
      <c r="GH26" s="229">
        <f>SUMPRODUCT((GH$6='Raw Data'!$I$2:$AN$2)*(GF26='Raw Data'!$B$3:$B$10473)*('Raw Data'!$I$3:$AN$10473))</f>
        <v>165</v>
      </c>
      <c r="GI26" s="228">
        <f t="shared" si="237"/>
        <v>42510</v>
      </c>
      <c r="GJ26" s="44" t="str">
        <f t="shared" si="39"/>
        <v>3Fri</v>
      </c>
      <c r="GK26" s="229">
        <f>SUMPRODUCT((GK$6='Raw Data'!$I$2:$AN$2)*(GI26='Raw Data'!$B$3:$B$10473)*('Raw Data'!$I$3:$AN$10473))</f>
        <v>152</v>
      </c>
      <c r="GL26" s="14"/>
      <c r="GM26" s="49" t="s">
        <v>83</v>
      </c>
      <c r="GN26" s="233" t="str">
        <f t="shared" si="316"/>
        <v/>
      </c>
      <c r="GO26" s="233">
        <f t="shared" si="134"/>
        <v>3.747628083491461E-2</v>
      </c>
      <c r="GP26" s="233" t="str">
        <f t="shared" si="135"/>
        <v/>
      </c>
      <c r="GQ26" s="233">
        <f t="shared" si="136"/>
        <v>4.0821033210332106E-2</v>
      </c>
      <c r="GR26" s="239">
        <f>IFERROR(MEDIAN(GR22:GR25),"")</f>
        <v>3.4569391227009957E-2</v>
      </c>
      <c r="GS26" s="246"/>
      <c r="GT26" s="228">
        <f t="shared" si="238"/>
        <v>42602</v>
      </c>
      <c r="GU26" s="44" t="str">
        <f t="shared" si="40"/>
        <v>3Sat</v>
      </c>
      <c r="GV26" s="229">
        <f>SUMPRODUCT((GV$6='Raw Data'!$I$2:$AN$2)*(GT26='Raw Data'!$B$3:$B$10473)*('Raw Data'!$I$3:$AN$10473))</f>
        <v>85</v>
      </c>
      <c r="GW26" s="228">
        <f t="shared" si="239"/>
        <v>42571</v>
      </c>
      <c r="GX26" s="44" t="str">
        <f t="shared" si="41"/>
        <v>3Wed</v>
      </c>
      <c r="GY26" s="229">
        <f>SUMPRODUCT((GY$6='Raw Data'!$I$2:$AN$2)*(GW26='Raw Data'!$B$3:$B$10473)*('Raw Data'!$I$3:$AN$10473))</f>
        <v>173</v>
      </c>
      <c r="GZ26" s="228">
        <f t="shared" si="240"/>
        <v>42541</v>
      </c>
      <c r="HA26" s="44" t="str">
        <f t="shared" si="42"/>
        <v>3Mon</v>
      </c>
      <c r="HB26" s="229">
        <f>SUMPRODUCT((HB$6='Raw Data'!$I$2:$AN$2)*(GZ26='Raw Data'!$B$3:$B$10473)*('Raw Data'!$I$3:$AN$10473))</f>
        <v>81</v>
      </c>
      <c r="HC26" s="228">
        <f t="shared" si="241"/>
        <v>42510</v>
      </c>
      <c r="HD26" s="44" t="str">
        <f t="shared" si="43"/>
        <v>3Fri</v>
      </c>
      <c r="HE26" s="229">
        <f>SUMPRODUCT((HE$6='Raw Data'!$I$2:$AN$2)*(HC26='Raw Data'!$B$3:$B$10473)*('Raw Data'!$I$3:$AN$10473))</f>
        <v>52</v>
      </c>
      <c r="HF26" s="14"/>
      <c r="HG26" s="49" t="s">
        <v>83</v>
      </c>
      <c r="HH26" s="233" t="str">
        <f t="shared" si="317"/>
        <v/>
      </c>
      <c r="HI26" s="233">
        <f t="shared" si="139"/>
        <v>4.7469771607702639E-2</v>
      </c>
      <c r="HJ26" s="233" t="str">
        <f t="shared" si="140"/>
        <v/>
      </c>
      <c r="HK26" s="233">
        <f t="shared" si="141"/>
        <v>2.7811366384522369E-2</v>
      </c>
      <c r="HL26" s="239">
        <f>IFERROR(MEDIAN(HL22:HL25),"")</f>
        <v>3.6559137116643659E-2</v>
      </c>
      <c r="HM26" s="246"/>
      <c r="HN26" s="228">
        <f t="shared" si="242"/>
        <v>42602</v>
      </c>
      <c r="HO26" s="44" t="str">
        <f t="shared" si="44"/>
        <v>3Sat</v>
      </c>
      <c r="HP26" s="229">
        <f>SUMPRODUCT((HP$6='Raw Data'!$I$2:$AN$2)*(HN26='Raw Data'!$B$3:$B$10473)*('Raw Data'!$I$3:$AN$10473))</f>
        <v>146</v>
      </c>
      <c r="HQ26" s="228">
        <f t="shared" si="243"/>
        <v>42571</v>
      </c>
      <c r="HR26" s="44" t="str">
        <f t="shared" si="45"/>
        <v>3Wed</v>
      </c>
      <c r="HS26" s="229">
        <f>SUMPRODUCT((HS$6='Raw Data'!$I$2:$AN$2)*(HQ26='Raw Data'!$B$3:$B$10473)*('Raw Data'!$I$3:$AN$10473))</f>
        <v>145</v>
      </c>
      <c r="HT26" s="228">
        <f t="shared" si="244"/>
        <v>42541</v>
      </c>
      <c r="HU26" s="44" t="str">
        <f t="shared" si="46"/>
        <v>3Mon</v>
      </c>
      <c r="HV26" s="229">
        <f>SUMPRODUCT((HV$6='Raw Data'!$I$2:$AN$2)*(HT26='Raw Data'!$B$3:$B$10473)*('Raw Data'!$I$3:$AN$10473))</f>
        <v>210</v>
      </c>
      <c r="HW26" s="228">
        <f t="shared" si="245"/>
        <v>42510</v>
      </c>
      <c r="HX26" s="44" t="str">
        <f t="shared" si="47"/>
        <v>3Fri</v>
      </c>
      <c r="HY26" s="229">
        <f>SUMPRODUCT((HY$6='Raw Data'!$I$2:$AN$2)*(HW26='Raw Data'!$B$3:$B$10473)*('Raw Data'!$I$3:$AN$10473))</f>
        <v>158</v>
      </c>
      <c r="HZ26" s="14"/>
      <c r="IA26" s="49" t="s">
        <v>83</v>
      </c>
      <c r="IB26" s="233" t="str">
        <f t="shared" si="318"/>
        <v/>
      </c>
      <c r="IC26" s="233">
        <f t="shared" si="144"/>
        <v>4.8339483394833946E-2</v>
      </c>
      <c r="ID26" s="233" t="str">
        <f t="shared" si="145"/>
        <v/>
      </c>
      <c r="IE26" s="233">
        <f t="shared" si="146"/>
        <v>2.8969723371814419E-2</v>
      </c>
      <c r="IF26" s="239">
        <f>IFERROR(MEDIAN(IF22:IF25),"")</f>
        <v>3.3428057882935125E-2</v>
      </c>
      <c r="IG26" s="246"/>
      <c r="IH26" s="228">
        <f t="shared" si="246"/>
        <v>42602</v>
      </c>
      <c r="II26" s="44" t="str">
        <f t="shared" si="48"/>
        <v>3Sat</v>
      </c>
      <c r="IJ26" s="229">
        <f>SUMPRODUCT((IJ$6='Raw Data'!$I$2:$AN$2)*(IH26='Raw Data'!$B$3:$B$10473)*('Raw Data'!$I$3:$AN$10473))</f>
        <v>0</v>
      </c>
      <c r="IK26" s="228">
        <f t="shared" si="247"/>
        <v>42571</v>
      </c>
      <c r="IL26" s="44" t="str">
        <f t="shared" si="49"/>
        <v>3Wed</v>
      </c>
      <c r="IM26" s="229">
        <f>SUMPRODUCT((IM$6='Raw Data'!$I$2:$AN$2)*(IK26='Raw Data'!$B$3:$B$10473)*('Raw Data'!$I$3:$AN$10473))</f>
        <v>36</v>
      </c>
      <c r="IN26" s="228">
        <f t="shared" si="248"/>
        <v>42541</v>
      </c>
      <c r="IO26" s="44" t="str">
        <f t="shared" si="50"/>
        <v>3Mon</v>
      </c>
      <c r="IP26" s="229">
        <f>SUMPRODUCT((IP$6='Raw Data'!$I$2:$AN$2)*(IN26='Raw Data'!$B$3:$B$10473)*('Raw Data'!$I$3:$AN$10473))</f>
        <v>25</v>
      </c>
      <c r="IQ26" s="228">
        <f t="shared" si="249"/>
        <v>42510</v>
      </c>
      <c r="IR26" s="44" t="str">
        <f t="shared" si="51"/>
        <v>3Fri</v>
      </c>
      <c r="IS26" s="229">
        <f>SUMPRODUCT((IS$6='Raw Data'!$I$2:$AN$2)*(IQ26='Raw Data'!$B$3:$B$10473)*('Raw Data'!$I$3:$AN$10473))</f>
        <v>26</v>
      </c>
      <c r="IT26" s="14"/>
      <c r="IU26" s="49" t="s">
        <v>83</v>
      </c>
      <c r="IV26" s="233" t="str">
        <f t="shared" si="319"/>
        <v/>
      </c>
      <c r="IW26" s="233">
        <f t="shared" si="149"/>
        <v>4.267161410018553E-2</v>
      </c>
      <c r="IX26" s="233" t="str">
        <f t="shared" si="150"/>
        <v/>
      </c>
      <c r="IY26" s="233">
        <f t="shared" si="151"/>
        <v>5.5699481865284971E-2</v>
      </c>
      <c r="IZ26" s="239">
        <f>IFERROR(MEDIAN(IZ22:IZ25),"")</f>
        <v>5.0901689265340805E-2</v>
      </c>
      <c r="JA26" s="246"/>
      <c r="JB26" s="228">
        <f t="shared" si="250"/>
        <v>42602</v>
      </c>
      <c r="JC26" s="44" t="str">
        <f t="shared" si="52"/>
        <v>3Sat</v>
      </c>
      <c r="JD26" s="229">
        <f>SUMPRODUCT((JD$6='Raw Data'!$I$2:$AN$2)*(JB26='Raw Data'!$B$3:$B$10473)*('Raw Data'!$I$3:$AN$10473))</f>
        <v>0</v>
      </c>
      <c r="JE26" s="228">
        <f t="shared" si="251"/>
        <v>42571</v>
      </c>
      <c r="JF26" s="44" t="str">
        <f t="shared" si="53"/>
        <v>3Wed</v>
      </c>
      <c r="JG26" s="229">
        <f>SUMPRODUCT((JG$6='Raw Data'!$I$2:$AN$2)*(JE26='Raw Data'!$B$3:$B$10473)*('Raw Data'!$I$3:$AN$10473))</f>
        <v>71</v>
      </c>
      <c r="JH26" s="228">
        <f t="shared" si="252"/>
        <v>42541</v>
      </c>
      <c r="JI26" s="44" t="str">
        <f t="shared" si="54"/>
        <v>3Mon</v>
      </c>
      <c r="JJ26" s="229">
        <f>SUMPRODUCT((JJ$6='Raw Data'!$I$2:$AN$2)*(JH26='Raw Data'!$B$3:$B$10473)*('Raw Data'!$I$3:$AN$10473))</f>
        <v>93</v>
      </c>
      <c r="JK26" s="228">
        <f t="shared" si="253"/>
        <v>42510</v>
      </c>
      <c r="JL26" s="44" t="str">
        <f t="shared" si="55"/>
        <v>3Fri</v>
      </c>
      <c r="JM26" s="229">
        <f>SUMPRODUCT((JM$6='Raw Data'!$I$2:$AN$2)*(JK26='Raw Data'!$B$3:$B$10473)*('Raw Data'!$I$3:$AN$10473))</f>
        <v>67</v>
      </c>
      <c r="JN26" s="14"/>
      <c r="JO26" s="49" t="s">
        <v>83</v>
      </c>
      <c r="JP26" s="233" t="str">
        <f t="shared" si="320"/>
        <v/>
      </c>
      <c r="JQ26" s="233">
        <f t="shared" si="154"/>
        <v>5.4311310190369541E-2</v>
      </c>
      <c r="JR26" s="233" t="str">
        <f t="shared" si="155"/>
        <v/>
      </c>
      <c r="JS26" s="233">
        <f t="shared" si="156"/>
        <v>4.3130990415335461E-2</v>
      </c>
      <c r="JT26" s="239">
        <f>IFERROR(MEDIAN(JT22:JT25),"")</f>
        <v>4.6156947895019458E-2</v>
      </c>
      <c r="JU26" s="246"/>
      <c r="JV26" s="228">
        <f t="shared" si="254"/>
        <v>42602</v>
      </c>
      <c r="JW26" s="44" t="str">
        <f t="shared" si="56"/>
        <v>3Sat</v>
      </c>
      <c r="JX26" s="229">
        <f>SUMPRODUCT((JX$6='Raw Data'!$I$2:$AN$2)*(JV26='Raw Data'!$B$3:$B$10473)*('Raw Data'!$I$3:$AN$10473))</f>
        <v>123</v>
      </c>
      <c r="JY26" s="228">
        <f t="shared" si="255"/>
        <v>42571</v>
      </c>
      <c r="JZ26" s="44" t="str">
        <f t="shared" si="57"/>
        <v>3Wed</v>
      </c>
      <c r="KA26" s="229">
        <f>SUMPRODUCT((KA$6='Raw Data'!$I$2:$AN$2)*(JY26='Raw Data'!$B$3:$B$10473)*('Raw Data'!$I$3:$AN$10473))</f>
        <v>736</v>
      </c>
      <c r="KB26" s="228">
        <f t="shared" si="256"/>
        <v>42541</v>
      </c>
      <c r="KC26" s="44" t="str">
        <f t="shared" si="58"/>
        <v>3Mon</v>
      </c>
      <c r="KD26" s="229">
        <f>SUMPRODUCT((KD$6='Raw Data'!$I$2:$AN$2)*(KB26='Raw Data'!$B$3:$B$10473)*('Raw Data'!$I$3:$AN$10473))</f>
        <v>592</v>
      </c>
      <c r="KE26" s="228">
        <f t="shared" si="257"/>
        <v>42510</v>
      </c>
      <c r="KF26" s="44" t="str">
        <f t="shared" si="59"/>
        <v>3Fri</v>
      </c>
      <c r="KG26" s="229">
        <f>SUMPRODUCT((KG$6='Raw Data'!$I$2:$AN$2)*(KE26='Raw Data'!$B$3:$B$10473)*('Raw Data'!$I$3:$AN$10473))</f>
        <v>554</v>
      </c>
      <c r="KH26" s="14"/>
      <c r="KI26" s="49" t="s">
        <v>83</v>
      </c>
      <c r="KJ26" s="233" t="str">
        <f t="shared" si="321"/>
        <v/>
      </c>
      <c r="KK26" s="233">
        <f t="shared" si="159"/>
        <v>4.3910925539318024E-2</v>
      </c>
      <c r="KL26" s="233" t="str">
        <f t="shared" si="160"/>
        <v/>
      </c>
      <c r="KM26" s="233">
        <f t="shared" si="161"/>
        <v>4.0112366890964916E-2</v>
      </c>
      <c r="KN26" s="239">
        <f>IFERROR(MEDIAN(KN22:KN25),"")</f>
        <v>4.3977570610469884E-2</v>
      </c>
      <c r="KO26" s="246"/>
      <c r="KP26" s="228">
        <f t="shared" si="258"/>
        <v>42602</v>
      </c>
      <c r="KQ26" s="44" t="str">
        <f t="shared" si="60"/>
        <v>3Sat</v>
      </c>
      <c r="KR26" s="229">
        <f>SUMPRODUCT((KR$6='Raw Data'!$I$2:$AN$2)*(KP26='Raw Data'!$B$3:$B$10473)*('Raw Data'!$I$3:$AN$10473))</f>
        <v>93</v>
      </c>
      <c r="KS26" s="228">
        <f t="shared" si="259"/>
        <v>42571</v>
      </c>
      <c r="KT26" s="44" t="str">
        <f t="shared" si="61"/>
        <v>3Wed</v>
      </c>
      <c r="KU26" s="229">
        <f>SUMPRODUCT((KU$6='Raw Data'!$I$2:$AN$2)*(KS26='Raw Data'!$B$3:$B$10473)*('Raw Data'!$I$3:$AN$10473))</f>
        <v>124</v>
      </c>
      <c r="KV26" s="228">
        <f t="shared" si="260"/>
        <v>42541</v>
      </c>
      <c r="KW26" s="44" t="str">
        <f t="shared" si="62"/>
        <v>3Mon</v>
      </c>
      <c r="KX26" s="229">
        <f>SUMPRODUCT((KX$6='Raw Data'!$I$2:$AN$2)*(KV26='Raw Data'!$B$3:$B$10473)*('Raw Data'!$I$3:$AN$10473))</f>
        <v>128</v>
      </c>
      <c r="KY26" s="228">
        <f t="shared" si="261"/>
        <v>42510</v>
      </c>
      <c r="KZ26" s="44" t="str">
        <f t="shared" si="63"/>
        <v>3Fri</v>
      </c>
      <c r="LA26" s="229">
        <f>SUMPRODUCT((LA$6='Raw Data'!$I$2:$AN$2)*(KY26='Raw Data'!$B$3:$B$10473)*('Raw Data'!$I$3:$AN$10473))</f>
        <v>85</v>
      </c>
      <c r="LB26" s="14"/>
      <c r="LC26" s="49" t="s">
        <v>83</v>
      </c>
      <c r="LD26" s="233" t="str">
        <f t="shared" si="322"/>
        <v/>
      </c>
      <c r="LE26" s="233">
        <f t="shared" si="164"/>
        <v>4.1128790153107178E-2</v>
      </c>
      <c r="LF26" s="233" t="str">
        <f t="shared" si="165"/>
        <v/>
      </c>
      <c r="LG26" s="233">
        <f t="shared" si="166"/>
        <v>3.6691904484566107E-2</v>
      </c>
      <c r="LH26" s="239">
        <f>IFERROR(MEDIAN(LH22:LH25),"")</f>
        <v>3.6477354675718311E-2</v>
      </c>
      <c r="LI26" s="246"/>
      <c r="LJ26" s="228">
        <f t="shared" si="262"/>
        <v>42602</v>
      </c>
      <c r="LK26" s="44" t="str">
        <f t="shared" si="64"/>
        <v>3Sat</v>
      </c>
      <c r="LL26" s="229">
        <f>SUMPRODUCT((LL$6='Raw Data'!$I$2:$AN$2)*(LJ26='Raw Data'!$B$3:$B$10473)*('Raw Data'!$I$3:$AN$10473))</f>
        <v>0</v>
      </c>
      <c r="LM26" s="228">
        <f t="shared" si="263"/>
        <v>42571</v>
      </c>
      <c r="LN26" s="44" t="str">
        <f t="shared" si="65"/>
        <v>3Wed</v>
      </c>
      <c r="LO26" s="229">
        <f>SUMPRODUCT((LO$6='Raw Data'!$I$2:$AN$2)*(LM26='Raw Data'!$B$3:$B$10473)*('Raw Data'!$I$3:$AN$10473))</f>
        <v>0</v>
      </c>
      <c r="LP26" s="228">
        <f t="shared" si="264"/>
        <v>42541</v>
      </c>
      <c r="LQ26" s="44" t="str">
        <f t="shared" si="66"/>
        <v>3Mon</v>
      </c>
      <c r="LR26" s="229">
        <f>SUMPRODUCT((LR$6='Raw Data'!$I$2:$AN$2)*(LP26='Raw Data'!$B$3:$B$10473)*('Raw Data'!$I$3:$AN$10473))</f>
        <v>0</v>
      </c>
      <c r="LS26" s="228">
        <f t="shared" si="265"/>
        <v>42510</v>
      </c>
      <c r="LT26" s="44" t="str">
        <f t="shared" si="67"/>
        <v>3Fri</v>
      </c>
      <c r="LU26" s="229">
        <f>SUMPRODUCT((LU$6='Raw Data'!$I$2:$AN$2)*(LS26='Raw Data'!$B$3:$B$10473)*('Raw Data'!$I$3:$AN$10473))</f>
        <v>0</v>
      </c>
      <c r="LV26" s="14"/>
      <c r="LW26" s="49" t="s">
        <v>83</v>
      </c>
      <c r="LX26" s="233" t="str">
        <f t="shared" si="323"/>
        <v/>
      </c>
      <c r="LY26" s="233" t="str">
        <f t="shared" si="169"/>
        <v/>
      </c>
      <c r="LZ26" s="233" t="str">
        <f t="shared" si="170"/>
        <v/>
      </c>
      <c r="MA26" s="233" t="str">
        <f t="shared" si="171"/>
        <v/>
      </c>
      <c r="MB26" s="239" t="str">
        <f>IFERROR(MEDIAN(MB22:MB25),"")</f>
        <v/>
      </c>
      <c r="MC26" s="246"/>
      <c r="MD26" s="228">
        <f t="shared" si="266"/>
        <v>42602</v>
      </c>
      <c r="ME26" s="44" t="str">
        <f t="shared" si="68"/>
        <v>3Sat</v>
      </c>
      <c r="MF26" s="229">
        <f>SUMPRODUCT((MF$6='Raw Data'!$I$2:$AN$2)*(MD26='Raw Data'!$B$3:$B$10473)*('Raw Data'!$I$3:$AN$10473))</f>
        <v>0</v>
      </c>
      <c r="MG26" s="228">
        <f t="shared" si="267"/>
        <v>42571</v>
      </c>
      <c r="MH26" s="44" t="str">
        <f t="shared" si="69"/>
        <v>3Wed</v>
      </c>
      <c r="MI26" s="229">
        <f>SUMPRODUCT((MI$6='Raw Data'!$I$2:$AN$2)*(MG26='Raw Data'!$B$3:$B$10473)*('Raw Data'!$I$3:$AN$10473))</f>
        <v>0</v>
      </c>
      <c r="MJ26" s="228">
        <f t="shared" si="268"/>
        <v>42541</v>
      </c>
      <c r="MK26" s="44" t="str">
        <f t="shared" si="70"/>
        <v>3Mon</v>
      </c>
      <c r="ML26" s="229">
        <f>SUMPRODUCT((ML$6='Raw Data'!$I$2:$AN$2)*(MJ26='Raw Data'!$B$3:$B$10473)*('Raw Data'!$I$3:$AN$10473))</f>
        <v>0</v>
      </c>
      <c r="MM26" s="228">
        <f t="shared" si="269"/>
        <v>42510</v>
      </c>
      <c r="MN26" s="44" t="str">
        <f t="shared" si="71"/>
        <v>3Fri</v>
      </c>
      <c r="MO26" s="229">
        <f>SUMPRODUCT((MO$6='Raw Data'!$I$2:$AN$2)*(MM26='Raw Data'!$B$3:$B$10473)*('Raw Data'!$I$3:$AN$10473))</f>
        <v>0</v>
      </c>
      <c r="MP26" s="14"/>
      <c r="MQ26" s="49" t="s">
        <v>83</v>
      </c>
      <c r="MR26" s="233" t="str">
        <f t="shared" si="324"/>
        <v/>
      </c>
      <c r="MS26" s="233" t="str">
        <f t="shared" si="174"/>
        <v/>
      </c>
      <c r="MT26" s="233" t="str">
        <f t="shared" si="175"/>
        <v/>
      </c>
      <c r="MU26" s="233" t="str">
        <f t="shared" si="176"/>
        <v/>
      </c>
      <c r="MV26" s="239" t="str">
        <f>IFERROR(MEDIAN(MV22:MV25),"")</f>
        <v/>
      </c>
      <c r="MW26" s="246"/>
      <c r="MX26" s="228">
        <f t="shared" si="270"/>
        <v>42602</v>
      </c>
      <c r="MY26" s="44" t="str">
        <f t="shared" si="72"/>
        <v>3Sat</v>
      </c>
      <c r="MZ26" s="229">
        <f>SUMPRODUCT((MZ$6='Raw Data'!$I$2:$AN$2)*(MX26='Raw Data'!$B$3:$B$10473)*('Raw Data'!$I$3:$AN$10473))</f>
        <v>0</v>
      </c>
      <c r="NA26" s="228">
        <f t="shared" si="271"/>
        <v>42571</v>
      </c>
      <c r="NB26" s="44" t="str">
        <f t="shared" si="73"/>
        <v>3Wed</v>
      </c>
      <c r="NC26" s="229">
        <f>SUMPRODUCT((NC$6='Raw Data'!$I$2:$AN$2)*(NA26='Raw Data'!$B$3:$B$10473)*('Raw Data'!$I$3:$AN$10473))</f>
        <v>0</v>
      </c>
      <c r="ND26" s="228">
        <f t="shared" si="272"/>
        <v>42541</v>
      </c>
      <c r="NE26" s="44" t="str">
        <f t="shared" si="74"/>
        <v>3Mon</v>
      </c>
      <c r="NF26" s="229">
        <f>SUMPRODUCT((NF$6='Raw Data'!$I$2:$AN$2)*(ND26='Raw Data'!$B$3:$B$10473)*('Raw Data'!$I$3:$AN$10473))</f>
        <v>0</v>
      </c>
      <c r="NG26" s="228">
        <f t="shared" si="273"/>
        <v>42510</v>
      </c>
      <c r="NH26" s="44" t="str">
        <f t="shared" si="75"/>
        <v>3Fri</v>
      </c>
      <c r="NI26" s="229">
        <f>SUMPRODUCT((NI$6='Raw Data'!$I$2:$AN$2)*(NG26='Raw Data'!$B$3:$B$10473)*('Raw Data'!$I$3:$AN$10473))</f>
        <v>0</v>
      </c>
      <c r="NJ26" s="14"/>
      <c r="NK26" s="49" t="s">
        <v>83</v>
      </c>
      <c r="NL26" s="233" t="str">
        <f t="shared" si="325"/>
        <v/>
      </c>
      <c r="NM26" s="233" t="str">
        <f t="shared" si="179"/>
        <v/>
      </c>
      <c r="NN26" s="233" t="str">
        <f t="shared" si="180"/>
        <v/>
      </c>
      <c r="NO26" s="233" t="str">
        <f t="shared" si="181"/>
        <v/>
      </c>
      <c r="NP26" s="239" t="str">
        <f>IFERROR(MEDIAN(NP22:NP25),"")</f>
        <v/>
      </c>
      <c r="NQ26" s="246"/>
      <c r="NR26" s="228">
        <f t="shared" si="274"/>
        <v>42602</v>
      </c>
      <c r="NS26" s="44" t="str">
        <f t="shared" si="76"/>
        <v>3Sat</v>
      </c>
      <c r="NT26" s="229">
        <f>SUMPRODUCT((NT$6='Raw Data'!$I$2:$AN$2)*(NR26='Raw Data'!$B$3:$B$10473)*('Raw Data'!$I$3:$AN$10473))</f>
        <v>0</v>
      </c>
      <c r="NU26" s="228">
        <f t="shared" si="275"/>
        <v>42571</v>
      </c>
      <c r="NV26" s="44" t="str">
        <f t="shared" si="77"/>
        <v>3Wed</v>
      </c>
      <c r="NW26" s="229">
        <f>SUMPRODUCT((NW$6='Raw Data'!$I$2:$AN$2)*(NU26='Raw Data'!$B$3:$B$10473)*('Raw Data'!$I$3:$AN$10473))</f>
        <v>0</v>
      </c>
      <c r="NX26" s="228">
        <f t="shared" si="276"/>
        <v>42541</v>
      </c>
      <c r="NY26" s="44" t="str">
        <f t="shared" si="78"/>
        <v>3Mon</v>
      </c>
      <c r="NZ26" s="229">
        <f>SUMPRODUCT((NZ$6='Raw Data'!$I$2:$AN$2)*(NX26='Raw Data'!$B$3:$B$10473)*('Raw Data'!$I$3:$AN$10473))</f>
        <v>0</v>
      </c>
      <c r="OA26" s="228">
        <f t="shared" si="277"/>
        <v>42510</v>
      </c>
      <c r="OB26" s="44" t="str">
        <f t="shared" si="79"/>
        <v>3Fri</v>
      </c>
      <c r="OC26" s="229">
        <f>SUMPRODUCT((OC$6='Raw Data'!$I$2:$AN$2)*(OA26='Raw Data'!$B$3:$B$10473)*('Raw Data'!$I$3:$AN$10473))</f>
        <v>0</v>
      </c>
      <c r="OD26" s="14"/>
      <c r="OE26" s="49" t="s">
        <v>83</v>
      </c>
      <c r="OF26" s="233" t="str">
        <f t="shared" si="326"/>
        <v/>
      </c>
      <c r="OG26" s="233" t="str">
        <f t="shared" si="184"/>
        <v/>
      </c>
      <c r="OH26" s="233" t="str">
        <f t="shared" si="185"/>
        <v/>
      </c>
      <c r="OI26" s="233" t="str">
        <f t="shared" si="186"/>
        <v/>
      </c>
      <c r="OJ26" s="239" t="str">
        <f>IFERROR(MEDIAN(OJ22:OJ25),"")</f>
        <v/>
      </c>
      <c r="OK26" s="246"/>
      <c r="OL26" s="228">
        <f t="shared" si="278"/>
        <v>42602</v>
      </c>
      <c r="OM26" s="44" t="str">
        <f t="shared" si="80"/>
        <v>3Sat</v>
      </c>
      <c r="ON26" s="229">
        <f>SUMPRODUCT((ON$6='Raw Data'!$I$2:$AN$2)*(OL26='Raw Data'!$B$3:$B$10473)*('Raw Data'!$I$3:$AN$10473))</f>
        <v>0</v>
      </c>
      <c r="OO26" s="228">
        <f t="shared" si="279"/>
        <v>42571</v>
      </c>
      <c r="OP26" s="44" t="str">
        <f t="shared" si="81"/>
        <v>3Wed</v>
      </c>
      <c r="OQ26" s="229">
        <f>SUMPRODUCT((OQ$6='Raw Data'!$I$2:$AN$2)*(OO26='Raw Data'!$B$3:$B$10473)*('Raw Data'!$I$3:$AN$10473))</f>
        <v>0</v>
      </c>
      <c r="OR26" s="228">
        <f t="shared" si="280"/>
        <v>42541</v>
      </c>
      <c r="OS26" s="44" t="str">
        <f t="shared" si="82"/>
        <v>3Mon</v>
      </c>
      <c r="OT26" s="229">
        <f>SUMPRODUCT((OT$6='Raw Data'!$I$2:$AN$2)*(OR26='Raw Data'!$B$3:$B$10473)*('Raw Data'!$I$3:$AN$10473))</f>
        <v>0</v>
      </c>
      <c r="OU26" s="228">
        <f t="shared" si="281"/>
        <v>42510</v>
      </c>
      <c r="OV26" s="44" t="str">
        <f t="shared" si="83"/>
        <v>3Fri</v>
      </c>
      <c r="OW26" s="229">
        <f>SUMPRODUCT((OW$6='Raw Data'!$I$2:$AN$2)*(OU26='Raw Data'!$B$3:$B$10473)*('Raw Data'!$I$3:$AN$10473))</f>
        <v>0</v>
      </c>
      <c r="OX26" s="14"/>
      <c r="OY26" s="49" t="s">
        <v>83</v>
      </c>
      <c r="OZ26" s="233" t="str">
        <f t="shared" si="327"/>
        <v/>
      </c>
      <c r="PA26" s="233" t="str">
        <f t="shared" si="189"/>
        <v/>
      </c>
      <c r="PB26" s="233" t="str">
        <f t="shared" si="190"/>
        <v/>
      </c>
      <c r="PC26" s="233" t="str">
        <f t="shared" si="191"/>
        <v/>
      </c>
      <c r="PD26" s="239" t="str">
        <f>IFERROR(MEDIAN(PD22:PD25),"")</f>
        <v/>
      </c>
      <c r="PE26" s="246"/>
      <c r="PF26" s="228">
        <f t="shared" si="282"/>
        <v>42602</v>
      </c>
      <c r="PG26" s="44" t="str">
        <f t="shared" si="84"/>
        <v>3Sat</v>
      </c>
      <c r="PH26" s="229">
        <f>SUMPRODUCT((PH$6='Raw Data'!$I$2:$AN$2)*(PF26='Raw Data'!$B$3:$B$10473)*('Raw Data'!$I$3:$AN$10473))</f>
        <v>0</v>
      </c>
      <c r="PI26" s="228">
        <f t="shared" si="283"/>
        <v>42571</v>
      </c>
      <c r="PJ26" s="44" t="str">
        <f t="shared" si="85"/>
        <v>3Wed</v>
      </c>
      <c r="PK26" s="229">
        <f>SUMPRODUCT((PK$6='Raw Data'!$I$2:$AN$2)*(PI26='Raw Data'!$B$3:$B$10473)*('Raw Data'!$I$3:$AN$10473))</f>
        <v>0</v>
      </c>
      <c r="PL26" s="228">
        <f t="shared" si="284"/>
        <v>42541</v>
      </c>
      <c r="PM26" s="44" t="str">
        <f t="shared" si="86"/>
        <v>3Mon</v>
      </c>
      <c r="PN26" s="229">
        <f>SUMPRODUCT((PN$6='Raw Data'!$I$2:$AN$2)*(PL26='Raw Data'!$B$3:$B$10473)*('Raw Data'!$I$3:$AN$10473))</f>
        <v>0</v>
      </c>
      <c r="PO26" s="228">
        <f t="shared" si="285"/>
        <v>42510</v>
      </c>
      <c r="PP26" s="44" t="str">
        <f t="shared" si="87"/>
        <v>3Fri</v>
      </c>
      <c r="PQ26" s="229">
        <f>SUMPRODUCT((PQ$6='Raw Data'!$I$2:$AN$2)*(PO26='Raw Data'!$B$3:$B$10473)*('Raw Data'!$I$3:$AN$10473))</f>
        <v>0</v>
      </c>
      <c r="PR26" s="14"/>
      <c r="PS26" s="49" t="s">
        <v>83</v>
      </c>
      <c r="PT26" s="233" t="str">
        <f t="shared" si="328"/>
        <v/>
      </c>
      <c r="PU26" s="233" t="str">
        <f t="shared" si="194"/>
        <v/>
      </c>
      <c r="PV26" s="233" t="str">
        <f t="shared" si="195"/>
        <v/>
      </c>
      <c r="PW26" s="233" t="str">
        <f t="shared" si="196"/>
        <v/>
      </c>
      <c r="PX26" s="239" t="str">
        <f>IFERROR(MEDIAN(PX22:PX25),"")</f>
        <v/>
      </c>
    </row>
    <row r="27" spans="2:440" ht="12.75" customHeight="1" x14ac:dyDescent="0.25">
      <c r="B27" s="228">
        <f t="shared" si="198"/>
        <v>42603</v>
      </c>
      <c r="C27" s="44" t="str">
        <f t="shared" si="0"/>
        <v>3Sun</v>
      </c>
      <c r="D27" s="229">
        <f>SUMPRODUCT((D$6='Raw Data'!$I$2:$AN$2)*(B27='Raw Data'!$B$3:$B$10473)*('Raw Data'!$I$3:$AN$10473))</f>
        <v>197</v>
      </c>
      <c r="E27" s="228">
        <f t="shared" si="199"/>
        <v>42572</v>
      </c>
      <c r="F27" s="44" t="str">
        <f t="shared" si="1"/>
        <v>3Thu</v>
      </c>
      <c r="G27" s="229">
        <f>SUMPRODUCT((G$6='Raw Data'!$I$2:$AN$2)*(E27='Raw Data'!$B$3:$B$10473)*('Raw Data'!$I$3:$AN$10473))</f>
        <v>223</v>
      </c>
      <c r="H27" s="228">
        <f t="shared" si="200"/>
        <v>42542</v>
      </c>
      <c r="I27" s="44" t="str">
        <f t="shared" si="2"/>
        <v>3Tue</v>
      </c>
      <c r="J27" s="229">
        <f>SUMPRODUCT((J$6='Raw Data'!$I$2:$AN$2)*(H27='Raw Data'!$B$3:$B$10473)*('Raw Data'!$I$3:$AN$10473))</f>
        <v>227</v>
      </c>
      <c r="K27" s="228">
        <f t="shared" si="201"/>
        <v>42511</v>
      </c>
      <c r="L27" s="44" t="str">
        <f t="shared" si="3"/>
        <v>3Sat</v>
      </c>
      <c r="M27" s="229">
        <f>SUMPRODUCT((M$6='Raw Data'!$I$2:$AN$2)*(K27='Raw Data'!$B$3:$B$10473)*('Raw Data'!$I$3:$AN$10473))</f>
        <v>126</v>
      </c>
      <c r="N27" s="14"/>
      <c r="O27" s="49" t="s">
        <v>84</v>
      </c>
      <c r="P27" s="53">
        <f t="shared" si="88"/>
        <v>3.067243413291388E-2</v>
      </c>
      <c r="Q27" s="53">
        <f t="shared" si="89"/>
        <v>2.6881720430107527E-2</v>
      </c>
      <c r="R27" s="53">
        <f t="shared" si="90"/>
        <v>3.0184864240323513E-2</v>
      </c>
      <c r="S27" s="53">
        <f t="shared" si="91"/>
        <v>3.3205268935236003E-2</v>
      </c>
      <c r="T27" s="55">
        <f>IFERROR(MEDIAN(P27:S27),"")</f>
        <v>3.0428649186618695E-2</v>
      </c>
      <c r="U27" s="246"/>
      <c r="V27" s="228">
        <f t="shared" si="202"/>
        <v>42603</v>
      </c>
      <c r="W27" s="44" t="str">
        <f t="shared" si="4"/>
        <v>3Sun</v>
      </c>
      <c r="X27" s="229">
        <f>SUMPRODUCT((X$6='Raw Data'!$I$2:$AN$2)*(V27='Raw Data'!$B$3:$B$10473)*('Raw Data'!$I$3:$AN$10473))</f>
        <v>290</v>
      </c>
      <c r="Y27" s="228">
        <f t="shared" si="203"/>
        <v>42572</v>
      </c>
      <c r="Z27" s="44" t="str">
        <f t="shared" si="5"/>
        <v>3Thu</v>
      </c>
      <c r="AA27" s="229">
        <f>SUMPRODUCT((AA$6='Raw Data'!$I$2:$AN$2)*(Y27='Raw Data'!$B$3:$B$10473)*('Raw Data'!$I$3:$AN$10473))</f>
        <v>358</v>
      </c>
      <c r="AB27" s="228">
        <f t="shared" si="204"/>
        <v>42542</v>
      </c>
      <c r="AC27" s="44" t="str">
        <f t="shared" si="6"/>
        <v>3Tue</v>
      </c>
      <c r="AD27" s="229">
        <f>SUMPRODUCT((AD$6='Raw Data'!$I$2:$AN$2)*(AB27='Raw Data'!$B$3:$B$10473)*('Raw Data'!$I$3:$AN$10473))</f>
        <v>190</v>
      </c>
      <c r="AE27" s="228">
        <f t="shared" si="205"/>
        <v>42511</v>
      </c>
      <c r="AF27" s="44" t="str">
        <f t="shared" si="7"/>
        <v>3Sat</v>
      </c>
      <c r="AG27" s="229">
        <f>SUMPRODUCT((AG$6='Raw Data'!$I$2:$AN$2)*(AE27='Raw Data'!$B$3:$B$10473)*('Raw Data'!$I$3:$AN$10473))</f>
        <v>146</v>
      </c>
      <c r="AH27" s="14"/>
      <c r="AI27" s="49" t="s">
        <v>84</v>
      </c>
      <c r="AJ27" s="53">
        <f t="shared" si="308"/>
        <v>3.9358600583090382E-2</v>
      </c>
      <c r="AK27" s="53">
        <f t="shared" si="94"/>
        <v>4.324595091000167E-2</v>
      </c>
      <c r="AL27" s="53">
        <f t="shared" si="95"/>
        <v>3.2381812027530182E-2</v>
      </c>
      <c r="AM27" s="53">
        <f t="shared" si="96"/>
        <v>2.7971242417434285E-2</v>
      </c>
      <c r="AN27" s="55">
        <f>IFERROR(MEDIAN(AJ27:AM27),"")</f>
        <v>3.5870206305310279E-2</v>
      </c>
      <c r="AO27" s="246"/>
      <c r="AP27" s="228">
        <f t="shared" si="206"/>
        <v>42603</v>
      </c>
      <c r="AQ27" s="44" t="str">
        <f t="shared" si="8"/>
        <v>3Sun</v>
      </c>
      <c r="AR27" s="229">
        <f>SUMPRODUCT((AR$6='Raw Data'!$I$2:$AN$2)*(AP27='Raw Data'!$B$3:$B$10473)*('Raw Data'!$I$3:$AN$10473))</f>
        <v>101</v>
      </c>
      <c r="AS27" s="228">
        <f t="shared" si="207"/>
        <v>42572</v>
      </c>
      <c r="AT27" s="44" t="str">
        <f t="shared" si="9"/>
        <v>3Thu</v>
      </c>
      <c r="AU27" s="229">
        <f>SUMPRODUCT((AU$6='Raw Data'!$I$2:$AN$2)*(AS27='Raw Data'!$B$3:$B$10473)*('Raw Data'!$I$3:$AN$10473))</f>
        <v>95</v>
      </c>
      <c r="AV27" s="228">
        <f t="shared" si="208"/>
        <v>42542</v>
      </c>
      <c r="AW27" s="44" t="str">
        <f t="shared" si="10"/>
        <v>3Tue</v>
      </c>
      <c r="AX27" s="229">
        <f>SUMPRODUCT((AX$6='Raw Data'!$I$2:$AN$2)*(AV27='Raw Data'!$B$3:$B$10473)*('Raw Data'!$I$3:$AN$10473))</f>
        <v>89</v>
      </c>
      <c r="AY27" s="228">
        <f t="shared" si="209"/>
        <v>42511</v>
      </c>
      <c r="AZ27" s="44" t="str">
        <f t="shared" si="11"/>
        <v>3Sat</v>
      </c>
      <c r="BA27" s="229">
        <f>SUMPRODUCT((BA$6='Raw Data'!$I$2:$AN$2)*(AY27='Raw Data'!$B$3:$B$10473)*('Raw Data'!$I$3:$AN$10473))</f>
        <v>85</v>
      </c>
      <c r="BB27" s="14"/>
      <c r="BC27" s="49" t="s">
        <v>84</v>
      </c>
      <c r="BD27" s="53">
        <f t="shared" si="309"/>
        <v>3.6560867818400962E-2</v>
      </c>
      <c r="BE27" s="53">
        <f t="shared" si="99"/>
        <v>2.8103044496487119E-2</v>
      </c>
      <c r="BF27" s="53">
        <f t="shared" si="100"/>
        <v>3.7881121034801353E-2</v>
      </c>
      <c r="BG27" s="53">
        <f t="shared" si="101"/>
        <v>2.9117379435850774E-2</v>
      </c>
      <c r="BH27" s="55">
        <f>IFERROR(MEDIAN(BD27:BG27),"")</f>
        <v>3.283912362712587E-2</v>
      </c>
      <c r="BI27" s="246"/>
      <c r="BJ27" s="228">
        <f t="shared" si="210"/>
        <v>42603</v>
      </c>
      <c r="BK27" s="44" t="str">
        <f t="shared" si="12"/>
        <v>3Sun</v>
      </c>
      <c r="BL27" s="229">
        <f>SUMPRODUCT((BL$6='Raw Data'!$I$2:$AN$2)*(BJ27='Raw Data'!$B$3:$B$10473)*('Raw Data'!$I$3:$AN$10473))</f>
        <v>38</v>
      </c>
      <c r="BM27" s="228">
        <f t="shared" si="211"/>
        <v>42572</v>
      </c>
      <c r="BN27" s="44" t="str">
        <f t="shared" si="13"/>
        <v>3Thu</v>
      </c>
      <c r="BO27" s="229">
        <f>SUMPRODUCT((BO$6='Raw Data'!$I$2:$AN$2)*(BM27='Raw Data'!$B$3:$B$10473)*('Raw Data'!$I$3:$AN$10473))</f>
        <v>32</v>
      </c>
      <c r="BP27" s="228">
        <f t="shared" si="212"/>
        <v>42542</v>
      </c>
      <c r="BQ27" s="44" t="str">
        <f t="shared" si="14"/>
        <v>3Tue</v>
      </c>
      <c r="BR27" s="229">
        <f>SUMPRODUCT((BR$6='Raw Data'!$I$2:$AN$2)*(BP27='Raw Data'!$B$3:$B$10473)*('Raw Data'!$I$3:$AN$10473))</f>
        <v>40</v>
      </c>
      <c r="BS27" s="228">
        <f t="shared" si="213"/>
        <v>42511</v>
      </c>
      <c r="BT27" s="44" t="str">
        <f t="shared" si="15"/>
        <v>3Sat</v>
      </c>
      <c r="BU27" s="229">
        <f>SUMPRODUCT((BU$6='Raw Data'!$I$2:$AN$2)*(BS27='Raw Data'!$B$3:$B$10473)*('Raw Data'!$I$3:$AN$10473))</f>
        <v>25</v>
      </c>
      <c r="BV27" s="14"/>
      <c r="BW27" s="49" t="s">
        <v>84</v>
      </c>
      <c r="BX27" s="53">
        <f t="shared" si="310"/>
        <v>4.0033361134278564E-2</v>
      </c>
      <c r="BY27" s="53">
        <f t="shared" si="104"/>
        <v>2.8169014084507043E-2</v>
      </c>
      <c r="BZ27" s="53">
        <f t="shared" si="105"/>
        <v>2.9481132075471699E-2</v>
      </c>
      <c r="CA27" s="53">
        <f t="shared" si="106"/>
        <v>2.9526029526029528E-2</v>
      </c>
      <c r="CB27" s="55">
        <f>IFERROR(MEDIAN(BX27:CA27),"")</f>
        <v>2.9503580800750613E-2</v>
      </c>
      <c r="CC27" s="246"/>
      <c r="CD27" s="228">
        <f t="shared" si="214"/>
        <v>42603</v>
      </c>
      <c r="CE27" s="44" t="str">
        <f t="shared" si="16"/>
        <v>3Sun</v>
      </c>
      <c r="CF27" s="229">
        <f>SUMPRODUCT((CF$6='Raw Data'!$I$2:$AN$2)*(CD27='Raw Data'!$B$3:$B$10473)*('Raw Data'!$I$3:$AN$10473))</f>
        <v>259</v>
      </c>
      <c r="CG27" s="228">
        <f t="shared" si="215"/>
        <v>42572</v>
      </c>
      <c r="CH27" s="44" t="str">
        <f t="shared" si="17"/>
        <v>3Thu</v>
      </c>
      <c r="CI27" s="229">
        <f>SUMPRODUCT((CI$6='Raw Data'!$I$2:$AN$2)*(CG27='Raw Data'!$B$3:$B$10473)*('Raw Data'!$I$3:$AN$10473))</f>
        <v>490</v>
      </c>
      <c r="CJ27" s="228">
        <f t="shared" si="216"/>
        <v>42542</v>
      </c>
      <c r="CK27" s="44" t="str">
        <f t="shared" si="18"/>
        <v>3Tue</v>
      </c>
      <c r="CL27" s="229">
        <f>SUMPRODUCT((CL$6='Raw Data'!$I$2:$AN$2)*(CJ27='Raw Data'!$B$3:$B$10473)*('Raw Data'!$I$3:$AN$10473))</f>
        <v>475</v>
      </c>
      <c r="CM27" s="228">
        <f t="shared" si="217"/>
        <v>42511</v>
      </c>
      <c r="CN27" s="44" t="str">
        <f t="shared" si="19"/>
        <v>3Sat</v>
      </c>
      <c r="CO27" s="229">
        <f>SUMPRODUCT((CO$6='Raw Data'!$I$2:$AN$2)*(CM27='Raw Data'!$B$3:$B$10473)*('Raw Data'!$I$3:$AN$10473))</f>
        <v>417</v>
      </c>
      <c r="CP27" s="14"/>
      <c r="CQ27" s="49" t="s">
        <v>84</v>
      </c>
      <c r="CR27" s="53">
        <f t="shared" si="311"/>
        <v>3.3925335266400868E-2</v>
      </c>
      <c r="CS27" s="53">
        <f t="shared" si="109"/>
        <v>4.2949336102663008E-2</v>
      </c>
      <c r="CT27" s="53">
        <f t="shared" si="110"/>
        <v>3.0387178673437005E-2</v>
      </c>
      <c r="CU27" s="53">
        <f t="shared" si="111"/>
        <v>3.4053849070913918E-2</v>
      </c>
      <c r="CV27" s="55">
        <f>IFERROR(MEDIAN(CR27:CU27),"")</f>
        <v>3.3989592168657393E-2</v>
      </c>
      <c r="CW27" s="246"/>
      <c r="CX27" s="228">
        <f t="shared" si="218"/>
        <v>42603</v>
      </c>
      <c r="CY27" s="44" t="str">
        <f t="shared" si="20"/>
        <v>3Sun</v>
      </c>
      <c r="CZ27" s="229">
        <f>SUMPRODUCT((CZ$6='Raw Data'!$I$2:$AN$2)*(CX27='Raw Data'!$B$3:$B$10473)*('Raw Data'!$I$3:$AN$10473))</f>
        <v>73</v>
      </c>
      <c r="DA27" s="228">
        <f t="shared" si="219"/>
        <v>42572</v>
      </c>
      <c r="DB27" s="44" t="str">
        <f t="shared" si="21"/>
        <v>3Thu</v>
      </c>
      <c r="DC27" s="229">
        <f>SUMPRODUCT((DC$6='Raw Data'!$I$2:$AN$2)*(DA27='Raw Data'!$B$3:$B$10473)*('Raw Data'!$I$3:$AN$10473))</f>
        <v>90</v>
      </c>
      <c r="DD27" s="228">
        <f t="shared" si="220"/>
        <v>42542</v>
      </c>
      <c r="DE27" s="44" t="str">
        <f t="shared" si="22"/>
        <v>3Tue</v>
      </c>
      <c r="DF27" s="229">
        <f>SUMPRODUCT((DF$6='Raw Data'!$I$2:$AN$2)*(DD27='Raw Data'!$B$3:$B$10473)*('Raw Data'!$I$3:$AN$10473))</f>
        <v>112</v>
      </c>
      <c r="DG27" s="228">
        <f t="shared" si="221"/>
        <v>42603</v>
      </c>
      <c r="DH27" s="44" t="str">
        <f t="shared" si="23"/>
        <v>3Sun</v>
      </c>
      <c r="DI27" s="229">
        <f>SUMPRODUCT((DI$6='Raw Data'!$I$2:$AN$2)*(DG27='Raw Data'!$B$3:$B$10473)*('Raw Data'!$I$3:$AN$10473))</f>
        <v>73</v>
      </c>
      <c r="DJ27" s="14"/>
      <c r="DK27" s="49" t="s">
        <v>84</v>
      </c>
      <c r="DL27" s="53">
        <f t="shared" si="312"/>
        <v>3.5264483627204031E-2</v>
      </c>
      <c r="DM27" s="53">
        <f t="shared" si="114"/>
        <v>3.517803517803518E-2</v>
      </c>
      <c r="DN27" s="53">
        <f t="shared" si="115"/>
        <v>3.0144167758846659E-2</v>
      </c>
      <c r="DO27" s="53">
        <f t="shared" si="116"/>
        <v>3.5264483627204031E-2</v>
      </c>
      <c r="DP27" s="55">
        <f>IFERROR(MEDIAN(DL27:DO27),"")</f>
        <v>3.5221259402619609E-2</v>
      </c>
      <c r="DQ27" s="246"/>
      <c r="DR27" s="228">
        <f t="shared" si="222"/>
        <v>42603</v>
      </c>
      <c r="DS27" s="44" t="str">
        <f t="shared" si="24"/>
        <v>3Sun</v>
      </c>
      <c r="DT27" s="229">
        <f>SUMPRODUCT((DT$6='Raw Data'!$I$2:$AN$2)*(DR27='Raw Data'!$B$3:$B$10473)*('Raw Data'!$I$3:$AN$10473))</f>
        <v>312</v>
      </c>
      <c r="DU27" s="228">
        <f t="shared" si="223"/>
        <v>42572</v>
      </c>
      <c r="DV27" s="44" t="str">
        <f t="shared" si="25"/>
        <v>3Thu</v>
      </c>
      <c r="DW27" s="229">
        <f>SUMPRODUCT((DW$6='Raw Data'!$I$2:$AN$2)*(DU27='Raw Data'!$B$3:$B$10473)*('Raw Data'!$I$3:$AN$10473))</f>
        <v>258</v>
      </c>
      <c r="DX27" s="228">
        <f t="shared" si="224"/>
        <v>42542</v>
      </c>
      <c r="DY27" s="44" t="str">
        <f t="shared" si="26"/>
        <v>3Tue</v>
      </c>
      <c r="DZ27" s="229">
        <f>SUMPRODUCT((DZ$6='Raw Data'!$I$2:$AN$2)*(DX27='Raw Data'!$B$3:$B$10473)*('Raw Data'!$I$3:$AN$10473))</f>
        <v>131</v>
      </c>
      <c r="EA27" s="228">
        <f t="shared" si="225"/>
        <v>42511</v>
      </c>
      <c r="EB27" s="44" t="str">
        <f t="shared" si="27"/>
        <v>3Sat</v>
      </c>
      <c r="EC27" s="229">
        <f>SUMPRODUCT((EC$6='Raw Data'!$I$2:$AN$2)*(EA27='Raw Data'!$B$3:$B$10473)*('Raw Data'!$I$3:$AN$10473))</f>
        <v>78</v>
      </c>
      <c r="ED27" s="14"/>
      <c r="EE27" s="49" t="s">
        <v>84</v>
      </c>
      <c r="EF27" s="53">
        <f t="shared" si="313"/>
        <v>3.5294117647058823E-2</v>
      </c>
      <c r="EG27" s="53">
        <f t="shared" si="119"/>
        <v>4.3849323131253677E-2</v>
      </c>
      <c r="EH27" s="53">
        <f t="shared" si="120"/>
        <v>3.1067330591037022E-2</v>
      </c>
      <c r="EI27" s="53">
        <f t="shared" si="121"/>
        <v>3.3536290712283756E-2</v>
      </c>
      <c r="EJ27" s="55">
        <f>IFERROR(MEDIAN(EF27:EI27),"")</f>
        <v>3.441520417967129E-2</v>
      </c>
      <c r="EK27" s="246"/>
      <c r="EL27" s="228">
        <f t="shared" si="226"/>
        <v>42603</v>
      </c>
      <c r="EM27" s="44" t="str">
        <f t="shared" si="28"/>
        <v>3Sun</v>
      </c>
      <c r="EN27" s="229">
        <f>SUMPRODUCT((EN$6='Raw Data'!$I$2:$AN$2)*(EL27='Raw Data'!$B$3:$B$10473)*('Raw Data'!$I$3:$AN$10473))</f>
        <v>1571</v>
      </c>
      <c r="EO27" s="228">
        <f t="shared" si="227"/>
        <v>42572</v>
      </c>
      <c r="EP27" s="44" t="str">
        <f t="shared" si="29"/>
        <v>3Thu</v>
      </c>
      <c r="EQ27" s="229">
        <f>SUMPRODUCT((EQ$6='Raw Data'!$I$2:$AN$2)*(EO27='Raw Data'!$B$3:$B$10473)*('Raw Data'!$I$3:$AN$10473))</f>
        <v>2658</v>
      </c>
      <c r="ER27" s="228">
        <f t="shared" si="228"/>
        <v>42542</v>
      </c>
      <c r="ES27" s="44" t="str">
        <f t="shared" si="30"/>
        <v>3Tue</v>
      </c>
      <c r="ET27" s="229">
        <f>SUMPRODUCT((ET$6='Raw Data'!$I$2:$AN$2)*(ER27='Raw Data'!$B$3:$B$10473)*('Raw Data'!$I$3:$AN$10473))</f>
        <v>2954</v>
      </c>
      <c r="EU27" s="228">
        <f t="shared" si="229"/>
        <v>42511</v>
      </c>
      <c r="EV27" s="44" t="str">
        <f t="shared" si="31"/>
        <v>3Sat</v>
      </c>
      <c r="EW27" s="229">
        <f>SUMPRODUCT((EW$6='Raw Data'!$I$2:$AN$2)*(EU27='Raw Data'!$B$3:$B$10473)*('Raw Data'!$I$3:$AN$10473))</f>
        <v>1802</v>
      </c>
      <c r="EX27" s="14"/>
      <c r="EY27" s="49" t="s">
        <v>84</v>
      </c>
      <c r="EZ27" s="53">
        <f t="shared" si="314"/>
        <v>3.5877738841985807E-2</v>
      </c>
      <c r="FA27" s="53">
        <f t="shared" si="124"/>
        <v>3.842984395233548E-2</v>
      </c>
      <c r="FB27" s="53">
        <f t="shared" si="125"/>
        <v>3.6731752063949678E-2</v>
      </c>
      <c r="FC27" s="53">
        <f t="shared" si="126"/>
        <v>3.4058555566100407E-2</v>
      </c>
      <c r="FD27" s="55">
        <f>IFERROR(MEDIAN(EZ27:FC27),"")</f>
        <v>3.6304745452967746E-2</v>
      </c>
      <c r="FE27" s="246"/>
      <c r="FF27" s="228">
        <f t="shared" si="230"/>
        <v>42603</v>
      </c>
      <c r="FG27" s="44" t="str">
        <f t="shared" si="32"/>
        <v>3Sun</v>
      </c>
      <c r="FH27" s="229">
        <f>SUMPRODUCT((FH$6='Raw Data'!$I$2:$AN$2)*(FF27='Raw Data'!$B$3:$B$10473)*('Raw Data'!$I$3:$AN$10473))</f>
        <v>1743</v>
      </c>
      <c r="FI27" s="228">
        <f t="shared" si="231"/>
        <v>42572</v>
      </c>
      <c r="FJ27" s="44" t="str">
        <f t="shared" si="33"/>
        <v>3Thu</v>
      </c>
      <c r="FK27" s="229">
        <f>SUMPRODUCT((FK$6='Raw Data'!$I$2:$AN$2)*(FI27='Raw Data'!$B$3:$B$10473)*('Raw Data'!$I$3:$AN$10473))</f>
        <v>2259</v>
      </c>
      <c r="FL27" s="228">
        <f t="shared" si="232"/>
        <v>42542</v>
      </c>
      <c r="FM27" s="44" t="str">
        <f t="shared" si="34"/>
        <v>3Tue</v>
      </c>
      <c r="FN27" s="229">
        <f>SUMPRODUCT((FN$6='Raw Data'!$I$2:$AN$2)*(FL27='Raw Data'!$B$3:$B$10473)*('Raw Data'!$I$3:$AN$10473))</f>
        <v>2213</v>
      </c>
      <c r="FO27" s="228">
        <f t="shared" si="233"/>
        <v>42511</v>
      </c>
      <c r="FP27" s="44" t="str">
        <f t="shared" si="35"/>
        <v>3Sat</v>
      </c>
      <c r="FQ27" s="229">
        <f>SUMPRODUCT((FQ$6='Raw Data'!$I$2:$AN$2)*(FO27='Raw Data'!$B$3:$B$10473)*('Raw Data'!$I$3:$AN$10473))</f>
        <v>1681</v>
      </c>
      <c r="FR27" s="14"/>
      <c r="FS27" s="49" t="s">
        <v>84</v>
      </c>
      <c r="FT27" s="53">
        <f t="shared" si="315"/>
        <v>3.5480450406476696E-2</v>
      </c>
      <c r="FU27" s="53">
        <f t="shared" si="129"/>
        <v>3.5896639757124128E-2</v>
      </c>
      <c r="FV27" s="53">
        <f t="shared" si="130"/>
        <v>3.1864406779661014E-2</v>
      </c>
      <c r="FW27" s="53">
        <f t="shared" si="131"/>
        <v>3.2785725403630908E-2</v>
      </c>
      <c r="FX27" s="55">
        <f>IFERROR(MEDIAN(FT27:FW27),"")</f>
        <v>3.4133087905053802E-2</v>
      </c>
      <c r="FY27" s="246"/>
      <c r="FZ27" s="228">
        <f t="shared" si="234"/>
        <v>42603</v>
      </c>
      <c r="GA27" s="44" t="str">
        <f t="shared" si="36"/>
        <v>3Sun</v>
      </c>
      <c r="GB27" s="229">
        <f>SUMPRODUCT((GB$6='Raw Data'!$I$2:$AN$2)*(FZ27='Raw Data'!$B$3:$B$10473)*('Raw Data'!$I$3:$AN$10473))</f>
        <v>112</v>
      </c>
      <c r="GC27" s="228">
        <f t="shared" si="235"/>
        <v>42572</v>
      </c>
      <c r="GD27" s="44" t="str">
        <f t="shared" si="37"/>
        <v>3Thu</v>
      </c>
      <c r="GE27" s="229">
        <f>SUMPRODUCT((GE$6='Raw Data'!$I$2:$AN$2)*(GC27='Raw Data'!$B$3:$B$10473)*('Raw Data'!$I$3:$AN$10473))</f>
        <v>126</v>
      </c>
      <c r="GF27" s="228">
        <f t="shared" si="236"/>
        <v>42542</v>
      </c>
      <c r="GG27" s="44" t="str">
        <f t="shared" si="38"/>
        <v>3Tue</v>
      </c>
      <c r="GH27" s="229">
        <f>SUMPRODUCT((GH$6='Raw Data'!$I$2:$AN$2)*(GF27='Raw Data'!$B$3:$B$10473)*('Raw Data'!$I$3:$AN$10473))</f>
        <v>164</v>
      </c>
      <c r="GI27" s="228">
        <f t="shared" si="237"/>
        <v>42511</v>
      </c>
      <c r="GJ27" s="44" t="str">
        <f t="shared" si="39"/>
        <v>3Sat</v>
      </c>
      <c r="GK27" s="229">
        <f>SUMPRODUCT((GK$6='Raw Data'!$I$2:$AN$2)*(GI27='Raw Data'!$B$3:$B$10473)*('Raw Data'!$I$3:$AN$10473))</f>
        <v>171</v>
      </c>
      <c r="GL27" s="14"/>
      <c r="GM27" s="49" t="s">
        <v>84</v>
      </c>
      <c r="GN27" s="53">
        <f t="shared" si="316"/>
        <v>2.7334851936218679E-2</v>
      </c>
      <c r="GO27" s="53">
        <f t="shared" si="134"/>
        <v>4.2220113851992411E-2</v>
      </c>
      <c r="GP27" s="53">
        <f t="shared" si="135"/>
        <v>3.3501606241395136E-2</v>
      </c>
      <c r="GQ27" s="53">
        <f t="shared" si="136"/>
        <v>3.4594095940959413E-2</v>
      </c>
      <c r="GR27" s="55">
        <f>IFERROR(MEDIAN(GN27:GQ27),"")</f>
        <v>3.4047851091177278E-2</v>
      </c>
      <c r="GS27" s="246"/>
      <c r="GT27" s="228">
        <f t="shared" si="238"/>
        <v>42603</v>
      </c>
      <c r="GU27" s="44" t="str">
        <f t="shared" si="40"/>
        <v>3Sun</v>
      </c>
      <c r="GV27" s="229">
        <f>SUMPRODUCT((GV$6='Raw Data'!$I$2:$AN$2)*(GT27='Raw Data'!$B$3:$B$10473)*('Raw Data'!$I$3:$AN$10473))</f>
        <v>76</v>
      </c>
      <c r="GW27" s="228">
        <f t="shared" si="239"/>
        <v>42572</v>
      </c>
      <c r="GX27" s="44" t="str">
        <f t="shared" si="41"/>
        <v>3Thu</v>
      </c>
      <c r="GY27" s="229">
        <f>SUMPRODUCT((GY$6='Raw Data'!$I$2:$AN$2)*(GW27='Raw Data'!$B$3:$B$10473)*('Raw Data'!$I$3:$AN$10473))</f>
        <v>113</v>
      </c>
      <c r="GZ27" s="228">
        <f t="shared" si="240"/>
        <v>42542</v>
      </c>
      <c r="HA27" s="44" t="str">
        <f t="shared" si="42"/>
        <v>3Tue</v>
      </c>
      <c r="HB27" s="229">
        <f>SUMPRODUCT((HB$6='Raw Data'!$I$2:$AN$2)*(GZ27='Raw Data'!$B$3:$B$10473)*('Raw Data'!$I$3:$AN$10473))</f>
        <v>84</v>
      </c>
      <c r="HC27" s="228">
        <f t="shared" si="241"/>
        <v>42511</v>
      </c>
      <c r="HD27" s="44" t="str">
        <f t="shared" si="43"/>
        <v>3Sat</v>
      </c>
      <c r="HE27" s="229">
        <f>SUMPRODUCT((HE$6='Raw Data'!$I$2:$AN$2)*(HC27='Raw Data'!$B$3:$B$10473)*('Raw Data'!$I$3:$AN$10473))</f>
        <v>68</v>
      </c>
      <c r="HF27" s="14"/>
      <c r="HG27" s="49" t="s">
        <v>84</v>
      </c>
      <c r="HH27" s="53">
        <f t="shared" si="317"/>
        <v>2.8506271379703536E-2</v>
      </c>
      <c r="HI27" s="53">
        <f t="shared" si="139"/>
        <v>2.7317510076130765E-2</v>
      </c>
      <c r="HJ27" s="53">
        <f t="shared" si="140"/>
        <v>2.4829467939972715E-2</v>
      </c>
      <c r="HK27" s="53">
        <f t="shared" si="141"/>
        <v>3.7484885126964934E-2</v>
      </c>
      <c r="HL27" s="55">
        <f>IFERROR(MEDIAN(HH27:HK27),"")</f>
        <v>2.7911890727917152E-2</v>
      </c>
      <c r="HM27" s="246"/>
      <c r="HN27" s="228">
        <f t="shared" si="242"/>
        <v>42603</v>
      </c>
      <c r="HO27" s="44" t="str">
        <f t="shared" si="44"/>
        <v>3Sun</v>
      </c>
      <c r="HP27" s="229">
        <f>SUMPRODUCT((HP$6='Raw Data'!$I$2:$AN$2)*(HN27='Raw Data'!$B$3:$B$10473)*('Raw Data'!$I$3:$AN$10473))</f>
        <v>164</v>
      </c>
      <c r="HQ27" s="228">
        <f t="shared" si="243"/>
        <v>42572</v>
      </c>
      <c r="HR27" s="44" t="str">
        <f t="shared" si="45"/>
        <v>3Thu</v>
      </c>
      <c r="HS27" s="229">
        <f>SUMPRODUCT((HS$6='Raw Data'!$I$2:$AN$2)*(HQ27='Raw Data'!$B$3:$B$10473)*('Raw Data'!$I$3:$AN$10473))</f>
        <v>161</v>
      </c>
      <c r="HT27" s="228">
        <f t="shared" si="244"/>
        <v>42542</v>
      </c>
      <c r="HU27" s="44" t="str">
        <f t="shared" si="46"/>
        <v>3Tue</v>
      </c>
      <c r="HV27" s="229">
        <f>SUMPRODUCT((HV$6='Raw Data'!$I$2:$AN$2)*(HT27='Raw Data'!$B$3:$B$10473)*('Raw Data'!$I$3:$AN$10473))</f>
        <v>232</v>
      </c>
      <c r="HW27" s="228">
        <f t="shared" si="245"/>
        <v>42511</v>
      </c>
      <c r="HX27" s="44" t="str">
        <f t="shared" si="47"/>
        <v>3Sat</v>
      </c>
      <c r="HY27" s="229">
        <f>SUMPRODUCT((HY$6='Raw Data'!$I$2:$AN$2)*(HW27='Raw Data'!$B$3:$B$10473)*('Raw Data'!$I$3:$AN$10473))</f>
        <v>130</v>
      </c>
      <c r="HZ27" s="14"/>
      <c r="IA27" s="49" t="s">
        <v>84</v>
      </c>
      <c r="IB27" s="53">
        <f t="shared" si="318"/>
        <v>3.6880927291886197E-2</v>
      </c>
      <c r="IC27" s="53">
        <f t="shared" si="144"/>
        <v>3.6715867158671589E-2</v>
      </c>
      <c r="ID27" s="53">
        <f t="shared" si="145"/>
        <v>3.4490191851692178E-2</v>
      </c>
      <c r="IE27" s="53">
        <f t="shared" si="146"/>
        <v>3.2672620344151602E-2</v>
      </c>
      <c r="IF27" s="55">
        <f>IFERROR(MEDIAN(IB27:IE27),"")</f>
        <v>3.5603029505181884E-2</v>
      </c>
      <c r="IG27" s="246"/>
      <c r="IH27" s="228">
        <f t="shared" si="246"/>
        <v>42603</v>
      </c>
      <c r="II27" s="44" t="str">
        <f t="shared" si="48"/>
        <v>3Sun</v>
      </c>
      <c r="IJ27" s="229">
        <f>SUMPRODUCT((IJ$6='Raw Data'!$I$2:$AN$2)*(IH27='Raw Data'!$B$3:$B$10473)*('Raw Data'!$I$3:$AN$10473))</f>
        <v>0</v>
      </c>
      <c r="IK27" s="228">
        <f t="shared" si="247"/>
        <v>42572</v>
      </c>
      <c r="IL27" s="44" t="str">
        <f t="shared" si="49"/>
        <v>3Thu</v>
      </c>
      <c r="IM27" s="229">
        <f>SUMPRODUCT((IM$6='Raw Data'!$I$2:$AN$2)*(IK27='Raw Data'!$B$3:$B$10473)*('Raw Data'!$I$3:$AN$10473))</f>
        <v>31</v>
      </c>
      <c r="IN27" s="228">
        <f t="shared" si="248"/>
        <v>42542</v>
      </c>
      <c r="IO27" s="44" t="str">
        <f t="shared" si="50"/>
        <v>3Tue</v>
      </c>
      <c r="IP27" s="229">
        <f>SUMPRODUCT((IP$6='Raw Data'!$I$2:$AN$2)*(IN27='Raw Data'!$B$3:$B$10473)*('Raw Data'!$I$3:$AN$10473))</f>
        <v>24</v>
      </c>
      <c r="IQ27" s="228">
        <f t="shared" si="249"/>
        <v>42511</v>
      </c>
      <c r="IR27" s="44" t="str">
        <f t="shared" si="51"/>
        <v>3Sat</v>
      </c>
      <c r="IS27" s="229">
        <f>SUMPRODUCT((IS$6='Raw Data'!$I$2:$AN$2)*(IQ27='Raw Data'!$B$3:$B$10473)*('Raw Data'!$I$3:$AN$10473))</f>
        <v>0</v>
      </c>
      <c r="IT27" s="14"/>
      <c r="IU27" s="49" t="s">
        <v>84</v>
      </c>
      <c r="IV27" s="53">
        <f t="shared" si="319"/>
        <v>3.9285714285714285E-2</v>
      </c>
      <c r="IW27" s="53">
        <f t="shared" si="149"/>
        <v>2.7829313543599257E-2</v>
      </c>
      <c r="IX27" s="53">
        <f t="shared" si="150"/>
        <v>5.2069425901201602E-2</v>
      </c>
      <c r="IY27" s="53">
        <f t="shared" si="151"/>
        <v>4.6632124352331605E-2</v>
      </c>
      <c r="IZ27" s="55">
        <f>IFERROR(MEDIAN(IV27:IY27),"")</f>
        <v>4.2958919319022945E-2</v>
      </c>
      <c r="JA27" s="246"/>
      <c r="JB27" s="228">
        <f t="shared" si="250"/>
        <v>42603</v>
      </c>
      <c r="JC27" s="44" t="str">
        <f t="shared" si="52"/>
        <v>3Sun</v>
      </c>
      <c r="JD27" s="229">
        <f>SUMPRODUCT((JD$6='Raw Data'!$I$2:$AN$2)*(JB27='Raw Data'!$B$3:$B$10473)*('Raw Data'!$I$3:$AN$10473))</f>
        <v>0</v>
      </c>
      <c r="JE27" s="228">
        <f t="shared" si="251"/>
        <v>42572</v>
      </c>
      <c r="JF27" s="44" t="str">
        <f t="shared" si="53"/>
        <v>3Thu</v>
      </c>
      <c r="JG27" s="229">
        <f>SUMPRODUCT((JG$6='Raw Data'!$I$2:$AN$2)*(JE27='Raw Data'!$B$3:$B$10473)*('Raw Data'!$I$3:$AN$10473))</f>
        <v>79</v>
      </c>
      <c r="JH27" s="228">
        <f t="shared" si="252"/>
        <v>42542</v>
      </c>
      <c r="JI27" s="44" t="str">
        <f t="shared" si="54"/>
        <v>3Tue</v>
      </c>
      <c r="JJ27" s="229">
        <f>SUMPRODUCT((JJ$6='Raw Data'!$I$2:$AN$2)*(JH27='Raw Data'!$B$3:$B$10473)*('Raw Data'!$I$3:$AN$10473))</f>
        <v>72</v>
      </c>
      <c r="JK27" s="228">
        <f t="shared" si="253"/>
        <v>42511</v>
      </c>
      <c r="JL27" s="44" t="str">
        <f t="shared" si="55"/>
        <v>3Sat</v>
      </c>
      <c r="JM27" s="229">
        <f>SUMPRODUCT((JM$6='Raw Data'!$I$2:$AN$2)*(JK27='Raw Data'!$B$3:$B$10473)*('Raw Data'!$I$3:$AN$10473))</f>
        <v>0</v>
      </c>
      <c r="JN27" s="14"/>
      <c r="JO27" s="49" t="s">
        <v>84</v>
      </c>
      <c r="JP27" s="53">
        <f t="shared" si="320"/>
        <v>4.2099507927829412E-2</v>
      </c>
      <c r="JQ27" s="53">
        <f t="shared" si="154"/>
        <v>4.5352743561030237E-2</v>
      </c>
      <c r="JR27" s="53">
        <f t="shared" si="155"/>
        <v>4.2001235330450894E-2</v>
      </c>
      <c r="JS27" s="53">
        <f t="shared" si="156"/>
        <v>4.1001064962726305E-2</v>
      </c>
      <c r="JT27" s="55">
        <f>IFERROR(MEDIAN(JP27:JS27),"")</f>
        <v>4.2050371629140153E-2</v>
      </c>
      <c r="JU27" s="246"/>
      <c r="JV27" s="228">
        <f t="shared" si="254"/>
        <v>42603</v>
      </c>
      <c r="JW27" s="44" t="str">
        <f t="shared" si="56"/>
        <v>3Sun</v>
      </c>
      <c r="JX27" s="229">
        <f>SUMPRODUCT((JX$6='Raw Data'!$I$2:$AN$2)*(JV27='Raw Data'!$B$3:$B$10473)*('Raw Data'!$I$3:$AN$10473))</f>
        <v>123</v>
      </c>
      <c r="JY27" s="228">
        <f t="shared" si="255"/>
        <v>42572</v>
      </c>
      <c r="JZ27" s="44" t="str">
        <f t="shared" si="57"/>
        <v>3Thu</v>
      </c>
      <c r="KA27" s="229">
        <f>SUMPRODUCT((KA$6='Raw Data'!$I$2:$AN$2)*(JY27='Raw Data'!$B$3:$B$10473)*('Raw Data'!$I$3:$AN$10473))</f>
        <v>775</v>
      </c>
      <c r="KB27" s="228">
        <f t="shared" si="256"/>
        <v>42542</v>
      </c>
      <c r="KC27" s="44" t="str">
        <f t="shared" si="58"/>
        <v>3Tue</v>
      </c>
      <c r="KD27" s="229">
        <f>SUMPRODUCT((KD$6='Raw Data'!$I$2:$AN$2)*(KB27='Raw Data'!$B$3:$B$10473)*('Raw Data'!$I$3:$AN$10473))</f>
        <v>687</v>
      </c>
      <c r="KE27" s="228">
        <f t="shared" si="257"/>
        <v>42511</v>
      </c>
      <c r="KF27" s="44" t="str">
        <f t="shared" si="59"/>
        <v>3Sat</v>
      </c>
      <c r="KG27" s="229">
        <f>SUMPRODUCT((KG$6='Raw Data'!$I$2:$AN$2)*(KE27='Raw Data'!$B$3:$B$10473)*('Raw Data'!$I$3:$AN$10473))</f>
        <v>193</v>
      </c>
      <c r="KH27" s="14"/>
      <c r="KI27" s="49" t="s">
        <v>84</v>
      </c>
      <c r="KJ27" s="53">
        <f t="shared" si="321"/>
        <v>4.157706093189964E-2</v>
      </c>
      <c r="KK27" s="53">
        <f t="shared" si="159"/>
        <v>5.3027139874739039E-2</v>
      </c>
      <c r="KL27" s="53">
        <f t="shared" si="160"/>
        <v>4.630472854640981E-2</v>
      </c>
      <c r="KM27" s="53">
        <f t="shared" si="161"/>
        <v>4.2464232050695758E-2</v>
      </c>
      <c r="KN27" s="55">
        <f>IFERROR(MEDIAN(KJ27:KM27),"")</f>
        <v>4.4384480298552784E-2</v>
      </c>
      <c r="KO27" s="246"/>
      <c r="KP27" s="228">
        <f t="shared" si="258"/>
        <v>42603</v>
      </c>
      <c r="KQ27" s="44" t="str">
        <f t="shared" si="60"/>
        <v>3Sun</v>
      </c>
      <c r="KR27" s="229">
        <f>SUMPRODUCT((KR$6='Raw Data'!$I$2:$AN$2)*(KP27='Raw Data'!$B$3:$B$10473)*('Raw Data'!$I$3:$AN$10473))</f>
        <v>57</v>
      </c>
      <c r="KS27" s="228">
        <f t="shared" si="259"/>
        <v>42572</v>
      </c>
      <c r="KT27" s="44" t="str">
        <f t="shared" si="61"/>
        <v>3Thu</v>
      </c>
      <c r="KU27" s="229">
        <f>SUMPRODUCT((KU$6='Raw Data'!$I$2:$AN$2)*(KS27='Raw Data'!$B$3:$B$10473)*('Raw Data'!$I$3:$AN$10473))</f>
        <v>131</v>
      </c>
      <c r="KV27" s="228">
        <f t="shared" si="260"/>
        <v>42542</v>
      </c>
      <c r="KW27" s="44" t="str">
        <f t="shared" si="62"/>
        <v>3Tue</v>
      </c>
      <c r="KX27" s="229">
        <f>SUMPRODUCT((KX$6='Raw Data'!$I$2:$AN$2)*(KV27='Raw Data'!$B$3:$B$10473)*('Raw Data'!$I$3:$AN$10473))</f>
        <v>130</v>
      </c>
      <c r="KY27" s="228">
        <f t="shared" si="261"/>
        <v>42511</v>
      </c>
      <c r="KZ27" s="44" t="str">
        <f t="shared" si="63"/>
        <v>3Sat</v>
      </c>
      <c r="LA27" s="229">
        <f>SUMPRODUCT((LA$6='Raw Data'!$I$2:$AN$2)*(KY27='Raw Data'!$B$3:$B$10473)*('Raw Data'!$I$3:$AN$10473))</f>
        <v>61</v>
      </c>
      <c r="LB27" s="14"/>
      <c r="LC27" s="49" t="s">
        <v>84</v>
      </c>
      <c r="LD27" s="53">
        <f t="shared" si="322"/>
        <v>3.5075412136092596E-2</v>
      </c>
      <c r="LE27" s="53">
        <f t="shared" si="164"/>
        <v>3.5424797358150704E-2</v>
      </c>
      <c r="LF27" s="53">
        <f t="shared" si="165"/>
        <v>3.9115100993908303E-2</v>
      </c>
      <c r="LG27" s="53">
        <f t="shared" si="166"/>
        <v>3.3779848573092602E-2</v>
      </c>
      <c r="LH27" s="55">
        <f>IFERROR(MEDIAN(LD27:LG27),"")</f>
        <v>3.5250104747121647E-2</v>
      </c>
      <c r="LI27" s="246"/>
      <c r="LJ27" s="228">
        <f t="shared" si="262"/>
        <v>42603</v>
      </c>
      <c r="LK27" s="44" t="str">
        <f t="shared" si="64"/>
        <v>3Sun</v>
      </c>
      <c r="LL27" s="229">
        <f>SUMPRODUCT((LL$6='Raw Data'!$I$2:$AN$2)*(LJ27='Raw Data'!$B$3:$B$10473)*('Raw Data'!$I$3:$AN$10473))</f>
        <v>0</v>
      </c>
      <c r="LM27" s="228">
        <f t="shared" si="263"/>
        <v>42572</v>
      </c>
      <c r="LN27" s="44" t="str">
        <f t="shared" si="65"/>
        <v>3Thu</v>
      </c>
      <c r="LO27" s="229">
        <f>SUMPRODUCT((LO$6='Raw Data'!$I$2:$AN$2)*(LM27='Raw Data'!$B$3:$B$10473)*('Raw Data'!$I$3:$AN$10473))</f>
        <v>0</v>
      </c>
      <c r="LP27" s="228">
        <f t="shared" si="264"/>
        <v>42542</v>
      </c>
      <c r="LQ27" s="44" t="str">
        <f t="shared" si="66"/>
        <v>3Tue</v>
      </c>
      <c r="LR27" s="229">
        <f>SUMPRODUCT((LR$6='Raw Data'!$I$2:$AN$2)*(LP27='Raw Data'!$B$3:$B$10473)*('Raw Data'!$I$3:$AN$10473))</f>
        <v>0</v>
      </c>
      <c r="LS27" s="228">
        <f t="shared" si="265"/>
        <v>42511</v>
      </c>
      <c r="LT27" s="44" t="str">
        <f t="shared" si="67"/>
        <v>3Sat</v>
      </c>
      <c r="LU27" s="229">
        <f>SUMPRODUCT((LU$6='Raw Data'!$I$2:$AN$2)*(LS27='Raw Data'!$B$3:$B$10473)*('Raw Data'!$I$3:$AN$10473))</f>
        <v>0</v>
      </c>
      <c r="LV27" s="14"/>
      <c r="LW27" s="49" t="s">
        <v>84</v>
      </c>
      <c r="LX27" s="53" t="str">
        <f t="shared" si="323"/>
        <v/>
      </c>
      <c r="LY27" s="53" t="str">
        <f t="shared" si="169"/>
        <v/>
      </c>
      <c r="LZ27" s="53" t="str">
        <f t="shared" si="170"/>
        <v/>
      </c>
      <c r="MA27" s="53" t="str">
        <f t="shared" si="171"/>
        <v/>
      </c>
      <c r="MB27" s="55" t="str">
        <f>IFERROR(MEDIAN(LX27:MA27),"")</f>
        <v/>
      </c>
      <c r="MC27" s="246"/>
      <c r="MD27" s="228">
        <f t="shared" si="266"/>
        <v>42603</v>
      </c>
      <c r="ME27" s="44" t="str">
        <f t="shared" si="68"/>
        <v>3Sun</v>
      </c>
      <c r="MF27" s="229">
        <f>SUMPRODUCT((MF$6='Raw Data'!$I$2:$AN$2)*(MD27='Raw Data'!$B$3:$B$10473)*('Raw Data'!$I$3:$AN$10473))</f>
        <v>0</v>
      </c>
      <c r="MG27" s="228">
        <f t="shared" si="267"/>
        <v>42572</v>
      </c>
      <c r="MH27" s="44" t="str">
        <f t="shared" si="69"/>
        <v>3Thu</v>
      </c>
      <c r="MI27" s="229">
        <f>SUMPRODUCT((MI$6='Raw Data'!$I$2:$AN$2)*(MG27='Raw Data'!$B$3:$B$10473)*('Raw Data'!$I$3:$AN$10473))</f>
        <v>0</v>
      </c>
      <c r="MJ27" s="228">
        <f t="shared" si="268"/>
        <v>42542</v>
      </c>
      <c r="MK27" s="44" t="str">
        <f t="shared" si="70"/>
        <v>3Tue</v>
      </c>
      <c r="ML27" s="229">
        <f>SUMPRODUCT((ML$6='Raw Data'!$I$2:$AN$2)*(MJ27='Raw Data'!$B$3:$B$10473)*('Raw Data'!$I$3:$AN$10473))</f>
        <v>0</v>
      </c>
      <c r="MM27" s="228">
        <f t="shared" si="269"/>
        <v>42511</v>
      </c>
      <c r="MN27" s="44" t="str">
        <f t="shared" si="71"/>
        <v>3Sat</v>
      </c>
      <c r="MO27" s="229">
        <f>SUMPRODUCT((MO$6='Raw Data'!$I$2:$AN$2)*(MM27='Raw Data'!$B$3:$B$10473)*('Raw Data'!$I$3:$AN$10473))</f>
        <v>0</v>
      </c>
      <c r="MP27" s="14"/>
      <c r="MQ27" s="49" t="s">
        <v>84</v>
      </c>
      <c r="MR27" s="53" t="str">
        <f t="shared" si="324"/>
        <v/>
      </c>
      <c r="MS27" s="53" t="str">
        <f t="shared" si="174"/>
        <v/>
      </c>
      <c r="MT27" s="53" t="str">
        <f t="shared" si="175"/>
        <v/>
      </c>
      <c r="MU27" s="53" t="str">
        <f t="shared" si="176"/>
        <v/>
      </c>
      <c r="MV27" s="55" t="str">
        <f>IFERROR(MEDIAN(MR27:MU27),"")</f>
        <v/>
      </c>
      <c r="MW27" s="246"/>
      <c r="MX27" s="228">
        <f t="shared" si="270"/>
        <v>42603</v>
      </c>
      <c r="MY27" s="44" t="str">
        <f t="shared" si="72"/>
        <v>3Sun</v>
      </c>
      <c r="MZ27" s="229">
        <f>SUMPRODUCT((MZ$6='Raw Data'!$I$2:$AN$2)*(MX27='Raw Data'!$B$3:$B$10473)*('Raw Data'!$I$3:$AN$10473))</f>
        <v>0</v>
      </c>
      <c r="NA27" s="228">
        <f t="shared" si="271"/>
        <v>42572</v>
      </c>
      <c r="NB27" s="44" t="str">
        <f t="shared" si="73"/>
        <v>3Thu</v>
      </c>
      <c r="NC27" s="229">
        <f>SUMPRODUCT((NC$6='Raw Data'!$I$2:$AN$2)*(NA27='Raw Data'!$B$3:$B$10473)*('Raw Data'!$I$3:$AN$10473))</f>
        <v>0</v>
      </c>
      <c r="ND27" s="228">
        <f t="shared" si="272"/>
        <v>42542</v>
      </c>
      <c r="NE27" s="44" t="str">
        <f t="shared" si="74"/>
        <v>3Tue</v>
      </c>
      <c r="NF27" s="229">
        <f>SUMPRODUCT((NF$6='Raw Data'!$I$2:$AN$2)*(ND27='Raw Data'!$B$3:$B$10473)*('Raw Data'!$I$3:$AN$10473))</f>
        <v>0</v>
      </c>
      <c r="NG27" s="228">
        <f t="shared" si="273"/>
        <v>42511</v>
      </c>
      <c r="NH27" s="44" t="str">
        <f t="shared" si="75"/>
        <v>3Sat</v>
      </c>
      <c r="NI27" s="229">
        <f>SUMPRODUCT((NI$6='Raw Data'!$I$2:$AN$2)*(NG27='Raw Data'!$B$3:$B$10473)*('Raw Data'!$I$3:$AN$10473))</f>
        <v>0</v>
      </c>
      <c r="NJ27" s="14"/>
      <c r="NK27" s="49" t="s">
        <v>84</v>
      </c>
      <c r="NL27" s="53" t="str">
        <f t="shared" si="325"/>
        <v/>
      </c>
      <c r="NM27" s="53" t="str">
        <f t="shared" si="179"/>
        <v/>
      </c>
      <c r="NN27" s="53" t="str">
        <f t="shared" si="180"/>
        <v/>
      </c>
      <c r="NO27" s="53" t="str">
        <f t="shared" si="181"/>
        <v/>
      </c>
      <c r="NP27" s="55" t="str">
        <f>IFERROR(MEDIAN(NL27:NO27),"")</f>
        <v/>
      </c>
      <c r="NQ27" s="246"/>
      <c r="NR27" s="228">
        <f t="shared" si="274"/>
        <v>42603</v>
      </c>
      <c r="NS27" s="44" t="str">
        <f t="shared" si="76"/>
        <v>3Sun</v>
      </c>
      <c r="NT27" s="229">
        <f>SUMPRODUCT((NT$6='Raw Data'!$I$2:$AN$2)*(NR27='Raw Data'!$B$3:$B$10473)*('Raw Data'!$I$3:$AN$10473))</f>
        <v>0</v>
      </c>
      <c r="NU27" s="228">
        <f t="shared" si="275"/>
        <v>42572</v>
      </c>
      <c r="NV27" s="44" t="str">
        <f t="shared" si="77"/>
        <v>3Thu</v>
      </c>
      <c r="NW27" s="229">
        <f>SUMPRODUCT((NW$6='Raw Data'!$I$2:$AN$2)*(NU27='Raw Data'!$B$3:$B$10473)*('Raw Data'!$I$3:$AN$10473))</f>
        <v>0</v>
      </c>
      <c r="NX27" s="228">
        <f t="shared" si="276"/>
        <v>42542</v>
      </c>
      <c r="NY27" s="44" t="str">
        <f t="shared" si="78"/>
        <v>3Tue</v>
      </c>
      <c r="NZ27" s="229">
        <f>SUMPRODUCT((NZ$6='Raw Data'!$I$2:$AN$2)*(NX27='Raw Data'!$B$3:$B$10473)*('Raw Data'!$I$3:$AN$10473))</f>
        <v>0</v>
      </c>
      <c r="OA27" s="228">
        <f t="shared" si="277"/>
        <v>42511</v>
      </c>
      <c r="OB27" s="44" t="str">
        <f t="shared" si="79"/>
        <v>3Sat</v>
      </c>
      <c r="OC27" s="229">
        <f>SUMPRODUCT((OC$6='Raw Data'!$I$2:$AN$2)*(OA27='Raw Data'!$B$3:$B$10473)*('Raw Data'!$I$3:$AN$10473))</f>
        <v>0</v>
      </c>
      <c r="OD27" s="14"/>
      <c r="OE27" s="49" t="s">
        <v>84</v>
      </c>
      <c r="OF27" s="53" t="str">
        <f t="shared" si="326"/>
        <v/>
      </c>
      <c r="OG27" s="53" t="str">
        <f t="shared" si="184"/>
        <v/>
      </c>
      <c r="OH27" s="53" t="str">
        <f t="shared" si="185"/>
        <v/>
      </c>
      <c r="OI27" s="53" t="str">
        <f t="shared" si="186"/>
        <v/>
      </c>
      <c r="OJ27" s="55" t="str">
        <f>IFERROR(MEDIAN(OF27:OI27),"")</f>
        <v/>
      </c>
      <c r="OK27" s="246"/>
      <c r="OL27" s="228">
        <f t="shared" si="278"/>
        <v>42603</v>
      </c>
      <c r="OM27" s="44" t="str">
        <f t="shared" si="80"/>
        <v>3Sun</v>
      </c>
      <c r="ON27" s="229">
        <f>SUMPRODUCT((ON$6='Raw Data'!$I$2:$AN$2)*(OL27='Raw Data'!$B$3:$B$10473)*('Raw Data'!$I$3:$AN$10473))</f>
        <v>0</v>
      </c>
      <c r="OO27" s="228">
        <f t="shared" si="279"/>
        <v>42572</v>
      </c>
      <c r="OP27" s="44" t="str">
        <f t="shared" si="81"/>
        <v>3Thu</v>
      </c>
      <c r="OQ27" s="229">
        <f>SUMPRODUCT((OQ$6='Raw Data'!$I$2:$AN$2)*(OO27='Raw Data'!$B$3:$B$10473)*('Raw Data'!$I$3:$AN$10473))</f>
        <v>0</v>
      </c>
      <c r="OR27" s="228">
        <f t="shared" si="280"/>
        <v>42542</v>
      </c>
      <c r="OS27" s="44" t="str">
        <f t="shared" si="82"/>
        <v>3Tue</v>
      </c>
      <c r="OT27" s="229">
        <f>SUMPRODUCT((OT$6='Raw Data'!$I$2:$AN$2)*(OR27='Raw Data'!$B$3:$B$10473)*('Raw Data'!$I$3:$AN$10473))</f>
        <v>0</v>
      </c>
      <c r="OU27" s="228">
        <f t="shared" si="281"/>
        <v>42511</v>
      </c>
      <c r="OV27" s="44" t="str">
        <f t="shared" si="83"/>
        <v>3Sat</v>
      </c>
      <c r="OW27" s="229">
        <f>SUMPRODUCT((OW$6='Raw Data'!$I$2:$AN$2)*(OU27='Raw Data'!$B$3:$B$10473)*('Raw Data'!$I$3:$AN$10473))</f>
        <v>0</v>
      </c>
      <c r="OX27" s="14"/>
      <c r="OY27" s="49" t="s">
        <v>84</v>
      </c>
      <c r="OZ27" s="53" t="str">
        <f t="shared" si="327"/>
        <v/>
      </c>
      <c r="PA27" s="53" t="str">
        <f t="shared" si="189"/>
        <v/>
      </c>
      <c r="PB27" s="53" t="str">
        <f t="shared" si="190"/>
        <v/>
      </c>
      <c r="PC27" s="53" t="str">
        <f t="shared" si="191"/>
        <v/>
      </c>
      <c r="PD27" s="55" t="str">
        <f>IFERROR(MEDIAN(OZ27:PC27),"")</f>
        <v/>
      </c>
      <c r="PE27" s="246"/>
      <c r="PF27" s="228">
        <f t="shared" si="282"/>
        <v>42603</v>
      </c>
      <c r="PG27" s="44" t="str">
        <f t="shared" si="84"/>
        <v>3Sun</v>
      </c>
      <c r="PH27" s="229">
        <f>SUMPRODUCT((PH$6='Raw Data'!$I$2:$AN$2)*(PF27='Raw Data'!$B$3:$B$10473)*('Raw Data'!$I$3:$AN$10473))</f>
        <v>0</v>
      </c>
      <c r="PI27" s="228">
        <f t="shared" si="283"/>
        <v>42572</v>
      </c>
      <c r="PJ27" s="44" t="str">
        <f t="shared" si="85"/>
        <v>3Thu</v>
      </c>
      <c r="PK27" s="229">
        <f>SUMPRODUCT((PK$6='Raw Data'!$I$2:$AN$2)*(PI27='Raw Data'!$B$3:$B$10473)*('Raw Data'!$I$3:$AN$10473))</f>
        <v>0</v>
      </c>
      <c r="PL27" s="228">
        <f t="shared" si="284"/>
        <v>42542</v>
      </c>
      <c r="PM27" s="44" t="str">
        <f t="shared" si="86"/>
        <v>3Tue</v>
      </c>
      <c r="PN27" s="229">
        <f>SUMPRODUCT((PN$6='Raw Data'!$I$2:$AN$2)*(PL27='Raw Data'!$B$3:$B$10473)*('Raw Data'!$I$3:$AN$10473))</f>
        <v>0</v>
      </c>
      <c r="PO27" s="228">
        <f t="shared" si="285"/>
        <v>42511</v>
      </c>
      <c r="PP27" s="44" t="str">
        <f t="shared" si="87"/>
        <v>3Sat</v>
      </c>
      <c r="PQ27" s="229">
        <f>SUMPRODUCT((PQ$6='Raw Data'!$I$2:$AN$2)*(PO27='Raw Data'!$B$3:$B$10473)*('Raw Data'!$I$3:$AN$10473))</f>
        <v>0</v>
      </c>
      <c r="PR27" s="14"/>
      <c r="PS27" s="49" t="s">
        <v>84</v>
      </c>
      <c r="PT27" s="53" t="str">
        <f t="shared" si="328"/>
        <v/>
      </c>
      <c r="PU27" s="53" t="str">
        <f t="shared" si="194"/>
        <v/>
      </c>
      <c r="PV27" s="53" t="str">
        <f t="shared" si="195"/>
        <v/>
      </c>
      <c r="PW27" s="53" t="str">
        <f t="shared" si="196"/>
        <v/>
      </c>
      <c r="PX27" s="55" t="str">
        <f>IFERROR(MEDIAN(PT27:PW27),"")</f>
        <v/>
      </c>
    </row>
    <row r="28" spans="2:440" ht="12.75" customHeight="1" x14ac:dyDescent="0.25">
      <c r="B28" s="228">
        <f t="shared" si="198"/>
        <v>42604</v>
      </c>
      <c r="C28" s="44" t="str">
        <f t="shared" si="0"/>
        <v>4Mon</v>
      </c>
      <c r="D28" s="229">
        <f>SUMPRODUCT((D$6='Raw Data'!$I$2:$AN$2)*(B28='Raw Data'!$B$3:$B$10473)*('Raw Data'!$I$3:$AN$10473))</f>
        <v>233</v>
      </c>
      <c r="E28" s="228">
        <f t="shared" si="199"/>
        <v>42573</v>
      </c>
      <c r="F28" s="44" t="str">
        <f t="shared" si="1"/>
        <v>4Fri</v>
      </c>
      <c r="G28" s="229">
        <f>SUMPRODUCT((G$6='Raw Data'!$I$2:$AN$2)*(E28='Raw Data'!$B$3:$B$10473)*('Raw Data'!$I$3:$AN$10473))</f>
        <v>206</v>
      </c>
      <c r="H28" s="228">
        <f t="shared" si="200"/>
        <v>42543</v>
      </c>
      <c r="I28" s="44" t="str">
        <f t="shared" si="2"/>
        <v>4Wed</v>
      </c>
      <c r="J28" s="229">
        <f>SUMPRODUCT((J$6='Raw Data'!$I$2:$AN$2)*(H28='Raw Data'!$B$3:$B$10473)*('Raw Data'!$I$3:$AN$10473))</f>
        <v>211</v>
      </c>
      <c r="K28" s="228">
        <f t="shared" si="201"/>
        <v>42512</v>
      </c>
      <c r="L28" s="44" t="str">
        <f t="shared" si="3"/>
        <v>4Sun</v>
      </c>
      <c r="M28" s="229">
        <f>SUMPRODUCT((M$6='Raw Data'!$I$2:$AN$2)*(K28='Raw Data'!$B$3:$B$10473)*('Raw Data'!$I$3:$AN$10473))</f>
        <v>152</v>
      </c>
      <c r="N28" s="14"/>
      <c r="O28" s="49" t="s">
        <v>85</v>
      </c>
      <c r="P28" s="53">
        <f t="shared" si="88"/>
        <v>4.128981517892253E-2</v>
      </c>
      <c r="Q28" s="53">
        <f t="shared" si="89"/>
        <v>3.9146505376344086E-2</v>
      </c>
      <c r="R28" s="53">
        <f t="shared" si="90"/>
        <v>3.6250722125938765E-2</v>
      </c>
      <c r="S28" s="53">
        <f t="shared" si="91"/>
        <v>3.1970362239297473E-2</v>
      </c>
      <c r="T28" s="55">
        <f t="shared" ref="T28:T30" si="373">IFERROR(MEDIAN(P28:S28),"")</f>
        <v>3.7698613751141426E-2</v>
      </c>
      <c r="U28" s="246"/>
      <c r="V28" s="228">
        <f t="shared" si="202"/>
        <v>42604</v>
      </c>
      <c r="W28" s="44" t="str">
        <f t="shared" si="4"/>
        <v>4Mon</v>
      </c>
      <c r="X28" s="229">
        <f>SUMPRODUCT((X$6='Raw Data'!$I$2:$AN$2)*(V28='Raw Data'!$B$3:$B$10473)*('Raw Data'!$I$3:$AN$10473))</f>
        <v>318</v>
      </c>
      <c r="Y28" s="228">
        <f t="shared" si="203"/>
        <v>42573</v>
      </c>
      <c r="Z28" s="44" t="str">
        <f t="shared" si="5"/>
        <v>4Fri</v>
      </c>
      <c r="AA28" s="229">
        <f>SUMPRODUCT((AA$6='Raw Data'!$I$2:$AN$2)*(Y28='Raw Data'!$B$3:$B$10473)*('Raw Data'!$I$3:$AN$10473))</f>
        <v>347</v>
      </c>
      <c r="AB28" s="228">
        <f t="shared" si="204"/>
        <v>42543</v>
      </c>
      <c r="AC28" s="44" t="str">
        <f t="shared" si="6"/>
        <v>4Wed</v>
      </c>
      <c r="AD28" s="229">
        <f>SUMPRODUCT((AD$6='Raw Data'!$I$2:$AN$2)*(AB28='Raw Data'!$B$3:$B$10473)*('Raw Data'!$I$3:$AN$10473))</f>
        <v>217</v>
      </c>
      <c r="AE28" s="228">
        <f t="shared" si="205"/>
        <v>42512</v>
      </c>
      <c r="AF28" s="44" t="str">
        <f t="shared" si="7"/>
        <v>4Sun</v>
      </c>
      <c r="AG28" s="229">
        <f>SUMPRODUCT((AG$6='Raw Data'!$I$2:$AN$2)*(AE28='Raw Data'!$B$3:$B$10473)*('Raw Data'!$I$3:$AN$10473))</f>
        <v>121</v>
      </c>
      <c r="AH28" s="14"/>
      <c r="AI28" s="49" t="s">
        <v>85</v>
      </c>
      <c r="AJ28" s="53">
        <f t="shared" si="308"/>
        <v>3.2981049562682219E-2</v>
      </c>
      <c r="AK28" s="53">
        <f t="shared" si="94"/>
        <v>3.2225747203205875E-2</v>
      </c>
      <c r="AL28" s="53">
        <f t="shared" si="95"/>
        <v>3.768475685433826E-2</v>
      </c>
      <c r="AM28" s="53">
        <f t="shared" si="96"/>
        <v>4.3585711076162659E-2</v>
      </c>
      <c r="AN28" s="55">
        <f t="shared" ref="AN28:AN30" si="374">IFERROR(MEDIAN(AJ28:AM28),"")</f>
        <v>3.5332903208510236E-2</v>
      </c>
      <c r="AO28" s="246"/>
      <c r="AP28" s="228">
        <f t="shared" si="206"/>
        <v>42604</v>
      </c>
      <c r="AQ28" s="44" t="str">
        <f t="shared" si="8"/>
        <v>4Mon</v>
      </c>
      <c r="AR28" s="229">
        <f>SUMPRODUCT((AR$6='Raw Data'!$I$2:$AN$2)*(AP28='Raw Data'!$B$3:$B$10473)*('Raw Data'!$I$3:$AN$10473))</f>
        <v>102</v>
      </c>
      <c r="AS28" s="228">
        <f t="shared" si="207"/>
        <v>42573</v>
      </c>
      <c r="AT28" s="44" t="str">
        <f t="shared" si="9"/>
        <v>4Fri</v>
      </c>
      <c r="AU28" s="229">
        <f>SUMPRODUCT((AU$6='Raw Data'!$I$2:$AN$2)*(AS28='Raw Data'!$B$3:$B$10473)*('Raw Data'!$I$3:$AN$10473))</f>
        <v>115</v>
      </c>
      <c r="AV28" s="228">
        <f t="shared" si="208"/>
        <v>42543</v>
      </c>
      <c r="AW28" s="44" t="str">
        <f t="shared" si="10"/>
        <v>4Wed</v>
      </c>
      <c r="AX28" s="229">
        <f>SUMPRODUCT((AX$6='Raw Data'!$I$2:$AN$2)*(AV28='Raw Data'!$B$3:$B$10473)*('Raw Data'!$I$3:$AN$10473))</f>
        <v>88</v>
      </c>
      <c r="AY28" s="228">
        <f t="shared" si="209"/>
        <v>42512</v>
      </c>
      <c r="AZ28" s="44" t="str">
        <f t="shared" si="11"/>
        <v>4Sun</v>
      </c>
      <c r="BA28" s="229">
        <f>SUMPRODUCT((BA$6='Raw Data'!$I$2:$AN$2)*(AY28='Raw Data'!$B$3:$B$10473)*('Raw Data'!$I$3:$AN$10473))</f>
        <v>84</v>
      </c>
      <c r="BB28" s="14"/>
      <c r="BC28" s="49" t="s">
        <v>85</v>
      </c>
      <c r="BD28" s="53">
        <f t="shared" si="309"/>
        <v>2.8927280032141421E-2</v>
      </c>
      <c r="BE28" s="53">
        <f t="shared" si="99"/>
        <v>2.3419203747072601E-2</v>
      </c>
      <c r="BF28" s="53">
        <f t="shared" si="100"/>
        <v>2.3714197720973208E-2</v>
      </c>
      <c r="BG28" s="53">
        <f t="shared" si="101"/>
        <v>3.2150439793751893E-2</v>
      </c>
      <c r="BH28" s="55">
        <f t="shared" ref="BH28:BH30" si="375">IFERROR(MEDIAN(BD28:BG28),"")</f>
        <v>2.6320738876557316E-2</v>
      </c>
      <c r="BI28" s="246"/>
      <c r="BJ28" s="228">
        <f t="shared" si="210"/>
        <v>42604</v>
      </c>
      <c r="BK28" s="44" t="str">
        <f t="shared" si="12"/>
        <v>4Mon</v>
      </c>
      <c r="BL28" s="229">
        <f>SUMPRODUCT((BL$6='Raw Data'!$I$2:$AN$2)*(BJ28='Raw Data'!$B$3:$B$10473)*('Raw Data'!$I$3:$AN$10473))</f>
        <v>33</v>
      </c>
      <c r="BM28" s="228">
        <f t="shared" si="211"/>
        <v>42573</v>
      </c>
      <c r="BN28" s="44" t="str">
        <f t="shared" si="13"/>
        <v>4Fri</v>
      </c>
      <c r="BO28" s="229">
        <f>SUMPRODUCT((BO$6='Raw Data'!$I$2:$AN$2)*(BM28='Raw Data'!$B$3:$B$10473)*('Raw Data'!$I$3:$AN$10473))</f>
        <v>21</v>
      </c>
      <c r="BP28" s="228">
        <f t="shared" si="212"/>
        <v>42543</v>
      </c>
      <c r="BQ28" s="44" t="str">
        <f t="shared" si="14"/>
        <v>4Wed</v>
      </c>
      <c r="BR28" s="229">
        <f>SUMPRODUCT((BR$6='Raw Data'!$I$2:$AN$2)*(BP28='Raw Data'!$B$3:$B$10473)*('Raw Data'!$I$3:$AN$10473))</f>
        <v>57</v>
      </c>
      <c r="BS28" s="228">
        <f t="shared" si="213"/>
        <v>42512</v>
      </c>
      <c r="BT28" s="44" t="str">
        <f t="shared" si="15"/>
        <v>4Sun</v>
      </c>
      <c r="BU28" s="229">
        <f>SUMPRODUCT((BU$6='Raw Data'!$I$2:$AN$2)*(BS28='Raw Data'!$B$3:$B$10473)*('Raw Data'!$I$3:$AN$10473))</f>
        <v>21</v>
      </c>
      <c r="BV28" s="14"/>
      <c r="BW28" s="49" t="s">
        <v>85</v>
      </c>
      <c r="BX28" s="53">
        <f t="shared" si="310"/>
        <v>2.7522935779816515E-2</v>
      </c>
      <c r="BY28" s="53">
        <f t="shared" si="104"/>
        <v>3.873239436619718E-2</v>
      </c>
      <c r="BZ28" s="53">
        <f t="shared" si="105"/>
        <v>2.5943396226415096E-2</v>
      </c>
      <c r="CA28" s="53">
        <f t="shared" si="106"/>
        <v>2.7972027972027972E-2</v>
      </c>
      <c r="CB28" s="55">
        <f t="shared" ref="CB28:CB30" si="376">IFERROR(MEDIAN(BX28:CA28),"")</f>
        <v>2.7747481875922242E-2</v>
      </c>
      <c r="CC28" s="246"/>
      <c r="CD28" s="228">
        <f t="shared" si="214"/>
        <v>42604</v>
      </c>
      <c r="CE28" s="44" t="str">
        <f t="shared" si="16"/>
        <v>4Mon</v>
      </c>
      <c r="CF28" s="229">
        <f>SUMPRODUCT((CF$6='Raw Data'!$I$2:$AN$2)*(CD28='Raw Data'!$B$3:$B$10473)*('Raw Data'!$I$3:$AN$10473))</f>
        <v>580</v>
      </c>
      <c r="CG28" s="228">
        <f t="shared" si="215"/>
        <v>42573</v>
      </c>
      <c r="CH28" s="44" t="str">
        <f t="shared" si="17"/>
        <v>4Fri</v>
      </c>
      <c r="CI28" s="229">
        <f>SUMPRODUCT((CI$6='Raw Data'!$I$2:$AN$2)*(CG28='Raw Data'!$B$3:$B$10473)*('Raw Data'!$I$3:$AN$10473))</f>
        <v>479</v>
      </c>
      <c r="CJ28" s="228">
        <f t="shared" si="216"/>
        <v>42543</v>
      </c>
      <c r="CK28" s="44" t="str">
        <f t="shared" si="18"/>
        <v>4Wed</v>
      </c>
      <c r="CL28" s="229">
        <f>SUMPRODUCT((CL$6='Raw Data'!$I$2:$AN$2)*(CJ28='Raw Data'!$B$3:$B$10473)*('Raw Data'!$I$3:$AN$10473))</f>
        <v>472</v>
      </c>
      <c r="CM28" s="228">
        <f t="shared" si="217"/>
        <v>42512</v>
      </c>
      <c r="CN28" s="44" t="str">
        <f t="shared" si="19"/>
        <v>4Sun</v>
      </c>
      <c r="CO28" s="229">
        <f>SUMPRODUCT((CO$6='Raw Data'!$I$2:$AN$2)*(CM28='Raw Data'!$B$3:$B$10473)*('Raw Data'!$I$3:$AN$10473))</f>
        <v>386</v>
      </c>
      <c r="CP28" s="14"/>
      <c r="CQ28" s="49" t="s">
        <v>85</v>
      </c>
      <c r="CR28" s="53">
        <f t="shared" si="311"/>
        <v>3.2113084450888001E-2</v>
      </c>
      <c r="CS28" s="53">
        <f t="shared" si="109"/>
        <v>3.0190638676656036E-2</v>
      </c>
      <c r="CT28" s="53">
        <f t="shared" si="110"/>
        <v>3.118057759441447E-2</v>
      </c>
      <c r="CU28" s="53">
        <f t="shared" si="111"/>
        <v>3.2612817595752748E-2</v>
      </c>
      <c r="CV28" s="55">
        <f t="shared" ref="CV28:CV30" si="377">IFERROR(MEDIAN(CR28:CU28),"")</f>
        <v>3.1646831022651235E-2</v>
      </c>
      <c r="CW28" s="246"/>
      <c r="CX28" s="228">
        <f t="shared" si="218"/>
        <v>42604</v>
      </c>
      <c r="CY28" s="44" t="str">
        <f t="shared" si="20"/>
        <v>4Mon</v>
      </c>
      <c r="CZ28" s="229">
        <f>SUMPRODUCT((CZ$6='Raw Data'!$I$2:$AN$2)*(CX28='Raw Data'!$B$3:$B$10473)*('Raw Data'!$I$3:$AN$10473))</f>
        <v>103</v>
      </c>
      <c r="DA28" s="228">
        <f t="shared" si="219"/>
        <v>42573</v>
      </c>
      <c r="DB28" s="44" t="str">
        <f t="shared" si="21"/>
        <v>4Fri</v>
      </c>
      <c r="DC28" s="229">
        <f>SUMPRODUCT((DC$6='Raw Data'!$I$2:$AN$2)*(DA28='Raw Data'!$B$3:$B$10473)*('Raw Data'!$I$3:$AN$10473))</f>
        <v>126</v>
      </c>
      <c r="DD28" s="228">
        <f t="shared" si="220"/>
        <v>42543</v>
      </c>
      <c r="DE28" s="44" t="str">
        <f t="shared" si="22"/>
        <v>4Wed</v>
      </c>
      <c r="DF28" s="229">
        <f>SUMPRODUCT((DF$6='Raw Data'!$I$2:$AN$2)*(DD28='Raw Data'!$B$3:$B$10473)*('Raw Data'!$I$3:$AN$10473))</f>
        <v>100</v>
      </c>
      <c r="DG28" s="228">
        <f t="shared" si="221"/>
        <v>42604</v>
      </c>
      <c r="DH28" s="44" t="str">
        <f t="shared" si="23"/>
        <v>4Mon</v>
      </c>
      <c r="DI28" s="229">
        <f>SUMPRODUCT((DI$6='Raw Data'!$I$2:$AN$2)*(DG28='Raw Data'!$B$3:$B$10473)*('Raw Data'!$I$3:$AN$10473))</f>
        <v>103</v>
      </c>
      <c r="DJ28" s="14"/>
      <c r="DK28" s="49" t="s">
        <v>85</v>
      </c>
      <c r="DL28" s="53">
        <f t="shared" si="312"/>
        <v>3.166606693055056E-2</v>
      </c>
      <c r="DM28" s="53">
        <f t="shared" si="114"/>
        <v>2.0592020592020591E-2</v>
      </c>
      <c r="DN28" s="53">
        <f t="shared" si="115"/>
        <v>4.0301441677588465E-2</v>
      </c>
      <c r="DO28" s="53">
        <f t="shared" si="116"/>
        <v>3.166606693055056E-2</v>
      </c>
      <c r="DP28" s="55">
        <f t="shared" ref="DP28:DP30" si="378">IFERROR(MEDIAN(DL28:DO28),"")</f>
        <v>3.166606693055056E-2</v>
      </c>
      <c r="DQ28" s="246"/>
      <c r="DR28" s="228">
        <f t="shared" si="222"/>
        <v>42604</v>
      </c>
      <c r="DS28" s="44" t="str">
        <f t="shared" si="24"/>
        <v>4Mon</v>
      </c>
      <c r="DT28" s="229">
        <f>SUMPRODUCT((DT$6='Raw Data'!$I$2:$AN$2)*(DR28='Raw Data'!$B$3:$B$10473)*('Raw Data'!$I$3:$AN$10473))</f>
        <v>371</v>
      </c>
      <c r="DU28" s="228">
        <f t="shared" si="223"/>
        <v>42573</v>
      </c>
      <c r="DV28" s="44" t="str">
        <f t="shared" si="25"/>
        <v>4Fri</v>
      </c>
      <c r="DW28" s="229">
        <f>SUMPRODUCT((DW$6='Raw Data'!$I$2:$AN$2)*(DU28='Raw Data'!$B$3:$B$10473)*('Raw Data'!$I$3:$AN$10473))</f>
        <v>354</v>
      </c>
      <c r="DX28" s="228">
        <f t="shared" si="224"/>
        <v>42543</v>
      </c>
      <c r="DY28" s="44" t="str">
        <f t="shared" si="26"/>
        <v>4Wed</v>
      </c>
      <c r="DZ28" s="229">
        <f>SUMPRODUCT((DZ$6='Raw Data'!$I$2:$AN$2)*(DX28='Raw Data'!$B$3:$B$10473)*('Raw Data'!$I$3:$AN$10473))</f>
        <v>141</v>
      </c>
      <c r="EA28" s="228">
        <f t="shared" si="225"/>
        <v>42512</v>
      </c>
      <c r="EB28" s="44" t="str">
        <f t="shared" si="27"/>
        <v>4Sun</v>
      </c>
      <c r="EC28" s="229">
        <f>SUMPRODUCT((EC$6='Raw Data'!$I$2:$AN$2)*(EA28='Raw Data'!$B$3:$B$10473)*('Raw Data'!$I$3:$AN$10473))</f>
        <v>72</v>
      </c>
      <c r="ED28" s="14"/>
      <c r="EE28" s="49" t="s">
        <v>85</v>
      </c>
      <c r="EF28" s="53">
        <f t="shared" si="313"/>
        <v>3.0501089324618737E-2</v>
      </c>
      <c r="EG28" s="53">
        <f t="shared" si="119"/>
        <v>2.9134785167745734E-2</v>
      </c>
      <c r="EH28" s="53">
        <f t="shared" si="120"/>
        <v>3.0634336436458107E-2</v>
      </c>
      <c r="EI28" s="53">
        <f t="shared" si="121"/>
        <v>2.8703972165845172E-2</v>
      </c>
      <c r="EJ28" s="55">
        <f t="shared" ref="EJ28:EJ30" si="379">IFERROR(MEDIAN(EF28:EI28),"")</f>
        <v>2.9817937246182237E-2</v>
      </c>
      <c r="EK28" s="246"/>
      <c r="EL28" s="228">
        <f t="shared" si="226"/>
        <v>42604</v>
      </c>
      <c r="EM28" s="44" t="str">
        <f t="shared" si="28"/>
        <v>4Mon</v>
      </c>
      <c r="EN28" s="229">
        <f>SUMPRODUCT((EN$6='Raw Data'!$I$2:$AN$2)*(EL28='Raw Data'!$B$3:$B$10473)*('Raw Data'!$I$3:$AN$10473))</f>
        <v>3611</v>
      </c>
      <c r="EO28" s="228">
        <f t="shared" si="227"/>
        <v>42573</v>
      </c>
      <c r="EP28" s="44" t="str">
        <f t="shared" si="29"/>
        <v>4Fri</v>
      </c>
      <c r="EQ28" s="229">
        <f>SUMPRODUCT((EQ$6='Raw Data'!$I$2:$AN$2)*(EO28='Raw Data'!$B$3:$B$10473)*('Raw Data'!$I$3:$AN$10473))</f>
        <v>2924</v>
      </c>
      <c r="ER28" s="228">
        <f t="shared" si="228"/>
        <v>42543</v>
      </c>
      <c r="ES28" s="44" t="str">
        <f t="shared" si="30"/>
        <v>4Wed</v>
      </c>
      <c r="ET28" s="229">
        <f>SUMPRODUCT((ET$6='Raw Data'!$I$2:$AN$2)*(ER28='Raw Data'!$B$3:$B$10473)*('Raw Data'!$I$3:$AN$10473))</f>
        <v>2915</v>
      </c>
      <c r="EU28" s="228">
        <f t="shared" si="229"/>
        <v>42512</v>
      </c>
      <c r="EV28" s="44" t="str">
        <f t="shared" si="31"/>
        <v>4Sun</v>
      </c>
      <c r="EW28" s="229">
        <f>SUMPRODUCT((EW$6='Raw Data'!$I$2:$AN$2)*(EU28='Raw Data'!$B$3:$B$10473)*('Raw Data'!$I$3:$AN$10473))</f>
        <v>1516</v>
      </c>
      <c r="EX28" s="14"/>
      <c r="EY28" s="49" t="s">
        <v>85</v>
      </c>
      <c r="EZ28" s="53">
        <f t="shared" si="314"/>
        <v>3.4468568008080909E-2</v>
      </c>
      <c r="FA28" s="53">
        <f t="shared" si="124"/>
        <v>3.3982550914965139E-2</v>
      </c>
      <c r="FB28" s="53">
        <f t="shared" si="125"/>
        <v>3.3927401389070896E-2</v>
      </c>
      <c r="FC28" s="53">
        <f t="shared" si="126"/>
        <v>3.1365663851191043E-2</v>
      </c>
      <c r="FD28" s="55">
        <f t="shared" ref="FD28:FD30" si="380">IFERROR(MEDIAN(EZ28:FC28),"")</f>
        <v>3.3954976152018021E-2</v>
      </c>
      <c r="FE28" s="246"/>
      <c r="FF28" s="228">
        <f t="shared" si="230"/>
        <v>42604</v>
      </c>
      <c r="FG28" s="44" t="str">
        <f t="shared" si="32"/>
        <v>4Mon</v>
      </c>
      <c r="FH28" s="229">
        <f>SUMPRODUCT((FH$6='Raw Data'!$I$2:$AN$2)*(FF28='Raw Data'!$B$3:$B$10473)*('Raw Data'!$I$3:$AN$10473))</f>
        <v>2585</v>
      </c>
      <c r="FI28" s="228">
        <f t="shared" si="231"/>
        <v>42573</v>
      </c>
      <c r="FJ28" s="44" t="str">
        <f t="shared" si="33"/>
        <v>4Fri</v>
      </c>
      <c r="FK28" s="229">
        <f>SUMPRODUCT((FK$6='Raw Data'!$I$2:$AN$2)*(FI28='Raw Data'!$B$3:$B$10473)*('Raw Data'!$I$3:$AN$10473))</f>
        <v>2361</v>
      </c>
      <c r="FL28" s="228">
        <f t="shared" si="232"/>
        <v>42543</v>
      </c>
      <c r="FM28" s="44" t="str">
        <f t="shared" si="34"/>
        <v>4Wed</v>
      </c>
      <c r="FN28" s="229">
        <f>SUMPRODUCT((FN$6='Raw Data'!$I$2:$AN$2)*(FL28='Raw Data'!$B$3:$B$10473)*('Raw Data'!$I$3:$AN$10473))</f>
        <v>2209</v>
      </c>
      <c r="FO28" s="228">
        <f t="shared" si="233"/>
        <v>42512</v>
      </c>
      <c r="FP28" s="44" t="str">
        <f t="shared" si="35"/>
        <v>4Sun</v>
      </c>
      <c r="FQ28" s="229">
        <f>SUMPRODUCT((FQ$6='Raw Data'!$I$2:$AN$2)*(FO28='Raw Data'!$B$3:$B$10473)*('Raw Data'!$I$3:$AN$10473))</f>
        <v>1448</v>
      </c>
      <c r="FR28" s="14"/>
      <c r="FS28" s="49" t="s">
        <v>85</v>
      </c>
      <c r="FT28" s="53">
        <f t="shared" si="315"/>
        <v>3.6877451062898692E-2</v>
      </c>
      <c r="FU28" s="53">
        <f t="shared" si="129"/>
        <v>3.3843924653280892E-2</v>
      </c>
      <c r="FV28" s="53">
        <f t="shared" si="130"/>
        <v>3.6767836026803308E-2</v>
      </c>
      <c r="FW28" s="53">
        <f t="shared" si="131"/>
        <v>3.400263191408074E-2</v>
      </c>
      <c r="FX28" s="55">
        <f t="shared" ref="FX28:FX30" si="381">IFERROR(MEDIAN(FT28:FW28),"")</f>
        <v>3.538523397044202E-2</v>
      </c>
      <c r="FY28" s="246"/>
      <c r="FZ28" s="228">
        <f t="shared" si="234"/>
        <v>42604</v>
      </c>
      <c r="GA28" s="44" t="str">
        <f t="shared" si="36"/>
        <v>4Mon</v>
      </c>
      <c r="GB28" s="229">
        <f>SUMPRODUCT((GB$6='Raw Data'!$I$2:$AN$2)*(FZ28='Raw Data'!$B$3:$B$10473)*('Raw Data'!$I$3:$AN$10473))</f>
        <v>197</v>
      </c>
      <c r="GC28" s="228">
        <f t="shared" si="235"/>
        <v>42573</v>
      </c>
      <c r="GD28" s="44" t="str">
        <f t="shared" si="37"/>
        <v>4Fri</v>
      </c>
      <c r="GE28" s="229">
        <f>SUMPRODUCT((GE$6='Raw Data'!$I$2:$AN$2)*(GC28='Raw Data'!$B$3:$B$10473)*('Raw Data'!$I$3:$AN$10473))</f>
        <v>162</v>
      </c>
      <c r="GF28" s="228">
        <f t="shared" si="236"/>
        <v>42543</v>
      </c>
      <c r="GG28" s="44" t="str">
        <f t="shared" si="38"/>
        <v>4Wed</v>
      </c>
      <c r="GH28" s="229">
        <f>SUMPRODUCT((GH$6='Raw Data'!$I$2:$AN$2)*(GF28='Raw Data'!$B$3:$B$10473)*('Raw Data'!$I$3:$AN$10473))</f>
        <v>130</v>
      </c>
      <c r="GI28" s="228">
        <f t="shared" si="237"/>
        <v>42512</v>
      </c>
      <c r="GJ28" s="44" t="str">
        <f t="shared" si="39"/>
        <v>4Sun</v>
      </c>
      <c r="GK28" s="229">
        <f>SUMPRODUCT((GK$6='Raw Data'!$I$2:$AN$2)*(GI28='Raw Data'!$B$3:$B$10473)*('Raw Data'!$I$3:$AN$10473))</f>
        <v>127</v>
      </c>
      <c r="GL28" s="14"/>
      <c r="GM28" s="49" t="s">
        <v>85</v>
      </c>
      <c r="GN28" s="53">
        <f t="shared" si="316"/>
        <v>2.9840546697038724E-2</v>
      </c>
      <c r="GO28" s="53">
        <f t="shared" si="134"/>
        <v>2.7514231499051234E-2</v>
      </c>
      <c r="GP28" s="53">
        <f t="shared" si="135"/>
        <v>3.3042680128499313E-2</v>
      </c>
      <c r="GQ28" s="53">
        <f t="shared" si="136"/>
        <v>3.4363468634686346E-2</v>
      </c>
      <c r="GR28" s="55">
        <f t="shared" ref="GR28:GR30" si="382">IFERROR(MEDIAN(GN28:GQ28),"")</f>
        <v>3.1441613412769021E-2</v>
      </c>
      <c r="GS28" s="246"/>
      <c r="GT28" s="228">
        <f t="shared" si="238"/>
        <v>42604</v>
      </c>
      <c r="GU28" s="44" t="str">
        <f t="shared" si="40"/>
        <v>4Mon</v>
      </c>
      <c r="GV28" s="229">
        <f>SUMPRODUCT((GV$6='Raw Data'!$I$2:$AN$2)*(GT28='Raw Data'!$B$3:$B$10473)*('Raw Data'!$I$3:$AN$10473))</f>
        <v>95</v>
      </c>
      <c r="GW28" s="228">
        <f t="shared" si="239"/>
        <v>42573</v>
      </c>
      <c r="GX28" s="44" t="str">
        <f t="shared" si="41"/>
        <v>4Fri</v>
      </c>
      <c r="GY28" s="229">
        <f>SUMPRODUCT((GY$6='Raw Data'!$I$2:$AN$2)*(GW28='Raw Data'!$B$3:$B$10473)*('Raw Data'!$I$3:$AN$10473))</f>
        <v>148</v>
      </c>
      <c r="GZ28" s="228">
        <f t="shared" si="240"/>
        <v>42543</v>
      </c>
      <c r="HA28" s="44" t="str">
        <f t="shared" si="42"/>
        <v>4Wed</v>
      </c>
      <c r="HB28" s="229">
        <f>SUMPRODUCT((HB$6='Raw Data'!$I$2:$AN$2)*(GZ28='Raw Data'!$B$3:$B$10473)*('Raw Data'!$I$3:$AN$10473))</f>
        <v>89</v>
      </c>
      <c r="HC28" s="228">
        <f t="shared" si="241"/>
        <v>42512</v>
      </c>
      <c r="HD28" s="44" t="str">
        <f t="shared" si="43"/>
        <v>4Sun</v>
      </c>
      <c r="HE28" s="229">
        <f>SUMPRODUCT((HE$6='Raw Data'!$I$2:$AN$2)*(HC28='Raw Data'!$B$3:$B$10473)*('Raw Data'!$I$3:$AN$10473))</f>
        <v>37</v>
      </c>
      <c r="HF28" s="14"/>
      <c r="HG28" s="49" t="s">
        <v>85</v>
      </c>
      <c r="HH28" s="53">
        <f t="shared" si="317"/>
        <v>4.0478905359179022E-2</v>
      </c>
      <c r="HI28" s="53">
        <f t="shared" si="139"/>
        <v>3.0452306314375281E-2</v>
      </c>
      <c r="HJ28" s="53">
        <f t="shared" si="140"/>
        <v>4.3110504774897682E-2</v>
      </c>
      <c r="HK28" s="53">
        <f t="shared" si="141"/>
        <v>2.7005239822652155E-2</v>
      </c>
      <c r="HL28" s="55">
        <f t="shared" ref="HL28:HL30" si="383">IFERROR(MEDIAN(HH28:HK28),"")</f>
        <v>3.5465605836777152E-2</v>
      </c>
      <c r="HM28" s="246"/>
      <c r="HN28" s="228">
        <f t="shared" si="242"/>
        <v>42604</v>
      </c>
      <c r="HO28" s="44" t="str">
        <f t="shared" si="44"/>
        <v>4Mon</v>
      </c>
      <c r="HP28" s="229">
        <f>SUMPRODUCT((HP$6='Raw Data'!$I$2:$AN$2)*(HN28='Raw Data'!$B$3:$B$10473)*('Raw Data'!$I$3:$AN$10473))</f>
        <v>192</v>
      </c>
      <c r="HQ28" s="228">
        <f t="shared" si="243"/>
        <v>42573</v>
      </c>
      <c r="HR28" s="44" t="str">
        <f t="shared" si="45"/>
        <v>4Fri</v>
      </c>
      <c r="HS28" s="229">
        <f>SUMPRODUCT((HS$6='Raw Data'!$I$2:$AN$2)*(HQ28='Raw Data'!$B$3:$B$10473)*('Raw Data'!$I$3:$AN$10473))</f>
        <v>139</v>
      </c>
      <c r="HT28" s="228">
        <f t="shared" si="244"/>
        <v>42543</v>
      </c>
      <c r="HU28" s="44" t="str">
        <f t="shared" si="46"/>
        <v>4Wed</v>
      </c>
      <c r="HV28" s="229">
        <f>SUMPRODUCT((HV$6='Raw Data'!$I$2:$AN$2)*(HT28='Raw Data'!$B$3:$B$10473)*('Raw Data'!$I$3:$AN$10473))</f>
        <v>224</v>
      </c>
      <c r="HW28" s="228">
        <f t="shared" si="245"/>
        <v>42512</v>
      </c>
      <c r="HX28" s="44" t="str">
        <f t="shared" si="47"/>
        <v>4Sun</v>
      </c>
      <c r="HY28" s="229">
        <f>SUMPRODUCT((HY$6='Raw Data'!$I$2:$AN$2)*(HW28='Raw Data'!$B$3:$B$10473)*('Raw Data'!$I$3:$AN$10473))</f>
        <v>92</v>
      </c>
      <c r="HZ28" s="14"/>
      <c r="IA28" s="49" t="s">
        <v>85</v>
      </c>
      <c r="IB28" s="53">
        <f t="shared" si="318"/>
        <v>3.8356164383561646E-2</v>
      </c>
      <c r="IC28" s="53">
        <f t="shared" si="144"/>
        <v>3.4501845018450182E-2</v>
      </c>
      <c r="ID28" s="53">
        <f t="shared" si="145"/>
        <v>2.9532226773011424E-2</v>
      </c>
      <c r="IE28" s="53">
        <f t="shared" si="146"/>
        <v>3.1365715530385536E-2</v>
      </c>
      <c r="IF28" s="55">
        <f t="shared" ref="IF28:IF30" si="384">IFERROR(MEDIAN(IB28:IE28),"")</f>
        <v>3.2933780274417859E-2</v>
      </c>
      <c r="IG28" s="246"/>
      <c r="IH28" s="228">
        <f t="shared" si="246"/>
        <v>42604</v>
      </c>
      <c r="II28" s="44" t="str">
        <f t="shared" si="48"/>
        <v>4Mon</v>
      </c>
      <c r="IJ28" s="229">
        <f>SUMPRODUCT((IJ$6='Raw Data'!$I$2:$AN$2)*(IH28='Raw Data'!$B$3:$B$10473)*('Raw Data'!$I$3:$AN$10473))</f>
        <v>39</v>
      </c>
      <c r="IK28" s="228">
        <f t="shared" si="247"/>
        <v>42573</v>
      </c>
      <c r="IL28" s="44" t="str">
        <f t="shared" si="49"/>
        <v>4Fri</v>
      </c>
      <c r="IM28" s="229">
        <f>SUMPRODUCT((IM$6='Raw Data'!$I$2:$AN$2)*(IK28='Raw Data'!$B$3:$B$10473)*('Raw Data'!$I$3:$AN$10473))</f>
        <v>21</v>
      </c>
      <c r="IN28" s="228">
        <f t="shared" si="248"/>
        <v>42543</v>
      </c>
      <c r="IO28" s="44" t="str">
        <f t="shared" si="50"/>
        <v>4Wed</v>
      </c>
      <c r="IP28" s="229">
        <f>SUMPRODUCT((IP$6='Raw Data'!$I$2:$AN$2)*(IN28='Raw Data'!$B$3:$B$10473)*('Raw Data'!$I$3:$AN$10473))</f>
        <v>30</v>
      </c>
      <c r="IQ28" s="228">
        <f t="shared" si="249"/>
        <v>42512</v>
      </c>
      <c r="IR28" s="44" t="str">
        <f t="shared" si="51"/>
        <v>4Sun</v>
      </c>
      <c r="IS28" s="229">
        <f>SUMPRODUCT((IS$6='Raw Data'!$I$2:$AN$2)*(IQ28='Raw Data'!$B$3:$B$10473)*('Raw Data'!$I$3:$AN$10473))</f>
        <v>0</v>
      </c>
      <c r="IT28" s="14"/>
      <c r="IU28" s="49" t="s">
        <v>85</v>
      </c>
      <c r="IV28" s="53">
        <f t="shared" si="319"/>
        <v>3.5714285714285712E-2</v>
      </c>
      <c r="IW28" s="53">
        <f t="shared" si="149"/>
        <v>5.1948051948051951E-2</v>
      </c>
      <c r="IX28" s="53">
        <f t="shared" si="150"/>
        <v>3.7383177570093455E-2</v>
      </c>
      <c r="IY28" s="53">
        <f t="shared" si="151"/>
        <v>3.6269430051813469E-2</v>
      </c>
      <c r="IZ28" s="55">
        <f t="shared" ref="IZ28:IZ30" si="385">IFERROR(MEDIAN(IV28:IY28),"")</f>
        <v>3.6826303810953462E-2</v>
      </c>
      <c r="JA28" s="246"/>
      <c r="JB28" s="228">
        <f t="shared" si="250"/>
        <v>42604</v>
      </c>
      <c r="JC28" s="44" t="str">
        <f t="shared" si="52"/>
        <v>4Mon</v>
      </c>
      <c r="JD28" s="229">
        <f>SUMPRODUCT((JD$6='Raw Data'!$I$2:$AN$2)*(JB28='Raw Data'!$B$3:$B$10473)*('Raw Data'!$I$3:$AN$10473))</f>
        <v>101</v>
      </c>
      <c r="JE28" s="228">
        <f t="shared" si="251"/>
        <v>42573</v>
      </c>
      <c r="JF28" s="44" t="str">
        <f t="shared" si="53"/>
        <v>4Fri</v>
      </c>
      <c r="JG28" s="229">
        <f>SUMPRODUCT((JG$6='Raw Data'!$I$2:$AN$2)*(JE28='Raw Data'!$B$3:$B$10473)*('Raw Data'!$I$3:$AN$10473))</f>
        <v>70</v>
      </c>
      <c r="JH28" s="228">
        <f t="shared" si="252"/>
        <v>42543</v>
      </c>
      <c r="JI28" s="44" t="str">
        <f t="shared" si="54"/>
        <v>4Wed</v>
      </c>
      <c r="JJ28" s="229">
        <f>SUMPRODUCT((JJ$6='Raw Data'!$I$2:$AN$2)*(JH28='Raw Data'!$B$3:$B$10473)*('Raw Data'!$I$3:$AN$10473))</f>
        <v>79</v>
      </c>
      <c r="JK28" s="228">
        <f t="shared" si="253"/>
        <v>42512</v>
      </c>
      <c r="JL28" s="44" t="str">
        <f t="shared" si="55"/>
        <v>4Sun</v>
      </c>
      <c r="JM28" s="229">
        <f>SUMPRODUCT((JM$6='Raw Data'!$I$2:$AN$2)*(JK28='Raw Data'!$B$3:$B$10473)*('Raw Data'!$I$3:$AN$10473))</f>
        <v>0</v>
      </c>
      <c r="JN28" s="14"/>
      <c r="JO28" s="49" t="s">
        <v>85</v>
      </c>
      <c r="JP28" s="53">
        <f t="shared" si="320"/>
        <v>5.4674685620557682E-2</v>
      </c>
      <c r="JQ28" s="53">
        <f t="shared" si="154"/>
        <v>5.1511758118701005E-2</v>
      </c>
      <c r="JR28" s="53">
        <f t="shared" si="155"/>
        <v>5.4354539839407044E-2</v>
      </c>
      <c r="JS28" s="53">
        <f t="shared" si="156"/>
        <v>3.9403620873269436E-2</v>
      </c>
      <c r="JT28" s="55">
        <f t="shared" ref="JT28:JT30" si="386">IFERROR(MEDIAN(JP28:JS28),"")</f>
        <v>5.2933148979054025E-2</v>
      </c>
      <c r="JU28" s="246"/>
      <c r="JV28" s="228">
        <f t="shared" si="254"/>
        <v>42604</v>
      </c>
      <c r="JW28" s="44" t="str">
        <f t="shared" si="56"/>
        <v>4Mon</v>
      </c>
      <c r="JX28" s="229">
        <f>SUMPRODUCT((JX$6='Raw Data'!$I$2:$AN$2)*(JV28='Raw Data'!$B$3:$B$10473)*('Raw Data'!$I$3:$AN$10473))</f>
        <v>749</v>
      </c>
      <c r="JY28" s="228">
        <f t="shared" si="255"/>
        <v>42573</v>
      </c>
      <c r="JZ28" s="44" t="str">
        <f t="shared" si="57"/>
        <v>4Fri</v>
      </c>
      <c r="KA28" s="229">
        <f>SUMPRODUCT((KA$6='Raw Data'!$I$2:$AN$2)*(JY28='Raw Data'!$B$3:$B$10473)*('Raw Data'!$I$3:$AN$10473))</f>
        <v>534</v>
      </c>
      <c r="KB28" s="228">
        <f t="shared" si="256"/>
        <v>42543</v>
      </c>
      <c r="KC28" s="44" t="str">
        <f t="shared" si="58"/>
        <v>4Wed</v>
      </c>
      <c r="KD28" s="229">
        <f>SUMPRODUCT((KD$6='Raw Data'!$I$2:$AN$2)*(KB28='Raw Data'!$B$3:$B$10473)*('Raw Data'!$I$3:$AN$10473))</f>
        <v>634</v>
      </c>
      <c r="KE28" s="228">
        <f t="shared" si="257"/>
        <v>42512</v>
      </c>
      <c r="KF28" s="44" t="str">
        <f t="shared" si="59"/>
        <v>4Sun</v>
      </c>
      <c r="KG28" s="229">
        <f>SUMPRODUCT((KG$6='Raw Data'!$I$2:$AN$2)*(KE28='Raw Data'!$B$3:$B$10473)*('Raw Data'!$I$3:$AN$10473))</f>
        <v>154</v>
      </c>
      <c r="KH28" s="14"/>
      <c r="KI28" s="49" t="s">
        <v>85</v>
      </c>
      <c r="KJ28" s="53">
        <f t="shared" si="321"/>
        <v>4.5878136200716846E-2</v>
      </c>
      <c r="KK28" s="53">
        <f t="shared" si="159"/>
        <v>4.4189283228949203E-2</v>
      </c>
      <c r="KL28" s="53">
        <f t="shared" si="160"/>
        <v>4.3502626970227672E-2</v>
      </c>
      <c r="KM28" s="53">
        <f t="shared" si="161"/>
        <v>4.337884627947998E-2</v>
      </c>
      <c r="KN28" s="55">
        <f t="shared" ref="KN28:KN30" si="387">IFERROR(MEDIAN(KJ28:KM28),"")</f>
        <v>4.3845955099588441E-2</v>
      </c>
      <c r="KO28" s="246"/>
      <c r="KP28" s="228">
        <f t="shared" si="258"/>
        <v>42604</v>
      </c>
      <c r="KQ28" s="44" t="str">
        <f t="shared" si="60"/>
        <v>4Mon</v>
      </c>
      <c r="KR28" s="229">
        <f>SUMPRODUCT((KR$6='Raw Data'!$I$2:$AN$2)*(KP28='Raw Data'!$B$3:$B$10473)*('Raw Data'!$I$3:$AN$10473))</f>
        <v>129</v>
      </c>
      <c r="KS28" s="228">
        <f t="shared" si="259"/>
        <v>42573</v>
      </c>
      <c r="KT28" s="44" t="str">
        <f t="shared" si="61"/>
        <v>4Fri</v>
      </c>
      <c r="KU28" s="229">
        <f>SUMPRODUCT((KU$6='Raw Data'!$I$2:$AN$2)*(KS28='Raw Data'!$B$3:$B$10473)*('Raw Data'!$I$3:$AN$10473))</f>
        <v>101</v>
      </c>
      <c r="KV28" s="228">
        <f t="shared" si="260"/>
        <v>42543</v>
      </c>
      <c r="KW28" s="44" t="str">
        <f t="shared" si="62"/>
        <v>4Wed</v>
      </c>
      <c r="KX28" s="229">
        <f>SUMPRODUCT((KX$6='Raw Data'!$I$2:$AN$2)*(KV28='Raw Data'!$B$3:$B$10473)*('Raw Data'!$I$3:$AN$10473))</f>
        <v>96</v>
      </c>
      <c r="KY28" s="228">
        <f t="shared" si="261"/>
        <v>42512</v>
      </c>
      <c r="KZ28" s="44" t="str">
        <f t="shared" si="63"/>
        <v>4Sun</v>
      </c>
      <c r="LA28" s="229">
        <f>SUMPRODUCT((LA$6='Raw Data'!$I$2:$AN$2)*(KY28='Raw Data'!$B$3:$B$10473)*('Raw Data'!$I$3:$AN$10473))</f>
        <v>50</v>
      </c>
      <c r="LB28" s="14"/>
      <c r="LC28" s="49" t="s">
        <v>85</v>
      </c>
      <c r="LD28" s="53">
        <f t="shared" si="322"/>
        <v>3.998596983514556E-2</v>
      </c>
      <c r="LE28" s="53">
        <f t="shared" si="164"/>
        <v>4.2329630741519061E-2</v>
      </c>
      <c r="LF28" s="53">
        <f t="shared" si="165"/>
        <v>3.494709842898365E-2</v>
      </c>
      <c r="LG28" s="53">
        <f t="shared" si="166"/>
        <v>3.9021549213744906E-2</v>
      </c>
      <c r="LH28" s="55">
        <f t="shared" ref="LH28:LH30" si="388">IFERROR(MEDIAN(LD28:LG28),"")</f>
        <v>3.9503759524445237E-2</v>
      </c>
      <c r="LI28" s="246"/>
      <c r="LJ28" s="228">
        <f t="shared" si="262"/>
        <v>42604</v>
      </c>
      <c r="LK28" s="44" t="str">
        <f t="shared" si="64"/>
        <v>4Mon</v>
      </c>
      <c r="LL28" s="229">
        <f>SUMPRODUCT((LL$6='Raw Data'!$I$2:$AN$2)*(LJ28='Raw Data'!$B$3:$B$10473)*('Raw Data'!$I$3:$AN$10473))</f>
        <v>0</v>
      </c>
      <c r="LM28" s="228">
        <f t="shared" si="263"/>
        <v>42573</v>
      </c>
      <c r="LN28" s="44" t="str">
        <f t="shared" si="65"/>
        <v>4Fri</v>
      </c>
      <c r="LO28" s="229">
        <f>SUMPRODUCT((LO$6='Raw Data'!$I$2:$AN$2)*(LM28='Raw Data'!$B$3:$B$10473)*('Raw Data'!$I$3:$AN$10473))</f>
        <v>0</v>
      </c>
      <c r="LP28" s="228">
        <f t="shared" si="264"/>
        <v>42543</v>
      </c>
      <c r="LQ28" s="44" t="str">
        <f t="shared" si="66"/>
        <v>4Wed</v>
      </c>
      <c r="LR28" s="229">
        <f>SUMPRODUCT((LR$6='Raw Data'!$I$2:$AN$2)*(LP28='Raw Data'!$B$3:$B$10473)*('Raw Data'!$I$3:$AN$10473))</f>
        <v>0</v>
      </c>
      <c r="LS28" s="228">
        <f t="shared" si="265"/>
        <v>42512</v>
      </c>
      <c r="LT28" s="44" t="str">
        <f t="shared" si="67"/>
        <v>4Sun</v>
      </c>
      <c r="LU28" s="229">
        <f>SUMPRODUCT((LU$6='Raw Data'!$I$2:$AN$2)*(LS28='Raw Data'!$B$3:$B$10473)*('Raw Data'!$I$3:$AN$10473))</f>
        <v>0</v>
      </c>
      <c r="LV28" s="14"/>
      <c r="LW28" s="49" t="s">
        <v>85</v>
      </c>
      <c r="LX28" s="53" t="str">
        <f t="shared" si="323"/>
        <v/>
      </c>
      <c r="LY28" s="53" t="str">
        <f t="shared" si="169"/>
        <v/>
      </c>
      <c r="LZ28" s="53" t="str">
        <f t="shared" si="170"/>
        <v/>
      </c>
      <c r="MA28" s="53" t="str">
        <f t="shared" si="171"/>
        <v/>
      </c>
      <c r="MB28" s="55" t="str">
        <f t="shared" ref="MB28:MB30" si="389">IFERROR(MEDIAN(LX28:MA28),"")</f>
        <v/>
      </c>
      <c r="MC28" s="246"/>
      <c r="MD28" s="228">
        <f t="shared" si="266"/>
        <v>42604</v>
      </c>
      <c r="ME28" s="44" t="str">
        <f t="shared" si="68"/>
        <v>4Mon</v>
      </c>
      <c r="MF28" s="229">
        <f>SUMPRODUCT((MF$6='Raw Data'!$I$2:$AN$2)*(MD28='Raw Data'!$B$3:$B$10473)*('Raw Data'!$I$3:$AN$10473))</f>
        <v>0</v>
      </c>
      <c r="MG28" s="228">
        <f t="shared" si="267"/>
        <v>42573</v>
      </c>
      <c r="MH28" s="44" t="str">
        <f t="shared" si="69"/>
        <v>4Fri</v>
      </c>
      <c r="MI28" s="229">
        <f>SUMPRODUCT((MI$6='Raw Data'!$I$2:$AN$2)*(MG28='Raw Data'!$B$3:$B$10473)*('Raw Data'!$I$3:$AN$10473))</f>
        <v>0</v>
      </c>
      <c r="MJ28" s="228">
        <f t="shared" si="268"/>
        <v>42543</v>
      </c>
      <c r="MK28" s="44" t="str">
        <f t="shared" si="70"/>
        <v>4Wed</v>
      </c>
      <c r="ML28" s="229">
        <f>SUMPRODUCT((ML$6='Raw Data'!$I$2:$AN$2)*(MJ28='Raw Data'!$B$3:$B$10473)*('Raw Data'!$I$3:$AN$10473))</f>
        <v>0</v>
      </c>
      <c r="MM28" s="228">
        <f t="shared" si="269"/>
        <v>42512</v>
      </c>
      <c r="MN28" s="44" t="str">
        <f t="shared" si="71"/>
        <v>4Sun</v>
      </c>
      <c r="MO28" s="229">
        <f>SUMPRODUCT((MO$6='Raw Data'!$I$2:$AN$2)*(MM28='Raw Data'!$B$3:$B$10473)*('Raw Data'!$I$3:$AN$10473))</f>
        <v>0</v>
      </c>
      <c r="MP28" s="14"/>
      <c r="MQ28" s="49" t="s">
        <v>85</v>
      </c>
      <c r="MR28" s="53" t="str">
        <f t="shared" si="324"/>
        <v/>
      </c>
      <c r="MS28" s="53" t="str">
        <f t="shared" si="174"/>
        <v/>
      </c>
      <c r="MT28" s="53" t="str">
        <f t="shared" si="175"/>
        <v/>
      </c>
      <c r="MU28" s="53" t="str">
        <f t="shared" si="176"/>
        <v/>
      </c>
      <c r="MV28" s="55" t="str">
        <f t="shared" ref="MV28:MV30" si="390">IFERROR(MEDIAN(MR28:MU28),"")</f>
        <v/>
      </c>
      <c r="MW28" s="246"/>
      <c r="MX28" s="228">
        <f t="shared" si="270"/>
        <v>42604</v>
      </c>
      <c r="MY28" s="44" t="str">
        <f t="shared" si="72"/>
        <v>4Mon</v>
      </c>
      <c r="MZ28" s="229">
        <f>SUMPRODUCT((MZ$6='Raw Data'!$I$2:$AN$2)*(MX28='Raw Data'!$B$3:$B$10473)*('Raw Data'!$I$3:$AN$10473))</f>
        <v>0</v>
      </c>
      <c r="NA28" s="228">
        <f t="shared" si="271"/>
        <v>42573</v>
      </c>
      <c r="NB28" s="44" t="str">
        <f t="shared" si="73"/>
        <v>4Fri</v>
      </c>
      <c r="NC28" s="229">
        <f>SUMPRODUCT((NC$6='Raw Data'!$I$2:$AN$2)*(NA28='Raw Data'!$B$3:$B$10473)*('Raw Data'!$I$3:$AN$10473))</f>
        <v>0</v>
      </c>
      <c r="ND28" s="228">
        <f t="shared" si="272"/>
        <v>42543</v>
      </c>
      <c r="NE28" s="44" t="str">
        <f t="shared" si="74"/>
        <v>4Wed</v>
      </c>
      <c r="NF28" s="229">
        <f>SUMPRODUCT((NF$6='Raw Data'!$I$2:$AN$2)*(ND28='Raw Data'!$B$3:$B$10473)*('Raw Data'!$I$3:$AN$10473))</f>
        <v>0</v>
      </c>
      <c r="NG28" s="228">
        <f t="shared" si="273"/>
        <v>42512</v>
      </c>
      <c r="NH28" s="44" t="str">
        <f t="shared" si="75"/>
        <v>4Sun</v>
      </c>
      <c r="NI28" s="229">
        <f>SUMPRODUCT((NI$6='Raw Data'!$I$2:$AN$2)*(NG28='Raw Data'!$B$3:$B$10473)*('Raw Data'!$I$3:$AN$10473))</f>
        <v>0</v>
      </c>
      <c r="NJ28" s="14"/>
      <c r="NK28" s="49" t="s">
        <v>85</v>
      </c>
      <c r="NL28" s="53" t="str">
        <f t="shared" si="325"/>
        <v/>
      </c>
      <c r="NM28" s="53" t="str">
        <f t="shared" si="179"/>
        <v/>
      </c>
      <c r="NN28" s="53" t="str">
        <f t="shared" si="180"/>
        <v/>
      </c>
      <c r="NO28" s="53" t="str">
        <f t="shared" si="181"/>
        <v/>
      </c>
      <c r="NP28" s="55" t="str">
        <f t="shared" ref="NP28:NP30" si="391">IFERROR(MEDIAN(NL28:NO28),"")</f>
        <v/>
      </c>
      <c r="NQ28" s="246"/>
      <c r="NR28" s="228">
        <f t="shared" si="274"/>
        <v>42604</v>
      </c>
      <c r="NS28" s="44" t="str">
        <f t="shared" si="76"/>
        <v>4Mon</v>
      </c>
      <c r="NT28" s="229">
        <f>SUMPRODUCT((NT$6='Raw Data'!$I$2:$AN$2)*(NR28='Raw Data'!$B$3:$B$10473)*('Raw Data'!$I$3:$AN$10473))</f>
        <v>0</v>
      </c>
      <c r="NU28" s="228">
        <f t="shared" si="275"/>
        <v>42573</v>
      </c>
      <c r="NV28" s="44" t="str">
        <f t="shared" si="77"/>
        <v>4Fri</v>
      </c>
      <c r="NW28" s="229">
        <f>SUMPRODUCT((NW$6='Raw Data'!$I$2:$AN$2)*(NU28='Raw Data'!$B$3:$B$10473)*('Raw Data'!$I$3:$AN$10473))</f>
        <v>0</v>
      </c>
      <c r="NX28" s="228">
        <f t="shared" si="276"/>
        <v>42543</v>
      </c>
      <c r="NY28" s="44" t="str">
        <f t="shared" si="78"/>
        <v>4Wed</v>
      </c>
      <c r="NZ28" s="229">
        <f>SUMPRODUCT((NZ$6='Raw Data'!$I$2:$AN$2)*(NX28='Raw Data'!$B$3:$B$10473)*('Raw Data'!$I$3:$AN$10473))</f>
        <v>0</v>
      </c>
      <c r="OA28" s="228">
        <f t="shared" si="277"/>
        <v>42512</v>
      </c>
      <c r="OB28" s="44" t="str">
        <f t="shared" si="79"/>
        <v>4Sun</v>
      </c>
      <c r="OC28" s="229">
        <f>SUMPRODUCT((OC$6='Raw Data'!$I$2:$AN$2)*(OA28='Raw Data'!$B$3:$B$10473)*('Raw Data'!$I$3:$AN$10473))</f>
        <v>0</v>
      </c>
      <c r="OD28" s="14"/>
      <c r="OE28" s="49" t="s">
        <v>85</v>
      </c>
      <c r="OF28" s="53" t="str">
        <f t="shared" si="326"/>
        <v/>
      </c>
      <c r="OG28" s="53" t="str">
        <f t="shared" si="184"/>
        <v/>
      </c>
      <c r="OH28" s="53" t="str">
        <f t="shared" si="185"/>
        <v/>
      </c>
      <c r="OI28" s="53" t="str">
        <f t="shared" si="186"/>
        <v/>
      </c>
      <c r="OJ28" s="55" t="str">
        <f t="shared" ref="OJ28:OJ30" si="392">IFERROR(MEDIAN(OF28:OI28),"")</f>
        <v/>
      </c>
      <c r="OK28" s="246"/>
      <c r="OL28" s="228">
        <f t="shared" si="278"/>
        <v>42604</v>
      </c>
      <c r="OM28" s="44" t="str">
        <f t="shared" si="80"/>
        <v>4Mon</v>
      </c>
      <c r="ON28" s="229">
        <f>SUMPRODUCT((ON$6='Raw Data'!$I$2:$AN$2)*(OL28='Raw Data'!$B$3:$B$10473)*('Raw Data'!$I$3:$AN$10473))</f>
        <v>0</v>
      </c>
      <c r="OO28" s="228">
        <f t="shared" si="279"/>
        <v>42573</v>
      </c>
      <c r="OP28" s="44" t="str">
        <f t="shared" si="81"/>
        <v>4Fri</v>
      </c>
      <c r="OQ28" s="229">
        <f>SUMPRODUCT((OQ$6='Raw Data'!$I$2:$AN$2)*(OO28='Raw Data'!$B$3:$B$10473)*('Raw Data'!$I$3:$AN$10473))</f>
        <v>0</v>
      </c>
      <c r="OR28" s="228">
        <f t="shared" si="280"/>
        <v>42543</v>
      </c>
      <c r="OS28" s="44" t="str">
        <f t="shared" si="82"/>
        <v>4Wed</v>
      </c>
      <c r="OT28" s="229">
        <f>SUMPRODUCT((OT$6='Raw Data'!$I$2:$AN$2)*(OR28='Raw Data'!$B$3:$B$10473)*('Raw Data'!$I$3:$AN$10473))</f>
        <v>0</v>
      </c>
      <c r="OU28" s="228">
        <f t="shared" si="281"/>
        <v>42512</v>
      </c>
      <c r="OV28" s="44" t="str">
        <f t="shared" si="83"/>
        <v>4Sun</v>
      </c>
      <c r="OW28" s="229">
        <f>SUMPRODUCT((OW$6='Raw Data'!$I$2:$AN$2)*(OU28='Raw Data'!$B$3:$B$10473)*('Raw Data'!$I$3:$AN$10473))</f>
        <v>0</v>
      </c>
      <c r="OX28" s="14"/>
      <c r="OY28" s="49" t="s">
        <v>85</v>
      </c>
      <c r="OZ28" s="53" t="str">
        <f t="shared" si="327"/>
        <v/>
      </c>
      <c r="PA28" s="53" t="str">
        <f t="shared" si="189"/>
        <v/>
      </c>
      <c r="PB28" s="53" t="str">
        <f t="shared" si="190"/>
        <v/>
      </c>
      <c r="PC28" s="53" t="str">
        <f t="shared" si="191"/>
        <v/>
      </c>
      <c r="PD28" s="55" t="str">
        <f t="shared" ref="PD28:PD30" si="393">IFERROR(MEDIAN(OZ28:PC28),"")</f>
        <v/>
      </c>
      <c r="PE28" s="246"/>
      <c r="PF28" s="228">
        <f t="shared" si="282"/>
        <v>42604</v>
      </c>
      <c r="PG28" s="44" t="str">
        <f t="shared" si="84"/>
        <v>4Mon</v>
      </c>
      <c r="PH28" s="229">
        <f>SUMPRODUCT((PH$6='Raw Data'!$I$2:$AN$2)*(PF28='Raw Data'!$B$3:$B$10473)*('Raw Data'!$I$3:$AN$10473))</f>
        <v>0</v>
      </c>
      <c r="PI28" s="228">
        <f t="shared" si="283"/>
        <v>42573</v>
      </c>
      <c r="PJ28" s="44" t="str">
        <f t="shared" si="85"/>
        <v>4Fri</v>
      </c>
      <c r="PK28" s="229">
        <f>SUMPRODUCT((PK$6='Raw Data'!$I$2:$AN$2)*(PI28='Raw Data'!$B$3:$B$10473)*('Raw Data'!$I$3:$AN$10473))</f>
        <v>0</v>
      </c>
      <c r="PL28" s="228">
        <f t="shared" si="284"/>
        <v>42543</v>
      </c>
      <c r="PM28" s="44" t="str">
        <f t="shared" si="86"/>
        <v>4Wed</v>
      </c>
      <c r="PN28" s="229">
        <f>SUMPRODUCT((PN$6='Raw Data'!$I$2:$AN$2)*(PL28='Raw Data'!$B$3:$B$10473)*('Raw Data'!$I$3:$AN$10473))</f>
        <v>0</v>
      </c>
      <c r="PO28" s="228">
        <f t="shared" si="285"/>
        <v>42512</v>
      </c>
      <c r="PP28" s="44" t="str">
        <f t="shared" si="87"/>
        <v>4Sun</v>
      </c>
      <c r="PQ28" s="229">
        <f>SUMPRODUCT((PQ$6='Raw Data'!$I$2:$AN$2)*(PO28='Raw Data'!$B$3:$B$10473)*('Raw Data'!$I$3:$AN$10473))</f>
        <v>0</v>
      </c>
      <c r="PR28" s="14"/>
      <c r="PS28" s="49" t="s">
        <v>85</v>
      </c>
      <c r="PT28" s="53" t="str">
        <f t="shared" si="328"/>
        <v/>
      </c>
      <c r="PU28" s="53" t="str">
        <f t="shared" si="194"/>
        <v/>
      </c>
      <c r="PV28" s="53" t="str">
        <f t="shared" si="195"/>
        <v/>
      </c>
      <c r="PW28" s="53" t="str">
        <f t="shared" si="196"/>
        <v/>
      </c>
      <c r="PX28" s="55" t="str">
        <f t="shared" ref="PX28:PX30" si="394">IFERROR(MEDIAN(PT28:PW28),"")</f>
        <v/>
      </c>
    </row>
    <row r="29" spans="2:440" ht="12.75" customHeight="1" x14ac:dyDescent="0.25">
      <c r="B29" s="228">
        <f t="shared" si="198"/>
        <v>42605</v>
      </c>
      <c r="C29" s="44" t="str">
        <f t="shared" si="0"/>
        <v>4Tue</v>
      </c>
      <c r="D29" s="229">
        <f>SUMPRODUCT((D$6='Raw Data'!$I$2:$AN$2)*(B29='Raw Data'!$B$3:$B$10473)*('Raw Data'!$I$3:$AN$10473))</f>
        <v>284</v>
      </c>
      <c r="E29" s="228">
        <f t="shared" si="199"/>
        <v>42574</v>
      </c>
      <c r="F29" s="44" t="str">
        <f t="shared" si="1"/>
        <v>4Sat</v>
      </c>
      <c r="G29" s="229">
        <f>SUMPRODUCT((G$6='Raw Data'!$I$2:$AN$2)*(E29='Raw Data'!$B$3:$B$10473)*('Raw Data'!$I$3:$AN$10473))</f>
        <v>197</v>
      </c>
      <c r="H29" s="228">
        <f t="shared" si="200"/>
        <v>42544</v>
      </c>
      <c r="I29" s="44" t="str">
        <f t="shared" si="2"/>
        <v>4Thu</v>
      </c>
      <c r="J29" s="229">
        <f>SUMPRODUCT((J$6='Raw Data'!$I$2:$AN$2)*(H29='Raw Data'!$B$3:$B$10473)*('Raw Data'!$I$3:$AN$10473))</f>
        <v>216</v>
      </c>
      <c r="K29" s="228">
        <f t="shared" si="201"/>
        <v>42513</v>
      </c>
      <c r="L29" s="44" t="str">
        <f t="shared" si="3"/>
        <v>4Mon</v>
      </c>
      <c r="M29" s="229">
        <f>SUMPRODUCT((M$6='Raw Data'!$I$2:$AN$2)*(K29='Raw Data'!$B$3:$B$10473)*('Raw Data'!$I$3:$AN$10473))</f>
        <v>167</v>
      </c>
      <c r="N29" s="14"/>
      <c r="O29" s="49" t="s">
        <v>86</v>
      </c>
      <c r="P29" s="53">
        <f t="shared" si="88"/>
        <v>2.6936688950058987E-2</v>
      </c>
      <c r="Q29" s="53">
        <f t="shared" si="89"/>
        <v>3.7970430107526883E-2</v>
      </c>
      <c r="R29" s="53">
        <f t="shared" si="90"/>
        <v>3.2206816868861926E-2</v>
      </c>
      <c r="S29" s="53">
        <f t="shared" si="91"/>
        <v>3.636114160263447E-2</v>
      </c>
      <c r="T29" s="55">
        <f t="shared" si="373"/>
        <v>3.4283979235748198E-2</v>
      </c>
      <c r="U29" s="246"/>
      <c r="V29" s="228">
        <f t="shared" si="202"/>
        <v>42605</v>
      </c>
      <c r="W29" s="44" t="str">
        <f t="shared" si="4"/>
        <v>4Tue</v>
      </c>
      <c r="X29" s="229">
        <f>SUMPRODUCT((X$6='Raw Data'!$I$2:$AN$2)*(V29='Raw Data'!$B$3:$B$10473)*('Raw Data'!$I$3:$AN$10473))</f>
        <v>306</v>
      </c>
      <c r="Y29" s="228">
        <f t="shared" si="203"/>
        <v>42574</v>
      </c>
      <c r="Z29" s="44" t="str">
        <f t="shared" si="5"/>
        <v>4Sat</v>
      </c>
      <c r="AA29" s="229">
        <f>SUMPRODUCT((AA$6='Raw Data'!$I$2:$AN$2)*(Y29='Raw Data'!$B$3:$B$10473)*('Raw Data'!$I$3:$AN$10473))</f>
        <v>262</v>
      </c>
      <c r="AB29" s="228">
        <f t="shared" si="204"/>
        <v>42544</v>
      </c>
      <c r="AC29" s="44" t="str">
        <f t="shared" si="6"/>
        <v>4Thu</v>
      </c>
      <c r="AD29" s="229">
        <f>SUMPRODUCT((AD$6='Raw Data'!$I$2:$AN$2)*(AB29='Raw Data'!$B$3:$B$10473)*('Raw Data'!$I$3:$AN$10473))</f>
        <v>210</v>
      </c>
      <c r="AE29" s="228">
        <f t="shared" si="205"/>
        <v>42513</v>
      </c>
      <c r="AF29" s="44" t="str">
        <f t="shared" si="7"/>
        <v>4Mon</v>
      </c>
      <c r="AG29" s="229">
        <f>SUMPRODUCT((AG$6='Raw Data'!$I$2:$AN$2)*(AE29='Raw Data'!$B$3:$B$10473)*('Raw Data'!$I$3:$AN$10473))</f>
        <v>149</v>
      </c>
      <c r="AH29" s="14"/>
      <c r="AI29" s="49" t="s">
        <v>86</v>
      </c>
      <c r="AJ29" s="53">
        <f t="shared" si="308"/>
        <v>2.8243440233236151E-2</v>
      </c>
      <c r="AK29" s="53">
        <f t="shared" si="94"/>
        <v>4.0574386375020872E-2</v>
      </c>
      <c r="AL29" s="53">
        <f t="shared" si="95"/>
        <v>4.0392643574410469E-2</v>
      </c>
      <c r="AM29" s="53">
        <f t="shared" si="96"/>
        <v>3.1678274545046056E-2</v>
      </c>
      <c r="AN29" s="55">
        <f t="shared" si="374"/>
        <v>3.6035459059728263E-2</v>
      </c>
      <c r="AO29" s="246"/>
      <c r="AP29" s="228">
        <f t="shared" si="206"/>
        <v>42605</v>
      </c>
      <c r="AQ29" s="44" t="str">
        <f t="shared" si="8"/>
        <v>4Tue</v>
      </c>
      <c r="AR29" s="229">
        <f>SUMPRODUCT((AR$6='Raw Data'!$I$2:$AN$2)*(AP29='Raw Data'!$B$3:$B$10473)*('Raw Data'!$I$3:$AN$10473))</f>
        <v>103</v>
      </c>
      <c r="AS29" s="228">
        <f t="shared" si="207"/>
        <v>42574</v>
      </c>
      <c r="AT29" s="44" t="str">
        <f t="shared" si="9"/>
        <v>4Sat</v>
      </c>
      <c r="AU29" s="229">
        <f>SUMPRODUCT((AU$6='Raw Data'!$I$2:$AN$2)*(AS29='Raw Data'!$B$3:$B$10473)*('Raw Data'!$I$3:$AN$10473))</f>
        <v>127</v>
      </c>
      <c r="AV29" s="228">
        <f t="shared" si="208"/>
        <v>42544</v>
      </c>
      <c r="AW29" s="44" t="str">
        <f t="shared" si="10"/>
        <v>4Thu</v>
      </c>
      <c r="AX29" s="229">
        <f>SUMPRODUCT((AX$6='Raw Data'!$I$2:$AN$2)*(AV29='Raw Data'!$B$3:$B$10473)*('Raw Data'!$I$3:$AN$10473))</f>
        <v>98</v>
      </c>
      <c r="AY29" s="228">
        <f t="shared" si="209"/>
        <v>42513</v>
      </c>
      <c r="AZ29" s="44" t="str">
        <f t="shared" si="11"/>
        <v>4Mon</v>
      </c>
      <c r="BA29" s="229">
        <f>SUMPRODUCT((BA$6='Raw Data'!$I$2:$AN$2)*(AY29='Raw Data'!$B$3:$B$10473)*('Raw Data'!$I$3:$AN$10473))</f>
        <v>92</v>
      </c>
      <c r="BB29" s="14"/>
      <c r="BC29" s="49" t="s">
        <v>86</v>
      </c>
      <c r="BD29" s="53">
        <f t="shared" si="309"/>
        <v>2.1695460024106068E-2</v>
      </c>
      <c r="BE29" s="53">
        <f t="shared" si="99"/>
        <v>3.9032006245121001E-2</v>
      </c>
      <c r="BF29" s="53">
        <f t="shared" si="100"/>
        <v>2.9257776408992915E-2</v>
      </c>
      <c r="BG29" s="53">
        <f t="shared" si="101"/>
        <v>2.6690931149529876E-2</v>
      </c>
      <c r="BH29" s="55">
        <f t="shared" si="375"/>
        <v>2.7974353779261395E-2</v>
      </c>
      <c r="BI29" s="246"/>
      <c r="BJ29" s="228">
        <f t="shared" si="210"/>
        <v>42605</v>
      </c>
      <c r="BK29" s="44" t="str">
        <f t="shared" si="12"/>
        <v>4Tue</v>
      </c>
      <c r="BL29" s="229">
        <f>SUMPRODUCT((BL$6='Raw Data'!$I$2:$AN$2)*(BJ29='Raw Data'!$B$3:$B$10473)*('Raw Data'!$I$3:$AN$10473))</f>
        <v>46</v>
      </c>
      <c r="BM29" s="228">
        <f t="shared" si="211"/>
        <v>42574</v>
      </c>
      <c r="BN29" s="44" t="str">
        <f t="shared" si="13"/>
        <v>4Sat</v>
      </c>
      <c r="BO29" s="229">
        <f>SUMPRODUCT((BO$6='Raw Data'!$I$2:$AN$2)*(BM29='Raw Data'!$B$3:$B$10473)*('Raw Data'!$I$3:$AN$10473))</f>
        <v>24</v>
      </c>
      <c r="BP29" s="228">
        <f t="shared" si="212"/>
        <v>42544</v>
      </c>
      <c r="BQ29" s="44" t="str">
        <f t="shared" si="14"/>
        <v>4Thu</v>
      </c>
      <c r="BR29" s="229">
        <f>SUMPRODUCT((BR$6='Raw Data'!$I$2:$AN$2)*(BP29='Raw Data'!$B$3:$B$10473)*('Raw Data'!$I$3:$AN$10473))</f>
        <v>37</v>
      </c>
      <c r="BS29" s="228">
        <f t="shared" si="213"/>
        <v>42513</v>
      </c>
      <c r="BT29" s="44" t="str">
        <f t="shared" si="15"/>
        <v>4Mon</v>
      </c>
      <c r="BU29" s="229">
        <f>SUMPRODUCT((BU$6='Raw Data'!$I$2:$AN$2)*(BS29='Raw Data'!$B$3:$B$10473)*('Raw Data'!$I$3:$AN$10473))</f>
        <v>43</v>
      </c>
      <c r="BV29" s="14"/>
      <c r="BW29" s="49" t="s">
        <v>86</v>
      </c>
      <c r="BX29" s="53">
        <f t="shared" si="310"/>
        <v>3.2527105921601338E-2</v>
      </c>
      <c r="BY29" s="53">
        <f t="shared" si="104"/>
        <v>5.3697183098591547E-2</v>
      </c>
      <c r="BZ29" s="53">
        <f t="shared" si="105"/>
        <v>3.7735849056603772E-2</v>
      </c>
      <c r="CA29" s="53">
        <f t="shared" si="106"/>
        <v>3.8073038073038072E-2</v>
      </c>
      <c r="CB29" s="55">
        <f t="shared" si="376"/>
        <v>3.7904443564820922E-2</v>
      </c>
      <c r="CC29" s="246"/>
      <c r="CD29" s="228">
        <f t="shared" si="214"/>
        <v>42605</v>
      </c>
      <c r="CE29" s="44" t="str">
        <f t="shared" si="16"/>
        <v>4Tue</v>
      </c>
      <c r="CF29" s="229">
        <f>SUMPRODUCT((CF$6='Raw Data'!$I$2:$AN$2)*(CD29='Raw Data'!$B$3:$B$10473)*('Raw Data'!$I$3:$AN$10473))</f>
        <v>480</v>
      </c>
      <c r="CG29" s="228">
        <f t="shared" si="215"/>
        <v>42574</v>
      </c>
      <c r="CH29" s="44" t="str">
        <f t="shared" si="17"/>
        <v>4Sat</v>
      </c>
      <c r="CI29" s="229">
        <f>SUMPRODUCT((CI$6='Raw Data'!$I$2:$AN$2)*(CG29='Raw Data'!$B$3:$B$10473)*('Raw Data'!$I$3:$AN$10473))</f>
        <v>283</v>
      </c>
      <c r="CJ29" s="228">
        <f t="shared" si="216"/>
        <v>42544</v>
      </c>
      <c r="CK29" s="44" t="str">
        <f t="shared" si="18"/>
        <v>4Thu</v>
      </c>
      <c r="CL29" s="229">
        <f>SUMPRODUCT((CL$6='Raw Data'!$I$2:$AN$2)*(CJ29='Raw Data'!$B$3:$B$10473)*('Raw Data'!$I$3:$AN$10473))</f>
        <v>421</v>
      </c>
      <c r="CM29" s="228">
        <f t="shared" si="217"/>
        <v>42513</v>
      </c>
      <c r="CN29" s="44" t="str">
        <f t="shared" si="19"/>
        <v>4Mon</v>
      </c>
      <c r="CO29" s="229">
        <f>SUMPRODUCT((CO$6='Raw Data'!$I$2:$AN$2)*(CM29='Raw Data'!$B$3:$B$10473)*('Raw Data'!$I$3:$AN$10473))</f>
        <v>612</v>
      </c>
      <c r="CP29" s="14"/>
      <c r="CQ29" s="49" t="s">
        <v>86</v>
      </c>
      <c r="CR29" s="53">
        <f t="shared" si="311"/>
        <v>3.6897426603841973E-2</v>
      </c>
      <c r="CS29" s="53">
        <f t="shared" si="109"/>
        <v>5.2221645278540167E-2</v>
      </c>
      <c r="CT29" s="53">
        <f t="shared" si="110"/>
        <v>3.8876547127895907E-2</v>
      </c>
      <c r="CU29" s="53">
        <f t="shared" si="111"/>
        <v>3.2309442548350401E-2</v>
      </c>
      <c r="CV29" s="55">
        <f t="shared" si="377"/>
        <v>3.7886986865868943E-2</v>
      </c>
      <c r="CW29" s="246"/>
      <c r="CX29" s="228">
        <f t="shared" si="218"/>
        <v>42605</v>
      </c>
      <c r="CY29" s="44" t="str">
        <f t="shared" si="20"/>
        <v>4Tue</v>
      </c>
      <c r="CZ29" s="229">
        <f>SUMPRODUCT((CZ$6='Raw Data'!$I$2:$AN$2)*(CX29='Raw Data'!$B$3:$B$10473)*('Raw Data'!$I$3:$AN$10473))</f>
        <v>66</v>
      </c>
      <c r="DA29" s="228">
        <f t="shared" si="219"/>
        <v>42574</v>
      </c>
      <c r="DB29" s="44" t="str">
        <f t="shared" si="21"/>
        <v>4Sat</v>
      </c>
      <c r="DC29" s="229">
        <f>SUMPRODUCT((DC$6='Raw Data'!$I$2:$AN$2)*(DA29='Raw Data'!$B$3:$B$10473)*('Raw Data'!$I$3:$AN$10473))</f>
        <v>88</v>
      </c>
      <c r="DD29" s="228">
        <f t="shared" si="220"/>
        <v>42544</v>
      </c>
      <c r="DE29" s="44" t="str">
        <f t="shared" si="22"/>
        <v>4Thu</v>
      </c>
      <c r="DF29" s="229">
        <f>SUMPRODUCT((DF$6='Raw Data'!$I$2:$AN$2)*(DD29='Raw Data'!$B$3:$B$10473)*('Raw Data'!$I$3:$AN$10473))</f>
        <v>58</v>
      </c>
      <c r="DG29" s="228">
        <f t="shared" si="221"/>
        <v>42605</v>
      </c>
      <c r="DH29" s="44" t="str">
        <f t="shared" si="23"/>
        <v>4Tue</v>
      </c>
      <c r="DI29" s="229">
        <f>SUMPRODUCT((DI$6='Raw Data'!$I$2:$AN$2)*(DG29='Raw Data'!$B$3:$B$10473)*('Raw Data'!$I$3:$AN$10473))</f>
        <v>66</v>
      </c>
      <c r="DJ29" s="14"/>
      <c r="DK29" s="49" t="s">
        <v>86</v>
      </c>
      <c r="DL29" s="53">
        <f t="shared" si="312"/>
        <v>3.2385750269881254E-2</v>
      </c>
      <c r="DM29" s="53">
        <f t="shared" si="114"/>
        <v>4.0755040755040758E-2</v>
      </c>
      <c r="DN29" s="53">
        <f t="shared" si="115"/>
        <v>2.9488859764089121E-2</v>
      </c>
      <c r="DO29" s="53">
        <f t="shared" si="116"/>
        <v>3.2385750269881254E-2</v>
      </c>
      <c r="DP29" s="55">
        <f t="shared" si="378"/>
        <v>3.2385750269881254E-2</v>
      </c>
      <c r="DQ29" s="246"/>
      <c r="DR29" s="228">
        <f t="shared" si="222"/>
        <v>42605</v>
      </c>
      <c r="DS29" s="44" t="str">
        <f t="shared" si="24"/>
        <v>4Tue</v>
      </c>
      <c r="DT29" s="229">
        <f>SUMPRODUCT((DT$6='Raw Data'!$I$2:$AN$2)*(DR29='Raw Data'!$B$3:$B$10473)*('Raw Data'!$I$3:$AN$10473))</f>
        <v>316</v>
      </c>
      <c r="DU29" s="228">
        <f t="shared" si="223"/>
        <v>42574</v>
      </c>
      <c r="DV29" s="44" t="str">
        <f t="shared" si="25"/>
        <v>4Sat</v>
      </c>
      <c r="DW29" s="229">
        <f>SUMPRODUCT((DW$6='Raw Data'!$I$2:$AN$2)*(DU29='Raw Data'!$B$3:$B$10473)*('Raw Data'!$I$3:$AN$10473))</f>
        <v>213</v>
      </c>
      <c r="DX29" s="228">
        <f t="shared" si="224"/>
        <v>42544</v>
      </c>
      <c r="DY29" s="44" t="str">
        <f t="shared" si="26"/>
        <v>4Thu</v>
      </c>
      <c r="DZ29" s="229">
        <f>SUMPRODUCT((DZ$6='Raw Data'!$I$2:$AN$2)*(DX29='Raw Data'!$B$3:$B$10473)*('Raw Data'!$I$3:$AN$10473))</f>
        <v>89</v>
      </c>
      <c r="EA29" s="228">
        <f t="shared" si="225"/>
        <v>42513</v>
      </c>
      <c r="EB29" s="44" t="str">
        <f t="shared" si="27"/>
        <v>4Mon</v>
      </c>
      <c r="EC29" s="229">
        <f>SUMPRODUCT((EC$6='Raw Data'!$I$2:$AN$2)*(EA29='Raw Data'!$B$3:$B$10473)*('Raw Data'!$I$3:$AN$10473))</f>
        <v>72</v>
      </c>
      <c r="ED29" s="14"/>
      <c r="EE29" s="49" t="s">
        <v>86</v>
      </c>
      <c r="EF29" s="53">
        <f t="shared" si="313"/>
        <v>3.3115468409586055E-2</v>
      </c>
      <c r="EG29" s="53">
        <f t="shared" si="119"/>
        <v>8.7992937021777518E-2</v>
      </c>
      <c r="EH29" s="53">
        <f t="shared" si="120"/>
        <v>2.7928122970339902E-2</v>
      </c>
      <c r="EI29" s="53">
        <f t="shared" si="121"/>
        <v>3.1603363293708324E-2</v>
      </c>
      <c r="EJ29" s="55">
        <f t="shared" si="379"/>
        <v>3.2359415851647186E-2</v>
      </c>
      <c r="EK29" s="246"/>
      <c r="EL29" s="228">
        <f t="shared" si="226"/>
        <v>42605</v>
      </c>
      <c r="EM29" s="44" t="str">
        <f t="shared" si="28"/>
        <v>4Tue</v>
      </c>
      <c r="EN29" s="229">
        <f>SUMPRODUCT((EN$6='Raw Data'!$I$2:$AN$2)*(EL29='Raw Data'!$B$3:$B$10473)*('Raw Data'!$I$3:$AN$10473))</f>
        <v>2965</v>
      </c>
      <c r="EO29" s="228">
        <f t="shared" si="227"/>
        <v>42574</v>
      </c>
      <c r="EP29" s="44" t="str">
        <f t="shared" si="29"/>
        <v>4Sat</v>
      </c>
      <c r="EQ29" s="229">
        <f>SUMPRODUCT((EQ$6='Raw Data'!$I$2:$AN$2)*(EO29='Raw Data'!$B$3:$B$10473)*('Raw Data'!$I$3:$AN$10473))</f>
        <v>1712</v>
      </c>
      <c r="ER29" s="228">
        <f t="shared" si="228"/>
        <v>42544</v>
      </c>
      <c r="ES29" s="44" t="str">
        <f t="shared" si="30"/>
        <v>4Thu</v>
      </c>
      <c r="ET29" s="229">
        <f>SUMPRODUCT((ET$6='Raw Data'!$I$2:$AN$2)*(ER29='Raw Data'!$B$3:$B$10473)*('Raw Data'!$I$3:$AN$10473))</f>
        <v>2684</v>
      </c>
      <c r="EU29" s="228">
        <f t="shared" si="229"/>
        <v>42513</v>
      </c>
      <c r="EV29" s="44" t="str">
        <f t="shared" si="31"/>
        <v>4Mon</v>
      </c>
      <c r="EW29" s="229">
        <f>SUMPRODUCT((EW$6='Raw Data'!$I$2:$AN$2)*(EU29='Raw Data'!$B$3:$B$10473)*('Raw Data'!$I$3:$AN$10473))</f>
        <v>3327</v>
      </c>
      <c r="EX29" s="14"/>
      <c r="EY29" s="49" t="s">
        <v>86</v>
      </c>
      <c r="EZ29" s="53">
        <f t="shared" si="314"/>
        <v>3.5241741385975633E-2</v>
      </c>
      <c r="FA29" s="53">
        <f t="shared" si="124"/>
        <v>3.8521405867810755E-2</v>
      </c>
      <c r="FB29" s="53">
        <f t="shared" si="125"/>
        <v>3.4831607915083211E-2</v>
      </c>
      <c r="FC29" s="53">
        <f t="shared" si="126"/>
        <v>3.4390718420802886E-2</v>
      </c>
      <c r="FD29" s="55">
        <f t="shared" si="380"/>
        <v>3.5036674650529426E-2</v>
      </c>
      <c r="FE29" s="246"/>
      <c r="FF29" s="228">
        <f t="shared" si="230"/>
        <v>42605</v>
      </c>
      <c r="FG29" s="44" t="str">
        <f t="shared" si="32"/>
        <v>4Tue</v>
      </c>
      <c r="FH29" s="229">
        <f>SUMPRODUCT((FH$6='Raw Data'!$I$2:$AN$2)*(FF29='Raw Data'!$B$3:$B$10473)*('Raw Data'!$I$3:$AN$10473))</f>
        <v>2406</v>
      </c>
      <c r="FI29" s="228">
        <f t="shared" si="231"/>
        <v>42574</v>
      </c>
      <c r="FJ29" s="44" t="str">
        <f t="shared" si="33"/>
        <v>4Sat</v>
      </c>
      <c r="FK29" s="229">
        <f>SUMPRODUCT((FK$6='Raw Data'!$I$2:$AN$2)*(FI29='Raw Data'!$B$3:$B$10473)*('Raw Data'!$I$3:$AN$10473))</f>
        <v>1871</v>
      </c>
      <c r="FL29" s="228">
        <f t="shared" si="232"/>
        <v>42544</v>
      </c>
      <c r="FM29" s="44" t="str">
        <f t="shared" si="34"/>
        <v>4Thu</v>
      </c>
      <c r="FN29" s="229">
        <f>SUMPRODUCT((FN$6='Raw Data'!$I$2:$AN$2)*(FL29='Raw Data'!$B$3:$B$10473)*('Raw Data'!$I$3:$AN$10473))</f>
        <v>2156</v>
      </c>
      <c r="FO29" s="228">
        <f t="shared" si="233"/>
        <v>42513</v>
      </c>
      <c r="FP29" s="44" t="str">
        <f t="shared" si="35"/>
        <v>4Mon</v>
      </c>
      <c r="FQ29" s="229">
        <f>SUMPRODUCT((FQ$6='Raw Data'!$I$2:$AN$2)*(FO29='Raw Data'!$B$3:$B$10473)*('Raw Data'!$I$3:$AN$10473))</f>
        <v>2209</v>
      </c>
      <c r="FR29" s="14"/>
      <c r="FS29" s="49" t="s">
        <v>86</v>
      </c>
      <c r="FT29" s="53">
        <f t="shared" si="315"/>
        <v>3.3410196421658558E-2</v>
      </c>
      <c r="FU29" s="53">
        <f t="shared" si="129"/>
        <v>3.8984337266266475E-2</v>
      </c>
      <c r="FV29" s="53">
        <f t="shared" si="130"/>
        <v>3.5616870319274734E-2</v>
      </c>
      <c r="FW29" s="53">
        <f t="shared" si="131"/>
        <v>3.7837302429567995E-2</v>
      </c>
      <c r="FX29" s="55">
        <f t="shared" si="381"/>
        <v>3.6727086374421361E-2</v>
      </c>
      <c r="FY29" s="246"/>
      <c r="FZ29" s="228">
        <f t="shared" si="234"/>
        <v>42605</v>
      </c>
      <c r="GA29" s="44" t="str">
        <f t="shared" si="36"/>
        <v>4Tue</v>
      </c>
      <c r="GB29" s="229">
        <f>SUMPRODUCT((GB$6='Raw Data'!$I$2:$AN$2)*(FZ29='Raw Data'!$B$3:$B$10473)*('Raw Data'!$I$3:$AN$10473))</f>
        <v>170</v>
      </c>
      <c r="GC29" s="228">
        <f t="shared" si="235"/>
        <v>42574</v>
      </c>
      <c r="GD29" s="44" t="str">
        <f t="shared" si="37"/>
        <v>4Sat</v>
      </c>
      <c r="GE29" s="229">
        <f>SUMPRODUCT((GE$6='Raw Data'!$I$2:$AN$2)*(GC29='Raw Data'!$B$3:$B$10473)*('Raw Data'!$I$3:$AN$10473))</f>
        <v>120</v>
      </c>
      <c r="GF29" s="228">
        <f t="shared" si="236"/>
        <v>42544</v>
      </c>
      <c r="GG29" s="44" t="str">
        <f t="shared" si="38"/>
        <v>4Thu</v>
      </c>
      <c r="GH29" s="229">
        <f>SUMPRODUCT((GH$6='Raw Data'!$I$2:$AN$2)*(GF29='Raw Data'!$B$3:$B$10473)*('Raw Data'!$I$3:$AN$10473))</f>
        <v>139</v>
      </c>
      <c r="GI29" s="228">
        <f t="shared" si="237"/>
        <v>42513</v>
      </c>
      <c r="GJ29" s="44" t="str">
        <f t="shared" si="39"/>
        <v>4Mon</v>
      </c>
      <c r="GK29" s="229">
        <f>SUMPRODUCT((GK$6='Raw Data'!$I$2:$AN$2)*(GI29='Raw Data'!$B$3:$B$10473)*('Raw Data'!$I$3:$AN$10473))</f>
        <v>188</v>
      </c>
      <c r="GL29" s="14"/>
      <c r="GM29" s="49" t="s">
        <v>86</v>
      </c>
      <c r="GN29" s="53">
        <f t="shared" si="316"/>
        <v>3.7585421412300681E-2</v>
      </c>
      <c r="GO29" s="53">
        <f t="shared" si="134"/>
        <v>3.747628083491461E-2</v>
      </c>
      <c r="GP29" s="53">
        <f t="shared" si="135"/>
        <v>2.8912345112436899E-2</v>
      </c>
      <c r="GQ29" s="53">
        <f t="shared" si="136"/>
        <v>3.5285977859778599E-2</v>
      </c>
      <c r="GR29" s="55">
        <f t="shared" si="382"/>
        <v>3.6381129347346608E-2</v>
      </c>
      <c r="GS29" s="246"/>
      <c r="GT29" s="228">
        <f t="shared" si="238"/>
        <v>42605</v>
      </c>
      <c r="GU29" s="44" t="str">
        <f t="shared" si="40"/>
        <v>4Tue</v>
      </c>
      <c r="GV29" s="229">
        <f>SUMPRODUCT((GV$6='Raw Data'!$I$2:$AN$2)*(GT29='Raw Data'!$B$3:$B$10473)*('Raw Data'!$I$3:$AN$10473))</f>
        <v>83</v>
      </c>
      <c r="GW29" s="228">
        <f t="shared" si="239"/>
        <v>42574</v>
      </c>
      <c r="GX29" s="44" t="str">
        <f t="shared" si="41"/>
        <v>4Sat</v>
      </c>
      <c r="GY29" s="229">
        <f>SUMPRODUCT((GY$6='Raw Data'!$I$2:$AN$2)*(GW29='Raw Data'!$B$3:$B$10473)*('Raw Data'!$I$3:$AN$10473))</f>
        <v>126</v>
      </c>
      <c r="GZ29" s="228">
        <f t="shared" si="240"/>
        <v>42544</v>
      </c>
      <c r="HA29" s="44" t="str">
        <f t="shared" si="42"/>
        <v>4Thu</v>
      </c>
      <c r="HB29" s="229">
        <f>SUMPRODUCT((HB$6='Raw Data'!$I$2:$AN$2)*(GZ29='Raw Data'!$B$3:$B$10473)*('Raw Data'!$I$3:$AN$10473))</f>
        <v>84</v>
      </c>
      <c r="HC29" s="228">
        <f t="shared" si="241"/>
        <v>42513</v>
      </c>
      <c r="HD29" s="44" t="str">
        <f t="shared" si="43"/>
        <v>4Mon</v>
      </c>
      <c r="HE29" s="229">
        <f>SUMPRODUCT((HE$6='Raw Data'!$I$2:$AN$2)*(HC29='Raw Data'!$B$3:$B$10473)*('Raw Data'!$I$3:$AN$10473))</f>
        <v>61</v>
      </c>
      <c r="HF29" s="14"/>
      <c r="HG29" s="49" t="s">
        <v>86</v>
      </c>
      <c r="HH29" s="53">
        <f t="shared" si="317"/>
        <v>3.5347776510832381E-2</v>
      </c>
      <c r="HI29" s="53">
        <f t="shared" si="139"/>
        <v>4.3439319301388266E-2</v>
      </c>
      <c r="HJ29" s="53">
        <f t="shared" si="140"/>
        <v>3.0832196452933152E-2</v>
      </c>
      <c r="HK29" s="53">
        <f t="shared" si="141"/>
        <v>3.5066505441354291E-2</v>
      </c>
      <c r="HL29" s="55">
        <f t="shared" si="383"/>
        <v>3.5207140976093336E-2</v>
      </c>
      <c r="HM29" s="246"/>
      <c r="HN29" s="228">
        <f t="shared" si="242"/>
        <v>42605</v>
      </c>
      <c r="HO29" s="44" t="str">
        <f t="shared" si="44"/>
        <v>4Tue</v>
      </c>
      <c r="HP29" s="229">
        <f>SUMPRODUCT((HP$6='Raw Data'!$I$2:$AN$2)*(HN29='Raw Data'!$B$3:$B$10473)*('Raw Data'!$I$3:$AN$10473))</f>
        <v>166</v>
      </c>
      <c r="HQ29" s="228">
        <f t="shared" si="243"/>
        <v>42574</v>
      </c>
      <c r="HR29" s="44" t="str">
        <f t="shared" si="45"/>
        <v>4Sat</v>
      </c>
      <c r="HS29" s="229">
        <f>SUMPRODUCT((HS$6='Raw Data'!$I$2:$AN$2)*(HQ29='Raw Data'!$B$3:$B$10473)*('Raw Data'!$I$3:$AN$10473))</f>
        <v>121</v>
      </c>
      <c r="HT29" s="228">
        <f t="shared" si="244"/>
        <v>42544</v>
      </c>
      <c r="HU29" s="44" t="str">
        <f t="shared" si="46"/>
        <v>4Thu</v>
      </c>
      <c r="HV29" s="229">
        <f>SUMPRODUCT((HV$6='Raw Data'!$I$2:$AN$2)*(HT29='Raw Data'!$B$3:$B$10473)*('Raw Data'!$I$3:$AN$10473))</f>
        <v>249</v>
      </c>
      <c r="HW29" s="228">
        <f t="shared" si="245"/>
        <v>42513</v>
      </c>
      <c r="HX29" s="44" t="str">
        <f t="shared" si="47"/>
        <v>4Mon</v>
      </c>
      <c r="HY29" s="229">
        <f>SUMPRODUCT((HY$6='Raw Data'!$I$2:$AN$2)*(HW29='Raw Data'!$B$3:$B$10473)*('Raw Data'!$I$3:$AN$10473))</f>
        <v>172</v>
      </c>
      <c r="HZ29" s="14"/>
      <c r="IA29" s="49" t="s">
        <v>86</v>
      </c>
      <c r="IB29" s="53">
        <f t="shared" si="318"/>
        <v>4.0674394099051631E-2</v>
      </c>
      <c r="IC29" s="53">
        <f t="shared" si="144"/>
        <v>2.3247232472324724E-2</v>
      </c>
      <c r="ID29" s="53">
        <f t="shared" si="145"/>
        <v>3.4705755550765251E-2</v>
      </c>
      <c r="IE29" s="53">
        <f t="shared" si="146"/>
        <v>3.3108255282073625E-2</v>
      </c>
      <c r="IF29" s="55">
        <f t="shared" si="384"/>
        <v>3.3907005416419438E-2</v>
      </c>
      <c r="IG29" s="246"/>
      <c r="IH29" s="228">
        <f t="shared" si="246"/>
        <v>42605</v>
      </c>
      <c r="II29" s="44" t="str">
        <f t="shared" si="48"/>
        <v>4Tue</v>
      </c>
      <c r="IJ29" s="229">
        <f>SUMPRODUCT((IJ$6='Raw Data'!$I$2:$AN$2)*(IH29='Raw Data'!$B$3:$B$10473)*('Raw Data'!$I$3:$AN$10473))</f>
        <v>26</v>
      </c>
      <c r="IK29" s="228">
        <f t="shared" si="247"/>
        <v>42574</v>
      </c>
      <c r="IL29" s="44" t="str">
        <f t="shared" si="49"/>
        <v>4Sat</v>
      </c>
      <c r="IM29" s="229">
        <f>SUMPRODUCT((IM$6='Raw Data'!$I$2:$AN$2)*(IK29='Raw Data'!$B$3:$B$10473)*('Raw Data'!$I$3:$AN$10473))</f>
        <v>0</v>
      </c>
      <c r="IN29" s="228">
        <f t="shared" si="248"/>
        <v>42544</v>
      </c>
      <c r="IO29" s="44" t="str">
        <f t="shared" si="50"/>
        <v>4Thu</v>
      </c>
      <c r="IP29" s="229">
        <f>SUMPRODUCT((IP$6='Raw Data'!$I$2:$AN$2)*(IN29='Raw Data'!$B$3:$B$10473)*('Raw Data'!$I$3:$AN$10473))</f>
        <v>23</v>
      </c>
      <c r="IQ29" s="228">
        <f t="shared" si="249"/>
        <v>42513</v>
      </c>
      <c r="IR29" s="44" t="str">
        <f t="shared" si="51"/>
        <v>4Mon</v>
      </c>
      <c r="IS29" s="229">
        <f>SUMPRODUCT((IS$6='Raw Data'!$I$2:$AN$2)*(IQ29='Raw Data'!$B$3:$B$10473)*('Raw Data'!$I$3:$AN$10473))</f>
        <v>33</v>
      </c>
      <c r="IT29" s="14"/>
      <c r="IU29" s="49" t="s">
        <v>86</v>
      </c>
      <c r="IV29" s="53">
        <f t="shared" si="319"/>
        <v>3.7499999999999999E-2</v>
      </c>
      <c r="IW29" s="53">
        <f t="shared" si="149"/>
        <v>4.8237476808905382E-2</v>
      </c>
      <c r="IX29" s="53">
        <f t="shared" si="150"/>
        <v>4.1388518024032039E-2</v>
      </c>
      <c r="IY29" s="53">
        <f t="shared" si="151"/>
        <v>3.4974093264248704E-2</v>
      </c>
      <c r="IZ29" s="55">
        <f t="shared" si="385"/>
        <v>3.9444259012016022E-2</v>
      </c>
      <c r="JA29" s="246"/>
      <c r="JB29" s="228">
        <f t="shared" si="250"/>
        <v>42605</v>
      </c>
      <c r="JC29" s="44" t="str">
        <f t="shared" si="52"/>
        <v>4Tue</v>
      </c>
      <c r="JD29" s="229">
        <f>SUMPRODUCT((JD$6='Raw Data'!$I$2:$AN$2)*(JB29='Raw Data'!$B$3:$B$10473)*('Raw Data'!$I$3:$AN$10473))</f>
        <v>87</v>
      </c>
      <c r="JE29" s="228">
        <f t="shared" si="251"/>
        <v>42574</v>
      </c>
      <c r="JF29" s="44" t="str">
        <f t="shared" si="53"/>
        <v>4Sat</v>
      </c>
      <c r="JG29" s="229">
        <f>SUMPRODUCT((JG$6='Raw Data'!$I$2:$AN$2)*(JE29='Raw Data'!$B$3:$B$10473)*('Raw Data'!$I$3:$AN$10473))</f>
        <v>0</v>
      </c>
      <c r="JH29" s="228">
        <f t="shared" si="252"/>
        <v>42544</v>
      </c>
      <c r="JI29" s="44" t="str">
        <f t="shared" si="54"/>
        <v>4Thu</v>
      </c>
      <c r="JJ29" s="229">
        <f>SUMPRODUCT((JJ$6='Raw Data'!$I$2:$AN$2)*(JH29='Raw Data'!$B$3:$B$10473)*('Raw Data'!$I$3:$AN$10473))</f>
        <v>68</v>
      </c>
      <c r="JK29" s="228">
        <f t="shared" si="253"/>
        <v>42513</v>
      </c>
      <c r="JL29" s="44" t="str">
        <f t="shared" si="55"/>
        <v>4Mon</v>
      </c>
      <c r="JM29" s="229">
        <f>SUMPRODUCT((JM$6='Raw Data'!$I$2:$AN$2)*(JK29='Raw Data'!$B$3:$B$10473)*('Raw Data'!$I$3:$AN$10473))</f>
        <v>110</v>
      </c>
      <c r="JN29" s="14"/>
      <c r="JO29" s="49" t="s">
        <v>86</v>
      </c>
      <c r="JP29" s="53">
        <f t="shared" si="320"/>
        <v>3.9912520503007108E-2</v>
      </c>
      <c r="JQ29" s="53">
        <f t="shared" si="154"/>
        <v>4.1433370660694288E-2</v>
      </c>
      <c r="JR29" s="53">
        <f t="shared" si="155"/>
        <v>4.8795552810376779E-2</v>
      </c>
      <c r="JS29" s="53">
        <f t="shared" si="156"/>
        <v>4.5260915867944625E-2</v>
      </c>
      <c r="JT29" s="55">
        <f t="shared" si="386"/>
        <v>4.334714326431946E-2</v>
      </c>
      <c r="JU29" s="246"/>
      <c r="JV29" s="228">
        <f t="shared" si="254"/>
        <v>42605</v>
      </c>
      <c r="JW29" s="44" t="str">
        <f t="shared" si="56"/>
        <v>4Tue</v>
      </c>
      <c r="JX29" s="229">
        <f>SUMPRODUCT((JX$6='Raw Data'!$I$2:$AN$2)*(JV29='Raw Data'!$B$3:$B$10473)*('Raw Data'!$I$3:$AN$10473))</f>
        <v>643</v>
      </c>
      <c r="JY29" s="228">
        <f t="shared" si="255"/>
        <v>42574</v>
      </c>
      <c r="JZ29" s="44" t="str">
        <f t="shared" si="57"/>
        <v>4Sat</v>
      </c>
      <c r="KA29" s="229">
        <f>SUMPRODUCT((KA$6='Raw Data'!$I$2:$AN$2)*(JY29='Raw Data'!$B$3:$B$10473)*('Raw Data'!$I$3:$AN$10473))</f>
        <v>142</v>
      </c>
      <c r="KB29" s="228">
        <f t="shared" si="256"/>
        <v>42544</v>
      </c>
      <c r="KC29" s="44" t="str">
        <f t="shared" si="58"/>
        <v>4Thu</v>
      </c>
      <c r="KD29" s="229">
        <f>SUMPRODUCT((KD$6='Raw Data'!$I$2:$AN$2)*(KB29='Raw Data'!$B$3:$B$10473)*('Raw Data'!$I$3:$AN$10473))</f>
        <v>627</v>
      </c>
      <c r="KE29" s="228">
        <f t="shared" si="257"/>
        <v>42513</v>
      </c>
      <c r="KF29" s="44" t="str">
        <f t="shared" si="59"/>
        <v>4Mon</v>
      </c>
      <c r="KG29" s="229">
        <f>SUMPRODUCT((KG$6='Raw Data'!$I$2:$AN$2)*(KE29='Raw Data'!$B$3:$B$10473)*('Raw Data'!$I$3:$AN$10473))</f>
        <v>615</v>
      </c>
      <c r="KH29" s="14"/>
      <c r="KI29" s="49" t="s">
        <v>86</v>
      </c>
      <c r="KJ29" s="53">
        <f t="shared" si="321"/>
        <v>4.7311827956989246E-2</v>
      </c>
      <c r="KK29" s="53">
        <f t="shared" si="159"/>
        <v>4.9338900487125956E-2</v>
      </c>
      <c r="KL29" s="53">
        <f t="shared" si="160"/>
        <v>5.4290718038528897E-2</v>
      </c>
      <c r="KM29" s="53">
        <f t="shared" si="161"/>
        <v>4.0700333180897628E-2</v>
      </c>
      <c r="KN29" s="55">
        <f t="shared" si="387"/>
        <v>4.8325364222057604E-2</v>
      </c>
      <c r="KO29" s="246"/>
      <c r="KP29" s="228">
        <f t="shared" si="258"/>
        <v>42605</v>
      </c>
      <c r="KQ29" s="44" t="str">
        <f t="shared" si="60"/>
        <v>4Tue</v>
      </c>
      <c r="KR29" s="229">
        <f>SUMPRODUCT((KR$6='Raw Data'!$I$2:$AN$2)*(KP29='Raw Data'!$B$3:$B$10473)*('Raw Data'!$I$3:$AN$10473))</f>
        <v>134</v>
      </c>
      <c r="KS29" s="228">
        <f t="shared" si="259"/>
        <v>42574</v>
      </c>
      <c r="KT29" s="44" t="str">
        <f t="shared" si="61"/>
        <v>4Sat</v>
      </c>
      <c r="KU29" s="229">
        <f>SUMPRODUCT((KU$6='Raw Data'!$I$2:$AN$2)*(KS29='Raw Data'!$B$3:$B$10473)*('Raw Data'!$I$3:$AN$10473))</f>
        <v>88</v>
      </c>
      <c r="KV29" s="228">
        <f t="shared" si="260"/>
        <v>42544</v>
      </c>
      <c r="KW29" s="44" t="str">
        <f t="shared" si="62"/>
        <v>4Thu</v>
      </c>
      <c r="KX29" s="229">
        <f>SUMPRODUCT((KX$6='Raw Data'!$I$2:$AN$2)*(KV29='Raw Data'!$B$3:$B$10473)*('Raw Data'!$I$3:$AN$10473))</f>
        <v>132</v>
      </c>
      <c r="KY29" s="228">
        <f t="shared" si="261"/>
        <v>42513</v>
      </c>
      <c r="KZ29" s="44" t="str">
        <f t="shared" si="63"/>
        <v>4Mon</v>
      </c>
      <c r="LA29" s="229">
        <f>SUMPRODUCT((LA$6='Raw Data'!$I$2:$AN$2)*(KY29='Raw Data'!$B$3:$B$10473)*('Raw Data'!$I$3:$AN$10473))</f>
        <v>95</v>
      </c>
      <c r="LB29" s="14"/>
      <c r="LC29" s="49" t="s">
        <v>86</v>
      </c>
      <c r="LD29" s="53">
        <f t="shared" si="322"/>
        <v>3.1217116801122415E-2</v>
      </c>
      <c r="LE29" s="53">
        <f t="shared" si="164"/>
        <v>4.4431101771239871E-2</v>
      </c>
      <c r="LF29" s="53">
        <f t="shared" si="165"/>
        <v>4.2000641231163836E-2</v>
      </c>
      <c r="LG29" s="53">
        <f t="shared" si="166"/>
        <v>3.0867792661619105E-2</v>
      </c>
      <c r="LH29" s="55">
        <f t="shared" si="388"/>
        <v>3.6608879016143125E-2</v>
      </c>
      <c r="LI29" s="246"/>
      <c r="LJ29" s="228">
        <f t="shared" si="262"/>
        <v>42605</v>
      </c>
      <c r="LK29" s="44" t="str">
        <f t="shared" si="64"/>
        <v>4Tue</v>
      </c>
      <c r="LL29" s="229">
        <f>SUMPRODUCT((LL$6='Raw Data'!$I$2:$AN$2)*(LJ29='Raw Data'!$B$3:$B$10473)*('Raw Data'!$I$3:$AN$10473))</f>
        <v>0</v>
      </c>
      <c r="LM29" s="228">
        <f t="shared" si="263"/>
        <v>42574</v>
      </c>
      <c r="LN29" s="44" t="str">
        <f t="shared" si="65"/>
        <v>4Sat</v>
      </c>
      <c r="LO29" s="229">
        <f>SUMPRODUCT((LO$6='Raw Data'!$I$2:$AN$2)*(LM29='Raw Data'!$B$3:$B$10473)*('Raw Data'!$I$3:$AN$10473))</f>
        <v>0</v>
      </c>
      <c r="LP29" s="228">
        <f t="shared" si="264"/>
        <v>42544</v>
      </c>
      <c r="LQ29" s="44" t="str">
        <f t="shared" si="66"/>
        <v>4Thu</v>
      </c>
      <c r="LR29" s="229">
        <f>SUMPRODUCT((LR$6='Raw Data'!$I$2:$AN$2)*(LP29='Raw Data'!$B$3:$B$10473)*('Raw Data'!$I$3:$AN$10473))</f>
        <v>0</v>
      </c>
      <c r="LS29" s="228">
        <f t="shared" si="265"/>
        <v>42513</v>
      </c>
      <c r="LT29" s="44" t="str">
        <f t="shared" si="67"/>
        <v>4Mon</v>
      </c>
      <c r="LU29" s="229">
        <f>SUMPRODUCT((LU$6='Raw Data'!$I$2:$AN$2)*(LS29='Raw Data'!$B$3:$B$10473)*('Raw Data'!$I$3:$AN$10473))</f>
        <v>0</v>
      </c>
      <c r="LV29" s="14"/>
      <c r="LW29" s="49" t="s">
        <v>86</v>
      </c>
      <c r="LX29" s="53" t="str">
        <f t="shared" si="323"/>
        <v/>
      </c>
      <c r="LY29" s="53" t="str">
        <f t="shared" si="169"/>
        <v/>
      </c>
      <c r="LZ29" s="53" t="str">
        <f t="shared" si="170"/>
        <v/>
      </c>
      <c r="MA29" s="53" t="str">
        <f t="shared" si="171"/>
        <v/>
      </c>
      <c r="MB29" s="55" t="str">
        <f t="shared" si="389"/>
        <v/>
      </c>
      <c r="MC29" s="246"/>
      <c r="MD29" s="228">
        <f t="shared" si="266"/>
        <v>42605</v>
      </c>
      <c r="ME29" s="44" t="str">
        <f t="shared" si="68"/>
        <v>4Tue</v>
      </c>
      <c r="MF29" s="229">
        <f>SUMPRODUCT((MF$6='Raw Data'!$I$2:$AN$2)*(MD29='Raw Data'!$B$3:$B$10473)*('Raw Data'!$I$3:$AN$10473))</f>
        <v>0</v>
      </c>
      <c r="MG29" s="228">
        <f t="shared" si="267"/>
        <v>42574</v>
      </c>
      <c r="MH29" s="44" t="str">
        <f t="shared" si="69"/>
        <v>4Sat</v>
      </c>
      <c r="MI29" s="229">
        <f>SUMPRODUCT((MI$6='Raw Data'!$I$2:$AN$2)*(MG29='Raw Data'!$B$3:$B$10473)*('Raw Data'!$I$3:$AN$10473))</f>
        <v>0</v>
      </c>
      <c r="MJ29" s="228">
        <f t="shared" si="268"/>
        <v>42544</v>
      </c>
      <c r="MK29" s="44" t="str">
        <f t="shared" si="70"/>
        <v>4Thu</v>
      </c>
      <c r="ML29" s="229">
        <f>SUMPRODUCT((ML$6='Raw Data'!$I$2:$AN$2)*(MJ29='Raw Data'!$B$3:$B$10473)*('Raw Data'!$I$3:$AN$10473))</f>
        <v>0</v>
      </c>
      <c r="MM29" s="228">
        <f t="shared" si="269"/>
        <v>42513</v>
      </c>
      <c r="MN29" s="44" t="str">
        <f t="shared" si="71"/>
        <v>4Mon</v>
      </c>
      <c r="MO29" s="229">
        <f>SUMPRODUCT((MO$6='Raw Data'!$I$2:$AN$2)*(MM29='Raw Data'!$B$3:$B$10473)*('Raw Data'!$I$3:$AN$10473))</f>
        <v>0</v>
      </c>
      <c r="MP29" s="14"/>
      <c r="MQ29" s="49" t="s">
        <v>86</v>
      </c>
      <c r="MR29" s="53" t="str">
        <f t="shared" si="324"/>
        <v/>
      </c>
      <c r="MS29" s="53" t="str">
        <f t="shared" si="174"/>
        <v/>
      </c>
      <c r="MT29" s="53" t="str">
        <f t="shared" si="175"/>
        <v/>
      </c>
      <c r="MU29" s="53" t="str">
        <f t="shared" si="176"/>
        <v/>
      </c>
      <c r="MV29" s="55" t="str">
        <f t="shared" si="390"/>
        <v/>
      </c>
      <c r="MW29" s="246"/>
      <c r="MX29" s="228">
        <f t="shared" si="270"/>
        <v>42605</v>
      </c>
      <c r="MY29" s="44" t="str">
        <f t="shared" si="72"/>
        <v>4Tue</v>
      </c>
      <c r="MZ29" s="229">
        <f>SUMPRODUCT((MZ$6='Raw Data'!$I$2:$AN$2)*(MX29='Raw Data'!$B$3:$B$10473)*('Raw Data'!$I$3:$AN$10473))</f>
        <v>0</v>
      </c>
      <c r="NA29" s="228">
        <f t="shared" si="271"/>
        <v>42574</v>
      </c>
      <c r="NB29" s="44" t="str">
        <f t="shared" si="73"/>
        <v>4Sat</v>
      </c>
      <c r="NC29" s="229">
        <f>SUMPRODUCT((NC$6='Raw Data'!$I$2:$AN$2)*(NA29='Raw Data'!$B$3:$B$10473)*('Raw Data'!$I$3:$AN$10473))</f>
        <v>0</v>
      </c>
      <c r="ND29" s="228">
        <f t="shared" si="272"/>
        <v>42544</v>
      </c>
      <c r="NE29" s="44" t="str">
        <f t="shared" si="74"/>
        <v>4Thu</v>
      </c>
      <c r="NF29" s="229">
        <f>SUMPRODUCT((NF$6='Raw Data'!$I$2:$AN$2)*(ND29='Raw Data'!$B$3:$B$10473)*('Raw Data'!$I$3:$AN$10473))</f>
        <v>0</v>
      </c>
      <c r="NG29" s="228">
        <f t="shared" si="273"/>
        <v>42513</v>
      </c>
      <c r="NH29" s="44" t="str">
        <f t="shared" si="75"/>
        <v>4Mon</v>
      </c>
      <c r="NI29" s="229">
        <f>SUMPRODUCT((NI$6='Raw Data'!$I$2:$AN$2)*(NG29='Raw Data'!$B$3:$B$10473)*('Raw Data'!$I$3:$AN$10473))</f>
        <v>0</v>
      </c>
      <c r="NJ29" s="14"/>
      <c r="NK29" s="49" t="s">
        <v>86</v>
      </c>
      <c r="NL29" s="53" t="str">
        <f t="shared" si="325"/>
        <v/>
      </c>
      <c r="NM29" s="53" t="str">
        <f t="shared" si="179"/>
        <v/>
      </c>
      <c r="NN29" s="53" t="str">
        <f t="shared" si="180"/>
        <v/>
      </c>
      <c r="NO29" s="53" t="str">
        <f t="shared" si="181"/>
        <v/>
      </c>
      <c r="NP29" s="55" t="str">
        <f t="shared" si="391"/>
        <v/>
      </c>
      <c r="NQ29" s="246"/>
      <c r="NR29" s="228">
        <f t="shared" si="274"/>
        <v>42605</v>
      </c>
      <c r="NS29" s="44" t="str">
        <f t="shared" si="76"/>
        <v>4Tue</v>
      </c>
      <c r="NT29" s="229">
        <f>SUMPRODUCT((NT$6='Raw Data'!$I$2:$AN$2)*(NR29='Raw Data'!$B$3:$B$10473)*('Raw Data'!$I$3:$AN$10473))</f>
        <v>0</v>
      </c>
      <c r="NU29" s="228">
        <f t="shared" si="275"/>
        <v>42574</v>
      </c>
      <c r="NV29" s="44" t="str">
        <f t="shared" si="77"/>
        <v>4Sat</v>
      </c>
      <c r="NW29" s="229">
        <f>SUMPRODUCT((NW$6='Raw Data'!$I$2:$AN$2)*(NU29='Raw Data'!$B$3:$B$10473)*('Raw Data'!$I$3:$AN$10473))</f>
        <v>0</v>
      </c>
      <c r="NX29" s="228">
        <f t="shared" si="276"/>
        <v>42544</v>
      </c>
      <c r="NY29" s="44" t="str">
        <f t="shared" si="78"/>
        <v>4Thu</v>
      </c>
      <c r="NZ29" s="229">
        <f>SUMPRODUCT((NZ$6='Raw Data'!$I$2:$AN$2)*(NX29='Raw Data'!$B$3:$B$10473)*('Raw Data'!$I$3:$AN$10473))</f>
        <v>0</v>
      </c>
      <c r="OA29" s="228">
        <f t="shared" si="277"/>
        <v>42513</v>
      </c>
      <c r="OB29" s="44" t="str">
        <f t="shared" si="79"/>
        <v>4Mon</v>
      </c>
      <c r="OC29" s="229">
        <f>SUMPRODUCT((OC$6='Raw Data'!$I$2:$AN$2)*(OA29='Raw Data'!$B$3:$B$10473)*('Raw Data'!$I$3:$AN$10473))</f>
        <v>0</v>
      </c>
      <c r="OD29" s="14"/>
      <c r="OE29" s="49" t="s">
        <v>86</v>
      </c>
      <c r="OF29" s="53" t="str">
        <f t="shared" si="326"/>
        <v/>
      </c>
      <c r="OG29" s="53" t="str">
        <f t="shared" si="184"/>
        <v/>
      </c>
      <c r="OH29" s="53" t="str">
        <f t="shared" si="185"/>
        <v/>
      </c>
      <c r="OI29" s="53" t="str">
        <f t="shared" si="186"/>
        <v/>
      </c>
      <c r="OJ29" s="55" t="str">
        <f t="shared" si="392"/>
        <v/>
      </c>
      <c r="OK29" s="246"/>
      <c r="OL29" s="228">
        <f t="shared" si="278"/>
        <v>42605</v>
      </c>
      <c r="OM29" s="44" t="str">
        <f t="shared" si="80"/>
        <v>4Tue</v>
      </c>
      <c r="ON29" s="229">
        <f>SUMPRODUCT((ON$6='Raw Data'!$I$2:$AN$2)*(OL29='Raw Data'!$B$3:$B$10473)*('Raw Data'!$I$3:$AN$10473))</f>
        <v>0</v>
      </c>
      <c r="OO29" s="228">
        <f t="shared" si="279"/>
        <v>42574</v>
      </c>
      <c r="OP29" s="44" t="str">
        <f t="shared" si="81"/>
        <v>4Sat</v>
      </c>
      <c r="OQ29" s="229">
        <f>SUMPRODUCT((OQ$6='Raw Data'!$I$2:$AN$2)*(OO29='Raw Data'!$B$3:$B$10473)*('Raw Data'!$I$3:$AN$10473))</f>
        <v>0</v>
      </c>
      <c r="OR29" s="228">
        <f t="shared" si="280"/>
        <v>42544</v>
      </c>
      <c r="OS29" s="44" t="str">
        <f t="shared" si="82"/>
        <v>4Thu</v>
      </c>
      <c r="OT29" s="229">
        <f>SUMPRODUCT((OT$6='Raw Data'!$I$2:$AN$2)*(OR29='Raw Data'!$B$3:$B$10473)*('Raw Data'!$I$3:$AN$10473))</f>
        <v>0</v>
      </c>
      <c r="OU29" s="228">
        <f t="shared" si="281"/>
        <v>42513</v>
      </c>
      <c r="OV29" s="44" t="str">
        <f t="shared" si="83"/>
        <v>4Mon</v>
      </c>
      <c r="OW29" s="229">
        <f>SUMPRODUCT((OW$6='Raw Data'!$I$2:$AN$2)*(OU29='Raw Data'!$B$3:$B$10473)*('Raw Data'!$I$3:$AN$10473))</f>
        <v>0</v>
      </c>
      <c r="OX29" s="14"/>
      <c r="OY29" s="49" t="s">
        <v>86</v>
      </c>
      <c r="OZ29" s="53" t="str">
        <f t="shared" si="327"/>
        <v/>
      </c>
      <c r="PA29" s="53" t="str">
        <f t="shared" si="189"/>
        <v/>
      </c>
      <c r="PB29" s="53" t="str">
        <f t="shared" si="190"/>
        <v/>
      </c>
      <c r="PC29" s="53" t="str">
        <f t="shared" si="191"/>
        <v/>
      </c>
      <c r="PD29" s="55" t="str">
        <f t="shared" si="393"/>
        <v/>
      </c>
      <c r="PE29" s="246"/>
      <c r="PF29" s="228">
        <f t="shared" si="282"/>
        <v>42605</v>
      </c>
      <c r="PG29" s="44" t="str">
        <f t="shared" si="84"/>
        <v>4Tue</v>
      </c>
      <c r="PH29" s="229">
        <f>SUMPRODUCT((PH$6='Raw Data'!$I$2:$AN$2)*(PF29='Raw Data'!$B$3:$B$10473)*('Raw Data'!$I$3:$AN$10473))</f>
        <v>0</v>
      </c>
      <c r="PI29" s="228">
        <f t="shared" si="283"/>
        <v>42574</v>
      </c>
      <c r="PJ29" s="44" t="str">
        <f t="shared" si="85"/>
        <v>4Sat</v>
      </c>
      <c r="PK29" s="229">
        <f>SUMPRODUCT((PK$6='Raw Data'!$I$2:$AN$2)*(PI29='Raw Data'!$B$3:$B$10473)*('Raw Data'!$I$3:$AN$10473))</f>
        <v>0</v>
      </c>
      <c r="PL29" s="228">
        <f t="shared" si="284"/>
        <v>42544</v>
      </c>
      <c r="PM29" s="44" t="str">
        <f t="shared" si="86"/>
        <v>4Thu</v>
      </c>
      <c r="PN29" s="229">
        <f>SUMPRODUCT((PN$6='Raw Data'!$I$2:$AN$2)*(PL29='Raw Data'!$B$3:$B$10473)*('Raw Data'!$I$3:$AN$10473))</f>
        <v>0</v>
      </c>
      <c r="PO29" s="228">
        <f t="shared" si="285"/>
        <v>42513</v>
      </c>
      <c r="PP29" s="44" t="str">
        <f t="shared" si="87"/>
        <v>4Mon</v>
      </c>
      <c r="PQ29" s="229">
        <f>SUMPRODUCT((PQ$6='Raw Data'!$I$2:$AN$2)*(PO29='Raw Data'!$B$3:$B$10473)*('Raw Data'!$I$3:$AN$10473))</f>
        <v>0</v>
      </c>
      <c r="PR29" s="14"/>
      <c r="PS29" s="49" t="s">
        <v>86</v>
      </c>
      <c r="PT29" s="53" t="str">
        <f t="shared" si="328"/>
        <v/>
      </c>
      <c r="PU29" s="53" t="str">
        <f t="shared" si="194"/>
        <v/>
      </c>
      <c r="PV29" s="53" t="str">
        <f t="shared" si="195"/>
        <v/>
      </c>
      <c r="PW29" s="53" t="str">
        <f t="shared" si="196"/>
        <v/>
      </c>
      <c r="PX29" s="55" t="str">
        <f t="shared" si="394"/>
        <v/>
      </c>
    </row>
    <row r="30" spans="2:440" ht="12.75" customHeight="1" x14ac:dyDescent="0.25">
      <c r="B30" s="228">
        <f t="shared" si="198"/>
        <v>42606</v>
      </c>
      <c r="C30" s="44" t="str">
        <f t="shared" si="0"/>
        <v>4Wed</v>
      </c>
      <c r="D30" s="229">
        <f>SUMPRODUCT((D$6='Raw Data'!$I$2:$AN$2)*(B30='Raw Data'!$B$3:$B$10473)*('Raw Data'!$I$3:$AN$10473))</f>
        <v>231</v>
      </c>
      <c r="E30" s="228">
        <f t="shared" si="199"/>
        <v>42575</v>
      </c>
      <c r="F30" s="44" t="str">
        <f t="shared" si="1"/>
        <v>4Sun</v>
      </c>
      <c r="G30" s="229">
        <f>SUMPRODUCT((G$6='Raw Data'!$I$2:$AN$2)*(E30='Raw Data'!$B$3:$B$10473)*('Raw Data'!$I$3:$AN$10473))</f>
        <v>181</v>
      </c>
      <c r="H30" s="228">
        <f t="shared" si="200"/>
        <v>42545</v>
      </c>
      <c r="I30" s="44" t="str">
        <f t="shared" si="2"/>
        <v>4Fri</v>
      </c>
      <c r="J30" s="229">
        <f>SUMPRODUCT((J$6='Raw Data'!$I$2:$AN$2)*(H30='Raw Data'!$B$3:$B$10473)*('Raw Data'!$I$3:$AN$10473))</f>
        <v>192</v>
      </c>
      <c r="K30" s="228">
        <f t="shared" si="201"/>
        <v>42514</v>
      </c>
      <c r="L30" s="44" t="str">
        <f t="shared" si="3"/>
        <v>4Tue</v>
      </c>
      <c r="M30" s="229">
        <f>SUMPRODUCT((M$6='Raw Data'!$I$2:$AN$2)*(K30='Raw Data'!$B$3:$B$10473)*('Raw Data'!$I$3:$AN$10473))</f>
        <v>171</v>
      </c>
      <c r="N30" s="14"/>
      <c r="O30" s="49" t="s">
        <v>87</v>
      </c>
      <c r="P30" s="53">
        <f t="shared" si="88"/>
        <v>3.8930397168698387E-2</v>
      </c>
      <c r="Q30" s="53">
        <f t="shared" si="89"/>
        <v>3.6290322580645164E-2</v>
      </c>
      <c r="R30" s="53">
        <f t="shared" si="90"/>
        <v>3.4228769497400349E-2</v>
      </c>
      <c r="S30" s="53">
        <f t="shared" si="91"/>
        <v>2.9912184412733259E-2</v>
      </c>
      <c r="T30" s="55">
        <f t="shared" si="373"/>
        <v>3.525954603902276E-2</v>
      </c>
      <c r="U30" s="246"/>
      <c r="V30" s="228">
        <f t="shared" si="202"/>
        <v>42606</v>
      </c>
      <c r="W30" s="44" t="str">
        <f t="shared" si="4"/>
        <v>4Wed</v>
      </c>
      <c r="X30" s="229">
        <f>SUMPRODUCT((X$6='Raw Data'!$I$2:$AN$2)*(V30='Raw Data'!$B$3:$B$10473)*('Raw Data'!$I$3:$AN$10473))</f>
        <v>279</v>
      </c>
      <c r="Y30" s="228">
        <f t="shared" si="203"/>
        <v>42575</v>
      </c>
      <c r="Z30" s="44" t="str">
        <f t="shared" si="5"/>
        <v>4Sun</v>
      </c>
      <c r="AA30" s="229">
        <f>SUMPRODUCT((AA$6='Raw Data'!$I$2:$AN$2)*(Y30='Raw Data'!$B$3:$B$10473)*('Raw Data'!$I$3:$AN$10473))</f>
        <v>240</v>
      </c>
      <c r="AB30" s="228">
        <f t="shared" si="204"/>
        <v>42545</v>
      </c>
      <c r="AC30" s="44" t="str">
        <f t="shared" si="6"/>
        <v>4Fri</v>
      </c>
      <c r="AD30" s="229">
        <f>SUMPRODUCT((AD$6='Raw Data'!$I$2:$AN$2)*(AB30='Raw Data'!$B$3:$B$10473)*('Raw Data'!$I$3:$AN$10473))</f>
        <v>218</v>
      </c>
      <c r="AE30" s="228">
        <f t="shared" si="205"/>
        <v>42514</v>
      </c>
      <c r="AF30" s="44" t="str">
        <f t="shared" si="7"/>
        <v>4Tue</v>
      </c>
      <c r="AG30" s="229">
        <f>SUMPRODUCT((AG$6='Raw Data'!$I$2:$AN$2)*(AE30='Raw Data'!$B$3:$B$10473)*('Raw Data'!$I$3:$AN$10473))</f>
        <v>179</v>
      </c>
      <c r="AH30" s="14"/>
      <c r="AI30" s="49" t="s">
        <v>87</v>
      </c>
      <c r="AJ30" s="53">
        <f t="shared" si="308"/>
        <v>3.7172011661807579E-2</v>
      </c>
      <c r="AK30" s="53">
        <f t="shared" si="94"/>
        <v>3.5064284521622975E-2</v>
      </c>
      <c r="AL30" s="53">
        <f t="shared" si="95"/>
        <v>3.2156154800857498E-2</v>
      </c>
      <c r="AM30" s="53">
        <f t="shared" si="96"/>
        <v>3.2576949000224668E-2</v>
      </c>
      <c r="AN30" s="55">
        <f t="shared" si="374"/>
        <v>3.3820616760923822E-2</v>
      </c>
      <c r="AO30" s="246"/>
      <c r="AP30" s="228">
        <f t="shared" si="206"/>
        <v>42606</v>
      </c>
      <c r="AQ30" s="44" t="str">
        <f t="shared" si="8"/>
        <v>4Wed</v>
      </c>
      <c r="AR30" s="229">
        <f>SUMPRODUCT((AR$6='Raw Data'!$I$2:$AN$2)*(AP30='Raw Data'!$B$3:$B$10473)*('Raw Data'!$I$3:$AN$10473))</f>
        <v>116</v>
      </c>
      <c r="AS30" s="228">
        <f t="shared" si="207"/>
        <v>42575</v>
      </c>
      <c r="AT30" s="44" t="str">
        <f t="shared" si="9"/>
        <v>4Sun</v>
      </c>
      <c r="AU30" s="229">
        <f>SUMPRODUCT((AU$6='Raw Data'!$I$2:$AN$2)*(AS30='Raw Data'!$B$3:$B$10473)*('Raw Data'!$I$3:$AN$10473))</f>
        <v>104</v>
      </c>
      <c r="AV30" s="228">
        <f t="shared" si="208"/>
        <v>42545</v>
      </c>
      <c r="AW30" s="44" t="str">
        <f t="shared" si="10"/>
        <v>4Fri</v>
      </c>
      <c r="AX30" s="229">
        <f>SUMPRODUCT((AX$6='Raw Data'!$I$2:$AN$2)*(AV30='Raw Data'!$B$3:$B$10473)*('Raw Data'!$I$3:$AN$10473))</f>
        <v>104</v>
      </c>
      <c r="AY30" s="228">
        <f t="shared" si="209"/>
        <v>42514</v>
      </c>
      <c r="AZ30" s="44" t="str">
        <f t="shared" si="11"/>
        <v>4Tue</v>
      </c>
      <c r="BA30" s="229">
        <f>SUMPRODUCT((BA$6='Raw Data'!$I$2:$AN$2)*(AY30='Raw Data'!$B$3:$B$10473)*('Raw Data'!$I$3:$AN$10473))</f>
        <v>78</v>
      </c>
      <c r="BB30" s="14"/>
      <c r="BC30" s="49" t="s">
        <v>87</v>
      </c>
      <c r="BD30" s="53">
        <f t="shared" si="309"/>
        <v>2.8525512253917237E-2</v>
      </c>
      <c r="BE30" s="53">
        <f t="shared" si="99"/>
        <v>3.825136612021858E-2</v>
      </c>
      <c r="BF30" s="53">
        <f t="shared" si="100"/>
        <v>3.2029565753002774E-2</v>
      </c>
      <c r="BG30" s="53">
        <f t="shared" si="101"/>
        <v>2.9420685471640885E-2</v>
      </c>
      <c r="BH30" s="55">
        <f t="shared" si="375"/>
        <v>3.0725125612321831E-2</v>
      </c>
      <c r="BI30" s="246"/>
      <c r="BJ30" s="228">
        <f t="shared" si="210"/>
        <v>42606</v>
      </c>
      <c r="BK30" s="44" t="str">
        <f t="shared" si="12"/>
        <v>4Wed</v>
      </c>
      <c r="BL30" s="229">
        <f>SUMPRODUCT((BL$6='Raw Data'!$I$2:$AN$2)*(BJ30='Raw Data'!$B$3:$B$10473)*('Raw Data'!$I$3:$AN$10473))</f>
        <v>34</v>
      </c>
      <c r="BM30" s="228">
        <f t="shared" si="211"/>
        <v>42575</v>
      </c>
      <c r="BN30" s="44" t="str">
        <f t="shared" si="13"/>
        <v>4Sun</v>
      </c>
      <c r="BO30" s="229">
        <f>SUMPRODUCT((BO$6='Raw Data'!$I$2:$AN$2)*(BM30='Raw Data'!$B$3:$B$10473)*('Raw Data'!$I$3:$AN$10473))</f>
        <v>27</v>
      </c>
      <c r="BP30" s="228">
        <f t="shared" si="212"/>
        <v>42545</v>
      </c>
      <c r="BQ30" s="44" t="str">
        <f t="shared" si="14"/>
        <v>4Fri</v>
      </c>
      <c r="BR30" s="229">
        <f>SUMPRODUCT((BR$6='Raw Data'!$I$2:$AN$2)*(BP30='Raw Data'!$B$3:$B$10473)*('Raw Data'!$I$3:$AN$10473))</f>
        <v>29</v>
      </c>
      <c r="BS30" s="228">
        <f t="shared" si="213"/>
        <v>42514</v>
      </c>
      <c r="BT30" s="44" t="str">
        <f t="shared" si="15"/>
        <v>4Tue</v>
      </c>
      <c r="BU30" s="229">
        <f>SUMPRODUCT((BU$6='Raw Data'!$I$2:$AN$2)*(BS30='Raw Data'!$B$3:$B$10473)*('Raw Data'!$I$3:$AN$10473))</f>
        <v>47</v>
      </c>
      <c r="BV30" s="14"/>
      <c r="BW30" s="49" t="s">
        <v>87</v>
      </c>
      <c r="BX30" s="53">
        <f t="shared" si="310"/>
        <v>3.336113427856547E-2</v>
      </c>
      <c r="BY30" s="53">
        <f t="shared" si="104"/>
        <v>3.2570422535211266E-2</v>
      </c>
      <c r="BZ30" s="53">
        <f t="shared" si="105"/>
        <v>4.0094339622641507E-2</v>
      </c>
      <c r="CA30" s="53">
        <f t="shared" si="106"/>
        <v>3.8850038850038848E-2</v>
      </c>
      <c r="CB30" s="55">
        <f t="shared" si="376"/>
        <v>3.6105586564302156E-2</v>
      </c>
      <c r="CC30" s="246"/>
      <c r="CD30" s="228">
        <f t="shared" si="214"/>
        <v>42606</v>
      </c>
      <c r="CE30" s="44" t="str">
        <f t="shared" si="16"/>
        <v>4Wed</v>
      </c>
      <c r="CF30" s="229">
        <f>SUMPRODUCT((CF$6='Raw Data'!$I$2:$AN$2)*(CD30='Raw Data'!$B$3:$B$10473)*('Raw Data'!$I$3:$AN$10473))</f>
        <v>440</v>
      </c>
      <c r="CG30" s="228">
        <f t="shared" si="215"/>
        <v>42575</v>
      </c>
      <c r="CH30" s="44" t="str">
        <f t="shared" si="17"/>
        <v>4Sun</v>
      </c>
      <c r="CI30" s="229">
        <f>SUMPRODUCT((CI$6='Raw Data'!$I$2:$AN$2)*(CG30='Raw Data'!$B$3:$B$10473)*('Raw Data'!$I$3:$AN$10473))</f>
        <v>307</v>
      </c>
      <c r="CJ30" s="228">
        <f t="shared" si="216"/>
        <v>42545</v>
      </c>
      <c r="CK30" s="44" t="str">
        <f t="shared" si="18"/>
        <v>4Fri</v>
      </c>
      <c r="CL30" s="229">
        <f>SUMPRODUCT((CL$6='Raw Data'!$I$2:$AN$2)*(CJ30='Raw Data'!$B$3:$B$10473)*('Raw Data'!$I$3:$AN$10473))</f>
        <v>424</v>
      </c>
      <c r="CM30" s="228">
        <f t="shared" si="217"/>
        <v>42514</v>
      </c>
      <c r="CN30" s="44" t="str">
        <f t="shared" si="19"/>
        <v>4Tue</v>
      </c>
      <c r="CO30" s="229">
        <f>SUMPRODUCT((CO$6='Raw Data'!$I$2:$AN$2)*(CM30='Raw Data'!$B$3:$B$10473)*('Raw Data'!$I$3:$AN$10473))</f>
        <v>638</v>
      </c>
      <c r="CP30" s="14"/>
      <c r="CQ30" s="49" t="s">
        <v>87</v>
      </c>
      <c r="CR30" s="53">
        <f t="shared" si="311"/>
        <v>2.848858281986227E-2</v>
      </c>
      <c r="CS30" s="53">
        <f t="shared" si="109"/>
        <v>3.1229137304354275E-2</v>
      </c>
      <c r="CT30" s="53">
        <f t="shared" si="110"/>
        <v>4.4271659790542685E-2</v>
      </c>
      <c r="CU30" s="53">
        <f t="shared" si="111"/>
        <v>3.6405005688282137E-2</v>
      </c>
      <c r="CV30" s="55">
        <f t="shared" si="377"/>
        <v>3.3817071496318206E-2</v>
      </c>
      <c r="CW30" s="246"/>
      <c r="CX30" s="228">
        <f t="shared" si="218"/>
        <v>42606</v>
      </c>
      <c r="CY30" s="44" t="str">
        <f t="shared" si="20"/>
        <v>4Wed</v>
      </c>
      <c r="CZ30" s="229">
        <f>SUMPRODUCT((CZ$6='Raw Data'!$I$2:$AN$2)*(CX30='Raw Data'!$B$3:$B$10473)*('Raw Data'!$I$3:$AN$10473))</f>
        <v>65</v>
      </c>
      <c r="DA30" s="228">
        <f t="shared" si="219"/>
        <v>42575</v>
      </c>
      <c r="DB30" s="44" t="str">
        <f t="shared" si="21"/>
        <v>4Sun</v>
      </c>
      <c r="DC30" s="229">
        <f>SUMPRODUCT((DC$6='Raw Data'!$I$2:$AN$2)*(DA30='Raw Data'!$B$3:$B$10473)*('Raw Data'!$I$3:$AN$10473))</f>
        <v>123</v>
      </c>
      <c r="DD30" s="228">
        <f t="shared" si="220"/>
        <v>42545</v>
      </c>
      <c r="DE30" s="44" t="str">
        <f t="shared" si="22"/>
        <v>4Fri</v>
      </c>
      <c r="DF30" s="229">
        <f>SUMPRODUCT((DF$6='Raw Data'!$I$2:$AN$2)*(DD30='Raw Data'!$B$3:$B$10473)*('Raw Data'!$I$3:$AN$10473))</f>
        <v>79</v>
      </c>
      <c r="DG30" s="228">
        <f t="shared" si="221"/>
        <v>42606</v>
      </c>
      <c r="DH30" s="44" t="str">
        <f t="shared" si="23"/>
        <v>4Wed</v>
      </c>
      <c r="DI30" s="229">
        <f>SUMPRODUCT((DI$6='Raw Data'!$I$2:$AN$2)*(DG30='Raw Data'!$B$3:$B$10473)*('Raw Data'!$I$3:$AN$10473))</f>
        <v>65</v>
      </c>
      <c r="DJ30" s="14"/>
      <c r="DK30" s="49" t="s">
        <v>87</v>
      </c>
      <c r="DL30" s="53">
        <f t="shared" si="312"/>
        <v>2.5548758546239655E-2</v>
      </c>
      <c r="DM30" s="53">
        <f t="shared" si="114"/>
        <v>2.4882024882024883E-2</v>
      </c>
      <c r="DN30" s="53">
        <f t="shared" si="115"/>
        <v>3.8335517693315856E-2</v>
      </c>
      <c r="DO30" s="53">
        <f t="shared" si="116"/>
        <v>2.5548758546239655E-2</v>
      </c>
      <c r="DP30" s="55">
        <f t="shared" si="378"/>
        <v>2.5548758546239655E-2</v>
      </c>
      <c r="DQ30" s="246"/>
      <c r="DR30" s="228">
        <f t="shared" si="222"/>
        <v>42606</v>
      </c>
      <c r="DS30" s="44" t="str">
        <f t="shared" si="24"/>
        <v>4Wed</v>
      </c>
      <c r="DT30" s="229">
        <f>SUMPRODUCT((DT$6='Raw Data'!$I$2:$AN$2)*(DR30='Raw Data'!$B$3:$B$10473)*('Raw Data'!$I$3:$AN$10473))</f>
        <v>283</v>
      </c>
      <c r="DU30" s="228">
        <f t="shared" si="223"/>
        <v>42575</v>
      </c>
      <c r="DV30" s="44" t="str">
        <f t="shared" si="25"/>
        <v>4Sun</v>
      </c>
      <c r="DW30" s="229">
        <f>SUMPRODUCT((DW$6='Raw Data'!$I$2:$AN$2)*(DU30='Raw Data'!$B$3:$B$10473)*('Raw Data'!$I$3:$AN$10473))</f>
        <v>293</v>
      </c>
      <c r="DX30" s="228">
        <f t="shared" si="224"/>
        <v>42545</v>
      </c>
      <c r="DY30" s="44" t="str">
        <f t="shared" si="26"/>
        <v>4Fri</v>
      </c>
      <c r="DZ30" s="229">
        <f>SUMPRODUCT((DZ$6='Raw Data'!$I$2:$AN$2)*(DX30='Raw Data'!$B$3:$B$10473)*('Raw Data'!$I$3:$AN$10473))</f>
        <v>105</v>
      </c>
      <c r="EA30" s="228">
        <f t="shared" si="225"/>
        <v>42514</v>
      </c>
      <c r="EB30" s="44" t="str">
        <f t="shared" si="27"/>
        <v>4Tue</v>
      </c>
      <c r="EC30" s="229">
        <f>SUMPRODUCT((EC$6='Raw Data'!$I$2:$AN$2)*(EA30='Raw Data'!$B$3:$B$10473)*('Raw Data'!$I$3:$AN$10473))</f>
        <v>81</v>
      </c>
      <c r="ED30" s="14"/>
      <c r="EE30" s="49" t="s">
        <v>87</v>
      </c>
      <c r="EF30" s="53">
        <f t="shared" si="313"/>
        <v>2.8322440087145968E-2</v>
      </c>
      <c r="EG30" s="53">
        <f t="shared" si="119"/>
        <v>2.6191877575044143E-2</v>
      </c>
      <c r="EH30" s="53">
        <f t="shared" si="120"/>
        <v>3.4639532366313057E-2</v>
      </c>
      <c r="EI30" s="53">
        <f t="shared" si="121"/>
        <v>3.614574272736059E-2</v>
      </c>
      <c r="EJ30" s="55">
        <f t="shared" si="379"/>
        <v>3.1480986226729513E-2</v>
      </c>
      <c r="EK30" s="246"/>
      <c r="EL30" s="228">
        <f t="shared" si="226"/>
        <v>42606</v>
      </c>
      <c r="EM30" s="44" t="str">
        <f t="shared" si="28"/>
        <v>4Wed</v>
      </c>
      <c r="EN30" s="229">
        <f>SUMPRODUCT((EN$6='Raw Data'!$I$2:$AN$2)*(EL30='Raw Data'!$B$3:$B$10473)*('Raw Data'!$I$3:$AN$10473))</f>
        <v>2764</v>
      </c>
      <c r="EO30" s="228">
        <f t="shared" si="227"/>
        <v>42575</v>
      </c>
      <c r="EP30" s="44" t="str">
        <f t="shared" si="29"/>
        <v>4Sun</v>
      </c>
      <c r="EQ30" s="229">
        <f>SUMPRODUCT((EQ$6='Raw Data'!$I$2:$AN$2)*(EO30='Raw Data'!$B$3:$B$10473)*('Raw Data'!$I$3:$AN$10473))</f>
        <v>1553</v>
      </c>
      <c r="ER30" s="228">
        <f t="shared" si="228"/>
        <v>42545</v>
      </c>
      <c r="ES30" s="44" t="str">
        <f t="shared" si="30"/>
        <v>4Fri</v>
      </c>
      <c r="ET30" s="229">
        <f>SUMPRODUCT((ET$6='Raw Data'!$I$2:$AN$2)*(ER30='Raw Data'!$B$3:$B$10473)*('Raw Data'!$I$3:$AN$10473))</f>
        <v>2502</v>
      </c>
      <c r="EU30" s="228">
        <f t="shared" si="229"/>
        <v>42514</v>
      </c>
      <c r="EV30" s="44" t="str">
        <f t="shared" si="31"/>
        <v>4Tue</v>
      </c>
      <c r="EW30" s="229">
        <f>SUMPRODUCT((EW$6='Raw Data'!$I$2:$AN$2)*(EU30='Raw Data'!$B$3:$B$10473)*('Raw Data'!$I$3:$AN$10473))</f>
        <v>2930</v>
      </c>
      <c r="EX30" s="14"/>
      <c r="EY30" s="49" t="s">
        <v>87</v>
      </c>
      <c r="EZ30" s="53">
        <f t="shared" si="314"/>
        <v>3.302198555911659E-2</v>
      </c>
      <c r="FA30" s="53">
        <f t="shared" si="124"/>
        <v>3.5107454447947051E-2</v>
      </c>
      <c r="FB30" s="53">
        <f t="shared" si="125"/>
        <v>3.5683396671471627E-2</v>
      </c>
      <c r="FC30" s="53">
        <f t="shared" si="126"/>
        <v>3.3156970674765113E-2</v>
      </c>
      <c r="FD30" s="55">
        <f t="shared" si="380"/>
        <v>3.4132212561356082E-2</v>
      </c>
      <c r="FE30" s="246"/>
      <c r="FF30" s="228">
        <f t="shared" si="230"/>
        <v>42606</v>
      </c>
      <c r="FG30" s="44" t="str">
        <f t="shared" si="32"/>
        <v>4Wed</v>
      </c>
      <c r="FH30" s="229">
        <f>SUMPRODUCT((FH$6='Raw Data'!$I$2:$AN$2)*(FF30='Raw Data'!$B$3:$B$10473)*('Raw Data'!$I$3:$AN$10473))</f>
        <v>2366</v>
      </c>
      <c r="FI30" s="228">
        <f t="shared" si="231"/>
        <v>42575</v>
      </c>
      <c r="FJ30" s="44" t="str">
        <f t="shared" si="33"/>
        <v>4Sun</v>
      </c>
      <c r="FK30" s="229">
        <f>SUMPRODUCT((FK$6='Raw Data'!$I$2:$AN$2)*(FI30='Raw Data'!$B$3:$B$10473)*('Raw Data'!$I$3:$AN$10473))</f>
        <v>1733</v>
      </c>
      <c r="FL30" s="228">
        <f t="shared" si="232"/>
        <v>42545</v>
      </c>
      <c r="FM30" s="44" t="str">
        <f t="shared" si="34"/>
        <v>4Fri</v>
      </c>
      <c r="FN30" s="229">
        <f>SUMPRODUCT((FN$6='Raw Data'!$I$2:$AN$2)*(FL30='Raw Data'!$B$3:$B$10473)*('Raw Data'!$I$3:$AN$10473))</f>
        <v>2227</v>
      </c>
      <c r="FO30" s="228">
        <f t="shared" si="233"/>
        <v>42514</v>
      </c>
      <c r="FP30" s="44" t="str">
        <f t="shared" si="35"/>
        <v>4Tue</v>
      </c>
      <c r="FQ30" s="229">
        <f>SUMPRODUCT((FQ$6='Raw Data'!$I$2:$AN$2)*(FO30='Raw Data'!$B$3:$B$10473)*('Raw Data'!$I$3:$AN$10473))</f>
        <v>1912</v>
      </c>
      <c r="FR30" s="14"/>
      <c r="FS30" s="49" t="s">
        <v>87</v>
      </c>
      <c r="FT30" s="53">
        <f t="shared" si="315"/>
        <v>3.1979533098816758E-2</v>
      </c>
      <c r="FU30" s="53">
        <f t="shared" si="129"/>
        <v>3.7190367763748018E-2</v>
      </c>
      <c r="FV30" s="53">
        <f t="shared" si="130"/>
        <v>3.5364603862830114E-2</v>
      </c>
      <c r="FW30" s="53">
        <f t="shared" si="131"/>
        <v>3.2814025555036722E-2</v>
      </c>
      <c r="FX30" s="55">
        <f t="shared" si="381"/>
        <v>3.4089314708933421E-2</v>
      </c>
      <c r="FY30" s="246"/>
      <c r="FZ30" s="228">
        <f t="shared" si="234"/>
        <v>42606</v>
      </c>
      <c r="GA30" s="44" t="str">
        <f t="shared" si="36"/>
        <v>4Wed</v>
      </c>
      <c r="GB30" s="229">
        <f>SUMPRODUCT((GB$6='Raw Data'!$I$2:$AN$2)*(FZ30='Raw Data'!$B$3:$B$10473)*('Raw Data'!$I$3:$AN$10473))</f>
        <v>123</v>
      </c>
      <c r="GC30" s="228">
        <f t="shared" si="235"/>
        <v>42575</v>
      </c>
      <c r="GD30" s="44" t="str">
        <f t="shared" si="37"/>
        <v>4Sun</v>
      </c>
      <c r="GE30" s="229">
        <f>SUMPRODUCT((GE$6='Raw Data'!$I$2:$AN$2)*(GC30='Raw Data'!$B$3:$B$10473)*('Raw Data'!$I$3:$AN$10473))</f>
        <v>142</v>
      </c>
      <c r="GF30" s="228">
        <f t="shared" si="236"/>
        <v>42545</v>
      </c>
      <c r="GG30" s="44" t="str">
        <f t="shared" si="38"/>
        <v>4Fri</v>
      </c>
      <c r="GH30" s="229">
        <f>SUMPRODUCT((GH$6='Raw Data'!$I$2:$AN$2)*(GF30='Raw Data'!$B$3:$B$10473)*('Raw Data'!$I$3:$AN$10473))</f>
        <v>127</v>
      </c>
      <c r="GI30" s="228">
        <f t="shared" si="237"/>
        <v>42514</v>
      </c>
      <c r="GJ30" s="44" t="str">
        <f t="shared" si="39"/>
        <v>4Tue</v>
      </c>
      <c r="GK30" s="229">
        <f>SUMPRODUCT((GK$6='Raw Data'!$I$2:$AN$2)*(GI30='Raw Data'!$B$3:$B$10473)*('Raw Data'!$I$3:$AN$10473))</f>
        <v>159</v>
      </c>
      <c r="GL30" s="14"/>
      <c r="GM30" s="49" t="s">
        <v>87</v>
      </c>
      <c r="GN30" s="53">
        <f t="shared" si="316"/>
        <v>2.7790432801822324E-2</v>
      </c>
      <c r="GO30" s="53">
        <f t="shared" si="134"/>
        <v>3.2969639468690699E-2</v>
      </c>
      <c r="GP30" s="53">
        <f t="shared" si="135"/>
        <v>4.4974759063790733E-2</v>
      </c>
      <c r="GQ30" s="53">
        <f t="shared" si="136"/>
        <v>3.3671586715867161E-2</v>
      </c>
      <c r="GR30" s="55">
        <f t="shared" si="382"/>
        <v>3.3320613092278933E-2</v>
      </c>
      <c r="GS30" s="246"/>
      <c r="GT30" s="228">
        <f t="shared" si="238"/>
        <v>42606</v>
      </c>
      <c r="GU30" s="44" t="str">
        <f t="shared" si="40"/>
        <v>4Wed</v>
      </c>
      <c r="GV30" s="229">
        <f>SUMPRODUCT((GV$6='Raw Data'!$I$2:$AN$2)*(GT30='Raw Data'!$B$3:$B$10473)*('Raw Data'!$I$3:$AN$10473))</f>
        <v>85</v>
      </c>
      <c r="GW30" s="228">
        <f t="shared" si="239"/>
        <v>42575</v>
      </c>
      <c r="GX30" s="44" t="str">
        <f t="shared" si="41"/>
        <v>4Sun</v>
      </c>
      <c r="GY30" s="229">
        <f>SUMPRODUCT((GY$6='Raw Data'!$I$2:$AN$2)*(GW30='Raw Data'!$B$3:$B$10473)*('Raw Data'!$I$3:$AN$10473))</f>
        <v>106</v>
      </c>
      <c r="GZ30" s="228">
        <f t="shared" si="240"/>
        <v>42545</v>
      </c>
      <c r="HA30" s="44" t="str">
        <f t="shared" si="42"/>
        <v>4Fri</v>
      </c>
      <c r="HB30" s="229">
        <f>SUMPRODUCT((HB$6='Raw Data'!$I$2:$AN$2)*(GZ30='Raw Data'!$B$3:$B$10473)*('Raw Data'!$I$3:$AN$10473))</f>
        <v>65</v>
      </c>
      <c r="HC30" s="228">
        <f t="shared" si="241"/>
        <v>42514</v>
      </c>
      <c r="HD30" s="44" t="str">
        <f t="shared" si="43"/>
        <v>4Tue</v>
      </c>
      <c r="HE30" s="229">
        <f>SUMPRODUCT((HE$6='Raw Data'!$I$2:$AN$2)*(HC30='Raw Data'!$B$3:$B$10473)*('Raw Data'!$I$3:$AN$10473))</f>
        <v>72</v>
      </c>
      <c r="HF30" s="14"/>
      <c r="HG30" s="49" t="s">
        <v>87</v>
      </c>
      <c r="HH30" s="53">
        <f t="shared" si="317"/>
        <v>3.819840364880274E-2</v>
      </c>
      <c r="HI30" s="53">
        <f t="shared" si="139"/>
        <v>3.7617554858934171E-2</v>
      </c>
      <c r="HJ30" s="53">
        <f t="shared" si="140"/>
        <v>3.2196452933151432E-2</v>
      </c>
      <c r="HK30" s="53">
        <f t="shared" si="141"/>
        <v>2.9423619508262798E-2</v>
      </c>
      <c r="HL30" s="55">
        <f t="shared" si="383"/>
        <v>3.4907003896042801E-2</v>
      </c>
      <c r="HM30" s="246"/>
      <c r="HN30" s="228">
        <f t="shared" si="242"/>
        <v>42606</v>
      </c>
      <c r="HO30" s="44" t="str">
        <f t="shared" si="44"/>
        <v>4Wed</v>
      </c>
      <c r="HP30" s="229">
        <f>SUMPRODUCT((HP$6='Raw Data'!$I$2:$AN$2)*(HN30='Raw Data'!$B$3:$B$10473)*('Raw Data'!$I$3:$AN$10473))</f>
        <v>149</v>
      </c>
      <c r="HQ30" s="228">
        <f t="shared" si="243"/>
        <v>42575</v>
      </c>
      <c r="HR30" s="44" t="str">
        <f t="shared" si="45"/>
        <v>4Sun</v>
      </c>
      <c r="HS30" s="229">
        <f>SUMPRODUCT((HS$6='Raw Data'!$I$2:$AN$2)*(HQ30='Raw Data'!$B$3:$B$10473)*('Raw Data'!$I$3:$AN$10473))</f>
        <v>96</v>
      </c>
      <c r="HT30" s="228">
        <f t="shared" si="244"/>
        <v>42545</v>
      </c>
      <c r="HU30" s="44" t="str">
        <f t="shared" si="46"/>
        <v>4Fri</v>
      </c>
      <c r="HV30" s="229">
        <f>SUMPRODUCT((HV$6='Raw Data'!$I$2:$AN$2)*(HT30='Raw Data'!$B$3:$B$10473)*('Raw Data'!$I$3:$AN$10473))</f>
        <v>236</v>
      </c>
      <c r="HW30" s="228">
        <f t="shared" si="245"/>
        <v>42514</v>
      </c>
      <c r="HX30" s="44" t="str">
        <f t="shared" si="47"/>
        <v>4Tue</v>
      </c>
      <c r="HY30" s="229">
        <f>SUMPRODUCT((HY$6='Raw Data'!$I$2:$AN$2)*(HW30='Raw Data'!$B$3:$B$10473)*('Raw Data'!$I$3:$AN$10473))</f>
        <v>181</v>
      </c>
      <c r="HZ30" s="14"/>
      <c r="IA30" s="49" t="s">
        <v>87</v>
      </c>
      <c r="IB30" s="53">
        <f t="shared" si="318"/>
        <v>4.0042149631190724E-2</v>
      </c>
      <c r="IC30" s="53">
        <f t="shared" si="144"/>
        <v>4.5940959409594098E-2</v>
      </c>
      <c r="ID30" s="53">
        <f t="shared" si="145"/>
        <v>4.0741539124811384E-2</v>
      </c>
      <c r="IE30" s="53">
        <f t="shared" si="146"/>
        <v>3.3543890219995647E-2</v>
      </c>
      <c r="IF30" s="55">
        <f t="shared" si="384"/>
        <v>4.0391844378001057E-2</v>
      </c>
      <c r="IG30" s="246"/>
      <c r="IH30" s="228">
        <f t="shared" si="246"/>
        <v>42606</v>
      </c>
      <c r="II30" s="44" t="str">
        <f t="shared" si="48"/>
        <v>4Wed</v>
      </c>
      <c r="IJ30" s="229">
        <f>SUMPRODUCT((IJ$6='Raw Data'!$I$2:$AN$2)*(IH30='Raw Data'!$B$3:$B$10473)*('Raw Data'!$I$3:$AN$10473))</f>
        <v>38</v>
      </c>
      <c r="IK30" s="228">
        <f t="shared" si="247"/>
        <v>42575</v>
      </c>
      <c r="IL30" s="44" t="str">
        <f t="shared" si="49"/>
        <v>4Sun</v>
      </c>
      <c r="IM30" s="229">
        <f>SUMPRODUCT((IM$6='Raw Data'!$I$2:$AN$2)*(IK30='Raw Data'!$B$3:$B$10473)*('Raw Data'!$I$3:$AN$10473))</f>
        <v>0</v>
      </c>
      <c r="IN30" s="228">
        <f t="shared" si="248"/>
        <v>42545</v>
      </c>
      <c r="IO30" s="44" t="str">
        <f t="shared" si="50"/>
        <v>4Fri</v>
      </c>
      <c r="IP30" s="229">
        <f>SUMPRODUCT((IP$6='Raw Data'!$I$2:$AN$2)*(IN30='Raw Data'!$B$3:$B$10473)*('Raw Data'!$I$3:$AN$10473))</f>
        <v>18</v>
      </c>
      <c r="IQ30" s="228">
        <f t="shared" si="249"/>
        <v>42514</v>
      </c>
      <c r="IR30" s="44" t="str">
        <f t="shared" si="51"/>
        <v>4Tue</v>
      </c>
      <c r="IS30" s="229">
        <f>SUMPRODUCT((IS$6='Raw Data'!$I$2:$AN$2)*(IQ30='Raw Data'!$B$3:$B$10473)*('Raw Data'!$I$3:$AN$10473))</f>
        <v>19</v>
      </c>
      <c r="IT30" s="14"/>
      <c r="IU30" s="49" t="s">
        <v>87</v>
      </c>
      <c r="IV30" s="53">
        <f t="shared" si="319"/>
        <v>5.1785714285714289E-2</v>
      </c>
      <c r="IW30" s="53">
        <f t="shared" si="149"/>
        <v>4.267161410018553E-2</v>
      </c>
      <c r="IX30" s="53">
        <f t="shared" si="150"/>
        <v>4.6728971962616821E-2</v>
      </c>
      <c r="IY30" s="53">
        <f t="shared" si="151"/>
        <v>3.8860103626943004E-2</v>
      </c>
      <c r="IZ30" s="55">
        <f t="shared" si="385"/>
        <v>4.4700293031401175E-2</v>
      </c>
      <c r="JA30" s="246"/>
      <c r="JB30" s="228">
        <f t="shared" si="250"/>
        <v>42606</v>
      </c>
      <c r="JC30" s="44" t="str">
        <f t="shared" si="52"/>
        <v>4Wed</v>
      </c>
      <c r="JD30" s="229">
        <f>SUMPRODUCT((JD$6='Raw Data'!$I$2:$AN$2)*(JB30='Raw Data'!$B$3:$B$10473)*('Raw Data'!$I$3:$AN$10473))</f>
        <v>85</v>
      </c>
      <c r="JE30" s="228">
        <f t="shared" si="251"/>
        <v>42575</v>
      </c>
      <c r="JF30" s="44" t="str">
        <f t="shared" si="53"/>
        <v>4Sun</v>
      </c>
      <c r="JG30" s="229">
        <f>SUMPRODUCT((JG$6='Raw Data'!$I$2:$AN$2)*(JE30='Raw Data'!$B$3:$B$10473)*('Raw Data'!$I$3:$AN$10473))</f>
        <v>0</v>
      </c>
      <c r="JH30" s="228">
        <f t="shared" si="252"/>
        <v>42545</v>
      </c>
      <c r="JI30" s="44" t="str">
        <f t="shared" si="54"/>
        <v>4Fri</v>
      </c>
      <c r="JJ30" s="229">
        <f>SUMPRODUCT((JJ$6='Raw Data'!$I$2:$AN$2)*(JH30='Raw Data'!$B$3:$B$10473)*('Raw Data'!$I$3:$AN$10473))</f>
        <v>77</v>
      </c>
      <c r="JK30" s="228">
        <f t="shared" si="253"/>
        <v>42514</v>
      </c>
      <c r="JL30" s="44" t="str">
        <f t="shared" si="55"/>
        <v>4Tue</v>
      </c>
      <c r="JM30" s="229">
        <f>SUMPRODUCT((JM$6='Raw Data'!$I$2:$AN$2)*(JK30='Raw Data'!$B$3:$B$10473)*('Raw Data'!$I$3:$AN$10473))</f>
        <v>86</v>
      </c>
      <c r="JN30" s="14"/>
      <c r="JO30" s="49" t="s">
        <v>87</v>
      </c>
      <c r="JP30" s="53">
        <f t="shared" si="320"/>
        <v>3.4445051940951342E-2</v>
      </c>
      <c r="JQ30" s="53">
        <f t="shared" si="154"/>
        <v>3.8073908174692049E-2</v>
      </c>
      <c r="JR30" s="53">
        <f t="shared" si="155"/>
        <v>4.6324891908585547E-2</v>
      </c>
      <c r="JS30" s="53">
        <f t="shared" si="156"/>
        <v>4.3130990415335461E-2</v>
      </c>
      <c r="JT30" s="55">
        <f t="shared" si="386"/>
        <v>4.0602449295013755E-2</v>
      </c>
      <c r="JU30" s="246"/>
      <c r="JV30" s="228">
        <f t="shared" si="254"/>
        <v>42606</v>
      </c>
      <c r="JW30" s="44" t="str">
        <f t="shared" si="56"/>
        <v>4Wed</v>
      </c>
      <c r="JX30" s="229">
        <f>SUMPRODUCT((JX$6='Raw Data'!$I$2:$AN$2)*(JV30='Raw Data'!$B$3:$B$10473)*('Raw Data'!$I$3:$AN$10473))</f>
        <v>656</v>
      </c>
      <c r="JY30" s="228">
        <f t="shared" si="255"/>
        <v>42575</v>
      </c>
      <c r="JZ30" s="44" t="str">
        <f t="shared" si="57"/>
        <v>4Sun</v>
      </c>
      <c r="KA30" s="229">
        <f>SUMPRODUCT((KA$6='Raw Data'!$I$2:$AN$2)*(JY30='Raw Data'!$B$3:$B$10473)*('Raw Data'!$I$3:$AN$10473))</f>
        <v>130</v>
      </c>
      <c r="KB30" s="228">
        <f t="shared" si="256"/>
        <v>42545</v>
      </c>
      <c r="KC30" s="44" t="str">
        <f t="shared" si="58"/>
        <v>4Fri</v>
      </c>
      <c r="KD30" s="229">
        <f>SUMPRODUCT((KD$6='Raw Data'!$I$2:$AN$2)*(KB30='Raw Data'!$B$3:$B$10473)*('Raw Data'!$I$3:$AN$10473))</f>
        <v>508</v>
      </c>
      <c r="KE30" s="228">
        <f t="shared" si="257"/>
        <v>42514</v>
      </c>
      <c r="KF30" s="44" t="str">
        <f t="shared" si="59"/>
        <v>4Tue</v>
      </c>
      <c r="KG30" s="229">
        <f>SUMPRODUCT((KG$6='Raw Data'!$I$2:$AN$2)*(KE30='Raw Data'!$B$3:$B$10473)*('Raw Data'!$I$3:$AN$10473))</f>
        <v>616</v>
      </c>
      <c r="KH30" s="14"/>
      <c r="KI30" s="49" t="s">
        <v>87</v>
      </c>
      <c r="KJ30" s="53">
        <f t="shared" si="321"/>
        <v>3.9947865754317365E-2</v>
      </c>
      <c r="KK30" s="53">
        <f t="shared" si="159"/>
        <v>4.3632567849686846E-2</v>
      </c>
      <c r="KL30" s="53">
        <f t="shared" si="160"/>
        <v>4.6374781085814359E-2</v>
      </c>
      <c r="KM30" s="53">
        <f t="shared" si="161"/>
        <v>3.8021820082315277E-2</v>
      </c>
      <c r="KN30" s="55">
        <f t="shared" si="387"/>
        <v>4.1790216802002109E-2</v>
      </c>
      <c r="KO30" s="246"/>
      <c r="KP30" s="228">
        <f t="shared" si="258"/>
        <v>42606</v>
      </c>
      <c r="KQ30" s="44" t="str">
        <f t="shared" si="60"/>
        <v>4Wed</v>
      </c>
      <c r="KR30" s="229">
        <f>SUMPRODUCT((KR$6='Raw Data'!$I$2:$AN$2)*(KP30='Raw Data'!$B$3:$B$10473)*('Raw Data'!$I$3:$AN$10473))</f>
        <v>131</v>
      </c>
      <c r="KS30" s="228">
        <f t="shared" si="259"/>
        <v>42575</v>
      </c>
      <c r="KT30" s="44" t="str">
        <f t="shared" si="61"/>
        <v>4Sun</v>
      </c>
      <c r="KU30" s="229">
        <f>SUMPRODUCT((KU$6='Raw Data'!$I$2:$AN$2)*(KS30='Raw Data'!$B$3:$B$10473)*('Raw Data'!$I$3:$AN$10473))</f>
        <v>77</v>
      </c>
      <c r="KV30" s="228">
        <f t="shared" si="260"/>
        <v>42545</v>
      </c>
      <c r="KW30" s="44" t="str">
        <f t="shared" si="62"/>
        <v>4Fri</v>
      </c>
      <c r="KX30" s="229">
        <f>SUMPRODUCT((KX$6='Raw Data'!$I$2:$AN$2)*(KV30='Raw Data'!$B$3:$B$10473)*('Raw Data'!$I$3:$AN$10473))</f>
        <v>82</v>
      </c>
      <c r="KY30" s="228">
        <f t="shared" si="261"/>
        <v>42514</v>
      </c>
      <c r="KZ30" s="44" t="str">
        <f t="shared" si="63"/>
        <v>4Tue</v>
      </c>
      <c r="LA30" s="229">
        <f>SUMPRODUCT((LA$6='Raw Data'!$I$2:$AN$2)*(KY30='Raw Data'!$B$3:$B$10473)*('Raw Data'!$I$3:$AN$10473))</f>
        <v>117</v>
      </c>
      <c r="LB30" s="14"/>
      <c r="LC30" s="49" t="s">
        <v>87</v>
      </c>
      <c r="LD30" s="53">
        <f t="shared" si="322"/>
        <v>3.8582953349701861E-2</v>
      </c>
      <c r="LE30" s="53">
        <f t="shared" si="164"/>
        <v>3.9627739417592317E-2</v>
      </c>
      <c r="LF30" s="53">
        <f t="shared" si="165"/>
        <v>3.9435716575825584E-2</v>
      </c>
      <c r="LG30" s="53">
        <f t="shared" si="166"/>
        <v>3.9021549213744906E-2</v>
      </c>
      <c r="LH30" s="55">
        <f t="shared" si="388"/>
        <v>3.9228632894785245E-2</v>
      </c>
      <c r="LI30" s="246"/>
      <c r="LJ30" s="228">
        <f t="shared" si="262"/>
        <v>42606</v>
      </c>
      <c r="LK30" s="44" t="str">
        <f t="shared" si="64"/>
        <v>4Wed</v>
      </c>
      <c r="LL30" s="229">
        <f>SUMPRODUCT((LL$6='Raw Data'!$I$2:$AN$2)*(LJ30='Raw Data'!$B$3:$B$10473)*('Raw Data'!$I$3:$AN$10473))</f>
        <v>0</v>
      </c>
      <c r="LM30" s="228">
        <f t="shared" si="263"/>
        <v>42575</v>
      </c>
      <c r="LN30" s="44" t="str">
        <f t="shared" si="65"/>
        <v>4Sun</v>
      </c>
      <c r="LO30" s="229">
        <f>SUMPRODUCT((LO$6='Raw Data'!$I$2:$AN$2)*(LM30='Raw Data'!$B$3:$B$10473)*('Raw Data'!$I$3:$AN$10473))</f>
        <v>0</v>
      </c>
      <c r="LP30" s="228">
        <f t="shared" si="264"/>
        <v>42545</v>
      </c>
      <c r="LQ30" s="44" t="str">
        <f t="shared" si="66"/>
        <v>4Fri</v>
      </c>
      <c r="LR30" s="229">
        <f>SUMPRODUCT((LR$6='Raw Data'!$I$2:$AN$2)*(LP30='Raw Data'!$B$3:$B$10473)*('Raw Data'!$I$3:$AN$10473))</f>
        <v>0</v>
      </c>
      <c r="LS30" s="228">
        <f t="shared" si="265"/>
        <v>42514</v>
      </c>
      <c r="LT30" s="44" t="str">
        <f t="shared" si="67"/>
        <v>4Tue</v>
      </c>
      <c r="LU30" s="229">
        <f>SUMPRODUCT((LU$6='Raw Data'!$I$2:$AN$2)*(LS30='Raw Data'!$B$3:$B$10473)*('Raw Data'!$I$3:$AN$10473))</f>
        <v>0</v>
      </c>
      <c r="LV30" s="14"/>
      <c r="LW30" s="49" t="s">
        <v>87</v>
      </c>
      <c r="LX30" s="53" t="str">
        <f t="shared" si="323"/>
        <v/>
      </c>
      <c r="LY30" s="53" t="str">
        <f t="shared" si="169"/>
        <v/>
      </c>
      <c r="LZ30" s="53" t="str">
        <f t="shared" si="170"/>
        <v/>
      </c>
      <c r="MA30" s="53" t="str">
        <f t="shared" si="171"/>
        <v/>
      </c>
      <c r="MB30" s="55" t="str">
        <f t="shared" si="389"/>
        <v/>
      </c>
      <c r="MC30" s="246"/>
      <c r="MD30" s="228">
        <f t="shared" si="266"/>
        <v>42606</v>
      </c>
      <c r="ME30" s="44" t="str">
        <f t="shared" si="68"/>
        <v>4Wed</v>
      </c>
      <c r="MF30" s="229">
        <f>SUMPRODUCT((MF$6='Raw Data'!$I$2:$AN$2)*(MD30='Raw Data'!$B$3:$B$10473)*('Raw Data'!$I$3:$AN$10473))</f>
        <v>0</v>
      </c>
      <c r="MG30" s="228">
        <f t="shared" si="267"/>
        <v>42575</v>
      </c>
      <c r="MH30" s="44" t="str">
        <f t="shared" si="69"/>
        <v>4Sun</v>
      </c>
      <c r="MI30" s="229">
        <f>SUMPRODUCT((MI$6='Raw Data'!$I$2:$AN$2)*(MG30='Raw Data'!$B$3:$B$10473)*('Raw Data'!$I$3:$AN$10473))</f>
        <v>0</v>
      </c>
      <c r="MJ30" s="228">
        <f t="shared" si="268"/>
        <v>42545</v>
      </c>
      <c r="MK30" s="44" t="str">
        <f t="shared" si="70"/>
        <v>4Fri</v>
      </c>
      <c r="ML30" s="229">
        <f>SUMPRODUCT((ML$6='Raw Data'!$I$2:$AN$2)*(MJ30='Raw Data'!$B$3:$B$10473)*('Raw Data'!$I$3:$AN$10473))</f>
        <v>0</v>
      </c>
      <c r="MM30" s="228">
        <f t="shared" si="269"/>
        <v>42514</v>
      </c>
      <c r="MN30" s="44" t="str">
        <f t="shared" si="71"/>
        <v>4Tue</v>
      </c>
      <c r="MO30" s="229">
        <f>SUMPRODUCT((MO$6='Raw Data'!$I$2:$AN$2)*(MM30='Raw Data'!$B$3:$B$10473)*('Raw Data'!$I$3:$AN$10473))</f>
        <v>0</v>
      </c>
      <c r="MP30" s="14"/>
      <c r="MQ30" s="49" t="s">
        <v>87</v>
      </c>
      <c r="MR30" s="53" t="str">
        <f t="shared" si="324"/>
        <v/>
      </c>
      <c r="MS30" s="53" t="str">
        <f t="shared" si="174"/>
        <v/>
      </c>
      <c r="MT30" s="53" t="str">
        <f t="shared" si="175"/>
        <v/>
      </c>
      <c r="MU30" s="53" t="str">
        <f t="shared" si="176"/>
        <v/>
      </c>
      <c r="MV30" s="55" t="str">
        <f t="shared" si="390"/>
        <v/>
      </c>
      <c r="MW30" s="246"/>
      <c r="MX30" s="228">
        <f t="shared" si="270"/>
        <v>42606</v>
      </c>
      <c r="MY30" s="44" t="str">
        <f t="shared" si="72"/>
        <v>4Wed</v>
      </c>
      <c r="MZ30" s="229">
        <f>SUMPRODUCT((MZ$6='Raw Data'!$I$2:$AN$2)*(MX30='Raw Data'!$B$3:$B$10473)*('Raw Data'!$I$3:$AN$10473))</f>
        <v>0</v>
      </c>
      <c r="NA30" s="228">
        <f t="shared" si="271"/>
        <v>42575</v>
      </c>
      <c r="NB30" s="44" t="str">
        <f t="shared" si="73"/>
        <v>4Sun</v>
      </c>
      <c r="NC30" s="229">
        <f>SUMPRODUCT((NC$6='Raw Data'!$I$2:$AN$2)*(NA30='Raw Data'!$B$3:$B$10473)*('Raw Data'!$I$3:$AN$10473))</f>
        <v>0</v>
      </c>
      <c r="ND30" s="228">
        <f t="shared" si="272"/>
        <v>42545</v>
      </c>
      <c r="NE30" s="44" t="str">
        <f t="shared" si="74"/>
        <v>4Fri</v>
      </c>
      <c r="NF30" s="229">
        <f>SUMPRODUCT((NF$6='Raw Data'!$I$2:$AN$2)*(ND30='Raw Data'!$B$3:$B$10473)*('Raw Data'!$I$3:$AN$10473))</f>
        <v>0</v>
      </c>
      <c r="NG30" s="228">
        <f t="shared" si="273"/>
        <v>42514</v>
      </c>
      <c r="NH30" s="44" t="str">
        <f t="shared" si="75"/>
        <v>4Tue</v>
      </c>
      <c r="NI30" s="229">
        <f>SUMPRODUCT((NI$6='Raw Data'!$I$2:$AN$2)*(NG30='Raw Data'!$B$3:$B$10473)*('Raw Data'!$I$3:$AN$10473))</f>
        <v>0</v>
      </c>
      <c r="NJ30" s="14"/>
      <c r="NK30" s="49" t="s">
        <v>87</v>
      </c>
      <c r="NL30" s="53" t="str">
        <f t="shared" si="325"/>
        <v/>
      </c>
      <c r="NM30" s="53" t="str">
        <f t="shared" si="179"/>
        <v/>
      </c>
      <c r="NN30" s="53" t="str">
        <f t="shared" si="180"/>
        <v/>
      </c>
      <c r="NO30" s="53" t="str">
        <f t="shared" si="181"/>
        <v/>
      </c>
      <c r="NP30" s="55" t="str">
        <f t="shared" si="391"/>
        <v/>
      </c>
      <c r="NQ30" s="246"/>
      <c r="NR30" s="228">
        <f t="shared" si="274"/>
        <v>42606</v>
      </c>
      <c r="NS30" s="44" t="str">
        <f t="shared" si="76"/>
        <v>4Wed</v>
      </c>
      <c r="NT30" s="229">
        <f>SUMPRODUCT((NT$6='Raw Data'!$I$2:$AN$2)*(NR30='Raw Data'!$B$3:$B$10473)*('Raw Data'!$I$3:$AN$10473))</f>
        <v>0</v>
      </c>
      <c r="NU30" s="228">
        <f t="shared" si="275"/>
        <v>42575</v>
      </c>
      <c r="NV30" s="44" t="str">
        <f t="shared" si="77"/>
        <v>4Sun</v>
      </c>
      <c r="NW30" s="229">
        <f>SUMPRODUCT((NW$6='Raw Data'!$I$2:$AN$2)*(NU30='Raw Data'!$B$3:$B$10473)*('Raw Data'!$I$3:$AN$10473))</f>
        <v>0</v>
      </c>
      <c r="NX30" s="228">
        <f t="shared" si="276"/>
        <v>42545</v>
      </c>
      <c r="NY30" s="44" t="str">
        <f t="shared" si="78"/>
        <v>4Fri</v>
      </c>
      <c r="NZ30" s="229">
        <f>SUMPRODUCT((NZ$6='Raw Data'!$I$2:$AN$2)*(NX30='Raw Data'!$B$3:$B$10473)*('Raw Data'!$I$3:$AN$10473))</f>
        <v>0</v>
      </c>
      <c r="OA30" s="228">
        <f t="shared" si="277"/>
        <v>42514</v>
      </c>
      <c r="OB30" s="44" t="str">
        <f t="shared" si="79"/>
        <v>4Tue</v>
      </c>
      <c r="OC30" s="229">
        <f>SUMPRODUCT((OC$6='Raw Data'!$I$2:$AN$2)*(OA30='Raw Data'!$B$3:$B$10473)*('Raw Data'!$I$3:$AN$10473))</f>
        <v>0</v>
      </c>
      <c r="OD30" s="14"/>
      <c r="OE30" s="49" t="s">
        <v>87</v>
      </c>
      <c r="OF30" s="53" t="str">
        <f t="shared" si="326"/>
        <v/>
      </c>
      <c r="OG30" s="53" t="str">
        <f t="shared" si="184"/>
        <v/>
      </c>
      <c r="OH30" s="53" t="str">
        <f t="shared" si="185"/>
        <v/>
      </c>
      <c r="OI30" s="53" t="str">
        <f t="shared" si="186"/>
        <v/>
      </c>
      <c r="OJ30" s="55" t="str">
        <f t="shared" si="392"/>
        <v/>
      </c>
      <c r="OK30" s="246"/>
      <c r="OL30" s="228">
        <f t="shared" si="278"/>
        <v>42606</v>
      </c>
      <c r="OM30" s="44" t="str">
        <f t="shared" si="80"/>
        <v>4Wed</v>
      </c>
      <c r="ON30" s="229">
        <f>SUMPRODUCT((ON$6='Raw Data'!$I$2:$AN$2)*(OL30='Raw Data'!$B$3:$B$10473)*('Raw Data'!$I$3:$AN$10473))</f>
        <v>0</v>
      </c>
      <c r="OO30" s="228">
        <f t="shared" si="279"/>
        <v>42575</v>
      </c>
      <c r="OP30" s="44" t="str">
        <f t="shared" si="81"/>
        <v>4Sun</v>
      </c>
      <c r="OQ30" s="229">
        <f>SUMPRODUCT((OQ$6='Raw Data'!$I$2:$AN$2)*(OO30='Raw Data'!$B$3:$B$10473)*('Raw Data'!$I$3:$AN$10473))</f>
        <v>0</v>
      </c>
      <c r="OR30" s="228">
        <f t="shared" si="280"/>
        <v>42545</v>
      </c>
      <c r="OS30" s="44" t="str">
        <f t="shared" si="82"/>
        <v>4Fri</v>
      </c>
      <c r="OT30" s="229">
        <f>SUMPRODUCT((OT$6='Raw Data'!$I$2:$AN$2)*(OR30='Raw Data'!$B$3:$B$10473)*('Raw Data'!$I$3:$AN$10473))</f>
        <v>0</v>
      </c>
      <c r="OU30" s="228">
        <f t="shared" si="281"/>
        <v>42514</v>
      </c>
      <c r="OV30" s="44" t="str">
        <f t="shared" si="83"/>
        <v>4Tue</v>
      </c>
      <c r="OW30" s="229">
        <f>SUMPRODUCT((OW$6='Raw Data'!$I$2:$AN$2)*(OU30='Raw Data'!$B$3:$B$10473)*('Raw Data'!$I$3:$AN$10473))</f>
        <v>0</v>
      </c>
      <c r="OX30" s="14"/>
      <c r="OY30" s="49" t="s">
        <v>87</v>
      </c>
      <c r="OZ30" s="53" t="str">
        <f t="shared" si="327"/>
        <v/>
      </c>
      <c r="PA30" s="53" t="str">
        <f t="shared" si="189"/>
        <v/>
      </c>
      <c r="PB30" s="53" t="str">
        <f t="shared" si="190"/>
        <v/>
      </c>
      <c r="PC30" s="53" t="str">
        <f t="shared" si="191"/>
        <v/>
      </c>
      <c r="PD30" s="55" t="str">
        <f t="shared" si="393"/>
        <v/>
      </c>
      <c r="PE30" s="246"/>
      <c r="PF30" s="228">
        <f t="shared" si="282"/>
        <v>42606</v>
      </c>
      <c r="PG30" s="44" t="str">
        <f t="shared" si="84"/>
        <v>4Wed</v>
      </c>
      <c r="PH30" s="229">
        <f>SUMPRODUCT((PH$6='Raw Data'!$I$2:$AN$2)*(PF30='Raw Data'!$B$3:$B$10473)*('Raw Data'!$I$3:$AN$10473))</f>
        <v>0</v>
      </c>
      <c r="PI30" s="228">
        <f t="shared" si="283"/>
        <v>42575</v>
      </c>
      <c r="PJ30" s="44" t="str">
        <f t="shared" si="85"/>
        <v>4Sun</v>
      </c>
      <c r="PK30" s="229">
        <f>SUMPRODUCT((PK$6='Raw Data'!$I$2:$AN$2)*(PI30='Raw Data'!$B$3:$B$10473)*('Raw Data'!$I$3:$AN$10473))</f>
        <v>0</v>
      </c>
      <c r="PL30" s="228">
        <f t="shared" si="284"/>
        <v>42545</v>
      </c>
      <c r="PM30" s="44" t="str">
        <f t="shared" si="86"/>
        <v>4Fri</v>
      </c>
      <c r="PN30" s="229">
        <f>SUMPRODUCT((PN$6='Raw Data'!$I$2:$AN$2)*(PL30='Raw Data'!$B$3:$B$10473)*('Raw Data'!$I$3:$AN$10473))</f>
        <v>0</v>
      </c>
      <c r="PO30" s="228">
        <f t="shared" si="285"/>
        <v>42514</v>
      </c>
      <c r="PP30" s="44" t="str">
        <f t="shared" si="87"/>
        <v>4Tue</v>
      </c>
      <c r="PQ30" s="229">
        <f>SUMPRODUCT((PQ$6='Raw Data'!$I$2:$AN$2)*(PO30='Raw Data'!$B$3:$B$10473)*('Raw Data'!$I$3:$AN$10473))</f>
        <v>0</v>
      </c>
      <c r="PR30" s="14"/>
      <c r="PS30" s="49" t="s">
        <v>87</v>
      </c>
      <c r="PT30" s="53" t="str">
        <f t="shared" si="328"/>
        <v/>
      </c>
      <c r="PU30" s="53" t="str">
        <f t="shared" si="194"/>
        <v/>
      </c>
      <c r="PV30" s="53" t="str">
        <f t="shared" si="195"/>
        <v/>
      </c>
      <c r="PW30" s="53" t="str">
        <f t="shared" si="196"/>
        <v/>
      </c>
      <c r="PX30" s="55" t="str">
        <f t="shared" si="394"/>
        <v/>
      </c>
    </row>
    <row r="31" spans="2:440" ht="12.75" customHeight="1" x14ac:dyDescent="0.25">
      <c r="B31" s="228">
        <f t="shared" si="198"/>
        <v>42607</v>
      </c>
      <c r="C31" s="44" t="str">
        <f t="shared" si="0"/>
        <v>4Thu</v>
      </c>
      <c r="D31" s="229">
        <f>SUMPRODUCT((D$6='Raw Data'!$I$2:$AN$2)*(B31='Raw Data'!$B$3:$B$10473)*('Raw Data'!$I$3:$AN$10473))</f>
        <v>218</v>
      </c>
      <c r="E31" s="228">
        <f t="shared" si="199"/>
        <v>42576</v>
      </c>
      <c r="F31" s="44" t="str">
        <f t="shared" si="1"/>
        <v>4Mon</v>
      </c>
      <c r="G31" s="229">
        <f>SUMPRODUCT((G$6='Raw Data'!$I$2:$AN$2)*(E31='Raw Data'!$B$3:$B$10473)*('Raw Data'!$I$3:$AN$10473))</f>
        <v>240</v>
      </c>
      <c r="H31" s="228">
        <f t="shared" si="200"/>
        <v>42546</v>
      </c>
      <c r="I31" s="44" t="str">
        <f t="shared" si="2"/>
        <v>4Sat</v>
      </c>
      <c r="J31" s="229">
        <f>SUMPRODUCT((J$6='Raw Data'!$I$2:$AN$2)*(H31='Raw Data'!$B$3:$B$10473)*('Raw Data'!$I$3:$AN$10473))</f>
        <v>188</v>
      </c>
      <c r="K31" s="228">
        <f t="shared" si="201"/>
        <v>42515</v>
      </c>
      <c r="L31" s="44" t="str">
        <f t="shared" si="3"/>
        <v>4Wed</v>
      </c>
      <c r="M31" s="229">
        <f>SUMPRODUCT((M$6='Raw Data'!$I$2:$AN$2)*(K31='Raw Data'!$B$3:$B$10473)*('Raw Data'!$I$3:$AN$10473))</f>
        <v>171</v>
      </c>
      <c r="N31" s="14"/>
      <c r="O31" s="49" t="s">
        <v>88</v>
      </c>
      <c r="P31" s="233" t="str">
        <f t="shared" si="88"/>
        <v/>
      </c>
      <c r="Q31" s="233">
        <f t="shared" si="89"/>
        <v>4.0658602150537633E-2</v>
      </c>
      <c r="R31" s="233" t="str">
        <f t="shared" si="90"/>
        <v/>
      </c>
      <c r="S31" s="233" t="str">
        <f t="shared" si="91"/>
        <v/>
      </c>
      <c r="T31" s="239">
        <f>IFERROR(MEDIAN(T27:T30),"")</f>
        <v>3.4771762637385475E-2</v>
      </c>
      <c r="U31" s="246"/>
      <c r="V31" s="228">
        <f t="shared" si="202"/>
        <v>42607</v>
      </c>
      <c r="W31" s="44" t="str">
        <f t="shared" si="4"/>
        <v>4Thu</v>
      </c>
      <c r="X31" s="229">
        <f>SUMPRODUCT((X$6='Raw Data'!$I$2:$AN$2)*(V31='Raw Data'!$B$3:$B$10473)*('Raw Data'!$I$3:$AN$10473))</f>
        <v>290</v>
      </c>
      <c r="Y31" s="228">
        <f t="shared" si="203"/>
        <v>42576</v>
      </c>
      <c r="Z31" s="44" t="str">
        <f t="shared" si="5"/>
        <v>4Mon</v>
      </c>
      <c r="AA31" s="229">
        <f>SUMPRODUCT((AA$6='Raw Data'!$I$2:$AN$2)*(Y31='Raw Data'!$B$3:$B$10473)*('Raw Data'!$I$3:$AN$10473))</f>
        <v>365</v>
      </c>
      <c r="AB31" s="228">
        <f t="shared" si="204"/>
        <v>42546</v>
      </c>
      <c r="AC31" s="44" t="str">
        <f t="shared" si="6"/>
        <v>4Sat</v>
      </c>
      <c r="AD31" s="229">
        <f>SUMPRODUCT((AD$6='Raw Data'!$I$2:$AN$2)*(AB31='Raw Data'!$B$3:$B$10473)*('Raw Data'!$I$3:$AN$10473))</f>
        <v>241</v>
      </c>
      <c r="AE31" s="228">
        <f t="shared" si="205"/>
        <v>42515</v>
      </c>
      <c r="AF31" s="44" t="str">
        <f t="shared" si="7"/>
        <v>4Wed</v>
      </c>
      <c r="AG31" s="229">
        <f>SUMPRODUCT((AG$6='Raw Data'!$I$2:$AN$2)*(AE31='Raw Data'!$B$3:$B$10473)*('Raw Data'!$I$3:$AN$10473))</f>
        <v>183</v>
      </c>
      <c r="AH31" s="14"/>
      <c r="AI31" s="49" t="s">
        <v>88</v>
      </c>
      <c r="AJ31" s="233" t="str">
        <f t="shared" si="308"/>
        <v/>
      </c>
      <c r="AK31" s="233">
        <f t="shared" si="94"/>
        <v>3.6734012355985973E-2</v>
      </c>
      <c r="AL31" s="233" t="str">
        <f t="shared" si="95"/>
        <v/>
      </c>
      <c r="AM31" s="233" t="str">
        <f t="shared" si="96"/>
        <v/>
      </c>
      <c r="AN31" s="239">
        <f>IFERROR(MEDIAN(AN27:AN30),"")</f>
        <v>3.5601554756910257E-2</v>
      </c>
      <c r="AO31" s="246"/>
      <c r="AP31" s="228">
        <f t="shared" si="206"/>
        <v>42607</v>
      </c>
      <c r="AQ31" s="44" t="str">
        <f t="shared" si="8"/>
        <v>4Thu</v>
      </c>
      <c r="AR31" s="229">
        <f>SUMPRODUCT((AR$6='Raw Data'!$I$2:$AN$2)*(AP31='Raw Data'!$B$3:$B$10473)*('Raw Data'!$I$3:$AN$10473))</f>
        <v>97</v>
      </c>
      <c r="AS31" s="228">
        <f t="shared" si="207"/>
        <v>42576</v>
      </c>
      <c r="AT31" s="44" t="str">
        <f t="shared" si="9"/>
        <v>4Mon</v>
      </c>
      <c r="AU31" s="229">
        <f>SUMPRODUCT((AU$6='Raw Data'!$I$2:$AN$2)*(AS31='Raw Data'!$B$3:$B$10473)*('Raw Data'!$I$3:$AN$10473))</f>
        <v>108</v>
      </c>
      <c r="AV31" s="228">
        <f t="shared" si="208"/>
        <v>42546</v>
      </c>
      <c r="AW31" s="44" t="str">
        <f t="shared" si="10"/>
        <v>4Sat</v>
      </c>
      <c r="AX31" s="229">
        <f>SUMPRODUCT((AX$6='Raw Data'!$I$2:$AN$2)*(AV31='Raw Data'!$B$3:$B$10473)*('Raw Data'!$I$3:$AN$10473))</f>
        <v>95</v>
      </c>
      <c r="AY31" s="228">
        <f t="shared" si="209"/>
        <v>42515</v>
      </c>
      <c r="AZ31" s="44" t="str">
        <f t="shared" si="11"/>
        <v>4Wed</v>
      </c>
      <c r="BA31" s="229">
        <f>SUMPRODUCT((BA$6='Raw Data'!$I$2:$AN$2)*(AY31='Raw Data'!$B$3:$B$10473)*('Raw Data'!$I$3:$AN$10473))</f>
        <v>76</v>
      </c>
      <c r="BB31" s="14"/>
      <c r="BC31" s="49" t="s">
        <v>88</v>
      </c>
      <c r="BD31" s="233" t="str">
        <f t="shared" si="309"/>
        <v/>
      </c>
      <c r="BE31" s="233">
        <f t="shared" si="99"/>
        <v>3.2396565183450431E-2</v>
      </c>
      <c r="BF31" s="233" t="str">
        <f t="shared" si="100"/>
        <v/>
      </c>
      <c r="BG31" s="233" t="str">
        <f t="shared" si="101"/>
        <v/>
      </c>
      <c r="BH31" s="239">
        <f>IFERROR(MEDIAN(BH27:BH30),"")</f>
        <v>2.9349739695791612E-2</v>
      </c>
      <c r="BI31" s="246"/>
      <c r="BJ31" s="228">
        <f t="shared" si="210"/>
        <v>42607</v>
      </c>
      <c r="BK31" s="44" t="str">
        <f t="shared" si="12"/>
        <v>4Thu</v>
      </c>
      <c r="BL31" s="229">
        <f>SUMPRODUCT((BL$6='Raw Data'!$I$2:$AN$2)*(BJ31='Raw Data'!$B$3:$B$10473)*('Raw Data'!$I$3:$AN$10473))</f>
        <v>50</v>
      </c>
      <c r="BM31" s="228">
        <f t="shared" si="211"/>
        <v>42576</v>
      </c>
      <c r="BN31" s="44" t="str">
        <f t="shared" si="13"/>
        <v>4Mon</v>
      </c>
      <c r="BO31" s="229">
        <f>SUMPRODUCT((BO$6='Raw Data'!$I$2:$AN$2)*(BM31='Raw Data'!$B$3:$B$10473)*('Raw Data'!$I$3:$AN$10473))</f>
        <v>43</v>
      </c>
      <c r="BP31" s="228">
        <f t="shared" si="212"/>
        <v>42546</v>
      </c>
      <c r="BQ31" s="44" t="str">
        <f t="shared" si="14"/>
        <v>4Sat</v>
      </c>
      <c r="BR31" s="229">
        <f>SUMPRODUCT((BR$6='Raw Data'!$I$2:$AN$2)*(BP31='Raw Data'!$B$3:$B$10473)*('Raw Data'!$I$3:$AN$10473))</f>
        <v>13</v>
      </c>
      <c r="BS31" s="228">
        <f t="shared" si="213"/>
        <v>42515</v>
      </c>
      <c r="BT31" s="44" t="str">
        <f t="shared" si="15"/>
        <v>4Wed</v>
      </c>
      <c r="BU31" s="229">
        <f>SUMPRODUCT((BU$6='Raw Data'!$I$2:$AN$2)*(BS31='Raw Data'!$B$3:$B$10473)*('Raw Data'!$I$3:$AN$10473))</f>
        <v>36</v>
      </c>
      <c r="BV31" s="14"/>
      <c r="BW31" s="49" t="s">
        <v>88</v>
      </c>
      <c r="BX31" s="233" t="str">
        <f t="shared" si="310"/>
        <v/>
      </c>
      <c r="BY31" s="233">
        <f t="shared" si="104"/>
        <v>2.6408450704225352E-2</v>
      </c>
      <c r="BZ31" s="233" t="str">
        <f t="shared" si="105"/>
        <v/>
      </c>
      <c r="CA31" s="233" t="str">
        <f t="shared" si="106"/>
        <v/>
      </c>
      <c r="CB31" s="239">
        <f>IFERROR(MEDIAN(CB27:CB30),"")</f>
        <v>3.2804583682526381E-2</v>
      </c>
      <c r="CC31" s="246"/>
      <c r="CD31" s="228">
        <f t="shared" si="214"/>
        <v>42607</v>
      </c>
      <c r="CE31" s="44" t="str">
        <f t="shared" si="16"/>
        <v>4Thu</v>
      </c>
      <c r="CF31" s="229">
        <f>SUMPRODUCT((CF$6='Raw Data'!$I$2:$AN$2)*(CD31='Raw Data'!$B$3:$B$10473)*('Raw Data'!$I$3:$AN$10473))</f>
        <v>480</v>
      </c>
      <c r="CG31" s="228">
        <f t="shared" si="215"/>
        <v>42576</v>
      </c>
      <c r="CH31" s="44" t="str">
        <f t="shared" si="17"/>
        <v>4Mon</v>
      </c>
      <c r="CI31" s="229">
        <f>SUMPRODUCT((CI$6='Raw Data'!$I$2:$AN$2)*(CG31='Raw Data'!$B$3:$B$10473)*('Raw Data'!$I$3:$AN$10473))</f>
        <v>519</v>
      </c>
      <c r="CJ31" s="228">
        <f t="shared" si="216"/>
        <v>42546</v>
      </c>
      <c r="CK31" s="44" t="str">
        <f t="shared" si="18"/>
        <v>4Sat</v>
      </c>
      <c r="CL31" s="229">
        <f>SUMPRODUCT((CL$6='Raw Data'!$I$2:$AN$2)*(CJ31='Raw Data'!$B$3:$B$10473)*('Raw Data'!$I$3:$AN$10473))</f>
        <v>339</v>
      </c>
      <c r="CM31" s="228">
        <f t="shared" si="217"/>
        <v>42515</v>
      </c>
      <c r="CN31" s="44" t="str">
        <f t="shared" si="19"/>
        <v>4Wed</v>
      </c>
      <c r="CO31" s="229">
        <f>SUMPRODUCT((CO$6='Raw Data'!$I$2:$AN$2)*(CM31='Raw Data'!$B$3:$B$10473)*('Raw Data'!$I$3:$AN$10473))</f>
        <v>456</v>
      </c>
      <c r="CP31" s="14"/>
      <c r="CQ31" s="49" t="s">
        <v>88</v>
      </c>
      <c r="CR31" s="233" t="str">
        <f t="shared" si="311"/>
        <v/>
      </c>
      <c r="CS31" s="233">
        <f t="shared" si="109"/>
        <v>3.1748386618203395E-2</v>
      </c>
      <c r="CT31" s="233" t="str">
        <f t="shared" si="110"/>
        <v/>
      </c>
      <c r="CU31" s="233" t="str">
        <f t="shared" si="111"/>
        <v/>
      </c>
      <c r="CV31" s="239">
        <f>IFERROR(MEDIAN(CV27:CV30),"")</f>
        <v>3.3903331832487796E-2</v>
      </c>
      <c r="CW31" s="246"/>
      <c r="CX31" s="228">
        <f t="shared" si="218"/>
        <v>42607</v>
      </c>
      <c r="CY31" s="44" t="str">
        <f t="shared" si="20"/>
        <v>4Thu</v>
      </c>
      <c r="CZ31" s="229">
        <f>SUMPRODUCT((CZ$6='Raw Data'!$I$2:$AN$2)*(CX31='Raw Data'!$B$3:$B$10473)*('Raw Data'!$I$3:$AN$10473))</f>
        <v>71</v>
      </c>
      <c r="DA31" s="228">
        <f t="shared" si="219"/>
        <v>42576</v>
      </c>
      <c r="DB31" s="44" t="str">
        <f t="shared" si="21"/>
        <v>4Mon</v>
      </c>
      <c r="DC31" s="229">
        <f>SUMPRODUCT((DC$6='Raw Data'!$I$2:$AN$2)*(DA31='Raw Data'!$B$3:$B$10473)*('Raw Data'!$I$3:$AN$10473))</f>
        <v>130</v>
      </c>
      <c r="DD31" s="228">
        <f t="shared" si="220"/>
        <v>42546</v>
      </c>
      <c r="DE31" s="44" t="str">
        <f t="shared" si="22"/>
        <v>4Sat</v>
      </c>
      <c r="DF31" s="229">
        <f>SUMPRODUCT((DF$6='Raw Data'!$I$2:$AN$2)*(DD31='Raw Data'!$B$3:$B$10473)*('Raw Data'!$I$3:$AN$10473))</f>
        <v>64</v>
      </c>
      <c r="DG31" s="228">
        <f t="shared" si="221"/>
        <v>42607</v>
      </c>
      <c r="DH31" s="44" t="str">
        <f t="shared" si="23"/>
        <v>4Thu</v>
      </c>
      <c r="DI31" s="229">
        <f>SUMPRODUCT((DI$6='Raw Data'!$I$2:$AN$2)*(DG31='Raw Data'!$B$3:$B$10473)*('Raw Data'!$I$3:$AN$10473))</f>
        <v>71</v>
      </c>
      <c r="DJ31" s="14"/>
      <c r="DK31" s="49" t="s">
        <v>88</v>
      </c>
      <c r="DL31" s="233" t="str">
        <f t="shared" si="312"/>
        <v/>
      </c>
      <c r="DM31" s="233">
        <f t="shared" si="114"/>
        <v>3.8610038610038609E-2</v>
      </c>
      <c r="DN31" s="233" t="str">
        <f t="shared" si="115"/>
        <v/>
      </c>
      <c r="DO31" s="233" t="str">
        <f t="shared" si="116"/>
        <v/>
      </c>
      <c r="DP31" s="239">
        <f>IFERROR(MEDIAN(DP27:DP30),"")</f>
        <v>3.202590860021591E-2</v>
      </c>
      <c r="DQ31" s="246"/>
      <c r="DR31" s="228">
        <f t="shared" si="222"/>
        <v>42607</v>
      </c>
      <c r="DS31" s="44" t="str">
        <f t="shared" si="24"/>
        <v>4Thu</v>
      </c>
      <c r="DT31" s="229">
        <f>SUMPRODUCT((DT$6='Raw Data'!$I$2:$AN$2)*(DR31='Raw Data'!$B$3:$B$10473)*('Raw Data'!$I$3:$AN$10473))</f>
        <v>374</v>
      </c>
      <c r="DU31" s="228">
        <f t="shared" si="223"/>
        <v>42576</v>
      </c>
      <c r="DV31" s="44" t="str">
        <f t="shared" si="25"/>
        <v>4Mon</v>
      </c>
      <c r="DW31" s="229">
        <f>SUMPRODUCT((DW$6='Raw Data'!$I$2:$AN$2)*(DU31='Raw Data'!$B$3:$B$10473)*('Raw Data'!$I$3:$AN$10473))</f>
        <v>351</v>
      </c>
      <c r="DX31" s="228">
        <f t="shared" si="224"/>
        <v>42546</v>
      </c>
      <c r="DY31" s="44" t="str">
        <f t="shared" si="26"/>
        <v>4Sat</v>
      </c>
      <c r="DZ31" s="229">
        <f>SUMPRODUCT((DZ$6='Raw Data'!$I$2:$AN$2)*(DX31='Raw Data'!$B$3:$B$10473)*('Raw Data'!$I$3:$AN$10473))</f>
        <v>0</v>
      </c>
      <c r="EA31" s="228">
        <f t="shared" si="225"/>
        <v>42515</v>
      </c>
      <c r="EB31" s="44" t="str">
        <f t="shared" si="27"/>
        <v>4Wed</v>
      </c>
      <c r="EC31" s="229">
        <f>SUMPRODUCT((EC$6='Raw Data'!$I$2:$AN$2)*(EA31='Raw Data'!$B$3:$B$10473)*('Raw Data'!$I$3:$AN$10473))</f>
        <v>90</v>
      </c>
      <c r="ED31" s="14"/>
      <c r="EE31" s="49" t="s">
        <v>88</v>
      </c>
      <c r="EF31" s="233" t="str">
        <f t="shared" si="313"/>
        <v/>
      </c>
      <c r="EG31" s="233">
        <f t="shared" si="119"/>
        <v>5.1206592113007654E-2</v>
      </c>
      <c r="EH31" s="233" t="str">
        <f t="shared" si="120"/>
        <v/>
      </c>
      <c r="EI31" s="233" t="str">
        <f t="shared" si="121"/>
        <v/>
      </c>
      <c r="EJ31" s="239">
        <f>IFERROR(MEDIAN(EJ27:EJ30),"")</f>
        <v>3.1920201039188349E-2</v>
      </c>
      <c r="EK31" s="246"/>
      <c r="EL31" s="228">
        <f t="shared" si="226"/>
        <v>42607</v>
      </c>
      <c r="EM31" s="44" t="str">
        <f t="shared" si="28"/>
        <v>4Thu</v>
      </c>
      <c r="EN31" s="229">
        <f>SUMPRODUCT((EN$6='Raw Data'!$I$2:$AN$2)*(EL31='Raw Data'!$B$3:$B$10473)*('Raw Data'!$I$3:$AN$10473))</f>
        <v>2795</v>
      </c>
      <c r="EO31" s="228">
        <f t="shared" si="227"/>
        <v>42576</v>
      </c>
      <c r="EP31" s="44" t="str">
        <f t="shared" si="29"/>
        <v>4Mon</v>
      </c>
      <c r="EQ31" s="229">
        <f>SUMPRODUCT((EQ$6='Raw Data'!$I$2:$AN$2)*(EO31='Raw Data'!$B$3:$B$10473)*('Raw Data'!$I$3:$AN$10473))</f>
        <v>3401</v>
      </c>
      <c r="ER31" s="228">
        <f t="shared" si="228"/>
        <v>42546</v>
      </c>
      <c r="ES31" s="44" t="str">
        <f t="shared" si="30"/>
        <v>4Sat</v>
      </c>
      <c r="ET31" s="229">
        <f>SUMPRODUCT((ET$6='Raw Data'!$I$2:$AN$2)*(ER31='Raw Data'!$B$3:$B$10473)*('Raw Data'!$I$3:$AN$10473))</f>
        <v>1695</v>
      </c>
      <c r="EU31" s="228">
        <f t="shared" si="229"/>
        <v>42515</v>
      </c>
      <c r="EV31" s="44" t="str">
        <f t="shared" si="31"/>
        <v>4Wed</v>
      </c>
      <c r="EW31" s="229">
        <f>SUMPRODUCT((EW$6='Raw Data'!$I$2:$AN$2)*(EU31='Raw Data'!$B$3:$B$10473)*('Raw Data'!$I$3:$AN$10473))</f>
        <v>2666</v>
      </c>
      <c r="EX31" s="14"/>
      <c r="EY31" s="49" t="s">
        <v>88</v>
      </c>
      <c r="EZ31" s="233" t="str">
        <f t="shared" si="314"/>
        <v/>
      </c>
      <c r="FA31" s="233">
        <f t="shared" si="124"/>
        <v>3.6402401538240182E-2</v>
      </c>
      <c r="FB31" s="233" t="str">
        <f t="shared" si="125"/>
        <v/>
      </c>
      <c r="FC31" s="233" t="str">
        <f t="shared" si="126"/>
        <v/>
      </c>
      <c r="FD31" s="239">
        <f>IFERROR(MEDIAN(FD27:FD30),"")</f>
        <v>3.4584443605942754E-2</v>
      </c>
      <c r="FE31" s="246"/>
      <c r="FF31" s="228">
        <f t="shared" si="230"/>
        <v>42607</v>
      </c>
      <c r="FG31" s="44" t="str">
        <f t="shared" si="32"/>
        <v>4Thu</v>
      </c>
      <c r="FH31" s="229">
        <f>SUMPRODUCT((FH$6='Raw Data'!$I$2:$AN$2)*(FF31='Raw Data'!$B$3:$B$10473)*('Raw Data'!$I$3:$AN$10473))</f>
        <v>2319</v>
      </c>
      <c r="FI31" s="228">
        <f t="shared" si="231"/>
        <v>42576</v>
      </c>
      <c r="FJ31" s="44" t="str">
        <f t="shared" si="33"/>
        <v>4Mon</v>
      </c>
      <c r="FK31" s="229">
        <f>SUMPRODUCT((FK$6='Raw Data'!$I$2:$AN$2)*(FI31='Raw Data'!$B$3:$B$10473)*('Raw Data'!$I$3:$AN$10473))</f>
        <v>2559</v>
      </c>
      <c r="FL31" s="228">
        <f t="shared" si="232"/>
        <v>42546</v>
      </c>
      <c r="FM31" s="44" t="str">
        <f t="shared" si="34"/>
        <v>4Sat</v>
      </c>
      <c r="FN31" s="229">
        <f>SUMPRODUCT((FN$6='Raw Data'!$I$2:$AN$2)*(FL31='Raw Data'!$B$3:$B$10473)*('Raw Data'!$I$3:$AN$10473))</f>
        <v>1672</v>
      </c>
      <c r="FO31" s="228">
        <f t="shared" si="233"/>
        <v>42515</v>
      </c>
      <c r="FP31" s="44" t="str">
        <f t="shared" si="35"/>
        <v>4Wed</v>
      </c>
      <c r="FQ31" s="229">
        <f>SUMPRODUCT((FQ$6='Raw Data'!$I$2:$AN$2)*(FO31='Raw Data'!$B$3:$B$10473)*('Raw Data'!$I$3:$AN$10473))</f>
        <v>1832</v>
      </c>
      <c r="FR31" s="14"/>
      <c r="FS31" s="49" t="s">
        <v>88</v>
      </c>
      <c r="FT31" s="233" t="str">
        <f t="shared" si="315"/>
        <v/>
      </c>
      <c r="FU31" s="233">
        <f t="shared" si="129"/>
        <v>3.7380114538052851E-2</v>
      </c>
      <c r="FV31" s="233" t="str">
        <f t="shared" si="130"/>
        <v/>
      </c>
      <c r="FW31" s="233" t="str">
        <f t="shared" si="131"/>
        <v/>
      </c>
      <c r="FX31" s="239">
        <f>IFERROR(MEDIAN(FX27:FX30),"")</f>
        <v>3.4759160937747911E-2</v>
      </c>
      <c r="FY31" s="246"/>
      <c r="FZ31" s="228">
        <f t="shared" si="234"/>
        <v>42607</v>
      </c>
      <c r="GA31" s="44" t="str">
        <f t="shared" si="36"/>
        <v>4Thu</v>
      </c>
      <c r="GB31" s="229">
        <f>SUMPRODUCT((GB$6='Raw Data'!$I$2:$AN$2)*(FZ31='Raw Data'!$B$3:$B$10473)*('Raw Data'!$I$3:$AN$10473))</f>
        <v>146</v>
      </c>
      <c r="GC31" s="228">
        <f t="shared" si="235"/>
        <v>42576</v>
      </c>
      <c r="GD31" s="44" t="str">
        <f t="shared" si="37"/>
        <v>4Mon</v>
      </c>
      <c r="GE31" s="229">
        <f>SUMPRODUCT((GE$6='Raw Data'!$I$2:$AN$2)*(GC31='Raw Data'!$B$3:$B$10473)*('Raw Data'!$I$3:$AN$10473))</f>
        <v>181</v>
      </c>
      <c r="GF31" s="228">
        <f t="shared" si="236"/>
        <v>42546</v>
      </c>
      <c r="GG31" s="44" t="str">
        <f t="shared" si="38"/>
        <v>4Sat</v>
      </c>
      <c r="GH31" s="229">
        <f>SUMPRODUCT((GH$6='Raw Data'!$I$2:$AN$2)*(GF31='Raw Data'!$B$3:$B$10473)*('Raw Data'!$I$3:$AN$10473))</f>
        <v>117</v>
      </c>
      <c r="GI31" s="228">
        <f t="shared" si="237"/>
        <v>42515</v>
      </c>
      <c r="GJ31" s="44" t="str">
        <f t="shared" si="39"/>
        <v>4Wed</v>
      </c>
      <c r="GK31" s="229">
        <f>SUMPRODUCT((GK$6='Raw Data'!$I$2:$AN$2)*(GI31='Raw Data'!$B$3:$B$10473)*('Raw Data'!$I$3:$AN$10473))</f>
        <v>151</v>
      </c>
      <c r="GL31" s="14"/>
      <c r="GM31" s="49" t="s">
        <v>88</v>
      </c>
      <c r="GN31" s="233" t="str">
        <f t="shared" si="316"/>
        <v/>
      </c>
      <c r="GO31" s="233">
        <f t="shared" si="134"/>
        <v>3.3918406072106264E-2</v>
      </c>
      <c r="GP31" s="233" t="str">
        <f t="shared" si="135"/>
        <v/>
      </c>
      <c r="GQ31" s="233" t="str">
        <f t="shared" si="136"/>
        <v/>
      </c>
      <c r="GR31" s="239">
        <f>IFERROR(MEDIAN(GR27:GR30),"")</f>
        <v>3.3684232091728106E-2</v>
      </c>
      <c r="GS31" s="246"/>
      <c r="GT31" s="228">
        <f t="shared" si="238"/>
        <v>42607</v>
      </c>
      <c r="GU31" s="44" t="str">
        <f t="shared" si="40"/>
        <v>4Thu</v>
      </c>
      <c r="GV31" s="229">
        <f>SUMPRODUCT((GV$6='Raw Data'!$I$2:$AN$2)*(GT31='Raw Data'!$B$3:$B$10473)*('Raw Data'!$I$3:$AN$10473))</f>
        <v>73</v>
      </c>
      <c r="GW31" s="228">
        <f t="shared" si="239"/>
        <v>42576</v>
      </c>
      <c r="GX31" s="44" t="str">
        <f t="shared" si="41"/>
        <v>4Mon</v>
      </c>
      <c r="GY31" s="229">
        <f>SUMPRODUCT((GY$6='Raw Data'!$I$2:$AN$2)*(GW31='Raw Data'!$B$3:$B$10473)*('Raw Data'!$I$3:$AN$10473))</f>
        <v>117</v>
      </c>
      <c r="GZ31" s="228">
        <f t="shared" si="240"/>
        <v>42546</v>
      </c>
      <c r="HA31" s="44" t="str">
        <f t="shared" si="42"/>
        <v>4Sat</v>
      </c>
      <c r="HB31" s="229">
        <f>SUMPRODUCT((HB$6='Raw Data'!$I$2:$AN$2)*(GZ31='Raw Data'!$B$3:$B$10473)*('Raw Data'!$I$3:$AN$10473))</f>
        <v>76</v>
      </c>
      <c r="HC31" s="228">
        <f t="shared" si="241"/>
        <v>42515</v>
      </c>
      <c r="HD31" s="44" t="str">
        <f t="shared" si="43"/>
        <v>4Wed</v>
      </c>
      <c r="HE31" s="229">
        <f>SUMPRODUCT((HE$6='Raw Data'!$I$2:$AN$2)*(HC31='Raw Data'!$B$3:$B$10473)*('Raw Data'!$I$3:$AN$10473))</f>
        <v>64</v>
      </c>
      <c r="HF31" s="14"/>
      <c r="HG31" s="49" t="s">
        <v>88</v>
      </c>
      <c r="HH31" s="233" t="str">
        <f t="shared" si="317"/>
        <v/>
      </c>
      <c r="HI31" s="233">
        <f t="shared" si="139"/>
        <v>4.7021943573667714E-2</v>
      </c>
      <c r="HJ31" s="233" t="str">
        <f t="shared" si="140"/>
        <v/>
      </c>
      <c r="HK31" s="233" t="str">
        <f t="shared" si="141"/>
        <v/>
      </c>
      <c r="HL31" s="239">
        <f>IFERROR(MEDIAN(HL27:HL30),"")</f>
        <v>3.5057072436068065E-2</v>
      </c>
      <c r="HM31" s="246"/>
      <c r="HN31" s="228">
        <f t="shared" si="242"/>
        <v>42607</v>
      </c>
      <c r="HO31" s="44" t="str">
        <f t="shared" si="44"/>
        <v>4Thu</v>
      </c>
      <c r="HP31" s="229">
        <f>SUMPRODUCT((HP$6='Raw Data'!$I$2:$AN$2)*(HN31='Raw Data'!$B$3:$B$10473)*('Raw Data'!$I$3:$AN$10473))</f>
        <v>154</v>
      </c>
      <c r="HQ31" s="228">
        <f t="shared" si="243"/>
        <v>42576</v>
      </c>
      <c r="HR31" s="44" t="str">
        <f t="shared" si="45"/>
        <v>4Mon</v>
      </c>
      <c r="HS31" s="229">
        <f>SUMPRODUCT((HS$6='Raw Data'!$I$2:$AN$2)*(HQ31='Raw Data'!$B$3:$B$10473)*('Raw Data'!$I$3:$AN$10473))</f>
        <v>208</v>
      </c>
      <c r="HT31" s="228">
        <f t="shared" si="244"/>
        <v>42546</v>
      </c>
      <c r="HU31" s="44" t="str">
        <f t="shared" si="46"/>
        <v>4Sat</v>
      </c>
      <c r="HV31" s="229">
        <f>SUMPRODUCT((HV$6='Raw Data'!$I$2:$AN$2)*(HT31='Raw Data'!$B$3:$B$10473)*('Raw Data'!$I$3:$AN$10473))</f>
        <v>150</v>
      </c>
      <c r="HW31" s="228">
        <f t="shared" si="245"/>
        <v>42515</v>
      </c>
      <c r="HX31" s="44" t="str">
        <f t="shared" si="47"/>
        <v>4Wed</v>
      </c>
      <c r="HY31" s="229">
        <f>SUMPRODUCT((HY$6='Raw Data'!$I$2:$AN$2)*(HW31='Raw Data'!$B$3:$B$10473)*('Raw Data'!$I$3:$AN$10473))</f>
        <v>178</v>
      </c>
      <c r="HZ31" s="14"/>
      <c r="IA31" s="49" t="s">
        <v>88</v>
      </c>
      <c r="IB31" s="233" t="str">
        <f t="shared" si="318"/>
        <v/>
      </c>
      <c r="IC31" s="233">
        <f t="shared" si="144"/>
        <v>4.2066420664206641E-2</v>
      </c>
      <c r="ID31" s="233" t="str">
        <f t="shared" si="145"/>
        <v/>
      </c>
      <c r="IE31" s="233" t="str">
        <f t="shared" si="146"/>
        <v/>
      </c>
      <c r="IF31" s="239">
        <f>IFERROR(MEDIAN(IF27:IF30),"")</f>
        <v>3.4755017460800661E-2</v>
      </c>
      <c r="IG31" s="246"/>
      <c r="IH31" s="228">
        <f t="shared" si="246"/>
        <v>42607</v>
      </c>
      <c r="II31" s="44" t="str">
        <f t="shared" si="48"/>
        <v>4Thu</v>
      </c>
      <c r="IJ31" s="229">
        <f>SUMPRODUCT((IJ$6='Raw Data'!$I$2:$AN$2)*(IH31='Raw Data'!$B$3:$B$10473)*('Raw Data'!$I$3:$AN$10473))</f>
        <v>30</v>
      </c>
      <c r="IK31" s="228">
        <f t="shared" si="247"/>
        <v>42576</v>
      </c>
      <c r="IL31" s="44" t="str">
        <f t="shared" si="49"/>
        <v>4Mon</v>
      </c>
      <c r="IM31" s="229">
        <f>SUMPRODUCT((IM$6='Raw Data'!$I$2:$AN$2)*(IK31='Raw Data'!$B$3:$B$10473)*('Raw Data'!$I$3:$AN$10473))</f>
        <v>46</v>
      </c>
      <c r="IN31" s="228">
        <f t="shared" si="248"/>
        <v>42546</v>
      </c>
      <c r="IO31" s="44" t="str">
        <f t="shared" si="50"/>
        <v>4Sat</v>
      </c>
      <c r="IP31" s="229">
        <f>SUMPRODUCT((IP$6='Raw Data'!$I$2:$AN$2)*(IN31='Raw Data'!$B$3:$B$10473)*('Raw Data'!$I$3:$AN$10473))</f>
        <v>0</v>
      </c>
      <c r="IQ31" s="228">
        <f t="shared" si="249"/>
        <v>42515</v>
      </c>
      <c r="IR31" s="44" t="str">
        <f t="shared" si="51"/>
        <v>4Wed</v>
      </c>
      <c r="IS31" s="229">
        <f>SUMPRODUCT((IS$6='Raw Data'!$I$2:$AN$2)*(IQ31='Raw Data'!$B$3:$B$10473)*('Raw Data'!$I$3:$AN$10473))</f>
        <v>24</v>
      </c>
      <c r="IT31" s="14"/>
      <c r="IU31" s="49" t="s">
        <v>88</v>
      </c>
      <c r="IV31" s="233" t="str">
        <f t="shared" si="319"/>
        <v/>
      </c>
      <c r="IW31" s="233">
        <f t="shared" si="149"/>
        <v>3.896103896103896E-2</v>
      </c>
      <c r="IX31" s="233" t="str">
        <f t="shared" si="150"/>
        <v/>
      </c>
      <c r="IY31" s="233" t="str">
        <f t="shared" si="151"/>
        <v/>
      </c>
      <c r="IZ31" s="239">
        <f>IFERROR(MEDIAN(IZ27:IZ30),"")</f>
        <v>4.1201589165519484E-2</v>
      </c>
      <c r="JA31" s="246"/>
      <c r="JB31" s="228">
        <f t="shared" si="250"/>
        <v>42607</v>
      </c>
      <c r="JC31" s="44" t="str">
        <f t="shared" si="52"/>
        <v>4Thu</v>
      </c>
      <c r="JD31" s="229">
        <f>SUMPRODUCT((JD$6='Raw Data'!$I$2:$AN$2)*(JB31='Raw Data'!$B$3:$B$10473)*('Raw Data'!$I$3:$AN$10473))</f>
        <v>81</v>
      </c>
      <c r="JE31" s="228">
        <f t="shared" si="251"/>
        <v>42576</v>
      </c>
      <c r="JF31" s="44" t="str">
        <f t="shared" si="53"/>
        <v>4Mon</v>
      </c>
      <c r="JG31" s="229">
        <f>SUMPRODUCT((JG$6='Raw Data'!$I$2:$AN$2)*(JE31='Raw Data'!$B$3:$B$10473)*('Raw Data'!$I$3:$AN$10473))</f>
        <v>90</v>
      </c>
      <c r="JH31" s="228">
        <f t="shared" si="252"/>
        <v>42546</v>
      </c>
      <c r="JI31" s="44" t="str">
        <f t="shared" si="54"/>
        <v>4Sat</v>
      </c>
      <c r="JJ31" s="229">
        <f>SUMPRODUCT((JJ$6='Raw Data'!$I$2:$AN$2)*(JH31='Raw Data'!$B$3:$B$10473)*('Raw Data'!$I$3:$AN$10473))</f>
        <v>0</v>
      </c>
      <c r="JK31" s="228">
        <f t="shared" si="253"/>
        <v>42515</v>
      </c>
      <c r="JL31" s="44" t="str">
        <f t="shared" si="55"/>
        <v>4Wed</v>
      </c>
      <c r="JM31" s="229">
        <f>SUMPRODUCT((JM$6='Raw Data'!$I$2:$AN$2)*(JK31='Raw Data'!$B$3:$B$10473)*('Raw Data'!$I$3:$AN$10473))</f>
        <v>87</v>
      </c>
      <c r="JN31" s="14"/>
      <c r="JO31" s="49" t="s">
        <v>88</v>
      </c>
      <c r="JP31" s="233" t="str">
        <f t="shared" si="320"/>
        <v/>
      </c>
      <c r="JQ31" s="233">
        <f t="shared" si="154"/>
        <v>3.3034714445688687E-2</v>
      </c>
      <c r="JR31" s="233" t="str">
        <f t="shared" si="155"/>
        <v/>
      </c>
      <c r="JS31" s="233" t="str">
        <f t="shared" si="156"/>
        <v/>
      </c>
      <c r="JT31" s="239">
        <f>IFERROR(MEDIAN(JT27:JT30),"")</f>
        <v>4.269875744672981E-2</v>
      </c>
      <c r="JU31" s="246"/>
      <c r="JV31" s="228">
        <f t="shared" si="254"/>
        <v>42607</v>
      </c>
      <c r="JW31" s="44" t="str">
        <f t="shared" si="56"/>
        <v>4Thu</v>
      </c>
      <c r="JX31" s="229">
        <f>SUMPRODUCT((JX$6='Raw Data'!$I$2:$AN$2)*(JV31='Raw Data'!$B$3:$B$10473)*('Raw Data'!$I$3:$AN$10473))</f>
        <v>582</v>
      </c>
      <c r="JY31" s="228">
        <f t="shared" si="255"/>
        <v>42576</v>
      </c>
      <c r="JZ31" s="44" t="str">
        <f t="shared" si="57"/>
        <v>4Mon</v>
      </c>
      <c r="KA31" s="229">
        <f>SUMPRODUCT((KA$6='Raw Data'!$I$2:$AN$2)*(JY31='Raw Data'!$B$3:$B$10473)*('Raw Data'!$I$3:$AN$10473))</f>
        <v>690</v>
      </c>
      <c r="KB31" s="228">
        <f t="shared" si="256"/>
        <v>42546</v>
      </c>
      <c r="KC31" s="44" t="str">
        <f t="shared" si="58"/>
        <v>4Sat</v>
      </c>
      <c r="KD31" s="229">
        <f>SUMPRODUCT((KD$6='Raw Data'!$I$2:$AN$2)*(KB31='Raw Data'!$B$3:$B$10473)*('Raw Data'!$I$3:$AN$10473))</f>
        <v>118</v>
      </c>
      <c r="KE31" s="228">
        <f t="shared" si="257"/>
        <v>42515</v>
      </c>
      <c r="KF31" s="44" t="str">
        <f t="shared" si="59"/>
        <v>4Wed</v>
      </c>
      <c r="KG31" s="229">
        <f>SUMPRODUCT((KG$6='Raw Data'!$I$2:$AN$2)*(KE31='Raw Data'!$B$3:$B$10473)*('Raw Data'!$I$3:$AN$10473))</f>
        <v>644</v>
      </c>
      <c r="KH31" s="14"/>
      <c r="KI31" s="49" t="s">
        <v>88</v>
      </c>
      <c r="KJ31" s="233" t="str">
        <f t="shared" si="321"/>
        <v/>
      </c>
      <c r="KK31" s="233">
        <f t="shared" si="159"/>
        <v>4.112734864300626E-2</v>
      </c>
      <c r="KL31" s="233" t="str">
        <f t="shared" si="160"/>
        <v/>
      </c>
      <c r="KM31" s="233" t="str">
        <f t="shared" si="161"/>
        <v/>
      </c>
      <c r="KN31" s="239">
        <f>IFERROR(MEDIAN(KN27:KN30),"")</f>
        <v>4.4115217699070612E-2</v>
      </c>
      <c r="KO31" s="246"/>
      <c r="KP31" s="228">
        <f t="shared" si="258"/>
        <v>42607</v>
      </c>
      <c r="KQ31" s="44" t="str">
        <f t="shared" si="60"/>
        <v>4Thu</v>
      </c>
      <c r="KR31" s="229">
        <f>SUMPRODUCT((KR$6='Raw Data'!$I$2:$AN$2)*(KP31='Raw Data'!$B$3:$B$10473)*('Raw Data'!$I$3:$AN$10473))</f>
        <v>134</v>
      </c>
      <c r="KS31" s="228">
        <f t="shared" si="259"/>
        <v>42576</v>
      </c>
      <c r="KT31" s="44" t="str">
        <f t="shared" si="61"/>
        <v>4Mon</v>
      </c>
      <c r="KU31" s="229">
        <f>SUMPRODUCT((KU$6='Raw Data'!$I$2:$AN$2)*(KS31='Raw Data'!$B$3:$B$10473)*('Raw Data'!$I$3:$AN$10473))</f>
        <v>118</v>
      </c>
      <c r="KV31" s="228">
        <f t="shared" si="260"/>
        <v>42546</v>
      </c>
      <c r="KW31" s="44" t="str">
        <f t="shared" si="62"/>
        <v>4Sat</v>
      </c>
      <c r="KX31" s="229">
        <f>SUMPRODUCT((KX$6='Raw Data'!$I$2:$AN$2)*(KV31='Raw Data'!$B$3:$B$10473)*('Raw Data'!$I$3:$AN$10473))</f>
        <v>92</v>
      </c>
      <c r="KY31" s="228">
        <f t="shared" si="261"/>
        <v>42515</v>
      </c>
      <c r="KZ31" s="44" t="str">
        <f t="shared" si="63"/>
        <v>4Wed</v>
      </c>
      <c r="LA31" s="229">
        <f>SUMPRODUCT((LA$6='Raw Data'!$I$2:$AN$2)*(KY31='Raw Data'!$B$3:$B$10473)*('Raw Data'!$I$3:$AN$10473))</f>
        <v>112</v>
      </c>
      <c r="LB31" s="14"/>
      <c r="LC31" s="49" t="s">
        <v>88</v>
      </c>
      <c r="LD31" s="233" t="str">
        <f t="shared" si="322"/>
        <v/>
      </c>
      <c r="LE31" s="233">
        <f t="shared" si="164"/>
        <v>3.7526268387871507E-2</v>
      </c>
      <c r="LF31" s="233" t="str">
        <f t="shared" si="165"/>
        <v/>
      </c>
      <c r="LG31" s="233" t="str">
        <f t="shared" si="166"/>
        <v/>
      </c>
      <c r="LH31" s="239">
        <f>IFERROR(MEDIAN(LH27:LH30),"")</f>
        <v>3.7918755955464185E-2</v>
      </c>
      <c r="LI31" s="246"/>
      <c r="LJ31" s="228">
        <f t="shared" si="262"/>
        <v>42607</v>
      </c>
      <c r="LK31" s="44" t="str">
        <f t="shared" si="64"/>
        <v>4Thu</v>
      </c>
      <c r="LL31" s="229">
        <f>SUMPRODUCT((LL$6='Raw Data'!$I$2:$AN$2)*(LJ31='Raw Data'!$B$3:$B$10473)*('Raw Data'!$I$3:$AN$10473))</f>
        <v>0</v>
      </c>
      <c r="LM31" s="228">
        <f t="shared" si="263"/>
        <v>42576</v>
      </c>
      <c r="LN31" s="44" t="str">
        <f t="shared" si="65"/>
        <v>4Mon</v>
      </c>
      <c r="LO31" s="229">
        <f>SUMPRODUCT((LO$6='Raw Data'!$I$2:$AN$2)*(LM31='Raw Data'!$B$3:$B$10473)*('Raw Data'!$I$3:$AN$10473))</f>
        <v>0</v>
      </c>
      <c r="LP31" s="228">
        <f t="shared" si="264"/>
        <v>42546</v>
      </c>
      <c r="LQ31" s="44" t="str">
        <f t="shared" si="66"/>
        <v>4Sat</v>
      </c>
      <c r="LR31" s="229">
        <f>SUMPRODUCT((LR$6='Raw Data'!$I$2:$AN$2)*(LP31='Raw Data'!$B$3:$B$10473)*('Raw Data'!$I$3:$AN$10473))</f>
        <v>0</v>
      </c>
      <c r="LS31" s="228">
        <f t="shared" si="265"/>
        <v>42515</v>
      </c>
      <c r="LT31" s="44" t="str">
        <f t="shared" si="67"/>
        <v>4Wed</v>
      </c>
      <c r="LU31" s="229">
        <f>SUMPRODUCT((LU$6='Raw Data'!$I$2:$AN$2)*(LS31='Raw Data'!$B$3:$B$10473)*('Raw Data'!$I$3:$AN$10473))</f>
        <v>0</v>
      </c>
      <c r="LV31" s="14"/>
      <c r="LW31" s="49" t="s">
        <v>88</v>
      </c>
      <c r="LX31" s="233" t="str">
        <f t="shared" si="323"/>
        <v/>
      </c>
      <c r="LY31" s="233" t="str">
        <f t="shared" si="169"/>
        <v/>
      </c>
      <c r="LZ31" s="233" t="str">
        <f t="shared" si="170"/>
        <v/>
      </c>
      <c r="MA31" s="233" t="str">
        <f t="shared" si="171"/>
        <v/>
      </c>
      <c r="MB31" s="239" t="str">
        <f>IFERROR(MEDIAN(MB27:MB30),"")</f>
        <v/>
      </c>
      <c r="MC31" s="246"/>
      <c r="MD31" s="228">
        <f t="shared" si="266"/>
        <v>42607</v>
      </c>
      <c r="ME31" s="44" t="str">
        <f t="shared" si="68"/>
        <v>4Thu</v>
      </c>
      <c r="MF31" s="229">
        <f>SUMPRODUCT((MF$6='Raw Data'!$I$2:$AN$2)*(MD31='Raw Data'!$B$3:$B$10473)*('Raw Data'!$I$3:$AN$10473))</f>
        <v>0</v>
      </c>
      <c r="MG31" s="228">
        <f t="shared" si="267"/>
        <v>42576</v>
      </c>
      <c r="MH31" s="44" t="str">
        <f t="shared" si="69"/>
        <v>4Mon</v>
      </c>
      <c r="MI31" s="229">
        <f>SUMPRODUCT((MI$6='Raw Data'!$I$2:$AN$2)*(MG31='Raw Data'!$B$3:$B$10473)*('Raw Data'!$I$3:$AN$10473))</f>
        <v>0</v>
      </c>
      <c r="MJ31" s="228">
        <f t="shared" si="268"/>
        <v>42546</v>
      </c>
      <c r="MK31" s="44" t="str">
        <f t="shared" si="70"/>
        <v>4Sat</v>
      </c>
      <c r="ML31" s="229">
        <f>SUMPRODUCT((ML$6='Raw Data'!$I$2:$AN$2)*(MJ31='Raw Data'!$B$3:$B$10473)*('Raw Data'!$I$3:$AN$10473))</f>
        <v>0</v>
      </c>
      <c r="MM31" s="228">
        <f t="shared" si="269"/>
        <v>42515</v>
      </c>
      <c r="MN31" s="44" t="str">
        <f t="shared" si="71"/>
        <v>4Wed</v>
      </c>
      <c r="MO31" s="229">
        <f>SUMPRODUCT((MO$6='Raw Data'!$I$2:$AN$2)*(MM31='Raw Data'!$B$3:$B$10473)*('Raw Data'!$I$3:$AN$10473))</f>
        <v>0</v>
      </c>
      <c r="MP31" s="14"/>
      <c r="MQ31" s="49" t="s">
        <v>88</v>
      </c>
      <c r="MR31" s="233" t="str">
        <f t="shared" si="324"/>
        <v/>
      </c>
      <c r="MS31" s="233" t="str">
        <f t="shared" si="174"/>
        <v/>
      </c>
      <c r="MT31" s="233" t="str">
        <f t="shared" si="175"/>
        <v/>
      </c>
      <c r="MU31" s="233" t="str">
        <f t="shared" si="176"/>
        <v/>
      </c>
      <c r="MV31" s="239" t="str">
        <f>IFERROR(MEDIAN(MV27:MV30),"")</f>
        <v/>
      </c>
      <c r="MW31" s="246"/>
      <c r="MX31" s="228">
        <f t="shared" si="270"/>
        <v>42607</v>
      </c>
      <c r="MY31" s="44" t="str">
        <f t="shared" si="72"/>
        <v>4Thu</v>
      </c>
      <c r="MZ31" s="229">
        <f>SUMPRODUCT((MZ$6='Raw Data'!$I$2:$AN$2)*(MX31='Raw Data'!$B$3:$B$10473)*('Raw Data'!$I$3:$AN$10473))</f>
        <v>0</v>
      </c>
      <c r="NA31" s="228">
        <f t="shared" si="271"/>
        <v>42576</v>
      </c>
      <c r="NB31" s="44" t="str">
        <f t="shared" si="73"/>
        <v>4Mon</v>
      </c>
      <c r="NC31" s="229">
        <f>SUMPRODUCT((NC$6='Raw Data'!$I$2:$AN$2)*(NA31='Raw Data'!$B$3:$B$10473)*('Raw Data'!$I$3:$AN$10473))</f>
        <v>0</v>
      </c>
      <c r="ND31" s="228">
        <f t="shared" si="272"/>
        <v>42546</v>
      </c>
      <c r="NE31" s="44" t="str">
        <f t="shared" si="74"/>
        <v>4Sat</v>
      </c>
      <c r="NF31" s="229">
        <f>SUMPRODUCT((NF$6='Raw Data'!$I$2:$AN$2)*(ND31='Raw Data'!$B$3:$B$10473)*('Raw Data'!$I$3:$AN$10473))</f>
        <v>0</v>
      </c>
      <c r="NG31" s="228">
        <f t="shared" si="273"/>
        <v>42515</v>
      </c>
      <c r="NH31" s="44" t="str">
        <f t="shared" si="75"/>
        <v>4Wed</v>
      </c>
      <c r="NI31" s="229">
        <f>SUMPRODUCT((NI$6='Raw Data'!$I$2:$AN$2)*(NG31='Raw Data'!$B$3:$B$10473)*('Raw Data'!$I$3:$AN$10473))</f>
        <v>0</v>
      </c>
      <c r="NJ31" s="14"/>
      <c r="NK31" s="49" t="s">
        <v>88</v>
      </c>
      <c r="NL31" s="233" t="str">
        <f t="shared" si="325"/>
        <v/>
      </c>
      <c r="NM31" s="233" t="str">
        <f t="shared" si="179"/>
        <v/>
      </c>
      <c r="NN31" s="233" t="str">
        <f t="shared" si="180"/>
        <v/>
      </c>
      <c r="NO31" s="233" t="str">
        <f t="shared" si="181"/>
        <v/>
      </c>
      <c r="NP31" s="239" t="str">
        <f>IFERROR(MEDIAN(NP27:NP30),"")</f>
        <v/>
      </c>
      <c r="NQ31" s="246"/>
      <c r="NR31" s="228">
        <f t="shared" si="274"/>
        <v>42607</v>
      </c>
      <c r="NS31" s="44" t="str">
        <f t="shared" si="76"/>
        <v>4Thu</v>
      </c>
      <c r="NT31" s="229">
        <f>SUMPRODUCT((NT$6='Raw Data'!$I$2:$AN$2)*(NR31='Raw Data'!$B$3:$B$10473)*('Raw Data'!$I$3:$AN$10473))</f>
        <v>0</v>
      </c>
      <c r="NU31" s="228">
        <f t="shared" si="275"/>
        <v>42576</v>
      </c>
      <c r="NV31" s="44" t="str">
        <f t="shared" si="77"/>
        <v>4Mon</v>
      </c>
      <c r="NW31" s="229">
        <f>SUMPRODUCT((NW$6='Raw Data'!$I$2:$AN$2)*(NU31='Raw Data'!$B$3:$B$10473)*('Raw Data'!$I$3:$AN$10473))</f>
        <v>0</v>
      </c>
      <c r="NX31" s="228">
        <f t="shared" si="276"/>
        <v>42546</v>
      </c>
      <c r="NY31" s="44" t="str">
        <f t="shared" si="78"/>
        <v>4Sat</v>
      </c>
      <c r="NZ31" s="229">
        <f>SUMPRODUCT((NZ$6='Raw Data'!$I$2:$AN$2)*(NX31='Raw Data'!$B$3:$B$10473)*('Raw Data'!$I$3:$AN$10473))</f>
        <v>0</v>
      </c>
      <c r="OA31" s="228">
        <f t="shared" si="277"/>
        <v>42515</v>
      </c>
      <c r="OB31" s="44" t="str">
        <f t="shared" si="79"/>
        <v>4Wed</v>
      </c>
      <c r="OC31" s="229">
        <f>SUMPRODUCT((OC$6='Raw Data'!$I$2:$AN$2)*(OA31='Raw Data'!$B$3:$B$10473)*('Raw Data'!$I$3:$AN$10473))</f>
        <v>0</v>
      </c>
      <c r="OD31" s="14"/>
      <c r="OE31" s="49" t="s">
        <v>88</v>
      </c>
      <c r="OF31" s="233" t="str">
        <f t="shared" si="326"/>
        <v/>
      </c>
      <c r="OG31" s="233" t="str">
        <f t="shared" si="184"/>
        <v/>
      </c>
      <c r="OH31" s="233" t="str">
        <f t="shared" si="185"/>
        <v/>
      </c>
      <c r="OI31" s="233" t="str">
        <f t="shared" si="186"/>
        <v/>
      </c>
      <c r="OJ31" s="239" t="str">
        <f>IFERROR(MEDIAN(OJ27:OJ30),"")</f>
        <v/>
      </c>
      <c r="OK31" s="246"/>
      <c r="OL31" s="228">
        <f t="shared" si="278"/>
        <v>42607</v>
      </c>
      <c r="OM31" s="44" t="str">
        <f t="shared" si="80"/>
        <v>4Thu</v>
      </c>
      <c r="ON31" s="229">
        <f>SUMPRODUCT((ON$6='Raw Data'!$I$2:$AN$2)*(OL31='Raw Data'!$B$3:$B$10473)*('Raw Data'!$I$3:$AN$10473))</f>
        <v>0</v>
      </c>
      <c r="OO31" s="228">
        <f t="shared" si="279"/>
        <v>42576</v>
      </c>
      <c r="OP31" s="44" t="str">
        <f t="shared" si="81"/>
        <v>4Mon</v>
      </c>
      <c r="OQ31" s="229">
        <f>SUMPRODUCT((OQ$6='Raw Data'!$I$2:$AN$2)*(OO31='Raw Data'!$B$3:$B$10473)*('Raw Data'!$I$3:$AN$10473))</f>
        <v>0</v>
      </c>
      <c r="OR31" s="228">
        <f t="shared" si="280"/>
        <v>42546</v>
      </c>
      <c r="OS31" s="44" t="str">
        <f t="shared" si="82"/>
        <v>4Sat</v>
      </c>
      <c r="OT31" s="229">
        <f>SUMPRODUCT((OT$6='Raw Data'!$I$2:$AN$2)*(OR31='Raw Data'!$B$3:$B$10473)*('Raw Data'!$I$3:$AN$10473))</f>
        <v>0</v>
      </c>
      <c r="OU31" s="228">
        <f t="shared" si="281"/>
        <v>42515</v>
      </c>
      <c r="OV31" s="44" t="str">
        <f t="shared" si="83"/>
        <v>4Wed</v>
      </c>
      <c r="OW31" s="229">
        <f>SUMPRODUCT((OW$6='Raw Data'!$I$2:$AN$2)*(OU31='Raw Data'!$B$3:$B$10473)*('Raw Data'!$I$3:$AN$10473))</f>
        <v>0</v>
      </c>
      <c r="OX31" s="14"/>
      <c r="OY31" s="49" t="s">
        <v>88</v>
      </c>
      <c r="OZ31" s="233" t="str">
        <f t="shared" si="327"/>
        <v/>
      </c>
      <c r="PA31" s="233" t="str">
        <f t="shared" si="189"/>
        <v/>
      </c>
      <c r="PB31" s="233" t="str">
        <f t="shared" si="190"/>
        <v/>
      </c>
      <c r="PC31" s="233" t="str">
        <f t="shared" si="191"/>
        <v/>
      </c>
      <c r="PD31" s="239" t="str">
        <f>IFERROR(MEDIAN(PD27:PD30),"")</f>
        <v/>
      </c>
      <c r="PE31" s="246"/>
      <c r="PF31" s="228">
        <f t="shared" si="282"/>
        <v>42607</v>
      </c>
      <c r="PG31" s="44" t="str">
        <f t="shared" si="84"/>
        <v>4Thu</v>
      </c>
      <c r="PH31" s="229">
        <f>SUMPRODUCT((PH$6='Raw Data'!$I$2:$AN$2)*(PF31='Raw Data'!$B$3:$B$10473)*('Raw Data'!$I$3:$AN$10473))</f>
        <v>0</v>
      </c>
      <c r="PI31" s="228">
        <f t="shared" si="283"/>
        <v>42576</v>
      </c>
      <c r="PJ31" s="44" t="str">
        <f t="shared" si="85"/>
        <v>4Mon</v>
      </c>
      <c r="PK31" s="229">
        <f>SUMPRODUCT((PK$6='Raw Data'!$I$2:$AN$2)*(PI31='Raw Data'!$B$3:$B$10473)*('Raw Data'!$I$3:$AN$10473))</f>
        <v>0</v>
      </c>
      <c r="PL31" s="228">
        <f t="shared" si="284"/>
        <v>42546</v>
      </c>
      <c r="PM31" s="44" t="str">
        <f t="shared" si="86"/>
        <v>4Sat</v>
      </c>
      <c r="PN31" s="229">
        <f>SUMPRODUCT((PN$6='Raw Data'!$I$2:$AN$2)*(PL31='Raw Data'!$B$3:$B$10473)*('Raw Data'!$I$3:$AN$10473))</f>
        <v>0</v>
      </c>
      <c r="PO31" s="228">
        <f t="shared" si="285"/>
        <v>42515</v>
      </c>
      <c r="PP31" s="44" t="str">
        <f t="shared" si="87"/>
        <v>4Wed</v>
      </c>
      <c r="PQ31" s="229">
        <f>SUMPRODUCT((PQ$6='Raw Data'!$I$2:$AN$2)*(PO31='Raw Data'!$B$3:$B$10473)*('Raw Data'!$I$3:$AN$10473))</f>
        <v>0</v>
      </c>
      <c r="PR31" s="14"/>
      <c r="PS31" s="49" t="s">
        <v>88</v>
      </c>
      <c r="PT31" s="233" t="str">
        <f t="shared" si="328"/>
        <v/>
      </c>
      <c r="PU31" s="233" t="str">
        <f t="shared" si="194"/>
        <v/>
      </c>
      <c r="PV31" s="233" t="str">
        <f t="shared" si="195"/>
        <v/>
      </c>
      <c r="PW31" s="233" t="str">
        <f t="shared" si="196"/>
        <v/>
      </c>
      <c r="PX31" s="239" t="str">
        <f>IFERROR(MEDIAN(PX27:PX30),"")</f>
        <v/>
      </c>
    </row>
    <row r="32" spans="2:440" ht="12.75" customHeight="1" x14ac:dyDescent="0.25">
      <c r="B32" s="228">
        <f t="shared" si="198"/>
        <v>42608</v>
      </c>
      <c r="C32" s="44" t="str">
        <f t="shared" si="0"/>
        <v>4Fri</v>
      </c>
      <c r="D32" s="229">
        <f>SUMPRODUCT((D$6='Raw Data'!$I$2:$AN$2)*(B32='Raw Data'!$B$3:$B$10473)*('Raw Data'!$I$3:$AN$10473))</f>
        <v>217</v>
      </c>
      <c r="E32" s="228">
        <f t="shared" si="199"/>
        <v>42577</v>
      </c>
      <c r="F32" s="44" t="str">
        <f t="shared" si="1"/>
        <v>4Tue</v>
      </c>
      <c r="G32" s="229">
        <f>SUMPRODUCT((G$6='Raw Data'!$I$2:$AN$2)*(E32='Raw Data'!$B$3:$B$10473)*('Raw Data'!$I$3:$AN$10473))</f>
        <v>200</v>
      </c>
      <c r="H32" s="228">
        <f t="shared" si="200"/>
        <v>42547</v>
      </c>
      <c r="I32" s="44" t="str">
        <f t="shared" si="2"/>
        <v>4Sun</v>
      </c>
      <c r="J32" s="229">
        <f>SUMPRODUCT((J$6='Raw Data'!$I$2:$AN$2)*(H32='Raw Data'!$B$3:$B$10473)*('Raw Data'!$I$3:$AN$10473))</f>
        <v>168</v>
      </c>
      <c r="K32" s="228">
        <f t="shared" si="201"/>
        <v>42516</v>
      </c>
      <c r="L32" s="44" t="str">
        <f t="shared" si="3"/>
        <v>4Thu</v>
      </c>
      <c r="M32" s="229">
        <f>SUMPRODUCT((M$6='Raw Data'!$I$2:$AN$2)*(K32='Raw Data'!$B$3:$B$10473)*('Raw Data'!$I$3:$AN$10473))</f>
        <v>198</v>
      </c>
      <c r="N32" s="14"/>
      <c r="O32" s="49" t="s">
        <v>89</v>
      </c>
      <c r="P32" s="53">
        <f t="shared" si="88"/>
        <v>1.7892253244199765E-2</v>
      </c>
      <c r="Q32" s="53">
        <f t="shared" si="89"/>
        <v>2.8729838709677418E-2</v>
      </c>
      <c r="R32" s="53">
        <f t="shared" si="90"/>
        <v>2.7151935297515885E-2</v>
      </c>
      <c r="S32" s="53">
        <f t="shared" si="91"/>
        <v>3.1833150384193196E-2</v>
      </c>
      <c r="T32" s="55">
        <f>IFERROR(MEDIAN(P32:S32),"")</f>
        <v>2.7940887003596652E-2</v>
      </c>
      <c r="U32" s="246"/>
      <c r="V32" s="228">
        <f t="shared" si="202"/>
        <v>42608</v>
      </c>
      <c r="W32" s="44" t="str">
        <f t="shared" si="4"/>
        <v>4Fri</v>
      </c>
      <c r="X32" s="229">
        <f>SUMPRODUCT((X$6='Raw Data'!$I$2:$AN$2)*(V32='Raw Data'!$B$3:$B$10473)*('Raw Data'!$I$3:$AN$10473))</f>
        <v>274</v>
      </c>
      <c r="Y32" s="228">
        <f t="shared" si="203"/>
        <v>42577</v>
      </c>
      <c r="Z32" s="44" t="str">
        <f t="shared" si="5"/>
        <v>4Tue</v>
      </c>
      <c r="AA32" s="229">
        <f>SUMPRODUCT((AA$6='Raw Data'!$I$2:$AN$2)*(Y32='Raw Data'!$B$3:$B$10473)*('Raw Data'!$I$3:$AN$10473))</f>
        <v>326</v>
      </c>
      <c r="AB32" s="228">
        <f t="shared" si="204"/>
        <v>42547</v>
      </c>
      <c r="AC32" s="44" t="str">
        <f t="shared" si="6"/>
        <v>4Sun</v>
      </c>
      <c r="AD32" s="229">
        <f>SUMPRODUCT((AD$6='Raw Data'!$I$2:$AN$2)*(AB32='Raw Data'!$B$3:$B$10473)*('Raw Data'!$I$3:$AN$10473))</f>
        <v>149</v>
      </c>
      <c r="AE32" s="228">
        <f t="shared" si="205"/>
        <v>42516</v>
      </c>
      <c r="AF32" s="44" t="str">
        <f t="shared" si="7"/>
        <v>4Thu</v>
      </c>
      <c r="AG32" s="229">
        <f>SUMPRODUCT((AG$6='Raw Data'!$I$2:$AN$2)*(AE32='Raw Data'!$B$3:$B$10473)*('Raw Data'!$I$3:$AN$10473))</f>
        <v>204</v>
      </c>
      <c r="AH32" s="14"/>
      <c r="AI32" s="49" t="s">
        <v>89</v>
      </c>
      <c r="AJ32" s="53">
        <f t="shared" si="308"/>
        <v>2.131924198250729E-2</v>
      </c>
      <c r="AK32" s="53">
        <f t="shared" si="94"/>
        <v>3.4396393387877776E-2</v>
      </c>
      <c r="AL32" s="53">
        <f t="shared" si="95"/>
        <v>2.956109669412163E-2</v>
      </c>
      <c r="AM32" s="53">
        <f t="shared" si="96"/>
        <v>3.280161761401932E-2</v>
      </c>
      <c r="AN32" s="55">
        <f>IFERROR(MEDIAN(AJ32:AM32),"")</f>
        <v>3.1181357154070475E-2</v>
      </c>
      <c r="AO32" s="246"/>
      <c r="AP32" s="228">
        <f t="shared" si="206"/>
        <v>42608</v>
      </c>
      <c r="AQ32" s="44" t="str">
        <f t="shared" si="8"/>
        <v>4Fri</v>
      </c>
      <c r="AR32" s="229">
        <f>SUMPRODUCT((AR$6='Raw Data'!$I$2:$AN$2)*(AP32='Raw Data'!$B$3:$B$10473)*('Raw Data'!$I$3:$AN$10473))</f>
        <v>100</v>
      </c>
      <c r="AS32" s="228">
        <f t="shared" si="207"/>
        <v>42577</v>
      </c>
      <c r="AT32" s="44" t="str">
        <f t="shared" si="9"/>
        <v>4Tue</v>
      </c>
      <c r="AU32" s="229">
        <f>SUMPRODUCT((AU$6='Raw Data'!$I$2:$AN$2)*(AS32='Raw Data'!$B$3:$B$10473)*('Raw Data'!$I$3:$AN$10473))</f>
        <v>110</v>
      </c>
      <c r="AV32" s="228">
        <f t="shared" si="208"/>
        <v>42547</v>
      </c>
      <c r="AW32" s="44" t="str">
        <f t="shared" si="10"/>
        <v>4Sun</v>
      </c>
      <c r="AX32" s="229">
        <f>SUMPRODUCT((AX$6='Raw Data'!$I$2:$AN$2)*(AV32='Raw Data'!$B$3:$B$10473)*('Raw Data'!$I$3:$AN$10473))</f>
        <v>107</v>
      </c>
      <c r="AY32" s="228">
        <f t="shared" si="209"/>
        <v>42516</v>
      </c>
      <c r="AZ32" s="44" t="str">
        <f t="shared" si="11"/>
        <v>4Thu</v>
      </c>
      <c r="BA32" s="229">
        <f>SUMPRODUCT((BA$6='Raw Data'!$I$2:$AN$2)*(AY32='Raw Data'!$B$3:$B$10473)*('Raw Data'!$I$3:$AN$10473))</f>
        <v>71</v>
      </c>
      <c r="BB32" s="14"/>
      <c r="BC32" s="49" t="s">
        <v>89</v>
      </c>
      <c r="BD32" s="53">
        <f t="shared" si="309"/>
        <v>2.9329047810365608E-2</v>
      </c>
      <c r="BE32" s="53">
        <f t="shared" si="99"/>
        <v>2.6151444184231071E-2</v>
      </c>
      <c r="BF32" s="53">
        <f t="shared" si="100"/>
        <v>2.4638127502309825E-2</v>
      </c>
      <c r="BG32" s="53">
        <f t="shared" si="101"/>
        <v>2.8510767364270551E-2</v>
      </c>
      <c r="BH32" s="55">
        <f>IFERROR(MEDIAN(BD32:BG32),"")</f>
        <v>2.7331105774250811E-2</v>
      </c>
      <c r="BI32" s="246"/>
      <c r="BJ32" s="228">
        <f t="shared" si="210"/>
        <v>42608</v>
      </c>
      <c r="BK32" s="44" t="str">
        <f t="shared" si="12"/>
        <v>4Fri</v>
      </c>
      <c r="BL32" s="229">
        <f>SUMPRODUCT((BL$6='Raw Data'!$I$2:$AN$2)*(BJ32='Raw Data'!$B$3:$B$10473)*('Raw Data'!$I$3:$AN$10473))</f>
        <v>33</v>
      </c>
      <c r="BM32" s="228">
        <f t="shared" si="211"/>
        <v>42577</v>
      </c>
      <c r="BN32" s="44" t="str">
        <f t="shared" si="13"/>
        <v>4Tue</v>
      </c>
      <c r="BO32" s="229">
        <f>SUMPRODUCT((BO$6='Raw Data'!$I$2:$AN$2)*(BM32='Raw Data'!$B$3:$B$10473)*('Raw Data'!$I$3:$AN$10473))</f>
        <v>41</v>
      </c>
      <c r="BP32" s="228">
        <f t="shared" si="212"/>
        <v>42547</v>
      </c>
      <c r="BQ32" s="44" t="str">
        <f t="shared" si="14"/>
        <v>4Sun</v>
      </c>
      <c r="BR32" s="229">
        <f>SUMPRODUCT((BR$6='Raw Data'!$I$2:$AN$2)*(BP32='Raw Data'!$B$3:$B$10473)*('Raw Data'!$I$3:$AN$10473))</f>
        <v>36</v>
      </c>
      <c r="BS32" s="228">
        <f t="shared" si="213"/>
        <v>42516</v>
      </c>
      <c r="BT32" s="44" t="str">
        <f t="shared" si="15"/>
        <v>4Thu</v>
      </c>
      <c r="BU32" s="229">
        <f>SUMPRODUCT((BU$6='Raw Data'!$I$2:$AN$2)*(BS32='Raw Data'!$B$3:$B$10473)*('Raw Data'!$I$3:$AN$10473))</f>
        <v>40</v>
      </c>
      <c r="BV32" s="14"/>
      <c r="BW32" s="49" t="s">
        <v>89</v>
      </c>
      <c r="BX32" s="53">
        <f t="shared" si="310"/>
        <v>2.4186822351959968E-2</v>
      </c>
      <c r="BY32" s="53">
        <f t="shared" si="104"/>
        <v>2.9049295774647887E-2</v>
      </c>
      <c r="BZ32" s="53">
        <f t="shared" si="105"/>
        <v>1.8867924528301886E-2</v>
      </c>
      <c r="CA32" s="53">
        <f t="shared" si="106"/>
        <v>3.651903651903652E-2</v>
      </c>
      <c r="CB32" s="55">
        <f>IFERROR(MEDIAN(BX32:CA32),"")</f>
        <v>2.6618059063303928E-2</v>
      </c>
      <c r="CC32" s="246"/>
      <c r="CD32" s="228">
        <f t="shared" si="214"/>
        <v>42608</v>
      </c>
      <c r="CE32" s="44" t="str">
        <f t="shared" si="16"/>
        <v>4Fri</v>
      </c>
      <c r="CF32" s="229">
        <f>SUMPRODUCT((CF$6='Raw Data'!$I$2:$AN$2)*(CD32='Raw Data'!$B$3:$B$10473)*('Raw Data'!$I$3:$AN$10473))</f>
        <v>389</v>
      </c>
      <c r="CG32" s="228">
        <f t="shared" si="215"/>
        <v>42577</v>
      </c>
      <c r="CH32" s="44" t="str">
        <f t="shared" si="17"/>
        <v>4Tue</v>
      </c>
      <c r="CI32" s="229">
        <f>SUMPRODUCT((CI$6='Raw Data'!$I$2:$AN$2)*(CG32='Raw Data'!$B$3:$B$10473)*('Raw Data'!$I$3:$AN$10473))</f>
        <v>471</v>
      </c>
      <c r="CJ32" s="228">
        <f t="shared" si="216"/>
        <v>42547</v>
      </c>
      <c r="CK32" s="44" t="str">
        <f t="shared" si="18"/>
        <v>4Sun</v>
      </c>
      <c r="CL32" s="229">
        <f>SUMPRODUCT((CL$6='Raw Data'!$I$2:$AN$2)*(CJ32='Raw Data'!$B$3:$B$10473)*('Raw Data'!$I$3:$AN$10473))</f>
        <v>265</v>
      </c>
      <c r="CM32" s="228">
        <f t="shared" si="217"/>
        <v>42516</v>
      </c>
      <c r="CN32" s="44" t="str">
        <f t="shared" si="19"/>
        <v>4Thu</v>
      </c>
      <c r="CO32" s="229">
        <f>SUMPRODUCT((CO$6='Raw Data'!$I$2:$AN$2)*(CM32='Raw Data'!$B$3:$B$10473)*('Raw Data'!$I$3:$AN$10473))</f>
        <v>393</v>
      </c>
      <c r="CP32" s="14"/>
      <c r="CQ32" s="49" t="s">
        <v>89</v>
      </c>
      <c r="CR32" s="53">
        <f t="shared" si="311"/>
        <v>3.0373323667995649E-2</v>
      </c>
      <c r="CS32" s="53">
        <f t="shared" si="109"/>
        <v>3.634745196943847E-2</v>
      </c>
      <c r="CT32" s="53">
        <f t="shared" si="110"/>
        <v>3.3481434465249128E-2</v>
      </c>
      <c r="CU32" s="53">
        <f t="shared" si="111"/>
        <v>3.4281380356465684E-2</v>
      </c>
      <c r="CV32" s="55">
        <f>IFERROR(MEDIAN(CR32:CU32),"")</f>
        <v>3.3881407410857406E-2</v>
      </c>
      <c r="CW32" s="246"/>
      <c r="CX32" s="228">
        <f t="shared" si="218"/>
        <v>42608</v>
      </c>
      <c r="CY32" s="44" t="str">
        <f t="shared" si="20"/>
        <v>4Fri</v>
      </c>
      <c r="CZ32" s="229">
        <f>SUMPRODUCT((CZ$6='Raw Data'!$I$2:$AN$2)*(CX32='Raw Data'!$B$3:$B$10473)*('Raw Data'!$I$3:$AN$10473))</f>
        <v>66</v>
      </c>
      <c r="DA32" s="228">
        <f t="shared" si="219"/>
        <v>42577</v>
      </c>
      <c r="DB32" s="44" t="str">
        <f t="shared" si="21"/>
        <v>4Tue</v>
      </c>
      <c r="DC32" s="229">
        <f>SUMPRODUCT((DC$6='Raw Data'!$I$2:$AN$2)*(DA32='Raw Data'!$B$3:$B$10473)*('Raw Data'!$I$3:$AN$10473))</f>
        <v>100</v>
      </c>
      <c r="DD32" s="228">
        <f t="shared" si="220"/>
        <v>42547</v>
      </c>
      <c r="DE32" s="44" t="str">
        <f t="shared" si="22"/>
        <v>4Sun</v>
      </c>
      <c r="DF32" s="229">
        <f>SUMPRODUCT((DF$6='Raw Data'!$I$2:$AN$2)*(DD32='Raw Data'!$B$3:$B$10473)*('Raw Data'!$I$3:$AN$10473))</f>
        <v>50</v>
      </c>
      <c r="DG32" s="228">
        <f t="shared" si="221"/>
        <v>42608</v>
      </c>
      <c r="DH32" s="44" t="str">
        <f t="shared" si="23"/>
        <v>4Fri</v>
      </c>
      <c r="DI32" s="229">
        <f>SUMPRODUCT((DI$6='Raw Data'!$I$2:$AN$2)*(DG32='Raw Data'!$B$3:$B$10473)*('Raw Data'!$I$3:$AN$10473))</f>
        <v>66</v>
      </c>
      <c r="DJ32" s="14"/>
      <c r="DK32" s="49" t="s">
        <v>89</v>
      </c>
      <c r="DL32" s="53">
        <f t="shared" si="312"/>
        <v>2.8787333573227779E-2</v>
      </c>
      <c r="DM32" s="53">
        <f t="shared" si="114"/>
        <v>3.2604032604032607E-2</v>
      </c>
      <c r="DN32" s="53">
        <f t="shared" si="115"/>
        <v>2.7850589777195282E-2</v>
      </c>
      <c r="DO32" s="53">
        <f t="shared" si="116"/>
        <v>2.8787333573227779E-2</v>
      </c>
      <c r="DP32" s="55">
        <f>IFERROR(MEDIAN(DL32:DO32),"")</f>
        <v>2.8787333573227779E-2</v>
      </c>
      <c r="DQ32" s="246"/>
      <c r="DR32" s="228">
        <f t="shared" si="222"/>
        <v>42608</v>
      </c>
      <c r="DS32" s="44" t="str">
        <f t="shared" si="24"/>
        <v>4Fri</v>
      </c>
      <c r="DT32" s="229">
        <f>SUMPRODUCT((DT$6='Raw Data'!$I$2:$AN$2)*(DR32='Raw Data'!$B$3:$B$10473)*('Raw Data'!$I$3:$AN$10473))</f>
        <v>316</v>
      </c>
      <c r="DU32" s="228">
        <f t="shared" si="223"/>
        <v>42577</v>
      </c>
      <c r="DV32" s="44" t="str">
        <f t="shared" si="25"/>
        <v>4Tue</v>
      </c>
      <c r="DW32" s="229">
        <f>SUMPRODUCT((DW$6='Raw Data'!$I$2:$AN$2)*(DU32='Raw Data'!$B$3:$B$10473)*('Raw Data'!$I$3:$AN$10473))</f>
        <v>310</v>
      </c>
      <c r="DX32" s="228">
        <f t="shared" si="224"/>
        <v>42547</v>
      </c>
      <c r="DY32" s="44" t="str">
        <f t="shared" si="26"/>
        <v>4Sun</v>
      </c>
      <c r="DZ32" s="229">
        <f>SUMPRODUCT((DZ$6='Raw Data'!$I$2:$AN$2)*(DX32='Raw Data'!$B$3:$B$10473)*('Raw Data'!$I$3:$AN$10473))</f>
        <v>0</v>
      </c>
      <c r="EA32" s="228">
        <f t="shared" si="225"/>
        <v>42516</v>
      </c>
      <c r="EB32" s="44" t="str">
        <f t="shared" si="27"/>
        <v>4Thu</v>
      </c>
      <c r="EC32" s="229">
        <f>SUMPRODUCT((EC$6='Raw Data'!$I$2:$AN$2)*(EA32='Raw Data'!$B$3:$B$10473)*('Raw Data'!$I$3:$AN$10473))</f>
        <v>65</v>
      </c>
      <c r="ED32" s="14"/>
      <c r="EE32" s="49" t="s">
        <v>89</v>
      </c>
      <c r="EF32" s="53">
        <f t="shared" si="313"/>
        <v>2.7015250544662309E-2</v>
      </c>
      <c r="EG32" s="53">
        <f t="shared" si="119"/>
        <v>3.5314891112419068E-2</v>
      </c>
      <c r="EH32" s="53">
        <f t="shared" si="120"/>
        <v>2.7170383199826804E-2</v>
      </c>
      <c r="EI32" s="53">
        <f t="shared" si="121"/>
        <v>2.6094520150768338E-2</v>
      </c>
      <c r="EJ32" s="55">
        <f>IFERROR(MEDIAN(EF32:EI32),"")</f>
        <v>2.7092816872244557E-2</v>
      </c>
      <c r="EK32" s="246"/>
      <c r="EL32" s="228">
        <f t="shared" si="226"/>
        <v>42608</v>
      </c>
      <c r="EM32" s="44" t="str">
        <f t="shared" si="28"/>
        <v>4Fri</v>
      </c>
      <c r="EN32" s="229">
        <f>SUMPRODUCT((EN$6='Raw Data'!$I$2:$AN$2)*(EL32='Raw Data'!$B$3:$B$10473)*('Raw Data'!$I$3:$AN$10473))</f>
        <v>2711</v>
      </c>
      <c r="EO32" s="228">
        <f t="shared" si="227"/>
        <v>42577</v>
      </c>
      <c r="EP32" s="44" t="str">
        <f t="shared" si="29"/>
        <v>4Tue</v>
      </c>
      <c r="EQ32" s="229">
        <f>SUMPRODUCT((EQ$6='Raw Data'!$I$2:$AN$2)*(EO32='Raw Data'!$B$3:$B$10473)*('Raw Data'!$I$3:$AN$10473))</f>
        <v>3032</v>
      </c>
      <c r="ER32" s="228">
        <f t="shared" si="228"/>
        <v>42547</v>
      </c>
      <c r="ES32" s="44" t="str">
        <f t="shared" si="30"/>
        <v>4Sun</v>
      </c>
      <c r="ET32" s="229">
        <f>SUMPRODUCT((ET$6='Raw Data'!$I$2:$AN$2)*(ER32='Raw Data'!$B$3:$B$10473)*('Raw Data'!$I$3:$AN$10473))</f>
        <v>1438</v>
      </c>
      <c r="EU32" s="228">
        <f t="shared" si="229"/>
        <v>42516</v>
      </c>
      <c r="EV32" s="44" t="str">
        <f t="shared" si="31"/>
        <v>4Thu</v>
      </c>
      <c r="EW32" s="229">
        <f>SUMPRODUCT((EW$6='Raw Data'!$I$2:$AN$2)*(EU32='Raw Data'!$B$3:$B$10473)*('Raw Data'!$I$3:$AN$10473))</f>
        <v>2648</v>
      </c>
      <c r="EX32" s="14"/>
      <c r="EY32" s="49" t="s">
        <v>89</v>
      </c>
      <c r="EZ32" s="53">
        <f t="shared" si="314"/>
        <v>2.9667410742121737E-2</v>
      </c>
      <c r="FA32" s="53">
        <f t="shared" si="124"/>
        <v>3.5800708950831255E-2</v>
      </c>
      <c r="FB32" s="53">
        <f t="shared" si="125"/>
        <v>3.3848774734635038E-2</v>
      </c>
      <c r="FC32" s="53">
        <f t="shared" si="126"/>
        <v>3.2302837619815887E-2</v>
      </c>
      <c r="FD32" s="55">
        <f>IFERROR(MEDIAN(EZ32:FC32),"")</f>
        <v>3.3075806177225463E-2</v>
      </c>
      <c r="FE32" s="246"/>
      <c r="FF32" s="228">
        <f t="shared" si="230"/>
        <v>42608</v>
      </c>
      <c r="FG32" s="44" t="str">
        <f t="shared" si="32"/>
        <v>4Fri</v>
      </c>
      <c r="FH32" s="229">
        <f>SUMPRODUCT((FH$6='Raw Data'!$I$2:$AN$2)*(FF32='Raw Data'!$B$3:$B$10473)*('Raw Data'!$I$3:$AN$10473))</f>
        <v>2153</v>
      </c>
      <c r="FI32" s="228">
        <f t="shared" si="231"/>
        <v>42577</v>
      </c>
      <c r="FJ32" s="44" t="str">
        <f t="shared" si="33"/>
        <v>4Tue</v>
      </c>
      <c r="FK32" s="229">
        <f>SUMPRODUCT((FK$6='Raw Data'!$I$2:$AN$2)*(FI32='Raw Data'!$B$3:$B$10473)*('Raw Data'!$I$3:$AN$10473))</f>
        <v>2352</v>
      </c>
      <c r="FL32" s="228">
        <f t="shared" si="232"/>
        <v>42547</v>
      </c>
      <c r="FM32" s="44" t="str">
        <f t="shared" si="34"/>
        <v>4Sun</v>
      </c>
      <c r="FN32" s="229">
        <f>SUMPRODUCT((FN$6='Raw Data'!$I$2:$AN$2)*(FL32='Raw Data'!$B$3:$B$10473)*('Raw Data'!$I$3:$AN$10473))</f>
        <v>1492</v>
      </c>
      <c r="FO32" s="228">
        <f t="shared" si="233"/>
        <v>42516</v>
      </c>
      <c r="FP32" s="44" t="str">
        <f t="shared" si="35"/>
        <v>4Thu</v>
      </c>
      <c r="FQ32" s="229">
        <f>SUMPRODUCT((FQ$6='Raw Data'!$I$2:$AN$2)*(FO32='Raw Data'!$B$3:$B$10473)*('Raw Data'!$I$3:$AN$10473))</f>
        <v>1900</v>
      </c>
      <c r="FR32" s="14"/>
      <c r="FS32" s="49" t="s">
        <v>89</v>
      </c>
      <c r="FT32" s="53">
        <f t="shared" si="315"/>
        <v>2.5381650480534562E-2</v>
      </c>
      <c r="FU32" s="53">
        <f t="shared" si="129"/>
        <v>3.3188435796591455E-2</v>
      </c>
      <c r="FV32" s="53">
        <f t="shared" si="130"/>
        <v>3.298383918013402E-2</v>
      </c>
      <c r="FW32" s="53">
        <f t="shared" si="131"/>
        <v>3.2064071542782756E-2</v>
      </c>
      <c r="FX32" s="55">
        <f>IFERROR(MEDIAN(FT32:FW32),"")</f>
        <v>3.2523955361458384E-2</v>
      </c>
      <c r="FY32" s="246"/>
      <c r="FZ32" s="228">
        <f t="shared" si="234"/>
        <v>42608</v>
      </c>
      <c r="GA32" s="44" t="str">
        <f t="shared" si="36"/>
        <v>4Fri</v>
      </c>
      <c r="GB32" s="229">
        <f>SUMPRODUCT((GB$6='Raw Data'!$I$2:$AN$2)*(FZ32='Raw Data'!$B$3:$B$10473)*('Raw Data'!$I$3:$AN$10473))</f>
        <v>124</v>
      </c>
      <c r="GC32" s="228">
        <f t="shared" si="235"/>
        <v>42577</v>
      </c>
      <c r="GD32" s="44" t="str">
        <f t="shared" si="37"/>
        <v>4Tue</v>
      </c>
      <c r="GE32" s="229">
        <f>SUMPRODUCT((GE$6='Raw Data'!$I$2:$AN$2)*(GC32='Raw Data'!$B$3:$B$10473)*('Raw Data'!$I$3:$AN$10473))</f>
        <v>179</v>
      </c>
      <c r="GF32" s="228">
        <f t="shared" si="236"/>
        <v>42547</v>
      </c>
      <c r="GG32" s="44" t="str">
        <f t="shared" si="38"/>
        <v>4Sun</v>
      </c>
      <c r="GH32" s="229">
        <f>SUMPRODUCT((GH$6='Raw Data'!$I$2:$AN$2)*(GF32='Raw Data'!$B$3:$B$10473)*('Raw Data'!$I$3:$AN$10473))</f>
        <v>100</v>
      </c>
      <c r="GI32" s="228">
        <f t="shared" si="237"/>
        <v>42516</v>
      </c>
      <c r="GJ32" s="44" t="str">
        <f t="shared" si="39"/>
        <v>4Thu</v>
      </c>
      <c r="GK32" s="229">
        <f>SUMPRODUCT((GK$6='Raw Data'!$I$2:$AN$2)*(GI32='Raw Data'!$B$3:$B$10473)*('Raw Data'!$I$3:$AN$10473))</f>
        <v>122</v>
      </c>
      <c r="GL32" s="14"/>
      <c r="GM32" s="49" t="s">
        <v>89</v>
      </c>
      <c r="GN32" s="53">
        <f t="shared" si="316"/>
        <v>2.8701594533029614E-2</v>
      </c>
      <c r="GO32" s="53">
        <f t="shared" si="134"/>
        <v>4.00853889943074E-2</v>
      </c>
      <c r="GP32" s="53">
        <f t="shared" si="135"/>
        <v>3.5337310692978428E-2</v>
      </c>
      <c r="GQ32" s="53">
        <f t="shared" si="136"/>
        <v>3.5055350553505532E-2</v>
      </c>
      <c r="GR32" s="55">
        <f>IFERROR(MEDIAN(GN32:GQ32),"")</f>
        <v>3.5196330623241984E-2</v>
      </c>
      <c r="GS32" s="246"/>
      <c r="GT32" s="228">
        <f t="shared" si="238"/>
        <v>42608</v>
      </c>
      <c r="GU32" s="44" t="str">
        <f t="shared" si="40"/>
        <v>4Fri</v>
      </c>
      <c r="GV32" s="229">
        <f>SUMPRODUCT((GV$6='Raw Data'!$I$2:$AN$2)*(GT32='Raw Data'!$B$3:$B$10473)*('Raw Data'!$I$3:$AN$10473))</f>
        <v>71</v>
      </c>
      <c r="GW32" s="228">
        <f t="shared" si="239"/>
        <v>42577</v>
      </c>
      <c r="GX32" s="44" t="str">
        <f t="shared" si="41"/>
        <v>4Tue</v>
      </c>
      <c r="GY32" s="229">
        <f>SUMPRODUCT((GY$6='Raw Data'!$I$2:$AN$2)*(GW32='Raw Data'!$B$3:$B$10473)*('Raw Data'!$I$3:$AN$10473))</f>
        <v>117</v>
      </c>
      <c r="GZ32" s="228">
        <f t="shared" si="240"/>
        <v>42547</v>
      </c>
      <c r="HA32" s="44" t="str">
        <f t="shared" si="42"/>
        <v>4Sun</v>
      </c>
      <c r="HB32" s="229">
        <f>SUMPRODUCT((HB$6='Raw Data'!$I$2:$AN$2)*(GZ32='Raw Data'!$B$3:$B$10473)*('Raw Data'!$I$3:$AN$10473))</f>
        <v>46</v>
      </c>
      <c r="HC32" s="228">
        <f t="shared" si="241"/>
        <v>42516</v>
      </c>
      <c r="HD32" s="44" t="str">
        <f t="shared" si="43"/>
        <v>4Thu</v>
      </c>
      <c r="HE32" s="229">
        <f>SUMPRODUCT((HE$6='Raw Data'!$I$2:$AN$2)*(HC32='Raw Data'!$B$3:$B$10473)*('Raw Data'!$I$3:$AN$10473))</f>
        <v>67</v>
      </c>
      <c r="HF32" s="14"/>
      <c r="HG32" s="49" t="s">
        <v>89</v>
      </c>
      <c r="HH32" s="53">
        <f t="shared" si="317"/>
        <v>3.2497149372862029E-2</v>
      </c>
      <c r="HI32" s="53">
        <f t="shared" si="139"/>
        <v>2.8213166144200628E-2</v>
      </c>
      <c r="HJ32" s="53">
        <f t="shared" si="140"/>
        <v>1.8826739427012278E-2</v>
      </c>
      <c r="HK32" s="53">
        <f t="shared" si="141"/>
        <v>2.9826682789197905E-2</v>
      </c>
      <c r="HL32" s="55">
        <f>IFERROR(MEDIAN(HH32:HK32),"")</f>
        <v>2.9019924466699265E-2</v>
      </c>
      <c r="HM32" s="246"/>
      <c r="HN32" s="228">
        <f t="shared" si="242"/>
        <v>42608</v>
      </c>
      <c r="HO32" s="44" t="str">
        <f t="shared" si="44"/>
        <v>4Fri</v>
      </c>
      <c r="HP32" s="229">
        <f>SUMPRODUCT((HP$6='Raw Data'!$I$2:$AN$2)*(HN32='Raw Data'!$B$3:$B$10473)*('Raw Data'!$I$3:$AN$10473))</f>
        <v>135</v>
      </c>
      <c r="HQ32" s="228">
        <f t="shared" si="243"/>
        <v>42577</v>
      </c>
      <c r="HR32" s="44" t="str">
        <f t="shared" si="45"/>
        <v>4Tue</v>
      </c>
      <c r="HS32" s="229">
        <f>SUMPRODUCT((HS$6='Raw Data'!$I$2:$AN$2)*(HQ32='Raw Data'!$B$3:$B$10473)*('Raw Data'!$I$3:$AN$10473))</f>
        <v>205</v>
      </c>
      <c r="HT32" s="228">
        <f t="shared" si="244"/>
        <v>42547</v>
      </c>
      <c r="HU32" s="44" t="str">
        <f t="shared" si="46"/>
        <v>4Sun</v>
      </c>
      <c r="HV32" s="229">
        <f>SUMPRODUCT((HV$6='Raw Data'!$I$2:$AN$2)*(HT32='Raw Data'!$B$3:$B$10473)*('Raw Data'!$I$3:$AN$10473))</f>
        <v>168</v>
      </c>
      <c r="HW32" s="228">
        <f t="shared" si="245"/>
        <v>42516</v>
      </c>
      <c r="HX32" s="44" t="str">
        <f t="shared" si="47"/>
        <v>4Thu</v>
      </c>
      <c r="HY32" s="229">
        <f>SUMPRODUCT((HY$6='Raw Data'!$I$2:$AN$2)*(HW32='Raw Data'!$B$3:$B$10473)*('Raw Data'!$I$3:$AN$10473))</f>
        <v>190</v>
      </c>
      <c r="HZ32" s="14"/>
      <c r="IA32" s="49" t="s">
        <v>89</v>
      </c>
      <c r="IB32" s="53">
        <f t="shared" si="318"/>
        <v>2.7608008429926237E-2</v>
      </c>
      <c r="IC32" s="53">
        <f t="shared" si="144"/>
        <v>4.3542435424354244E-2</v>
      </c>
      <c r="ID32" s="53">
        <f t="shared" si="145"/>
        <v>2.6729898685061437E-2</v>
      </c>
      <c r="IE32" s="53">
        <f t="shared" si="146"/>
        <v>2.4177739054672184E-2</v>
      </c>
      <c r="IF32" s="55">
        <f>IFERROR(MEDIAN(IB32:IE32),"")</f>
        <v>2.7168953557493838E-2</v>
      </c>
      <c r="IG32" s="246"/>
      <c r="IH32" s="228">
        <f t="shared" si="246"/>
        <v>42608</v>
      </c>
      <c r="II32" s="44" t="str">
        <f t="shared" si="48"/>
        <v>4Fri</v>
      </c>
      <c r="IJ32" s="229">
        <f>SUMPRODUCT((IJ$6='Raw Data'!$I$2:$AN$2)*(IH32='Raw Data'!$B$3:$B$10473)*('Raw Data'!$I$3:$AN$10473))</f>
        <v>27</v>
      </c>
      <c r="IK32" s="228">
        <f t="shared" si="247"/>
        <v>42577</v>
      </c>
      <c r="IL32" s="44" t="str">
        <f t="shared" si="49"/>
        <v>4Tue</v>
      </c>
      <c r="IM32" s="229">
        <f>SUMPRODUCT((IM$6='Raw Data'!$I$2:$AN$2)*(IK32='Raw Data'!$B$3:$B$10473)*('Raw Data'!$I$3:$AN$10473))</f>
        <v>35</v>
      </c>
      <c r="IN32" s="228">
        <f t="shared" si="248"/>
        <v>42547</v>
      </c>
      <c r="IO32" s="44" t="str">
        <f t="shared" si="50"/>
        <v>4Sun</v>
      </c>
      <c r="IP32" s="229">
        <f>SUMPRODUCT((IP$6='Raw Data'!$I$2:$AN$2)*(IN32='Raw Data'!$B$3:$B$10473)*('Raw Data'!$I$3:$AN$10473))</f>
        <v>0</v>
      </c>
      <c r="IQ32" s="228">
        <f t="shared" si="249"/>
        <v>42516</v>
      </c>
      <c r="IR32" s="44" t="str">
        <f t="shared" si="51"/>
        <v>4Thu</v>
      </c>
      <c r="IS32" s="229">
        <f>SUMPRODUCT((IS$6='Raw Data'!$I$2:$AN$2)*(IQ32='Raw Data'!$B$3:$B$10473)*('Raw Data'!$I$3:$AN$10473))</f>
        <v>29</v>
      </c>
      <c r="IT32" s="14"/>
      <c r="IU32" s="49" t="s">
        <v>89</v>
      </c>
      <c r="IV32" s="53">
        <f t="shared" si="319"/>
        <v>2.8571428571428571E-2</v>
      </c>
      <c r="IW32" s="53">
        <f t="shared" si="149"/>
        <v>3.896103896103896E-2</v>
      </c>
      <c r="IX32" s="53">
        <f t="shared" si="150"/>
        <v>3.7383177570093455E-2</v>
      </c>
      <c r="IY32" s="53">
        <f t="shared" si="151"/>
        <v>2.2020725388601035E-2</v>
      </c>
      <c r="IZ32" s="55">
        <f>IFERROR(MEDIAN(IV32:IY32),"")</f>
        <v>3.2977303070761015E-2</v>
      </c>
      <c r="JA32" s="246"/>
      <c r="JB32" s="228">
        <f t="shared" si="250"/>
        <v>42608</v>
      </c>
      <c r="JC32" s="44" t="str">
        <f t="shared" si="52"/>
        <v>4Fri</v>
      </c>
      <c r="JD32" s="229">
        <f>SUMPRODUCT((JD$6='Raw Data'!$I$2:$AN$2)*(JB32='Raw Data'!$B$3:$B$10473)*('Raw Data'!$I$3:$AN$10473))</f>
        <v>70</v>
      </c>
      <c r="JE32" s="228">
        <f t="shared" si="251"/>
        <v>42577</v>
      </c>
      <c r="JF32" s="44" t="str">
        <f t="shared" si="53"/>
        <v>4Tue</v>
      </c>
      <c r="JG32" s="229">
        <f>SUMPRODUCT((JG$6='Raw Data'!$I$2:$AN$2)*(JE32='Raw Data'!$B$3:$B$10473)*('Raw Data'!$I$3:$AN$10473))</f>
        <v>89</v>
      </c>
      <c r="JH32" s="228">
        <f t="shared" si="252"/>
        <v>42547</v>
      </c>
      <c r="JI32" s="44" t="str">
        <f t="shared" si="54"/>
        <v>4Sun</v>
      </c>
      <c r="JJ32" s="229">
        <f>SUMPRODUCT((JJ$6='Raw Data'!$I$2:$AN$2)*(JH32='Raw Data'!$B$3:$B$10473)*('Raw Data'!$I$3:$AN$10473))</f>
        <v>0</v>
      </c>
      <c r="JK32" s="228">
        <f t="shared" si="253"/>
        <v>42516</v>
      </c>
      <c r="JL32" s="44" t="str">
        <f t="shared" si="55"/>
        <v>4Thu</v>
      </c>
      <c r="JM32" s="229">
        <f>SUMPRODUCT((JM$6='Raw Data'!$I$2:$AN$2)*(JK32='Raw Data'!$B$3:$B$10473)*('Raw Data'!$I$3:$AN$10473))</f>
        <v>63</v>
      </c>
      <c r="JN32" s="14"/>
      <c r="JO32" s="49" t="s">
        <v>89</v>
      </c>
      <c r="JP32" s="53">
        <f t="shared" si="320"/>
        <v>4.9207217058501916E-2</v>
      </c>
      <c r="JQ32" s="53">
        <f t="shared" si="154"/>
        <v>4.5352743561030237E-2</v>
      </c>
      <c r="JR32" s="53">
        <f t="shared" si="155"/>
        <v>4.6324891908585547E-2</v>
      </c>
      <c r="JS32" s="53">
        <f t="shared" si="156"/>
        <v>3.4611288604898829E-2</v>
      </c>
      <c r="JT32" s="55">
        <f>IFERROR(MEDIAN(JP32:JS32),"")</f>
        <v>4.5838817734807892E-2</v>
      </c>
      <c r="JU32" s="246"/>
      <c r="JV32" s="228">
        <f t="shared" si="254"/>
        <v>42608</v>
      </c>
      <c r="JW32" s="44" t="str">
        <f t="shared" si="56"/>
        <v>4Fri</v>
      </c>
      <c r="JX32" s="229">
        <f>SUMPRODUCT((JX$6='Raw Data'!$I$2:$AN$2)*(JV32='Raw Data'!$B$3:$B$10473)*('Raw Data'!$I$3:$AN$10473))</f>
        <v>539</v>
      </c>
      <c r="JY32" s="228">
        <f t="shared" si="255"/>
        <v>42577</v>
      </c>
      <c r="JZ32" s="44" t="str">
        <f t="shared" si="57"/>
        <v>4Tue</v>
      </c>
      <c r="KA32" s="229">
        <f>SUMPRODUCT((KA$6='Raw Data'!$I$2:$AN$2)*(JY32='Raw Data'!$B$3:$B$10473)*('Raw Data'!$I$3:$AN$10473))</f>
        <v>668</v>
      </c>
      <c r="KB32" s="228">
        <f t="shared" si="256"/>
        <v>42547</v>
      </c>
      <c r="KC32" s="44" t="str">
        <f t="shared" si="58"/>
        <v>4Sun</v>
      </c>
      <c r="KD32" s="229">
        <f>SUMPRODUCT((KD$6='Raw Data'!$I$2:$AN$2)*(KB32='Raw Data'!$B$3:$B$10473)*('Raw Data'!$I$3:$AN$10473))</f>
        <v>146</v>
      </c>
      <c r="KE32" s="228">
        <f t="shared" si="257"/>
        <v>42516</v>
      </c>
      <c r="KF32" s="44" t="str">
        <f t="shared" si="59"/>
        <v>4Thu</v>
      </c>
      <c r="KG32" s="229">
        <f>SUMPRODUCT((KG$6='Raw Data'!$I$2:$AN$2)*(KE32='Raw Data'!$B$3:$B$10473)*('Raw Data'!$I$3:$AN$10473))</f>
        <v>613</v>
      </c>
      <c r="KH32" s="14"/>
      <c r="KI32" s="49" t="s">
        <v>89</v>
      </c>
      <c r="KJ32" s="53">
        <f t="shared" si="321"/>
        <v>3.6819811013359398E-2</v>
      </c>
      <c r="KK32" s="53">
        <f t="shared" si="159"/>
        <v>4.1614474599860819E-2</v>
      </c>
      <c r="KL32" s="53">
        <f t="shared" si="160"/>
        <v>3.180385288966725E-2</v>
      </c>
      <c r="KM32" s="53">
        <f t="shared" si="161"/>
        <v>3.4820670281570522E-2</v>
      </c>
      <c r="KN32" s="55">
        <f>IFERROR(MEDIAN(KJ32:KM32),"")</f>
        <v>3.582024064746496E-2</v>
      </c>
      <c r="KO32" s="246"/>
      <c r="KP32" s="228">
        <f t="shared" si="258"/>
        <v>42608</v>
      </c>
      <c r="KQ32" s="44" t="str">
        <f t="shared" si="60"/>
        <v>4Fri</v>
      </c>
      <c r="KR32" s="229">
        <f>SUMPRODUCT((KR$6='Raw Data'!$I$2:$AN$2)*(KP32='Raw Data'!$B$3:$B$10473)*('Raw Data'!$I$3:$AN$10473))</f>
        <v>124</v>
      </c>
      <c r="KS32" s="228">
        <f t="shared" si="259"/>
        <v>42577</v>
      </c>
      <c r="KT32" s="44" t="str">
        <f t="shared" si="61"/>
        <v>4Tue</v>
      </c>
      <c r="KU32" s="229">
        <f>SUMPRODUCT((KU$6='Raw Data'!$I$2:$AN$2)*(KS32='Raw Data'!$B$3:$B$10473)*('Raw Data'!$I$3:$AN$10473))</f>
        <v>100</v>
      </c>
      <c r="KV32" s="228">
        <f t="shared" si="260"/>
        <v>42547</v>
      </c>
      <c r="KW32" s="44" t="str">
        <f t="shared" si="62"/>
        <v>4Sun</v>
      </c>
      <c r="KX32" s="229">
        <f>SUMPRODUCT((KX$6='Raw Data'!$I$2:$AN$2)*(KV32='Raw Data'!$B$3:$B$10473)*('Raw Data'!$I$3:$AN$10473))</f>
        <v>56</v>
      </c>
      <c r="KY32" s="228">
        <f t="shared" si="261"/>
        <v>42516</v>
      </c>
      <c r="KZ32" s="44" t="str">
        <f t="shared" si="63"/>
        <v>4Thu</v>
      </c>
      <c r="LA32" s="229">
        <f>SUMPRODUCT((LA$6='Raw Data'!$I$2:$AN$2)*(KY32='Raw Data'!$B$3:$B$10473)*('Raw Data'!$I$3:$AN$10473))</f>
        <v>110</v>
      </c>
      <c r="LB32" s="14"/>
      <c r="LC32" s="49" t="s">
        <v>89</v>
      </c>
      <c r="LD32" s="53">
        <f t="shared" si="322"/>
        <v>3.0164854437039635E-2</v>
      </c>
      <c r="LE32" s="53">
        <f t="shared" si="164"/>
        <v>3.152206544581207E-2</v>
      </c>
      <c r="LF32" s="53">
        <f t="shared" si="165"/>
        <v>3.7191407502404614E-2</v>
      </c>
      <c r="LG32" s="53">
        <f t="shared" si="166"/>
        <v>2.9702970297029702E-2</v>
      </c>
      <c r="LH32" s="55">
        <f>IFERROR(MEDIAN(LD32:LG32),"")</f>
        <v>3.0843459941425851E-2</v>
      </c>
      <c r="LI32" s="246"/>
      <c r="LJ32" s="228">
        <f t="shared" si="262"/>
        <v>42608</v>
      </c>
      <c r="LK32" s="44" t="str">
        <f t="shared" si="64"/>
        <v>4Fri</v>
      </c>
      <c r="LL32" s="229">
        <f>SUMPRODUCT((LL$6='Raw Data'!$I$2:$AN$2)*(LJ32='Raw Data'!$B$3:$B$10473)*('Raw Data'!$I$3:$AN$10473))</f>
        <v>0</v>
      </c>
      <c r="LM32" s="228">
        <f t="shared" si="263"/>
        <v>42577</v>
      </c>
      <c r="LN32" s="44" t="str">
        <f t="shared" si="65"/>
        <v>4Tue</v>
      </c>
      <c r="LO32" s="229">
        <f>SUMPRODUCT((LO$6='Raw Data'!$I$2:$AN$2)*(LM32='Raw Data'!$B$3:$B$10473)*('Raw Data'!$I$3:$AN$10473))</f>
        <v>0</v>
      </c>
      <c r="LP32" s="228">
        <f t="shared" si="264"/>
        <v>42547</v>
      </c>
      <c r="LQ32" s="44" t="str">
        <f t="shared" si="66"/>
        <v>4Sun</v>
      </c>
      <c r="LR32" s="229">
        <f>SUMPRODUCT((LR$6='Raw Data'!$I$2:$AN$2)*(LP32='Raw Data'!$B$3:$B$10473)*('Raw Data'!$I$3:$AN$10473))</f>
        <v>0</v>
      </c>
      <c r="LS32" s="228">
        <f t="shared" si="265"/>
        <v>42516</v>
      </c>
      <c r="LT32" s="44" t="str">
        <f t="shared" si="67"/>
        <v>4Thu</v>
      </c>
      <c r="LU32" s="229">
        <f>SUMPRODUCT((LU$6='Raw Data'!$I$2:$AN$2)*(LS32='Raw Data'!$B$3:$B$10473)*('Raw Data'!$I$3:$AN$10473))</f>
        <v>0</v>
      </c>
      <c r="LV32" s="14"/>
      <c r="LW32" s="49" t="s">
        <v>89</v>
      </c>
      <c r="LX32" s="53" t="str">
        <f t="shared" si="323"/>
        <v/>
      </c>
      <c r="LY32" s="53" t="str">
        <f t="shared" si="169"/>
        <v/>
      </c>
      <c r="LZ32" s="53" t="str">
        <f t="shared" si="170"/>
        <v/>
      </c>
      <c r="MA32" s="53" t="str">
        <f t="shared" si="171"/>
        <v/>
      </c>
      <c r="MB32" s="55" t="str">
        <f>IFERROR(MEDIAN(LX32:MA32),"")</f>
        <v/>
      </c>
      <c r="MC32" s="246"/>
      <c r="MD32" s="228">
        <f t="shared" si="266"/>
        <v>42608</v>
      </c>
      <c r="ME32" s="44" t="str">
        <f t="shared" si="68"/>
        <v>4Fri</v>
      </c>
      <c r="MF32" s="229">
        <f>SUMPRODUCT((MF$6='Raw Data'!$I$2:$AN$2)*(MD32='Raw Data'!$B$3:$B$10473)*('Raw Data'!$I$3:$AN$10473))</f>
        <v>0</v>
      </c>
      <c r="MG32" s="228">
        <f t="shared" si="267"/>
        <v>42577</v>
      </c>
      <c r="MH32" s="44" t="str">
        <f t="shared" si="69"/>
        <v>4Tue</v>
      </c>
      <c r="MI32" s="229">
        <f>SUMPRODUCT((MI$6='Raw Data'!$I$2:$AN$2)*(MG32='Raw Data'!$B$3:$B$10473)*('Raw Data'!$I$3:$AN$10473))</f>
        <v>0</v>
      </c>
      <c r="MJ32" s="228">
        <f t="shared" si="268"/>
        <v>42547</v>
      </c>
      <c r="MK32" s="44" t="str">
        <f t="shared" si="70"/>
        <v>4Sun</v>
      </c>
      <c r="ML32" s="229">
        <f>SUMPRODUCT((ML$6='Raw Data'!$I$2:$AN$2)*(MJ32='Raw Data'!$B$3:$B$10473)*('Raw Data'!$I$3:$AN$10473))</f>
        <v>0</v>
      </c>
      <c r="MM32" s="228">
        <f t="shared" si="269"/>
        <v>42516</v>
      </c>
      <c r="MN32" s="44" t="str">
        <f t="shared" si="71"/>
        <v>4Thu</v>
      </c>
      <c r="MO32" s="229">
        <f>SUMPRODUCT((MO$6='Raw Data'!$I$2:$AN$2)*(MM32='Raw Data'!$B$3:$B$10473)*('Raw Data'!$I$3:$AN$10473))</f>
        <v>0</v>
      </c>
      <c r="MP32" s="14"/>
      <c r="MQ32" s="49" t="s">
        <v>89</v>
      </c>
      <c r="MR32" s="53" t="str">
        <f t="shared" si="324"/>
        <v/>
      </c>
      <c r="MS32" s="53" t="str">
        <f t="shared" si="174"/>
        <v/>
      </c>
      <c r="MT32" s="53" t="str">
        <f t="shared" si="175"/>
        <v/>
      </c>
      <c r="MU32" s="53" t="str">
        <f t="shared" si="176"/>
        <v/>
      </c>
      <c r="MV32" s="55" t="str">
        <f>IFERROR(MEDIAN(MR32:MU32),"")</f>
        <v/>
      </c>
      <c r="MW32" s="246"/>
      <c r="MX32" s="228">
        <f t="shared" si="270"/>
        <v>42608</v>
      </c>
      <c r="MY32" s="44" t="str">
        <f t="shared" si="72"/>
        <v>4Fri</v>
      </c>
      <c r="MZ32" s="229">
        <f>SUMPRODUCT((MZ$6='Raw Data'!$I$2:$AN$2)*(MX32='Raw Data'!$B$3:$B$10473)*('Raw Data'!$I$3:$AN$10473))</f>
        <v>0</v>
      </c>
      <c r="NA32" s="228">
        <f t="shared" si="271"/>
        <v>42577</v>
      </c>
      <c r="NB32" s="44" t="str">
        <f t="shared" si="73"/>
        <v>4Tue</v>
      </c>
      <c r="NC32" s="229">
        <f>SUMPRODUCT((NC$6='Raw Data'!$I$2:$AN$2)*(NA32='Raw Data'!$B$3:$B$10473)*('Raw Data'!$I$3:$AN$10473))</f>
        <v>0</v>
      </c>
      <c r="ND32" s="228">
        <f t="shared" si="272"/>
        <v>42547</v>
      </c>
      <c r="NE32" s="44" t="str">
        <f t="shared" si="74"/>
        <v>4Sun</v>
      </c>
      <c r="NF32" s="229">
        <f>SUMPRODUCT((NF$6='Raw Data'!$I$2:$AN$2)*(ND32='Raw Data'!$B$3:$B$10473)*('Raw Data'!$I$3:$AN$10473))</f>
        <v>0</v>
      </c>
      <c r="NG32" s="228">
        <f t="shared" si="273"/>
        <v>42516</v>
      </c>
      <c r="NH32" s="44" t="str">
        <f t="shared" si="75"/>
        <v>4Thu</v>
      </c>
      <c r="NI32" s="229">
        <f>SUMPRODUCT((NI$6='Raw Data'!$I$2:$AN$2)*(NG32='Raw Data'!$B$3:$B$10473)*('Raw Data'!$I$3:$AN$10473))</f>
        <v>0</v>
      </c>
      <c r="NJ32" s="14"/>
      <c r="NK32" s="49" t="s">
        <v>89</v>
      </c>
      <c r="NL32" s="53" t="str">
        <f t="shared" si="325"/>
        <v/>
      </c>
      <c r="NM32" s="53" t="str">
        <f t="shared" si="179"/>
        <v/>
      </c>
      <c r="NN32" s="53" t="str">
        <f t="shared" si="180"/>
        <v/>
      </c>
      <c r="NO32" s="53" t="str">
        <f t="shared" si="181"/>
        <v/>
      </c>
      <c r="NP32" s="55" t="str">
        <f>IFERROR(MEDIAN(NL32:NO32),"")</f>
        <v/>
      </c>
      <c r="NQ32" s="246"/>
      <c r="NR32" s="228">
        <f t="shared" si="274"/>
        <v>42608</v>
      </c>
      <c r="NS32" s="44" t="str">
        <f t="shared" si="76"/>
        <v>4Fri</v>
      </c>
      <c r="NT32" s="229">
        <f>SUMPRODUCT((NT$6='Raw Data'!$I$2:$AN$2)*(NR32='Raw Data'!$B$3:$B$10473)*('Raw Data'!$I$3:$AN$10473))</f>
        <v>0</v>
      </c>
      <c r="NU32" s="228">
        <f t="shared" si="275"/>
        <v>42577</v>
      </c>
      <c r="NV32" s="44" t="str">
        <f t="shared" si="77"/>
        <v>4Tue</v>
      </c>
      <c r="NW32" s="229">
        <f>SUMPRODUCT((NW$6='Raw Data'!$I$2:$AN$2)*(NU32='Raw Data'!$B$3:$B$10473)*('Raw Data'!$I$3:$AN$10473))</f>
        <v>0</v>
      </c>
      <c r="NX32" s="228">
        <f t="shared" si="276"/>
        <v>42547</v>
      </c>
      <c r="NY32" s="44" t="str">
        <f t="shared" si="78"/>
        <v>4Sun</v>
      </c>
      <c r="NZ32" s="229">
        <f>SUMPRODUCT((NZ$6='Raw Data'!$I$2:$AN$2)*(NX32='Raw Data'!$B$3:$B$10473)*('Raw Data'!$I$3:$AN$10473))</f>
        <v>0</v>
      </c>
      <c r="OA32" s="228">
        <f t="shared" si="277"/>
        <v>42516</v>
      </c>
      <c r="OB32" s="44" t="str">
        <f t="shared" si="79"/>
        <v>4Thu</v>
      </c>
      <c r="OC32" s="229">
        <f>SUMPRODUCT((OC$6='Raw Data'!$I$2:$AN$2)*(OA32='Raw Data'!$B$3:$B$10473)*('Raw Data'!$I$3:$AN$10473))</f>
        <v>0</v>
      </c>
      <c r="OD32" s="14"/>
      <c r="OE32" s="49" t="s">
        <v>89</v>
      </c>
      <c r="OF32" s="53" t="str">
        <f t="shared" si="326"/>
        <v/>
      </c>
      <c r="OG32" s="53" t="str">
        <f t="shared" si="184"/>
        <v/>
      </c>
      <c r="OH32" s="53" t="str">
        <f t="shared" si="185"/>
        <v/>
      </c>
      <c r="OI32" s="53" t="str">
        <f t="shared" si="186"/>
        <v/>
      </c>
      <c r="OJ32" s="55" t="str">
        <f>IFERROR(MEDIAN(OF32:OI32),"")</f>
        <v/>
      </c>
      <c r="OK32" s="246"/>
      <c r="OL32" s="228">
        <f t="shared" si="278"/>
        <v>42608</v>
      </c>
      <c r="OM32" s="44" t="str">
        <f t="shared" si="80"/>
        <v>4Fri</v>
      </c>
      <c r="ON32" s="229">
        <f>SUMPRODUCT((ON$6='Raw Data'!$I$2:$AN$2)*(OL32='Raw Data'!$B$3:$B$10473)*('Raw Data'!$I$3:$AN$10473))</f>
        <v>0</v>
      </c>
      <c r="OO32" s="228">
        <f t="shared" si="279"/>
        <v>42577</v>
      </c>
      <c r="OP32" s="44" t="str">
        <f t="shared" si="81"/>
        <v>4Tue</v>
      </c>
      <c r="OQ32" s="229">
        <f>SUMPRODUCT((OQ$6='Raw Data'!$I$2:$AN$2)*(OO32='Raw Data'!$B$3:$B$10473)*('Raw Data'!$I$3:$AN$10473))</f>
        <v>0</v>
      </c>
      <c r="OR32" s="228">
        <f t="shared" si="280"/>
        <v>42547</v>
      </c>
      <c r="OS32" s="44" t="str">
        <f t="shared" si="82"/>
        <v>4Sun</v>
      </c>
      <c r="OT32" s="229">
        <f>SUMPRODUCT((OT$6='Raw Data'!$I$2:$AN$2)*(OR32='Raw Data'!$B$3:$B$10473)*('Raw Data'!$I$3:$AN$10473))</f>
        <v>0</v>
      </c>
      <c r="OU32" s="228">
        <f t="shared" si="281"/>
        <v>42516</v>
      </c>
      <c r="OV32" s="44" t="str">
        <f t="shared" si="83"/>
        <v>4Thu</v>
      </c>
      <c r="OW32" s="229">
        <f>SUMPRODUCT((OW$6='Raw Data'!$I$2:$AN$2)*(OU32='Raw Data'!$B$3:$B$10473)*('Raw Data'!$I$3:$AN$10473))</f>
        <v>0</v>
      </c>
      <c r="OX32" s="14"/>
      <c r="OY32" s="49" t="s">
        <v>89</v>
      </c>
      <c r="OZ32" s="53" t="str">
        <f t="shared" si="327"/>
        <v/>
      </c>
      <c r="PA32" s="53" t="str">
        <f t="shared" si="189"/>
        <v/>
      </c>
      <c r="PB32" s="53" t="str">
        <f t="shared" si="190"/>
        <v/>
      </c>
      <c r="PC32" s="53" t="str">
        <f t="shared" si="191"/>
        <v/>
      </c>
      <c r="PD32" s="55" t="str">
        <f>IFERROR(MEDIAN(OZ32:PC32),"")</f>
        <v/>
      </c>
      <c r="PE32" s="246"/>
      <c r="PF32" s="228">
        <f t="shared" si="282"/>
        <v>42608</v>
      </c>
      <c r="PG32" s="44" t="str">
        <f t="shared" si="84"/>
        <v>4Fri</v>
      </c>
      <c r="PH32" s="229">
        <f>SUMPRODUCT((PH$6='Raw Data'!$I$2:$AN$2)*(PF32='Raw Data'!$B$3:$B$10473)*('Raw Data'!$I$3:$AN$10473))</f>
        <v>0</v>
      </c>
      <c r="PI32" s="228">
        <f t="shared" si="283"/>
        <v>42577</v>
      </c>
      <c r="PJ32" s="44" t="str">
        <f t="shared" si="85"/>
        <v>4Tue</v>
      </c>
      <c r="PK32" s="229">
        <f>SUMPRODUCT((PK$6='Raw Data'!$I$2:$AN$2)*(PI32='Raw Data'!$B$3:$B$10473)*('Raw Data'!$I$3:$AN$10473))</f>
        <v>0</v>
      </c>
      <c r="PL32" s="228">
        <f t="shared" si="284"/>
        <v>42547</v>
      </c>
      <c r="PM32" s="44" t="str">
        <f t="shared" si="86"/>
        <v>4Sun</v>
      </c>
      <c r="PN32" s="229">
        <f>SUMPRODUCT((PN$6='Raw Data'!$I$2:$AN$2)*(PL32='Raw Data'!$B$3:$B$10473)*('Raw Data'!$I$3:$AN$10473))</f>
        <v>0</v>
      </c>
      <c r="PO32" s="228">
        <f t="shared" si="285"/>
        <v>42516</v>
      </c>
      <c r="PP32" s="44" t="str">
        <f t="shared" si="87"/>
        <v>4Thu</v>
      </c>
      <c r="PQ32" s="229">
        <f>SUMPRODUCT((PQ$6='Raw Data'!$I$2:$AN$2)*(PO32='Raw Data'!$B$3:$B$10473)*('Raw Data'!$I$3:$AN$10473))</f>
        <v>0</v>
      </c>
      <c r="PR32" s="14"/>
      <c r="PS32" s="49" t="s">
        <v>89</v>
      </c>
      <c r="PT32" s="53" t="str">
        <f t="shared" si="328"/>
        <v/>
      </c>
      <c r="PU32" s="53" t="str">
        <f t="shared" si="194"/>
        <v/>
      </c>
      <c r="PV32" s="53" t="str">
        <f t="shared" si="195"/>
        <v/>
      </c>
      <c r="PW32" s="53" t="str">
        <f t="shared" si="196"/>
        <v/>
      </c>
      <c r="PX32" s="55" t="str">
        <f>IFERROR(MEDIAN(PT32:PW32),"")</f>
        <v/>
      </c>
    </row>
    <row r="33" spans="1:440" ht="12.75" customHeight="1" x14ac:dyDescent="0.25">
      <c r="B33" s="228">
        <f t="shared" si="198"/>
        <v>42609</v>
      </c>
      <c r="C33" s="44" t="str">
        <f t="shared" si="0"/>
        <v>4Sat</v>
      </c>
      <c r="D33" s="229">
        <f>SUMPRODUCT((D$6='Raw Data'!$I$2:$AN$2)*(B33='Raw Data'!$B$3:$B$10473)*('Raw Data'!$I$3:$AN$10473))</f>
        <v>194</v>
      </c>
      <c r="E33" s="228">
        <f t="shared" si="199"/>
        <v>42578</v>
      </c>
      <c r="F33" s="44" t="str">
        <f t="shared" si="1"/>
        <v>4Wed</v>
      </c>
      <c r="G33" s="229">
        <f>SUMPRODUCT((G$6='Raw Data'!$I$2:$AN$2)*(E33='Raw Data'!$B$3:$B$10473)*('Raw Data'!$I$3:$AN$10473))</f>
        <v>233</v>
      </c>
      <c r="H33" s="228">
        <f t="shared" si="200"/>
        <v>42548</v>
      </c>
      <c r="I33" s="44" t="str">
        <f t="shared" si="2"/>
        <v>4Mon</v>
      </c>
      <c r="J33" s="229">
        <f>SUMPRODUCT((J$6='Raw Data'!$I$2:$AN$2)*(H33='Raw Data'!$B$3:$B$10473)*('Raw Data'!$I$3:$AN$10473))</f>
        <v>223</v>
      </c>
      <c r="K33" s="228">
        <f t="shared" si="201"/>
        <v>42517</v>
      </c>
      <c r="L33" s="44" t="str">
        <f t="shared" si="3"/>
        <v>4Fri</v>
      </c>
      <c r="M33" s="229">
        <f>SUMPRODUCT((M$6='Raw Data'!$I$2:$AN$2)*(K33='Raw Data'!$B$3:$B$10473)*('Raw Data'!$I$3:$AN$10473))</f>
        <v>151</v>
      </c>
      <c r="N33" s="14"/>
      <c r="O33" s="49" t="s">
        <v>90</v>
      </c>
      <c r="P33" s="53">
        <f t="shared" si="88"/>
        <v>3.7160833661030276E-2</v>
      </c>
      <c r="Q33" s="53">
        <f t="shared" si="89"/>
        <v>2.8561827956989246E-2</v>
      </c>
      <c r="R33" s="53">
        <f t="shared" si="90"/>
        <v>2.4985557481224725E-2</v>
      </c>
      <c r="S33" s="53">
        <f t="shared" si="91"/>
        <v>3.3479692645444564E-2</v>
      </c>
      <c r="T33" s="55">
        <f t="shared" ref="T33:T35" si="395">IFERROR(MEDIAN(P33:S33),"")</f>
        <v>3.1020760301216907E-2</v>
      </c>
      <c r="U33" s="246"/>
      <c r="V33" s="228">
        <f t="shared" si="202"/>
        <v>42609</v>
      </c>
      <c r="W33" s="44" t="str">
        <f t="shared" si="4"/>
        <v>4Sat</v>
      </c>
      <c r="X33" s="229">
        <f>SUMPRODUCT((X$6='Raw Data'!$I$2:$AN$2)*(V33='Raw Data'!$B$3:$B$10473)*('Raw Data'!$I$3:$AN$10473))</f>
        <v>285</v>
      </c>
      <c r="Y33" s="228">
        <f t="shared" si="203"/>
        <v>42578</v>
      </c>
      <c r="Z33" s="44" t="str">
        <f t="shared" si="5"/>
        <v>4Wed</v>
      </c>
      <c r="AA33" s="229">
        <f>SUMPRODUCT((AA$6='Raw Data'!$I$2:$AN$2)*(Y33='Raw Data'!$B$3:$B$10473)*('Raw Data'!$I$3:$AN$10473))</f>
        <v>282</v>
      </c>
      <c r="AB33" s="228">
        <f t="shared" si="204"/>
        <v>42548</v>
      </c>
      <c r="AC33" s="44" t="str">
        <f t="shared" si="6"/>
        <v>4Mon</v>
      </c>
      <c r="AD33" s="229">
        <f>SUMPRODUCT((AD$6='Raw Data'!$I$2:$AN$2)*(AB33='Raw Data'!$B$3:$B$10473)*('Raw Data'!$I$3:$AN$10473))</f>
        <v>201</v>
      </c>
      <c r="AE33" s="228">
        <f t="shared" si="205"/>
        <v>42517</v>
      </c>
      <c r="AF33" s="44" t="str">
        <f t="shared" si="7"/>
        <v>4Fri</v>
      </c>
      <c r="AG33" s="229">
        <f>SUMPRODUCT((AG$6='Raw Data'!$I$2:$AN$2)*(AE33='Raw Data'!$B$3:$B$10473)*('Raw Data'!$I$3:$AN$10473))</f>
        <v>208</v>
      </c>
      <c r="AH33" s="14"/>
      <c r="AI33" s="49" t="s">
        <v>90</v>
      </c>
      <c r="AJ33" s="53">
        <f t="shared" si="308"/>
        <v>3.826530612244898E-2</v>
      </c>
      <c r="AK33" s="53">
        <f t="shared" si="94"/>
        <v>2.771748205042578E-2</v>
      </c>
      <c r="AL33" s="53">
        <f t="shared" si="95"/>
        <v>3.1592011734175786E-2</v>
      </c>
      <c r="AM33" s="53">
        <f t="shared" si="96"/>
        <v>3.662098404852842E-2</v>
      </c>
      <c r="AN33" s="55">
        <f t="shared" ref="AN33:AN35" si="396">IFERROR(MEDIAN(AJ33:AM33),"")</f>
        <v>3.4106497891352103E-2</v>
      </c>
      <c r="AO33" s="246"/>
      <c r="AP33" s="228">
        <f t="shared" si="206"/>
        <v>42609</v>
      </c>
      <c r="AQ33" s="44" t="str">
        <f t="shared" si="8"/>
        <v>4Sat</v>
      </c>
      <c r="AR33" s="229">
        <f>SUMPRODUCT((AR$6='Raw Data'!$I$2:$AN$2)*(AP33='Raw Data'!$B$3:$B$10473)*('Raw Data'!$I$3:$AN$10473))</f>
        <v>91</v>
      </c>
      <c r="AS33" s="228">
        <f t="shared" si="207"/>
        <v>42578</v>
      </c>
      <c r="AT33" s="44" t="str">
        <f t="shared" si="9"/>
        <v>4Wed</v>
      </c>
      <c r="AU33" s="229">
        <f>SUMPRODUCT((AU$6='Raw Data'!$I$2:$AN$2)*(AS33='Raw Data'!$B$3:$B$10473)*('Raw Data'!$I$3:$AN$10473))</f>
        <v>119</v>
      </c>
      <c r="AV33" s="228">
        <f t="shared" si="208"/>
        <v>42548</v>
      </c>
      <c r="AW33" s="44" t="str">
        <f t="shared" si="10"/>
        <v>4Mon</v>
      </c>
      <c r="AX33" s="229">
        <f>SUMPRODUCT((AX$6='Raw Data'!$I$2:$AN$2)*(AV33='Raw Data'!$B$3:$B$10473)*('Raw Data'!$I$3:$AN$10473))</f>
        <v>90</v>
      </c>
      <c r="AY33" s="228">
        <f t="shared" si="209"/>
        <v>42517</v>
      </c>
      <c r="AZ33" s="44" t="str">
        <f t="shared" si="11"/>
        <v>4Fri</v>
      </c>
      <c r="BA33" s="229">
        <f>SUMPRODUCT((BA$6='Raw Data'!$I$2:$AN$2)*(AY33='Raw Data'!$B$3:$B$10473)*('Raw Data'!$I$3:$AN$10473))</f>
        <v>78</v>
      </c>
      <c r="BB33" s="14"/>
      <c r="BC33" s="49" t="s">
        <v>90</v>
      </c>
      <c r="BD33" s="53">
        <f t="shared" si="309"/>
        <v>3.3346725592607471E-2</v>
      </c>
      <c r="BE33" s="53">
        <f t="shared" si="99"/>
        <v>2.4590163934426229E-2</v>
      </c>
      <c r="BF33" s="53">
        <f t="shared" si="100"/>
        <v>2.8641823221435173E-2</v>
      </c>
      <c r="BG33" s="53">
        <f t="shared" si="101"/>
        <v>2.9723991507430998E-2</v>
      </c>
      <c r="BH33" s="55">
        <f t="shared" ref="BH33:BH35" si="397">IFERROR(MEDIAN(BD33:BG33),"")</f>
        <v>2.9182907364433085E-2</v>
      </c>
      <c r="BI33" s="246"/>
      <c r="BJ33" s="228">
        <f t="shared" si="210"/>
        <v>42609</v>
      </c>
      <c r="BK33" s="44" t="str">
        <f t="shared" si="12"/>
        <v>4Sat</v>
      </c>
      <c r="BL33" s="229">
        <f>SUMPRODUCT((BL$6='Raw Data'!$I$2:$AN$2)*(BJ33='Raw Data'!$B$3:$B$10473)*('Raw Data'!$I$3:$AN$10473))</f>
        <v>34</v>
      </c>
      <c r="BM33" s="228">
        <f t="shared" si="211"/>
        <v>42578</v>
      </c>
      <c r="BN33" s="44" t="str">
        <f t="shared" si="13"/>
        <v>4Wed</v>
      </c>
      <c r="BO33" s="229">
        <f>SUMPRODUCT((BO$6='Raw Data'!$I$2:$AN$2)*(BM33='Raw Data'!$B$3:$B$10473)*('Raw Data'!$I$3:$AN$10473))</f>
        <v>32</v>
      </c>
      <c r="BP33" s="228">
        <f t="shared" si="212"/>
        <v>42548</v>
      </c>
      <c r="BQ33" s="44" t="str">
        <f t="shared" si="14"/>
        <v>4Mon</v>
      </c>
      <c r="BR33" s="229">
        <f>SUMPRODUCT((BR$6='Raw Data'!$I$2:$AN$2)*(BP33='Raw Data'!$B$3:$B$10473)*('Raw Data'!$I$3:$AN$10473))</f>
        <v>40</v>
      </c>
      <c r="BS33" s="228">
        <f t="shared" si="213"/>
        <v>42517</v>
      </c>
      <c r="BT33" s="44" t="str">
        <f t="shared" si="15"/>
        <v>4Fri</v>
      </c>
      <c r="BU33" s="229">
        <f>SUMPRODUCT((BU$6='Raw Data'!$I$2:$AN$2)*(BS33='Raw Data'!$B$3:$B$10473)*('Raw Data'!$I$3:$AN$10473))</f>
        <v>26</v>
      </c>
      <c r="BV33" s="14"/>
      <c r="BW33" s="49" t="s">
        <v>90</v>
      </c>
      <c r="BX33" s="53">
        <f t="shared" si="310"/>
        <v>3.5029190992493742E-2</v>
      </c>
      <c r="BY33" s="53">
        <f t="shared" si="104"/>
        <v>2.2887323943661973E-2</v>
      </c>
      <c r="BZ33" s="53">
        <f t="shared" si="105"/>
        <v>2.9481132075471699E-2</v>
      </c>
      <c r="CA33" s="53">
        <f t="shared" si="106"/>
        <v>2.4864024864024864E-2</v>
      </c>
      <c r="CB33" s="55">
        <f t="shared" ref="CB33:CB35" si="398">IFERROR(MEDIAN(BX33:CA33),"")</f>
        <v>2.7172578469748281E-2</v>
      </c>
      <c r="CC33" s="246"/>
      <c r="CD33" s="228">
        <f t="shared" si="214"/>
        <v>42609</v>
      </c>
      <c r="CE33" s="44" t="str">
        <f t="shared" si="16"/>
        <v>4Sat</v>
      </c>
      <c r="CF33" s="229">
        <f>SUMPRODUCT((CF$6='Raw Data'!$I$2:$AN$2)*(CD33='Raw Data'!$B$3:$B$10473)*('Raw Data'!$I$3:$AN$10473))</f>
        <v>330</v>
      </c>
      <c r="CG33" s="228">
        <f t="shared" si="215"/>
        <v>42578</v>
      </c>
      <c r="CH33" s="44" t="str">
        <f t="shared" si="17"/>
        <v>4Wed</v>
      </c>
      <c r="CI33" s="229">
        <f>SUMPRODUCT((CI$6='Raw Data'!$I$2:$AN$2)*(CG33='Raw Data'!$B$3:$B$10473)*('Raw Data'!$I$3:$AN$10473))</f>
        <v>505</v>
      </c>
      <c r="CJ33" s="228">
        <f t="shared" si="216"/>
        <v>42548</v>
      </c>
      <c r="CK33" s="44" t="str">
        <f t="shared" si="18"/>
        <v>4Mon</v>
      </c>
      <c r="CL33" s="229">
        <f>SUMPRODUCT((CL$6='Raw Data'!$I$2:$AN$2)*(CJ33='Raw Data'!$B$3:$B$10473)*('Raw Data'!$I$3:$AN$10473))</f>
        <v>498</v>
      </c>
      <c r="CM33" s="228">
        <f t="shared" si="217"/>
        <v>42517</v>
      </c>
      <c r="CN33" s="44" t="str">
        <f t="shared" si="19"/>
        <v>4Fri</v>
      </c>
      <c r="CO33" s="229">
        <f>SUMPRODUCT((CO$6='Raw Data'!$I$2:$AN$2)*(CM33='Raw Data'!$B$3:$B$10473)*('Raw Data'!$I$3:$AN$10473))</f>
        <v>381</v>
      </c>
      <c r="CP33" s="14"/>
      <c r="CQ33" s="49" t="s">
        <v>90</v>
      </c>
      <c r="CR33" s="53">
        <f t="shared" si="311"/>
        <v>3.4505255527364991E-2</v>
      </c>
      <c r="CS33" s="53">
        <f t="shared" si="109"/>
        <v>3.2341814405459537E-2</v>
      </c>
      <c r="CT33" s="53">
        <f t="shared" si="110"/>
        <v>2.7292922881624881E-2</v>
      </c>
      <c r="CU33" s="53">
        <f t="shared" si="111"/>
        <v>3.0640879787637468E-2</v>
      </c>
      <c r="CV33" s="55">
        <f t="shared" ref="CV33:CV35" si="399">IFERROR(MEDIAN(CR33:CU33),"")</f>
        <v>3.1491347096548501E-2</v>
      </c>
      <c r="CW33" s="246"/>
      <c r="CX33" s="228">
        <f t="shared" si="218"/>
        <v>42609</v>
      </c>
      <c r="CY33" s="44" t="str">
        <f t="shared" si="20"/>
        <v>4Sat</v>
      </c>
      <c r="CZ33" s="229">
        <f>SUMPRODUCT((CZ$6='Raw Data'!$I$2:$AN$2)*(CX33='Raw Data'!$B$3:$B$10473)*('Raw Data'!$I$3:$AN$10473))</f>
        <v>112</v>
      </c>
      <c r="DA33" s="228">
        <f t="shared" si="219"/>
        <v>42578</v>
      </c>
      <c r="DB33" s="44" t="str">
        <f t="shared" si="21"/>
        <v>4Wed</v>
      </c>
      <c r="DC33" s="229">
        <f>SUMPRODUCT((DC$6='Raw Data'!$I$2:$AN$2)*(DA33='Raw Data'!$B$3:$B$10473)*('Raw Data'!$I$3:$AN$10473))</f>
        <v>104</v>
      </c>
      <c r="DD33" s="228">
        <f t="shared" si="220"/>
        <v>42548</v>
      </c>
      <c r="DE33" s="44" t="str">
        <f t="shared" si="22"/>
        <v>4Mon</v>
      </c>
      <c r="DF33" s="229">
        <f>SUMPRODUCT((DF$6='Raw Data'!$I$2:$AN$2)*(DD33='Raw Data'!$B$3:$B$10473)*('Raw Data'!$I$3:$AN$10473))</f>
        <v>85</v>
      </c>
      <c r="DG33" s="228">
        <f t="shared" si="221"/>
        <v>42609</v>
      </c>
      <c r="DH33" s="44" t="str">
        <f t="shared" si="23"/>
        <v>4Sat</v>
      </c>
      <c r="DI33" s="229">
        <f>SUMPRODUCT((DI$6='Raw Data'!$I$2:$AN$2)*(DG33='Raw Data'!$B$3:$B$10473)*('Raw Data'!$I$3:$AN$10473))</f>
        <v>112</v>
      </c>
      <c r="DJ33" s="14"/>
      <c r="DK33" s="49" t="s">
        <v>90</v>
      </c>
      <c r="DL33" s="53">
        <f t="shared" si="312"/>
        <v>2.4469233537243614E-2</v>
      </c>
      <c r="DM33" s="53">
        <f t="shared" si="114"/>
        <v>2.7456027456027456E-2</v>
      </c>
      <c r="DN33" s="53">
        <f t="shared" si="115"/>
        <v>3.0144167758846659E-2</v>
      </c>
      <c r="DO33" s="53">
        <f t="shared" si="116"/>
        <v>2.4469233537243614E-2</v>
      </c>
      <c r="DP33" s="55">
        <f t="shared" ref="DP33:DP35" si="400">IFERROR(MEDIAN(DL33:DO33),"")</f>
        <v>2.5962630496635535E-2</v>
      </c>
      <c r="DQ33" s="246"/>
      <c r="DR33" s="228">
        <f t="shared" si="222"/>
        <v>42609</v>
      </c>
      <c r="DS33" s="44" t="str">
        <f t="shared" si="24"/>
        <v>4Sat</v>
      </c>
      <c r="DT33" s="229">
        <f>SUMPRODUCT((DT$6='Raw Data'!$I$2:$AN$2)*(DR33='Raw Data'!$B$3:$B$10473)*('Raw Data'!$I$3:$AN$10473))</f>
        <v>284</v>
      </c>
      <c r="DU33" s="228">
        <f t="shared" si="223"/>
        <v>42578</v>
      </c>
      <c r="DV33" s="44" t="str">
        <f t="shared" si="25"/>
        <v>4Wed</v>
      </c>
      <c r="DW33" s="229">
        <f>SUMPRODUCT((DW$6='Raw Data'!$I$2:$AN$2)*(DU33='Raw Data'!$B$3:$B$10473)*('Raw Data'!$I$3:$AN$10473))</f>
        <v>320</v>
      </c>
      <c r="DX33" s="228">
        <f t="shared" si="224"/>
        <v>42548</v>
      </c>
      <c r="DY33" s="44" t="str">
        <f t="shared" si="26"/>
        <v>4Mon</v>
      </c>
      <c r="DZ33" s="229">
        <f>SUMPRODUCT((DZ$6='Raw Data'!$I$2:$AN$2)*(DX33='Raw Data'!$B$3:$B$10473)*('Raw Data'!$I$3:$AN$10473))</f>
        <v>146</v>
      </c>
      <c r="EA33" s="228">
        <f t="shared" si="225"/>
        <v>42517</v>
      </c>
      <c r="EB33" s="44" t="str">
        <f t="shared" si="27"/>
        <v>4Fri</v>
      </c>
      <c r="EC33" s="229">
        <f>SUMPRODUCT((EC$6='Raw Data'!$I$2:$AN$2)*(EA33='Raw Data'!$B$3:$B$10473)*('Raw Data'!$I$3:$AN$10473))</f>
        <v>70</v>
      </c>
      <c r="ED33" s="14"/>
      <c r="EE33" s="49" t="s">
        <v>90</v>
      </c>
      <c r="EF33" s="53">
        <f t="shared" si="313"/>
        <v>3.5294117647058823E-2</v>
      </c>
      <c r="EG33" s="53">
        <f t="shared" si="119"/>
        <v>3.2077692760447321E-2</v>
      </c>
      <c r="EH33" s="53">
        <f t="shared" si="120"/>
        <v>2.6196146352024247E-2</v>
      </c>
      <c r="EI33" s="53">
        <f t="shared" si="121"/>
        <v>2.8317386682130085E-2</v>
      </c>
      <c r="EJ33" s="55">
        <f t="shared" ref="EJ33:EJ35" si="401">IFERROR(MEDIAN(EF33:EI33),"")</f>
        <v>3.0197539721288705E-2</v>
      </c>
      <c r="EK33" s="246"/>
      <c r="EL33" s="228">
        <f t="shared" si="226"/>
        <v>42609</v>
      </c>
      <c r="EM33" s="44" t="str">
        <f t="shared" si="28"/>
        <v>4Sat</v>
      </c>
      <c r="EN33" s="229">
        <f>SUMPRODUCT((EN$6='Raw Data'!$I$2:$AN$2)*(EL33='Raw Data'!$B$3:$B$10473)*('Raw Data'!$I$3:$AN$10473))</f>
        <v>1828</v>
      </c>
      <c r="EO33" s="228">
        <f t="shared" si="227"/>
        <v>42578</v>
      </c>
      <c r="EP33" s="44" t="str">
        <f t="shared" si="29"/>
        <v>4Wed</v>
      </c>
      <c r="EQ33" s="229">
        <f>SUMPRODUCT((EQ$6='Raw Data'!$I$2:$AN$2)*(EO33='Raw Data'!$B$3:$B$10473)*('Raw Data'!$I$3:$AN$10473))</f>
        <v>2975</v>
      </c>
      <c r="ER33" s="228">
        <f t="shared" si="228"/>
        <v>42548</v>
      </c>
      <c r="ES33" s="44" t="str">
        <f t="shared" si="30"/>
        <v>4Mon</v>
      </c>
      <c r="ET33" s="229">
        <f>SUMPRODUCT((ET$6='Raw Data'!$I$2:$AN$2)*(ER33='Raw Data'!$B$3:$B$10473)*('Raw Data'!$I$3:$AN$10473))</f>
        <v>3418</v>
      </c>
      <c r="EU33" s="228">
        <f t="shared" si="229"/>
        <v>42517</v>
      </c>
      <c r="EV33" s="44" t="str">
        <f t="shared" si="31"/>
        <v>4Fri</v>
      </c>
      <c r="EW33" s="229">
        <f>SUMPRODUCT((EW$6='Raw Data'!$I$2:$AN$2)*(EU33='Raw Data'!$B$3:$B$10473)*('Raw Data'!$I$3:$AN$10473))</f>
        <v>2550</v>
      </c>
      <c r="EX33" s="14"/>
      <c r="EY33" s="49" t="s">
        <v>90</v>
      </c>
      <c r="EZ33" s="53">
        <f t="shared" si="314"/>
        <v>3.555350484480415E-2</v>
      </c>
      <c r="FA33" s="53">
        <f t="shared" si="124"/>
        <v>3.0647081136937385E-2</v>
      </c>
      <c r="FB33" s="53">
        <f t="shared" si="125"/>
        <v>3.3730834752981262E-2</v>
      </c>
      <c r="FC33" s="53">
        <f t="shared" si="126"/>
        <v>3.1899497010534308E-2</v>
      </c>
      <c r="FD33" s="55">
        <f t="shared" ref="FD33:FD35" si="402">IFERROR(MEDIAN(EZ33:FC33),"")</f>
        <v>3.2815165881757785E-2</v>
      </c>
      <c r="FE33" s="246"/>
      <c r="FF33" s="228">
        <f t="shared" si="230"/>
        <v>42609</v>
      </c>
      <c r="FG33" s="44" t="str">
        <f t="shared" si="32"/>
        <v>4Sat</v>
      </c>
      <c r="FH33" s="229">
        <f>SUMPRODUCT((FH$6='Raw Data'!$I$2:$AN$2)*(FF33='Raw Data'!$B$3:$B$10473)*('Raw Data'!$I$3:$AN$10473))</f>
        <v>2322</v>
      </c>
      <c r="FI33" s="228">
        <f t="shared" si="231"/>
        <v>42578</v>
      </c>
      <c r="FJ33" s="44" t="str">
        <f t="shared" si="33"/>
        <v>4Wed</v>
      </c>
      <c r="FK33" s="229">
        <f>SUMPRODUCT((FK$6='Raw Data'!$I$2:$AN$2)*(FI33='Raw Data'!$B$3:$B$10473)*('Raw Data'!$I$3:$AN$10473))</f>
        <v>2458</v>
      </c>
      <c r="FL33" s="228">
        <f t="shared" si="232"/>
        <v>42548</v>
      </c>
      <c r="FM33" s="44" t="str">
        <f t="shared" si="34"/>
        <v>4Mon</v>
      </c>
      <c r="FN33" s="229">
        <f>SUMPRODUCT((FN$6='Raw Data'!$I$2:$AN$2)*(FL33='Raw Data'!$B$3:$B$10473)*('Raw Data'!$I$3:$AN$10473))</f>
        <v>2347</v>
      </c>
      <c r="FO33" s="228">
        <f t="shared" si="233"/>
        <v>42517</v>
      </c>
      <c r="FP33" s="44" t="str">
        <f t="shared" si="35"/>
        <v>4Fri</v>
      </c>
      <c r="FQ33" s="229">
        <f>SUMPRODUCT((FQ$6='Raw Data'!$I$2:$AN$2)*(FO33='Raw Data'!$B$3:$B$10473)*('Raw Data'!$I$3:$AN$10473))</f>
        <v>1831</v>
      </c>
      <c r="FR33" s="14"/>
      <c r="FS33" s="49" t="s">
        <v>90</v>
      </c>
      <c r="FT33" s="53">
        <f t="shared" si="315"/>
        <v>3.546361907326679E-2</v>
      </c>
      <c r="FU33" s="53">
        <f t="shared" si="129"/>
        <v>2.9841992686124336E-2</v>
      </c>
      <c r="FV33" s="53">
        <f t="shared" si="130"/>
        <v>3.3173039022467481E-2</v>
      </c>
      <c r="FW33" s="53">
        <f t="shared" si="131"/>
        <v>3.2120671845594376E-2</v>
      </c>
      <c r="FX33" s="55">
        <f t="shared" ref="FX33:FX35" si="403">IFERROR(MEDIAN(FT33:FW33),"")</f>
        <v>3.2646855434030925E-2</v>
      </c>
      <c r="FY33" s="246"/>
      <c r="FZ33" s="228">
        <f t="shared" si="234"/>
        <v>42609</v>
      </c>
      <c r="GA33" s="44" t="str">
        <f t="shared" si="36"/>
        <v>4Sat</v>
      </c>
      <c r="GB33" s="229">
        <f>SUMPRODUCT((GB$6='Raw Data'!$I$2:$AN$2)*(FZ33='Raw Data'!$B$3:$B$10473)*('Raw Data'!$I$3:$AN$10473))</f>
        <v>110</v>
      </c>
      <c r="GC33" s="228">
        <f t="shared" si="235"/>
        <v>42578</v>
      </c>
      <c r="GD33" s="44" t="str">
        <f t="shared" si="37"/>
        <v>4Wed</v>
      </c>
      <c r="GE33" s="229">
        <f>SUMPRODUCT((GE$6='Raw Data'!$I$2:$AN$2)*(GC33='Raw Data'!$B$3:$B$10473)*('Raw Data'!$I$3:$AN$10473))</f>
        <v>154</v>
      </c>
      <c r="GF33" s="228">
        <f t="shared" si="236"/>
        <v>42548</v>
      </c>
      <c r="GG33" s="44" t="str">
        <f t="shared" si="38"/>
        <v>4Mon</v>
      </c>
      <c r="GH33" s="229">
        <f>SUMPRODUCT((GH$6='Raw Data'!$I$2:$AN$2)*(GF33='Raw Data'!$B$3:$B$10473)*('Raw Data'!$I$3:$AN$10473))</f>
        <v>127</v>
      </c>
      <c r="GI33" s="228">
        <f t="shared" si="237"/>
        <v>42517</v>
      </c>
      <c r="GJ33" s="44" t="str">
        <f t="shared" si="39"/>
        <v>4Fri</v>
      </c>
      <c r="GK33" s="229">
        <f>SUMPRODUCT((GK$6='Raw Data'!$I$2:$AN$2)*(GI33='Raw Data'!$B$3:$B$10473)*('Raw Data'!$I$3:$AN$10473))</f>
        <v>140</v>
      </c>
      <c r="GL33" s="14"/>
      <c r="GM33" s="49" t="s">
        <v>90</v>
      </c>
      <c r="GN33" s="53">
        <f t="shared" si="316"/>
        <v>3.439635535307517E-2</v>
      </c>
      <c r="GO33" s="53">
        <f t="shared" si="134"/>
        <v>2.8937381404174574E-2</v>
      </c>
      <c r="GP33" s="53">
        <f t="shared" si="135"/>
        <v>2.7765029830197338E-2</v>
      </c>
      <c r="GQ33" s="53">
        <f t="shared" si="136"/>
        <v>2.7905904059040591E-2</v>
      </c>
      <c r="GR33" s="55">
        <f t="shared" ref="GR33:GR35" si="404">IFERROR(MEDIAN(GN33:GQ33),"")</f>
        <v>2.8421642731607584E-2</v>
      </c>
      <c r="GS33" s="246"/>
      <c r="GT33" s="228">
        <f t="shared" si="238"/>
        <v>42609</v>
      </c>
      <c r="GU33" s="44" t="str">
        <f t="shared" si="40"/>
        <v>4Sat</v>
      </c>
      <c r="GV33" s="229">
        <f>SUMPRODUCT((GV$6='Raw Data'!$I$2:$AN$2)*(GT33='Raw Data'!$B$3:$B$10473)*('Raw Data'!$I$3:$AN$10473))</f>
        <v>55</v>
      </c>
      <c r="GW33" s="228">
        <f t="shared" si="239"/>
        <v>42578</v>
      </c>
      <c r="GX33" s="44" t="str">
        <f t="shared" si="41"/>
        <v>4Wed</v>
      </c>
      <c r="GY33" s="229">
        <f>SUMPRODUCT((GY$6='Raw Data'!$I$2:$AN$2)*(GW33='Raw Data'!$B$3:$B$10473)*('Raw Data'!$I$3:$AN$10473))</f>
        <v>130</v>
      </c>
      <c r="GZ33" s="228">
        <f t="shared" si="240"/>
        <v>42548</v>
      </c>
      <c r="HA33" s="44" t="str">
        <f t="shared" si="42"/>
        <v>4Mon</v>
      </c>
      <c r="HB33" s="229">
        <f>SUMPRODUCT((HB$6='Raw Data'!$I$2:$AN$2)*(GZ33='Raw Data'!$B$3:$B$10473)*('Raw Data'!$I$3:$AN$10473))</f>
        <v>92</v>
      </c>
      <c r="HC33" s="228">
        <f t="shared" si="241"/>
        <v>42517</v>
      </c>
      <c r="HD33" s="44" t="str">
        <f t="shared" si="43"/>
        <v>4Fri</v>
      </c>
      <c r="HE33" s="229">
        <f>SUMPRODUCT((HE$6='Raw Data'!$I$2:$AN$2)*(HC33='Raw Data'!$B$3:$B$10473)*('Raw Data'!$I$3:$AN$10473))</f>
        <v>62</v>
      </c>
      <c r="HF33" s="14"/>
      <c r="HG33" s="49" t="s">
        <v>90</v>
      </c>
      <c r="HH33" s="53">
        <f t="shared" si="317"/>
        <v>3.7058152793614595E-2</v>
      </c>
      <c r="HI33" s="53">
        <f t="shared" si="139"/>
        <v>3.3587102552619791E-2</v>
      </c>
      <c r="HJ33" s="53">
        <f t="shared" si="140"/>
        <v>2.1555252387448841E-2</v>
      </c>
      <c r="HK33" s="53">
        <f t="shared" si="141"/>
        <v>3.4260378879484077E-2</v>
      </c>
      <c r="HL33" s="55">
        <f t="shared" ref="HL33:HL35" si="405">IFERROR(MEDIAN(HH33:HK33),"")</f>
        <v>3.3923740716051934E-2</v>
      </c>
      <c r="HM33" s="246"/>
      <c r="HN33" s="228">
        <f t="shared" si="242"/>
        <v>42609</v>
      </c>
      <c r="HO33" s="44" t="str">
        <f t="shared" si="44"/>
        <v>4Sat</v>
      </c>
      <c r="HP33" s="229">
        <f>SUMPRODUCT((HP$6='Raw Data'!$I$2:$AN$2)*(HN33='Raw Data'!$B$3:$B$10473)*('Raw Data'!$I$3:$AN$10473))</f>
        <v>175</v>
      </c>
      <c r="HQ33" s="228">
        <f t="shared" si="243"/>
        <v>42578</v>
      </c>
      <c r="HR33" s="44" t="str">
        <f t="shared" si="45"/>
        <v>4Wed</v>
      </c>
      <c r="HS33" s="229">
        <f>SUMPRODUCT((HS$6='Raw Data'!$I$2:$AN$2)*(HQ33='Raw Data'!$B$3:$B$10473)*('Raw Data'!$I$3:$AN$10473))</f>
        <v>192</v>
      </c>
      <c r="HT33" s="228">
        <f t="shared" si="244"/>
        <v>42548</v>
      </c>
      <c r="HU33" s="44" t="str">
        <f t="shared" si="46"/>
        <v>4Mon</v>
      </c>
      <c r="HV33" s="229">
        <f>SUMPRODUCT((HV$6='Raw Data'!$I$2:$AN$2)*(HT33='Raw Data'!$B$3:$B$10473)*('Raw Data'!$I$3:$AN$10473))</f>
        <v>231</v>
      </c>
      <c r="HW33" s="228">
        <f t="shared" si="245"/>
        <v>42517</v>
      </c>
      <c r="HX33" s="44" t="str">
        <f t="shared" si="47"/>
        <v>4Fri</v>
      </c>
      <c r="HY33" s="229">
        <f>SUMPRODUCT((HY$6='Raw Data'!$I$2:$AN$2)*(HW33='Raw Data'!$B$3:$B$10473)*('Raw Data'!$I$3:$AN$10473))</f>
        <v>196</v>
      </c>
      <c r="HZ33" s="14"/>
      <c r="IA33" s="49" t="s">
        <v>90</v>
      </c>
      <c r="IB33" s="53">
        <f t="shared" si="318"/>
        <v>3.8566912539515281E-2</v>
      </c>
      <c r="IC33" s="53">
        <f t="shared" si="144"/>
        <v>2.3616236162361623E-2</v>
      </c>
      <c r="ID33" s="53">
        <f t="shared" si="145"/>
        <v>1.702953222677301E-2</v>
      </c>
      <c r="IE33" s="53">
        <f t="shared" si="146"/>
        <v>2.3524286647789154E-2</v>
      </c>
      <c r="IF33" s="55">
        <f t="shared" ref="IF33:IF35" si="406">IFERROR(MEDIAN(IB33:IE33),"")</f>
        <v>2.3570261405075388E-2</v>
      </c>
      <c r="IG33" s="246"/>
      <c r="IH33" s="228">
        <f t="shared" si="246"/>
        <v>42609</v>
      </c>
      <c r="II33" s="44" t="str">
        <f t="shared" si="48"/>
        <v>4Sat</v>
      </c>
      <c r="IJ33" s="229">
        <f>SUMPRODUCT((IJ$6='Raw Data'!$I$2:$AN$2)*(IH33='Raw Data'!$B$3:$B$10473)*('Raw Data'!$I$3:$AN$10473))</f>
        <v>0</v>
      </c>
      <c r="IK33" s="228">
        <f t="shared" si="247"/>
        <v>42578</v>
      </c>
      <c r="IL33" s="44" t="str">
        <f t="shared" si="49"/>
        <v>4Wed</v>
      </c>
      <c r="IM33" s="229">
        <f>SUMPRODUCT((IM$6='Raw Data'!$I$2:$AN$2)*(IK33='Raw Data'!$B$3:$B$10473)*('Raw Data'!$I$3:$AN$10473))</f>
        <v>50</v>
      </c>
      <c r="IN33" s="228">
        <f t="shared" si="248"/>
        <v>42548</v>
      </c>
      <c r="IO33" s="44" t="str">
        <f t="shared" si="50"/>
        <v>4Mon</v>
      </c>
      <c r="IP33" s="229">
        <f>SUMPRODUCT((IP$6='Raw Data'!$I$2:$AN$2)*(IN33='Raw Data'!$B$3:$B$10473)*('Raw Data'!$I$3:$AN$10473))</f>
        <v>30</v>
      </c>
      <c r="IQ33" s="228">
        <f t="shared" si="249"/>
        <v>42517</v>
      </c>
      <c r="IR33" s="44" t="str">
        <f t="shared" si="51"/>
        <v>4Fri</v>
      </c>
      <c r="IS33" s="229">
        <f>SUMPRODUCT((IS$6='Raw Data'!$I$2:$AN$2)*(IQ33='Raw Data'!$B$3:$B$10473)*('Raw Data'!$I$3:$AN$10473))</f>
        <v>13</v>
      </c>
      <c r="IT33" s="14"/>
      <c r="IU33" s="49" t="s">
        <v>90</v>
      </c>
      <c r="IV33" s="53">
        <f t="shared" si="319"/>
        <v>2.8571428571428571E-2</v>
      </c>
      <c r="IW33" s="53">
        <f t="shared" si="149"/>
        <v>3.896103896103896E-2</v>
      </c>
      <c r="IX33" s="53">
        <f t="shared" si="150"/>
        <v>4.5393858477970631E-2</v>
      </c>
      <c r="IY33" s="53">
        <f t="shared" si="151"/>
        <v>2.8497409326424871E-2</v>
      </c>
      <c r="IZ33" s="55">
        <f t="shared" ref="IZ33:IZ35" si="407">IFERROR(MEDIAN(IV33:IY33),"")</f>
        <v>3.3766233766233764E-2</v>
      </c>
      <c r="JA33" s="246"/>
      <c r="JB33" s="228">
        <f t="shared" si="250"/>
        <v>42609</v>
      </c>
      <c r="JC33" s="44" t="str">
        <f t="shared" si="52"/>
        <v>4Sat</v>
      </c>
      <c r="JD33" s="229">
        <f>SUMPRODUCT((JD$6='Raw Data'!$I$2:$AN$2)*(JB33='Raw Data'!$B$3:$B$10473)*('Raw Data'!$I$3:$AN$10473))</f>
        <v>0</v>
      </c>
      <c r="JE33" s="228">
        <f t="shared" si="251"/>
        <v>42578</v>
      </c>
      <c r="JF33" s="44" t="str">
        <f t="shared" si="53"/>
        <v>4Wed</v>
      </c>
      <c r="JG33" s="229">
        <f>SUMPRODUCT((JG$6='Raw Data'!$I$2:$AN$2)*(JE33='Raw Data'!$B$3:$B$10473)*('Raw Data'!$I$3:$AN$10473))</f>
        <v>82</v>
      </c>
      <c r="JH33" s="228">
        <f t="shared" si="252"/>
        <v>42548</v>
      </c>
      <c r="JI33" s="44" t="str">
        <f t="shared" si="54"/>
        <v>4Mon</v>
      </c>
      <c r="JJ33" s="229">
        <f>SUMPRODUCT((JJ$6='Raw Data'!$I$2:$AN$2)*(JH33='Raw Data'!$B$3:$B$10473)*('Raw Data'!$I$3:$AN$10473))</f>
        <v>91</v>
      </c>
      <c r="JK33" s="228">
        <f t="shared" si="253"/>
        <v>42517</v>
      </c>
      <c r="JL33" s="44" t="str">
        <f t="shared" si="55"/>
        <v>4Fri</v>
      </c>
      <c r="JM33" s="229">
        <f>SUMPRODUCT((JM$6='Raw Data'!$I$2:$AN$2)*(JK33='Raw Data'!$B$3:$B$10473)*('Raw Data'!$I$3:$AN$10473))</f>
        <v>77</v>
      </c>
      <c r="JN33" s="14"/>
      <c r="JO33" s="49" t="s">
        <v>90</v>
      </c>
      <c r="JP33" s="53">
        <f t="shared" si="320"/>
        <v>3.9365773646801529E-2</v>
      </c>
      <c r="JQ33" s="53">
        <f t="shared" si="154"/>
        <v>4.5352743561030237E-2</v>
      </c>
      <c r="JR33" s="53">
        <f t="shared" si="155"/>
        <v>3.5824583075972825E-2</v>
      </c>
      <c r="JS33" s="53">
        <f t="shared" si="156"/>
        <v>4.9520766773162937E-2</v>
      </c>
      <c r="JT33" s="55">
        <f t="shared" ref="JT33:JT35" si="408">IFERROR(MEDIAN(JP33:JS33),"")</f>
        <v>4.2359258603915886E-2</v>
      </c>
      <c r="JU33" s="246"/>
      <c r="JV33" s="228">
        <f t="shared" si="254"/>
        <v>42609</v>
      </c>
      <c r="JW33" s="44" t="str">
        <f t="shared" si="56"/>
        <v>4Sat</v>
      </c>
      <c r="JX33" s="229">
        <f>SUMPRODUCT((JX$6='Raw Data'!$I$2:$AN$2)*(JV33='Raw Data'!$B$3:$B$10473)*('Raw Data'!$I$3:$AN$10473))</f>
        <v>168</v>
      </c>
      <c r="JY33" s="228">
        <f t="shared" si="255"/>
        <v>42578</v>
      </c>
      <c r="JZ33" s="44" t="str">
        <f t="shared" si="57"/>
        <v>4Wed</v>
      </c>
      <c r="KA33" s="229">
        <f>SUMPRODUCT((KA$6='Raw Data'!$I$2:$AN$2)*(JY33='Raw Data'!$B$3:$B$10473)*('Raw Data'!$I$3:$AN$10473))</f>
        <v>698</v>
      </c>
      <c r="KB33" s="228">
        <f t="shared" si="256"/>
        <v>42548</v>
      </c>
      <c r="KC33" s="44" t="str">
        <f t="shared" si="58"/>
        <v>4Mon</v>
      </c>
      <c r="KD33" s="229">
        <f>SUMPRODUCT((KD$6='Raw Data'!$I$2:$AN$2)*(KB33='Raw Data'!$B$3:$B$10473)*('Raw Data'!$I$3:$AN$10473))</f>
        <v>572</v>
      </c>
      <c r="KE33" s="228">
        <f t="shared" si="257"/>
        <v>42517</v>
      </c>
      <c r="KF33" s="44" t="str">
        <f t="shared" si="59"/>
        <v>4Fri</v>
      </c>
      <c r="KG33" s="229">
        <f>SUMPRODUCT((KG$6='Raw Data'!$I$2:$AN$2)*(KE33='Raw Data'!$B$3:$B$10473)*('Raw Data'!$I$3:$AN$10473))</f>
        <v>511</v>
      </c>
      <c r="KH33" s="14"/>
      <c r="KI33" s="49" t="s">
        <v>90</v>
      </c>
      <c r="KJ33" s="53">
        <f t="shared" si="321"/>
        <v>3.5125448028673838E-2</v>
      </c>
      <c r="KK33" s="53">
        <f t="shared" si="159"/>
        <v>3.4377174669450242E-2</v>
      </c>
      <c r="KL33" s="53">
        <f t="shared" si="160"/>
        <v>4.0350262697022764E-2</v>
      </c>
      <c r="KM33" s="53">
        <f t="shared" si="161"/>
        <v>3.5931273273665645E-2</v>
      </c>
      <c r="KN33" s="55">
        <f t="shared" ref="KN33:KN35" si="409">IFERROR(MEDIAN(KJ33:KM33),"")</f>
        <v>3.5528360651169738E-2</v>
      </c>
      <c r="KO33" s="246"/>
      <c r="KP33" s="228">
        <f t="shared" si="258"/>
        <v>42609</v>
      </c>
      <c r="KQ33" s="44" t="str">
        <f t="shared" si="60"/>
        <v>4Sat</v>
      </c>
      <c r="KR33" s="229">
        <f>SUMPRODUCT((KR$6='Raw Data'!$I$2:$AN$2)*(KP33='Raw Data'!$B$3:$B$10473)*('Raw Data'!$I$3:$AN$10473))</f>
        <v>103</v>
      </c>
      <c r="KS33" s="228">
        <f t="shared" si="259"/>
        <v>42578</v>
      </c>
      <c r="KT33" s="44" t="str">
        <f t="shared" si="61"/>
        <v>4Wed</v>
      </c>
      <c r="KU33" s="229">
        <f>SUMPRODUCT((KU$6='Raw Data'!$I$2:$AN$2)*(KS33='Raw Data'!$B$3:$B$10473)*('Raw Data'!$I$3:$AN$10473))</f>
        <v>121</v>
      </c>
      <c r="KV33" s="228">
        <f t="shared" si="260"/>
        <v>42548</v>
      </c>
      <c r="KW33" s="44" t="str">
        <f t="shared" si="62"/>
        <v>4Mon</v>
      </c>
      <c r="KX33" s="229">
        <f>SUMPRODUCT((KX$6='Raw Data'!$I$2:$AN$2)*(KV33='Raw Data'!$B$3:$B$10473)*('Raw Data'!$I$3:$AN$10473))</f>
        <v>109</v>
      </c>
      <c r="KY33" s="228">
        <f t="shared" si="261"/>
        <v>42517</v>
      </c>
      <c r="KZ33" s="44" t="str">
        <f t="shared" si="63"/>
        <v>4Fri</v>
      </c>
      <c r="LA33" s="229">
        <f>SUMPRODUCT((LA$6='Raw Data'!$I$2:$AN$2)*(KY33='Raw Data'!$B$3:$B$10473)*('Raw Data'!$I$3:$AN$10473))</f>
        <v>95</v>
      </c>
      <c r="LB33" s="14"/>
      <c r="LC33" s="49" t="s">
        <v>90</v>
      </c>
      <c r="LD33" s="53">
        <f t="shared" si="322"/>
        <v>4.2792002806032972E-2</v>
      </c>
      <c r="LE33" s="53">
        <f t="shared" si="164"/>
        <v>3.5424797358150704E-2</v>
      </c>
      <c r="LF33" s="53">
        <f t="shared" si="165"/>
        <v>4.0076947739660147E-2</v>
      </c>
      <c r="LG33" s="53">
        <f t="shared" si="166"/>
        <v>2.5043680838672103E-2</v>
      </c>
      <c r="LH33" s="55">
        <f t="shared" ref="LH33:LH35" si="410">IFERROR(MEDIAN(LD33:LG33),"")</f>
        <v>3.7750872548905426E-2</v>
      </c>
      <c r="LI33" s="246"/>
      <c r="LJ33" s="228">
        <f t="shared" si="262"/>
        <v>42609</v>
      </c>
      <c r="LK33" s="44" t="str">
        <f t="shared" si="64"/>
        <v>4Sat</v>
      </c>
      <c r="LL33" s="229">
        <f>SUMPRODUCT((LL$6='Raw Data'!$I$2:$AN$2)*(LJ33='Raw Data'!$B$3:$B$10473)*('Raw Data'!$I$3:$AN$10473))</f>
        <v>0</v>
      </c>
      <c r="LM33" s="228">
        <f t="shared" si="263"/>
        <v>42578</v>
      </c>
      <c r="LN33" s="44" t="str">
        <f t="shared" si="65"/>
        <v>4Wed</v>
      </c>
      <c r="LO33" s="229">
        <f>SUMPRODUCT((LO$6='Raw Data'!$I$2:$AN$2)*(LM33='Raw Data'!$B$3:$B$10473)*('Raw Data'!$I$3:$AN$10473))</f>
        <v>0</v>
      </c>
      <c r="LP33" s="228">
        <f t="shared" si="264"/>
        <v>42548</v>
      </c>
      <c r="LQ33" s="44" t="str">
        <f t="shared" si="66"/>
        <v>4Mon</v>
      </c>
      <c r="LR33" s="229">
        <f>SUMPRODUCT((LR$6='Raw Data'!$I$2:$AN$2)*(LP33='Raw Data'!$B$3:$B$10473)*('Raw Data'!$I$3:$AN$10473))</f>
        <v>0</v>
      </c>
      <c r="LS33" s="228">
        <f t="shared" si="265"/>
        <v>42517</v>
      </c>
      <c r="LT33" s="44" t="str">
        <f t="shared" si="67"/>
        <v>4Fri</v>
      </c>
      <c r="LU33" s="229">
        <f>SUMPRODUCT((LU$6='Raw Data'!$I$2:$AN$2)*(LS33='Raw Data'!$B$3:$B$10473)*('Raw Data'!$I$3:$AN$10473))</f>
        <v>0</v>
      </c>
      <c r="LV33" s="14"/>
      <c r="LW33" s="49" t="s">
        <v>90</v>
      </c>
      <c r="LX33" s="53" t="str">
        <f t="shared" si="323"/>
        <v/>
      </c>
      <c r="LY33" s="53" t="str">
        <f t="shared" si="169"/>
        <v/>
      </c>
      <c r="LZ33" s="53" t="str">
        <f t="shared" si="170"/>
        <v/>
      </c>
      <c r="MA33" s="53" t="str">
        <f t="shared" si="171"/>
        <v/>
      </c>
      <c r="MB33" s="55" t="str">
        <f t="shared" ref="MB33:MB35" si="411">IFERROR(MEDIAN(LX33:MA33),"")</f>
        <v/>
      </c>
      <c r="MC33" s="246"/>
      <c r="MD33" s="228">
        <f t="shared" si="266"/>
        <v>42609</v>
      </c>
      <c r="ME33" s="44" t="str">
        <f t="shared" si="68"/>
        <v>4Sat</v>
      </c>
      <c r="MF33" s="229">
        <f>SUMPRODUCT((MF$6='Raw Data'!$I$2:$AN$2)*(MD33='Raw Data'!$B$3:$B$10473)*('Raw Data'!$I$3:$AN$10473))</f>
        <v>0</v>
      </c>
      <c r="MG33" s="228">
        <f t="shared" si="267"/>
        <v>42578</v>
      </c>
      <c r="MH33" s="44" t="str">
        <f t="shared" si="69"/>
        <v>4Wed</v>
      </c>
      <c r="MI33" s="229">
        <f>SUMPRODUCT((MI$6='Raw Data'!$I$2:$AN$2)*(MG33='Raw Data'!$B$3:$B$10473)*('Raw Data'!$I$3:$AN$10473))</f>
        <v>0</v>
      </c>
      <c r="MJ33" s="228">
        <f t="shared" si="268"/>
        <v>42548</v>
      </c>
      <c r="MK33" s="44" t="str">
        <f t="shared" si="70"/>
        <v>4Mon</v>
      </c>
      <c r="ML33" s="229">
        <f>SUMPRODUCT((ML$6='Raw Data'!$I$2:$AN$2)*(MJ33='Raw Data'!$B$3:$B$10473)*('Raw Data'!$I$3:$AN$10473))</f>
        <v>0</v>
      </c>
      <c r="MM33" s="228">
        <f t="shared" si="269"/>
        <v>42517</v>
      </c>
      <c r="MN33" s="44" t="str">
        <f t="shared" si="71"/>
        <v>4Fri</v>
      </c>
      <c r="MO33" s="229">
        <f>SUMPRODUCT((MO$6='Raw Data'!$I$2:$AN$2)*(MM33='Raw Data'!$B$3:$B$10473)*('Raw Data'!$I$3:$AN$10473))</f>
        <v>0</v>
      </c>
      <c r="MP33" s="14"/>
      <c r="MQ33" s="49" t="s">
        <v>90</v>
      </c>
      <c r="MR33" s="53" t="str">
        <f t="shared" si="324"/>
        <v/>
      </c>
      <c r="MS33" s="53" t="str">
        <f t="shared" si="174"/>
        <v/>
      </c>
      <c r="MT33" s="53" t="str">
        <f t="shared" si="175"/>
        <v/>
      </c>
      <c r="MU33" s="53" t="str">
        <f t="shared" si="176"/>
        <v/>
      </c>
      <c r="MV33" s="55" t="str">
        <f t="shared" ref="MV33:MV35" si="412">IFERROR(MEDIAN(MR33:MU33),"")</f>
        <v/>
      </c>
      <c r="MW33" s="246"/>
      <c r="MX33" s="228">
        <f t="shared" si="270"/>
        <v>42609</v>
      </c>
      <c r="MY33" s="44" t="str">
        <f t="shared" si="72"/>
        <v>4Sat</v>
      </c>
      <c r="MZ33" s="229">
        <f>SUMPRODUCT((MZ$6='Raw Data'!$I$2:$AN$2)*(MX33='Raw Data'!$B$3:$B$10473)*('Raw Data'!$I$3:$AN$10473))</f>
        <v>0</v>
      </c>
      <c r="NA33" s="228">
        <f t="shared" si="271"/>
        <v>42578</v>
      </c>
      <c r="NB33" s="44" t="str">
        <f t="shared" si="73"/>
        <v>4Wed</v>
      </c>
      <c r="NC33" s="229">
        <f>SUMPRODUCT((NC$6='Raw Data'!$I$2:$AN$2)*(NA33='Raw Data'!$B$3:$B$10473)*('Raw Data'!$I$3:$AN$10473))</f>
        <v>0</v>
      </c>
      <c r="ND33" s="228">
        <f t="shared" si="272"/>
        <v>42548</v>
      </c>
      <c r="NE33" s="44" t="str">
        <f t="shared" si="74"/>
        <v>4Mon</v>
      </c>
      <c r="NF33" s="229">
        <f>SUMPRODUCT((NF$6='Raw Data'!$I$2:$AN$2)*(ND33='Raw Data'!$B$3:$B$10473)*('Raw Data'!$I$3:$AN$10473))</f>
        <v>0</v>
      </c>
      <c r="NG33" s="228">
        <f t="shared" si="273"/>
        <v>42517</v>
      </c>
      <c r="NH33" s="44" t="str">
        <f t="shared" si="75"/>
        <v>4Fri</v>
      </c>
      <c r="NI33" s="229">
        <f>SUMPRODUCT((NI$6='Raw Data'!$I$2:$AN$2)*(NG33='Raw Data'!$B$3:$B$10473)*('Raw Data'!$I$3:$AN$10473))</f>
        <v>0</v>
      </c>
      <c r="NJ33" s="14"/>
      <c r="NK33" s="49" t="s">
        <v>90</v>
      </c>
      <c r="NL33" s="53" t="str">
        <f t="shared" si="325"/>
        <v/>
      </c>
      <c r="NM33" s="53" t="str">
        <f t="shared" si="179"/>
        <v/>
      </c>
      <c r="NN33" s="53" t="str">
        <f t="shared" si="180"/>
        <v/>
      </c>
      <c r="NO33" s="53" t="str">
        <f t="shared" si="181"/>
        <v/>
      </c>
      <c r="NP33" s="55" t="str">
        <f t="shared" ref="NP33:NP35" si="413">IFERROR(MEDIAN(NL33:NO33),"")</f>
        <v/>
      </c>
      <c r="NQ33" s="246"/>
      <c r="NR33" s="228">
        <f t="shared" si="274"/>
        <v>42609</v>
      </c>
      <c r="NS33" s="44" t="str">
        <f t="shared" si="76"/>
        <v>4Sat</v>
      </c>
      <c r="NT33" s="229">
        <f>SUMPRODUCT((NT$6='Raw Data'!$I$2:$AN$2)*(NR33='Raw Data'!$B$3:$B$10473)*('Raw Data'!$I$3:$AN$10473))</f>
        <v>0</v>
      </c>
      <c r="NU33" s="228">
        <f t="shared" si="275"/>
        <v>42578</v>
      </c>
      <c r="NV33" s="44" t="str">
        <f t="shared" si="77"/>
        <v>4Wed</v>
      </c>
      <c r="NW33" s="229">
        <f>SUMPRODUCT((NW$6='Raw Data'!$I$2:$AN$2)*(NU33='Raw Data'!$B$3:$B$10473)*('Raw Data'!$I$3:$AN$10473))</f>
        <v>0</v>
      </c>
      <c r="NX33" s="228">
        <f t="shared" si="276"/>
        <v>42548</v>
      </c>
      <c r="NY33" s="44" t="str">
        <f t="shared" si="78"/>
        <v>4Mon</v>
      </c>
      <c r="NZ33" s="229">
        <f>SUMPRODUCT((NZ$6='Raw Data'!$I$2:$AN$2)*(NX33='Raw Data'!$B$3:$B$10473)*('Raw Data'!$I$3:$AN$10473))</f>
        <v>0</v>
      </c>
      <c r="OA33" s="228">
        <f t="shared" si="277"/>
        <v>42517</v>
      </c>
      <c r="OB33" s="44" t="str">
        <f t="shared" si="79"/>
        <v>4Fri</v>
      </c>
      <c r="OC33" s="229">
        <f>SUMPRODUCT((OC$6='Raw Data'!$I$2:$AN$2)*(OA33='Raw Data'!$B$3:$B$10473)*('Raw Data'!$I$3:$AN$10473))</f>
        <v>0</v>
      </c>
      <c r="OD33" s="14"/>
      <c r="OE33" s="49" t="s">
        <v>90</v>
      </c>
      <c r="OF33" s="53" t="str">
        <f t="shared" si="326"/>
        <v/>
      </c>
      <c r="OG33" s="53" t="str">
        <f t="shared" si="184"/>
        <v/>
      </c>
      <c r="OH33" s="53" t="str">
        <f t="shared" si="185"/>
        <v/>
      </c>
      <c r="OI33" s="53" t="str">
        <f t="shared" si="186"/>
        <v/>
      </c>
      <c r="OJ33" s="55" t="str">
        <f t="shared" ref="OJ33:OJ35" si="414">IFERROR(MEDIAN(OF33:OI33),"")</f>
        <v/>
      </c>
      <c r="OK33" s="246"/>
      <c r="OL33" s="228">
        <f t="shared" si="278"/>
        <v>42609</v>
      </c>
      <c r="OM33" s="44" t="str">
        <f t="shared" si="80"/>
        <v>4Sat</v>
      </c>
      <c r="ON33" s="229">
        <f>SUMPRODUCT((ON$6='Raw Data'!$I$2:$AN$2)*(OL33='Raw Data'!$B$3:$B$10473)*('Raw Data'!$I$3:$AN$10473))</f>
        <v>0</v>
      </c>
      <c r="OO33" s="228">
        <f t="shared" si="279"/>
        <v>42578</v>
      </c>
      <c r="OP33" s="44" t="str">
        <f t="shared" si="81"/>
        <v>4Wed</v>
      </c>
      <c r="OQ33" s="229">
        <f>SUMPRODUCT((OQ$6='Raw Data'!$I$2:$AN$2)*(OO33='Raw Data'!$B$3:$B$10473)*('Raw Data'!$I$3:$AN$10473))</f>
        <v>0</v>
      </c>
      <c r="OR33" s="228">
        <f t="shared" si="280"/>
        <v>42548</v>
      </c>
      <c r="OS33" s="44" t="str">
        <f t="shared" si="82"/>
        <v>4Mon</v>
      </c>
      <c r="OT33" s="229">
        <f>SUMPRODUCT((OT$6='Raw Data'!$I$2:$AN$2)*(OR33='Raw Data'!$B$3:$B$10473)*('Raw Data'!$I$3:$AN$10473))</f>
        <v>0</v>
      </c>
      <c r="OU33" s="228">
        <f t="shared" si="281"/>
        <v>42517</v>
      </c>
      <c r="OV33" s="44" t="str">
        <f t="shared" si="83"/>
        <v>4Fri</v>
      </c>
      <c r="OW33" s="229">
        <f>SUMPRODUCT((OW$6='Raw Data'!$I$2:$AN$2)*(OU33='Raw Data'!$B$3:$B$10473)*('Raw Data'!$I$3:$AN$10473))</f>
        <v>0</v>
      </c>
      <c r="OX33" s="14"/>
      <c r="OY33" s="49" t="s">
        <v>90</v>
      </c>
      <c r="OZ33" s="53" t="str">
        <f t="shared" si="327"/>
        <v/>
      </c>
      <c r="PA33" s="53" t="str">
        <f t="shared" si="189"/>
        <v/>
      </c>
      <c r="PB33" s="53" t="str">
        <f t="shared" si="190"/>
        <v/>
      </c>
      <c r="PC33" s="53" t="str">
        <f t="shared" si="191"/>
        <v/>
      </c>
      <c r="PD33" s="55" t="str">
        <f t="shared" ref="PD33:PD35" si="415">IFERROR(MEDIAN(OZ33:PC33),"")</f>
        <v/>
      </c>
      <c r="PE33" s="246"/>
      <c r="PF33" s="228">
        <f t="shared" si="282"/>
        <v>42609</v>
      </c>
      <c r="PG33" s="44" t="str">
        <f t="shared" si="84"/>
        <v>4Sat</v>
      </c>
      <c r="PH33" s="229">
        <f>SUMPRODUCT((PH$6='Raw Data'!$I$2:$AN$2)*(PF33='Raw Data'!$B$3:$B$10473)*('Raw Data'!$I$3:$AN$10473))</f>
        <v>0</v>
      </c>
      <c r="PI33" s="228">
        <f t="shared" si="283"/>
        <v>42578</v>
      </c>
      <c r="PJ33" s="44" t="str">
        <f t="shared" si="85"/>
        <v>4Wed</v>
      </c>
      <c r="PK33" s="229">
        <f>SUMPRODUCT((PK$6='Raw Data'!$I$2:$AN$2)*(PI33='Raw Data'!$B$3:$B$10473)*('Raw Data'!$I$3:$AN$10473))</f>
        <v>0</v>
      </c>
      <c r="PL33" s="228">
        <f t="shared" si="284"/>
        <v>42548</v>
      </c>
      <c r="PM33" s="44" t="str">
        <f t="shared" si="86"/>
        <v>4Mon</v>
      </c>
      <c r="PN33" s="229">
        <f>SUMPRODUCT((PN$6='Raw Data'!$I$2:$AN$2)*(PL33='Raw Data'!$B$3:$B$10473)*('Raw Data'!$I$3:$AN$10473))</f>
        <v>0</v>
      </c>
      <c r="PO33" s="228">
        <f t="shared" si="285"/>
        <v>42517</v>
      </c>
      <c r="PP33" s="44" t="str">
        <f t="shared" si="87"/>
        <v>4Fri</v>
      </c>
      <c r="PQ33" s="229">
        <f>SUMPRODUCT((PQ$6='Raw Data'!$I$2:$AN$2)*(PO33='Raw Data'!$B$3:$B$10473)*('Raw Data'!$I$3:$AN$10473))</f>
        <v>0</v>
      </c>
      <c r="PR33" s="14"/>
      <c r="PS33" s="49" t="s">
        <v>90</v>
      </c>
      <c r="PT33" s="53" t="str">
        <f t="shared" si="328"/>
        <v/>
      </c>
      <c r="PU33" s="53" t="str">
        <f t="shared" si="194"/>
        <v/>
      </c>
      <c r="PV33" s="53" t="str">
        <f t="shared" si="195"/>
        <v/>
      </c>
      <c r="PW33" s="53" t="str">
        <f t="shared" si="196"/>
        <v/>
      </c>
      <c r="PX33" s="55" t="str">
        <f t="shared" ref="PX33:PX35" si="416">IFERROR(MEDIAN(PT33:PW33),"")</f>
        <v/>
      </c>
    </row>
    <row r="34" spans="1:440" ht="12.75" customHeight="1" x14ac:dyDescent="0.25">
      <c r="B34" s="228">
        <f>IF(B33="","",IF(DAY(B33+1)=1,"",B33+1))</f>
        <v>42610</v>
      </c>
      <c r="C34" s="44" t="str">
        <f t="shared" si="0"/>
        <v>4Sun</v>
      </c>
      <c r="D34" s="229">
        <f>SUMPRODUCT((D$6='Raw Data'!$I$2:$AN$2)*(B34='Raw Data'!$B$3:$B$10473)*('Raw Data'!$I$3:$AN$10473))</f>
        <v>212</v>
      </c>
      <c r="E34" s="228">
        <f>IF(E33="","",IF(DAY(E33+1)=1,"",E33+1))</f>
        <v>42579</v>
      </c>
      <c r="F34" s="44" t="str">
        <f t="shared" si="1"/>
        <v>4Thu</v>
      </c>
      <c r="G34" s="229">
        <f>SUMPRODUCT((G$6='Raw Data'!$I$2:$AN$2)*(E34='Raw Data'!$B$3:$B$10473)*('Raw Data'!$I$3:$AN$10473))</f>
        <v>237</v>
      </c>
      <c r="H34" s="228">
        <f>IF(H33="","",IF(DAY(H33+1)=1,"",H33+1))</f>
        <v>42549</v>
      </c>
      <c r="I34" s="44" t="str">
        <f t="shared" si="2"/>
        <v>4Tue</v>
      </c>
      <c r="J34" s="229">
        <f>SUMPRODUCT((J$6='Raw Data'!$I$2:$AN$2)*(H34='Raw Data'!$B$3:$B$10473)*('Raw Data'!$I$3:$AN$10473))</f>
        <v>223</v>
      </c>
      <c r="K34" s="228">
        <f>IF(K33="","",IF(DAY(K33+1)=1,"",K33+1))</f>
        <v>42518</v>
      </c>
      <c r="L34" s="44" t="str">
        <f t="shared" si="3"/>
        <v>4Sat</v>
      </c>
      <c r="M34" s="229">
        <f>SUMPRODUCT((M$6='Raw Data'!$I$2:$AN$2)*(K34='Raw Data'!$B$3:$B$10473)*('Raw Data'!$I$3:$AN$10473))</f>
        <v>152</v>
      </c>
      <c r="N34" s="14"/>
      <c r="O34" s="49" t="s">
        <v>91</v>
      </c>
      <c r="P34" s="53">
        <f t="shared" si="88"/>
        <v>2.457727093983484E-2</v>
      </c>
      <c r="Q34" s="53">
        <f t="shared" si="89"/>
        <v>3.5282258064516132E-2</v>
      </c>
      <c r="R34" s="53">
        <f t="shared" si="90"/>
        <v>2.8307336799537841E-2</v>
      </c>
      <c r="S34" s="53">
        <f t="shared" si="91"/>
        <v>2.9363336992316136E-2</v>
      </c>
      <c r="T34" s="55">
        <f t="shared" si="395"/>
        <v>2.8835336895926988E-2</v>
      </c>
      <c r="U34" s="246"/>
      <c r="V34" s="228">
        <f>IF(V33="","",IF(DAY(V33+1)=1,"",V33+1))</f>
        <v>42610</v>
      </c>
      <c r="W34" s="44" t="str">
        <f t="shared" si="4"/>
        <v>4Sun</v>
      </c>
      <c r="X34" s="229">
        <f>SUMPRODUCT((X$6='Raw Data'!$I$2:$AN$2)*(V34='Raw Data'!$B$3:$B$10473)*('Raw Data'!$I$3:$AN$10473))</f>
        <v>215</v>
      </c>
      <c r="Y34" s="228">
        <f>IF(Y33="","",IF(DAY(Y33+1)=1,"",Y33+1))</f>
        <v>42579</v>
      </c>
      <c r="Z34" s="44" t="str">
        <f t="shared" si="5"/>
        <v>4Thu</v>
      </c>
      <c r="AA34" s="229">
        <f>SUMPRODUCT((AA$6='Raw Data'!$I$2:$AN$2)*(Y34='Raw Data'!$B$3:$B$10473)*('Raw Data'!$I$3:$AN$10473))</f>
        <v>285</v>
      </c>
      <c r="AB34" s="228">
        <f>IF(AB33="","",IF(DAY(AB33+1)=1,"",AB33+1))</f>
        <v>42549</v>
      </c>
      <c r="AC34" s="44" t="str">
        <f t="shared" si="6"/>
        <v>4Tue</v>
      </c>
      <c r="AD34" s="229">
        <f>SUMPRODUCT((AD$6='Raw Data'!$I$2:$AN$2)*(AB34='Raw Data'!$B$3:$B$10473)*('Raw Data'!$I$3:$AN$10473))</f>
        <v>207</v>
      </c>
      <c r="AE34" s="228">
        <f>IF(AE33="","",IF(DAY(AE33+1)=1,"",AE33+1))</f>
        <v>42518</v>
      </c>
      <c r="AF34" s="44" t="str">
        <f t="shared" si="7"/>
        <v>4Sat</v>
      </c>
      <c r="AG34" s="229">
        <f>SUMPRODUCT((AG$6='Raw Data'!$I$2:$AN$2)*(AE34='Raw Data'!$B$3:$B$10473)*('Raw Data'!$I$3:$AN$10473))</f>
        <v>194</v>
      </c>
      <c r="AH34" s="14"/>
      <c r="AI34" s="49" t="s">
        <v>91</v>
      </c>
      <c r="AJ34" s="53">
        <f t="shared" si="308"/>
        <v>3.2069970845481049E-2</v>
      </c>
      <c r="AK34" s="53">
        <f t="shared" si="94"/>
        <v>4.4414760394055772E-2</v>
      </c>
      <c r="AL34" s="53">
        <f t="shared" si="95"/>
        <v>3.8587385761028999E-2</v>
      </c>
      <c r="AM34" s="53">
        <f t="shared" si="96"/>
        <v>3.471130083127387E-2</v>
      </c>
      <c r="AN34" s="55">
        <f t="shared" si="396"/>
        <v>3.6649343296151438E-2</v>
      </c>
      <c r="AO34" s="246"/>
      <c r="AP34" s="228">
        <f>IF(AP33="","",IF(DAY(AP33+1)=1,"",AP33+1))</f>
        <v>42610</v>
      </c>
      <c r="AQ34" s="44" t="str">
        <f t="shared" si="8"/>
        <v>4Sun</v>
      </c>
      <c r="AR34" s="229">
        <f>SUMPRODUCT((AR$6='Raw Data'!$I$2:$AN$2)*(AP34='Raw Data'!$B$3:$B$10473)*('Raw Data'!$I$3:$AN$10473))</f>
        <v>101</v>
      </c>
      <c r="AS34" s="228">
        <f>IF(AS33="","",IF(DAY(AS33+1)=1,"",AS33+1))</f>
        <v>42579</v>
      </c>
      <c r="AT34" s="44" t="str">
        <f t="shared" si="9"/>
        <v>4Thu</v>
      </c>
      <c r="AU34" s="229">
        <f>SUMPRODUCT((AU$6='Raw Data'!$I$2:$AN$2)*(AS34='Raw Data'!$B$3:$B$10473)*('Raw Data'!$I$3:$AN$10473))</f>
        <v>104</v>
      </c>
      <c r="AV34" s="228">
        <f>IF(AV33="","",IF(DAY(AV33+1)=1,"",AV33+1))</f>
        <v>42549</v>
      </c>
      <c r="AW34" s="44" t="str">
        <f t="shared" si="10"/>
        <v>4Tue</v>
      </c>
      <c r="AX34" s="229">
        <f>SUMPRODUCT((AX$6='Raw Data'!$I$2:$AN$2)*(AV34='Raw Data'!$B$3:$B$10473)*('Raw Data'!$I$3:$AN$10473))</f>
        <v>75</v>
      </c>
      <c r="AY34" s="228">
        <f>IF(AY33="","",IF(DAY(AY33+1)=1,"",AY33+1))</f>
        <v>42518</v>
      </c>
      <c r="AZ34" s="44" t="str">
        <f t="shared" si="11"/>
        <v>4Sat</v>
      </c>
      <c r="BA34" s="229">
        <f>SUMPRODUCT((BA$6='Raw Data'!$I$2:$AN$2)*(AY34='Raw Data'!$B$3:$B$10473)*('Raw Data'!$I$3:$AN$10473))</f>
        <v>82</v>
      </c>
      <c r="BB34" s="14"/>
      <c r="BC34" s="49" t="s">
        <v>91</v>
      </c>
      <c r="BD34" s="53">
        <f t="shared" si="309"/>
        <v>3.0534351145038167E-2</v>
      </c>
      <c r="BE34" s="53">
        <f t="shared" si="99"/>
        <v>3.5909445745511318E-2</v>
      </c>
      <c r="BF34" s="53">
        <f t="shared" si="100"/>
        <v>2.9257776408992915E-2</v>
      </c>
      <c r="BG34" s="53">
        <f t="shared" si="101"/>
        <v>3.6396724294813464E-2</v>
      </c>
      <c r="BH34" s="55">
        <f t="shared" si="397"/>
        <v>3.322189844527474E-2</v>
      </c>
      <c r="BI34" s="246"/>
      <c r="BJ34" s="228">
        <f>IF(BJ33="","",IF(DAY(BJ33+1)=1,"",BJ33+1))</f>
        <v>42610</v>
      </c>
      <c r="BK34" s="44" t="str">
        <f t="shared" si="12"/>
        <v>4Sun</v>
      </c>
      <c r="BL34" s="229">
        <f>SUMPRODUCT((BL$6='Raw Data'!$I$2:$AN$2)*(BJ34='Raw Data'!$B$3:$B$10473)*('Raw Data'!$I$3:$AN$10473))</f>
        <v>38</v>
      </c>
      <c r="BM34" s="228">
        <f>IF(BM33="","",IF(DAY(BM33+1)=1,"",BM33+1))</f>
        <v>42579</v>
      </c>
      <c r="BN34" s="44" t="str">
        <f t="shared" si="13"/>
        <v>4Thu</v>
      </c>
      <c r="BO34" s="229">
        <f>SUMPRODUCT((BO$6='Raw Data'!$I$2:$AN$2)*(BM34='Raw Data'!$B$3:$B$10473)*('Raw Data'!$I$3:$AN$10473))</f>
        <v>34</v>
      </c>
      <c r="BP34" s="228">
        <f>IF(BP33="","",IF(DAY(BP33+1)=1,"",BP33+1))</f>
        <v>42549</v>
      </c>
      <c r="BQ34" s="44" t="str">
        <f t="shared" si="14"/>
        <v>4Tue</v>
      </c>
      <c r="BR34" s="229">
        <f>SUMPRODUCT((BR$6='Raw Data'!$I$2:$AN$2)*(BP34='Raw Data'!$B$3:$B$10473)*('Raw Data'!$I$3:$AN$10473))</f>
        <v>47</v>
      </c>
      <c r="BS34" s="228">
        <f>IF(BS33="","",IF(DAY(BS33+1)=1,"",BS33+1))</f>
        <v>42518</v>
      </c>
      <c r="BT34" s="44" t="str">
        <f t="shared" si="15"/>
        <v>4Sat</v>
      </c>
      <c r="BU34" s="229">
        <f>SUMPRODUCT((BU$6='Raw Data'!$I$2:$AN$2)*(BS34='Raw Data'!$B$3:$B$10473)*('Raw Data'!$I$3:$AN$10473))</f>
        <v>34</v>
      </c>
      <c r="BV34" s="14"/>
      <c r="BW34" s="49" t="s">
        <v>91</v>
      </c>
      <c r="BX34" s="53">
        <f t="shared" si="310"/>
        <v>2.7522935779816515E-2</v>
      </c>
      <c r="BY34" s="53">
        <f t="shared" si="104"/>
        <v>2.8169014084507043E-2</v>
      </c>
      <c r="BZ34" s="53">
        <f t="shared" si="105"/>
        <v>1.2971698113207548E-2</v>
      </c>
      <c r="CA34" s="53">
        <f t="shared" si="106"/>
        <v>3.0303030303030304E-2</v>
      </c>
      <c r="CB34" s="55">
        <f t="shared" si="398"/>
        <v>2.7845974932161781E-2</v>
      </c>
      <c r="CC34" s="246"/>
      <c r="CD34" s="228">
        <f>IF(CD33="","",IF(DAY(CD33+1)=1,"",CD33+1))</f>
        <v>42610</v>
      </c>
      <c r="CE34" s="44" t="str">
        <f t="shared" si="16"/>
        <v>4Sun</v>
      </c>
      <c r="CF34" s="229">
        <f>SUMPRODUCT((CF$6='Raw Data'!$I$2:$AN$2)*(CD34='Raw Data'!$B$3:$B$10473)*('Raw Data'!$I$3:$AN$10473))</f>
        <v>269</v>
      </c>
      <c r="CG34" s="228">
        <f>IF(CG33="","",IF(DAY(CG33+1)=1,"",CG33+1))</f>
        <v>42579</v>
      </c>
      <c r="CH34" s="44" t="str">
        <f t="shared" si="17"/>
        <v>4Thu</v>
      </c>
      <c r="CI34" s="229">
        <f>SUMPRODUCT((CI$6='Raw Data'!$I$2:$AN$2)*(CG34='Raw Data'!$B$3:$B$10473)*('Raw Data'!$I$3:$AN$10473))</f>
        <v>558</v>
      </c>
      <c r="CJ34" s="228">
        <f>IF(CJ33="","",IF(DAY(CJ33+1)=1,"",CJ33+1))</f>
        <v>42549</v>
      </c>
      <c r="CK34" s="44" t="str">
        <f t="shared" si="18"/>
        <v>4Tue</v>
      </c>
      <c r="CL34" s="229">
        <f>SUMPRODUCT((CL$6='Raw Data'!$I$2:$AN$2)*(CJ34='Raw Data'!$B$3:$B$10473)*('Raw Data'!$I$3:$AN$10473))</f>
        <v>512</v>
      </c>
      <c r="CM34" s="228">
        <f>IF(CM33="","",IF(DAY(CM33+1)=1,"",CM33+1))</f>
        <v>42518</v>
      </c>
      <c r="CN34" s="44" t="str">
        <f t="shared" si="19"/>
        <v>4Sat</v>
      </c>
      <c r="CO34" s="229">
        <f>SUMPRODUCT((CO$6='Raw Data'!$I$2:$AN$2)*(CM34='Raw Data'!$B$3:$B$10473)*('Raw Data'!$I$3:$AN$10473))</f>
        <v>323</v>
      </c>
      <c r="CP34" s="14"/>
      <c r="CQ34" s="49" t="s">
        <v>91</v>
      </c>
      <c r="CR34" s="53">
        <f t="shared" si="311"/>
        <v>3.3635375135918813E-2</v>
      </c>
      <c r="CS34" s="53">
        <f t="shared" si="109"/>
        <v>4.4062013203768263E-2</v>
      </c>
      <c r="CT34" s="53">
        <f t="shared" si="110"/>
        <v>3.0149158997143762E-2</v>
      </c>
      <c r="CU34" s="53">
        <f t="shared" si="111"/>
        <v>3.8756162305650363E-2</v>
      </c>
      <c r="CV34" s="55">
        <f t="shared" si="399"/>
        <v>3.6195768720784588E-2</v>
      </c>
      <c r="CW34" s="246"/>
      <c r="CX34" s="228">
        <f>IF(CX33="","",IF(DAY(CX33+1)=1,"",CX33+1))</f>
        <v>42610</v>
      </c>
      <c r="CY34" s="44" t="str">
        <f t="shared" si="20"/>
        <v>4Sun</v>
      </c>
      <c r="CZ34" s="229">
        <f>SUMPRODUCT((CZ$6='Raw Data'!$I$2:$AN$2)*(CX34='Raw Data'!$B$3:$B$10473)*('Raw Data'!$I$3:$AN$10473))</f>
        <v>70</v>
      </c>
      <c r="DA34" s="228">
        <f>IF(DA33="","",IF(DAY(DA33+1)=1,"",DA33+1))</f>
        <v>42579</v>
      </c>
      <c r="DB34" s="44" t="str">
        <f t="shared" si="21"/>
        <v>4Thu</v>
      </c>
      <c r="DC34" s="229">
        <f>SUMPRODUCT((DC$6='Raw Data'!$I$2:$AN$2)*(DA34='Raw Data'!$B$3:$B$10473)*('Raw Data'!$I$3:$AN$10473))</f>
        <v>117</v>
      </c>
      <c r="DD34" s="228">
        <f>IF(DD33="","",IF(DAY(DD33+1)=1,"",DD33+1))</f>
        <v>42549</v>
      </c>
      <c r="DE34" s="44" t="str">
        <f t="shared" si="22"/>
        <v>4Tue</v>
      </c>
      <c r="DF34" s="229">
        <f>SUMPRODUCT((DF$6='Raw Data'!$I$2:$AN$2)*(DD34='Raw Data'!$B$3:$B$10473)*('Raw Data'!$I$3:$AN$10473))</f>
        <v>75</v>
      </c>
      <c r="DG34" s="228">
        <f>IF(DG33="","",IF(DAY(DG33+1)=1,"",DG33+1))</f>
        <v>42610</v>
      </c>
      <c r="DH34" s="44" t="str">
        <f t="shared" si="23"/>
        <v>4Sun</v>
      </c>
      <c r="DI34" s="229">
        <f>SUMPRODUCT((DI$6='Raw Data'!$I$2:$AN$2)*(DG34='Raw Data'!$B$3:$B$10473)*('Raw Data'!$I$3:$AN$10473))</f>
        <v>70</v>
      </c>
      <c r="DJ34" s="14"/>
      <c r="DK34" s="49" t="s">
        <v>91</v>
      </c>
      <c r="DL34" s="53">
        <f t="shared" si="312"/>
        <v>3.2745591939546598E-2</v>
      </c>
      <c r="DM34" s="53">
        <f t="shared" si="114"/>
        <v>4.633204633204633E-2</v>
      </c>
      <c r="DN34" s="53">
        <f t="shared" si="115"/>
        <v>3.0144167758846659E-2</v>
      </c>
      <c r="DO34" s="53">
        <f t="shared" si="116"/>
        <v>3.2745591939546598E-2</v>
      </c>
      <c r="DP34" s="55">
        <f t="shared" si="400"/>
        <v>3.2745591939546598E-2</v>
      </c>
      <c r="DQ34" s="246"/>
      <c r="DR34" s="228">
        <f>IF(DR33="","",IF(DAY(DR33+1)=1,"",DR33+1))</f>
        <v>42610</v>
      </c>
      <c r="DS34" s="44" t="str">
        <f t="shared" si="24"/>
        <v>4Sun</v>
      </c>
      <c r="DT34" s="229">
        <f>SUMPRODUCT((DT$6='Raw Data'!$I$2:$AN$2)*(DR34='Raw Data'!$B$3:$B$10473)*('Raw Data'!$I$3:$AN$10473))</f>
        <v>296</v>
      </c>
      <c r="DU34" s="228">
        <f>IF(DU33="","",IF(DAY(DU33+1)=1,"",DU33+1))</f>
        <v>42579</v>
      </c>
      <c r="DV34" s="44" t="str">
        <f t="shared" si="25"/>
        <v>4Thu</v>
      </c>
      <c r="DW34" s="229">
        <f>SUMPRODUCT((DW$6='Raw Data'!$I$2:$AN$2)*(DU34='Raw Data'!$B$3:$B$10473)*('Raw Data'!$I$3:$AN$10473))</f>
        <v>320</v>
      </c>
      <c r="DX34" s="228">
        <f>IF(DX33="","",IF(DAY(DX33+1)=1,"",DX33+1))</f>
        <v>42549</v>
      </c>
      <c r="DY34" s="44" t="str">
        <f t="shared" si="26"/>
        <v>4Tue</v>
      </c>
      <c r="DZ34" s="229">
        <f>SUMPRODUCT((DZ$6='Raw Data'!$I$2:$AN$2)*(DX34='Raw Data'!$B$3:$B$10473)*('Raw Data'!$I$3:$AN$10473))</f>
        <v>171</v>
      </c>
      <c r="EA34" s="228">
        <f>IF(EA33="","",IF(DAY(EA33+1)=1,"",EA33+1))</f>
        <v>42518</v>
      </c>
      <c r="EB34" s="44" t="str">
        <f t="shared" si="27"/>
        <v>4Sat</v>
      </c>
      <c r="EC34" s="229">
        <f>SUMPRODUCT((EC$6='Raw Data'!$I$2:$AN$2)*(EA34='Raw Data'!$B$3:$B$10473)*('Raw Data'!$I$3:$AN$10473))</f>
        <v>44</v>
      </c>
      <c r="ED34" s="14"/>
      <c r="EE34" s="49" t="s">
        <v>91</v>
      </c>
      <c r="EF34" s="53">
        <f t="shared" si="313"/>
        <v>3.093681917211329E-2</v>
      </c>
      <c r="EG34" s="53">
        <f t="shared" si="119"/>
        <v>5.9741024131842263E-2</v>
      </c>
      <c r="EH34" s="53">
        <f t="shared" si="120"/>
        <v>3.2691058670707943E-2</v>
      </c>
      <c r="EI34" s="53">
        <f t="shared" si="121"/>
        <v>3.2279887890209726E-2</v>
      </c>
      <c r="EJ34" s="55">
        <f t="shared" si="401"/>
        <v>3.2485473280458838E-2</v>
      </c>
      <c r="EK34" s="246"/>
      <c r="EL34" s="228">
        <f>IF(EL33="","",IF(DAY(EL33+1)=1,"",EL33+1))</f>
        <v>42610</v>
      </c>
      <c r="EM34" s="44" t="str">
        <f t="shared" si="28"/>
        <v>4Sun</v>
      </c>
      <c r="EN34" s="229">
        <f>SUMPRODUCT((EN$6='Raw Data'!$I$2:$AN$2)*(EL34='Raw Data'!$B$3:$B$10473)*('Raw Data'!$I$3:$AN$10473))</f>
        <v>1581</v>
      </c>
      <c r="EO34" s="228">
        <f>IF(EO33="","",IF(DAY(EO33+1)=1,"",EO33+1))</f>
        <v>42579</v>
      </c>
      <c r="EP34" s="44" t="str">
        <f t="shared" si="29"/>
        <v>4Thu</v>
      </c>
      <c r="EQ34" s="229">
        <f>SUMPRODUCT((EQ$6='Raw Data'!$I$2:$AN$2)*(EO34='Raw Data'!$B$3:$B$10473)*('Raw Data'!$I$3:$AN$10473))</f>
        <v>2723</v>
      </c>
      <c r="ER34" s="228">
        <f>IF(ER33="","",IF(DAY(ER33+1)=1,"",ER33+1))</f>
        <v>42549</v>
      </c>
      <c r="ES34" s="44" t="str">
        <f t="shared" si="30"/>
        <v>4Tue</v>
      </c>
      <c r="ET34" s="229">
        <f>SUMPRODUCT((ET$6='Raw Data'!$I$2:$AN$2)*(ER34='Raw Data'!$B$3:$B$10473)*('Raw Data'!$I$3:$AN$10473))</f>
        <v>2974</v>
      </c>
      <c r="EU34" s="228">
        <f>IF(EU33="","",IF(DAY(EU33+1)=1,"",EU33+1))</f>
        <v>42518</v>
      </c>
      <c r="EV34" s="44" t="str">
        <f t="shared" si="31"/>
        <v>4Sat</v>
      </c>
      <c r="EW34" s="229">
        <f>SUMPRODUCT((EW$6='Raw Data'!$I$2:$AN$2)*(EU34='Raw Data'!$B$3:$B$10473)*('Raw Data'!$I$3:$AN$10473))</f>
        <v>1645</v>
      </c>
      <c r="EX34" s="14"/>
      <c r="EY34" s="49" t="s">
        <v>91</v>
      </c>
      <c r="EZ34" s="53">
        <f t="shared" si="314"/>
        <v>3.3233984711119977E-2</v>
      </c>
      <c r="FA34" s="53">
        <f t="shared" si="124"/>
        <v>3.6729408379223297E-2</v>
      </c>
      <c r="FB34" s="53">
        <f t="shared" si="125"/>
        <v>3.2787314899751015E-2</v>
      </c>
      <c r="FC34" s="53">
        <f t="shared" si="126"/>
        <v>3.2184208028850719E-2</v>
      </c>
      <c r="FD34" s="55">
        <f t="shared" si="402"/>
        <v>3.3010649805435499E-2</v>
      </c>
      <c r="FE34" s="246"/>
      <c r="FF34" s="228">
        <f>IF(FF33="","",IF(DAY(FF33+1)=1,"",FF33+1))</f>
        <v>42610</v>
      </c>
      <c r="FG34" s="44" t="str">
        <f t="shared" si="32"/>
        <v>4Sun</v>
      </c>
      <c r="FH34" s="229">
        <f>SUMPRODUCT((FH$6='Raw Data'!$I$2:$AN$2)*(FF34='Raw Data'!$B$3:$B$10473)*('Raw Data'!$I$3:$AN$10473))</f>
        <v>1759</v>
      </c>
      <c r="FI34" s="228">
        <f>IF(FI33="","",IF(DAY(FI33+1)=1,"",FI33+1))</f>
        <v>42579</v>
      </c>
      <c r="FJ34" s="44" t="str">
        <f t="shared" si="33"/>
        <v>4Thu</v>
      </c>
      <c r="FK34" s="229">
        <f>SUMPRODUCT((FK$6='Raw Data'!$I$2:$AN$2)*(FI34='Raw Data'!$B$3:$B$10473)*('Raw Data'!$I$3:$AN$10473))</f>
        <v>2243</v>
      </c>
      <c r="FL34" s="228">
        <f>IF(FL33="","",IF(DAY(FL33+1)=1,"",FL33+1))</f>
        <v>42549</v>
      </c>
      <c r="FM34" s="44" t="str">
        <f t="shared" si="34"/>
        <v>4Tue</v>
      </c>
      <c r="FN34" s="229">
        <f>SUMPRODUCT((FN$6='Raw Data'!$I$2:$AN$2)*(FL34='Raw Data'!$B$3:$B$10473)*('Raw Data'!$I$3:$AN$10473))</f>
        <v>2167</v>
      </c>
      <c r="FO34" s="228">
        <f>IF(FO33="","",IF(DAY(FO33+1)=1,"",FO33+1))</f>
        <v>42518</v>
      </c>
      <c r="FP34" s="44" t="str">
        <f t="shared" si="35"/>
        <v>4Sat</v>
      </c>
      <c r="FQ34" s="229">
        <f>SUMPRODUCT((FQ$6='Raw Data'!$I$2:$AN$2)*(FO34='Raw Data'!$B$3:$B$10473)*('Raw Data'!$I$3:$AN$10473))</f>
        <v>1486</v>
      </c>
      <c r="FR34" s="14"/>
      <c r="FS34" s="49" t="s">
        <v>91</v>
      </c>
      <c r="FT34" s="53">
        <f t="shared" si="315"/>
        <v>3.4049787083634896E-2</v>
      </c>
      <c r="FU34" s="53">
        <f t="shared" si="129"/>
        <v>3.5844890636859174E-2</v>
      </c>
      <c r="FV34" s="53">
        <f t="shared" si="130"/>
        <v>3.404020496649586E-2</v>
      </c>
      <c r="FW34" s="53">
        <f t="shared" si="131"/>
        <v>3.2559324192384428E-2</v>
      </c>
      <c r="FX34" s="55">
        <f t="shared" si="403"/>
        <v>3.4044996025065374E-2</v>
      </c>
      <c r="FY34" s="246"/>
      <c r="FZ34" s="228">
        <f>IF(FZ33="","",IF(DAY(FZ33+1)=1,"",FZ33+1))</f>
        <v>42610</v>
      </c>
      <c r="GA34" s="44" t="str">
        <f t="shared" si="36"/>
        <v>4Sun</v>
      </c>
      <c r="GB34" s="229">
        <f>SUMPRODUCT((GB$6='Raw Data'!$I$2:$AN$2)*(FZ34='Raw Data'!$B$3:$B$10473)*('Raw Data'!$I$3:$AN$10473))</f>
        <v>94</v>
      </c>
      <c r="GC34" s="228">
        <f>IF(GC33="","",IF(DAY(GC33+1)=1,"",GC33+1))</f>
        <v>42579</v>
      </c>
      <c r="GD34" s="44" t="str">
        <f t="shared" si="37"/>
        <v>4Thu</v>
      </c>
      <c r="GE34" s="229">
        <f>SUMPRODUCT((GE$6='Raw Data'!$I$2:$AN$2)*(GC34='Raw Data'!$B$3:$B$10473)*('Raw Data'!$I$3:$AN$10473))</f>
        <v>196</v>
      </c>
      <c r="GF34" s="228">
        <f>IF(GF33="","",IF(DAY(GF33+1)=1,"",GF33+1))</f>
        <v>42549</v>
      </c>
      <c r="GG34" s="44" t="str">
        <f t="shared" si="38"/>
        <v>4Tue</v>
      </c>
      <c r="GH34" s="229">
        <f>SUMPRODUCT((GH$6='Raw Data'!$I$2:$AN$2)*(GF34='Raw Data'!$B$3:$B$10473)*('Raw Data'!$I$3:$AN$10473))</f>
        <v>167</v>
      </c>
      <c r="GI34" s="228">
        <f>IF(GI33="","",IF(DAY(GI33+1)=1,"",GI33+1))</f>
        <v>42518</v>
      </c>
      <c r="GJ34" s="44" t="str">
        <f t="shared" si="39"/>
        <v>4Sat</v>
      </c>
      <c r="GK34" s="229">
        <f>SUMPRODUCT((GK$6='Raw Data'!$I$2:$AN$2)*(GI34='Raw Data'!$B$3:$B$10473)*('Raw Data'!$I$3:$AN$10473))</f>
        <v>120</v>
      </c>
      <c r="GL34" s="14"/>
      <c r="GM34" s="49" t="s">
        <v>91</v>
      </c>
      <c r="GN34" s="53">
        <f t="shared" si="316"/>
        <v>3.462414578587699E-2</v>
      </c>
      <c r="GO34" s="53">
        <f t="shared" si="134"/>
        <v>3.4867172675521821E-2</v>
      </c>
      <c r="GP34" s="53">
        <f t="shared" si="135"/>
        <v>3.3042680128499313E-2</v>
      </c>
      <c r="GQ34" s="53">
        <f t="shared" si="136"/>
        <v>3.7130996309963096E-2</v>
      </c>
      <c r="GR34" s="55">
        <f t="shared" si="404"/>
        <v>3.4745659230699402E-2</v>
      </c>
      <c r="GS34" s="246"/>
      <c r="GT34" s="228">
        <f>IF(GT33="","",IF(DAY(GT33+1)=1,"",GT33+1))</f>
        <v>42610</v>
      </c>
      <c r="GU34" s="44" t="str">
        <f t="shared" si="40"/>
        <v>4Sun</v>
      </c>
      <c r="GV34" s="229">
        <f>SUMPRODUCT((GV$6='Raw Data'!$I$2:$AN$2)*(GT34='Raw Data'!$B$3:$B$10473)*('Raw Data'!$I$3:$AN$10473))</f>
        <v>67</v>
      </c>
      <c r="GW34" s="228">
        <f>IF(GW33="","",IF(DAY(GW33+1)=1,"",GW33+1))</f>
        <v>42579</v>
      </c>
      <c r="GX34" s="44" t="str">
        <f t="shared" si="41"/>
        <v>4Thu</v>
      </c>
      <c r="GY34" s="229">
        <f>SUMPRODUCT((GY$6='Raw Data'!$I$2:$AN$2)*(GW34='Raw Data'!$B$3:$B$10473)*('Raw Data'!$I$3:$AN$10473))</f>
        <v>118</v>
      </c>
      <c r="GZ34" s="228">
        <f>IF(GZ33="","",IF(DAY(GZ33+1)=1,"",GZ33+1))</f>
        <v>42549</v>
      </c>
      <c r="HA34" s="44" t="str">
        <f t="shared" si="42"/>
        <v>4Tue</v>
      </c>
      <c r="HB34" s="229">
        <f>SUMPRODUCT((HB$6='Raw Data'!$I$2:$AN$2)*(GZ34='Raw Data'!$B$3:$B$10473)*('Raw Data'!$I$3:$AN$10473))</f>
        <v>84</v>
      </c>
      <c r="HC34" s="228">
        <f>IF(HC33="","",IF(DAY(HC33+1)=1,"",HC33+1))</f>
        <v>42518</v>
      </c>
      <c r="HD34" s="44" t="str">
        <f t="shared" si="43"/>
        <v>4Sat</v>
      </c>
      <c r="HE34" s="229">
        <f>SUMPRODUCT((HE$6='Raw Data'!$I$2:$AN$2)*(HC34='Raw Data'!$B$3:$B$10473)*('Raw Data'!$I$3:$AN$10473))</f>
        <v>70</v>
      </c>
      <c r="HF34" s="14"/>
      <c r="HG34" s="49" t="s">
        <v>91</v>
      </c>
      <c r="HH34" s="53">
        <f t="shared" si="317"/>
        <v>2.9646522234891677E-2</v>
      </c>
      <c r="HI34" s="53">
        <f t="shared" si="139"/>
        <v>2.9556650246305417E-2</v>
      </c>
      <c r="HJ34" s="53">
        <f t="shared" si="140"/>
        <v>3.7107776261937245E-2</v>
      </c>
      <c r="HK34" s="53">
        <f t="shared" si="141"/>
        <v>3.4260378879484077E-2</v>
      </c>
      <c r="HL34" s="55">
        <f t="shared" si="405"/>
        <v>3.1953450557187874E-2</v>
      </c>
      <c r="HM34" s="246"/>
      <c r="HN34" s="228">
        <f>IF(HN33="","",IF(DAY(HN33+1)=1,"",HN33+1))</f>
        <v>42610</v>
      </c>
      <c r="HO34" s="44" t="str">
        <f t="shared" si="44"/>
        <v>4Sun</v>
      </c>
      <c r="HP34" s="229">
        <f>SUMPRODUCT((HP$6='Raw Data'!$I$2:$AN$2)*(HN34='Raw Data'!$B$3:$B$10473)*('Raw Data'!$I$3:$AN$10473))</f>
        <v>147</v>
      </c>
      <c r="HQ34" s="228">
        <f>IF(HQ33="","",IF(DAY(HQ33+1)=1,"",HQ33+1))</f>
        <v>42579</v>
      </c>
      <c r="HR34" s="44" t="str">
        <f t="shared" si="45"/>
        <v>4Thu</v>
      </c>
      <c r="HS34" s="229">
        <f>SUMPRODUCT((HS$6='Raw Data'!$I$2:$AN$2)*(HQ34='Raw Data'!$B$3:$B$10473)*('Raw Data'!$I$3:$AN$10473))</f>
        <v>189</v>
      </c>
      <c r="HT34" s="228">
        <f>IF(HT33="","",IF(DAY(HT33+1)=1,"",HT33+1))</f>
        <v>42549</v>
      </c>
      <c r="HU34" s="44" t="str">
        <f t="shared" si="46"/>
        <v>4Tue</v>
      </c>
      <c r="HV34" s="229">
        <f>SUMPRODUCT((HV$6='Raw Data'!$I$2:$AN$2)*(HT34='Raw Data'!$B$3:$B$10473)*('Raw Data'!$I$3:$AN$10473))</f>
        <v>255</v>
      </c>
      <c r="HW34" s="228">
        <f>IF(HW33="","",IF(DAY(HW33+1)=1,"",HW33+1))</f>
        <v>42518</v>
      </c>
      <c r="HX34" s="44" t="str">
        <f t="shared" si="47"/>
        <v>4Sat</v>
      </c>
      <c r="HY34" s="229">
        <f>SUMPRODUCT((HY$6='Raw Data'!$I$2:$AN$2)*(HW34='Raw Data'!$B$3:$B$10473)*('Raw Data'!$I$3:$AN$10473))</f>
        <v>119</v>
      </c>
      <c r="HZ34" s="14"/>
      <c r="IA34" s="49" t="s">
        <v>91</v>
      </c>
      <c r="IB34" s="53">
        <f t="shared" si="318"/>
        <v>3.3298208640674391E-2</v>
      </c>
      <c r="IC34" s="53">
        <f t="shared" si="144"/>
        <v>2.859778597785978E-2</v>
      </c>
      <c r="ID34" s="53">
        <f t="shared" si="145"/>
        <v>3.1256736365596033E-2</v>
      </c>
      <c r="IE34" s="53">
        <f t="shared" si="146"/>
        <v>3.4850795033761706E-2</v>
      </c>
      <c r="IF34" s="55">
        <f t="shared" si="406"/>
        <v>3.2277472503135216E-2</v>
      </c>
      <c r="IG34" s="246"/>
      <c r="IH34" s="228">
        <f>IF(IH33="","",IF(DAY(IH33+1)=1,"",IH33+1))</f>
        <v>42610</v>
      </c>
      <c r="II34" s="44" t="str">
        <f t="shared" si="48"/>
        <v>4Sun</v>
      </c>
      <c r="IJ34" s="229">
        <f>SUMPRODUCT((IJ$6='Raw Data'!$I$2:$AN$2)*(IH34='Raw Data'!$B$3:$B$10473)*('Raw Data'!$I$3:$AN$10473))</f>
        <v>0</v>
      </c>
      <c r="IK34" s="228">
        <f>IF(IK33="","",IF(DAY(IK33+1)=1,"",IK33+1))</f>
        <v>42579</v>
      </c>
      <c r="IL34" s="44" t="str">
        <f t="shared" si="49"/>
        <v>4Thu</v>
      </c>
      <c r="IM34" s="229">
        <f>SUMPRODUCT((IM$6='Raw Data'!$I$2:$AN$2)*(IK34='Raw Data'!$B$3:$B$10473)*('Raw Data'!$I$3:$AN$10473))</f>
        <v>35</v>
      </c>
      <c r="IN34" s="228">
        <f>IF(IN33="","",IF(DAY(IN33+1)=1,"",IN33+1))</f>
        <v>42549</v>
      </c>
      <c r="IO34" s="44" t="str">
        <f t="shared" si="50"/>
        <v>4Tue</v>
      </c>
      <c r="IP34" s="229">
        <f>SUMPRODUCT((IP$6='Raw Data'!$I$2:$AN$2)*(IN34='Raw Data'!$B$3:$B$10473)*('Raw Data'!$I$3:$AN$10473))</f>
        <v>25</v>
      </c>
      <c r="IQ34" s="228">
        <f>IF(IQ33="","",IF(DAY(IQ33+1)=1,"",IQ33+1))</f>
        <v>42518</v>
      </c>
      <c r="IR34" s="44" t="str">
        <f t="shared" si="51"/>
        <v>4Sat</v>
      </c>
      <c r="IS34" s="229">
        <f>SUMPRODUCT((IS$6='Raw Data'!$I$2:$AN$2)*(IQ34='Raw Data'!$B$3:$B$10473)*('Raw Data'!$I$3:$AN$10473))</f>
        <v>0</v>
      </c>
      <c r="IT34" s="14"/>
      <c r="IU34" s="49" t="s">
        <v>91</v>
      </c>
      <c r="IV34" s="53">
        <f t="shared" si="319"/>
        <v>4.642857142857143E-2</v>
      </c>
      <c r="IW34" s="53">
        <f t="shared" si="149"/>
        <v>3.525046382189239E-2</v>
      </c>
      <c r="IX34" s="53">
        <f t="shared" si="150"/>
        <v>5.0734312416555405E-2</v>
      </c>
      <c r="IY34" s="53">
        <f t="shared" si="151"/>
        <v>4.6632124352331605E-2</v>
      </c>
      <c r="IZ34" s="55">
        <f t="shared" si="407"/>
        <v>4.6530347890451518E-2</v>
      </c>
      <c r="JA34" s="246"/>
      <c r="JB34" s="228">
        <f>IF(JB33="","",IF(DAY(JB33+1)=1,"",JB33+1))</f>
        <v>42610</v>
      </c>
      <c r="JC34" s="44" t="str">
        <f t="shared" si="52"/>
        <v>4Sun</v>
      </c>
      <c r="JD34" s="229">
        <f>SUMPRODUCT((JD$6='Raw Data'!$I$2:$AN$2)*(JB34='Raw Data'!$B$3:$B$10473)*('Raw Data'!$I$3:$AN$10473))</f>
        <v>0</v>
      </c>
      <c r="JE34" s="228">
        <f>IF(JE33="","",IF(DAY(JE33+1)=1,"",JE33+1))</f>
        <v>42579</v>
      </c>
      <c r="JF34" s="44" t="str">
        <f t="shared" si="53"/>
        <v>4Thu</v>
      </c>
      <c r="JG34" s="229">
        <f>SUMPRODUCT((JG$6='Raw Data'!$I$2:$AN$2)*(JE34='Raw Data'!$B$3:$B$10473)*('Raw Data'!$I$3:$AN$10473))</f>
        <v>75</v>
      </c>
      <c r="JH34" s="228">
        <f>IF(JH33="","",IF(DAY(JH33+1)=1,"",JH33+1))</f>
        <v>42549</v>
      </c>
      <c r="JI34" s="44" t="str">
        <f t="shared" si="54"/>
        <v>4Tue</v>
      </c>
      <c r="JJ34" s="229">
        <f>SUMPRODUCT((JJ$6='Raw Data'!$I$2:$AN$2)*(JH34='Raw Data'!$B$3:$B$10473)*('Raw Data'!$I$3:$AN$10473))</f>
        <v>74</v>
      </c>
      <c r="JK34" s="228">
        <f>IF(JK33="","",IF(DAY(JK33+1)=1,"",JK33+1))</f>
        <v>42518</v>
      </c>
      <c r="JL34" s="44" t="str">
        <f t="shared" si="55"/>
        <v>4Sat</v>
      </c>
      <c r="JM34" s="229">
        <f>SUMPRODUCT((JM$6='Raw Data'!$I$2:$AN$2)*(JK34='Raw Data'!$B$3:$B$10473)*('Raw Data'!$I$3:$AN$10473))</f>
        <v>0</v>
      </c>
      <c r="JN34" s="14"/>
      <c r="JO34" s="49" t="s">
        <v>91</v>
      </c>
      <c r="JP34" s="53">
        <f t="shared" si="320"/>
        <v>3.6632039365773646E-2</v>
      </c>
      <c r="JQ34" s="53">
        <f t="shared" si="154"/>
        <v>4.3113101903695411E-2</v>
      </c>
      <c r="JR34" s="53">
        <f t="shared" si="155"/>
        <v>4.3236565781346513E-2</v>
      </c>
      <c r="JS34" s="53">
        <f t="shared" si="156"/>
        <v>4.7390841320553781E-2</v>
      </c>
      <c r="JT34" s="55">
        <f t="shared" si="408"/>
        <v>4.3174833842520965E-2</v>
      </c>
      <c r="JU34" s="246"/>
      <c r="JV34" s="228">
        <f>IF(JV33="","",IF(DAY(JV33+1)=1,"",JV33+1))</f>
        <v>42610</v>
      </c>
      <c r="JW34" s="44" t="str">
        <f t="shared" si="56"/>
        <v>4Sun</v>
      </c>
      <c r="JX34" s="229">
        <f>SUMPRODUCT((JX$6='Raw Data'!$I$2:$AN$2)*(JV34='Raw Data'!$B$3:$B$10473)*('Raw Data'!$I$3:$AN$10473))</f>
        <v>128</v>
      </c>
      <c r="JY34" s="228">
        <f>IF(JY33="","",IF(DAY(JY33+1)=1,"",JY33+1))</f>
        <v>42579</v>
      </c>
      <c r="JZ34" s="44" t="str">
        <f t="shared" si="57"/>
        <v>4Thu</v>
      </c>
      <c r="KA34" s="229">
        <f>SUMPRODUCT((KA$6='Raw Data'!$I$2:$AN$2)*(JY34='Raw Data'!$B$3:$B$10473)*('Raw Data'!$I$3:$AN$10473))</f>
        <v>662</v>
      </c>
      <c r="KB34" s="228">
        <f>IF(KB33="","",IF(DAY(KB33+1)=1,"",KB33+1))</f>
        <v>42549</v>
      </c>
      <c r="KC34" s="44" t="str">
        <f t="shared" si="58"/>
        <v>4Tue</v>
      </c>
      <c r="KD34" s="229">
        <f>SUMPRODUCT((KD$6='Raw Data'!$I$2:$AN$2)*(KB34='Raw Data'!$B$3:$B$10473)*('Raw Data'!$I$3:$AN$10473))</f>
        <v>697</v>
      </c>
      <c r="KE34" s="228">
        <f>IF(KE33="","",IF(DAY(KE33+1)=1,"",KE33+1))</f>
        <v>42518</v>
      </c>
      <c r="KF34" s="44" t="str">
        <f t="shared" si="59"/>
        <v>4Sat</v>
      </c>
      <c r="KG34" s="229">
        <f>SUMPRODUCT((KG$6='Raw Data'!$I$2:$AN$2)*(KE34='Raw Data'!$B$3:$B$10473)*('Raw Data'!$I$3:$AN$10473))</f>
        <v>126</v>
      </c>
      <c r="KH34" s="14"/>
      <c r="KI34" s="49" t="s">
        <v>91</v>
      </c>
      <c r="KJ34" s="53">
        <f t="shared" si="321"/>
        <v>3.6102965135223201E-2</v>
      </c>
      <c r="KK34" s="53">
        <f t="shared" si="159"/>
        <v>3.8204592901878914E-2</v>
      </c>
      <c r="KL34" s="53">
        <f t="shared" si="160"/>
        <v>3.6777583187390543E-2</v>
      </c>
      <c r="KM34" s="53">
        <f t="shared" si="161"/>
        <v>3.2207486770758478E-2</v>
      </c>
      <c r="KN34" s="55">
        <f t="shared" si="409"/>
        <v>3.6440274161306872E-2</v>
      </c>
      <c r="KO34" s="246"/>
      <c r="KP34" s="228">
        <f>IF(KP33="","",IF(DAY(KP33+1)=1,"",KP33+1))</f>
        <v>42610</v>
      </c>
      <c r="KQ34" s="44" t="str">
        <f t="shared" si="60"/>
        <v>4Sun</v>
      </c>
      <c r="KR34" s="229">
        <f>SUMPRODUCT((KR$6='Raw Data'!$I$2:$AN$2)*(KP34='Raw Data'!$B$3:$B$10473)*('Raw Data'!$I$3:$AN$10473))</f>
        <v>74</v>
      </c>
      <c r="KS34" s="228">
        <f>IF(KS33="","",IF(DAY(KS33+1)=1,"",KS33+1))</f>
        <v>42579</v>
      </c>
      <c r="KT34" s="44" t="str">
        <f t="shared" si="61"/>
        <v>4Thu</v>
      </c>
      <c r="KU34" s="229">
        <f>SUMPRODUCT((KU$6='Raw Data'!$I$2:$AN$2)*(KS34='Raw Data'!$B$3:$B$10473)*('Raw Data'!$I$3:$AN$10473))</f>
        <v>123</v>
      </c>
      <c r="KV34" s="228">
        <f>IF(KV33="","",IF(DAY(KV33+1)=1,"",KV33+1))</f>
        <v>42549</v>
      </c>
      <c r="KW34" s="44" t="str">
        <f t="shared" si="62"/>
        <v>4Tue</v>
      </c>
      <c r="KX34" s="229">
        <f>SUMPRODUCT((KX$6='Raw Data'!$I$2:$AN$2)*(KV34='Raw Data'!$B$3:$B$10473)*('Raw Data'!$I$3:$AN$10473))</f>
        <v>129</v>
      </c>
      <c r="KY34" s="228">
        <f>IF(KY33="","",IF(DAY(KY33+1)=1,"",KY33+1))</f>
        <v>42518</v>
      </c>
      <c r="KZ34" s="44" t="str">
        <f t="shared" si="63"/>
        <v>4Sat</v>
      </c>
      <c r="LA34" s="229">
        <f>SUMPRODUCT((LA$6='Raw Data'!$I$2:$AN$2)*(KY34='Raw Data'!$B$3:$B$10473)*('Raw Data'!$I$3:$AN$10473))</f>
        <v>79</v>
      </c>
      <c r="LB34" s="14"/>
      <c r="LC34" s="49" t="s">
        <v>91</v>
      </c>
      <c r="LD34" s="53">
        <f t="shared" si="322"/>
        <v>2.9814100315678708E-2</v>
      </c>
      <c r="LE34" s="53">
        <f t="shared" si="164"/>
        <v>3.2422695887120982E-2</v>
      </c>
      <c r="LF34" s="53">
        <f t="shared" si="165"/>
        <v>2.8214171208720745E-2</v>
      </c>
      <c r="LG34" s="53">
        <f t="shared" si="166"/>
        <v>2.5917297612114153E-2</v>
      </c>
      <c r="LH34" s="55">
        <f t="shared" si="410"/>
        <v>2.9014135762199727E-2</v>
      </c>
      <c r="LI34" s="246"/>
      <c r="LJ34" s="228">
        <f>IF(LJ33="","",IF(DAY(LJ33+1)=1,"",LJ33+1))</f>
        <v>42610</v>
      </c>
      <c r="LK34" s="44" t="str">
        <f t="shared" si="64"/>
        <v>4Sun</v>
      </c>
      <c r="LL34" s="229">
        <f>SUMPRODUCT((LL$6='Raw Data'!$I$2:$AN$2)*(LJ34='Raw Data'!$B$3:$B$10473)*('Raw Data'!$I$3:$AN$10473))</f>
        <v>0</v>
      </c>
      <c r="LM34" s="228">
        <f>IF(LM33="","",IF(DAY(LM33+1)=1,"",LM33+1))</f>
        <v>42579</v>
      </c>
      <c r="LN34" s="44" t="str">
        <f t="shared" si="65"/>
        <v>4Thu</v>
      </c>
      <c r="LO34" s="229">
        <f>SUMPRODUCT((LO$6='Raw Data'!$I$2:$AN$2)*(LM34='Raw Data'!$B$3:$B$10473)*('Raw Data'!$I$3:$AN$10473))</f>
        <v>0</v>
      </c>
      <c r="LP34" s="228">
        <f>IF(LP33="","",IF(DAY(LP33+1)=1,"",LP33+1))</f>
        <v>42549</v>
      </c>
      <c r="LQ34" s="44" t="str">
        <f t="shared" si="66"/>
        <v>4Tue</v>
      </c>
      <c r="LR34" s="229">
        <f>SUMPRODUCT((LR$6='Raw Data'!$I$2:$AN$2)*(LP34='Raw Data'!$B$3:$B$10473)*('Raw Data'!$I$3:$AN$10473))</f>
        <v>0</v>
      </c>
      <c r="LS34" s="228">
        <f>IF(LS33="","",IF(DAY(LS33+1)=1,"",LS33+1))</f>
        <v>42518</v>
      </c>
      <c r="LT34" s="44" t="str">
        <f t="shared" si="67"/>
        <v>4Sat</v>
      </c>
      <c r="LU34" s="229">
        <f>SUMPRODUCT((LU$6='Raw Data'!$I$2:$AN$2)*(LS34='Raw Data'!$B$3:$B$10473)*('Raw Data'!$I$3:$AN$10473))</f>
        <v>0</v>
      </c>
      <c r="LV34" s="14"/>
      <c r="LW34" s="49" t="s">
        <v>91</v>
      </c>
      <c r="LX34" s="53" t="str">
        <f t="shared" si="323"/>
        <v/>
      </c>
      <c r="LY34" s="53" t="str">
        <f t="shared" si="169"/>
        <v/>
      </c>
      <c r="LZ34" s="53" t="str">
        <f t="shared" si="170"/>
        <v/>
      </c>
      <c r="MA34" s="53" t="str">
        <f t="shared" si="171"/>
        <v/>
      </c>
      <c r="MB34" s="55" t="str">
        <f t="shared" si="411"/>
        <v/>
      </c>
      <c r="MC34" s="246"/>
      <c r="MD34" s="228">
        <f>IF(MD33="","",IF(DAY(MD33+1)=1,"",MD33+1))</f>
        <v>42610</v>
      </c>
      <c r="ME34" s="44" t="str">
        <f t="shared" si="68"/>
        <v>4Sun</v>
      </c>
      <c r="MF34" s="229">
        <f>SUMPRODUCT((MF$6='Raw Data'!$I$2:$AN$2)*(MD34='Raw Data'!$B$3:$B$10473)*('Raw Data'!$I$3:$AN$10473))</f>
        <v>0</v>
      </c>
      <c r="MG34" s="228">
        <f>IF(MG33="","",IF(DAY(MG33+1)=1,"",MG33+1))</f>
        <v>42579</v>
      </c>
      <c r="MH34" s="44" t="str">
        <f t="shared" si="69"/>
        <v>4Thu</v>
      </c>
      <c r="MI34" s="229">
        <f>SUMPRODUCT((MI$6='Raw Data'!$I$2:$AN$2)*(MG34='Raw Data'!$B$3:$B$10473)*('Raw Data'!$I$3:$AN$10473))</f>
        <v>0</v>
      </c>
      <c r="MJ34" s="228">
        <f>IF(MJ33="","",IF(DAY(MJ33+1)=1,"",MJ33+1))</f>
        <v>42549</v>
      </c>
      <c r="MK34" s="44" t="str">
        <f t="shared" si="70"/>
        <v>4Tue</v>
      </c>
      <c r="ML34" s="229">
        <f>SUMPRODUCT((ML$6='Raw Data'!$I$2:$AN$2)*(MJ34='Raw Data'!$B$3:$B$10473)*('Raw Data'!$I$3:$AN$10473))</f>
        <v>0</v>
      </c>
      <c r="MM34" s="228">
        <f>IF(MM33="","",IF(DAY(MM33+1)=1,"",MM33+1))</f>
        <v>42518</v>
      </c>
      <c r="MN34" s="44" t="str">
        <f t="shared" si="71"/>
        <v>4Sat</v>
      </c>
      <c r="MO34" s="229">
        <f>SUMPRODUCT((MO$6='Raw Data'!$I$2:$AN$2)*(MM34='Raw Data'!$B$3:$B$10473)*('Raw Data'!$I$3:$AN$10473))</f>
        <v>0</v>
      </c>
      <c r="MP34" s="14"/>
      <c r="MQ34" s="49" t="s">
        <v>91</v>
      </c>
      <c r="MR34" s="53" t="str">
        <f t="shared" si="324"/>
        <v/>
      </c>
      <c r="MS34" s="53" t="str">
        <f t="shared" si="174"/>
        <v/>
      </c>
      <c r="MT34" s="53" t="str">
        <f t="shared" si="175"/>
        <v/>
      </c>
      <c r="MU34" s="53" t="str">
        <f t="shared" si="176"/>
        <v/>
      </c>
      <c r="MV34" s="55" t="str">
        <f t="shared" si="412"/>
        <v/>
      </c>
      <c r="MW34" s="246"/>
      <c r="MX34" s="228">
        <f>IF(MX33="","",IF(DAY(MX33+1)=1,"",MX33+1))</f>
        <v>42610</v>
      </c>
      <c r="MY34" s="44" t="str">
        <f t="shared" si="72"/>
        <v>4Sun</v>
      </c>
      <c r="MZ34" s="229">
        <f>SUMPRODUCT((MZ$6='Raw Data'!$I$2:$AN$2)*(MX34='Raw Data'!$B$3:$B$10473)*('Raw Data'!$I$3:$AN$10473))</f>
        <v>0</v>
      </c>
      <c r="NA34" s="228">
        <f>IF(NA33="","",IF(DAY(NA33+1)=1,"",NA33+1))</f>
        <v>42579</v>
      </c>
      <c r="NB34" s="44" t="str">
        <f t="shared" si="73"/>
        <v>4Thu</v>
      </c>
      <c r="NC34" s="229">
        <f>SUMPRODUCT((NC$6='Raw Data'!$I$2:$AN$2)*(NA34='Raw Data'!$B$3:$B$10473)*('Raw Data'!$I$3:$AN$10473))</f>
        <v>0</v>
      </c>
      <c r="ND34" s="228">
        <f>IF(ND33="","",IF(DAY(ND33+1)=1,"",ND33+1))</f>
        <v>42549</v>
      </c>
      <c r="NE34" s="44" t="str">
        <f t="shared" si="74"/>
        <v>4Tue</v>
      </c>
      <c r="NF34" s="229">
        <f>SUMPRODUCT((NF$6='Raw Data'!$I$2:$AN$2)*(ND34='Raw Data'!$B$3:$B$10473)*('Raw Data'!$I$3:$AN$10473))</f>
        <v>0</v>
      </c>
      <c r="NG34" s="228">
        <f>IF(NG33="","",IF(DAY(NG33+1)=1,"",NG33+1))</f>
        <v>42518</v>
      </c>
      <c r="NH34" s="44" t="str">
        <f t="shared" si="75"/>
        <v>4Sat</v>
      </c>
      <c r="NI34" s="229">
        <f>SUMPRODUCT((NI$6='Raw Data'!$I$2:$AN$2)*(NG34='Raw Data'!$B$3:$B$10473)*('Raw Data'!$I$3:$AN$10473))</f>
        <v>0</v>
      </c>
      <c r="NJ34" s="14"/>
      <c r="NK34" s="49" t="s">
        <v>91</v>
      </c>
      <c r="NL34" s="53" t="str">
        <f t="shared" si="325"/>
        <v/>
      </c>
      <c r="NM34" s="53" t="str">
        <f t="shared" si="179"/>
        <v/>
      </c>
      <c r="NN34" s="53" t="str">
        <f t="shared" si="180"/>
        <v/>
      </c>
      <c r="NO34" s="53" t="str">
        <f t="shared" si="181"/>
        <v/>
      </c>
      <c r="NP34" s="55" t="str">
        <f t="shared" si="413"/>
        <v/>
      </c>
      <c r="NQ34" s="246"/>
      <c r="NR34" s="228">
        <f>IF(NR33="","",IF(DAY(NR33+1)=1,"",NR33+1))</f>
        <v>42610</v>
      </c>
      <c r="NS34" s="44" t="str">
        <f t="shared" si="76"/>
        <v>4Sun</v>
      </c>
      <c r="NT34" s="229">
        <f>SUMPRODUCT((NT$6='Raw Data'!$I$2:$AN$2)*(NR34='Raw Data'!$B$3:$B$10473)*('Raw Data'!$I$3:$AN$10473))</f>
        <v>0</v>
      </c>
      <c r="NU34" s="228">
        <f>IF(NU33="","",IF(DAY(NU33+1)=1,"",NU33+1))</f>
        <v>42579</v>
      </c>
      <c r="NV34" s="44" t="str">
        <f t="shared" si="77"/>
        <v>4Thu</v>
      </c>
      <c r="NW34" s="229">
        <f>SUMPRODUCT((NW$6='Raw Data'!$I$2:$AN$2)*(NU34='Raw Data'!$B$3:$B$10473)*('Raw Data'!$I$3:$AN$10473))</f>
        <v>0</v>
      </c>
      <c r="NX34" s="228">
        <f>IF(NX33="","",IF(DAY(NX33+1)=1,"",NX33+1))</f>
        <v>42549</v>
      </c>
      <c r="NY34" s="44" t="str">
        <f t="shared" si="78"/>
        <v>4Tue</v>
      </c>
      <c r="NZ34" s="229">
        <f>SUMPRODUCT((NZ$6='Raw Data'!$I$2:$AN$2)*(NX34='Raw Data'!$B$3:$B$10473)*('Raw Data'!$I$3:$AN$10473))</f>
        <v>0</v>
      </c>
      <c r="OA34" s="228">
        <f>IF(OA33="","",IF(DAY(OA33+1)=1,"",OA33+1))</f>
        <v>42518</v>
      </c>
      <c r="OB34" s="44" t="str">
        <f t="shared" si="79"/>
        <v>4Sat</v>
      </c>
      <c r="OC34" s="229">
        <f>SUMPRODUCT((OC$6='Raw Data'!$I$2:$AN$2)*(OA34='Raw Data'!$B$3:$B$10473)*('Raw Data'!$I$3:$AN$10473))</f>
        <v>0</v>
      </c>
      <c r="OD34" s="14"/>
      <c r="OE34" s="49" t="s">
        <v>91</v>
      </c>
      <c r="OF34" s="53" t="str">
        <f t="shared" si="326"/>
        <v/>
      </c>
      <c r="OG34" s="53" t="str">
        <f t="shared" si="184"/>
        <v/>
      </c>
      <c r="OH34" s="53" t="str">
        <f t="shared" si="185"/>
        <v/>
      </c>
      <c r="OI34" s="53" t="str">
        <f t="shared" si="186"/>
        <v/>
      </c>
      <c r="OJ34" s="55" t="str">
        <f t="shared" si="414"/>
        <v/>
      </c>
      <c r="OK34" s="246"/>
      <c r="OL34" s="228">
        <f>IF(OL33="","",IF(DAY(OL33+1)=1,"",OL33+1))</f>
        <v>42610</v>
      </c>
      <c r="OM34" s="44" t="str">
        <f t="shared" si="80"/>
        <v>4Sun</v>
      </c>
      <c r="ON34" s="229">
        <f>SUMPRODUCT((ON$6='Raw Data'!$I$2:$AN$2)*(OL34='Raw Data'!$B$3:$B$10473)*('Raw Data'!$I$3:$AN$10473))</f>
        <v>0</v>
      </c>
      <c r="OO34" s="228">
        <f>IF(OO33="","",IF(DAY(OO33+1)=1,"",OO33+1))</f>
        <v>42579</v>
      </c>
      <c r="OP34" s="44" t="str">
        <f t="shared" si="81"/>
        <v>4Thu</v>
      </c>
      <c r="OQ34" s="229">
        <f>SUMPRODUCT((OQ$6='Raw Data'!$I$2:$AN$2)*(OO34='Raw Data'!$B$3:$B$10473)*('Raw Data'!$I$3:$AN$10473))</f>
        <v>0</v>
      </c>
      <c r="OR34" s="228">
        <f>IF(OR33="","",IF(DAY(OR33+1)=1,"",OR33+1))</f>
        <v>42549</v>
      </c>
      <c r="OS34" s="44" t="str">
        <f t="shared" si="82"/>
        <v>4Tue</v>
      </c>
      <c r="OT34" s="229">
        <f>SUMPRODUCT((OT$6='Raw Data'!$I$2:$AN$2)*(OR34='Raw Data'!$B$3:$B$10473)*('Raw Data'!$I$3:$AN$10473))</f>
        <v>0</v>
      </c>
      <c r="OU34" s="228">
        <f>IF(OU33="","",IF(DAY(OU33+1)=1,"",OU33+1))</f>
        <v>42518</v>
      </c>
      <c r="OV34" s="44" t="str">
        <f t="shared" si="83"/>
        <v>4Sat</v>
      </c>
      <c r="OW34" s="229">
        <f>SUMPRODUCT((OW$6='Raw Data'!$I$2:$AN$2)*(OU34='Raw Data'!$B$3:$B$10473)*('Raw Data'!$I$3:$AN$10473))</f>
        <v>0</v>
      </c>
      <c r="OX34" s="14"/>
      <c r="OY34" s="49" t="s">
        <v>91</v>
      </c>
      <c r="OZ34" s="53" t="str">
        <f t="shared" si="327"/>
        <v/>
      </c>
      <c r="PA34" s="53" t="str">
        <f t="shared" si="189"/>
        <v/>
      </c>
      <c r="PB34" s="53" t="str">
        <f t="shared" si="190"/>
        <v/>
      </c>
      <c r="PC34" s="53" t="str">
        <f t="shared" si="191"/>
        <v/>
      </c>
      <c r="PD34" s="55" t="str">
        <f t="shared" si="415"/>
        <v/>
      </c>
      <c r="PE34" s="246"/>
      <c r="PF34" s="228">
        <f>IF(PF33="","",IF(DAY(PF33+1)=1,"",PF33+1))</f>
        <v>42610</v>
      </c>
      <c r="PG34" s="44" t="str">
        <f t="shared" si="84"/>
        <v>4Sun</v>
      </c>
      <c r="PH34" s="229">
        <f>SUMPRODUCT((PH$6='Raw Data'!$I$2:$AN$2)*(PF34='Raw Data'!$B$3:$B$10473)*('Raw Data'!$I$3:$AN$10473))</f>
        <v>0</v>
      </c>
      <c r="PI34" s="228">
        <f>IF(PI33="","",IF(DAY(PI33+1)=1,"",PI33+1))</f>
        <v>42579</v>
      </c>
      <c r="PJ34" s="44" t="str">
        <f t="shared" si="85"/>
        <v>4Thu</v>
      </c>
      <c r="PK34" s="229">
        <f>SUMPRODUCT((PK$6='Raw Data'!$I$2:$AN$2)*(PI34='Raw Data'!$B$3:$B$10473)*('Raw Data'!$I$3:$AN$10473))</f>
        <v>0</v>
      </c>
      <c r="PL34" s="228">
        <f>IF(PL33="","",IF(DAY(PL33+1)=1,"",PL33+1))</f>
        <v>42549</v>
      </c>
      <c r="PM34" s="44" t="str">
        <f t="shared" si="86"/>
        <v>4Tue</v>
      </c>
      <c r="PN34" s="229">
        <f>SUMPRODUCT((PN$6='Raw Data'!$I$2:$AN$2)*(PL34='Raw Data'!$B$3:$B$10473)*('Raw Data'!$I$3:$AN$10473))</f>
        <v>0</v>
      </c>
      <c r="PO34" s="228">
        <f>IF(PO33="","",IF(DAY(PO33+1)=1,"",PO33+1))</f>
        <v>42518</v>
      </c>
      <c r="PP34" s="44" t="str">
        <f t="shared" si="87"/>
        <v>4Sat</v>
      </c>
      <c r="PQ34" s="229">
        <f>SUMPRODUCT((PQ$6='Raw Data'!$I$2:$AN$2)*(PO34='Raw Data'!$B$3:$B$10473)*('Raw Data'!$I$3:$AN$10473))</f>
        <v>0</v>
      </c>
      <c r="PR34" s="14"/>
      <c r="PS34" s="49" t="s">
        <v>91</v>
      </c>
      <c r="PT34" s="53" t="str">
        <f t="shared" si="328"/>
        <v/>
      </c>
      <c r="PU34" s="53" t="str">
        <f t="shared" si="194"/>
        <v/>
      </c>
      <c r="PV34" s="53" t="str">
        <f t="shared" si="195"/>
        <v/>
      </c>
      <c r="PW34" s="53" t="str">
        <f t="shared" si="196"/>
        <v/>
      </c>
      <c r="PX34" s="55" t="str">
        <f t="shared" si="416"/>
        <v/>
      </c>
    </row>
    <row r="35" spans="1:440" ht="12.75" customHeight="1" x14ac:dyDescent="0.25">
      <c r="A35" s="18"/>
      <c r="B35" s="228">
        <f>IF(B34="","",IF(DAY(B34+1)=1,"",B34+1))</f>
        <v>42611</v>
      </c>
      <c r="C35" s="44" t="str">
        <f t="shared" si="0"/>
        <v>5Mon</v>
      </c>
      <c r="D35" s="229">
        <f>SUMPRODUCT((D$6='Raw Data'!$I$2:$AN$2)*(B35='Raw Data'!$B$3:$B$10473)*('Raw Data'!$I$3:$AN$10473))</f>
        <v>256</v>
      </c>
      <c r="E35" s="228">
        <f>IF(E34="","",IF(DAY(E34+1)=1,"",E34+1))</f>
        <v>42580</v>
      </c>
      <c r="F35" s="44" t="str">
        <f t="shared" si="1"/>
        <v>5Fri</v>
      </c>
      <c r="G35" s="229">
        <f>SUMPRODUCT((G$6='Raw Data'!$I$2:$AN$2)*(E35='Raw Data'!$B$3:$B$10473)*('Raw Data'!$I$3:$AN$10473))</f>
        <v>226</v>
      </c>
      <c r="H35" s="228">
        <f>IF(H34="","",IF(DAY(H34+1)=1,"",H34+1))</f>
        <v>42550</v>
      </c>
      <c r="I35" s="44" t="str">
        <f t="shared" si="2"/>
        <v>5Wed</v>
      </c>
      <c r="J35" s="229">
        <f>SUMPRODUCT((J$6='Raw Data'!$I$2:$AN$2)*(H35='Raw Data'!$B$3:$B$10473)*('Raw Data'!$I$3:$AN$10473))</f>
        <v>235</v>
      </c>
      <c r="K35" s="228">
        <f>IF(K34="","",IF(DAY(K34+1)=1,"",K34+1))</f>
        <v>42519</v>
      </c>
      <c r="L35" s="44" t="str">
        <f t="shared" si="3"/>
        <v>5Sun</v>
      </c>
      <c r="M35" s="229">
        <f>SUMPRODUCT((M$6='Raw Data'!$I$2:$AN$2)*(K35='Raw Data'!$B$3:$B$10473)*('Raw Data'!$I$3:$AN$10473))</f>
        <v>159</v>
      </c>
      <c r="N35" s="14"/>
      <c r="O35" s="49" t="s">
        <v>92</v>
      </c>
      <c r="P35" s="53">
        <f t="shared" si="88"/>
        <v>2.9689343295320487E-2</v>
      </c>
      <c r="Q35" s="53">
        <f t="shared" si="89"/>
        <v>3.2258064516129031E-2</v>
      </c>
      <c r="R35" s="53">
        <f t="shared" si="90"/>
        <v>2.9751588677065281E-2</v>
      </c>
      <c r="S35" s="53">
        <f t="shared" si="91"/>
        <v>2.9774972557628978E-2</v>
      </c>
      <c r="T35" s="55">
        <f t="shared" si="395"/>
        <v>2.9763280617347128E-2</v>
      </c>
      <c r="U35" s="246"/>
      <c r="V35" s="228">
        <f>IF(V34="","",IF(DAY(V34+1)=1,"",V34+1))</f>
        <v>42611</v>
      </c>
      <c r="W35" s="44" t="str">
        <f t="shared" si="4"/>
        <v>5Mon</v>
      </c>
      <c r="X35" s="229">
        <f>SUMPRODUCT((X$6='Raw Data'!$I$2:$AN$2)*(V35='Raw Data'!$B$3:$B$10473)*('Raw Data'!$I$3:$AN$10473))</f>
        <v>309</v>
      </c>
      <c r="Y35" s="228">
        <f>IF(Y34="","",IF(DAY(Y34+1)=1,"",Y34+1))</f>
        <v>42580</v>
      </c>
      <c r="Z35" s="44" t="str">
        <f t="shared" si="5"/>
        <v>5Fri</v>
      </c>
      <c r="AA35" s="229">
        <f>SUMPRODUCT((AA$6='Raw Data'!$I$2:$AN$2)*(Y35='Raw Data'!$B$3:$B$10473)*('Raw Data'!$I$3:$AN$10473))</f>
        <v>318</v>
      </c>
      <c r="AB35" s="228">
        <f>IF(AB34="","",IF(DAY(AB34+1)=1,"",AB34+1))</f>
        <v>42550</v>
      </c>
      <c r="AC35" s="44" t="str">
        <f t="shared" si="6"/>
        <v>5Wed</v>
      </c>
      <c r="AD35" s="229">
        <f>SUMPRODUCT((AD$6='Raw Data'!$I$2:$AN$2)*(AB35='Raw Data'!$B$3:$B$10473)*('Raw Data'!$I$3:$AN$10473))</f>
        <v>221</v>
      </c>
      <c r="AE35" s="228">
        <f>IF(AE34="","",IF(DAY(AE34+1)=1,"",AE34+1))</f>
        <v>42519</v>
      </c>
      <c r="AF35" s="44" t="str">
        <f t="shared" si="7"/>
        <v>5Sun</v>
      </c>
      <c r="AG35" s="229">
        <f>SUMPRODUCT((AG$6='Raw Data'!$I$2:$AN$2)*(AE35='Raw Data'!$B$3:$B$10473)*('Raw Data'!$I$3:$AN$10473))</f>
        <v>126</v>
      </c>
      <c r="AH35" s="14"/>
      <c r="AI35" s="49" t="s">
        <v>92</v>
      </c>
      <c r="AJ35" s="53">
        <f t="shared" si="308"/>
        <v>3.7900874635568516E-2</v>
      </c>
      <c r="AK35" s="53">
        <f t="shared" si="94"/>
        <v>3.6400066789113374E-2</v>
      </c>
      <c r="AL35" s="53">
        <f t="shared" si="95"/>
        <v>3.915152882771071E-2</v>
      </c>
      <c r="AM35" s="53">
        <f t="shared" si="96"/>
        <v>3.0779600089867444E-2</v>
      </c>
      <c r="AN35" s="55">
        <f t="shared" si="396"/>
        <v>3.7150470712340941E-2</v>
      </c>
      <c r="AO35" s="246"/>
      <c r="AP35" s="228">
        <f>IF(AP34="","",IF(DAY(AP34+1)=1,"",AP34+1))</f>
        <v>42611</v>
      </c>
      <c r="AQ35" s="44" t="str">
        <f t="shared" si="8"/>
        <v>5Mon</v>
      </c>
      <c r="AR35" s="229">
        <f>SUMPRODUCT((AR$6='Raw Data'!$I$2:$AN$2)*(AP35='Raw Data'!$B$3:$B$10473)*('Raw Data'!$I$3:$AN$10473))</f>
        <v>92</v>
      </c>
      <c r="AS35" s="228">
        <f>IF(AS34="","",IF(DAY(AS34+1)=1,"",AS34+1))</f>
        <v>42580</v>
      </c>
      <c r="AT35" s="44" t="str">
        <f t="shared" si="9"/>
        <v>5Fri</v>
      </c>
      <c r="AU35" s="229">
        <f>SUMPRODUCT((AU$6='Raw Data'!$I$2:$AN$2)*(AS35='Raw Data'!$B$3:$B$10473)*('Raw Data'!$I$3:$AN$10473))</f>
        <v>90</v>
      </c>
      <c r="AV35" s="228">
        <f>IF(AV34="","",IF(DAY(AV34+1)=1,"",AV34+1))</f>
        <v>42550</v>
      </c>
      <c r="AW35" s="44" t="str">
        <f t="shared" si="10"/>
        <v>5Wed</v>
      </c>
      <c r="AX35" s="229">
        <f>SUMPRODUCT((AX$6='Raw Data'!$I$2:$AN$2)*(AV35='Raw Data'!$B$3:$B$10473)*('Raw Data'!$I$3:$AN$10473))</f>
        <v>99</v>
      </c>
      <c r="AY35" s="228">
        <f>IF(AY34="","",IF(DAY(AY34+1)=1,"",AY34+1))</f>
        <v>42519</v>
      </c>
      <c r="AZ35" s="44" t="str">
        <f t="shared" si="11"/>
        <v>5Sun</v>
      </c>
      <c r="BA35" s="229">
        <f>SUMPRODUCT((BA$6='Raw Data'!$I$2:$AN$2)*(AY35='Raw Data'!$B$3:$B$10473)*('Raw Data'!$I$3:$AN$10473))</f>
        <v>85</v>
      </c>
      <c r="BB35" s="14"/>
      <c r="BC35" s="49" t="s">
        <v>92</v>
      </c>
      <c r="BD35" s="53">
        <f t="shared" si="309"/>
        <v>3.1337886701486538E-2</v>
      </c>
      <c r="BE35" s="53">
        <f t="shared" si="99"/>
        <v>4.0593286494925843E-2</v>
      </c>
      <c r="BF35" s="53">
        <f t="shared" si="100"/>
        <v>3.5417308284570376E-2</v>
      </c>
      <c r="BG35" s="53">
        <f t="shared" si="101"/>
        <v>3.0330603579011222E-2</v>
      </c>
      <c r="BH35" s="55">
        <f t="shared" si="397"/>
        <v>3.337759749302846E-2</v>
      </c>
      <c r="BI35" s="246"/>
      <c r="BJ35" s="228">
        <f>IF(BJ34="","",IF(DAY(BJ34+1)=1,"",BJ34+1))</f>
        <v>42611</v>
      </c>
      <c r="BK35" s="44" t="str">
        <f t="shared" si="12"/>
        <v>5Mon</v>
      </c>
      <c r="BL35" s="229">
        <f>SUMPRODUCT((BL$6='Raw Data'!$I$2:$AN$2)*(BJ35='Raw Data'!$B$3:$B$10473)*('Raw Data'!$I$3:$AN$10473))</f>
        <v>55</v>
      </c>
      <c r="BM35" s="228">
        <f>IF(BM34="","",IF(DAY(BM34+1)=1,"",BM34+1))</f>
        <v>42580</v>
      </c>
      <c r="BN35" s="44" t="str">
        <f t="shared" si="13"/>
        <v>5Fri</v>
      </c>
      <c r="BO35" s="229">
        <f>SUMPRODUCT((BO$6='Raw Data'!$I$2:$AN$2)*(BM35='Raw Data'!$B$3:$B$10473)*('Raw Data'!$I$3:$AN$10473))</f>
        <v>25</v>
      </c>
      <c r="BP35" s="228">
        <f>IF(BP34="","",IF(DAY(BP34+1)=1,"",BP34+1))</f>
        <v>42550</v>
      </c>
      <c r="BQ35" s="44" t="str">
        <f t="shared" si="14"/>
        <v>5Wed</v>
      </c>
      <c r="BR35" s="229">
        <f>SUMPRODUCT((BR$6='Raw Data'!$I$2:$AN$2)*(BP35='Raw Data'!$B$3:$B$10473)*('Raw Data'!$I$3:$AN$10473))</f>
        <v>20</v>
      </c>
      <c r="BS35" s="228">
        <f>IF(BS34="","",IF(DAY(BS34+1)=1,"",BS34+1))</f>
        <v>42519</v>
      </c>
      <c r="BT35" s="44" t="str">
        <f t="shared" si="15"/>
        <v>5Sun</v>
      </c>
      <c r="BU35" s="229">
        <f>SUMPRODUCT((BU$6='Raw Data'!$I$2:$AN$2)*(BS35='Raw Data'!$B$3:$B$10473)*('Raw Data'!$I$3:$AN$10473))</f>
        <v>33</v>
      </c>
      <c r="BV35" s="14"/>
      <c r="BW35" s="49" t="s">
        <v>92</v>
      </c>
      <c r="BX35" s="53">
        <f t="shared" si="310"/>
        <v>2.1684737281067557E-2</v>
      </c>
      <c r="BY35" s="53">
        <f t="shared" si="104"/>
        <v>2.5528169014084508E-2</v>
      </c>
      <c r="BZ35" s="53">
        <f t="shared" si="105"/>
        <v>2.4764150943396228E-2</v>
      </c>
      <c r="CA35" s="53">
        <f t="shared" si="106"/>
        <v>2.564102564102564E-2</v>
      </c>
      <c r="CB35" s="55">
        <f t="shared" si="398"/>
        <v>2.5146159978740368E-2</v>
      </c>
      <c r="CC35" s="246"/>
      <c r="CD35" s="228">
        <f>IF(CD34="","",IF(DAY(CD34+1)=1,"",CD34+1))</f>
        <v>42611</v>
      </c>
      <c r="CE35" s="44" t="str">
        <f t="shared" si="16"/>
        <v>5Mon</v>
      </c>
      <c r="CF35" s="229">
        <f>SUMPRODUCT((CF$6='Raw Data'!$I$2:$AN$2)*(CD35='Raw Data'!$B$3:$B$10473)*('Raw Data'!$I$3:$AN$10473))</f>
        <v>402</v>
      </c>
      <c r="CG35" s="228">
        <f>IF(CG34="","",IF(DAY(CG34+1)=1,"",CG34+1))</f>
        <v>42580</v>
      </c>
      <c r="CH35" s="44" t="str">
        <f t="shared" si="17"/>
        <v>5Fri</v>
      </c>
      <c r="CI35" s="229">
        <f>SUMPRODUCT((CI$6='Raw Data'!$I$2:$AN$2)*(CG35='Raw Data'!$B$3:$B$10473)*('Raw Data'!$I$3:$AN$10473))</f>
        <v>532</v>
      </c>
      <c r="CJ35" s="228">
        <f>IF(CJ34="","",IF(DAY(CJ34+1)=1,"",CJ34+1))</f>
        <v>42550</v>
      </c>
      <c r="CK35" s="44" t="str">
        <f t="shared" si="18"/>
        <v>5Wed</v>
      </c>
      <c r="CL35" s="229">
        <f>SUMPRODUCT((CL$6='Raw Data'!$I$2:$AN$2)*(CJ35='Raw Data'!$B$3:$B$10473)*('Raw Data'!$I$3:$AN$10473))</f>
        <v>520</v>
      </c>
      <c r="CM35" s="228">
        <f>IF(CM34="","",IF(DAY(CM34+1)=1,"",CM34+1))</f>
        <v>42519</v>
      </c>
      <c r="CN35" s="44" t="str">
        <f t="shared" si="19"/>
        <v>5Sun</v>
      </c>
      <c r="CO35" s="229">
        <f>SUMPRODUCT((CO$6='Raw Data'!$I$2:$AN$2)*(CM35='Raw Data'!$B$3:$B$10473)*('Raw Data'!$I$3:$AN$10473))</f>
        <v>284</v>
      </c>
      <c r="CP35" s="14"/>
      <c r="CQ35" s="49" t="s">
        <v>92</v>
      </c>
      <c r="CR35" s="53">
        <f t="shared" si="311"/>
        <v>2.7618702428416093E-2</v>
      </c>
      <c r="CS35" s="53">
        <f t="shared" si="109"/>
        <v>3.145167272457533E-2</v>
      </c>
      <c r="CT35" s="53">
        <f t="shared" si="110"/>
        <v>3.800380831482069E-2</v>
      </c>
      <c r="CU35" s="53">
        <f t="shared" si="111"/>
        <v>2.950322335987865E-2</v>
      </c>
      <c r="CV35" s="55">
        <f t="shared" si="399"/>
        <v>3.047744804222699E-2</v>
      </c>
      <c r="CW35" s="246"/>
      <c r="CX35" s="228">
        <f>IF(CX34="","",IF(DAY(CX34+1)=1,"",CX34+1))</f>
        <v>42611</v>
      </c>
      <c r="CY35" s="44" t="str">
        <f t="shared" si="20"/>
        <v>5Mon</v>
      </c>
      <c r="CZ35" s="229">
        <f>SUMPRODUCT((CZ$6='Raw Data'!$I$2:$AN$2)*(CX35='Raw Data'!$B$3:$B$10473)*('Raw Data'!$I$3:$AN$10473))</f>
        <v>95</v>
      </c>
      <c r="DA35" s="228">
        <f>IF(DA34="","",IF(DAY(DA34+1)=1,"",DA34+1))</f>
        <v>42580</v>
      </c>
      <c r="DB35" s="44" t="str">
        <f t="shared" si="21"/>
        <v>5Fri</v>
      </c>
      <c r="DC35" s="229">
        <f>SUMPRODUCT((DC$6='Raw Data'!$I$2:$AN$2)*(DA35='Raw Data'!$B$3:$B$10473)*('Raw Data'!$I$3:$AN$10473))</f>
        <v>104</v>
      </c>
      <c r="DD35" s="228">
        <f>IF(DD34="","",IF(DAY(DD34+1)=1,"",DD34+1))</f>
        <v>42550</v>
      </c>
      <c r="DE35" s="44" t="str">
        <f t="shared" si="22"/>
        <v>5Wed</v>
      </c>
      <c r="DF35" s="229">
        <f>SUMPRODUCT((DF$6='Raw Data'!$I$2:$AN$2)*(DD35='Raw Data'!$B$3:$B$10473)*('Raw Data'!$I$3:$AN$10473))</f>
        <v>96</v>
      </c>
      <c r="DG35" s="228">
        <f>IF(DG34="","",IF(DAY(DG34+1)=1,"",DG34+1))</f>
        <v>42611</v>
      </c>
      <c r="DH35" s="44" t="str">
        <f t="shared" si="23"/>
        <v>5Mon</v>
      </c>
      <c r="DI35" s="229">
        <f>SUMPRODUCT((DI$6='Raw Data'!$I$2:$AN$2)*(DG35='Raw Data'!$B$3:$B$10473)*('Raw Data'!$I$3:$AN$10473))</f>
        <v>95</v>
      </c>
      <c r="DJ35" s="14"/>
      <c r="DK35" s="49" t="s">
        <v>92</v>
      </c>
      <c r="DL35" s="53">
        <f t="shared" si="312"/>
        <v>2.374955019791292E-2</v>
      </c>
      <c r="DM35" s="53">
        <f t="shared" si="114"/>
        <v>3.3891033891033893E-2</v>
      </c>
      <c r="DN35" s="53">
        <f t="shared" si="115"/>
        <v>4.1284403669724773E-2</v>
      </c>
      <c r="DO35" s="53">
        <f t="shared" si="116"/>
        <v>2.374955019791292E-2</v>
      </c>
      <c r="DP35" s="55">
        <f t="shared" si="400"/>
        <v>2.8820292044473408E-2</v>
      </c>
      <c r="DQ35" s="246"/>
      <c r="DR35" s="228">
        <f>IF(DR34="","",IF(DAY(DR34+1)=1,"",DR34+1))</f>
        <v>42611</v>
      </c>
      <c r="DS35" s="44" t="str">
        <f t="shared" si="24"/>
        <v>5Mon</v>
      </c>
      <c r="DT35" s="229">
        <f>SUMPRODUCT((DT$6='Raw Data'!$I$2:$AN$2)*(DR35='Raw Data'!$B$3:$B$10473)*('Raw Data'!$I$3:$AN$10473))</f>
        <v>339</v>
      </c>
      <c r="DU35" s="228">
        <f>IF(DU34="","",IF(DAY(DU34+1)=1,"",DU34+1))</f>
        <v>42580</v>
      </c>
      <c r="DV35" s="44" t="str">
        <f t="shared" si="25"/>
        <v>5Fri</v>
      </c>
      <c r="DW35" s="229">
        <f>SUMPRODUCT((DW$6='Raw Data'!$I$2:$AN$2)*(DU35='Raw Data'!$B$3:$B$10473)*('Raw Data'!$I$3:$AN$10473))</f>
        <v>327</v>
      </c>
      <c r="DX35" s="228">
        <f>IF(DX34="","",IF(DAY(DX34+1)=1,"",DX34+1))</f>
        <v>42550</v>
      </c>
      <c r="DY35" s="44" t="str">
        <f t="shared" si="26"/>
        <v>5Wed</v>
      </c>
      <c r="DZ35" s="229">
        <f>SUMPRODUCT((DZ$6='Raw Data'!$I$2:$AN$2)*(DX35='Raw Data'!$B$3:$B$10473)*('Raw Data'!$I$3:$AN$10473))</f>
        <v>194</v>
      </c>
      <c r="EA35" s="228">
        <f>IF(EA34="","",IF(DAY(EA34+1)=1,"",EA34+1))</f>
        <v>42519</v>
      </c>
      <c r="EB35" s="44" t="str">
        <f t="shared" si="27"/>
        <v>5Sun</v>
      </c>
      <c r="EC35" s="229">
        <f>SUMPRODUCT((EC$6='Raw Data'!$I$2:$AN$2)*(EA35='Raw Data'!$B$3:$B$10473)*('Raw Data'!$I$3:$AN$10473))</f>
        <v>70</v>
      </c>
      <c r="ED35" s="14"/>
      <c r="EE35" s="49" t="s">
        <v>92</v>
      </c>
      <c r="EF35" s="53">
        <f t="shared" si="313"/>
        <v>3.0501089324618737E-2</v>
      </c>
      <c r="EG35" s="53">
        <f t="shared" si="119"/>
        <v>3.0900529723366685E-2</v>
      </c>
      <c r="EH35" s="53">
        <f t="shared" si="120"/>
        <v>3.8319982680233816E-2</v>
      </c>
      <c r="EI35" s="53">
        <f t="shared" si="121"/>
        <v>3.0540253213491832E-2</v>
      </c>
      <c r="EJ35" s="55">
        <f t="shared" si="401"/>
        <v>3.072039146842926E-2</v>
      </c>
      <c r="EK35" s="246"/>
      <c r="EL35" s="228">
        <f>IF(EL34="","",IF(DAY(EL34+1)=1,"",EL34+1))</f>
        <v>42611</v>
      </c>
      <c r="EM35" s="44" t="str">
        <f t="shared" si="28"/>
        <v>5Mon</v>
      </c>
      <c r="EN35" s="229">
        <f>SUMPRODUCT((EN$6='Raw Data'!$I$2:$AN$2)*(EL35='Raw Data'!$B$3:$B$10473)*('Raw Data'!$I$3:$AN$10473))</f>
        <v>3204</v>
      </c>
      <c r="EO35" s="228">
        <f>IF(EO34="","",IF(DAY(EO34+1)=1,"",EO34+1))</f>
        <v>42580</v>
      </c>
      <c r="EP35" s="44" t="str">
        <f t="shared" si="29"/>
        <v>5Fri</v>
      </c>
      <c r="EQ35" s="229">
        <f>SUMPRODUCT((EQ$6='Raw Data'!$I$2:$AN$2)*(EO35='Raw Data'!$B$3:$B$10473)*('Raw Data'!$I$3:$AN$10473))</f>
        <v>2708</v>
      </c>
      <c r="ER35" s="228">
        <f>IF(ER34="","",IF(DAY(ER34+1)=1,"",ER34+1))</f>
        <v>42550</v>
      </c>
      <c r="ES35" s="44" t="str">
        <f t="shared" si="30"/>
        <v>5Wed</v>
      </c>
      <c r="ET35" s="229">
        <f>SUMPRODUCT((ET$6='Raw Data'!$I$2:$AN$2)*(ER35='Raw Data'!$B$3:$B$10473)*('Raw Data'!$I$3:$AN$10473))</f>
        <v>2800</v>
      </c>
      <c r="EU35" s="228">
        <f>IF(EU34="","",IF(DAY(EU34+1)=1,"",EU34+1))</f>
        <v>42519</v>
      </c>
      <c r="EV35" s="44" t="str">
        <f t="shared" si="31"/>
        <v>5Sun</v>
      </c>
      <c r="EW35" s="229">
        <f>SUMPRODUCT((EW$6='Raw Data'!$I$2:$AN$2)*(EU35='Raw Data'!$B$3:$B$10473)*('Raw Data'!$I$3:$AN$10473))</f>
        <v>1293</v>
      </c>
      <c r="EX35" s="14"/>
      <c r="EY35" s="49" t="s">
        <v>92</v>
      </c>
      <c r="EZ35" s="53">
        <f t="shared" si="314"/>
        <v>3.1799872800508798E-2</v>
      </c>
      <c r="FA35" s="53">
        <f t="shared" si="124"/>
        <v>3.2726844645589989E-2</v>
      </c>
      <c r="FB35" s="53">
        <f t="shared" si="125"/>
        <v>3.8317389595072728E-2</v>
      </c>
      <c r="FC35" s="53">
        <f t="shared" si="126"/>
        <v>3.2160482110657682E-2</v>
      </c>
      <c r="FD35" s="55">
        <f t="shared" si="402"/>
        <v>3.2443663378123835E-2</v>
      </c>
      <c r="FE35" s="246"/>
      <c r="FF35" s="228">
        <f>IF(FF34="","",IF(DAY(FF34+1)=1,"",FF34+1))</f>
        <v>42611</v>
      </c>
      <c r="FG35" s="44" t="str">
        <f t="shared" si="32"/>
        <v>5Mon</v>
      </c>
      <c r="FH35" s="229">
        <f>SUMPRODUCT((FH$6='Raw Data'!$I$2:$AN$2)*(FF35='Raw Data'!$B$3:$B$10473)*('Raw Data'!$I$3:$AN$10473))</f>
        <v>2528</v>
      </c>
      <c r="FI35" s="228">
        <f>IF(FI34="","",IF(DAY(FI34+1)=1,"",FI34+1))</f>
        <v>42580</v>
      </c>
      <c r="FJ35" s="44" t="str">
        <f t="shared" si="33"/>
        <v>5Fri</v>
      </c>
      <c r="FK35" s="229">
        <f>SUMPRODUCT((FK$6='Raw Data'!$I$2:$AN$2)*(FI35='Raw Data'!$B$3:$B$10473)*('Raw Data'!$I$3:$AN$10473))</f>
        <v>2276</v>
      </c>
      <c r="FL35" s="228">
        <f>IF(FL34="","",IF(DAY(FL34+1)=1,"",FL34+1))</f>
        <v>42550</v>
      </c>
      <c r="FM35" s="44" t="str">
        <f t="shared" si="34"/>
        <v>5Wed</v>
      </c>
      <c r="FN35" s="229">
        <f>SUMPRODUCT((FN$6='Raw Data'!$I$2:$AN$2)*(FL35='Raw Data'!$B$3:$B$10473)*('Raw Data'!$I$3:$AN$10473))</f>
        <v>2103</v>
      </c>
      <c r="FO35" s="228">
        <f>IF(FO34="","",IF(DAY(FO34+1)=1,"",FO34+1))</f>
        <v>42519</v>
      </c>
      <c r="FP35" s="44" t="str">
        <f t="shared" si="35"/>
        <v>5Sun</v>
      </c>
      <c r="FQ35" s="229">
        <f>SUMPRODUCT((FQ$6='Raw Data'!$I$2:$AN$2)*(FO35='Raw Data'!$B$3:$B$10473)*('Raw Data'!$I$3:$AN$10473))</f>
        <v>1241</v>
      </c>
      <c r="FR35" s="14"/>
      <c r="FS35" s="49" t="s">
        <v>92</v>
      </c>
      <c r="FT35" s="53">
        <f t="shared" si="315"/>
        <v>3.0818171107333411E-2</v>
      </c>
      <c r="FU35" s="53">
        <f t="shared" si="129"/>
        <v>3.8415096943351962E-2</v>
      </c>
      <c r="FV35" s="53">
        <f t="shared" si="130"/>
        <v>3.7225068979109183E-2</v>
      </c>
      <c r="FW35" s="53">
        <f t="shared" si="131"/>
        <v>3.0465112988354488E-2</v>
      </c>
      <c r="FX35" s="55">
        <f t="shared" si="403"/>
        <v>3.4021620043221297E-2</v>
      </c>
      <c r="FY35" s="246"/>
      <c r="FZ35" s="228">
        <f>IF(FZ34="","",IF(DAY(FZ34+1)=1,"",FZ34+1))</f>
        <v>42611</v>
      </c>
      <c r="GA35" s="44" t="str">
        <f t="shared" si="36"/>
        <v>5Mon</v>
      </c>
      <c r="GB35" s="229">
        <f>SUMPRODUCT((GB$6='Raw Data'!$I$2:$AN$2)*(FZ35='Raw Data'!$B$3:$B$10473)*('Raw Data'!$I$3:$AN$10473))</f>
        <v>139</v>
      </c>
      <c r="GC35" s="228">
        <f>IF(GC34="","",IF(DAY(GC34+1)=1,"",GC34+1))</f>
        <v>42580</v>
      </c>
      <c r="GD35" s="44" t="str">
        <f t="shared" si="37"/>
        <v>5Fri</v>
      </c>
      <c r="GE35" s="229">
        <f>SUMPRODUCT((GE$6='Raw Data'!$I$2:$AN$2)*(GC35='Raw Data'!$B$3:$B$10473)*('Raw Data'!$I$3:$AN$10473))</f>
        <v>148</v>
      </c>
      <c r="GF35" s="228">
        <f>IF(GF34="","",IF(DAY(GF34+1)=1,"",GF34+1))</f>
        <v>42550</v>
      </c>
      <c r="GG35" s="44" t="str">
        <f t="shared" si="38"/>
        <v>5Wed</v>
      </c>
      <c r="GH35" s="229">
        <f>SUMPRODUCT((GH$6='Raw Data'!$I$2:$AN$2)*(GF35='Raw Data'!$B$3:$B$10473)*('Raw Data'!$I$3:$AN$10473))</f>
        <v>158</v>
      </c>
      <c r="GI35" s="228">
        <f>IF(GI34="","",IF(DAY(GI34+1)=1,"",GI34+1))</f>
        <v>42519</v>
      </c>
      <c r="GJ35" s="44" t="str">
        <f t="shared" si="39"/>
        <v>5Sun</v>
      </c>
      <c r="GK35" s="229">
        <f>SUMPRODUCT((GK$6='Raw Data'!$I$2:$AN$2)*(GI35='Raw Data'!$B$3:$B$10473)*('Raw Data'!$I$3:$AN$10473))</f>
        <v>101</v>
      </c>
      <c r="GL35" s="14"/>
      <c r="GM35" s="49" t="s">
        <v>92</v>
      </c>
      <c r="GN35" s="53">
        <f t="shared" si="316"/>
        <v>3.1890660592255128E-2</v>
      </c>
      <c r="GO35" s="53">
        <f t="shared" si="134"/>
        <v>3.0123339658444024E-2</v>
      </c>
      <c r="GP35" s="53">
        <f t="shared" si="135"/>
        <v>3.7173015144561727E-2</v>
      </c>
      <c r="GQ35" s="53">
        <f t="shared" si="136"/>
        <v>2.859778597785978E-2</v>
      </c>
      <c r="GR35" s="55">
        <f t="shared" si="404"/>
        <v>3.1007000125349578E-2</v>
      </c>
      <c r="GS35" s="246"/>
      <c r="GT35" s="228">
        <f>IF(GT34="","",IF(DAY(GT34+1)=1,"",GT34+1))</f>
        <v>42611</v>
      </c>
      <c r="GU35" s="44" t="str">
        <f t="shared" si="40"/>
        <v>5Mon</v>
      </c>
      <c r="GV35" s="229">
        <f>SUMPRODUCT((GV$6='Raw Data'!$I$2:$AN$2)*(GT35='Raw Data'!$B$3:$B$10473)*('Raw Data'!$I$3:$AN$10473))</f>
        <v>86</v>
      </c>
      <c r="GW35" s="228">
        <f>IF(GW34="","",IF(DAY(GW34+1)=1,"",GW34+1))</f>
        <v>42580</v>
      </c>
      <c r="GX35" s="44" t="str">
        <f t="shared" si="41"/>
        <v>5Fri</v>
      </c>
      <c r="GY35" s="229">
        <f>SUMPRODUCT((GY$6='Raw Data'!$I$2:$AN$2)*(GW35='Raw Data'!$B$3:$B$10473)*('Raw Data'!$I$3:$AN$10473))</f>
        <v>109</v>
      </c>
      <c r="GZ35" s="228">
        <f>IF(GZ34="","",IF(DAY(GZ34+1)=1,"",GZ34+1))</f>
        <v>42550</v>
      </c>
      <c r="HA35" s="44" t="str">
        <f t="shared" si="42"/>
        <v>5Wed</v>
      </c>
      <c r="HB35" s="229">
        <f>SUMPRODUCT((HB$6='Raw Data'!$I$2:$AN$2)*(GZ35='Raw Data'!$B$3:$B$10473)*('Raw Data'!$I$3:$AN$10473))</f>
        <v>106</v>
      </c>
      <c r="HC35" s="228">
        <f>IF(HC34="","",IF(DAY(HC34+1)=1,"",HC34+1))</f>
        <v>42519</v>
      </c>
      <c r="HD35" s="44" t="str">
        <f t="shared" si="43"/>
        <v>5Sun</v>
      </c>
      <c r="HE35" s="229">
        <f>SUMPRODUCT((HE$6='Raw Data'!$I$2:$AN$2)*(HC35='Raw Data'!$B$3:$B$10473)*('Raw Data'!$I$3:$AN$10473))</f>
        <v>46</v>
      </c>
      <c r="HF35" s="14"/>
      <c r="HG35" s="49" t="s">
        <v>92</v>
      </c>
      <c r="HH35" s="53">
        <f t="shared" si="317"/>
        <v>3.5347776510832381E-2</v>
      </c>
      <c r="HI35" s="53">
        <f t="shared" si="139"/>
        <v>2.9108822212270489E-2</v>
      </c>
      <c r="HJ35" s="53">
        <f t="shared" si="140"/>
        <v>4.0381991814461116E-2</v>
      </c>
      <c r="HK35" s="53">
        <f t="shared" si="141"/>
        <v>2.8617492946392584E-2</v>
      </c>
      <c r="HL35" s="55">
        <f t="shared" si="405"/>
        <v>3.2228299361551437E-2</v>
      </c>
      <c r="HM35" s="246"/>
      <c r="HN35" s="228">
        <f>IF(HN34="","",IF(DAY(HN34+1)=1,"",HN34+1))</f>
        <v>42611</v>
      </c>
      <c r="HO35" s="44" t="str">
        <f t="shared" si="44"/>
        <v>5Mon</v>
      </c>
      <c r="HP35" s="229">
        <f>SUMPRODUCT((HP$6='Raw Data'!$I$2:$AN$2)*(HN35='Raw Data'!$B$3:$B$10473)*('Raw Data'!$I$3:$AN$10473))</f>
        <v>186</v>
      </c>
      <c r="HQ35" s="228">
        <f>IF(HQ34="","",IF(DAY(HQ34+1)=1,"",HQ34+1))</f>
        <v>42580</v>
      </c>
      <c r="HR35" s="44" t="str">
        <f t="shared" si="45"/>
        <v>5Fri</v>
      </c>
      <c r="HS35" s="229">
        <f>SUMPRODUCT((HS$6='Raw Data'!$I$2:$AN$2)*(HQ35='Raw Data'!$B$3:$B$10473)*('Raw Data'!$I$3:$AN$10473))</f>
        <v>206</v>
      </c>
      <c r="HT35" s="228">
        <f>IF(HT34="","",IF(DAY(HT34+1)=1,"",HT34+1))</f>
        <v>42550</v>
      </c>
      <c r="HU35" s="44" t="str">
        <f t="shared" si="46"/>
        <v>5Wed</v>
      </c>
      <c r="HV35" s="229">
        <f>SUMPRODUCT((HV$6='Raw Data'!$I$2:$AN$2)*(HT35='Raw Data'!$B$3:$B$10473)*('Raw Data'!$I$3:$AN$10473))</f>
        <v>262</v>
      </c>
      <c r="HW35" s="228">
        <f>IF(HW34="","",IF(DAY(HW34+1)=1,"",HW34+1))</f>
        <v>42519</v>
      </c>
      <c r="HX35" s="44" t="str">
        <f t="shared" si="47"/>
        <v>5Sun</v>
      </c>
      <c r="HY35" s="229">
        <f>SUMPRODUCT((HY$6='Raw Data'!$I$2:$AN$2)*(HW35='Raw Data'!$B$3:$B$10473)*('Raw Data'!$I$3:$AN$10473))</f>
        <v>55</v>
      </c>
      <c r="HZ35" s="14"/>
      <c r="IA35" s="49" t="s">
        <v>92</v>
      </c>
      <c r="IB35" s="53">
        <f t="shared" si="318"/>
        <v>4.1306638566912537E-2</v>
      </c>
      <c r="IC35" s="53">
        <f t="shared" si="144"/>
        <v>4.3542435424354244E-2</v>
      </c>
      <c r="ID35" s="53">
        <f t="shared" si="145"/>
        <v>2.9963354171157579E-2</v>
      </c>
      <c r="IE35" s="53">
        <f t="shared" si="146"/>
        <v>2.9405358309736441E-2</v>
      </c>
      <c r="IF35" s="55">
        <f t="shared" si="406"/>
        <v>3.5634996369035055E-2</v>
      </c>
      <c r="IG35" s="246"/>
      <c r="IH35" s="228">
        <f>IF(IH34="","",IF(DAY(IH34+1)=1,"",IH34+1))</f>
        <v>42611</v>
      </c>
      <c r="II35" s="44" t="str">
        <f t="shared" si="48"/>
        <v>5Mon</v>
      </c>
      <c r="IJ35" s="229">
        <f>SUMPRODUCT((IJ$6='Raw Data'!$I$2:$AN$2)*(IH35='Raw Data'!$B$3:$B$10473)*('Raw Data'!$I$3:$AN$10473))</f>
        <v>49</v>
      </c>
      <c r="IK35" s="228">
        <f>IF(IK34="","",IF(DAY(IK34+1)=1,"",IK34+1))</f>
        <v>42580</v>
      </c>
      <c r="IL35" s="44" t="str">
        <f t="shared" si="49"/>
        <v>5Fri</v>
      </c>
      <c r="IM35" s="229">
        <f>SUMPRODUCT((IM$6='Raw Data'!$I$2:$AN$2)*(IK35='Raw Data'!$B$3:$B$10473)*('Raw Data'!$I$3:$AN$10473))</f>
        <v>33</v>
      </c>
      <c r="IN35" s="228">
        <f>IF(IN34="","",IF(DAY(IN34+1)=1,"",IN34+1))</f>
        <v>42550</v>
      </c>
      <c r="IO35" s="44" t="str">
        <f t="shared" si="50"/>
        <v>5Wed</v>
      </c>
      <c r="IP35" s="229">
        <f>SUMPRODUCT((IP$6='Raw Data'!$I$2:$AN$2)*(IN35='Raw Data'!$B$3:$B$10473)*('Raw Data'!$I$3:$AN$10473))</f>
        <v>23</v>
      </c>
      <c r="IQ35" s="228">
        <f>IF(IQ34="","",IF(DAY(IQ34+1)=1,"",IQ34+1))</f>
        <v>42519</v>
      </c>
      <c r="IR35" s="44" t="str">
        <f t="shared" si="51"/>
        <v>5Sun</v>
      </c>
      <c r="IS35" s="229">
        <f>SUMPRODUCT((IS$6='Raw Data'!$I$2:$AN$2)*(IQ35='Raw Data'!$B$3:$B$10473)*('Raw Data'!$I$3:$AN$10473))</f>
        <v>0</v>
      </c>
      <c r="IT35" s="14"/>
      <c r="IU35" s="49" t="s">
        <v>92</v>
      </c>
      <c r="IV35" s="53">
        <f t="shared" si="319"/>
        <v>2.3214285714285715E-2</v>
      </c>
      <c r="IW35" s="53">
        <f t="shared" si="149"/>
        <v>3.3395176252319109E-2</v>
      </c>
      <c r="IX35" s="53">
        <f t="shared" si="150"/>
        <v>2.8037383177570093E-2</v>
      </c>
      <c r="IY35" s="53">
        <f t="shared" si="151"/>
        <v>3.4974093264248704E-2</v>
      </c>
      <c r="IZ35" s="55">
        <f t="shared" si="407"/>
        <v>3.0716279714944603E-2</v>
      </c>
      <c r="JA35" s="246"/>
      <c r="JB35" s="228">
        <f>IF(JB34="","",IF(DAY(JB34+1)=1,"",JB34+1))</f>
        <v>42611</v>
      </c>
      <c r="JC35" s="44" t="str">
        <f t="shared" si="52"/>
        <v>5Mon</v>
      </c>
      <c r="JD35" s="229">
        <f>SUMPRODUCT((JD$6='Raw Data'!$I$2:$AN$2)*(JB35='Raw Data'!$B$3:$B$10473)*('Raw Data'!$I$3:$AN$10473))</f>
        <v>97</v>
      </c>
      <c r="JE35" s="228">
        <f>IF(JE34="","",IF(DAY(JE34+1)=1,"",JE34+1))</f>
        <v>42580</v>
      </c>
      <c r="JF35" s="44" t="str">
        <f t="shared" si="53"/>
        <v>5Fri</v>
      </c>
      <c r="JG35" s="229">
        <f>SUMPRODUCT((JG$6='Raw Data'!$I$2:$AN$2)*(JE35='Raw Data'!$B$3:$B$10473)*('Raw Data'!$I$3:$AN$10473))</f>
        <v>63</v>
      </c>
      <c r="JH35" s="228">
        <f>IF(JH34="","",IF(DAY(JH34+1)=1,"",JH34+1))</f>
        <v>42550</v>
      </c>
      <c r="JI35" s="44" t="str">
        <f t="shared" si="54"/>
        <v>5Wed</v>
      </c>
      <c r="JJ35" s="229">
        <f>SUMPRODUCT((JJ$6='Raw Data'!$I$2:$AN$2)*(JH35='Raw Data'!$B$3:$B$10473)*('Raw Data'!$I$3:$AN$10473))</f>
        <v>97</v>
      </c>
      <c r="JK35" s="228">
        <f>IF(JK34="","",IF(DAY(JK34+1)=1,"",JK34+1))</f>
        <v>42519</v>
      </c>
      <c r="JL35" s="44" t="str">
        <f t="shared" si="55"/>
        <v>5Sun</v>
      </c>
      <c r="JM35" s="229">
        <f>SUMPRODUCT((JM$6='Raw Data'!$I$2:$AN$2)*(JK35='Raw Data'!$B$3:$B$10473)*('Raw Data'!$I$3:$AN$10473))</f>
        <v>0</v>
      </c>
      <c r="JN35" s="14"/>
      <c r="JO35" s="49" t="s">
        <v>92</v>
      </c>
      <c r="JP35" s="53">
        <f t="shared" si="320"/>
        <v>4.2099507927829412E-2</v>
      </c>
      <c r="JQ35" s="53">
        <f t="shared" si="154"/>
        <v>4.3113101903695411E-2</v>
      </c>
      <c r="JR35" s="53">
        <f t="shared" si="155"/>
        <v>4.3236565781346513E-2</v>
      </c>
      <c r="JS35" s="53">
        <f t="shared" si="156"/>
        <v>3.727369542066028E-2</v>
      </c>
      <c r="JT35" s="55">
        <f t="shared" si="408"/>
        <v>4.2606304915762408E-2</v>
      </c>
      <c r="JU35" s="246"/>
      <c r="JV35" s="228">
        <f>IF(JV34="","",IF(DAY(JV34+1)=1,"",JV34+1))</f>
        <v>42611</v>
      </c>
      <c r="JW35" s="44" t="str">
        <f t="shared" si="56"/>
        <v>5Mon</v>
      </c>
      <c r="JX35" s="229">
        <f>SUMPRODUCT((JX$6='Raw Data'!$I$2:$AN$2)*(JV35='Raw Data'!$B$3:$B$10473)*('Raw Data'!$I$3:$AN$10473))</f>
        <v>651</v>
      </c>
      <c r="JY35" s="228">
        <f>IF(JY34="","",IF(DAY(JY34+1)=1,"",JY34+1))</f>
        <v>42580</v>
      </c>
      <c r="JZ35" s="44" t="str">
        <f t="shared" si="57"/>
        <v>5Fri</v>
      </c>
      <c r="KA35" s="229">
        <f>SUMPRODUCT((KA$6='Raw Data'!$I$2:$AN$2)*(JY35='Raw Data'!$B$3:$B$10473)*('Raw Data'!$I$3:$AN$10473))</f>
        <v>552</v>
      </c>
      <c r="KB35" s="228">
        <f>IF(KB34="","",IF(DAY(KB34+1)=1,"",KB34+1))</f>
        <v>42550</v>
      </c>
      <c r="KC35" s="44" t="str">
        <f t="shared" si="58"/>
        <v>5Wed</v>
      </c>
      <c r="KD35" s="229">
        <f>SUMPRODUCT((KD$6='Raw Data'!$I$2:$AN$2)*(KB35='Raw Data'!$B$3:$B$10473)*('Raw Data'!$I$3:$AN$10473))</f>
        <v>631</v>
      </c>
      <c r="KE35" s="228">
        <f>IF(KE34="","",IF(DAY(KE34+1)=1,"",KE34+1))</f>
        <v>42519</v>
      </c>
      <c r="KF35" s="44" t="str">
        <f t="shared" si="59"/>
        <v>5Sun</v>
      </c>
      <c r="KG35" s="229">
        <f>SUMPRODUCT((KG$6='Raw Data'!$I$2:$AN$2)*(KE35='Raw Data'!$B$3:$B$10473)*('Raw Data'!$I$3:$AN$10473))</f>
        <v>135</v>
      </c>
      <c r="KH35" s="14"/>
      <c r="KI35" s="49" t="s">
        <v>92</v>
      </c>
      <c r="KJ35" s="53">
        <f t="shared" si="321"/>
        <v>3.3300749429781687E-2</v>
      </c>
      <c r="KK35" s="53">
        <f t="shared" si="159"/>
        <v>3.5351426583159359E-2</v>
      </c>
      <c r="KL35" s="53">
        <f t="shared" si="160"/>
        <v>3.7408056042031526E-2</v>
      </c>
      <c r="KM35" s="53">
        <f t="shared" si="161"/>
        <v>3.5212647808192332E-2</v>
      </c>
      <c r="KN35" s="55">
        <f t="shared" si="409"/>
        <v>3.5282037195675846E-2</v>
      </c>
      <c r="KO35" s="246"/>
      <c r="KP35" s="228">
        <f>IF(KP34="","",IF(DAY(KP34+1)=1,"",KP34+1))</f>
        <v>42611</v>
      </c>
      <c r="KQ35" s="44" t="str">
        <f t="shared" si="60"/>
        <v>5Mon</v>
      </c>
      <c r="KR35" s="229">
        <f>SUMPRODUCT((KR$6='Raw Data'!$I$2:$AN$2)*(KP35='Raw Data'!$B$3:$B$10473)*('Raw Data'!$I$3:$AN$10473))</f>
        <v>138</v>
      </c>
      <c r="KS35" s="228">
        <f>IF(KS34="","",IF(DAY(KS34+1)=1,"",KS34+1))</f>
        <v>42580</v>
      </c>
      <c r="KT35" s="44" t="str">
        <f t="shared" si="61"/>
        <v>5Fri</v>
      </c>
      <c r="KU35" s="229">
        <f>SUMPRODUCT((KU$6='Raw Data'!$I$2:$AN$2)*(KS35='Raw Data'!$B$3:$B$10473)*('Raw Data'!$I$3:$AN$10473))</f>
        <v>101</v>
      </c>
      <c r="KV35" s="228">
        <f>IF(KV34="","",IF(DAY(KV34+1)=1,"",KV34+1))</f>
        <v>42550</v>
      </c>
      <c r="KW35" s="44" t="str">
        <f t="shared" si="62"/>
        <v>5Wed</v>
      </c>
      <c r="KX35" s="229">
        <f>SUMPRODUCT((KX$6='Raw Data'!$I$2:$AN$2)*(KV35='Raw Data'!$B$3:$B$10473)*('Raw Data'!$I$3:$AN$10473))</f>
        <v>137</v>
      </c>
      <c r="KY35" s="228">
        <f>IF(KY34="","",IF(DAY(KY34+1)=1,"",KY34+1))</f>
        <v>42519</v>
      </c>
      <c r="KZ35" s="44" t="str">
        <f t="shared" si="63"/>
        <v>5Sun</v>
      </c>
      <c r="LA35" s="229">
        <f>SUMPRODUCT((LA$6='Raw Data'!$I$2:$AN$2)*(KY35='Raw Data'!$B$3:$B$10473)*('Raw Data'!$I$3:$AN$10473))</f>
        <v>58</v>
      </c>
      <c r="LB35" s="14"/>
      <c r="LC35" s="49" t="s">
        <v>92</v>
      </c>
      <c r="LD35" s="53">
        <f t="shared" si="322"/>
        <v>3.3321641529287967E-2</v>
      </c>
      <c r="LE35" s="53">
        <f t="shared" si="164"/>
        <v>2.4617232062443709E-2</v>
      </c>
      <c r="LF35" s="53">
        <f t="shared" si="165"/>
        <v>3.2382173773645398E-2</v>
      </c>
      <c r="LG35" s="53">
        <f t="shared" si="166"/>
        <v>3.6109493302271402E-2</v>
      </c>
      <c r="LH35" s="55">
        <f t="shared" si="410"/>
        <v>3.2851907651466686E-2</v>
      </c>
      <c r="LI35" s="246"/>
      <c r="LJ35" s="228">
        <f>IF(LJ34="","",IF(DAY(LJ34+1)=1,"",LJ34+1))</f>
        <v>42611</v>
      </c>
      <c r="LK35" s="44" t="str">
        <f t="shared" si="64"/>
        <v>5Mon</v>
      </c>
      <c r="LL35" s="229">
        <f>SUMPRODUCT((LL$6='Raw Data'!$I$2:$AN$2)*(LJ35='Raw Data'!$B$3:$B$10473)*('Raw Data'!$I$3:$AN$10473))</f>
        <v>0</v>
      </c>
      <c r="LM35" s="228">
        <f>IF(LM34="","",IF(DAY(LM34+1)=1,"",LM34+1))</f>
        <v>42580</v>
      </c>
      <c r="LN35" s="44" t="str">
        <f t="shared" si="65"/>
        <v>5Fri</v>
      </c>
      <c r="LO35" s="229">
        <f>SUMPRODUCT((LO$6='Raw Data'!$I$2:$AN$2)*(LM35='Raw Data'!$B$3:$B$10473)*('Raw Data'!$I$3:$AN$10473))</f>
        <v>0</v>
      </c>
      <c r="LP35" s="228">
        <f>IF(LP34="","",IF(DAY(LP34+1)=1,"",LP34+1))</f>
        <v>42550</v>
      </c>
      <c r="LQ35" s="44" t="str">
        <f t="shared" si="66"/>
        <v>5Wed</v>
      </c>
      <c r="LR35" s="229">
        <f>SUMPRODUCT((LR$6='Raw Data'!$I$2:$AN$2)*(LP35='Raw Data'!$B$3:$B$10473)*('Raw Data'!$I$3:$AN$10473))</f>
        <v>0</v>
      </c>
      <c r="LS35" s="228">
        <f>IF(LS34="","",IF(DAY(LS34+1)=1,"",LS34+1))</f>
        <v>42519</v>
      </c>
      <c r="LT35" s="44" t="str">
        <f t="shared" si="67"/>
        <v>5Sun</v>
      </c>
      <c r="LU35" s="229">
        <f>SUMPRODUCT((LU$6='Raw Data'!$I$2:$AN$2)*(LS35='Raw Data'!$B$3:$B$10473)*('Raw Data'!$I$3:$AN$10473))</f>
        <v>0</v>
      </c>
      <c r="LV35" s="14"/>
      <c r="LW35" s="49" t="s">
        <v>92</v>
      </c>
      <c r="LX35" s="53" t="str">
        <f t="shared" si="323"/>
        <v/>
      </c>
      <c r="LY35" s="53" t="str">
        <f t="shared" si="169"/>
        <v/>
      </c>
      <c r="LZ35" s="53" t="str">
        <f t="shared" si="170"/>
        <v/>
      </c>
      <c r="MA35" s="53" t="str">
        <f t="shared" si="171"/>
        <v/>
      </c>
      <c r="MB35" s="55" t="str">
        <f t="shared" si="411"/>
        <v/>
      </c>
      <c r="MC35" s="246"/>
      <c r="MD35" s="228">
        <f>IF(MD34="","",IF(DAY(MD34+1)=1,"",MD34+1))</f>
        <v>42611</v>
      </c>
      <c r="ME35" s="44" t="str">
        <f t="shared" si="68"/>
        <v>5Mon</v>
      </c>
      <c r="MF35" s="229">
        <f>SUMPRODUCT((MF$6='Raw Data'!$I$2:$AN$2)*(MD35='Raw Data'!$B$3:$B$10473)*('Raw Data'!$I$3:$AN$10473))</f>
        <v>0</v>
      </c>
      <c r="MG35" s="228">
        <f>IF(MG34="","",IF(DAY(MG34+1)=1,"",MG34+1))</f>
        <v>42580</v>
      </c>
      <c r="MH35" s="44" t="str">
        <f t="shared" si="69"/>
        <v>5Fri</v>
      </c>
      <c r="MI35" s="229">
        <f>SUMPRODUCT((MI$6='Raw Data'!$I$2:$AN$2)*(MG35='Raw Data'!$B$3:$B$10473)*('Raw Data'!$I$3:$AN$10473))</f>
        <v>0</v>
      </c>
      <c r="MJ35" s="228">
        <f>IF(MJ34="","",IF(DAY(MJ34+1)=1,"",MJ34+1))</f>
        <v>42550</v>
      </c>
      <c r="MK35" s="44" t="str">
        <f t="shared" si="70"/>
        <v>5Wed</v>
      </c>
      <c r="ML35" s="229">
        <f>SUMPRODUCT((ML$6='Raw Data'!$I$2:$AN$2)*(MJ35='Raw Data'!$B$3:$B$10473)*('Raw Data'!$I$3:$AN$10473))</f>
        <v>0</v>
      </c>
      <c r="MM35" s="228">
        <f>IF(MM34="","",IF(DAY(MM34+1)=1,"",MM34+1))</f>
        <v>42519</v>
      </c>
      <c r="MN35" s="44" t="str">
        <f t="shared" si="71"/>
        <v>5Sun</v>
      </c>
      <c r="MO35" s="229">
        <f>SUMPRODUCT((MO$6='Raw Data'!$I$2:$AN$2)*(MM35='Raw Data'!$B$3:$B$10473)*('Raw Data'!$I$3:$AN$10473))</f>
        <v>0</v>
      </c>
      <c r="MP35" s="14"/>
      <c r="MQ35" s="49" t="s">
        <v>92</v>
      </c>
      <c r="MR35" s="53" t="str">
        <f t="shared" si="324"/>
        <v/>
      </c>
      <c r="MS35" s="53" t="str">
        <f t="shared" si="174"/>
        <v/>
      </c>
      <c r="MT35" s="53" t="str">
        <f t="shared" si="175"/>
        <v/>
      </c>
      <c r="MU35" s="53" t="str">
        <f t="shared" si="176"/>
        <v/>
      </c>
      <c r="MV35" s="55" t="str">
        <f t="shared" si="412"/>
        <v/>
      </c>
      <c r="MW35" s="246"/>
      <c r="MX35" s="228">
        <f>IF(MX34="","",IF(DAY(MX34+1)=1,"",MX34+1))</f>
        <v>42611</v>
      </c>
      <c r="MY35" s="44" t="str">
        <f t="shared" si="72"/>
        <v>5Mon</v>
      </c>
      <c r="MZ35" s="229">
        <f>SUMPRODUCT((MZ$6='Raw Data'!$I$2:$AN$2)*(MX35='Raw Data'!$B$3:$B$10473)*('Raw Data'!$I$3:$AN$10473))</f>
        <v>0</v>
      </c>
      <c r="NA35" s="228">
        <f>IF(NA34="","",IF(DAY(NA34+1)=1,"",NA34+1))</f>
        <v>42580</v>
      </c>
      <c r="NB35" s="44" t="str">
        <f t="shared" si="73"/>
        <v>5Fri</v>
      </c>
      <c r="NC35" s="229">
        <f>SUMPRODUCT((NC$6='Raw Data'!$I$2:$AN$2)*(NA35='Raw Data'!$B$3:$B$10473)*('Raw Data'!$I$3:$AN$10473))</f>
        <v>0</v>
      </c>
      <c r="ND35" s="228">
        <f>IF(ND34="","",IF(DAY(ND34+1)=1,"",ND34+1))</f>
        <v>42550</v>
      </c>
      <c r="NE35" s="44" t="str">
        <f t="shared" si="74"/>
        <v>5Wed</v>
      </c>
      <c r="NF35" s="229">
        <f>SUMPRODUCT((NF$6='Raw Data'!$I$2:$AN$2)*(ND35='Raw Data'!$B$3:$B$10473)*('Raw Data'!$I$3:$AN$10473))</f>
        <v>0</v>
      </c>
      <c r="NG35" s="228">
        <f>IF(NG34="","",IF(DAY(NG34+1)=1,"",NG34+1))</f>
        <v>42519</v>
      </c>
      <c r="NH35" s="44" t="str">
        <f t="shared" si="75"/>
        <v>5Sun</v>
      </c>
      <c r="NI35" s="229">
        <f>SUMPRODUCT((NI$6='Raw Data'!$I$2:$AN$2)*(NG35='Raw Data'!$B$3:$B$10473)*('Raw Data'!$I$3:$AN$10473))</f>
        <v>0</v>
      </c>
      <c r="NJ35" s="14"/>
      <c r="NK35" s="49" t="s">
        <v>92</v>
      </c>
      <c r="NL35" s="53" t="str">
        <f t="shared" si="325"/>
        <v/>
      </c>
      <c r="NM35" s="53" t="str">
        <f t="shared" si="179"/>
        <v/>
      </c>
      <c r="NN35" s="53" t="str">
        <f t="shared" si="180"/>
        <v/>
      </c>
      <c r="NO35" s="53" t="str">
        <f t="shared" si="181"/>
        <v/>
      </c>
      <c r="NP35" s="55" t="str">
        <f t="shared" si="413"/>
        <v/>
      </c>
      <c r="NQ35" s="246"/>
      <c r="NR35" s="228">
        <f>IF(NR34="","",IF(DAY(NR34+1)=1,"",NR34+1))</f>
        <v>42611</v>
      </c>
      <c r="NS35" s="44" t="str">
        <f t="shared" si="76"/>
        <v>5Mon</v>
      </c>
      <c r="NT35" s="229">
        <f>SUMPRODUCT((NT$6='Raw Data'!$I$2:$AN$2)*(NR35='Raw Data'!$B$3:$B$10473)*('Raw Data'!$I$3:$AN$10473))</f>
        <v>0</v>
      </c>
      <c r="NU35" s="228">
        <f>IF(NU34="","",IF(DAY(NU34+1)=1,"",NU34+1))</f>
        <v>42580</v>
      </c>
      <c r="NV35" s="44" t="str">
        <f t="shared" si="77"/>
        <v>5Fri</v>
      </c>
      <c r="NW35" s="229">
        <f>SUMPRODUCT((NW$6='Raw Data'!$I$2:$AN$2)*(NU35='Raw Data'!$B$3:$B$10473)*('Raw Data'!$I$3:$AN$10473))</f>
        <v>0</v>
      </c>
      <c r="NX35" s="228">
        <f>IF(NX34="","",IF(DAY(NX34+1)=1,"",NX34+1))</f>
        <v>42550</v>
      </c>
      <c r="NY35" s="44" t="str">
        <f t="shared" si="78"/>
        <v>5Wed</v>
      </c>
      <c r="NZ35" s="229">
        <f>SUMPRODUCT((NZ$6='Raw Data'!$I$2:$AN$2)*(NX35='Raw Data'!$B$3:$B$10473)*('Raw Data'!$I$3:$AN$10473))</f>
        <v>0</v>
      </c>
      <c r="OA35" s="228">
        <f>IF(OA34="","",IF(DAY(OA34+1)=1,"",OA34+1))</f>
        <v>42519</v>
      </c>
      <c r="OB35" s="44" t="str">
        <f t="shared" si="79"/>
        <v>5Sun</v>
      </c>
      <c r="OC35" s="229">
        <f>SUMPRODUCT((OC$6='Raw Data'!$I$2:$AN$2)*(OA35='Raw Data'!$B$3:$B$10473)*('Raw Data'!$I$3:$AN$10473))</f>
        <v>0</v>
      </c>
      <c r="OD35" s="14"/>
      <c r="OE35" s="49" t="s">
        <v>92</v>
      </c>
      <c r="OF35" s="53" t="str">
        <f t="shared" si="326"/>
        <v/>
      </c>
      <c r="OG35" s="53" t="str">
        <f t="shared" si="184"/>
        <v/>
      </c>
      <c r="OH35" s="53" t="str">
        <f t="shared" si="185"/>
        <v/>
      </c>
      <c r="OI35" s="53" t="str">
        <f t="shared" si="186"/>
        <v/>
      </c>
      <c r="OJ35" s="55" t="str">
        <f t="shared" si="414"/>
        <v/>
      </c>
      <c r="OK35" s="246"/>
      <c r="OL35" s="228">
        <f>IF(OL34="","",IF(DAY(OL34+1)=1,"",OL34+1))</f>
        <v>42611</v>
      </c>
      <c r="OM35" s="44" t="str">
        <f t="shared" si="80"/>
        <v>5Mon</v>
      </c>
      <c r="ON35" s="229">
        <f>SUMPRODUCT((ON$6='Raw Data'!$I$2:$AN$2)*(OL35='Raw Data'!$B$3:$B$10473)*('Raw Data'!$I$3:$AN$10473))</f>
        <v>0</v>
      </c>
      <c r="OO35" s="228">
        <f>IF(OO34="","",IF(DAY(OO34+1)=1,"",OO34+1))</f>
        <v>42580</v>
      </c>
      <c r="OP35" s="44" t="str">
        <f t="shared" si="81"/>
        <v>5Fri</v>
      </c>
      <c r="OQ35" s="229">
        <f>SUMPRODUCT((OQ$6='Raw Data'!$I$2:$AN$2)*(OO35='Raw Data'!$B$3:$B$10473)*('Raw Data'!$I$3:$AN$10473))</f>
        <v>0</v>
      </c>
      <c r="OR35" s="228">
        <f>IF(OR34="","",IF(DAY(OR34+1)=1,"",OR34+1))</f>
        <v>42550</v>
      </c>
      <c r="OS35" s="44" t="str">
        <f t="shared" si="82"/>
        <v>5Wed</v>
      </c>
      <c r="OT35" s="229">
        <f>SUMPRODUCT((OT$6='Raw Data'!$I$2:$AN$2)*(OR35='Raw Data'!$B$3:$B$10473)*('Raw Data'!$I$3:$AN$10473))</f>
        <v>0</v>
      </c>
      <c r="OU35" s="228">
        <f>IF(OU34="","",IF(DAY(OU34+1)=1,"",OU34+1))</f>
        <v>42519</v>
      </c>
      <c r="OV35" s="44" t="str">
        <f t="shared" si="83"/>
        <v>5Sun</v>
      </c>
      <c r="OW35" s="229">
        <f>SUMPRODUCT((OW$6='Raw Data'!$I$2:$AN$2)*(OU35='Raw Data'!$B$3:$B$10473)*('Raw Data'!$I$3:$AN$10473))</f>
        <v>0</v>
      </c>
      <c r="OX35" s="14"/>
      <c r="OY35" s="49" t="s">
        <v>92</v>
      </c>
      <c r="OZ35" s="53" t="str">
        <f t="shared" si="327"/>
        <v/>
      </c>
      <c r="PA35" s="53" t="str">
        <f t="shared" si="189"/>
        <v/>
      </c>
      <c r="PB35" s="53" t="str">
        <f t="shared" si="190"/>
        <v/>
      </c>
      <c r="PC35" s="53" t="str">
        <f t="shared" si="191"/>
        <v/>
      </c>
      <c r="PD35" s="55" t="str">
        <f t="shared" si="415"/>
        <v/>
      </c>
      <c r="PE35" s="246"/>
      <c r="PF35" s="228">
        <f>IF(PF34="","",IF(DAY(PF34+1)=1,"",PF34+1))</f>
        <v>42611</v>
      </c>
      <c r="PG35" s="44" t="str">
        <f t="shared" si="84"/>
        <v>5Mon</v>
      </c>
      <c r="PH35" s="229">
        <f>SUMPRODUCT((PH$6='Raw Data'!$I$2:$AN$2)*(PF35='Raw Data'!$B$3:$B$10473)*('Raw Data'!$I$3:$AN$10473))</f>
        <v>0</v>
      </c>
      <c r="PI35" s="228">
        <f>IF(PI34="","",IF(DAY(PI34+1)=1,"",PI34+1))</f>
        <v>42580</v>
      </c>
      <c r="PJ35" s="44" t="str">
        <f t="shared" si="85"/>
        <v>5Fri</v>
      </c>
      <c r="PK35" s="229">
        <f>SUMPRODUCT((PK$6='Raw Data'!$I$2:$AN$2)*(PI35='Raw Data'!$B$3:$B$10473)*('Raw Data'!$I$3:$AN$10473))</f>
        <v>0</v>
      </c>
      <c r="PL35" s="228">
        <f>IF(PL34="","",IF(DAY(PL34+1)=1,"",PL34+1))</f>
        <v>42550</v>
      </c>
      <c r="PM35" s="44" t="str">
        <f t="shared" si="86"/>
        <v>5Wed</v>
      </c>
      <c r="PN35" s="229">
        <f>SUMPRODUCT((PN$6='Raw Data'!$I$2:$AN$2)*(PL35='Raw Data'!$B$3:$B$10473)*('Raw Data'!$I$3:$AN$10473))</f>
        <v>0</v>
      </c>
      <c r="PO35" s="228">
        <f>IF(PO34="","",IF(DAY(PO34+1)=1,"",PO34+1))</f>
        <v>42519</v>
      </c>
      <c r="PP35" s="44" t="str">
        <f t="shared" si="87"/>
        <v>5Sun</v>
      </c>
      <c r="PQ35" s="229">
        <f>SUMPRODUCT((PQ$6='Raw Data'!$I$2:$AN$2)*(PO35='Raw Data'!$B$3:$B$10473)*('Raw Data'!$I$3:$AN$10473))</f>
        <v>0</v>
      </c>
      <c r="PR35" s="14"/>
      <c r="PS35" s="49" t="s">
        <v>92</v>
      </c>
      <c r="PT35" s="53" t="str">
        <f t="shared" si="328"/>
        <v/>
      </c>
      <c r="PU35" s="53" t="str">
        <f t="shared" si="194"/>
        <v/>
      </c>
      <c r="PV35" s="53" t="str">
        <f t="shared" si="195"/>
        <v/>
      </c>
      <c r="PW35" s="53" t="str">
        <f t="shared" si="196"/>
        <v/>
      </c>
      <c r="PX35" s="55" t="str">
        <f t="shared" si="416"/>
        <v/>
      </c>
    </row>
    <row r="36" spans="1:440" ht="12.75" customHeight="1" x14ac:dyDescent="0.25">
      <c r="A36" s="18"/>
      <c r="B36" s="228">
        <f>IF(B35="","",IF(DAY(B35+1)=1,"",B35+1))</f>
        <v>42612</v>
      </c>
      <c r="C36" s="44" t="str">
        <f t="shared" si="0"/>
        <v>5Tue</v>
      </c>
      <c r="D36" s="229">
        <f>SUMPRODUCT((D$6='Raw Data'!$I$2:$AN$2)*(B36='Raw Data'!$B$3:$B$10473)*('Raw Data'!$I$3:$AN$10473))</f>
        <v>225</v>
      </c>
      <c r="E36" s="228">
        <f>IF(E35="","",IF(DAY(E35+1)=1,"",E35+1))</f>
        <v>42581</v>
      </c>
      <c r="F36" s="44" t="str">
        <f t="shared" si="1"/>
        <v>5Sat</v>
      </c>
      <c r="G36" s="229">
        <f>SUMPRODUCT((G$6='Raw Data'!$I$2:$AN$2)*(E36='Raw Data'!$B$3:$B$10473)*('Raw Data'!$I$3:$AN$10473))</f>
        <v>206</v>
      </c>
      <c r="H36" s="228">
        <f>IF(H35="","",IF(DAY(H35+1)=1,"",H35+1))</f>
        <v>42551</v>
      </c>
      <c r="I36" s="44" t="str">
        <f t="shared" si="2"/>
        <v>5Thu</v>
      </c>
      <c r="J36" s="229">
        <f>SUMPRODUCT((J$6='Raw Data'!$I$2:$AN$2)*(H36='Raw Data'!$B$3:$B$10473)*('Raw Data'!$I$3:$AN$10473))</f>
        <v>242</v>
      </c>
      <c r="K36" s="228">
        <f>IF(K35="","",IF(DAY(K35+1)=1,"",K35+1))</f>
        <v>42520</v>
      </c>
      <c r="L36" s="44" t="str">
        <f t="shared" si="3"/>
        <v>5Mon</v>
      </c>
      <c r="M36" s="229">
        <f>SUMPRODUCT((M$6='Raw Data'!$I$2:$AN$2)*(K36='Raw Data'!$B$3:$B$10473)*('Raw Data'!$I$3:$AN$10473))</f>
        <v>166</v>
      </c>
      <c r="N36" s="14"/>
      <c r="O36" s="49" t="s">
        <v>93</v>
      </c>
      <c r="P36" s="233" t="str">
        <f t="shared" si="88"/>
        <v/>
      </c>
      <c r="Q36" s="233" t="str">
        <f t="shared" si="89"/>
        <v/>
      </c>
      <c r="R36" s="233">
        <f t="shared" si="90"/>
        <v>3.2640092432120162E-2</v>
      </c>
      <c r="S36" s="233" t="str">
        <f t="shared" si="91"/>
        <v/>
      </c>
      <c r="T36" s="239">
        <f>IFERROR(MEDIAN(T32:T35),"")</f>
        <v>2.9299308756637058E-2</v>
      </c>
      <c r="U36" s="246"/>
      <c r="V36" s="228">
        <f>IF(V35="","",IF(DAY(V35+1)=1,"",V35+1))</f>
        <v>42612</v>
      </c>
      <c r="W36" s="44" t="str">
        <f t="shared" si="4"/>
        <v>5Tue</v>
      </c>
      <c r="X36" s="229">
        <f>SUMPRODUCT((X$6='Raw Data'!$I$2:$AN$2)*(V36='Raw Data'!$B$3:$B$10473)*('Raw Data'!$I$3:$AN$10473))</f>
        <v>284</v>
      </c>
      <c r="Y36" s="228">
        <f>IF(Y35="","",IF(DAY(Y35+1)=1,"",Y35+1))</f>
        <v>42581</v>
      </c>
      <c r="Z36" s="44" t="str">
        <f t="shared" si="5"/>
        <v>5Sat</v>
      </c>
      <c r="AA36" s="229">
        <f>SUMPRODUCT((AA$6='Raw Data'!$I$2:$AN$2)*(Y36='Raw Data'!$B$3:$B$10473)*('Raw Data'!$I$3:$AN$10473))</f>
        <v>319</v>
      </c>
      <c r="AB36" s="228">
        <f>IF(AB35="","",IF(DAY(AB35+1)=1,"",AB35+1))</f>
        <v>42551</v>
      </c>
      <c r="AC36" s="44" t="str">
        <f t="shared" si="6"/>
        <v>5Thu</v>
      </c>
      <c r="AD36" s="229">
        <f>SUMPRODUCT((AD$6='Raw Data'!$I$2:$AN$2)*(AB36='Raw Data'!$B$3:$B$10473)*('Raw Data'!$I$3:$AN$10473))</f>
        <v>220</v>
      </c>
      <c r="AE36" s="228">
        <f>IF(AE35="","",IF(DAY(AE35+1)=1,"",AE35+1))</f>
        <v>42520</v>
      </c>
      <c r="AF36" s="44" t="str">
        <f t="shared" si="7"/>
        <v>5Mon</v>
      </c>
      <c r="AG36" s="229">
        <f>SUMPRODUCT((AG$6='Raw Data'!$I$2:$AN$2)*(AE36='Raw Data'!$B$3:$B$10473)*('Raw Data'!$I$3:$AN$10473))</f>
        <v>195</v>
      </c>
      <c r="AH36" s="14"/>
      <c r="AI36" s="49" t="s">
        <v>93</v>
      </c>
      <c r="AJ36" s="233" t="str">
        <f t="shared" si="308"/>
        <v/>
      </c>
      <c r="AK36" s="233" t="str">
        <f t="shared" si="94"/>
        <v/>
      </c>
      <c r="AL36" s="233">
        <f t="shared" si="95"/>
        <v>3.5879499040956789E-2</v>
      </c>
      <c r="AM36" s="233" t="str">
        <f t="shared" si="96"/>
        <v/>
      </c>
      <c r="AN36" s="239">
        <f>IFERROR(MEDIAN(AN32:AN35),"")</f>
        <v>3.537792059375177E-2</v>
      </c>
      <c r="AO36" s="246"/>
      <c r="AP36" s="228">
        <f>IF(AP35="","",IF(DAY(AP35+1)=1,"",AP35+1))</f>
        <v>42612</v>
      </c>
      <c r="AQ36" s="44" t="str">
        <f t="shared" si="8"/>
        <v>5Tue</v>
      </c>
      <c r="AR36" s="229">
        <f>SUMPRODUCT((AR$6='Raw Data'!$I$2:$AN$2)*(AP36='Raw Data'!$B$3:$B$10473)*('Raw Data'!$I$3:$AN$10473))</f>
        <v>93</v>
      </c>
      <c r="AS36" s="228">
        <f>IF(AS35="","",IF(DAY(AS35+1)=1,"",AS35+1))</f>
        <v>42581</v>
      </c>
      <c r="AT36" s="44" t="str">
        <f t="shared" si="9"/>
        <v>5Sat</v>
      </c>
      <c r="AU36" s="229">
        <f>SUMPRODUCT((AU$6='Raw Data'!$I$2:$AN$2)*(AS36='Raw Data'!$B$3:$B$10473)*('Raw Data'!$I$3:$AN$10473))</f>
        <v>129</v>
      </c>
      <c r="AV36" s="228">
        <f>IF(AV35="","",IF(DAY(AV35+1)=1,"",AV35+1))</f>
        <v>42551</v>
      </c>
      <c r="AW36" s="44" t="str">
        <f t="shared" si="10"/>
        <v>5Thu</v>
      </c>
      <c r="AX36" s="229">
        <f>SUMPRODUCT((AX$6='Raw Data'!$I$2:$AN$2)*(AV36='Raw Data'!$B$3:$B$10473)*('Raw Data'!$I$3:$AN$10473))</f>
        <v>83</v>
      </c>
      <c r="AY36" s="228">
        <f>IF(AY35="","",IF(DAY(AY35+1)=1,"",AY35+1))</f>
        <v>42520</v>
      </c>
      <c r="AZ36" s="44" t="str">
        <f t="shared" si="11"/>
        <v>5Mon</v>
      </c>
      <c r="BA36" s="229">
        <f>SUMPRODUCT((BA$6='Raw Data'!$I$2:$AN$2)*(AY36='Raw Data'!$B$3:$B$10473)*('Raw Data'!$I$3:$AN$10473))</f>
        <v>102</v>
      </c>
      <c r="BB36" s="14"/>
      <c r="BC36" s="49" t="s">
        <v>93</v>
      </c>
      <c r="BD36" s="233" t="str">
        <f t="shared" si="309"/>
        <v/>
      </c>
      <c r="BE36" s="233" t="str">
        <f t="shared" si="99"/>
        <v/>
      </c>
      <c r="BF36" s="233">
        <f t="shared" si="100"/>
        <v>2.7717893440098552E-2</v>
      </c>
      <c r="BG36" s="233" t="str">
        <f t="shared" si="101"/>
        <v/>
      </c>
      <c r="BH36" s="239">
        <f>IFERROR(MEDIAN(BH32:BH35),"")</f>
        <v>3.1202402904853911E-2</v>
      </c>
      <c r="BI36" s="246"/>
      <c r="BJ36" s="228">
        <f>IF(BJ35="","",IF(DAY(BJ35+1)=1,"",BJ35+1))</f>
        <v>42612</v>
      </c>
      <c r="BK36" s="44" t="str">
        <f t="shared" si="12"/>
        <v>5Tue</v>
      </c>
      <c r="BL36" s="229">
        <f>SUMPRODUCT((BL$6='Raw Data'!$I$2:$AN$2)*(BJ36='Raw Data'!$B$3:$B$10473)*('Raw Data'!$I$3:$AN$10473))</f>
        <v>53</v>
      </c>
      <c r="BM36" s="228">
        <f>IF(BM35="","",IF(DAY(BM35+1)=1,"",BM35+1))</f>
        <v>42581</v>
      </c>
      <c r="BN36" s="44" t="str">
        <f t="shared" si="13"/>
        <v>5Sat</v>
      </c>
      <c r="BO36" s="229">
        <f>SUMPRODUCT((BO$6='Raw Data'!$I$2:$AN$2)*(BM36='Raw Data'!$B$3:$B$10473)*('Raw Data'!$I$3:$AN$10473))</f>
        <v>31</v>
      </c>
      <c r="BP36" s="228">
        <f>IF(BP35="","",IF(DAY(BP35+1)=1,"",BP35+1))</f>
        <v>42551</v>
      </c>
      <c r="BQ36" s="44" t="str">
        <f t="shared" si="14"/>
        <v>5Thu</v>
      </c>
      <c r="BR36" s="229">
        <f>SUMPRODUCT((BR$6='Raw Data'!$I$2:$AN$2)*(BP36='Raw Data'!$B$3:$B$10473)*('Raw Data'!$I$3:$AN$10473))</f>
        <v>30</v>
      </c>
      <c r="BS36" s="228">
        <f>IF(BS35="","",IF(DAY(BS35+1)=1,"",BS35+1))</f>
        <v>42520</v>
      </c>
      <c r="BT36" s="44" t="str">
        <f t="shared" si="15"/>
        <v>5Mon</v>
      </c>
      <c r="BU36" s="229">
        <f>SUMPRODUCT((BU$6='Raw Data'!$I$2:$AN$2)*(BS36='Raw Data'!$B$3:$B$10473)*('Raw Data'!$I$3:$AN$10473))</f>
        <v>37</v>
      </c>
      <c r="BV36" s="14"/>
      <c r="BW36" s="49" t="s">
        <v>93</v>
      </c>
      <c r="BX36" s="233" t="str">
        <f t="shared" si="310"/>
        <v/>
      </c>
      <c r="BY36" s="233" t="str">
        <f t="shared" si="104"/>
        <v/>
      </c>
      <c r="BZ36" s="233">
        <f t="shared" si="105"/>
        <v>2.9481132075471699E-2</v>
      </c>
      <c r="CA36" s="233" t="str">
        <f t="shared" si="106"/>
        <v/>
      </c>
      <c r="CB36" s="239">
        <f>IFERROR(MEDIAN(CB32:CB35),"")</f>
        <v>2.6895318766526104E-2</v>
      </c>
      <c r="CC36" s="246"/>
      <c r="CD36" s="228">
        <f>IF(CD35="","",IF(DAY(CD35+1)=1,"",CD35+1))</f>
        <v>42612</v>
      </c>
      <c r="CE36" s="44" t="str">
        <f t="shared" si="16"/>
        <v>5Tue</v>
      </c>
      <c r="CF36" s="229">
        <f>SUMPRODUCT((CF$6='Raw Data'!$I$2:$AN$2)*(CD36='Raw Data'!$B$3:$B$10473)*('Raw Data'!$I$3:$AN$10473))</f>
        <v>534</v>
      </c>
      <c r="CG36" s="228">
        <f>IF(CG35="","",IF(DAY(CG35+1)=1,"",CG35+1))</f>
        <v>42581</v>
      </c>
      <c r="CH36" s="44" t="str">
        <f t="shared" si="17"/>
        <v>5Sat</v>
      </c>
      <c r="CI36" s="229">
        <f>SUMPRODUCT((CI$6='Raw Data'!$I$2:$AN$2)*(CG36='Raw Data'!$B$3:$B$10473)*('Raw Data'!$I$3:$AN$10473))</f>
        <v>336</v>
      </c>
      <c r="CJ36" s="228">
        <f>IF(CJ35="","",IF(DAY(CJ35+1)=1,"",CJ35+1))</f>
        <v>42551</v>
      </c>
      <c r="CK36" s="44" t="str">
        <f t="shared" si="18"/>
        <v>5Thu</v>
      </c>
      <c r="CL36" s="229">
        <f>SUMPRODUCT((CL$6='Raw Data'!$I$2:$AN$2)*(CJ36='Raw Data'!$B$3:$B$10473)*('Raw Data'!$I$3:$AN$10473))</f>
        <v>428</v>
      </c>
      <c r="CM36" s="228">
        <f>IF(CM35="","",IF(DAY(CM35+1)=1,"",CM35+1))</f>
        <v>42520</v>
      </c>
      <c r="CN36" s="44" t="str">
        <f t="shared" si="19"/>
        <v>5Mon</v>
      </c>
      <c r="CO36" s="229">
        <f>SUMPRODUCT((CO$6='Raw Data'!$I$2:$AN$2)*(CM36='Raw Data'!$B$3:$B$10473)*('Raw Data'!$I$3:$AN$10473))</f>
        <v>385</v>
      </c>
      <c r="CP36" s="14"/>
      <c r="CQ36" s="49" t="s">
        <v>93</v>
      </c>
      <c r="CR36" s="233" t="str">
        <f t="shared" si="311"/>
        <v/>
      </c>
      <c r="CS36" s="233" t="str">
        <f t="shared" si="109"/>
        <v/>
      </c>
      <c r="CT36" s="233">
        <f t="shared" si="110"/>
        <v>4.2208822596001269E-2</v>
      </c>
      <c r="CU36" s="233" t="str">
        <f t="shared" si="111"/>
        <v/>
      </c>
      <c r="CV36" s="239">
        <f>IFERROR(MEDIAN(CV32:CV35),"")</f>
        <v>3.268637725370295E-2</v>
      </c>
      <c r="CW36" s="246"/>
      <c r="CX36" s="228">
        <f>IF(CX35="","",IF(DAY(CX35+1)=1,"",CX35+1))</f>
        <v>42612</v>
      </c>
      <c r="CY36" s="44" t="str">
        <f t="shared" si="20"/>
        <v>5Tue</v>
      </c>
      <c r="CZ36" s="229">
        <f>SUMPRODUCT((CZ$6='Raw Data'!$I$2:$AN$2)*(CX36='Raw Data'!$B$3:$B$10473)*('Raw Data'!$I$3:$AN$10473))</f>
        <v>103</v>
      </c>
      <c r="DA36" s="228">
        <f>IF(DA35="","",IF(DAY(DA35+1)=1,"",DA35+1))</f>
        <v>42581</v>
      </c>
      <c r="DB36" s="44" t="str">
        <f t="shared" si="21"/>
        <v>5Sat</v>
      </c>
      <c r="DC36" s="229">
        <f>SUMPRODUCT((DC$6='Raw Data'!$I$2:$AN$2)*(DA36='Raw Data'!$B$3:$B$10473)*('Raw Data'!$I$3:$AN$10473))</f>
        <v>97</v>
      </c>
      <c r="DD36" s="228">
        <f>IF(DD35="","",IF(DAY(DD35+1)=1,"",DD35+1))</f>
        <v>42551</v>
      </c>
      <c r="DE36" s="44" t="str">
        <f t="shared" si="22"/>
        <v>5Thu</v>
      </c>
      <c r="DF36" s="229">
        <f>SUMPRODUCT((DF$6='Raw Data'!$I$2:$AN$2)*(DD36='Raw Data'!$B$3:$B$10473)*('Raw Data'!$I$3:$AN$10473))</f>
        <v>90</v>
      </c>
      <c r="DG36" s="228">
        <f>IF(DG35="","",IF(DAY(DG35+1)=1,"",DG35+1))</f>
        <v>42612</v>
      </c>
      <c r="DH36" s="44" t="str">
        <f t="shared" si="23"/>
        <v>5Tue</v>
      </c>
      <c r="DI36" s="229">
        <f>SUMPRODUCT((DI$6='Raw Data'!$I$2:$AN$2)*(DG36='Raw Data'!$B$3:$B$10473)*('Raw Data'!$I$3:$AN$10473))</f>
        <v>103</v>
      </c>
      <c r="DJ36" s="14"/>
      <c r="DK36" s="49" t="s">
        <v>93</v>
      </c>
      <c r="DL36" s="233" t="str">
        <f t="shared" si="312"/>
        <v/>
      </c>
      <c r="DM36" s="233" t="str">
        <f t="shared" si="114"/>
        <v/>
      </c>
      <c r="DN36" s="233">
        <f t="shared" si="115"/>
        <v>3.4076015727391877E-2</v>
      </c>
      <c r="DO36" s="233" t="str">
        <f t="shared" si="116"/>
        <v/>
      </c>
      <c r="DP36" s="239">
        <f>IFERROR(MEDIAN(DP32:DP35),"")</f>
        <v>2.8803812808850596E-2</v>
      </c>
      <c r="DQ36" s="246"/>
      <c r="DR36" s="228">
        <f>IF(DR35="","",IF(DAY(DR35+1)=1,"",DR35+1))</f>
        <v>42612</v>
      </c>
      <c r="DS36" s="44" t="str">
        <f t="shared" si="24"/>
        <v>5Tue</v>
      </c>
      <c r="DT36" s="229">
        <f>SUMPRODUCT((DT$6='Raw Data'!$I$2:$AN$2)*(DR36='Raw Data'!$B$3:$B$10473)*('Raw Data'!$I$3:$AN$10473))</f>
        <v>383</v>
      </c>
      <c r="DU36" s="228">
        <f>IF(DU35="","",IF(DAY(DU35+1)=1,"",DU35+1))</f>
        <v>42581</v>
      </c>
      <c r="DV36" s="44" t="str">
        <f t="shared" si="25"/>
        <v>5Sat</v>
      </c>
      <c r="DW36" s="229">
        <f>SUMPRODUCT((DW$6='Raw Data'!$I$2:$AN$2)*(DU36='Raw Data'!$B$3:$B$10473)*('Raw Data'!$I$3:$AN$10473))</f>
        <v>261</v>
      </c>
      <c r="DX36" s="228">
        <f>IF(DX35="","",IF(DAY(DX35+1)=1,"",DX35+1))</f>
        <v>42551</v>
      </c>
      <c r="DY36" s="44" t="str">
        <f t="shared" si="26"/>
        <v>5Thu</v>
      </c>
      <c r="DZ36" s="229">
        <f>SUMPRODUCT((DZ$6='Raw Data'!$I$2:$AN$2)*(DX36='Raw Data'!$B$3:$B$10473)*('Raw Data'!$I$3:$AN$10473))</f>
        <v>174</v>
      </c>
      <c r="EA36" s="228">
        <f>IF(EA35="","",IF(DAY(EA35+1)=1,"",EA35+1))</f>
        <v>42520</v>
      </c>
      <c r="EB36" s="44" t="str">
        <f t="shared" si="27"/>
        <v>5Mon</v>
      </c>
      <c r="EC36" s="229">
        <f>SUMPRODUCT((EC$6='Raw Data'!$I$2:$AN$2)*(EA36='Raw Data'!$B$3:$B$10473)*('Raw Data'!$I$3:$AN$10473))</f>
        <v>70</v>
      </c>
      <c r="ED36" s="14"/>
      <c r="EE36" s="49" t="s">
        <v>93</v>
      </c>
      <c r="EF36" s="233" t="str">
        <f t="shared" si="313"/>
        <v/>
      </c>
      <c r="EG36" s="233" t="str">
        <f t="shared" si="119"/>
        <v/>
      </c>
      <c r="EH36" s="233">
        <f t="shared" si="120"/>
        <v>3.5397272136826155E-2</v>
      </c>
      <c r="EI36" s="233" t="str">
        <f t="shared" si="121"/>
        <v/>
      </c>
      <c r="EJ36" s="239">
        <f>IFERROR(MEDIAN(EJ32:EJ35),"")</f>
        <v>3.0458965594858983E-2</v>
      </c>
      <c r="EK36" s="246"/>
      <c r="EL36" s="228">
        <f>IF(EL35="","",IF(DAY(EL35+1)=1,"",EL35+1))</f>
        <v>42612</v>
      </c>
      <c r="EM36" s="44" t="str">
        <f t="shared" si="28"/>
        <v>5Tue</v>
      </c>
      <c r="EN36" s="229">
        <f>SUMPRODUCT((EN$6='Raw Data'!$I$2:$AN$2)*(EL36='Raw Data'!$B$3:$B$10473)*('Raw Data'!$I$3:$AN$10473))</f>
        <v>3025</v>
      </c>
      <c r="EO36" s="228">
        <f>IF(EO35="","",IF(DAY(EO35+1)=1,"",EO35+1))</f>
        <v>42581</v>
      </c>
      <c r="EP36" s="44" t="str">
        <f t="shared" si="29"/>
        <v>5Sat</v>
      </c>
      <c r="EQ36" s="229">
        <f>SUMPRODUCT((EQ$6='Raw Data'!$I$2:$AN$2)*(EO36='Raw Data'!$B$3:$B$10473)*('Raw Data'!$I$3:$AN$10473))</f>
        <v>1605</v>
      </c>
      <c r="ER36" s="228">
        <f>IF(ER35="","",IF(DAY(ER35+1)=1,"",ER35+1))</f>
        <v>42551</v>
      </c>
      <c r="ES36" s="44" t="str">
        <f t="shared" si="30"/>
        <v>5Thu</v>
      </c>
      <c r="ET36" s="229">
        <f>SUMPRODUCT((ET$6='Raw Data'!$I$2:$AN$2)*(ER36='Raw Data'!$B$3:$B$10473)*('Raw Data'!$I$3:$AN$10473))</f>
        <v>2783</v>
      </c>
      <c r="EU36" s="228">
        <f>IF(EU35="","",IF(DAY(EU35+1)=1,"",EU35+1))</f>
        <v>42520</v>
      </c>
      <c r="EV36" s="44" t="str">
        <f t="shared" si="31"/>
        <v>5Mon</v>
      </c>
      <c r="EW36" s="229">
        <f>SUMPRODUCT((EW$6='Raw Data'!$I$2:$AN$2)*(EU36='Raw Data'!$B$3:$B$10473)*('Raw Data'!$I$3:$AN$10473))</f>
        <v>1797</v>
      </c>
      <c r="EX36" s="14"/>
      <c r="EY36" s="49" t="s">
        <v>93</v>
      </c>
      <c r="EZ36" s="233" t="str">
        <f t="shared" si="314"/>
        <v/>
      </c>
      <c r="FA36" s="233" t="str">
        <f t="shared" si="124"/>
        <v/>
      </c>
      <c r="FB36" s="233">
        <f t="shared" si="125"/>
        <v>3.5486830035381993E-2</v>
      </c>
      <c r="FC36" s="233" t="str">
        <f t="shared" si="126"/>
        <v/>
      </c>
      <c r="FD36" s="239">
        <f>IFERROR(MEDIAN(FD32:FD35),"")</f>
        <v>3.2912907843596642E-2</v>
      </c>
      <c r="FE36" s="246"/>
      <c r="FF36" s="228">
        <f>IF(FF35="","",IF(DAY(FF35+1)=1,"",FF35+1))</f>
        <v>42612</v>
      </c>
      <c r="FG36" s="44" t="str">
        <f t="shared" si="32"/>
        <v>5Tue</v>
      </c>
      <c r="FH36" s="229">
        <f>SUMPRODUCT((FH$6='Raw Data'!$I$2:$AN$2)*(FF36='Raw Data'!$B$3:$B$10473)*('Raw Data'!$I$3:$AN$10473))</f>
        <v>2297</v>
      </c>
      <c r="FI36" s="228">
        <f>IF(FI35="","",IF(DAY(FI35+1)=1,"",FI35+1))</f>
        <v>42581</v>
      </c>
      <c r="FJ36" s="44" t="str">
        <f t="shared" si="33"/>
        <v>5Sat</v>
      </c>
      <c r="FK36" s="229">
        <f>SUMPRODUCT((FK$6='Raw Data'!$I$2:$AN$2)*(FI36='Raw Data'!$B$3:$B$10473)*('Raw Data'!$I$3:$AN$10473))</f>
        <v>1631</v>
      </c>
      <c r="FL36" s="228">
        <f>IF(FL35="","",IF(DAY(FL35+1)=1,"",FL35+1))</f>
        <v>42551</v>
      </c>
      <c r="FM36" s="44" t="str">
        <f t="shared" si="34"/>
        <v>5Thu</v>
      </c>
      <c r="FN36" s="229">
        <f>SUMPRODUCT((FN$6='Raw Data'!$I$2:$AN$2)*(FL36='Raw Data'!$B$3:$B$10473)*('Raw Data'!$I$3:$AN$10473))</f>
        <v>2167</v>
      </c>
      <c r="FO36" s="228">
        <f>IF(FO35="","",IF(DAY(FO35+1)=1,"",FO35+1))</f>
        <v>42520</v>
      </c>
      <c r="FP36" s="44" t="str">
        <f t="shared" si="35"/>
        <v>5Mon</v>
      </c>
      <c r="FQ36" s="229">
        <f>SUMPRODUCT((FQ$6='Raw Data'!$I$2:$AN$2)*(FO36='Raw Data'!$B$3:$B$10473)*('Raw Data'!$I$3:$AN$10473))</f>
        <v>1691</v>
      </c>
      <c r="FR36" s="14"/>
      <c r="FS36" s="49" t="s">
        <v>93</v>
      </c>
      <c r="FT36" s="233" t="str">
        <f t="shared" si="315"/>
        <v/>
      </c>
      <c r="FU36" s="233" t="str">
        <f t="shared" si="129"/>
        <v/>
      </c>
      <c r="FV36" s="233">
        <f t="shared" si="130"/>
        <v>3.5884903429247141E-2</v>
      </c>
      <c r="FW36" s="233" t="str">
        <f t="shared" si="131"/>
        <v/>
      </c>
      <c r="FX36" s="239">
        <f>IFERROR(MEDIAN(FX32:FX35),"")</f>
        <v>3.3334237738626107E-2</v>
      </c>
      <c r="FY36" s="246"/>
      <c r="FZ36" s="228">
        <f>IF(FZ35="","",IF(DAY(FZ35+1)=1,"",FZ35+1))</f>
        <v>42612</v>
      </c>
      <c r="GA36" s="44" t="str">
        <f t="shared" si="36"/>
        <v>5Tue</v>
      </c>
      <c r="GB36" s="229">
        <f>SUMPRODUCT((GB$6='Raw Data'!$I$2:$AN$2)*(FZ36='Raw Data'!$B$3:$B$10473)*('Raw Data'!$I$3:$AN$10473))</f>
        <v>191</v>
      </c>
      <c r="GC36" s="228">
        <f>IF(GC35="","",IF(DAY(GC35+1)=1,"",GC35+1))</f>
        <v>42581</v>
      </c>
      <c r="GD36" s="44" t="str">
        <f t="shared" si="37"/>
        <v>5Sat</v>
      </c>
      <c r="GE36" s="229">
        <f>SUMPRODUCT((GE$6='Raw Data'!$I$2:$AN$2)*(GC36='Raw Data'!$B$3:$B$10473)*('Raw Data'!$I$3:$AN$10473))</f>
        <v>109</v>
      </c>
      <c r="GF36" s="228">
        <f>IF(GF35="","",IF(DAY(GF35+1)=1,"",GF35+1))</f>
        <v>42551</v>
      </c>
      <c r="GG36" s="44" t="str">
        <f t="shared" si="38"/>
        <v>5Thu</v>
      </c>
      <c r="GH36" s="229">
        <f>SUMPRODUCT((GH$6='Raw Data'!$I$2:$AN$2)*(GF36='Raw Data'!$B$3:$B$10473)*('Raw Data'!$I$3:$AN$10473))</f>
        <v>143</v>
      </c>
      <c r="GI36" s="228">
        <f>IF(GI35="","",IF(DAY(GI35+1)=1,"",GI35+1))</f>
        <v>42520</v>
      </c>
      <c r="GJ36" s="44" t="str">
        <f t="shared" si="39"/>
        <v>5Mon</v>
      </c>
      <c r="GK36" s="229">
        <f>SUMPRODUCT((GK$6='Raw Data'!$I$2:$AN$2)*(GI36='Raw Data'!$B$3:$B$10473)*('Raw Data'!$I$3:$AN$10473))</f>
        <v>145</v>
      </c>
      <c r="GL36" s="14"/>
      <c r="GM36" s="49" t="s">
        <v>93</v>
      </c>
      <c r="GN36" s="233" t="str">
        <f t="shared" si="316"/>
        <v/>
      </c>
      <c r="GO36" s="233" t="str">
        <f t="shared" si="134"/>
        <v/>
      </c>
      <c r="GP36" s="233">
        <f t="shared" si="135"/>
        <v>3.3960532354290959E-2</v>
      </c>
      <c r="GQ36" s="233" t="str">
        <f t="shared" si="136"/>
        <v/>
      </c>
      <c r="GR36" s="239">
        <f>IFERROR(MEDIAN(GR32:GR35),"")</f>
        <v>3.2876329678024493E-2</v>
      </c>
      <c r="GS36" s="246"/>
      <c r="GT36" s="228">
        <f>IF(GT35="","",IF(DAY(GT35+1)=1,"",GT35+1))</f>
        <v>42612</v>
      </c>
      <c r="GU36" s="44" t="str">
        <f t="shared" si="40"/>
        <v>5Tue</v>
      </c>
      <c r="GV36" s="229">
        <f>SUMPRODUCT((GV$6='Raw Data'!$I$2:$AN$2)*(GT36='Raw Data'!$B$3:$B$10473)*('Raw Data'!$I$3:$AN$10473))</f>
        <v>78</v>
      </c>
      <c r="GW36" s="228">
        <f>IF(GW35="","",IF(DAY(GW35+1)=1,"",GW35+1))</f>
        <v>42581</v>
      </c>
      <c r="GX36" s="44" t="str">
        <f t="shared" si="41"/>
        <v>5Sat</v>
      </c>
      <c r="GY36" s="229">
        <f>SUMPRODUCT((GY$6='Raw Data'!$I$2:$AN$2)*(GW36='Raw Data'!$B$3:$B$10473)*('Raw Data'!$I$3:$AN$10473))</f>
        <v>104</v>
      </c>
      <c r="GZ36" s="228">
        <f>IF(GZ35="","",IF(DAY(GZ35+1)=1,"",GZ35+1))</f>
        <v>42551</v>
      </c>
      <c r="HA36" s="44" t="str">
        <f t="shared" si="42"/>
        <v>5Thu</v>
      </c>
      <c r="HB36" s="229">
        <f>SUMPRODUCT((HB$6='Raw Data'!$I$2:$AN$2)*(GZ36='Raw Data'!$B$3:$B$10473)*('Raw Data'!$I$3:$AN$10473))</f>
        <v>105</v>
      </c>
      <c r="HC36" s="228">
        <f>IF(HC35="","",IF(DAY(HC35+1)=1,"",HC35+1))</f>
        <v>42520</v>
      </c>
      <c r="HD36" s="44" t="str">
        <f t="shared" si="43"/>
        <v>5Mon</v>
      </c>
      <c r="HE36" s="229">
        <f>SUMPRODUCT((HE$6='Raw Data'!$I$2:$AN$2)*(HC36='Raw Data'!$B$3:$B$10473)*('Raw Data'!$I$3:$AN$10473))</f>
        <v>59</v>
      </c>
      <c r="HF36" s="14"/>
      <c r="HG36" s="49" t="s">
        <v>93</v>
      </c>
      <c r="HH36" s="233" t="str">
        <f t="shared" si="317"/>
        <v/>
      </c>
      <c r="HI36" s="233" t="str">
        <f t="shared" si="139"/>
        <v/>
      </c>
      <c r="HJ36" s="233">
        <f t="shared" si="140"/>
        <v>2.9740791268758525E-2</v>
      </c>
      <c r="HK36" s="233" t="str">
        <f t="shared" si="141"/>
        <v/>
      </c>
      <c r="HL36" s="239">
        <f>IFERROR(MEDIAN(HL32:HL35),"")</f>
        <v>3.2090874959369659E-2</v>
      </c>
      <c r="HM36" s="246"/>
      <c r="HN36" s="228">
        <f>IF(HN35="","",IF(DAY(HN35+1)=1,"",HN35+1))</f>
        <v>42612</v>
      </c>
      <c r="HO36" s="44" t="str">
        <f t="shared" si="44"/>
        <v>5Tue</v>
      </c>
      <c r="HP36" s="229">
        <f>SUMPRODUCT((HP$6='Raw Data'!$I$2:$AN$2)*(HN36='Raw Data'!$B$3:$B$10473)*('Raw Data'!$I$3:$AN$10473))</f>
        <v>116</v>
      </c>
      <c r="HQ36" s="228">
        <f>IF(HQ35="","",IF(DAY(HQ35+1)=1,"",HQ35+1))</f>
        <v>42581</v>
      </c>
      <c r="HR36" s="44" t="str">
        <f t="shared" si="45"/>
        <v>5Sat</v>
      </c>
      <c r="HS36" s="229">
        <f>SUMPRODUCT((HS$6='Raw Data'!$I$2:$AN$2)*(HQ36='Raw Data'!$B$3:$B$10473)*('Raw Data'!$I$3:$AN$10473))</f>
        <v>106</v>
      </c>
      <c r="HT36" s="228">
        <f>IF(HT35="","",IF(DAY(HT35+1)=1,"",HT35+1))</f>
        <v>42551</v>
      </c>
      <c r="HU36" s="44" t="str">
        <f t="shared" si="46"/>
        <v>5Thu</v>
      </c>
      <c r="HV36" s="229">
        <f>SUMPRODUCT((HV$6='Raw Data'!$I$2:$AN$2)*(HT36='Raw Data'!$B$3:$B$10473)*('Raw Data'!$I$3:$AN$10473))</f>
        <v>228</v>
      </c>
      <c r="HW36" s="228">
        <f>IF(HW35="","",IF(DAY(HW35+1)=1,"",HW35+1))</f>
        <v>42520</v>
      </c>
      <c r="HX36" s="44" t="str">
        <f t="shared" si="47"/>
        <v>5Mon</v>
      </c>
      <c r="HY36" s="229">
        <f>SUMPRODUCT((HY$6='Raw Data'!$I$2:$AN$2)*(HW36='Raw Data'!$B$3:$B$10473)*('Raw Data'!$I$3:$AN$10473))</f>
        <v>121</v>
      </c>
      <c r="HZ36" s="14"/>
      <c r="IA36" s="49" t="s">
        <v>93</v>
      </c>
      <c r="IB36" s="233" t="str">
        <f t="shared" si="318"/>
        <v/>
      </c>
      <c r="IC36" s="233" t="str">
        <f t="shared" si="144"/>
        <v/>
      </c>
      <c r="ID36" s="233">
        <f t="shared" si="145"/>
        <v>4.4406122009053674E-2</v>
      </c>
      <c r="IE36" s="233" t="str">
        <f t="shared" si="146"/>
        <v/>
      </c>
      <c r="IF36" s="239">
        <f>IFERROR(MEDIAN(IF32:IF35),"")</f>
        <v>2.9723213030314527E-2</v>
      </c>
      <c r="IG36" s="246"/>
      <c r="IH36" s="228">
        <f>IF(IH35="","",IF(DAY(IH35+1)=1,"",IH35+1))</f>
        <v>42612</v>
      </c>
      <c r="II36" s="44" t="str">
        <f t="shared" si="48"/>
        <v>5Tue</v>
      </c>
      <c r="IJ36" s="229">
        <f>SUMPRODUCT((IJ$6='Raw Data'!$I$2:$AN$2)*(IH36='Raw Data'!$B$3:$B$10473)*('Raw Data'!$I$3:$AN$10473))</f>
        <v>29</v>
      </c>
      <c r="IK36" s="228">
        <f>IF(IK35="","",IF(DAY(IK35+1)=1,"",IK35+1))</f>
        <v>42581</v>
      </c>
      <c r="IL36" s="44" t="str">
        <f t="shared" si="49"/>
        <v>5Sat</v>
      </c>
      <c r="IM36" s="229">
        <f>SUMPRODUCT((IM$6='Raw Data'!$I$2:$AN$2)*(IK36='Raw Data'!$B$3:$B$10473)*('Raw Data'!$I$3:$AN$10473))</f>
        <v>0</v>
      </c>
      <c r="IN36" s="228">
        <f>IF(IN35="","",IF(DAY(IN35+1)=1,"",IN35+1))</f>
        <v>42551</v>
      </c>
      <c r="IO36" s="44" t="str">
        <f t="shared" si="50"/>
        <v>5Thu</v>
      </c>
      <c r="IP36" s="229">
        <f>SUMPRODUCT((IP$6='Raw Data'!$I$2:$AN$2)*(IN36='Raw Data'!$B$3:$B$10473)*('Raw Data'!$I$3:$AN$10473))</f>
        <v>21</v>
      </c>
      <c r="IQ36" s="228">
        <f>IF(IQ35="","",IF(DAY(IQ35+1)=1,"",IQ35+1))</f>
        <v>42520</v>
      </c>
      <c r="IR36" s="44" t="str">
        <f t="shared" si="51"/>
        <v>5Mon</v>
      </c>
      <c r="IS36" s="229">
        <f>SUMPRODUCT((IS$6='Raw Data'!$I$2:$AN$2)*(IQ36='Raw Data'!$B$3:$B$10473)*('Raw Data'!$I$3:$AN$10473))</f>
        <v>3</v>
      </c>
      <c r="IT36" s="14"/>
      <c r="IU36" s="49" t="s">
        <v>93</v>
      </c>
      <c r="IV36" s="233" t="str">
        <f t="shared" si="319"/>
        <v/>
      </c>
      <c r="IW36" s="233" t="str">
        <f t="shared" si="149"/>
        <v/>
      </c>
      <c r="IX36" s="233">
        <f t="shared" si="150"/>
        <v>4.4058744993324434E-2</v>
      </c>
      <c r="IY36" s="233" t="str">
        <f t="shared" si="151"/>
        <v/>
      </c>
      <c r="IZ36" s="239">
        <f>IFERROR(MEDIAN(IZ32:IZ35),"")</f>
        <v>3.3371768418497386E-2</v>
      </c>
      <c r="JA36" s="246"/>
      <c r="JB36" s="228">
        <f>IF(JB35="","",IF(DAY(JB35+1)=1,"",JB35+1))</f>
        <v>42612</v>
      </c>
      <c r="JC36" s="44" t="str">
        <f t="shared" si="52"/>
        <v>5Tue</v>
      </c>
      <c r="JD36" s="229">
        <f>SUMPRODUCT((JD$6='Raw Data'!$I$2:$AN$2)*(JB36='Raw Data'!$B$3:$B$10473)*('Raw Data'!$I$3:$AN$10473))</f>
        <v>75</v>
      </c>
      <c r="JE36" s="228">
        <f>IF(JE35="","",IF(DAY(JE35+1)=1,"",JE35+1))</f>
        <v>42581</v>
      </c>
      <c r="JF36" s="44" t="str">
        <f t="shared" si="53"/>
        <v>5Sat</v>
      </c>
      <c r="JG36" s="229">
        <f>SUMPRODUCT((JG$6='Raw Data'!$I$2:$AN$2)*(JE36='Raw Data'!$B$3:$B$10473)*('Raw Data'!$I$3:$AN$10473))</f>
        <v>0</v>
      </c>
      <c r="JH36" s="228">
        <f>IF(JH35="","",IF(DAY(JH35+1)=1,"",JH35+1))</f>
        <v>42551</v>
      </c>
      <c r="JI36" s="44" t="str">
        <f t="shared" si="54"/>
        <v>5Thu</v>
      </c>
      <c r="JJ36" s="229">
        <f>SUMPRODUCT((JJ$6='Raw Data'!$I$2:$AN$2)*(JH36='Raw Data'!$B$3:$B$10473)*('Raw Data'!$I$3:$AN$10473))</f>
        <v>59</v>
      </c>
      <c r="JK36" s="228">
        <f>IF(JK35="","",IF(DAY(JK35+1)=1,"",JK35+1))</f>
        <v>42520</v>
      </c>
      <c r="JL36" s="44" t="str">
        <f t="shared" si="55"/>
        <v>5Mon</v>
      </c>
      <c r="JM36" s="229">
        <f>SUMPRODUCT((JM$6='Raw Data'!$I$2:$AN$2)*(JK36='Raw Data'!$B$3:$B$10473)*('Raw Data'!$I$3:$AN$10473))</f>
        <v>42</v>
      </c>
      <c r="JN36" s="14"/>
      <c r="JO36" s="49" t="s">
        <v>93</v>
      </c>
      <c r="JP36" s="233" t="str">
        <f t="shared" si="320"/>
        <v/>
      </c>
      <c r="JQ36" s="233" t="str">
        <f t="shared" si="154"/>
        <v/>
      </c>
      <c r="JR36" s="233">
        <f t="shared" si="155"/>
        <v>3.891290920321186E-2</v>
      </c>
      <c r="JS36" s="233" t="str">
        <f t="shared" si="156"/>
        <v/>
      </c>
      <c r="JT36" s="239">
        <f>IFERROR(MEDIAN(JT32:JT35),"")</f>
        <v>4.2890569379141687E-2</v>
      </c>
      <c r="JU36" s="246"/>
      <c r="JV36" s="228">
        <f>IF(JV35="","",IF(DAY(JV35+1)=1,"",JV35+1))</f>
        <v>42612</v>
      </c>
      <c r="JW36" s="44" t="str">
        <f t="shared" si="56"/>
        <v>5Tue</v>
      </c>
      <c r="JX36" s="229">
        <f>SUMPRODUCT((JX$6='Raw Data'!$I$2:$AN$2)*(JV36='Raw Data'!$B$3:$B$10473)*('Raw Data'!$I$3:$AN$10473))</f>
        <v>733</v>
      </c>
      <c r="JY36" s="228">
        <f>IF(JY35="","",IF(DAY(JY35+1)=1,"",JY35+1))</f>
        <v>42581</v>
      </c>
      <c r="JZ36" s="44" t="str">
        <f t="shared" si="57"/>
        <v>5Sat</v>
      </c>
      <c r="KA36" s="229">
        <f>SUMPRODUCT((KA$6='Raw Data'!$I$2:$AN$2)*(JY36='Raw Data'!$B$3:$B$10473)*('Raw Data'!$I$3:$AN$10473))</f>
        <v>135</v>
      </c>
      <c r="KB36" s="228">
        <f>IF(KB35="","",IF(DAY(KB35+1)=1,"",KB35+1))</f>
        <v>42551</v>
      </c>
      <c r="KC36" s="44" t="str">
        <f t="shared" si="58"/>
        <v>5Thu</v>
      </c>
      <c r="KD36" s="229">
        <f>SUMPRODUCT((KD$6='Raw Data'!$I$2:$AN$2)*(KB36='Raw Data'!$B$3:$B$10473)*('Raw Data'!$I$3:$AN$10473))</f>
        <v>591</v>
      </c>
      <c r="KE36" s="228">
        <f>IF(KE35="","",IF(DAY(KE35+1)=1,"",KE35+1))</f>
        <v>42520</v>
      </c>
      <c r="KF36" s="44" t="str">
        <f t="shared" si="59"/>
        <v>5Mon</v>
      </c>
      <c r="KG36" s="229">
        <f>SUMPRODUCT((KG$6='Raw Data'!$I$2:$AN$2)*(KE36='Raw Data'!$B$3:$B$10473)*('Raw Data'!$I$3:$AN$10473))</f>
        <v>347</v>
      </c>
      <c r="KH36" s="14"/>
      <c r="KI36" s="49" t="s">
        <v>93</v>
      </c>
      <c r="KJ36" s="233" t="str">
        <f t="shared" si="321"/>
        <v/>
      </c>
      <c r="KK36" s="233" t="str">
        <f t="shared" si="159"/>
        <v/>
      </c>
      <c r="KL36" s="233">
        <f t="shared" si="160"/>
        <v>3.8669001751313485E-2</v>
      </c>
      <c r="KM36" s="233" t="str">
        <f t="shared" si="161"/>
        <v/>
      </c>
      <c r="KN36" s="239">
        <f>IFERROR(MEDIAN(KN32:KN35),"")</f>
        <v>3.5674300649317349E-2</v>
      </c>
      <c r="KO36" s="246"/>
      <c r="KP36" s="228">
        <f>IF(KP35="","",IF(DAY(KP35+1)=1,"",KP35+1))</f>
        <v>42612</v>
      </c>
      <c r="KQ36" s="44" t="str">
        <f t="shared" si="60"/>
        <v>5Tue</v>
      </c>
      <c r="KR36" s="229">
        <f>SUMPRODUCT((KR$6='Raw Data'!$I$2:$AN$2)*(KP36='Raw Data'!$B$3:$B$10473)*('Raw Data'!$I$3:$AN$10473))</f>
        <v>114</v>
      </c>
      <c r="KS36" s="228">
        <f>IF(KS35="","",IF(DAY(KS35+1)=1,"",KS35+1))</f>
        <v>42581</v>
      </c>
      <c r="KT36" s="44" t="str">
        <f t="shared" si="61"/>
        <v>5Sat</v>
      </c>
      <c r="KU36" s="229">
        <f>SUMPRODUCT((KU$6='Raw Data'!$I$2:$AN$2)*(KS36='Raw Data'!$B$3:$B$10473)*('Raw Data'!$I$3:$AN$10473))</f>
        <v>78</v>
      </c>
      <c r="KV36" s="228">
        <f>IF(KV35="","",IF(DAY(KV35+1)=1,"",KV35+1))</f>
        <v>42551</v>
      </c>
      <c r="KW36" s="44" t="str">
        <f t="shared" si="62"/>
        <v>5Thu</v>
      </c>
      <c r="KX36" s="229">
        <f>SUMPRODUCT((KX$6='Raw Data'!$I$2:$AN$2)*(KV36='Raw Data'!$B$3:$B$10473)*('Raw Data'!$I$3:$AN$10473))</f>
        <v>125</v>
      </c>
      <c r="KY36" s="228">
        <f>IF(KY35="","",IF(DAY(KY35+1)=1,"",KY35+1))</f>
        <v>42520</v>
      </c>
      <c r="KZ36" s="44" t="str">
        <f t="shared" si="63"/>
        <v>5Mon</v>
      </c>
      <c r="LA36" s="229">
        <f>SUMPRODUCT((LA$6='Raw Data'!$I$2:$AN$2)*(KY36='Raw Data'!$B$3:$B$10473)*('Raw Data'!$I$3:$AN$10473))</f>
        <v>91</v>
      </c>
      <c r="LB36" s="14"/>
      <c r="LC36" s="49" t="s">
        <v>93</v>
      </c>
      <c r="LD36" s="233" t="str">
        <f t="shared" si="322"/>
        <v/>
      </c>
      <c r="LE36" s="233" t="str">
        <f t="shared" si="164"/>
        <v/>
      </c>
      <c r="LF36" s="233">
        <f t="shared" si="165"/>
        <v>3.2382173773645398E-2</v>
      </c>
      <c r="LG36" s="233" t="str">
        <f t="shared" si="166"/>
        <v/>
      </c>
      <c r="LH36" s="239">
        <f>IFERROR(MEDIAN(LH32:LH35),"")</f>
        <v>3.1847683796446272E-2</v>
      </c>
      <c r="LI36" s="246"/>
      <c r="LJ36" s="228">
        <f>IF(LJ35="","",IF(DAY(LJ35+1)=1,"",LJ35+1))</f>
        <v>42612</v>
      </c>
      <c r="LK36" s="44" t="str">
        <f t="shared" si="64"/>
        <v>5Tue</v>
      </c>
      <c r="LL36" s="229">
        <f>SUMPRODUCT((LL$6='Raw Data'!$I$2:$AN$2)*(LJ36='Raw Data'!$B$3:$B$10473)*('Raw Data'!$I$3:$AN$10473))</f>
        <v>0</v>
      </c>
      <c r="LM36" s="228">
        <f>IF(LM35="","",IF(DAY(LM35+1)=1,"",LM35+1))</f>
        <v>42581</v>
      </c>
      <c r="LN36" s="44" t="str">
        <f t="shared" si="65"/>
        <v>5Sat</v>
      </c>
      <c r="LO36" s="229">
        <f>SUMPRODUCT((LO$6='Raw Data'!$I$2:$AN$2)*(LM36='Raw Data'!$B$3:$B$10473)*('Raw Data'!$I$3:$AN$10473))</f>
        <v>0</v>
      </c>
      <c r="LP36" s="228">
        <f>IF(LP35="","",IF(DAY(LP35+1)=1,"",LP35+1))</f>
        <v>42551</v>
      </c>
      <c r="LQ36" s="44" t="str">
        <f t="shared" si="66"/>
        <v>5Thu</v>
      </c>
      <c r="LR36" s="229">
        <f>SUMPRODUCT((LR$6='Raw Data'!$I$2:$AN$2)*(LP36='Raw Data'!$B$3:$B$10473)*('Raw Data'!$I$3:$AN$10473))</f>
        <v>0</v>
      </c>
      <c r="LS36" s="228">
        <f>IF(LS35="","",IF(DAY(LS35+1)=1,"",LS35+1))</f>
        <v>42520</v>
      </c>
      <c r="LT36" s="44" t="str">
        <f t="shared" si="67"/>
        <v>5Mon</v>
      </c>
      <c r="LU36" s="229">
        <f>SUMPRODUCT((LU$6='Raw Data'!$I$2:$AN$2)*(LS36='Raw Data'!$B$3:$B$10473)*('Raw Data'!$I$3:$AN$10473))</f>
        <v>0</v>
      </c>
      <c r="LV36" s="14"/>
      <c r="LW36" s="49" t="s">
        <v>93</v>
      </c>
      <c r="LX36" s="233" t="str">
        <f t="shared" si="323"/>
        <v/>
      </c>
      <c r="LY36" s="233" t="str">
        <f t="shared" si="169"/>
        <v/>
      </c>
      <c r="LZ36" s="233" t="str">
        <f t="shared" si="170"/>
        <v/>
      </c>
      <c r="MA36" s="233" t="str">
        <f t="shared" si="171"/>
        <v/>
      </c>
      <c r="MB36" s="239" t="str">
        <f>IFERROR(MEDIAN(MB32:MB35),"")</f>
        <v/>
      </c>
      <c r="MC36" s="246"/>
      <c r="MD36" s="228">
        <f>IF(MD35="","",IF(DAY(MD35+1)=1,"",MD35+1))</f>
        <v>42612</v>
      </c>
      <c r="ME36" s="44" t="str">
        <f t="shared" si="68"/>
        <v>5Tue</v>
      </c>
      <c r="MF36" s="229">
        <f>SUMPRODUCT((MF$6='Raw Data'!$I$2:$AN$2)*(MD36='Raw Data'!$B$3:$B$10473)*('Raw Data'!$I$3:$AN$10473))</f>
        <v>0</v>
      </c>
      <c r="MG36" s="228">
        <f>IF(MG35="","",IF(DAY(MG35+1)=1,"",MG35+1))</f>
        <v>42581</v>
      </c>
      <c r="MH36" s="44" t="str">
        <f t="shared" si="69"/>
        <v>5Sat</v>
      </c>
      <c r="MI36" s="229">
        <f>SUMPRODUCT((MI$6='Raw Data'!$I$2:$AN$2)*(MG36='Raw Data'!$B$3:$B$10473)*('Raw Data'!$I$3:$AN$10473))</f>
        <v>0</v>
      </c>
      <c r="MJ36" s="228">
        <f>IF(MJ35="","",IF(DAY(MJ35+1)=1,"",MJ35+1))</f>
        <v>42551</v>
      </c>
      <c r="MK36" s="44" t="str">
        <f t="shared" si="70"/>
        <v>5Thu</v>
      </c>
      <c r="ML36" s="229">
        <f>SUMPRODUCT((ML$6='Raw Data'!$I$2:$AN$2)*(MJ36='Raw Data'!$B$3:$B$10473)*('Raw Data'!$I$3:$AN$10473))</f>
        <v>0</v>
      </c>
      <c r="MM36" s="228">
        <f>IF(MM35="","",IF(DAY(MM35+1)=1,"",MM35+1))</f>
        <v>42520</v>
      </c>
      <c r="MN36" s="44" t="str">
        <f t="shared" si="71"/>
        <v>5Mon</v>
      </c>
      <c r="MO36" s="229">
        <f>SUMPRODUCT((MO$6='Raw Data'!$I$2:$AN$2)*(MM36='Raw Data'!$B$3:$B$10473)*('Raw Data'!$I$3:$AN$10473))</f>
        <v>0</v>
      </c>
      <c r="MP36" s="14"/>
      <c r="MQ36" s="49" t="s">
        <v>93</v>
      </c>
      <c r="MR36" s="233" t="str">
        <f t="shared" si="324"/>
        <v/>
      </c>
      <c r="MS36" s="233" t="str">
        <f t="shared" si="174"/>
        <v/>
      </c>
      <c r="MT36" s="233" t="str">
        <f t="shared" si="175"/>
        <v/>
      </c>
      <c r="MU36" s="233" t="str">
        <f t="shared" si="176"/>
        <v/>
      </c>
      <c r="MV36" s="239" t="str">
        <f>IFERROR(MEDIAN(MV32:MV35),"")</f>
        <v/>
      </c>
      <c r="MW36" s="246"/>
      <c r="MX36" s="228">
        <f>IF(MX35="","",IF(DAY(MX35+1)=1,"",MX35+1))</f>
        <v>42612</v>
      </c>
      <c r="MY36" s="44" t="str">
        <f t="shared" si="72"/>
        <v>5Tue</v>
      </c>
      <c r="MZ36" s="229">
        <f>SUMPRODUCT((MZ$6='Raw Data'!$I$2:$AN$2)*(MX36='Raw Data'!$B$3:$B$10473)*('Raw Data'!$I$3:$AN$10473))</f>
        <v>0</v>
      </c>
      <c r="NA36" s="228">
        <f>IF(NA35="","",IF(DAY(NA35+1)=1,"",NA35+1))</f>
        <v>42581</v>
      </c>
      <c r="NB36" s="44" t="str">
        <f t="shared" si="73"/>
        <v>5Sat</v>
      </c>
      <c r="NC36" s="229">
        <f>SUMPRODUCT((NC$6='Raw Data'!$I$2:$AN$2)*(NA36='Raw Data'!$B$3:$B$10473)*('Raw Data'!$I$3:$AN$10473))</f>
        <v>0</v>
      </c>
      <c r="ND36" s="228">
        <f>IF(ND35="","",IF(DAY(ND35+1)=1,"",ND35+1))</f>
        <v>42551</v>
      </c>
      <c r="NE36" s="44" t="str">
        <f t="shared" si="74"/>
        <v>5Thu</v>
      </c>
      <c r="NF36" s="229">
        <f>SUMPRODUCT((NF$6='Raw Data'!$I$2:$AN$2)*(ND36='Raw Data'!$B$3:$B$10473)*('Raw Data'!$I$3:$AN$10473))</f>
        <v>0</v>
      </c>
      <c r="NG36" s="228">
        <f>IF(NG35="","",IF(DAY(NG35+1)=1,"",NG35+1))</f>
        <v>42520</v>
      </c>
      <c r="NH36" s="44" t="str">
        <f t="shared" si="75"/>
        <v>5Mon</v>
      </c>
      <c r="NI36" s="229">
        <f>SUMPRODUCT((NI$6='Raw Data'!$I$2:$AN$2)*(NG36='Raw Data'!$B$3:$B$10473)*('Raw Data'!$I$3:$AN$10473))</f>
        <v>0</v>
      </c>
      <c r="NJ36" s="14"/>
      <c r="NK36" s="49" t="s">
        <v>93</v>
      </c>
      <c r="NL36" s="233" t="str">
        <f t="shared" si="325"/>
        <v/>
      </c>
      <c r="NM36" s="233" t="str">
        <f t="shared" si="179"/>
        <v/>
      </c>
      <c r="NN36" s="233" t="str">
        <f t="shared" si="180"/>
        <v/>
      </c>
      <c r="NO36" s="233" t="str">
        <f t="shared" si="181"/>
        <v/>
      </c>
      <c r="NP36" s="239" t="str">
        <f>IFERROR(MEDIAN(NP32:NP35),"")</f>
        <v/>
      </c>
      <c r="NQ36" s="246"/>
      <c r="NR36" s="228">
        <f>IF(NR35="","",IF(DAY(NR35+1)=1,"",NR35+1))</f>
        <v>42612</v>
      </c>
      <c r="NS36" s="44" t="str">
        <f t="shared" si="76"/>
        <v>5Tue</v>
      </c>
      <c r="NT36" s="229">
        <f>SUMPRODUCT((NT$6='Raw Data'!$I$2:$AN$2)*(NR36='Raw Data'!$B$3:$B$10473)*('Raw Data'!$I$3:$AN$10473))</f>
        <v>0</v>
      </c>
      <c r="NU36" s="228">
        <f>IF(NU35="","",IF(DAY(NU35+1)=1,"",NU35+1))</f>
        <v>42581</v>
      </c>
      <c r="NV36" s="44" t="str">
        <f t="shared" si="77"/>
        <v>5Sat</v>
      </c>
      <c r="NW36" s="229">
        <f>SUMPRODUCT((NW$6='Raw Data'!$I$2:$AN$2)*(NU36='Raw Data'!$B$3:$B$10473)*('Raw Data'!$I$3:$AN$10473))</f>
        <v>0</v>
      </c>
      <c r="NX36" s="228">
        <f>IF(NX35="","",IF(DAY(NX35+1)=1,"",NX35+1))</f>
        <v>42551</v>
      </c>
      <c r="NY36" s="44" t="str">
        <f t="shared" si="78"/>
        <v>5Thu</v>
      </c>
      <c r="NZ36" s="229">
        <f>SUMPRODUCT((NZ$6='Raw Data'!$I$2:$AN$2)*(NX36='Raw Data'!$B$3:$B$10473)*('Raw Data'!$I$3:$AN$10473))</f>
        <v>0</v>
      </c>
      <c r="OA36" s="228">
        <f>IF(OA35="","",IF(DAY(OA35+1)=1,"",OA35+1))</f>
        <v>42520</v>
      </c>
      <c r="OB36" s="44" t="str">
        <f t="shared" si="79"/>
        <v>5Mon</v>
      </c>
      <c r="OC36" s="229">
        <f>SUMPRODUCT((OC$6='Raw Data'!$I$2:$AN$2)*(OA36='Raw Data'!$B$3:$B$10473)*('Raw Data'!$I$3:$AN$10473))</f>
        <v>0</v>
      </c>
      <c r="OD36" s="14"/>
      <c r="OE36" s="49" t="s">
        <v>93</v>
      </c>
      <c r="OF36" s="233" t="str">
        <f t="shared" si="326"/>
        <v/>
      </c>
      <c r="OG36" s="233" t="str">
        <f t="shared" si="184"/>
        <v/>
      </c>
      <c r="OH36" s="233" t="str">
        <f t="shared" si="185"/>
        <v/>
      </c>
      <c r="OI36" s="233" t="str">
        <f t="shared" si="186"/>
        <v/>
      </c>
      <c r="OJ36" s="239" t="str">
        <f>IFERROR(MEDIAN(OJ32:OJ35),"")</f>
        <v/>
      </c>
      <c r="OK36" s="246"/>
      <c r="OL36" s="228">
        <f>IF(OL35="","",IF(DAY(OL35+1)=1,"",OL35+1))</f>
        <v>42612</v>
      </c>
      <c r="OM36" s="44" t="str">
        <f t="shared" si="80"/>
        <v>5Tue</v>
      </c>
      <c r="ON36" s="229">
        <f>SUMPRODUCT((ON$6='Raw Data'!$I$2:$AN$2)*(OL36='Raw Data'!$B$3:$B$10473)*('Raw Data'!$I$3:$AN$10473))</f>
        <v>0</v>
      </c>
      <c r="OO36" s="228">
        <f>IF(OO35="","",IF(DAY(OO35+1)=1,"",OO35+1))</f>
        <v>42581</v>
      </c>
      <c r="OP36" s="44" t="str">
        <f t="shared" si="81"/>
        <v>5Sat</v>
      </c>
      <c r="OQ36" s="229">
        <f>SUMPRODUCT((OQ$6='Raw Data'!$I$2:$AN$2)*(OO36='Raw Data'!$B$3:$B$10473)*('Raw Data'!$I$3:$AN$10473))</f>
        <v>0</v>
      </c>
      <c r="OR36" s="228">
        <f>IF(OR35="","",IF(DAY(OR35+1)=1,"",OR35+1))</f>
        <v>42551</v>
      </c>
      <c r="OS36" s="44" t="str">
        <f t="shared" si="82"/>
        <v>5Thu</v>
      </c>
      <c r="OT36" s="229">
        <f>SUMPRODUCT((OT$6='Raw Data'!$I$2:$AN$2)*(OR36='Raw Data'!$B$3:$B$10473)*('Raw Data'!$I$3:$AN$10473))</f>
        <v>0</v>
      </c>
      <c r="OU36" s="228">
        <f>IF(OU35="","",IF(DAY(OU35+1)=1,"",OU35+1))</f>
        <v>42520</v>
      </c>
      <c r="OV36" s="44" t="str">
        <f t="shared" si="83"/>
        <v>5Mon</v>
      </c>
      <c r="OW36" s="229">
        <f>SUMPRODUCT((OW$6='Raw Data'!$I$2:$AN$2)*(OU36='Raw Data'!$B$3:$B$10473)*('Raw Data'!$I$3:$AN$10473))</f>
        <v>0</v>
      </c>
      <c r="OX36" s="14"/>
      <c r="OY36" s="49" t="s">
        <v>93</v>
      </c>
      <c r="OZ36" s="233" t="str">
        <f t="shared" si="327"/>
        <v/>
      </c>
      <c r="PA36" s="233" t="str">
        <f t="shared" si="189"/>
        <v/>
      </c>
      <c r="PB36" s="233" t="str">
        <f t="shared" si="190"/>
        <v/>
      </c>
      <c r="PC36" s="233" t="str">
        <f t="shared" si="191"/>
        <v/>
      </c>
      <c r="PD36" s="239" t="str">
        <f>IFERROR(MEDIAN(PD32:PD35),"")</f>
        <v/>
      </c>
      <c r="PE36" s="246"/>
      <c r="PF36" s="228">
        <f>IF(PF35="","",IF(DAY(PF35+1)=1,"",PF35+1))</f>
        <v>42612</v>
      </c>
      <c r="PG36" s="44" t="str">
        <f t="shared" si="84"/>
        <v>5Tue</v>
      </c>
      <c r="PH36" s="229">
        <f>SUMPRODUCT((PH$6='Raw Data'!$I$2:$AN$2)*(PF36='Raw Data'!$B$3:$B$10473)*('Raw Data'!$I$3:$AN$10473))</f>
        <v>0</v>
      </c>
      <c r="PI36" s="228">
        <f>IF(PI35="","",IF(DAY(PI35+1)=1,"",PI35+1))</f>
        <v>42581</v>
      </c>
      <c r="PJ36" s="44" t="str">
        <f t="shared" si="85"/>
        <v>5Sat</v>
      </c>
      <c r="PK36" s="229">
        <f>SUMPRODUCT((PK$6='Raw Data'!$I$2:$AN$2)*(PI36='Raw Data'!$B$3:$B$10473)*('Raw Data'!$I$3:$AN$10473))</f>
        <v>0</v>
      </c>
      <c r="PL36" s="228">
        <f>IF(PL35="","",IF(DAY(PL35+1)=1,"",PL35+1))</f>
        <v>42551</v>
      </c>
      <c r="PM36" s="44" t="str">
        <f t="shared" si="86"/>
        <v>5Thu</v>
      </c>
      <c r="PN36" s="229">
        <f>SUMPRODUCT((PN$6='Raw Data'!$I$2:$AN$2)*(PL36='Raw Data'!$B$3:$B$10473)*('Raw Data'!$I$3:$AN$10473))</f>
        <v>0</v>
      </c>
      <c r="PO36" s="228">
        <f>IF(PO35="","",IF(DAY(PO35+1)=1,"",PO35+1))</f>
        <v>42520</v>
      </c>
      <c r="PP36" s="44" t="str">
        <f t="shared" si="87"/>
        <v>5Mon</v>
      </c>
      <c r="PQ36" s="229">
        <f>SUMPRODUCT((PQ$6='Raw Data'!$I$2:$AN$2)*(PO36='Raw Data'!$B$3:$B$10473)*('Raw Data'!$I$3:$AN$10473))</f>
        <v>0</v>
      </c>
      <c r="PR36" s="14"/>
      <c r="PS36" s="49" t="s">
        <v>93</v>
      </c>
      <c r="PT36" s="233" t="str">
        <f t="shared" si="328"/>
        <v/>
      </c>
      <c r="PU36" s="233" t="str">
        <f t="shared" si="194"/>
        <v/>
      </c>
      <c r="PV36" s="233" t="str">
        <f t="shared" si="195"/>
        <v/>
      </c>
      <c r="PW36" s="233" t="str">
        <f t="shared" si="196"/>
        <v/>
      </c>
      <c r="PX36" s="239" t="str">
        <f>IFERROR(MEDIAN(PX32:PX35),"")</f>
        <v/>
      </c>
    </row>
    <row r="37" spans="1:440" ht="12.75" customHeight="1" thickBot="1" x14ac:dyDescent="0.3">
      <c r="B37" s="230">
        <f>IF(B36="","",IF(DAY(B36+1)=1,"",B36+1))</f>
        <v>42613</v>
      </c>
      <c r="C37" s="46" t="str">
        <f t="shared" si="0"/>
        <v>5Wed</v>
      </c>
      <c r="D37" s="231">
        <f>SUMPRODUCT((D$6='Raw Data'!$I$2:$AN$2)*(B37='Raw Data'!$B$3:$B$10473)*('Raw Data'!$I$3:$AN$10473))</f>
        <v>196</v>
      </c>
      <c r="E37" s="230">
        <f>IF(E36="","",IF(DAY(E36+1)=1,"",E36+1))</f>
        <v>42582</v>
      </c>
      <c r="F37" s="46" t="str">
        <f t="shared" si="1"/>
        <v>5Sun</v>
      </c>
      <c r="G37" s="231">
        <f>SUMPRODUCT((G$6='Raw Data'!$I$2:$AN$2)*(E37='Raw Data'!$B$3:$B$10473)*('Raw Data'!$I$3:$AN$10473))</f>
        <v>210</v>
      </c>
      <c r="H37" s="230" t="str">
        <f>IF(H36="","",IF(DAY(H36+1)=1,"",H36+1))</f>
        <v/>
      </c>
      <c r="I37" s="46" t="str">
        <f t="shared" si="2"/>
        <v/>
      </c>
      <c r="J37" s="231">
        <f>SUMPRODUCT((J$6='Raw Data'!$I$2:$AN$2)*(H37='Raw Data'!$B$3:$B$10473)*('Raw Data'!$I$3:$AN$10473))</f>
        <v>0</v>
      </c>
      <c r="K37" s="230">
        <f>IF(K36="","",IF(DAY(K36+1)=1,"",K36+1))</f>
        <v>42521</v>
      </c>
      <c r="L37" s="46" t="str">
        <f t="shared" si="3"/>
        <v>5Tue</v>
      </c>
      <c r="M37" s="231">
        <f>SUMPRODUCT((M$6='Raw Data'!$I$2:$AN$2)*(K37='Raw Data'!$B$3:$B$10473)*('Raw Data'!$I$3:$AN$10473))</f>
        <v>226</v>
      </c>
      <c r="N37" s="14"/>
      <c r="O37" s="49" t="s">
        <v>94</v>
      </c>
      <c r="P37" s="53">
        <f t="shared" si="88"/>
        <v>3.2638615808100666E-2</v>
      </c>
      <c r="Q37" s="53">
        <f t="shared" si="89"/>
        <v>2.7721774193548387E-2</v>
      </c>
      <c r="R37" s="53">
        <f t="shared" si="90"/>
        <v>2.0219526285384173E-2</v>
      </c>
      <c r="S37" s="53">
        <f t="shared" si="91"/>
        <v>2.703073545554336E-2</v>
      </c>
      <c r="T37" s="55">
        <f>IFERROR(MEDIAN(P37:S37),"")</f>
        <v>2.7376254824545872E-2</v>
      </c>
      <c r="U37" s="246"/>
      <c r="V37" s="230">
        <f>IF(V36="","",IF(DAY(V36+1)=1,"",V36+1))</f>
        <v>42613</v>
      </c>
      <c r="W37" s="46" t="str">
        <f t="shared" si="4"/>
        <v>5Wed</v>
      </c>
      <c r="X37" s="231">
        <f>SUMPRODUCT((X$6='Raw Data'!$I$2:$AN$2)*(V37='Raw Data'!$B$3:$B$10473)*('Raw Data'!$I$3:$AN$10473))</f>
        <v>251</v>
      </c>
      <c r="Y37" s="230">
        <f>IF(Y36="","",IF(DAY(Y36+1)=1,"",Y36+1))</f>
        <v>42582</v>
      </c>
      <c r="Z37" s="46" t="str">
        <f t="shared" si="5"/>
        <v>5Sun</v>
      </c>
      <c r="AA37" s="231">
        <f>SUMPRODUCT((AA$6='Raw Data'!$I$2:$AN$2)*(Y37='Raw Data'!$B$3:$B$10473)*('Raw Data'!$I$3:$AN$10473))</f>
        <v>230</v>
      </c>
      <c r="AB37" s="230" t="str">
        <f>IF(AB36="","",IF(DAY(AB36+1)=1,"",AB36+1))</f>
        <v/>
      </c>
      <c r="AC37" s="46" t="str">
        <f t="shared" si="6"/>
        <v/>
      </c>
      <c r="AD37" s="231">
        <f>SUMPRODUCT((AD$6='Raw Data'!$I$2:$AN$2)*(AB37='Raw Data'!$B$3:$B$10473)*('Raw Data'!$I$3:$AN$10473))</f>
        <v>0</v>
      </c>
      <c r="AE37" s="230">
        <f>IF(AE36="","",IF(DAY(AE36+1)=1,"",AE36+1))</f>
        <v>42521</v>
      </c>
      <c r="AF37" s="46" t="str">
        <f t="shared" si="7"/>
        <v>5Tue</v>
      </c>
      <c r="AG37" s="231">
        <f>SUMPRODUCT((AG$6='Raw Data'!$I$2:$AN$2)*(AE37='Raw Data'!$B$3:$B$10473)*('Raw Data'!$I$3:$AN$10473))</f>
        <v>221</v>
      </c>
      <c r="AH37" s="14"/>
      <c r="AI37" s="49" t="s">
        <v>94</v>
      </c>
      <c r="AJ37" s="53">
        <f t="shared" si="308"/>
        <v>3.4620991253644318E-2</v>
      </c>
      <c r="AK37" s="53">
        <f t="shared" si="94"/>
        <v>2.6548672566371681E-2</v>
      </c>
      <c r="AL37" s="53">
        <f t="shared" si="95"/>
        <v>2.4822294933995261E-2</v>
      </c>
      <c r="AM37" s="53">
        <f t="shared" si="96"/>
        <v>3.4037294989889916E-2</v>
      </c>
      <c r="AN37" s="55">
        <f>IFERROR(MEDIAN(AJ37:AM37),"")</f>
        <v>3.0292983778130798E-2</v>
      </c>
      <c r="AO37" s="246"/>
      <c r="AP37" s="230">
        <f>IF(AP36="","",IF(DAY(AP36+1)=1,"",AP36+1))</f>
        <v>42613</v>
      </c>
      <c r="AQ37" s="46" t="str">
        <f t="shared" si="8"/>
        <v>5Wed</v>
      </c>
      <c r="AR37" s="231">
        <f>SUMPRODUCT((AR$6='Raw Data'!$I$2:$AN$2)*(AP37='Raw Data'!$B$3:$B$10473)*('Raw Data'!$I$3:$AN$10473))</f>
        <v>104</v>
      </c>
      <c r="AS37" s="230">
        <f>IF(AS36="","",IF(DAY(AS36+1)=1,"",AS36+1))</f>
        <v>42582</v>
      </c>
      <c r="AT37" s="46" t="str">
        <f t="shared" si="9"/>
        <v>5Sun</v>
      </c>
      <c r="AU37" s="231">
        <f>SUMPRODUCT((AU$6='Raw Data'!$I$2:$AN$2)*(AS37='Raw Data'!$B$3:$B$10473)*('Raw Data'!$I$3:$AN$10473))</f>
        <v>113</v>
      </c>
      <c r="AV37" s="230" t="str">
        <f>IF(AV36="","",IF(DAY(AV36+1)=1,"",AV36+1))</f>
        <v/>
      </c>
      <c r="AW37" s="46" t="str">
        <f t="shared" si="10"/>
        <v/>
      </c>
      <c r="AX37" s="231">
        <f>SUMPRODUCT((AX$6='Raw Data'!$I$2:$AN$2)*(AV37='Raw Data'!$B$3:$B$10473)*('Raw Data'!$I$3:$AN$10473))</f>
        <v>0</v>
      </c>
      <c r="AY37" s="230">
        <f>IF(AY36="","",IF(DAY(AY36+1)=1,"",AY36+1))</f>
        <v>42521</v>
      </c>
      <c r="AZ37" s="46" t="str">
        <f t="shared" si="11"/>
        <v>5Tue</v>
      </c>
      <c r="BA37" s="231">
        <f>SUMPRODUCT((BA$6='Raw Data'!$I$2:$AN$2)*(AY37='Raw Data'!$B$3:$B$10473)*('Raw Data'!$I$3:$AN$10473))</f>
        <v>92</v>
      </c>
      <c r="BB37" s="14"/>
      <c r="BC37" s="49" t="s">
        <v>94</v>
      </c>
      <c r="BD37" s="53">
        <f t="shared" si="309"/>
        <v>2.8525512253917237E-2</v>
      </c>
      <c r="BE37" s="53">
        <f t="shared" si="99"/>
        <v>2.9664324746291961E-2</v>
      </c>
      <c r="BF37" s="53">
        <f t="shared" si="100"/>
        <v>2.3406221127194333E-2</v>
      </c>
      <c r="BG37" s="53">
        <f t="shared" si="101"/>
        <v>3.7306642402183801E-2</v>
      </c>
      <c r="BH37" s="55">
        <f>IFERROR(MEDIAN(BD37:BG37),"")</f>
        <v>2.9094918500104601E-2</v>
      </c>
      <c r="BI37" s="246"/>
      <c r="BJ37" s="230">
        <f>IF(BJ36="","",IF(DAY(BJ36+1)=1,"",BJ36+1))</f>
        <v>42613</v>
      </c>
      <c r="BK37" s="46" t="str">
        <f t="shared" si="12"/>
        <v>5Wed</v>
      </c>
      <c r="BL37" s="231">
        <f>SUMPRODUCT((BL$6='Raw Data'!$I$2:$AN$2)*(BJ37='Raw Data'!$B$3:$B$10473)*('Raw Data'!$I$3:$AN$10473))</f>
        <v>30</v>
      </c>
      <c r="BM37" s="230">
        <f>IF(BM36="","",IF(DAY(BM36+1)=1,"",BM36+1))</f>
        <v>42582</v>
      </c>
      <c r="BN37" s="46" t="str">
        <f t="shared" si="13"/>
        <v>5Sun</v>
      </c>
      <c r="BO37" s="231">
        <f>SUMPRODUCT((BO$6='Raw Data'!$I$2:$AN$2)*(BM37='Raw Data'!$B$3:$B$10473)*('Raw Data'!$I$3:$AN$10473))</f>
        <v>31</v>
      </c>
      <c r="BP37" s="230" t="str">
        <f>IF(BP36="","",IF(DAY(BP36+1)=1,"",BP36+1))</f>
        <v/>
      </c>
      <c r="BQ37" s="46" t="str">
        <f t="shared" si="14"/>
        <v/>
      </c>
      <c r="BR37" s="231">
        <f>SUMPRODUCT((BR$6='Raw Data'!$I$2:$AN$2)*(BP37='Raw Data'!$B$3:$B$10473)*('Raw Data'!$I$3:$AN$10473))</f>
        <v>0</v>
      </c>
      <c r="BS37" s="230">
        <f>IF(BS36="","",IF(DAY(BS36+1)=1,"",BS36+1))</f>
        <v>42521</v>
      </c>
      <c r="BT37" s="46" t="str">
        <f t="shared" si="15"/>
        <v>5Tue</v>
      </c>
      <c r="BU37" s="231">
        <f>SUMPRODUCT((BU$6='Raw Data'!$I$2:$AN$2)*(BS37='Raw Data'!$B$3:$B$10473)*('Raw Data'!$I$3:$AN$10473))</f>
        <v>41</v>
      </c>
      <c r="BV37" s="14"/>
      <c r="BW37" s="49" t="s">
        <v>94</v>
      </c>
      <c r="BX37" s="53">
        <f t="shared" si="310"/>
        <v>2.0850708924103418E-2</v>
      </c>
      <c r="BY37" s="53">
        <f t="shared" si="104"/>
        <v>3.6091549295774648E-2</v>
      </c>
      <c r="BZ37" s="53">
        <f t="shared" si="105"/>
        <v>2.2405660377358489E-2</v>
      </c>
      <c r="CA37" s="53">
        <f t="shared" si="106"/>
        <v>3.108003108003108E-2</v>
      </c>
      <c r="CB37" s="55">
        <f>IFERROR(MEDIAN(BX37:CA37),"")</f>
        <v>2.6742845728694786E-2</v>
      </c>
      <c r="CC37" s="246"/>
      <c r="CD37" s="230">
        <f>IF(CD36="","",IF(DAY(CD36+1)=1,"",CD36+1))</f>
        <v>42613</v>
      </c>
      <c r="CE37" s="46" t="str">
        <f t="shared" si="16"/>
        <v>5Wed</v>
      </c>
      <c r="CF37" s="231">
        <f>SUMPRODUCT((CF$6='Raw Data'!$I$2:$AN$2)*(CD37='Raw Data'!$B$3:$B$10473)*('Raw Data'!$I$3:$AN$10473))</f>
        <v>564</v>
      </c>
      <c r="CG37" s="230">
        <f>IF(CG36="","",IF(DAY(CG36+1)=1,"",CG36+1))</f>
        <v>42582</v>
      </c>
      <c r="CH37" s="46" t="str">
        <f t="shared" si="17"/>
        <v>5Sun</v>
      </c>
      <c r="CI37" s="231">
        <f>SUMPRODUCT((CI$6='Raw Data'!$I$2:$AN$2)*(CG37='Raw Data'!$B$3:$B$10473)*('Raw Data'!$I$3:$AN$10473))</f>
        <v>288</v>
      </c>
      <c r="CJ37" s="230" t="str">
        <f>IF(CJ36="","",IF(DAY(CJ36+1)=1,"",CJ36+1))</f>
        <v/>
      </c>
      <c r="CK37" s="46" t="str">
        <f t="shared" si="18"/>
        <v/>
      </c>
      <c r="CL37" s="231">
        <f>SUMPRODUCT((CL$6='Raw Data'!$I$2:$AN$2)*(CJ37='Raw Data'!$B$3:$B$10473)*('Raw Data'!$I$3:$AN$10473))</f>
        <v>0</v>
      </c>
      <c r="CM37" s="230">
        <f>IF(CM36="","",IF(DAY(CM36+1)=1,"",CM36+1))</f>
        <v>42521</v>
      </c>
      <c r="CN37" s="46" t="str">
        <f t="shared" si="19"/>
        <v>5Tue</v>
      </c>
      <c r="CO37" s="231">
        <f>SUMPRODUCT((CO$6='Raw Data'!$I$2:$AN$2)*(CM37='Raw Data'!$B$3:$B$10473)*('Raw Data'!$I$3:$AN$10473))</f>
        <v>532</v>
      </c>
      <c r="CP37" s="14"/>
      <c r="CQ37" s="49" t="s">
        <v>94</v>
      </c>
      <c r="CR37" s="53">
        <f t="shared" si="311"/>
        <v>2.5009061254077564E-2</v>
      </c>
      <c r="CS37" s="53">
        <f t="shared" si="109"/>
        <v>2.4478896224315705E-2</v>
      </c>
      <c r="CT37" s="53">
        <f t="shared" si="110"/>
        <v>2.5468105363376705E-2</v>
      </c>
      <c r="CU37" s="53">
        <f t="shared" si="111"/>
        <v>1.9264315510049299E-2</v>
      </c>
      <c r="CV37" s="55">
        <f>IFERROR(MEDIAN(CR37:CU37),"")</f>
        <v>2.4743978739196634E-2</v>
      </c>
      <c r="CW37" s="246"/>
      <c r="CX37" s="230">
        <f>IF(CX36="","",IF(DAY(CX36+1)=1,"",CX36+1))</f>
        <v>42613</v>
      </c>
      <c r="CY37" s="46" t="str">
        <f t="shared" si="20"/>
        <v>5Wed</v>
      </c>
      <c r="CZ37" s="231">
        <f>SUMPRODUCT((CZ$6='Raw Data'!$I$2:$AN$2)*(CX37='Raw Data'!$B$3:$B$10473)*('Raw Data'!$I$3:$AN$10473))</f>
        <v>91</v>
      </c>
      <c r="DA37" s="230">
        <f>IF(DA36="","",IF(DAY(DA36+1)=1,"",DA36+1))</f>
        <v>42582</v>
      </c>
      <c r="DB37" s="46" t="str">
        <f t="shared" si="21"/>
        <v>5Sun</v>
      </c>
      <c r="DC37" s="231">
        <f>SUMPRODUCT((DC$6='Raw Data'!$I$2:$AN$2)*(DA37='Raw Data'!$B$3:$B$10473)*('Raw Data'!$I$3:$AN$10473))</f>
        <v>110</v>
      </c>
      <c r="DD37" s="230" t="str">
        <f>IF(DD36="","",IF(DAY(DD36+1)=1,"",DD36+1))</f>
        <v/>
      </c>
      <c r="DE37" s="46" t="str">
        <f t="shared" si="22"/>
        <v/>
      </c>
      <c r="DF37" s="231">
        <f>SUMPRODUCT((DF$6='Raw Data'!$I$2:$AN$2)*(DD37='Raw Data'!$B$3:$B$10473)*('Raw Data'!$I$3:$AN$10473))</f>
        <v>0</v>
      </c>
      <c r="DG37" s="230">
        <f>IF(DG36="","",IF(DAY(DG36+1)=1,"",DG36+1))</f>
        <v>42613</v>
      </c>
      <c r="DH37" s="46" t="str">
        <f t="shared" si="23"/>
        <v>5Wed</v>
      </c>
      <c r="DI37" s="231">
        <f>SUMPRODUCT((DI$6='Raw Data'!$I$2:$AN$2)*(DG37='Raw Data'!$B$3:$B$10473)*('Raw Data'!$I$3:$AN$10473))</f>
        <v>91</v>
      </c>
      <c r="DJ37" s="14"/>
      <c r="DK37" s="49" t="s">
        <v>94</v>
      </c>
      <c r="DL37" s="53">
        <f t="shared" si="312"/>
        <v>2.626844188557035E-2</v>
      </c>
      <c r="DM37" s="53">
        <f t="shared" si="114"/>
        <v>2.145002145002145E-2</v>
      </c>
      <c r="DN37" s="53">
        <f t="shared" si="115"/>
        <v>2.5884665792922673E-2</v>
      </c>
      <c r="DO37" s="53">
        <f t="shared" si="116"/>
        <v>2.626844188557035E-2</v>
      </c>
      <c r="DP37" s="55">
        <f>IFERROR(MEDIAN(DL37:DO37),"")</f>
        <v>2.6076553839246511E-2</v>
      </c>
      <c r="DQ37" s="246"/>
      <c r="DR37" s="230">
        <f>IF(DR36="","",IF(DAY(DR36+1)=1,"",DR36+1))</f>
        <v>42613</v>
      </c>
      <c r="DS37" s="46" t="str">
        <f t="shared" si="24"/>
        <v>5Wed</v>
      </c>
      <c r="DT37" s="231">
        <f>SUMPRODUCT((DT$6='Raw Data'!$I$2:$AN$2)*(DR37='Raw Data'!$B$3:$B$10473)*('Raw Data'!$I$3:$AN$10473))</f>
        <v>425</v>
      </c>
      <c r="DU37" s="230">
        <f>IF(DU36="","",IF(DAY(DU36+1)=1,"",DU36+1))</f>
        <v>42582</v>
      </c>
      <c r="DV37" s="46" t="str">
        <f t="shared" si="25"/>
        <v>5Sun</v>
      </c>
      <c r="DW37" s="231">
        <f>SUMPRODUCT((DW$6='Raw Data'!$I$2:$AN$2)*(DU37='Raw Data'!$B$3:$B$10473)*('Raw Data'!$I$3:$AN$10473))</f>
        <v>322</v>
      </c>
      <c r="DX37" s="230" t="str">
        <f>IF(DX36="","",IF(DAY(DX36+1)=1,"",DX36+1))</f>
        <v/>
      </c>
      <c r="DY37" s="46" t="str">
        <f t="shared" si="26"/>
        <v/>
      </c>
      <c r="DZ37" s="231">
        <f>SUMPRODUCT((DZ$6='Raw Data'!$I$2:$AN$2)*(DX37='Raw Data'!$B$3:$B$10473)*('Raw Data'!$I$3:$AN$10473))</f>
        <v>0</v>
      </c>
      <c r="EA37" s="230">
        <f>IF(EA36="","",IF(DAY(EA36+1)=1,"",EA36+1))</f>
        <v>42521</v>
      </c>
      <c r="EB37" s="46" t="str">
        <f t="shared" si="27"/>
        <v>5Tue</v>
      </c>
      <c r="EC37" s="231">
        <f>SUMPRODUCT((EC$6='Raw Data'!$I$2:$AN$2)*(EA37='Raw Data'!$B$3:$B$10473)*('Raw Data'!$I$3:$AN$10473))</f>
        <v>107</v>
      </c>
      <c r="ED37" s="14"/>
      <c r="EE37" s="49" t="s">
        <v>94</v>
      </c>
      <c r="EF37" s="53">
        <f t="shared" si="313"/>
        <v>1.9172113289760349E-2</v>
      </c>
      <c r="EG37" s="53">
        <f t="shared" si="119"/>
        <v>0</v>
      </c>
      <c r="EH37" s="53">
        <f t="shared" si="120"/>
        <v>2.7386880277116259E-2</v>
      </c>
      <c r="EI37" s="53">
        <f t="shared" si="121"/>
        <v>2.3098482651976417E-2</v>
      </c>
      <c r="EJ37" s="55">
        <f>IFERROR(MEDIAN(EF37:EI37),"")</f>
        <v>2.1135297970868383E-2</v>
      </c>
      <c r="EK37" s="246"/>
      <c r="EL37" s="230">
        <f>IF(EL36="","",IF(DAY(EL36+1)=1,"",EL36+1))</f>
        <v>42613</v>
      </c>
      <c r="EM37" s="46" t="str">
        <f t="shared" si="28"/>
        <v>5Wed</v>
      </c>
      <c r="EN37" s="231">
        <f>SUMPRODUCT((EN$6='Raw Data'!$I$2:$AN$2)*(EL37='Raw Data'!$B$3:$B$10473)*('Raw Data'!$I$3:$AN$10473))</f>
        <v>3004</v>
      </c>
      <c r="EO37" s="230">
        <f>IF(EO36="","",IF(DAY(EO36+1)=1,"",EO36+1))</f>
        <v>42582</v>
      </c>
      <c r="EP37" s="46" t="str">
        <f t="shared" si="29"/>
        <v>5Sun</v>
      </c>
      <c r="EQ37" s="231">
        <f>SUMPRODUCT((EQ$6='Raw Data'!$I$2:$AN$2)*(EO37='Raw Data'!$B$3:$B$10473)*('Raw Data'!$I$3:$AN$10473))</f>
        <v>1623</v>
      </c>
      <c r="ER37" s="230" t="str">
        <f>IF(ER36="","",IF(DAY(ER36+1)=1,"",ER36+1))</f>
        <v/>
      </c>
      <c r="ES37" s="46" t="str">
        <f t="shared" si="30"/>
        <v/>
      </c>
      <c r="ET37" s="231">
        <f>SUMPRODUCT((ET$6='Raw Data'!$I$2:$AN$2)*(ER37='Raw Data'!$B$3:$B$10473)*('Raw Data'!$I$3:$AN$10473))</f>
        <v>0</v>
      </c>
      <c r="EU37" s="230">
        <f>IF(EU36="","",IF(DAY(EU36+1)=1,"",EU36+1))</f>
        <v>42521</v>
      </c>
      <c r="EV37" s="46" t="str">
        <f t="shared" si="31"/>
        <v>5Tue</v>
      </c>
      <c r="EW37" s="231">
        <f>SUMPRODUCT((EW$6='Raw Data'!$I$2:$AN$2)*(EU37='Raw Data'!$B$3:$B$10473)*('Raw Data'!$I$3:$AN$10473))</f>
        <v>3641</v>
      </c>
      <c r="EX37" s="14"/>
      <c r="EY37" s="49" t="s">
        <v>94</v>
      </c>
      <c r="EZ37" s="53">
        <f t="shared" si="314"/>
        <v>2.3756375562733044E-2</v>
      </c>
      <c r="FA37" s="53">
        <f t="shared" si="124"/>
        <v>2.4054623222717821E-2</v>
      </c>
      <c r="FB37" s="53">
        <f t="shared" si="125"/>
        <v>2.2867251998427467E-2</v>
      </c>
      <c r="FC37" s="53">
        <f t="shared" si="126"/>
        <v>2.1732941064819208E-2</v>
      </c>
      <c r="FD37" s="55">
        <f>IFERROR(MEDIAN(EZ37:FC37),"")</f>
        <v>2.3311813780580254E-2</v>
      </c>
      <c r="FE37" s="246"/>
      <c r="FF37" s="230">
        <f>IF(FF36="","",IF(DAY(FF36+1)=1,"",FF36+1))</f>
        <v>42613</v>
      </c>
      <c r="FG37" s="46" t="str">
        <f t="shared" si="32"/>
        <v>5Wed</v>
      </c>
      <c r="FH37" s="231">
        <f>SUMPRODUCT((FH$6='Raw Data'!$I$2:$AN$2)*(FF37='Raw Data'!$B$3:$B$10473)*('Raw Data'!$I$3:$AN$10473))</f>
        <v>2322</v>
      </c>
      <c r="FI37" s="230">
        <f>IF(FI36="","",IF(DAY(FI36+1)=1,"",FI36+1))</f>
        <v>42582</v>
      </c>
      <c r="FJ37" s="46" t="str">
        <f t="shared" si="33"/>
        <v>5Sun</v>
      </c>
      <c r="FK37" s="231">
        <f>SUMPRODUCT((FK$6='Raw Data'!$I$2:$AN$2)*(FI37='Raw Data'!$B$3:$B$10473)*('Raw Data'!$I$3:$AN$10473))</f>
        <v>1720</v>
      </c>
      <c r="FL37" s="230" t="str">
        <f>IF(FL36="","",IF(DAY(FL36+1)=1,"",FL36+1))</f>
        <v/>
      </c>
      <c r="FM37" s="46" t="str">
        <f t="shared" si="34"/>
        <v/>
      </c>
      <c r="FN37" s="231">
        <f>SUMPRODUCT((FN$6='Raw Data'!$I$2:$AN$2)*(FL37='Raw Data'!$B$3:$B$10473)*('Raw Data'!$I$3:$AN$10473))</f>
        <v>0</v>
      </c>
      <c r="FO37" s="230">
        <f>IF(FO36="","",IF(DAY(FO36+1)=1,"",FO36+1))</f>
        <v>42521</v>
      </c>
      <c r="FP37" s="46" t="str">
        <f t="shared" si="35"/>
        <v>5Tue</v>
      </c>
      <c r="FQ37" s="231">
        <f>SUMPRODUCT((FQ$6='Raw Data'!$I$2:$AN$2)*(FO37='Raw Data'!$B$3:$B$10473)*('Raw Data'!$I$3:$AN$10473))</f>
        <v>2176</v>
      </c>
      <c r="FR37" s="14"/>
      <c r="FS37" s="49" t="s">
        <v>94</v>
      </c>
      <c r="FT37" s="53">
        <f t="shared" si="315"/>
        <v>2.8057832460909229E-2</v>
      </c>
      <c r="FU37" s="53">
        <f t="shared" si="129"/>
        <v>2.8600013799765404E-2</v>
      </c>
      <c r="FV37" s="53">
        <f t="shared" si="130"/>
        <v>2.502167914860071E-2</v>
      </c>
      <c r="FW37" s="53">
        <f t="shared" si="131"/>
        <v>2.6573842170055609E-2</v>
      </c>
      <c r="FX37" s="55">
        <f>IFERROR(MEDIAN(FT37:FW37),"")</f>
        <v>2.731583731548242E-2</v>
      </c>
      <c r="FY37" s="246"/>
      <c r="FZ37" s="230">
        <f>IF(FZ36="","",IF(DAY(FZ36+1)=1,"",FZ36+1))</f>
        <v>42613</v>
      </c>
      <c r="GA37" s="46" t="str">
        <f t="shared" si="36"/>
        <v>5Wed</v>
      </c>
      <c r="GB37" s="231">
        <f>SUMPRODUCT((GB$6='Raw Data'!$I$2:$AN$2)*(FZ37='Raw Data'!$B$3:$B$10473)*('Raw Data'!$I$3:$AN$10473))</f>
        <v>177</v>
      </c>
      <c r="GC37" s="230">
        <f>IF(GC36="","",IF(DAY(GC36+1)=1,"",GC36+1))</f>
        <v>42582</v>
      </c>
      <c r="GD37" s="46" t="str">
        <f t="shared" si="37"/>
        <v>5Sun</v>
      </c>
      <c r="GE37" s="231">
        <f>SUMPRODUCT((GE$6='Raw Data'!$I$2:$AN$2)*(GC37='Raw Data'!$B$3:$B$10473)*('Raw Data'!$I$3:$AN$10473))</f>
        <v>99</v>
      </c>
      <c r="GF37" s="230" t="str">
        <f>IF(GF36="","",IF(DAY(GF36+1)=1,"",GF36+1))</f>
        <v/>
      </c>
      <c r="GG37" s="46" t="str">
        <f t="shared" si="38"/>
        <v/>
      </c>
      <c r="GH37" s="231">
        <f>SUMPRODUCT((GH$6='Raw Data'!$I$2:$AN$2)*(GF37='Raw Data'!$B$3:$B$10473)*('Raw Data'!$I$3:$AN$10473))</f>
        <v>0</v>
      </c>
      <c r="GI37" s="230">
        <f>IF(GI36="","",IF(DAY(GI36+1)=1,"",GI36+1))</f>
        <v>42521</v>
      </c>
      <c r="GJ37" s="46" t="str">
        <f t="shared" si="39"/>
        <v>5Tue</v>
      </c>
      <c r="GK37" s="231">
        <f>SUMPRODUCT((GK$6='Raw Data'!$I$2:$AN$2)*(GI37='Raw Data'!$B$3:$B$10473)*('Raw Data'!$I$3:$AN$10473))</f>
        <v>171</v>
      </c>
      <c r="GL37" s="14"/>
      <c r="GM37" s="49" t="s">
        <v>94</v>
      </c>
      <c r="GN37" s="53">
        <f t="shared" si="316"/>
        <v>2.7107061503416855E-2</v>
      </c>
      <c r="GO37" s="53">
        <f t="shared" si="134"/>
        <v>2.7277039848197345E-2</v>
      </c>
      <c r="GP37" s="53">
        <f t="shared" si="135"/>
        <v>2.661771454795778E-2</v>
      </c>
      <c r="GQ37" s="53">
        <f t="shared" si="136"/>
        <v>1.8680811808118081E-2</v>
      </c>
      <c r="GR37" s="55">
        <f>IFERROR(MEDIAN(GN37:GQ37),"")</f>
        <v>2.6862388025687318E-2</v>
      </c>
      <c r="GS37" s="246"/>
      <c r="GT37" s="230">
        <f>IF(GT36="","",IF(DAY(GT36+1)=1,"",GT36+1))</f>
        <v>42613</v>
      </c>
      <c r="GU37" s="46" t="str">
        <f t="shared" si="40"/>
        <v>5Wed</v>
      </c>
      <c r="GV37" s="231">
        <f>SUMPRODUCT((GV$6='Raw Data'!$I$2:$AN$2)*(GT37='Raw Data'!$B$3:$B$10473)*('Raw Data'!$I$3:$AN$10473))</f>
        <v>69</v>
      </c>
      <c r="GW37" s="230">
        <f>IF(GW36="","",IF(DAY(GW36+1)=1,"",GW36+1))</f>
        <v>42582</v>
      </c>
      <c r="GX37" s="46" t="str">
        <f t="shared" si="41"/>
        <v>5Sun</v>
      </c>
      <c r="GY37" s="231">
        <f>SUMPRODUCT((GY$6='Raw Data'!$I$2:$AN$2)*(GW37='Raw Data'!$B$3:$B$10473)*('Raw Data'!$I$3:$AN$10473))</f>
        <v>113</v>
      </c>
      <c r="GZ37" s="230" t="str">
        <f>IF(GZ36="","",IF(DAY(GZ36+1)=1,"",GZ36+1))</f>
        <v/>
      </c>
      <c r="HA37" s="46" t="str">
        <f t="shared" si="42"/>
        <v/>
      </c>
      <c r="HB37" s="231">
        <f>SUMPRODUCT((HB$6='Raw Data'!$I$2:$AN$2)*(GZ37='Raw Data'!$B$3:$B$10473)*('Raw Data'!$I$3:$AN$10473))</f>
        <v>0</v>
      </c>
      <c r="HC37" s="230">
        <f>IF(HC36="","",IF(DAY(HC36+1)=1,"",HC36+1))</f>
        <v>42521</v>
      </c>
      <c r="HD37" s="46" t="str">
        <f t="shared" si="43"/>
        <v>5Tue</v>
      </c>
      <c r="HE37" s="231">
        <f>SUMPRODUCT((HE$6='Raw Data'!$I$2:$AN$2)*(HC37='Raw Data'!$B$3:$B$10473)*('Raw Data'!$I$3:$AN$10473))</f>
        <v>76</v>
      </c>
      <c r="HF37" s="14"/>
      <c r="HG37" s="49" t="s">
        <v>94</v>
      </c>
      <c r="HH37" s="53">
        <f t="shared" si="317"/>
        <v>2.9076396807297605E-2</v>
      </c>
      <c r="HI37" s="53">
        <f t="shared" si="139"/>
        <v>2.3287057769816391E-2</v>
      </c>
      <c r="HJ37" s="53">
        <f t="shared" si="140"/>
        <v>1.5006821282401092E-2</v>
      </c>
      <c r="HK37" s="53">
        <f t="shared" si="141"/>
        <v>3.143893591293833E-2</v>
      </c>
      <c r="HL37" s="55">
        <f>IFERROR(MEDIAN(HH37:HK37),"")</f>
        <v>2.6181727288557E-2</v>
      </c>
      <c r="HM37" s="246"/>
      <c r="HN37" s="230">
        <f>IF(HN36="","",IF(DAY(HN36+1)=1,"",HN36+1))</f>
        <v>42613</v>
      </c>
      <c r="HO37" s="46" t="str">
        <f t="shared" si="44"/>
        <v>5Wed</v>
      </c>
      <c r="HP37" s="231">
        <f>SUMPRODUCT((HP$6='Raw Data'!$I$2:$AN$2)*(HN37='Raw Data'!$B$3:$B$10473)*('Raw Data'!$I$3:$AN$10473))</f>
        <v>133</v>
      </c>
      <c r="HQ37" s="230">
        <f>IF(HQ36="","",IF(DAY(HQ36+1)=1,"",HQ36+1))</f>
        <v>42582</v>
      </c>
      <c r="HR37" s="46" t="str">
        <f t="shared" si="45"/>
        <v>5Sun</v>
      </c>
      <c r="HS37" s="231">
        <f>SUMPRODUCT((HS$6='Raw Data'!$I$2:$AN$2)*(HQ37='Raw Data'!$B$3:$B$10473)*('Raw Data'!$I$3:$AN$10473))</f>
        <v>127</v>
      </c>
      <c r="HT37" s="230" t="str">
        <f>IF(HT36="","",IF(DAY(HT36+1)=1,"",HT36+1))</f>
        <v/>
      </c>
      <c r="HU37" s="46" t="str">
        <f t="shared" si="46"/>
        <v/>
      </c>
      <c r="HV37" s="231">
        <f>SUMPRODUCT((HV$6='Raw Data'!$I$2:$AN$2)*(HT37='Raw Data'!$B$3:$B$10473)*('Raw Data'!$I$3:$AN$10473))</f>
        <v>0</v>
      </c>
      <c r="HW37" s="230">
        <f>IF(HW36="","",IF(DAY(HW36+1)=1,"",HW36+1))</f>
        <v>42521</v>
      </c>
      <c r="HX37" s="46" t="str">
        <f t="shared" si="47"/>
        <v>5Tue</v>
      </c>
      <c r="HY37" s="231">
        <f>SUMPRODUCT((HY$6='Raw Data'!$I$2:$AN$2)*(HW37='Raw Data'!$B$3:$B$10473)*('Raw Data'!$I$3:$AN$10473))</f>
        <v>180</v>
      </c>
      <c r="HZ37" s="14"/>
      <c r="IA37" s="49" t="s">
        <v>94</v>
      </c>
      <c r="IB37" s="53">
        <f t="shared" si="318"/>
        <v>3.624868282402529E-2</v>
      </c>
      <c r="IC37" s="53">
        <f t="shared" si="144"/>
        <v>2.8228782287822878E-2</v>
      </c>
      <c r="ID37" s="53">
        <f t="shared" si="145"/>
        <v>3.3627937055399869E-2</v>
      </c>
      <c r="IE37" s="53">
        <f t="shared" si="146"/>
        <v>2.6138096275321279E-2</v>
      </c>
      <c r="IF37" s="55">
        <f>IFERROR(MEDIAN(IB37:IE37),"")</f>
        <v>3.0928359671611373E-2</v>
      </c>
      <c r="IG37" s="246"/>
      <c r="IH37" s="230">
        <f>IF(IH36="","",IF(DAY(IH36+1)=1,"",IH36+1))</f>
        <v>42613</v>
      </c>
      <c r="II37" s="46" t="str">
        <f t="shared" si="48"/>
        <v>5Wed</v>
      </c>
      <c r="IJ37" s="231">
        <f>SUMPRODUCT((IJ$6='Raw Data'!$I$2:$AN$2)*(IH37='Raw Data'!$B$3:$B$10473)*('Raw Data'!$I$3:$AN$10473))</f>
        <v>43</v>
      </c>
      <c r="IK37" s="230">
        <f>IF(IK36="","",IF(DAY(IK36+1)=1,"",IK36+1))</f>
        <v>42582</v>
      </c>
      <c r="IL37" s="46" t="str">
        <f t="shared" si="49"/>
        <v>5Sun</v>
      </c>
      <c r="IM37" s="231">
        <f>SUMPRODUCT((IM$6='Raw Data'!$I$2:$AN$2)*(IK37='Raw Data'!$B$3:$B$10473)*('Raw Data'!$I$3:$AN$10473))</f>
        <v>0</v>
      </c>
      <c r="IN37" s="230" t="str">
        <f>IF(IN36="","",IF(DAY(IN36+1)=1,"",IN36+1))</f>
        <v/>
      </c>
      <c r="IO37" s="46" t="str">
        <f t="shared" si="50"/>
        <v/>
      </c>
      <c r="IP37" s="231">
        <f>SUMPRODUCT((IP$6='Raw Data'!$I$2:$AN$2)*(IN37='Raw Data'!$B$3:$B$10473)*('Raw Data'!$I$3:$AN$10473))</f>
        <v>0</v>
      </c>
      <c r="IQ37" s="230">
        <f>IF(IQ36="","",IF(DAY(IQ36+1)=1,"",IQ36+1))</f>
        <v>42521</v>
      </c>
      <c r="IR37" s="46" t="str">
        <f t="shared" si="51"/>
        <v>5Tue</v>
      </c>
      <c r="IS37" s="231">
        <f>SUMPRODUCT((IS$6='Raw Data'!$I$2:$AN$2)*(IQ37='Raw Data'!$B$3:$B$10473)*('Raw Data'!$I$3:$AN$10473))</f>
        <v>21</v>
      </c>
      <c r="IT37" s="14"/>
      <c r="IU37" s="49" t="s">
        <v>94</v>
      </c>
      <c r="IV37" s="53">
        <f t="shared" si="319"/>
        <v>0</v>
      </c>
      <c r="IW37" s="53">
        <f t="shared" si="149"/>
        <v>0</v>
      </c>
      <c r="IX37" s="53">
        <f t="shared" si="150"/>
        <v>0</v>
      </c>
      <c r="IY37" s="53">
        <f t="shared" si="151"/>
        <v>0</v>
      </c>
      <c r="IZ37" s="55">
        <f>IFERROR(MEDIAN(IV37:IY37),"")</f>
        <v>0</v>
      </c>
      <c r="JA37" s="246"/>
      <c r="JB37" s="230">
        <f>IF(JB36="","",IF(DAY(JB36+1)=1,"",JB36+1))</f>
        <v>42613</v>
      </c>
      <c r="JC37" s="46" t="str">
        <f t="shared" si="52"/>
        <v>5Wed</v>
      </c>
      <c r="JD37" s="231">
        <f>SUMPRODUCT((JD$6='Raw Data'!$I$2:$AN$2)*(JB37='Raw Data'!$B$3:$B$10473)*('Raw Data'!$I$3:$AN$10473))</f>
        <v>81</v>
      </c>
      <c r="JE37" s="230">
        <f>IF(JE36="","",IF(DAY(JE36+1)=1,"",JE36+1))</f>
        <v>42582</v>
      </c>
      <c r="JF37" s="46" t="str">
        <f t="shared" si="53"/>
        <v>5Sun</v>
      </c>
      <c r="JG37" s="231">
        <f>SUMPRODUCT((JG$6='Raw Data'!$I$2:$AN$2)*(JE37='Raw Data'!$B$3:$B$10473)*('Raw Data'!$I$3:$AN$10473))</f>
        <v>0</v>
      </c>
      <c r="JH37" s="230" t="str">
        <f>IF(JH36="","",IF(DAY(JH36+1)=1,"",JH36+1))</f>
        <v/>
      </c>
      <c r="JI37" s="46" t="str">
        <f t="shared" si="54"/>
        <v/>
      </c>
      <c r="JJ37" s="231">
        <f>SUMPRODUCT((JJ$6='Raw Data'!$I$2:$AN$2)*(JH37='Raw Data'!$B$3:$B$10473)*('Raw Data'!$I$3:$AN$10473))</f>
        <v>0</v>
      </c>
      <c r="JK37" s="230">
        <f>IF(JK36="","",IF(DAY(JK36+1)=1,"",JK36+1))</f>
        <v>42521</v>
      </c>
      <c r="JL37" s="46" t="str">
        <f t="shared" si="55"/>
        <v>5Tue</v>
      </c>
      <c r="JM37" s="231">
        <f>SUMPRODUCT((JM$6='Raw Data'!$I$2:$AN$2)*(JK37='Raw Data'!$B$3:$B$10473)*('Raw Data'!$I$3:$AN$10473))</f>
        <v>84</v>
      </c>
      <c r="JN37" s="14"/>
      <c r="JO37" s="49" t="s">
        <v>94</v>
      </c>
      <c r="JP37" s="53">
        <f t="shared" si="320"/>
        <v>0</v>
      </c>
      <c r="JQ37" s="53">
        <f t="shared" si="154"/>
        <v>0</v>
      </c>
      <c r="JR37" s="53">
        <f t="shared" si="155"/>
        <v>0</v>
      </c>
      <c r="JS37" s="53">
        <f t="shared" si="156"/>
        <v>0</v>
      </c>
      <c r="JT37" s="55">
        <f>IFERROR(MEDIAN(JP37:JS37),"")</f>
        <v>0</v>
      </c>
      <c r="JU37" s="246"/>
      <c r="JV37" s="230">
        <f>IF(JV36="","",IF(DAY(JV36+1)=1,"",JV36+1))</f>
        <v>42613</v>
      </c>
      <c r="JW37" s="46" t="str">
        <f t="shared" si="56"/>
        <v>5Wed</v>
      </c>
      <c r="JX37" s="231">
        <f>SUMPRODUCT((JX$6='Raw Data'!$I$2:$AN$2)*(JV37='Raw Data'!$B$3:$B$10473)*('Raw Data'!$I$3:$AN$10473))</f>
        <v>614</v>
      </c>
      <c r="JY37" s="230">
        <f>IF(JY36="","",IF(DAY(JY36+1)=1,"",JY36+1))</f>
        <v>42582</v>
      </c>
      <c r="JZ37" s="46" t="str">
        <f t="shared" si="57"/>
        <v>5Sun</v>
      </c>
      <c r="KA37" s="231">
        <f>SUMPRODUCT((KA$6='Raw Data'!$I$2:$AN$2)*(JY37='Raw Data'!$B$3:$B$10473)*('Raw Data'!$I$3:$AN$10473))</f>
        <v>137</v>
      </c>
      <c r="KB37" s="230" t="str">
        <f>IF(KB36="","",IF(DAY(KB36+1)=1,"",KB36+1))</f>
        <v/>
      </c>
      <c r="KC37" s="46" t="str">
        <f t="shared" si="58"/>
        <v/>
      </c>
      <c r="KD37" s="231">
        <f>SUMPRODUCT((KD$6='Raw Data'!$I$2:$AN$2)*(KB37='Raw Data'!$B$3:$B$10473)*('Raw Data'!$I$3:$AN$10473))</f>
        <v>0</v>
      </c>
      <c r="KE37" s="230">
        <f>IF(KE36="","",IF(DAY(KE36+1)=1,"",KE36+1))</f>
        <v>42521</v>
      </c>
      <c r="KF37" s="46" t="str">
        <f t="shared" si="59"/>
        <v>5Tue</v>
      </c>
      <c r="KG37" s="231">
        <f>SUMPRODUCT((KG$6='Raw Data'!$I$2:$AN$2)*(KE37='Raw Data'!$B$3:$B$10473)*('Raw Data'!$I$3:$AN$10473))</f>
        <v>693</v>
      </c>
      <c r="KH37" s="14"/>
      <c r="KI37" s="49" t="s">
        <v>94</v>
      </c>
      <c r="KJ37" s="53">
        <f t="shared" si="321"/>
        <v>9.5144998370804822E-3</v>
      </c>
      <c r="KK37" s="53">
        <f t="shared" si="159"/>
        <v>7.0981210855949892E-3</v>
      </c>
      <c r="KL37" s="53">
        <f t="shared" si="160"/>
        <v>1.0017513134851138E-2</v>
      </c>
      <c r="KM37" s="53">
        <f t="shared" si="161"/>
        <v>8.2968576468282484E-3</v>
      </c>
      <c r="KN37" s="55">
        <f>IFERROR(MEDIAN(KJ37:KM37),"")</f>
        <v>8.9056787419543662E-3</v>
      </c>
      <c r="KO37" s="246"/>
      <c r="KP37" s="230">
        <f>IF(KP36="","",IF(DAY(KP36+1)=1,"",KP36+1))</f>
        <v>42613</v>
      </c>
      <c r="KQ37" s="46" t="str">
        <f t="shared" si="60"/>
        <v>5Wed</v>
      </c>
      <c r="KR37" s="231">
        <f>SUMPRODUCT((KR$6='Raw Data'!$I$2:$AN$2)*(KP37='Raw Data'!$B$3:$B$10473)*('Raw Data'!$I$3:$AN$10473))</f>
        <v>126</v>
      </c>
      <c r="KS37" s="230">
        <f>IF(KS36="","",IF(DAY(KS36+1)=1,"",KS36+1))</f>
        <v>42582</v>
      </c>
      <c r="KT37" s="46" t="str">
        <f t="shared" si="61"/>
        <v>5Sun</v>
      </c>
      <c r="KU37" s="231">
        <f>SUMPRODUCT((KU$6='Raw Data'!$I$2:$AN$2)*(KS37='Raw Data'!$B$3:$B$10473)*('Raw Data'!$I$3:$AN$10473))</f>
        <v>66</v>
      </c>
      <c r="KV37" s="230" t="str">
        <f>IF(KV36="","",IF(DAY(KV36+1)=1,"",KV36+1))</f>
        <v/>
      </c>
      <c r="KW37" s="46" t="str">
        <f t="shared" si="62"/>
        <v/>
      </c>
      <c r="KX37" s="231">
        <f>SUMPRODUCT((KX$6='Raw Data'!$I$2:$AN$2)*(KV37='Raw Data'!$B$3:$B$10473)*('Raw Data'!$I$3:$AN$10473))</f>
        <v>0</v>
      </c>
      <c r="KY37" s="230">
        <f>IF(KY36="","",IF(DAY(KY36+1)=1,"",KY36+1))</f>
        <v>42521</v>
      </c>
      <c r="KZ37" s="46" t="str">
        <f t="shared" si="63"/>
        <v>5Tue</v>
      </c>
      <c r="LA37" s="231">
        <f>SUMPRODUCT((LA$6='Raw Data'!$I$2:$AN$2)*(KY37='Raw Data'!$B$3:$B$10473)*('Raw Data'!$I$3:$AN$10473))</f>
        <v>132</v>
      </c>
      <c r="LB37" s="14"/>
      <c r="LC37" s="49" t="s">
        <v>94</v>
      </c>
      <c r="LD37" s="53">
        <f t="shared" si="322"/>
        <v>2.6657313223430377E-2</v>
      </c>
      <c r="LE37" s="53">
        <f t="shared" si="164"/>
        <v>1.9513659561693184E-2</v>
      </c>
      <c r="LF37" s="53">
        <f t="shared" si="165"/>
        <v>2.0519397242705996E-2</v>
      </c>
      <c r="LG37" s="53">
        <f t="shared" si="166"/>
        <v>2.9702970297029702E-2</v>
      </c>
      <c r="LH37" s="55">
        <f>IFERROR(MEDIAN(LD37:LG37),"")</f>
        <v>2.3588355233068188E-2</v>
      </c>
      <c r="LI37" s="246"/>
      <c r="LJ37" s="230">
        <f>IF(LJ36="","",IF(DAY(LJ36+1)=1,"",LJ36+1))</f>
        <v>42613</v>
      </c>
      <c r="LK37" s="46" t="str">
        <f t="shared" si="64"/>
        <v>5Wed</v>
      </c>
      <c r="LL37" s="231">
        <f>SUMPRODUCT((LL$6='Raw Data'!$I$2:$AN$2)*(LJ37='Raw Data'!$B$3:$B$10473)*('Raw Data'!$I$3:$AN$10473))</f>
        <v>0</v>
      </c>
      <c r="LM37" s="230">
        <f>IF(LM36="","",IF(DAY(LM36+1)=1,"",LM36+1))</f>
        <v>42582</v>
      </c>
      <c r="LN37" s="46" t="str">
        <f t="shared" si="65"/>
        <v>5Sun</v>
      </c>
      <c r="LO37" s="231">
        <f>SUMPRODUCT((LO$6='Raw Data'!$I$2:$AN$2)*(LM37='Raw Data'!$B$3:$B$10473)*('Raw Data'!$I$3:$AN$10473))</f>
        <v>0</v>
      </c>
      <c r="LP37" s="230" t="str">
        <f>IF(LP36="","",IF(DAY(LP36+1)=1,"",LP36+1))</f>
        <v/>
      </c>
      <c r="LQ37" s="46" t="str">
        <f t="shared" si="66"/>
        <v/>
      </c>
      <c r="LR37" s="231">
        <f>SUMPRODUCT((LR$6='Raw Data'!$I$2:$AN$2)*(LP37='Raw Data'!$B$3:$B$10473)*('Raw Data'!$I$3:$AN$10473))</f>
        <v>0</v>
      </c>
      <c r="LS37" s="230">
        <f>IF(LS36="","",IF(DAY(LS36+1)=1,"",LS36+1))</f>
        <v>42521</v>
      </c>
      <c r="LT37" s="46" t="str">
        <f t="shared" si="67"/>
        <v>5Tue</v>
      </c>
      <c r="LU37" s="231">
        <f>SUMPRODUCT((LU$6='Raw Data'!$I$2:$AN$2)*(LS37='Raw Data'!$B$3:$B$10473)*('Raw Data'!$I$3:$AN$10473))</f>
        <v>0</v>
      </c>
      <c r="LV37" s="14"/>
      <c r="LW37" s="49" t="s">
        <v>94</v>
      </c>
      <c r="LX37" s="53" t="str">
        <f t="shared" si="323"/>
        <v/>
      </c>
      <c r="LY37" s="53" t="str">
        <f t="shared" si="169"/>
        <v/>
      </c>
      <c r="LZ37" s="53" t="str">
        <f t="shared" si="170"/>
        <v/>
      </c>
      <c r="MA37" s="53" t="str">
        <f t="shared" si="171"/>
        <v/>
      </c>
      <c r="MB37" s="55" t="str">
        <f>IFERROR(MEDIAN(LX37:MA37),"")</f>
        <v/>
      </c>
      <c r="MC37" s="246"/>
      <c r="MD37" s="230">
        <f>IF(MD36="","",IF(DAY(MD36+1)=1,"",MD36+1))</f>
        <v>42613</v>
      </c>
      <c r="ME37" s="46" t="str">
        <f t="shared" si="68"/>
        <v>5Wed</v>
      </c>
      <c r="MF37" s="231">
        <f>SUMPRODUCT((MF$6='Raw Data'!$I$2:$AN$2)*(MD37='Raw Data'!$B$3:$B$10473)*('Raw Data'!$I$3:$AN$10473))</f>
        <v>0</v>
      </c>
      <c r="MG37" s="230">
        <f>IF(MG36="","",IF(DAY(MG36+1)=1,"",MG36+1))</f>
        <v>42582</v>
      </c>
      <c r="MH37" s="46" t="str">
        <f t="shared" si="69"/>
        <v>5Sun</v>
      </c>
      <c r="MI37" s="231">
        <f>SUMPRODUCT((MI$6='Raw Data'!$I$2:$AN$2)*(MG37='Raw Data'!$B$3:$B$10473)*('Raw Data'!$I$3:$AN$10473))</f>
        <v>0</v>
      </c>
      <c r="MJ37" s="230" t="str">
        <f>IF(MJ36="","",IF(DAY(MJ36+1)=1,"",MJ36+1))</f>
        <v/>
      </c>
      <c r="MK37" s="46" t="str">
        <f t="shared" si="70"/>
        <v/>
      </c>
      <c r="ML37" s="231">
        <f>SUMPRODUCT((ML$6='Raw Data'!$I$2:$AN$2)*(MJ37='Raw Data'!$B$3:$B$10473)*('Raw Data'!$I$3:$AN$10473))</f>
        <v>0</v>
      </c>
      <c r="MM37" s="230">
        <f>IF(MM36="","",IF(DAY(MM36+1)=1,"",MM36+1))</f>
        <v>42521</v>
      </c>
      <c r="MN37" s="46" t="str">
        <f t="shared" si="71"/>
        <v>5Tue</v>
      </c>
      <c r="MO37" s="231">
        <f>SUMPRODUCT((MO$6='Raw Data'!$I$2:$AN$2)*(MM37='Raw Data'!$B$3:$B$10473)*('Raw Data'!$I$3:$AN$10473))</f>
        <v>0</v>
      </c>
      <c r="MP37" s="14"/>
      <c r="MQ37" s="49" t="s">
        <v>94</v>
      </c>
      <c r="MR37" s="53" t="str">
        <f t="shared" si="324"/>
        <v/>
      </c>
      <c r="MS37" s="53" t="str">
        <f t="shared" si="174"/>
        <v/>
      </c>
      <c r="MT37" s="53" t="str">
        <f t="shared" si="175"/>
        <v/>
      </c>
      <c r="MU37" s="53" t="str">
        <f t="shared" si="176"/>
        <v/>
      </c>
      <c r="MV37" s="55" t="str">
        <f>IFERROR(MEDIAN(MR37:MU37),"")</f>
        <v/>
      </c>
      <c r="MW37" s="246"/>
      <c r="MX37" s="230">
        <f>IF(MX36="","",IF(DAY(MX36+1)=1,"",MX36+1))</f>
        <v>42613</v>
      </c>
      <c r="MY37" s="46" t="str">
        <f t="shared" si="72"/>
        <v>5Wed</v>
      </c>
      <c r="MZ37" s="231">
        <f>SUMPRODUCT((MZ$6='Raw Data'!$I$2:$AN$2)*(MX37='Raw Data'!$B$3:$B$10473)*('Raw Data'!$I$3:$AN$10473))</f>
        <v>0</v>
      </c>
      <c r="NA37" s="230">
        <f>IF(NA36="","",IF(DAY(NA36+1)=1,"",NA36+1))</f>
        <v>42582</v>
      </c>
      <c r="NB37" s="46" t="str">
        <f t="shared" si="73"/>
        <v>5Sun</v>
      </c>
      <c r="NC37" s="231">
        <f>SUMPRODUCT((NC$6='Raw Data'!$I$2:$AN$2)*(NA37='Raw Data'!$B$3:$B$10473)*('Raw Data'!$I$3:$AN$10473))</f>
        <v>0</v>
      </c>
      <c r="ND37" s="230" t="str">
        <f>IF(ND36="","",IF(DAY(ND36+1)=1,"",ND36+1))</f>
        <v/>
      </c>
      <c r="NE37" s="46" t="str">
        <f t="shared" si="74"/>
        <v/>
      </c>
      <c r="NF37" s="231">
        <f>SUMPRODUCT((NF$6='Raw Data'!$I$2:$AN$2)*(ND37='Raw Data'!$B$3:$B$10473)*('Raw Data'!$I$3:$AN$10473))</f>
        <v>0</v>
      </c>
      <c r="NG37" s="230">
        <f>IF(NG36="","",IF(DAY(NG36+1)=1,"",NG36+1))</f>
        <v>42521</v>
      </c>
      <c r="NH37" s="46" t="str">
        <f t="shared" si="75"/>
        <v>5Tue</v>
      </c>
      <c r="NI37" s="231">
        <f>SUMPRODUCT((NI$6='Raw Data'!$I$2:$AN$2)*(NG37='Raw Data'!$B$3:$B$10473)*('Raw Data'!$I$3:$AN$10473))</f>
        <v>0</v>
      </c>
      <c r="NJ37" s="14"/>
      <c r="NK37" s="49" t="s">
        <v>94</v>
      </c>
      <c r="NL37" s="53" t="str">
        <f t="shared" si="325"/>
        <v/>
      </c>
      <c r="NM37" s="53" t="str">
        <f t="shared" si="179"/>
        <v/>
      </c>
      <c r="NN37" s="53" t="str">
        <f t="shared" si="180"/>
        <v/>
      </c>
      <c r="NO37" s="53" t="str">
        <f t="shared" si="181"/>
        <v/>
      </c>
      <c r="NP37" s="55" t="str">
        <f>IFERROR(MEDIAN(NL37:NO37),"")</f>
        <v/>
      </c>
      <c r="NQ37" s="246"/>
      <c r="NR37" s="230">
        <f>IF(NR36="","",IF(DAY(NR36+1)=1,"",NR36+1))</f>
        <v>42613</v>
      </c>
      <c r="NS37" s="46" t="str">
        <f t="shared" si="76"/>
        <v>5Wed</v>
      </c>
      <c r="NT37" s="231">
        <f>SUMPRODUCT((NT$6='Raw Data'!$I$2:$AN$2)*(NR37='Raw Data'!$B$3:$B$10473)*('Raw Data'!$I$3:$AN$10473))</f>
        <v>0</v>
      </c>
      <c r="NU37" s="230">
        <f>IF(NU36="","",IF(DAY(NU36+1)=1,"",NU36+1))</f>
        <v>42582</v>
      </c>
      <c r="NV37" s="46" t="str">
        <f t="shared" si="77"/>
        <v>5Sun</v>
      </c>
      <c r="NW37" s="231">
        <f>SUMPRODUCT((NW$6='Raw Data'!$I$2:$AN$2)*(NU37='Raw Data'!$B$3:$B$10473)*('Raw Data'!$I$3:$AN$10473))</f>
        <v>0</v>
      </c>
      <c r="NX37" s="230" t="str">
        <f>IF(NX36="","",IF(DAY(NX36+1)=1,"",NX36+1))</f>
        <v/>
      </c>
      <c r="NY37" s="46" t="str">
        <f t="shared" si="78"/>
        <v/>
      </c>
      <c r="NZ37" s="231">
        <f>SUMPRODUCT((NZ$6='Raw Data'!$I$2:$AN$2)*(NX37='Raw Data'!$B$3:$B$10473)*('Raw Data'!$I$3:$AN$10473))</f>
        <v>0</v>
      </c>
      <c r="OA37" s="230">
        <f>IF(OA36="","",IF(DAY(OA36+1)=1,"",OA36+1))</f>
        <v>42521</v>
      </c>
      <c r="OB37" s="46" t="str">
        <f t="shared" si="79"/>
        <v>5Tue</v>
      </c>
      <c r="OC37" s="231">
        <f>SUMPRODUCT((OC$6='Raw Data'!$I$2:$AN$2)*(OA37='Raw Data'!$B$3:$B$10473)*('Raw Data'!$I$3:$AN$10473))</f>
        <v>0</v>
      </c>
      <c r="OD37" s="14"/>
      <c r="OE37" s="49" t="s">
        <v>94</v>
      </c>
      <c r="OF37" s="53" t="str">
        <f t="shared" si="326"/>
        <v/>
      </c>
      <c r="OG37" s="53" t="str">
        <f t="shared" si="184"/>
        <v/>
      </c>
      <c r="OH37" s="53" t="str">
        <f t="shared" si="185"/>
        <v/>
      </c>
      <c r="OI37" s="53" t="str">
        <f t="shared" si="186"/>
        <v/>
      </c>
      <c r="OJ37" s="55" t="str">
        <f>IFERROR(MEDIAN(OF37:OI37),"")</f>
        <v/>
      </c>
      <c r="OK37" s="246"/>
      <c r="OL37" s="230">
        <f>IF(OL36="","",IF(DAY(OL36+1)=1,"",OL36+1))</f>
        <v>42613</v>
      </c>
      <c r="OM37" s="46" t="str">
        <f t="shared" si="80"/>
        <v>5Wed</v>
      </c>
      <c r="ON37" s="231">
        <f>SUMPRODUCT((ON$6='Raw Data'!$I$2:$AN$2)*(OL37='Raw Data'!$B$3:$B$10473)*('Raw Data'!$I$3:$AN$10473))</f>
        <v>0</v>
      </c>
      <c r="OO37" s="230">
        <f>IF(OO36="","",IF(DAY(OO36+1)=1,"",OO36+1))</f>
        <v>42582</v>
      </c>
      <c r="OP37" s="46" t="str">
        <f t="shared" si="81"/>
        <v>5Sun</v>
      </c>
      <c r="OQ37" s="231">
        <f>SUMPRODUCT((OQ$6='Raw Data'!$I$2:$AN$2)*(OO37='Raw Data'!$B$3:$B$10473)*('Raw Data'!$I$3:$AN$10473))</f>
        <v>0</v>
      </c>
      <c r="OR37" s="230" t="str">
        <f>IF(OR36="","",IF(DAY(OR36+1)=1,"",OR36+1))</f>
        <v/>
      </c>
      <c r="OS37" s="46" t="str">
        <f t="shared" si="82"/>
        <v/>
      </c>
      <c r="OT37" s="231">
        <f>SUMPRODUCT((OT$6='Raw Data'!$I$2:$AN$2)*(OR37='Raw Data'!$B$3:$B$10473)*('Raw Data'!$I$3:$AN$10473))</f>
        <v>0</v>
      </c>
      <c r="OU37" s="230">
        <f>IF(OU36="","",IF(DAY(OU36+1)=1,"",OU36+1))</f>
        <v>42521</v>
      </c>
      <c r="OV37" s="46" t="str">
        <f t="shared" si="83"/>
        <v>5Tue</v>
      </c>
      <c r="OW37" s="231">
        <f>SUMPRODUCT((OW$6='Raw Data'!$I$2:$AN$2)*(OU37='Raw Data'!$B$3:$B$10473)*('Raw Data'!$I$3:$AN$10473))</f>
        <v>0</v>
      </c>
      <c r="OX37" s="14"/>
      <c r="OY37" s="49" t="s">
        <v>94</v>
      </c>
      <c r="OZ37" s="53" t="str">
        <f t="shared" si="327"/>
        <v/>
      </c>
      <c r="PA37" s="53" t="str">
        <f t="shared" si="189"/>
        <v/>
      </c>
      <c r="PB37" s="53" t="str">
        <f t="shared" si="190"/>
        <v/>
      </c>
      <c r="PC37" s="53" t="str">
        <f t="shared" si="191"/>
        <v/>
      </c>
      <c r="PD37" s="55" t="str">
        <f>IFERROR(MEDIAN(OZ37:PC37),"")</f>
        <v/>
      </c>
      <c r="PE37" s="246"/>
      <c r="PF37" s="230">
        <f>IF(PF36="","",IF(DAY(PF36+1)=1,"",PF36+1))</f>
        <v>42613</v>
      </c>
      <c r="PG37" s="46" t="str">
        <f t="shared" si="84"/>
        <v>5Wed</v>
      </c>
      <c r="PH37" s="231">
        <f>SUMPRODUCT((PH$6='Raw Data'!$I$2:$AN$2)*(PF37='Raw Data'!$B$3:$B$10473)*('Raw Data'!$I$3:$AN$10473))</f>
        <v>0</v>
      </c>
      <c r="PI37" s="230">
        <f>IF(PI36="","",IF(DAY(PI36+1)=1,"",PI36+1))</f>
        <v>42582</v>
      </c>
      <c r="PJ37" s="46" t="str">
        <f t="shared" si="85"/>
        <v>5Sun</v>
      </c>
      <c r="PK37" s="231">
        <f>SUMPRODUCT((PK$6='Raw Data'!$I$2:$AN$2)*(PI37='Raw Data'!$B$3:$B$10473)*('Raw Data'!$I$3:$AN$10473))</f>
        <v>0</v>
      </c>
      <c r="PL37" s="230" t="str">
        <f>IF(PL36="","",IF(DAY(PL36+1)=1,"",PL36+1))</f>
        <v/>
      </c>
      <c r="PM37" s="46" t="str">
        <f t="shared" si="86"/>
        <v/>
      </c>
      <c r="PN37" s="231">
        <f>SUMPRODUCT((PN$6='Raw Data'!$I$2:$AN$2)*(PL37='Raw Data'!$B$3:$B$10473)*('Raw Data'!$I$3:$AN$10473))</f>
        <v>0</v>
      </c>
      <c r="PO37" s="230">
        <f>IF(PO36="","",IF(DAY(PO36+1)=1,"",PO36+1))</f>
        <v>42521</v>
      </c>
      <c r="PP37" s="46" t="str">
        <f t="shared" si="87"/>
        <v>5Tue</v>
      </c>
      <c r="PQ37" s="231">
        <f>SUMPRODUCT((PQ$6='Raw Data'!$I$2:$AN$2)*(PO37='Raw Data'!$B$3:$B$10473)*('Raw Data'!$I$3:$AN$10473))</f>
        <v>0</v>
      </c>
      <c r="PR37" s="14"/>
      <c r="PS37" s="49" t="s">
        <v>94</v>
      </c>
      <c r="PT37" s="53" t="str">
        <f t="shared" si="328"/>
        <v/>
      </c>
      <c r="PU37" s="53" t="str">
        <f t="shared" si="194"/>
        <v/>
      </c>
      <c r="PV37" s="53" t="str">
        <f t="shared" si="195"/>
        <v/>
      </c>
      <c r="PW37" s="53" t="str">
        <f t="shared" si="196"/>
        <v/>
      </c>
      <c r="PX37" s="55" t="str">
        <f>IFERROR(MEDIAN(PT37:PW37),"")</f>
        <v/>
      </c>
    </row>
    <row r="38" spans="1:440" ht="12.75" customHeight="1" thickBot="1" x14ac:dyDescent="0.3">
      <c r="O38" s="49" t="s">
        <v>95</v>
      </c>
      <c r="P38" s="53">
        <f t="shared" si="88"/>
        <v>2.3397561934722769E-2</v>
      </c>
      <c r="Q38" s="53">
        <f t="shared" si="89"/>
        <v>2.9737903225806453E-2</v>
      </c>
      <c r="R38" s="53">
        <f t="shared" si="90"/>
        <v>2.6718659734257653E-2</v>
      </c>
      <c r="S38" s="53">
        <f t="shared" si="91"/>
        <v>2.8402854006586167E-2</v>
      </c>
      <c r="T38" s="55">
        <f t="shared" ref="T38:T40" si="417">IFERROR(MEDIAN(P38:S38),"")</f>
        <v>2.756075687042191E-2</v>
      </c>
      <c r="U38" s="246"/>
      <c r="AI38" s="49" t="s">
        <v>95</v>
      </c>
      <c r="AJ38" s="53">
        <f t="shared" si="308"/>
        <v>3.134110787172012E-2</v>
      </c>
      <c r="AK38" s="53">
        <f t="shared" si="94"/>
        <v>2.9888128235097677E-2</v>
      </c>
      <c r="AL38" s="53">
        <f t="shared" si="95"/>
        <v>2.7078867200722102E-2</v>
      </c>
      <c r="AM38" s="53">
        <f t="shared" si="96"/>
        <v>2.7858908110536956E-2</v>
      </c>
      <c r="AN38" s="55">
        <f t="shared" ref="AN38:AN40" si="418">IFERROR(MEDIAN(AJ38:AM38),"")</f>
        <v>2.8873518172817317E-2</v>
      </c>
      <c r="AO38" s="246"/>
      <c r="BC38" s="49" t="s">
        <v>95</v>
      </c>
      <c r="BD38" s="53">
        <f t="shared" si="309"/>
        <v>3.2944957814383287E-2</v>
      </c>
      <c r="BE38" s="53">
        <f t="shared" si="99"/>
        <v>3.0054644808743168E-2</v>
      </c>
      <c r="BF38" s="53">
        <f t="shared" si="100"/>
        <v>3.8497074222359103E-2</v>
      </c>
      <c r="BG38" s="53">
        <f t="shared" si="101"/>
        <v>3.3363663936912341E-2</v>
      </c>
      <c r="BH38" s="55">
        <f t="shared" ref="BH38:BH40" si="419">IFERROR(MEDIAN(BD38:BG38),"")</f>
        <v>3.3154310875647811E-2</v>
      </c>
      <c r="BI38" s="246"/>
      <c r="BW38" s="49" t="s">
        <v>95</v>
      </c>
      <c r="BX38" s="53">
        <f t="shared" si="310"/>
        <v>2.3352793994995829E-2</v>
      </c>
      <c r="BY38" s="53">
        <f t="shared" si="104"/>
        <v>3.2570422535211266E-2</v>
      </c>
      <c r="BZ38" s="53">
        <f t="shared" si="105"/>
        <v>2.2405660377358489E-2</v>
      </c>
      <c r="CA38" s="53">
        <f t="shared" si="106"/>
        <v>2.7195027195027196E-2</v>
      </c>
      <c r="CB38" s="55">
        <f t="shared" ref="CB38:CB40" si="420">IFERROR(MEDIAN(BX38:CA38),"")</f>
        <v>2.5273910595011512E-2</v>
      </c>
      <c r="CC38" s="246"/>
      <c r="CQ38" s="49" t="s">
        <v>95</v>
      </c>
      <c r="CR38" s="53">
        <f t="shared" si="311"/>
        <v>2.5588981515041683E-2</v>
      </c>
      <c r="CS38" s="53">
        <f t="shared" si="109"/>
        <v>2.4033825383873601E-2</v>
      </c>
      <c r="CT38" s="53">
        <f t="shared" si="110"/>
        <v>2.2849888924151063E-2</v>
      </c>
      <c r="CU38" s="53">
        <f t="shared" si="111"/>
        <v>2.1691315889268106E-2</v>
      </c>
      <c r="CV38" s="55">
        <f t="shared" ref="CV38:CV40" si="421">IFERROR(MEDIAN(CR38:CU38),"")</f>
        <v>2.3441857154012334E-2</v>
      </c>
      <c r="CW38" s="246"/>
      <c r="DK38" s="49" t="s">
        <v>95</v>
      </c>
      <c r="DL38" s="53">
        <f t="shared" si="312"/>
        <v>2.9866858582223821E-2</v>
      </c>
      <c r="DM38" s="53">
        <f t="shared" si="114"/>
        <v>2.0163020163020164E-2</v>
      </c>
      <c r="DN38" s="53">
        <f t="shared" si="115"/>
        <v>3.3093053735255569E-2</v>
      </c>
      <c r="DO38" s="53">
        <f t="shared" si="116"/>
        <v>2.9866858582223821E-2</v>
      </c>
      <c r="DP38" s="55">
        <f t="shared" ref="DP38:DP40" si="422">IFERROR(MEDIAN(DL38:DO38),"")</f>
        <v>2.9866858582223821E-2</v>
      </c>
      <c r="DQ38" s="246"/>
      <c r="EE38" s="49" t="s">
        <v>95</v>
      </c>
      <c r="EF38" s="53">
        <f t="shared" si="313"/>
        <v>2.9629629629629631E-2</v>
      </c>
      <c r="EG38" s="53">
        <f t="shared" si="119"/>
        <v>0</v>
      </c>
      <c r="EH38" s="53">
        <f t="shared" si="120"/>
        <v>2.6629140506603161E-2</v>
      </c>
      <c r="EI38" s="53">
        <f t="shared" si="121"/>
        <v>2.4354885474050448E-2</v>
      </c>
      <c r="EJ38" s="55">
        <f t="shared" ref="EJ38:EJ40" si="423">IFERROR(MEDIAN(EF38:EI38),"")</f>
        <v>2.5492012990326805E-2</v>
      </c>
      <c r="EK38" s="246"/>
      <c r="EY38" s="49" t="s">
        <v>95</v>
      </c>
      <c r="EZ38" s="53">
        <f t="shared" si="314"/>
        <v>2.3045554876604021E-2</v>
      </c>
      <c r="FA38" s="53">
        <f t="shared" si="124"/>
        <v>2.060143098193614E-2</v>
      </c>
      <c r="FB38" s="53">
        <f t="shared" si="125"/>
        <v>2.2251343205346611E-2</v>
      </c>
      <c r="FC38" s="53">
        <f t="shared" si="126"/>
        <v>2.252775932428585E-2</v>
      </c>
      <c r="FD38" s="55">
        <f t="shared" ref="FD38:FD40" si="424">IFERROR(MEDIAN(EZ38:FC38),"")</f>
        <v>2.2389551264816232E-2</v>
      </c>
      <c r="FE38" s="246"/>
      <c r="FS38" s="49" t="s">
        <v>95</v>
      </c>
      <c r="FT38" s="53">
        <f t="shared" si="315"/>
        <v>3.0717183108073989E-2</v>
      </c>
      <c r="FU38" s="53">
        <f t="shared" si="129"/>
        <v>2.5598564824397985E-2</v>
      </c>
      <c r="FV38" s="53">
        <f t="shared" si="130"/>
        <v>2.7465510445407963E-2</v>
      </c>
      <c r="FW38" s="53">
        <f t="shared" si="131"/>
        <v>2.6432341413026559E-2</v>
      </c>
      <c r="FX38" s="55">
        <f t="shared" ref="FX38:FX40" si="425">IFERROR(MEDIAN(FT38:FW38),"")</f>
        <v>2.6948925929217261E-2</v>
      </c>
      <c r="FY38" s="246"/>
      <c r="GM38" s="49" t="s">
        <v>95</v>
      </c>
      <c r="GN38" s="53">
        <f t="shared" si="316"/>
        <v>2.6879271070615034E-2</v>
      </c>
      <c r="GO38" s="53">
        <f t="shared" si="134"/>
        <v>2.4667931688804556E-2</v>
      </c>
      <c r="GP38" s="53">
        <f t="shared" si="135"/>
        <v>2.8223955943093161E-2</v>
      </c>
      <c r="GQ38" s="53">
        <f t="shared" si="136"/>
        <v>2.283210332103321E-2</v>
      </c>
      <c r="GR38" s="55">
        <f t="shared" ref="GR38:GR40" si="426">IFERROR(MEDIAN(GN38:GQ38),"")</f>
        <v>2.5773601379709795E-2</v>
      </c>
      <c r="GS38" s="246"/>
      <c r="HG38" s="49" t="s">
        <v>95</v>
      </c>
      <c r="HH38" s="53">
        <f t="shared" si="317"/>
        <v>3.4777651083238312E-2</v>
      </c>
      <c r="HI38" s="53">
        <f t="shared" si="139"/>
        <v>2.3287057769816391E-2</v>
      </c>
      <c r="HJ38" s="53">
        <f t="shared" si="140"/>
        <v>2.673942701227831E-2</v>
      </c>
      <c r="HK38" s="53">
        <f t="shared" si="141"/>
        <v>2.8617492946392584E-2</v>
      </c>
      <c r="HL38" s="55">
        <f t="shared" ref="HL38:HL40" si="427">IFERROR(MEDIAN(HH38:HK38),"")</f>
        <v>2.7678459979335449E-2</v>
      </c>
      <c r="HM38" s="246"/>
      <c r="IA38" s="49" t="s">
        <v>95</v>
      </c>
      <c r="IB38" s="53">
        <f t="shared" si="318"/>
        <v>2.4446786090621706E-2</v>
      </c>
      <c r="IC38" s="53">
        <f t="shared" si="144"/>
        <v>2.3616236162361623E-2</v>
      </c>
      <c r="ID38" s="53">
        <f t="shared" si="145"/>
        <v>1.8538478120284543E-2</v>
      </c>
      <c r="IE38" s="53">
        <f t="shared" si="146"/>
        <v>2.6791548682204312E-2</v>
      </c>
      <c r="IF38" s="55">
        <f t="shared" ref="IF38:IF40" si="428">IFERROR(MEDIAN(IB38:IE38),"")</f>
        <v>2.4031511126491663E-2</v>
      </c>
      <c r="IG38" s="246"/>
      <c r="IU38" s="49" t="s">
        <v>95</v>
      </c>
      <c r="IV38" s="53">
        <f t="shared" si="319"/>
        <v>0</v>
      </c>
      <c r="IW38" s="53">
        <f t="shared" si="149"/>
        <v>0</v>
      </c>
      <c r="IX38" s="53">
        <f t="shared" si="150"/>
        <v>0</v>
      </c>
      <c r="IY38" s="53">
        <f t="shared" si="151"/>
        <v>0</v>
      </c>
      <c r="IZ38" s="55">
        <f t="shared" ref="IZ38:IZ40" si="429">IFERROR(MEDIAN(IV38:IY38),"")</f>
        <v>0</v>
      </c>
      <c r="JA38" s="246"/>
      <c r="JO38" s="49" t="s">
        <v>95</v>
      </c>
      <c r="JP38" s="53">
        <f t="shared" si="320"/>
        <v>0</v>
      </c>
      <c r="JQ38" s="53">
        <f t="shared" si="154"/>
        <v>0</v>
      </c>
      <c r="JR38" s="53">
        <f t="shared" si="155"/>
        <v>0</v>
      </c>
      <c r="JS38" s="53">
        <f t="shared" si="156"/>
        <v>0</v>
      </c>
      <c r="JT38" s="55">
        <f t="shared" ref="JT38:JT40" si="430">IFERROR(MEDIAN(JP38:JS38),"")</f>
        <v>0</v>
      </c>
      <c r="JU38" s="246"/>
      <c r="KI38" s="49" t="s">
        <v>95</v>
      </c>
      <c r="KJ38" s="53">
        <f t="shared" si="321"/>
        <v>9.9055066797002281E-3</v>
      </c>
      <c r="KK38" s="53">
        <f t="shared" si="159"/>
        <v>5.4279749478079332E-3</v>
      </c>
      <c r="KL38" s="53">
        <f t="shared" si="160"/>
        <v>8.6164623467600704E-3</v>
      </c>
      <c r="KM38" s="53">
        <f t="shared" si="161"/>
        <v>9.9300973410857783E-3</v>
      </c>
      <c r="KN38" s="55">
        <f t="shared" ref="KN38:KN40" si="431">IFERROR(MEDIAN(KJ38:KM38),"")</f>
        <v>9.2609845132301492E-3</v>
      </c>
      <c r="KO38" s="246"/>
      <c r="LC38" s="49" t="s">
        <v>95</v>
      </c>
      <c r="LD38" s="53">
        <f t="shared" si="322"/>
        <v>2.3500526131182042E-2</v>
      </c>
      <c r="LE38" s="53">
        <f t="shared" si="164"/>
        <v>2.9720804563194234E-2</v>
      </c>
      <c r="LF38" s="53">
        <f t="shared" si="165"/>
        <v>2.3725553061878808E-2</v>
      </c>
      <c r="LG38" s="53">
        <f t="shared" si="166"/>
        <v>2.2422830518345951E-2</v>
      </c>
      <c r="LH38" s="55">
        <f t="shared" ref="LH38:LH40" si="432">IFERROR(MEDIAN(LD38:LG38),"")</f>
        <v>2.3613039596530425E-2</v>
      </c>
      <c r="LI38" s="246"/>
      <c r="LW38" s="49" t="s">
        <v>95</v>
      </c>
      <c r="LX38" s="53" t="str">
        <f t="shared" si="323"/>
        <v/>
      </c>
      <c r="LY38" s="53" t="str">
        <f t="shared" si="169"/>
        <v/>
      </c>
      <c r="LZ38" s="53" t="str">
        <f t="shared" si="170"/>
        <v/>
      </c>
      <c r="MA38" s="53" t="str">
        <f t="shared" si="171"/>
        <v/>
      </c>
      <c r="MB38" s="55" t="str">
        <f t="shared" ref="MB38:MB40" si="433">IFERROR(MEDIAN(LX38:MA38),"")</f>
        <v/>
      </c>
      <c r="MC38" s="246"/>
      <c r="MQ38" s="49" t="s">
        <v>95</v>
      </c>
      <c r="MR38" s="53" t="str">
        <f t="shared" si="324"/>
        <v/>
      </c>
      <c r="MS38" s="53" t="str">
        <f t="shared" si="174"/>
        <v/>
      </c>
      <c r="MT38" s="53" t="str">
        <f t="shared" si="175"/>
        <v/>
      </c>
      <c r="MU38" s="53" t="str">
        <f t="shared" si="176"/>
        <v/>
      </c>
      <c r="MV38" s="55" t="str">
        <f t="shared" ref="MV38:MV40" si="434">IFERROR(MEDIAN(MR38:MU38),"")</f>
        <v/>
      </c>
      <c r="MW38" s="246"/>
      <c r="NK38" s="49" t="s">
        <v>95</v>
      </c>
      <c r="NL38" s="53" t="str">
        <f t="shared" si="325"/>
        <v/>
      </c>
      <c r="NM38" s="53" t="str">
        <f t="shared" si="179"/>
        <v/>
      </c>
      <c r="NN38" s="53" t="str">
        <f t="shared" si="180"/>
        <v/>
      </c>
      <c r="NO38" s="53" t="str">
        <f t="shared" si="181"/>
        <v/>
      </c>
      <c r="NP38" s="55" t="str">
        <f t="shared" ref="NP38:NP40" si="435">IFERROR(MEDIAN(NL38:NO38),"")</f>
        <v/>
      </c>
      <c r="NQ38" s="246"/>
      <c r="OE38" s="49" t="s">
        <v>95</v>
      </c>
      <c r="OF38" s="53" t="str">
        <f t="shared" si="326"/>
        <v/>
      </c>
      <c r="OG38" s="53" t="str">
        <f t="shared" si="184"/>
        <v/>
      </c>
      <c r="OH38" s="53" t="str">
        <f t="shared" si="185"/>
        <v/>
      </c>
      <c r="OI38" s="53" t="str">
        <f t="shared" si="186"/>
        <v/>
      </c>
      <c r="OJ38" s="55" t="str">
        <f t="shared" ref="OJ38:OJ40" si="436">IFERROR(MEDIAN(OF38:OI38),"")</f>
        <v/>
      </c>
      <c r="OK38" s="246"/>
      <c r="OY38" s="49" t="s">
        <v>95</v>
      </c>
      <c r="OZ38" s="53" t="str">
        <f t="shared" si="327"/>
        <v/>
      </c>
      <c r="PA38" s="53" t="str">
        <f t="shared" si="189"/>
        <v/>
      </c>
      <c r="PB38" s="53" t="str">
        <f t="shared" si="190"/>
        <v/>
      </c>
      <c r="PC38" s="53" t="str">
        <f t="shared" si="191"/>
        <v/>
      </c>
      <c r="PD38" s="55" t="str">
        <f t="shared" ref="PD38:PD40" si="437">IFERROR(MEDIAN(OZ38:PC38),"")</f>
        <v/>
      </c>
      <c r="PE38" s="246"/>
      <c r="PS38" s="49" t="s">
        <v>95</v>
      </c>
      <c r="PT38" s="53" t="str">
        <f t="shared" si="328"/>
        <v/>
      </c>
      <c r="PU38" s="53" t="str">
        <f t="shared" si="194"/>
        <v/>
      </c>
      <c r="PV38" s="53" t="str">
        <f t="shared" si="195"/>
        <v/>
      </c>
      <c r="PW38" s="53" t="str">
        <f t="shared" si="196"/>
        <v/>
      </c>
      <c r="PX38" s="55" t="str">
        <f t="shared" ref="PX38:PX40" si="438">IFERROR(MEDIAN(PT38:PW38),"")</f>
        <v/>
      </c>
    </row>
    <row r="39" spans="1:440" ht="12.75" customHeight="1" thickBot="1" x14ac:dyDescent="0.3">
      <c r="B39" s="273" t="s">
        <v>62</v>
      </c>
      <c r="C39" s="274"/>
      <c r="D39" s="232">
        <f>SUM(D7:D37)</f>
        <v>7288</v>
      </c>
      <c r="E39" s="273" t="s">
        <v>62</v>
      </c>
      <c r="F39" s="274"/>
      <c r="G39" s="232">
        <f>SUM(G7:G37)</f>
        <v>6924</v>
      </c>
      <c r="H39" s="273" t="s">
        <v>62</v>
      </c>
      <c r="I39" s="274"/>
      <c r="J39" s="232">
        <f>SUM(J7:J37)</f>
        <v>5952</v>
      </c>
      <c r="K39" s="273" t="s">
        <v>62</v>
      </c>
      <c r="L39" s="274"/>
      <c r="M39" s="232">
        <f>SUM(M7:M37)</f>
        <v>5086</v>
      </c>
      <c r="O39" s="49" t="s">
        <v>96</v>
      </c>
      <c r="P39" s="53">
        <f t="shared" si="88"/>
        <v>2.4773889107353519E-2</v>
      </c>
      <c r="Q39" s="53">
        <f t="shared" si="89"/>
        <v>3.4442204301075266E-2</v>
      </c>
      <c r="R39" s="53">
        <f t="shared" si="90"/>
        <v>3.726169844020797E-2</v>
      </c>
      <c r="S39" s="53">
        <f t="shared" si="91"/>
        <v>2.9500548847420417E-2</v>
      </c>
      <c r="T39" s="55">
        <f t="shared" si="417"/>
        <v>3.197137657424784E-2</v>
      </c>
      <c r="U39" s="247"/>
      <c r="V39" s="273" t="s">
        <v>62</v>
      </c>
      <c r="W39" s="274"/>
      <c r="X39" s="232">
        <f>SUM(X7:X37)</f>
        <v>8902</v>
      </c>
      <c r="Y39" s="273" t="s">
        <v>62</v>
      </c>
      <c r="Z39" s="274"/>
      <c r="AA39" s="232">
        <f>SUM(AA7:AA37)</f>
        <v>8863</v>
      </c>
      <c r="AB39" s="273" t="s">
        <v>62</v>
      </c>
      <c r="AC39" s="274"/>
      <c r="AD39" s="232">
        <f>SUM(AD7:AD37)</f>
        <v>5989</v>
      </c>
      <c r="AE39" s="273" t="s">
        <v>62</v>
      </c>
      <c r="AF39" s="274"/>
      <c r="AG39" s="232">
        <f>SUM(AG7:AG37)</f>
        <v>5488</v>
      </c>
      <c r="AI39" s="49" t="s">
        <v>96</v>
      </c>
      <c r="AJ39" s="53">
        <f t="shared" si="308"/>
        <v>2.6603498542274052E-2</v>
      </c>
      <c r="AK39" s="53">
        <f t="shared" si="94"/>
        <v>4.0908331941893472E-2</v>
      </c>
      <c r="AL39" s="53">
        <f t="shared" si="95"/>
        <v>3.723344240099289E-2</v>
      </c>
      <c r="AM39" s="53">
        <f t="shared" si="96"/>
        <v>3.5385306672657831E-2</v>
      </c>
      <c r="AN39" s="55">
        <f t="shared" si="418"/>
        <v>3.630937453682536E-2</v>
      </c>
      <c r="AO39" s="247"/>
      <c r="AP39" s="273" t="s">
        <v>62</v>
      </c>
      <c r="AQ39" s="274"/>
      <c r="AR39" s="232">
        <f>SUM(AR7:AR37)</f>
        <v>3297</v>
      </c>
      <c r="AS39" s="273" t="s">
        <v>62</v>
      </c>
      <c r="AT39" s="274"/>
      <c r="AU39" s="232">
        <f>SUM(AU7:AU37)</f>
        <v>3247</v>
      </c>
      <c r="AV39" s="273" t="s">
        <v>62</v>
      </c>
      <c r="AW39" s="274"/>
      <c r="AX39" s="232">
        <f>SUM(AX7:AX37)</f>
        <v>2562</v>
      </c>
      <c r="AY39" s="273" t="s">
        <v>62</v>
      </c>
      <c r="AZ39" s="274"/>
      <c r="BA39" s="232">
        <f>SUM(BA7:BA37)</f>
        <v>2489</v>
      </c>
      <c r="BC39" s="49" t="s">
        <v>96</v>
      </c>
      <c r="BD39" s="53">
        <f t="shared" si="309"/>
        <v>3.4150261149055845E-2</v>
      </c>
      <c r="BE39" s="53">
        <f t="shared" si="99"/>
        <v>4.6838407494145202E-2</v>
      </c>
      <c r="BF39" s="53">
        <f t="shared" si="100"/>
        <v>3.0181706190329536E-2</v>
      </c>
      <c r="BG39" s="53">
        <f t="shared" si="101"/>
        <v>3.6093418259023353E-2</v>
      </c>
      <c r="BH39" s="55">
        <f t="shared" si="419"/>
        <v>3.5121839704039599E-2</v>
      </c>
      <c r="BI39" s="247"/>
      <c r="BJ39" s="273" t="s">
        <v>62</v>
      </c>
      <c r="BK39" s="274"/>
      <c r="BL39" s="232">
        <f>SUM(BL7:BL37)</f>
        <v>1287</v>
      </c>
      <c r="BM39" s="273" t="s">
        <v>62</v>
      </c>
      <c r="BN39" s="274"/>
      <c r="BO39" s="232">
        <f>SUM(BO7:BO37)</f>
        <v>848</v>
      </c>
      <c r="BP39" s="273" t="s">
        <v>62</v>
      </c>
      <c r="BQ39" s="274"/>
      <c r="BR39" s="232">
        <f>SUM(BR7:BR37)</f>
        <v>1136</v>
      </c>
      <c r="BS39" s="273" t="s">
        <v>62</v>
      </c>
      <c r="BT39" s="274"/>
      <c r="BU39" s="232">
        <f>SUM(BU7:BU37)</f>
        <v>1199</v>
      </c>
      <c r="BW39" s="49" t="s">
        <v>96</v>
      </c>
      <c r="BX39" s="53">
        <f t="shared" si="310"/>
        <v>2.0850708924103418E-2</v>
      </c>
      <c r="BY39" s="53">
        <f t="shared" si="104"/>
        <v>3.7852112676056336E-2</v>
      </c>
      <c r="BZ39" s="53">
        <f t="shared" si="105"/>
        <v>2.2405660377358489E-2</v>
      </c>
      <c r="CA39" s="53">
        <f t="shared" si="106"/>
        <v>2.564102564102564E-2</v>
      </c>
      <c r="CB39" s="55">
        <f t="shared" si="420"/>
        <v>2.4023343009192066E-2</v>
      </c>
      <c r="CC39" s="247"/>
      <c r="CD39" s="273" t="s">
        <v>62</v>
      </c>
      <c r="CE39" s="274"/>
      <c r="CF39" s="232">
        <f>SUM(CF7:CF37)</f>
        <v>13185</v>
      </c>
      <c r="CG39" s="273" t="s">
        <v>62</v>
      </c>
      <c r="CH39" s="274"/>
      <c r="CI39" s="232">
        <f>SUM(CI7:CI37)</f>
        <v>12604</v>
      </c>
      <c r="CJ39" s="273" t="s">
        <v>62</v>
      </c>
      <c r="CK39" s="274"/>
      <c r="CL39" s="232">
        <f>SUM(CL7:CL37)</f>
        <v>13481</v>
      </c>
      <c r="CM39" s="273" t="s">
        <v>62</v>
      </c>
      <c r="CN39" s="274"/>
      <c r="CO39" s="232">
        <f>SUM(CO7:CO37)</f>
        <v>13795</v>
      </c>
      <c r="CQ39" s="49" t="s">
        <v>96</v>
      </c>
      <c r="CR39" s="53">
        <f t="shared" si="311"/>
        <v>3.0228343602754622E-2</v>
      </c>
      <c r="CS39" s="53">
        <f t="shared" si="109"/>
        <v>2.8929604628736741E-2</v>
      </c>
      <c r="CT39" s="53">
        <f t="shared" si="110"/>
        <v>2.3722627737226276E-2</v>
      </c>
      <c r="CU39" s="53">
        <f t="shared" si="111"/>
        <v>3.0489192263936291E-2</v>
      </c>
      <c r="CV39" s="55">
        <f t="shared" si="421"/>
        <v>2.9578974115745681E-2</v>
      </c>
      <c r="CW39" s="247"/>
      <c r="CX39" s="273" t="s">
        <v>62</v>
      </c>
      <c r="CY39" s="274"/>
      <c r="CZ39" s="232">
        <f>SUM(CZ7:CZ37)</f>
        <v>2779</v>
      </c>
      <c r="DA39" s="273" t="s">
        <v>62</v>
      </c>
      <c r="DB39" s="274"/>
      <c r="DC39" s="232">
        <f>SUM(DC7:DC37)</f>
        <v>3052</v>
      </c>
      <c r="DD39" s="273" t="s">
        <v>62</v>
      </c>
      <c r="DE39" s="274"/>
      <c r="DF39" s="232">
        <f>SUM(DF7:DF37)</f>
        <v>2331</v>
      </c>
      <c r="DG39" s="273" t="s">
        <v>62</v>
      </c>
      <c r="DH39" s="274"/>
      <c r="DI39" s="232">
        <f>SUM(DI7:DI37)</f>
        <v>2779</v>
      </c>
      <c r="DK39" s="49" t="s">
        <v>96</v>
      </c>
      <c r="DL39" s="53">
        <f t="shared" si="312"/>
        <v>3.8503058654192159E-2</v>
      </c>
      <c r="DM39" s="53">
        <f t="shared" si="114"/>
        <v>3.2604032604032607E-2</v>
      </c>
      <c r="DN39" s="53">
        <f t="shared" si="115"/>
        <v>2.6539973787680211E-2</v>
      </c>
      <c r="DO39" s="53">
        <f t="shared" si="116"/>
        <v>3.8503058654192159E-2</v>
      </c>
      <c r="DP39" s="55">
        <f t="shared" si="422"/>
        <v>3.5553545629112379E-2</v>
      </c>
      <c r="DQ39" s="247"/>
      <c r="DR39" s="273" t="s">
        <v>62</v>
      </c>
      <c r="DS39" s="274"/>
      <c r="DT39" s="232">
        <f>SUM(DT7:DT37)</f>
        <v>10347</v>
      </c>
      <c r="DU39" s="273" t="s">
        <v>62</v>
      </c>
      <c r="DV39" s="274"/>
      <c r="DW39" s="232">
        <f>SUM(DW7:DW37)</f>
        <v>9238</v>
      </c>
      <c r="DX39" s="273" t="s">
        <v>62</v>
      </c>
      <c r="DY39" s="274"/>
      <c r="DZ39" s="232">
        <f>SUM(DZ7:DZ37)</f>
        <v>3398</v>
      </c>
      <c r="EA39" s="273" t="s">
        <v>62</v>
      </c>
      <c r="EB39" s="274"/>
      <c r="EC39" s="232">
        <f>SUM(EC7:EC37)</f>
        <v>2295</v>
      </c>
      <c r="EE39" s="49" t="s">
        <v>96</v>
      </c>
      <c r="EF39" s="53">
        <f t="shared" si="313"/>
        <v>3.3986928104575161E-2</v>
      </c>
      <c r="EG39" s="53">
        <f t="shared" si="119"/>
        <v>0</v>
      </c>
      <c r="EH39" s="53">
        <f t="shared" si="120"/>
        <v>2.2515696038103484E-2</v>
      </c>
      <c r="EI39" s="53">
        <f t="shared" si="121"/>
        <v>2.5611288296124482E-2</v>
      </c>
      <c r="EJ39" s="55">
        <f t="shared" si="423"/>
        <v>2.4063492167113981E-2</v>
      </c>
      <c r="EK39" s="247"/>
      <c r="EL39" s="273" t="s">
        <v>62</v>
      </c>
      <c r="EM39" s="274"/>
      <c r="EN39" s="232">
        <f>SUM(EN7:EN37)</f>
        <v>84296</v>
      </c>
      <c r="EO39" s="273" t="s">
        <v>62</v>
      </c>
      <c r="EP39" s="274"/>
      <c r="EQ39" s="232">
        <f>SUM(EQ7:EQ37)</f>
        <v>76310</v>
      </c>
      <c r="ER39" s="273" t="s">
        <v>62</v>
      </c>
      <c r="ES39" s="274"/>
      <c r="ET39" s="232">
        <f>SUM(ET7:ET37)</f>
        <v>76451</v>
      </c>
      <c r="EU39" s="273" t="s">
        <v>62</v>
      </c>
      <c r="EV39" s="274"/>
      <c r="EW39" s="232">
        <f>SUM(EW7:EW37)</f>
        <v>80189</v>
      </c>
      <c r="EY39" s="49" t="s">
        <v>96</v>
      </c>
      <c r="EZ39" s="53">
        <f t="shared" si="314"/>
        <v>2.247191011235955E-2</v>
      </c>
      <c r="FA39" s="53">
        <f t="shared" si="124"/>
        <v>2.5375730860289596E-2</v>
      </c>
      <c r="FB39" s="53">
        <f t="shared" si="125"/>
        <v>2.1936836587603196E-2</v>
      </c>
      <c r="FC39" s="53">
        <f t="shared" si="126"/>
        <v>2.2551485242478884E-2</v>
      </c>
      <c r="FD39" s="55">
        <f t="shared" si="424"/>
        <v>2.2511697677419215E-2</v>
      </c>
      <c r="FE39" s="247"/>
      <c r="FF39" s="273" t="s">
        <v>62</v>
      </c>
      <c r="FG39" s="274"/>
      <c r="FH39" s="232">
        <f>SUM(FH7:FH37)</f>
        <v>70671</v>
      </c>
      <c r="FI39" s="273" t="s">
        <v>62</v>
      </c>
      <c r="FJ39" s="274"/>
      <c r="FK39" s="232">
        <f>SUM(FK7:FK37)</f>
        <v>63425</v>
      </c>
      <c r="FL39" s="273" t="s">
        <v>62</v>
      </c>
      <c r="FM39" s="274"/>
      <c r="FN39" s="232">
        <f>SUM(FN7:FN37)</f>
        <v>57972</v>
      </c>
      <c r="FO39" s="273" t="s">
        <v>62</v>
      </c>
      <c r="FP39" s="274"/>
      <c r="FQ39" s="232">
        <f>SUM(FQ7:FQ37)</f>
        <v>59413</v>
      </c>
      <c r="FS39" s="49" t="s">
        <v>96</v>
      </c>
      <c r="FT39" s="53">
        <f t="shared" si="315"/>
        <v>2.8293471125847878E-2</v>
      </c>
      <c r="FU39" s="53">
        <f t="shared" si="129"/>
        <v>2.7634030221486236E-2</v>
      </c>
      <c r="FV39" s="53">
        <f t="shared" si="130"/>
        <v>2.8411509657075285E-2</v>
      </c>
      <c r="FW39" s="53">
        <f t="shared" si="131"/>
        <v>2.7479447015041531E-2</v>
      </c>
      <c r="FX39" s="55">
        <f t="shared" si="425"/>
        <v>2.7963750673667055E-2</v>
      </c>
      <c r="FY39" s="247"/>
      <c r="FZ39" s="273" t="s">
        <v>62</v>
      </c>
      <c r="GA39" s="274"/>
      <c r="GB39" s="232">
        <f>SUM(GB7:GB37)</f>
        <v>4336</v>
      </c>
      <c r="GC39" s="273" t="s">
        <v>62</v>
      </c>
      <c r="GD39" s="274"/>
      <c r="GE39" s="232">
        <f>SUM(GE7:GE37)</f>
        <v>4358</v>
      </c>
      <c r="GF39" s="273" t="s">
        <v>62</v>
      </c>
      <c r="GG39" s="274"/>
      <c r="GH39" s="232">
        <f>SUM(GH7:GH37)</f>
        <v>4216</v>
      </c>
      <c r="GI39" s="273" t="s">
        <v>62</v>
      </c>
      <c r="GJ39" s="274"/>
      <c r="GK39" s="232">
        <f>SUM(GK7:GK37)</f>
        <v>4390</v>
      </c>
      <c r="GM39" s="49" t="s">
        <v>96</v>
      </c>
      <c r="GN39" s="53">
        <f t="shared" si="316"/>
        <v>3.8952164009111619E-2</v>
      </c>
      <c r="GO39" s="53">
        <f t="shared" si="134"/>
        <v>3.2495256166982921E-2</v>
      </c>
      <c r="GP39" s="53">
        <f t="shared" si="135"/>
        <v>2.9141808168884811E-2</v>
      </c>
      <c r="GQ39" s="53">
        <f t="shared" si="136"/>
        <v>3.7130996309963096E-2</v>
      </c>
      <c r="GR39" s="55">
        <f t="shared" si="426"/>
        <v>3.4813126238473005E-2</v>
      </c>
      <c r="GS39" s="247"/>
      <c r="GT39" s="273" t="s">
        <v>62</v>
      </c>
      <c r="GU39" s="274"/>
      <c r="GV39" s="232">
        <f>SUM(GV7:GV37)</f>
        <v>2481</v>
      </c>
      <c r="GW39" s="273" t="s">
        <v>62</v>
      </c>
      <c r="GX39" s="274"/>
      <c r="GY39" s="232">
        <f>SUM(GY7:GY37)</f>
        <v>3665</v>
      </c>
      <c r="GZ39" s="273" t="s">
        <v>62</v>
      </c>
      <c r="HA39" s="274"/>
      <c r="HB39" s="232">
        <f>SUM(HB7:HB37)</f>
        <v>2233</v>
      </c>
      <c r="HC39" s="273" t="s">
        <v>62</v>
      </c>
      <c r="HD39" s="274"/>
      <c r="HE39" s="232">
        <f>SUM(HE7:HE37)</f>
        <v>1754</v>
      </c>
      <c r="HG39" s="49" t="s">
        <v>96</v>
      </c>
      <c r="HH39" s="53">
        <f t="shared" si="317"/>
        <v>3.8768529076396809E-2</v>
      </c>
      <c r="HI39" s="53">
        <f t="shared" si="139"/>
        <v>3.7169726824899239E-2</v>
      </c>
      <c r="HJ39" s="53">
        <f t="shared" si="140"/>
        <v>4.8021828103683495E-2</v>
      </c>
      <c r="HK39" s="53">
        <f t="shared" si="141"/>
        <v>3.4260378879484077E-2</v>
      </c>
      <c r="HL39" s="55">
        <f t="shared" si="427"/>
        <v>3.7969127950648024E-2</v>
      </c>
      <c r="HM39" s="247"/>
      <c r="HN39" s="273" t="s">
        <v>62</v>
      </c>
      <c r="HO39" s="274"/>
      <c r="HP39" s="232">
        <f>SUM(HP7:HP37)</f>
        <v>4591</v>
      </c>
      <c r="HQ39" s="273" t="s">
        <v>62</v>
      </c>
      <c r="HR39" s="274"/>
      <c r="HS39" s="232">
        <f>SUM(HS7:HS37)</f>
        <v>4639</v>
      </c>
      <c r="HT39" s="273" t="s">
        <v>62</v>
      </c>
      <c r="HU39" s="274"/>
      <c r="HV39" s="232">
        <f>SUM(HV7:HV37)</f>
        <v>5420</v>
      </c>
      <c r="HW39" s="273" t="s">
        <v>62</v>
      </c>
      <c r="HX39" s="274"/>
      <c r="HY39" s="232">
        <f>SUM(HY7:HY37)</f>
        <v>4745</v>
      </c>
      <c r="IA39" s="49" t="s">
        <v>96</v>
      </c>
      <c r="IB39" s="53">
        <f t="shared" si="318"/>
        <v>2.7397260273972601E-2</v>
      </c>
      <c r="IC39" s="53">
        <f t="shared" si="144"/>
        <v>1.9741697416974169E-2</v>
      </c>
      <c r="ID39" s="53">
        <f t="shared" si="145"/>
        <v>3.3412373356326797E-2</v>
      </c>
      <c r="IE39" s="53">
        <f t="shared" si="146"/>
        <v>3.1801350468307558E-2</v>
      </c>
      <c r="IF39" s="55">
        <f t="shared" si="428"/>
        <v>2.959930537114008E-2</v>
      </c>
      <c r="IG39" s="247"/>
      <c r="IH39" s="273" t="s">
        <v>62</v>
      </c>
      <c r="II39" s="274"/>
      <c r="IJ39" s="232">
        <f>SUM(IJ7:IJ37)</f>
        <v>772</v>
      </c>
      <c r="IK39" s="273" t="s">
        <v>62</v>
      </c>
      <c r="IL39" s="274"/>
      <c r="IM39" s="232">
        <f>SUM(IM7:IM37)</f>
        <v>749</v>
      </c>
      <c r="IN39" s="273" t="s">
        <v>62</v>
      </c>
      <c r="IO39" s="274"/>
      <c r="IP39" s="232">
        <f>SUM(IP7:IP37)</f>
        <v>539</v>
      </c>
      <c r="IQ39" s="273" t="s">
        <v>62</v>
      </c>
      <c r="IR39" s="274"/>
      <c r="IS39" s="232">
        <f>SUM(IS7:IS37)</f>
        <v>560</v>
      </c>
      <c r="IU39" s="49" t="s">
        <v>96</v>
      </c>
      <c r="IV39" s="53">
        <f t="shared" si="319"/>
        <v>0</v>
      </c>
      <c r="IW39" s="53">
        <f t="shared" si="149"/>
        <v>0</v>
      </c>
      <c r="IX39" s="53">
        <f t="shared" si="150"/>
        <v>0</v>
      </c>
      <c r="IY39" s="53">
        <f t="shared" si="151"/>
        <v>0</v>
      </c>
      <c r="IZ39" s="55">
        <f t="shared" si="429"/>
        <v>0</v>
      </c>
      <c r="JA39" s="247"/>
      <c r="JB39" s="273" t="s">
        <v>62</v>
      </c>
      <c r="JC39" s="274"/>
      <c r="JD39" s="232">
        <f>SUM(JD7:JD37)</f>
        <v>1878</v>
      </c>
      <c r="JE39" s="273" t="s">
        <v>62</v>
      </c>
      <c r="JF39" s="274"/>
      <c r="JG39" s="232">
        <f>SUM(JG7:JG37)</f>
        <v>1619</v>
      </c>
      <c r="JH39" s="273" t="s">
        <v>62</v>
      </c>
      <c r="JI39" s="274"/>
      <c r="JJ39" s="232">
        <f>SUM(JJ7:JJ37)</f>
        <v>1786</v>
      </c>
      <c r="JK39" s="273" t="s">
        <v>62</v>
      </c>
      <c r="JL39" s="274"/>
      <c r="JM39" s="232">
        <f>SUM(JM7:JM37)</f>
        <v>1829</v>
      </c>
      <c r="JO39" s="49" t="s">
        <v>96</v>
      </c>
      <c r="JP39" s="53">
        <f t="shared" si="320"/>
        <v>0</v>
      </c>
      <c r="JQ39" s="53">
        <f t="shared" si="154"/>
        <v>0</v>
      </c>
      <c r="JR39" s="53">
        <f t="shared" si="155"/>
        <v>0</v>
      </c>
      <c r="JS39" s="53">
        <f t="shared" si="156"/>
        <v>0</v>
      </c>
      <c r="JT39" s="55">
        <f t="shared" si="430"/>
        <v>0</v>
      </c>
      <c r="JU39" s="247"/>
      <c r="JV39" s="273" t="s">
        <v>62</v>
      </c>
      <c r="JW39" s="274"/>
      <c r="JX39" s="232">
        <f>SUM(JX7:JX37)</f>
        <v>15307</v>
      </c>
      <c r="JY39" s="273" t="s">
        <v>62</v>
      </c>
      <c r="JZ39" s="274"/>
      <c r="KA39" s="232">
        <f>SUM(KA7:KA37)</f>
        <v>14275</v>
      </c>
      <c r="KB39" s="273" t="s">
        <v>62</v>
      </c>
      <c r="KC39" s="274"/>
      <c r="KD39" s="232">
        <f>SUM(KD7:KD37)</f>
        <v>14370</v>
      </c>
      <c r="KE39" s="273" t="s">
        <v>62</v>
      </c>
      <c r="KF39" s="274"/>
      <c r="KG39" s="232">
        <f>SUM(KG7:KG37)</f>
        <v>15345</v>
      </c>
      <c r="KI39" s="49" t="s">
        <v>96</v>
      </c>
      <c r="KJ39" s="53">
        <f t="shared" si="321"/>
        <v>1.2577386770935159E-2</v>
      </c>
      <c r="KK39" s="53">
        <f t="shared" si="159"/>
        <v>9.8121085594989558E-3</v>
      </c>
      <c r="KL39" s="53">
        <f t="shared" si="160"/>
        <v>9.8774080560420311E-3</v>
      </c>
      <c r="KM39" s="53">
        <f t="shared" si="161"/>
        <v>8.0355392957470444E-3</v>
      </c>
      <c r="KN39" s="55">
        <f t="shared" si="431"/>
        <v>9.8447583077704934E-3</v>
      </c>
      <c r="KO39" s="247"/>
      <c r="KP39" s="273" t="s">
        <v>62</v>
      </c>
      <c r="KQ39" s="274"/>
      <c r="KR39" s="232">
        <f>SUM(KR7:KR37)</f>
        <v>3434</v>
      </c>
      <c r="KS39" s="273" t="s">
        <v>62</v>
      </c>
      <c r="KT39" s="274"/>
      <c r="KU39" s="232">
        <f>SUM(KU7:KU37)</f>
        <v>3119</v>
      </c>
      <c r="KV39" s="273" t="s">
        <v>62</v>
      </c>
      <c r="KW39" s="274"/>
      <c r="KX39" s="232">
        <f>SUM(KX7:KX37)</f>
        <v>3331</v>
      </c>
      <c r="KY39" s="273" t="s">
        <v>62</v>
      </c>
      <c r="KZ39" s="274"/>
      <c r="LA39" s="232">
        <f>SUM(LA7:LA37)</f>
        <v>2851</v>
      </c>
      <c r="LC39" s="49" t="s">
        <v>96</v>
      </c>
      <c r="LD39" s="53">
        <f t="shared" si="322"/>
        <v>2.1396001403016486E-2</v>
      </c>
      <c r="LE39" s="53">
        <f t="shared" si="164"/>
        <v>1.8012608826178327E-2</v>
      </c>
      <c r="LF39" s="53">
        <f t="shared" si="165"/>
        <v>2.9817249118307149E-2</v>
      </c>
      <c r="LG39" s="53">
        <f t="shared" si="166"/>
        <v>2.7082119976703553E-2</v>
      </c>
      <c r="LH39" s="55">
        <f t="shared" si="432"/>
        <v>2.423906068986002E-2</v>
      </c>
      <c r="LI39" s="247"/>
      <c r="LJ39" s="273" t="s">
        <v>62</v>
      </c>
      <c r="LK39" s="274"/>
      <c r="LL39" s="232">
        <f>SUM(LL7:LL37)</f>
        <v>0</v>
      </c>
      <c r="LM39" s="273" t="s">
        <v>62</v>
      </c>
      <c r="LN39" s="274"/>
      <c r="LO39" s="232">
        <f>SUM(LO7:LO37)</f>
        <v>0</v>
      </c>
      <c r="LP39" s="273" t="s">
        <v>62</v>
      </c>
      <c r="LQ39" s="274"/>
      <c r="LR39" s="232">
        <f>SUM(LR7:LR37)</f>
        <v>0</v>
      </c>
      <c r="LS39" s="273" t="s">
        <v>62</v>
      </c>
      <c r="LT39" s="274"/>
      <c r="LU39" s="232">
        <f>SUM(LU7:LU37)</f>
        <v>0</v>
      </c>
      <c r="LW39" s="49" t="s">
        <v>96</v>
      </c>
      <c r="LX39" s="53" t="str">
        <f t="shared" si="323"/>
        <v/>
      </c>
      <c r="LY39" s="53" t="str">
        <f t="shared" si="169"/>
        <v/>
      </c>
      <c r="LZ39" s="53" t="str">
        <f t="shared" si="170"/>
        <v/>
      </c>
      <c r="MA39" s="53" t="str">
        <f t="shared" si="171"/>
        <v/>
      </c>
      <c r="MB39" s="55" t="str">
        <f t="shared" si="433"/>
        <v/>
      </c>
      <c r="MC39" s="247"/>
      <c r="MD39" s="273" t="s">
        <v>62</v>
      </c>
      <c r="ME39" s="274"/>
      <c r="MF39" s="232">
        <f>SUM(MF7:MF37)</f>
        <v>0</v>
      </c>
      <c r="MG39" s="273" t="s">
        <v>62</v>
      </c>
      <c r="MH39" s="274"/>
      <c r="MI39" s="232">
        <f>SUM(MI7:MI37)</f>
        <v>0</v>
      </c>
      <c r="MJ39" s="273" t="s">
        <v>62</v>
      </c>
      <c r="MK39" s="274"/>
      <c r="ML39" s="232">
        <f>SUM(ML7:ML37)</f>
        <v>0</v>
      </c>
      <c r="MM39" s="273" t="s">
        <v>62</v>
      </c>
      <c r="MN39" s="274"/>
      <c r="MO39" s="232">
        <f>SUM(MO7:MO37)</f>
        <v>0</v>
      </c>
      <c r="MQ39" s="49" t="s">
        <v>96</v>
      </c>
      <c r="MR39" s="53" t="str">
        <f t="shared" si="324"/>
        <v/>
      </c>
      <c r="MS39" s="53" t="str">
        <f t="shared" si="174"/>
        <v/>
      </c>
      <c r="MT39" s="53" t="str">
        <f t="shared" si="175"/>
        <v/>
      </c>
      <c r="MU39" s="53" t="str">
        <f t="shared" si="176"/>
        <v/>
      </c>
      <c r="MV39" s="55" t="str">
        <f t="shared" si="434"/>
        <v/>
      </c>
      <c r="MW39" s="247"/>
      <c r="MX39" s="273" t="s">
        <v>62</v>
      </c>
      <c r="MY39" s="274"/>
      <c r="MZ39" s="232">
        <f>SUM(MZ7:MZ37)</f>
        <v>0</v>
      </c>
      <c r="NA39" s="273" t="s">
        <v>62</v>
      </c>
      <c r="NB39" s="274"/>
      <c r="NC39" s="232">
        <f>SUM(NC7:NC37)</f>
        <v>0</v>
      </c>
      <c r="ND39" s="273" t="s">
        <v>62</v>
      </c>
      <c r="NE39" s="274"/>
      <c r="NF39" s="232">
        <f>SUM(NF7:NF37)</f>
        <v>0</v>
      </c>
      <c r="NG39" s="273" t="s">
        <v>62</v>
      </c>
      <c r="NH39" s="274"/>
      <c r="NI39" s="232">
        <f>SUM(NI7:NI37)</f>
        <v>0</v>
      </c>
      <c r="NK39" s="49" t="s">
        <v>96</v>
      </c>
      <c r="NL39" s="53" t="str">
        <f t="shared" si="325"/>
        <v/>
      </c>
      <c r="NM39" s="53" t="str">
        <f t="shared" si="179"/>
        <v/>
      </c>
      <c r="NN39" s="53" t="str">
        <f t="shared" si="180"/>
        <v/>
      </c>
      <c r="NO39" s="53" t="str">
        <f t="shared" si="181"/>
        <v/>
      </c>
      <c r="NP39" s="55" t="str">
        <f t="shared" si="435"/>
        <v/>
      </c>
      <c r="NQ39" s="247"/>
      <c r="NR39" s="273" t="s">
        <v>62</v>
      </c>
      <c r="NS39" s="274"/>
      <c r="NT39" s="232">
        <f>SUM(NT7:NT37)</f>
        <v>0</v>
      </c>
      <c r="NU39" s="273" t="s">
        <v>62</v>
      </c>
      <c r="NV39" s="274"/>
      <c r="NW39" s="232">
        <f>SUM(NW7:NW37)</f>
        <v>0</v>
      </c>
      <c r="NX39" s="273" t="s">
        <v>62</v>
      </c>
      <c r="NY39" s="274"/>
      <c r="NZ39" s="232">
        <f>SUM(NZ7:NZ37)</f>
        <v>0</v>
      </c>
      <c r="OA39" s="273" t="s">
        <v>62</v>
      </c>
      <c r="OB39" s="274"/>
      <c r="OC39" s="232">
        <f>SUM(OC7:OC37)</f>
        <v>0</v>
      </c>
      <c r="OE39" s="49" t="s">
        <v>96</v>
      </c>
      <c r="OF39" s="53" t="str">
        <f t="shared" si="326"/>
        <v/>
      </c>
      <c r="OG39" s="53" t="str">
        <f t="shared" si="184"/>
        <v/>
      </c>
      <c r="OH39" s="53" t="str">
        <f t="shared" si="185"/>
        <v/>
      </c>
      <c r="OI39" s="53" t="str">
        <f t="shared" si="186"/>
        <v/>
      </c>
      <c r="OJ39" s="55" t="str">
        <f t="shared" si="436"/>
        <v/>
      </c>
      <c r="OK39" s="247"/>
      <c r="OL39" s="273" t="s">
        <v>62</v>
      </c>
      <c r="OM39" s="274"/>
      <c r="ON39" s="232">
        <f>SUM(ON7:ON37)</f>
        <v>0</v>
      </c>
      <c r="OO39" s="273" t="s">
        <v>62</v>
      </c>
      <c r="OP39" s="274"/>
      <c r="OQ39" s="232">
        <f>SUM(OQ7:OQ37)</f>
        <v>0</v>
      </c>
      <c r="OR39" s="273" t="s">
        <v>62</v>
      </c>
      <c r="OS39" s="274"/>
      <c r="OT39" s="232">
        <f>SUM(OT7:OT37)</f>
        <v>0</v>
      </c>
      <c r="OU39" s="273" t="s">
        <v>62</v>
      </c>
      <c r="OV39" s="274"/>
      <c r="OW39" s="232">
        <f>SUM(OW7:OW37)</f>
        <v>0</v>
      </c>
      <c r="OY39" s="49" t="s">
        <v>96</v>
      </c>
      <c r="OZ39" s="53" t="str">
        <f t="shared" si="327"/>
        <v/>
      </c>
      <c r="PA39" s="53" t="str">
        <f t="shared" si="189"/>
        <v/>
      </c>
      <c r="PB39" s="53" t="str">
        <f t="shared" si="190"/>
        <v/>
      </c>
      <c r="PC39" s="53" t="str">
        <f t="shared" si="191"/>
        <v/>
      </c>
      <c r="PD39" s="55" t="str">
        <f t="shared" si="437"/>
        <v/>
      </c>
      <c r="PE39" s="247"/>
      <c r="PF39" s="273" t="s">
        <v>62</v>
      </c>
      <c r="PG39" s="274"/>
      <c r="PH39" s="232">
        <f>SUM(PH7:PH37)</f>
        <v>0</v>
      </c>
      <c r="PI39" s="273" t="s">
        <v>62</v>
      </c>
      <c r="PJ39" s="274"/>
      <c r="PK39" s="232">
        <f>SUM(PK7:PK37)</f>
        <v>0</v>
      </c>
      <c r="PL39" s="273" t="s">
        <v>62</v>
      </c>
      <c r="PM39" s="274"/>
      <c r="PN39" s="232">
        <f>SUM(PN7:PN37)</f>
        <v>0</v>
      </c>
      <c r="PO39" s="273" t="s">
        <v>62</v>
      </c>
      <c r="PP39" s="274"/>
      <c r="PQ39" s="232">
        <f>SUM(PQ7:PQ37)</f>
        <v>0</v>
      </c>
      <c r="PS39" s="49" t="s">
        <v>96</v>
      </c>
      <c r="PT39" s="53" t="str">
        <f t="shared" si="328"/>
        <v/>
      </c>
      <c r="PU39" s="53" t="str">
        <f t="shared" si="194"/>
        <v/>
      </c>
      <c r="PV39" s="53" t="str">
        <f t="shared" si="195"/>
        <v/>
      </c>
      <c r="PW39" s="53" t="str">
        <f t="shared" si="196"/>
        <v/>
      </c>
      <c r="PX39" s="55" t="str">
        <f t="shared" si="438"/>
        <v/>
      </c>
    </row>
    <row r="40" spans="1:440" ht="12.75" customHeight="1" x14ac:dyDescent="0.25">
      <c r="O40" s="49" t="s">
        <v>97</v>
      </c>
      <c r="P40" s="53">
        <f t="shared" si="88"/>
        <v>2.9885961462839165E-2</v>
      </c>
      <c r="Q40" s="53">
        <f t="shared" si="89"/>
        <v>3.1586021505376344E-2</v>
      </c>
      <c r="R40" s="53">
        <f t="shared" si="90"/>
        <v>2.8451761987290585E-2</v>
      </c>
      <c r="S40" s="53">
        <f t="shared" si="91"/>
        <v>2.6619099890230515E-2</v>
      </c>
      <c r="T40" s="55">
        <f t="shared" si="417"/>
        <v>2.9168861725064874E-2</v>
      </c>
      <c r="U40" s="246"/>
      <c r="AI40" s="49" t="s">
        <v>97</v>
      </c>
      <c r="AJ40" s="53">
        <f t="shared" si="308"/>
        <v>3.5349854227405247E-2</v>
      </c>
      <c r="AK40" s="53">
        <f t="shared" si="94"/>
        <v>4.0240440808148273E-2</v>
      </c>
      <c r="AL40" s="53">
        <f t="shared" si="95"/>
        <v>2.956109669412163E-2</v>
      </c>
      <c r="AM40" s="53">
        <f t="shared" si="96"/>
        <v>3.2015277465738033E-2</v>
      </c>
      <c r="AN40" s="55">
        <f t="shared" si="418"/>
        <v>3.3682565846571644E-2</v>
      </c>
      <c r="AO40" s="246"/>
      <c r="BC40" s="49" t="s">
        <v>97</v>
      </c>
      <c r="BD40" s="53">
        <f t="shared" si="309"/>
        <v>3.2944957814383287E-2</v>
      </c>
      <c r="BE40" s="53">
        <f t="shared" si="99"/>
        <v>3.7080405932864949E-2</v>
      </c>
      <c r="BF40" s="53">
        <f t="shared" si="100"/>
        <v>3.9113027409916845E-2</v>
      </c>
      <c r="BG40" s="53">
        <f t="shared" si="101"/>
        <v>2.7600849256900213E-2</v>
      </c>
      <c r="BH40" s="55">
        <f t="shared" si="419"/>
        <v>3.5012681873624121E-2</v>
      </c>
      <c r="BI40" s="246"/>
      <c r="BW40" s="49" t="s">
        <v>97</v>
      </c>
      <c r="BX40" s="53">
        <f t="shared" si="310"/>
        <v>2.8356964136780651E-2</v>
      </c>
      <c r="BY40" s="53">
        <f t="shared" si="104"/>
        <v>1.1443661971830986E-2</v>
      </c>
      <c r="BZ40" s="53">
        <f t="shared" si="105"/>
        <v>2.8301886792452831E-2</v>
      </c>
      <c r="CA40" s="53">
        <f t="shared" si="106"/>
        <v>2.641802641802642E-2</v>
      </c>
      <c r="CB40" s="55">
        <f t="shared" si="420"/>
        <v>2.7359956605239627E-2</v>
      </c>
      <c r="CC40" s="246"/>
      <c r="CQ40" s="49" t="s">
        <v>97</v>
      </c>
      <c r="CR40" s="53">
        <f t="shared" si="311"/>
        <v>2.3414280536426243E-2</v>
      </c>
      <c r="CS40" s="53">
        <f t="shared" si="109"/>
        <v>2.514650248497886E-2</v>
      </c>
      <c r="CT40" s="53">
        <f t="shared" si="110"/>
        <v>2.2453189463662329E-2</v>
      </c>
      <c r="CU40" s="53">
        <f t="shared" si="111"/>
        <v>2.502844141069397E-2</v>
      </c>
      <c r="CV40" s="55">
        <f t="shared" si="421"/>
        <v>2.4221360973560105E-2</v>
      </c>
      <c r="CW40" s="246"/>
      <c r="DK40" s="49" t="s">
        <v>97</v>
      </c>
      <c r="DL40" s="53">
        <f t="shared" si="312"/>
        <v>4.0302267002518891E-2</v>
      </c>
      <c r="DM40" s="53">
        <f t="shared" si="114"/>
        <v>2.7456027456027456E-2</v>
      </c>
      <c r="DN40" s="53">
        <f t="shared" si="115"/>
        <v>2.8833551769331587E-2</v>
      </c>
      <c r="DO40" s="53">
        <f t="shared" si="116"/>
        <v>4.0302267002518891E-2</v>
      </c>
      <c r="DP40" s="55">
        <f t="shared" si="422"/>
        <v>3.4567909385925237E-2</v>
      </c>
      <c r="DQ40" s="246"/>
      <c r="EE40" s="49" t="s">
        <v>97</v>
      </c>
      <c r="EF40" s="53">
        <f t="shared" si="313"/>
        <v>1.9172113289760349E-2</v>
      </c>
      <c r="EG40" s="53">
        <f t="shared" si="119"/>
        <v>0</v>
      </c>
      <c r="EH40" s="53">
        <f t="shared" si="120"/>
        <v>2.3056938731327126E-2</v>
      </c>
      <c r="EI40" s="53">
        <f t="shared" si="121"/>
        <v>2.7447569343771142E-2</v>
      </c>
      <c r="EJ40" s="55">
        <f t="shared" si="423"/>
        <v>2.1114526010543738E-2</v>
      </c>
      <c r="EK40" s="246"/>
      <c r="EY40" s="49" t="s">
        <v>97</v>
      </c>
      <c r="EZ40" s="53">
        <f t="shared" si="314"/>
        <v>2.0514035590916462E-2</v>
      </c>
      <c r="FA40" s="53">
        <f t="shared" si="124"/>
        <v>2.2171063818655086E-2</v>
      </c>
      <c r="FB40" s="53">
        <f t="shared" si="125"/>
        <v>2.2434805399030273E-2</v>
      </c>
      <c r="FC40" s="53">
        <f t="shared" si="126"/>
        <v>2.1685489228433139E-2</v>
      </c>
      <c r="FD40" s="55">
        <f t="shared" si="424"/>
        <v>2.1928276523544114E-2</v>
      </c>
      <c r="FE40" s="246"/>
      <c r="FS40" s="49" t="s">
        <v>97</v>
      </c>
      <c r="FT40" s="53">
        <f t="shared" si="315"/>
        <v>2.5011361149916686E-2</v>
      </c>
      <c r="FU40" s="53">
        <f t="shared" si="129"/>
        <v>2.8841509694335195E-2</v>
      </c>
      <c r="FV40" s="53">
        <f t="shared" si="130"/>
        <v>2.9499408750492707E-2</v>
      </c>
      <c r="FW40" s="53">
        <f t="shared" si="131"/>
        <v>3.2856475782145435E-2</v>
      </c>
      <c r="FX40" s="55">
        <f t="shared" si="425"/>
        <v>2.9170459222413951E-2</v>
      </c>
      <c r="FY40" s="246"/>
      <c r="GM40" s="49" t="s">
        <v>97</v>
      </c>
      <c r="GN40" s="53">
        <f t="shared" si="316"/>
        <v>2.7334851936218679E-2</v>
      </c>
      <c r="GO40" s="53">
        <f t="shared" si="134"/>
        <v>2.7751423149905124E-2</v>
      </c>
      <c r="GP40" s="53">
        <f t="shared" si="135"/>
        <v>2.7535566773749427E-2</v>
      </c>
      <c r="GQ40" s="53">
        <f t="shared" si="136"/>
        <v>2.53690036900369E-2</v>
      </c>
      <c r="GR40" s="55">
        <f t="shared" si="426"/>
        <v>2.7435209354984051E-2</v>
      </c>
      <c r="GS40" s="246"/>
      <c r="HG40" s="49" t="s">
        <v>97</v>
      </c>
      <c r="HH40" s="53">
        <f t="shared" si="317"/>
        <v>3.9908779931584946E-2</v>
      </c>
      <c r="HI40" s="53">
        <f t="shared" si="139"/>
        <v>3.4034930586654723E-2</v>
      </c>
      <c r="HJ40" s="53">
        <f t="shared" si="140"/>
        <v>3.4379263301500679E-2</v>
      </c>
      <c r="HK40" s="53">
        <f t="shared" si="141"/>
        <v>2.2168480451430876E-2</v>
      </c>
      <c r="HL40" s="55">
        <f t="shared" si="427"/>
        <v>3.4207096944077697E-2</v>
      </c>
      <c r="HM40" s="246"/>
      <c r="IA40" s="49" t="s">
        <v>97</v>
      </c>
      <c r="IB40" s="53">
        <f t="shared" si="318"/>
        <v>2.5079030558482613E-2</v>
      </c>
      <c r="IC40" s="53">
        <f t="shared" si="144"/>
        <v>2.7675276752767528E-2</v>
      </c>
      <c r="ID40" s="53">
        <f t="shared" si="145"/>
        <v>2.6083207587842206E-2</v>
      </c>
      <c r="IE40" s="53">
        <f t="shared" si="146"/>
        <v>3.8118057068176871E-2</v>
      </c>
      <c r="IF40" s="55">
        <f t="shared" si="428"/>
        <v>2.6879242170304865E-2</v>
      </c>
      <c r="IG40" s="246"/>
      <c r="IU40" s="49" t="s">
        <v>97</v>
      </c>
      <c r="IV40" s="53">
        <f t="shared" si="319"/>
        <v>0</v>
      </c>
      <c r="IW40" s="53">
        <f t="shared" si="149"/>
        <v>0</v>
      </c>
      <c r="IX40" s="53">
        <f t="shared" si="150"/>
        <v>0</v>
      </c>
      <c r="IY40" s="53">
        <f t="shared" si="151"/>
        <v>0</v>
      </c>
      <c r="IZ40" s="55">
        <f t="shared" si="429"/>
        <v>0</v>
      </c>
      <c r="JA40" s="246"/>
      <c r="JO40" s="49" t="s">
        <v>97</v>
      </c>
      <c r="JP40" s="53">
        <f t="shared" si="320"/>
        <v>0</v>
      </c>
      <c r="JQ40" s="53">
        <f t="shared" si="154"/>
        <v>0</v>
      </c>
      <c r="JR40" s="53">
        <f t="shared" si="155"/>
        <v>0</v>
      </c>
      <c r="JS40" s="53">
        <f t="shared" si="156"/>
        <v>0</v>
      </c>
      <c r="JT40" s="55">
        <f t="shared" si="430"/>
        <v>0</v>
      </c>
      <c r="JU40" s="246"/>
      <c r="KI40" s="49" t="s">
        <v>97</v>
      </c>
      <c r="KJ40" s="53">
        <f t="shared" si="321"/>
        <v>8.2111436950146627E-3</v>
      </c>
      <c r="KK40" s="53">
        <f t="shared" si="159"/>
        <v>8.2115518441196935E-3</v>
      </c>
      <c r="KL40" s="53">
        <f t="shared" si="160"/>
        <v>9.9474605954465844E-3</v>
      </c>
      <c r="KM40" s="53">
        <f t="shared" si="161"/>
        <v>1.0975370745410596E-2</v>
      </c>
      <c r="KN40" s="55">
        <f t="shared" si="431"/>
        <v>9.0795062197831389E-3</v>
      </c>
      <c r="KO40" s="246"/>
      <c r="LC40" s="49" t="s">
        <v>97</v>
      </c>
      <c r="LD40" s="53">
        <f t="shared" si="322"/>
        <v>2.7709575587513153E-2</v>
      </c>
      <c r="LE40" s="53">
        <f t="shared" si="164"/>
        <v>2.7619333533473431E-2</v>
      </c>
      <c r="LF40" s="53">
        <f t="shared" si="165"/>
        <v>2.8214171208720745E-2</v>
      </c>
      <c r="LG40" s="53">
        <f t="shared" si="166"/>
        <v>2.9994175888177054E-2</v>
      </c>
      <c r="LH40" s="55">
        <f t="shared" si="432"/>
        <v>2.7961873398116947E-2</v>
      </c>
      <c r="LI40" s="246"/>
      <c r="LW40" s="49" t="s">
        <v>97</v>
      </c>
      <c r="LX40" s="53" t="str">
        <f t="shared" si="323"/>
        <v/>
      </c>
      <c r="LY40" s="53" t="str">
        <f t="shared" si="169"/>
        <v/>
      </c>
      <c r="LZ40" s="53" t="str">
        <f t="shared" si="170"/>
        <v/>
      </c>
      <c r="MA40" s="53" t="str">
        <f t="shared" si="171"/>
        <v/>
      </c>
      <c r="MB40" s="55" t="str">
        <f t="shared" si="433"/>
        <v/>
      </c>
      <c r="MC40" s="246"/>
      <c r="MQ40" s="49" t="s">
        <v>97</v>
      </c>
      <c r="MR40" s="53" t="str">
        <f t="shared" si="324"/>
        <v/>
      </c>
      <c r="MS40" s="53" t="str">
        <f t="shared" si="174"/>
        <v/>
      </c>
      <c r="MT40" s="53" t="str">
        <f t="shared" si="175"/>
        <v/>
      </c>
      <c r="MU40" s="53" t="str">
        <f t="shared" si="176"/>
        <v/>
      </c>
      <c r="MV40" s="55" t="str">
        <f t="shared" si="434"/>
        <v/>
      </c>
      <c r="MW40" s="246"/>
      <c r="NK40" s="49" t="s">
        <v>97</v>
      </c>
      <c r="NL40" s="53" t="str">
        <f t="shared" si="325"/>
        <v/>
      </c>
      <c r="NM40" s="53" t="str">
        <f t="shared" si="179"/>
        <v/>
      </c>
      <c r="NN40" s="53" t="str">
        <f t="shared" si="180"/>
        <v/>
      </c>
      <c r="NO40" s="53" t="str">
        <f t="shared" si="181"/>
        <v/>
      </c>
      <c r="NP40" s="55" t="str">
        <f t="shared" si="435"/>
        <v/>
      </c>
      <c r="NQ40" s="246"/>
      <c r="OE40" s="49" t="s">
        <v>97</v>
      </c>
      <c r="OF40" s="53" t="str">
        <f t="shared" si="326"/>
        <v/>
      </c>
      <c r="OG40" s="53" t="str">
        <f t="shared" si="184"/>
        <v/>
      </c>
      <c r="OH40" s="53" t="str">
        <f t="shared" si="185"/>
        <v/>
      </c>
      <c r="OI40" s="53" t="str">
        <f t="shared" si="186"/>
        <v/>
      </c>
      <c r="OJ40" s="55" t="str">
        <f t="shared" si="436"/>
        <v/>
      </c>
      <c r="OK40" s="246"/>
      <c r="OY40" s="49" t="s">
        <v>97</v>
      </c>
      <c r="OZ40" s="53" t="str">
        <f t="shared" si="327"/>
        <v/>
      </c>
      <c r="PA40" s="53" t="str">
        <f t="shared" si="189"/>
        <v/>
      </c>
      <c r="PB40" s="53" t="str">
        <f t="shared" si="190"/>
        <v/>
      </c>
      <c r="PC40" s="53" t="str">
        <f t="shared" si="191"/>
        <v/>
      </c>
      <c r="PD40" s="55" t="str">
        <f t="shared" si="437"/>
        <v/>
      </c>
      <c r="PE40" s="246"/>
      <c r="PS40" s="49" t="s">
        <v>97</v>
      </c>
      <c r="PT40" s="53" t="str">
        <f t="shared" si="328"/>
        <v/>
      </c>
      <c r="PU40" s="53" t="str">
        <f t="shared" si="194"/>
        <v/>
      </c>
      <c r="PV40" s="53" t="str">
        <f t="shared" si="195"/>
        <v/>
      </c>
      <c r="PW40" s="53" t="str">
        <f t="shared" si="196"/>
        <v/>
      </c>
      <c r="PX40" s="55" t="str">
        <f t="shared" si="438"/>
        <v/>
      </c>
    </row>
    <row r="41" spans="1:440" ht="12.75" customHeight="1" thickBot="1" x14ac:dyDescent="0.3">
      <c r="O41" s="50" t="s">
        <v>98</v>
      </c>
      <c r="P41" s="240" t="str">
        <f t="shared" si="88"/>
        <v/>
      </c>
      <c r="Q41" s="240" t="str">
        <f t="shared" si="89"/>
        <v/>
      </c>
      <c r="R41" s="240">
        <f t="shared" si="90"/>
        <v>2.9751588677065281E-2</v>
      </c>
      <c r="S41" s="240" t="str">
        <f t="shared" si="91"/>
        <v/>
      </c>
      <c r="T41" s="241">
        <f>IFERROR(MEDIAN(T37:T40),"")</f>
        <v>2.836480929774339E-2</v>
      </c>
      <c r="U41" s="246"/>
      <c r="AI41" s="50" t="s">
        <v>98</v>
      </c>
      <c r="AJ41" s="240" t="str">
        <f t="shared" si="308"/>
        <v/>
      </c>
      <c r="AK41" s="240" t="str">
        <f t="shared" si="94"/>
        <v/>
      </c>
      <c r="AL41" s="240">
        <f t="shared" si="95"/>
        <v>3.5992327654293131E-2</v>
      </c>
      <c r="AM41" s="240" t="str">
        <f t="shared" si="96"/>
        <v/>
      </c>
      <c r="AN41" s="241">
        <f>IFERROR(MEDIAN(AN37:AN40),"")</f>
        <v>3.1987774812351225E-2</v>
      </c>
      <c r="AO41" s="246"/>
      <c r="BC41" s="50" t="s">
        <v>98</v>
      </c>
      <c r="BD41" s="240" t="str">
        <f t="shared" si="309"/>
        <v/>
      </c>
      <c r="BE41" s="240" t="str">
        <f t="shared" si="99"/>
        <v/>
      </c>
      <c r="BF41" s="240">
        <f t="shared" si="100"/>
        <v>3.9728980597474595E-2</v>
      </c>
      <c r="BG41" s="240" t="str">
        <f t="shared" si="101"/>
        <v/>
      </c>
      <c r="BH41" s="241">
        <f>IFERROR(MEDIAN(BH37:BH40),"")</f>
        <v>3.4083496374635966E-2</v>
      </c>
      <c r="BI41" s="246"/>
      <c r="BW41" s="50" t="s">
        <v>98</v>
      </c>
      <c r="BX41" s="240" t="str">
        <f t="shared" si="310"/>
        <v/>
      </c>
      <c r="BY41" s="240" t="str">
        <f t="shared" si="104"/>
        <v/>
      </c>
      <c r="BZ41" s="240">
        <f t="shared" si="105"/>
        <v>3.6556603773584904E-2</v>
      </c>
      <c r="CA41" s="240" t="str">
        <f t="shared" si="106"/>
        <v/>
      </c>
      <c r="CB41" s="241">
        <f>IFERROR(MEDIAN(CB37:CB40),"")</f>
        <v>2.6008378161853148E-2</v>
      </c>
      <c r="CC41" s="246"/>
      <c r="CQ41" s="50" t="s">
        <v>98</v>
      </c>
      <c r="CR41" s="240" t="str">
        <f t="shared" si="311"/>
        <v/>
      </c>
      <c r="CS41" s="240" t="str">
        <f t="shared" si="109"/>
        <v/>
      </c>
      <c r="CT41" s="240">
        <f t="shared" si="110"/>
        <v>2.6658203744842908E-2</v>
      </c>
      <c r="CU41" s="240" t="str">
        <f t="shared" si="111"/>
        <v/>
      </c>
      <c r="CV41" s="241">
        <f>IFERROR(MEDIAN(CV37:CV40),"")</f>
        <v>2.448266985637837E-2</v>
      </c>
      <c r="CW41" s="246"/>
      <c r="DK41" s="50" t="s">
        <v>98</v>
      </c>
      <c r="DL41" s="240" t="str">
        <f t="shared" si="312"/>
        <v/>
      </c>
      <c r="DM41" s="240" t="str">
        <f t="shared" si="114"/>
        <v/>
      </c>
      <c r="DN41" s="240">
        <f t="shared" si="115"/>
        <v>3.1782437745740501E-2</v>
      </c>
      <c r="DO41" s="240" t="str">
        <f t="shared" si="116"/>
        <v/>
      </c>
      <c r="DP41" s="241">
        <f>IFERROR(MEDIAN(DP37:DP40),"")</f>
        <v>3.2217383984074532E-2</v>
      </c>
      <c r="DQ41" s="246"/>
      <c r="EE41" s="50" t="s">
        <v>98</v>
      </c>
      <c r="EF41" s="240" t="str">
        <f t="shared" si="313"/>
        <v/>
      </c>
      <c r="EG41" s="240" t="str">
        <f t="shared" si="119"/>
        <v/>
      </c>
      <c r="EH41" s="240">
        <f t="shared" si="120"/>
        <v>2.8252868586274085E-2</v>
      </c>
      <c r="EI41" s="240" t="str">
        <f t="shared" si="121"/>
        <v/>
      </c>
      <c r="EJ41" s="241">
        <f>IFERROR(MEDIAN(EJ37:EJ40),"")</f>
        <v>2.2599395068991182E-2</v>
      </c>
      <c r="EK41" s="246"/>
      <c r="EY41" s="50" t="s">
        <v>98</v>
      </c>
      <c r="EZ41" s="240" t="str">
        <f t="shared" si="314"/>
        <v/>
      </c>
      <c r="FA41" s="240" t="str">
        <f t="shared" si="124"/>
        <v/>
      </c>
      <c r="FB41" s="240">
        <f t="shared" si="125"/>
        <v>2.1032630061590878E-2</v>
      </c>
      <c r="FC41" s="240" t="str">
        <f t="shared" si="126"/>
        <v/>
      </c>
      <c r="FD41" s="241">
        <f>IFERROR(MEDIAN(FD37:FD40),"")</f>
        <v>2.2450624471117724E-2</v>
      </c>
      <c r="FE41" s="246"/>
      <c r="FS41" s="50" t="s">
        <v>98</v>
      </c>
      <c r="FT41" s="240" t="str">
        <f t="shared" si="315"/>
        <v/>
      </c>
      <c r="FU41" s="240" t="str">
        <f t="shared" si="129"/>
        <v/>
      </c>
      <c r="FV41" s="240">
        <f t="shared" si="130"/>
        <v>2.5715411903823412E-2</v>
      </c>
      <c r="FW41" s="240" t="str">
        <f t="shared" si="131"/>
        <v/>
      </c>
      <c r="FX41" s="241">
        <f>IFERROR(MEDIAN(FX37:FX40),"")</f>
        <v>2.7639793994574738E-2</v>
      </c>
      <c r="FY41" s="246"/>
      <c r="GM41" s="50" t="s">
        <v>98</v>
      </c>
      <c r="GN41" s="240" t="str">
        <f t="shared" si="316"/>
        <v/>
      </c>
      <c r="GO41" s="240" t="str">
        <f t="shared" si="134"/>
        <v/>
      </c>
      <c r="GP41" s="240">
        <f t="shared" si="135"/>
        <v>2.5011473152822396E-2</v>
      </c>
      <c r="GQ41" s="240" t="str">
        <f t="shared" si="136"/>
        <v/>
      </c>
      <c r="GR41" s="241">
        <f>IFERROR(MEDIAN(GR37:GR40),"")</f>
        <v>2.7148798690335686E-2</v>
      </c>
      <c r="GS41" s="246"/>
      <c r="HG41" s="50" t="s">
        <v>98</v>
      </c>
      <c r="HH41" s="240" t="str">
        <f t="shared" si="317"/>
        <v/>
      </c>
      <c r="HI41" s="240" t="str">
        <f t="shared" si="139"/>
        <v/>
      </c>
      <c r="HJ41" s="240">
        <f t="shared" si="140"/>
        <v>2.8376534788540245E-2</v>
      </c>
      <c r="HK41" s="240" t="str">
        <f t="shared" si="141"/>
        <v/>
      </c>
      <c r="HL41" s="241">
        <f>IFERROR(MEDIAN(HL37:HL40),"")</f>
        <v>3.0942778461706573E-2</v>
      </c>
      <c r="HM41" s="246"/>
      <c r="IA41" s="50" t="s">
        <v>98</v>
      </c>
      <c r="IB41" s="240" t="str">
        <f t="shared" si="318"/>
        <v/>
      </c>
      <c r="IC41" s="240" t="str">
        <f t="shared" si="144"/>
        <v/>
      </c>
      <c r="ID41" s="240">
        <f t="shared" si="145"/>
        <v>2.2849752101746067E-2</v>
      </c>
      <c r="IE41" s="240" t="str">
        <f t="shared" si="146"/>
        <v/>
      </c>
      <c r="IF41" s="241">
        <f>IFERROR(MEDIAN(IF37:IF40),"")</f>
        <v>2.8239273770722474E-2</v>
      </c>
      <c r="IG41" s="246"/>
      <c r="IU41" s="50" t="s">
        <v>98</v>
      </c>
      <c r="IV41" s="240" t="str">
        <f t="shared" si="319"/>
        <v/>
      </c>
      <c r="IW41" s="240" t="str">
        <f t="shared" si="149"/>
        <v/>
      </c>
      <c r="IX41" s="240">
        <f t="shared" si="150"/>
        <v>0</v>
      </c>
      <c r="IY41" s="240" t="str">
        <f t="shared" si="151"/>
        <v/>
      </c>
      <c r="IZ41" s="241">
        <f>IFERROR(MEDIAN(IZ37:IZ40),"")</f>
        <v>0</v>
      </c>
      <c r="JA41" s="246"/>
      <c r="JO41" s="50" t="s">
        <v>98</v>
      </c>
      <c r="JP41" s="240" t="str">
        <f t="shared" si="320"/>
        <v/>
      </c>
      <c r="JQ41" s="240" t="str">
        <f t="shared" si="154"/>
        <v/>
      </c>
      <c r="JR41" s="240">
        <f t="shared" si="155"/>
        <v>0</v>
      </c>
      <c r="JS41" s="240" t="str">
        <f t="shared" si="156"/>
        <v/>
      </c>
      <c r="JT41" s="241">
        <f>IFERROR(MEDIAN(JT37:JT40),"")</f>
        <v>0</v>
      </c>
      <c r="JU41" s="246"/>
      <c r="KI41" s="50" t="s">
        <v>98</v>
      </c>
      <c r="KJ41" s="240" t="str">
        <f t="shared" si="321"/>
        <v/>
      </c>
      <c r="KK41" s="240" t="str">
        <f t="shared" si="159"/>
        <v/>
      </c>
      <c r="KL41" s="240">
        <f t="shared" si="160"/>
        <v>9.4570928196147114E-3</v>
      </c>
      <c r="KM41" s="240" t="str">
        <f t="shared" si="161"/>
        <v/>
      </c>
      <c r="KN41" s="241">
        <f>IFERROR(MEDIAN(KN37:KN40),"")</f>
        <v>9.170245366506645E-3</v>
      </c>
      <c r="KO41" s="246"/>
      <c r="LC41" s="50" t="s">
        <v>98</v>
      </c>
      <c r="LD41" s="240" t="str">
        <f t="shared" si="322"/>
        <v/>
      </c>
      <c r="LE41" s="240" t="str">
        <f t="shared" si="164"/>
        <v/>
      </c>
      <c r="LF41" s="240">
        <f t="shared" si="165"/>
        <v>2.5008015389547934E-2</v>
      </c>
      <c r="LG41" s="240" t="str">
        <f t="shared" si="166"/>
        <v/>
      </c>
      <c r="LH41" s="241">
        <f>IFERROR(MEDIAN(LH37:LH40),"")</f>
        <v>2.3926050143195224E-2</v>
      </c>
      <c r="LI41" s="246"/>
      <c r="LW41" s="50" t="s">
        <v>98</v>
      </c>
      <c r="LX41" s="240" t="str">
        <f t="shared" si="323"/>
        <v/>
      </c>
      <c r="LY41" s="240" t="str">
        <f t="shared" si="169"/>
        <v/>
      </c>
      <c r="LZ41" s="240" t="str">
        <f t="shared" si="170"/>
        <v/>
      </c>
      <c r="MA41" s="240" t="str">
        <f t="shared" si="171"/>
        <v/>
      </c>
      <c r="MB41" s="241" t="str">
        <f>IFERROR(MEDIAN(MB37:MB40),"")</f>
        <v/>
      </c>
      <c r="MC41" s="246"/>
      <c r="MQ41" s="50" t="s">
        <v>98</v>
      </c>
      <c r="MR41" s="240" t="str">
        <f t="shared" si="324"/>
        <v/>
      </c>
      <c r="MS41" s="240" t="str">
        <f t="shared" si="174"/>
        <v/>
      </c>
      <c r="MT41" s="240" t="str">
        <f t="shared" si="175"/>
        <v/>
      </c>
      <c r="MU41" s="240" t="str">
        <f t="shared" si="176"/>
        <v/>
      </c>
      <c r="MV41" s="241" t="str">
        <f>IFERROR(MEDIAN(MV37:MV40),"")</f>
        <v/>
      </c>
      <c r="MW41" s="246"/>
      <c r="NK41" s="50" t="s">
        <v>98</v>
      </c>
      <c r="NL41" s="240" t="str">
        <f t="shared" si="325"/>
        <v/>
      </c>
      <c r="NM41" s="240" t="str">
        <f t="shared" si="179"/>
        <v/>
      </c>
      <c r="NN41" s="240" t="str">
        <f t="shared" si="180"/>
        <v/>
      </c>
      <c r="NO41" s="240" t="str">
        <f t="shared" si="181"/>
        <v/>
      </c>
      <c r="NP41" s="241" t="str">
        <f>IFERROR(MEDIAN(NP37:NP40),"")</f>
        <v/>
      </c>
      <c r="NQ41" s="246"/>
      <c r="OE41" s="50" t="s">
        <v>98</v>
      </c>
      <c r="OF41" s="240" t="str">
        <f t="shared" si="326"/>
        <v/>
      </c>
      <c r="OG41" s="240" t="str">
        <f t="shared" si="184"/>
        <v/>
      </c>
      <c r="OH41" s="240" t="str">
        <f t="shared" si="185"/>
        <v/>
      </c>
      <c r="OI41" s="240" t="str">
        <f t="shared" si="186"/>
        <v/>
      </c>
      <c r="OJ41" s="241" t="str">
        <f>IFERROR(MEDIAN(OJ37:OJ40),"")</f>
        <v/>
      </c>
      <c r="OK41" s="246"/>
      <c r="OY41" s="50" t="s">
        <v>98</v>
      </c>
      <c r="OZ41" s="240" t="str">
        <f t="shared" si="327"/>
        <v/>
      </c>
      <c r="PA41" s="240" t="str">
        <f t="shared" si="189"/>
        <v/>
      </c>
      <c r="PB41" s="240" t="str">
        <f t="shared" si="190"/>
        <v/>
      </c>
      <c r="PC41" s="240" t="str">
        <f t="shared" si="191"/>
        <v/>
      </c>
      <c r="PD41" s="241" t="str">
        <f>IFERROR(MEDIAN(PD37:PD40),"")</f>
        <v/>
      </c>
      <c r="PE41" s="246"/>
      <c r="PS41" s="50" t="s">
        <v>98</v>
      </c>
      <c r="PT41" s="240" t="str">
        <f t="shared" si="328"/>
        <v/>
      </c>
      <c r="PU41" s="240" t="str">
        <f t="shared" si="194"/>
        <v/>
      </c>
      <c r="PV41" s="240" t="str">
        <f t="shared" si="195"/>
        <v/>
      </c>
      <c r="PW41" s="240" t="str">
        <f t="shared" si="196"/>
        <v/>
      </c>
      <c r="PX41" s="241" t="str">
        <f>IFERROR(MEDIAN(PX37:PX40),"")</f>
        <v/>
      </c>
    </row>
    <row r="42" spans="1:440" ht="12.75" customHeight="1" x14ac:dyDescent="0.25">
      <c r="U42" s="246"/>
      <c r="AO42" s="246"/>
      <c r="BI42" s="246"/>
      <c r="CC42" s="246"/>
      <c r="CW42" s="246"/>
      <c r="DQ42" s="246"/>
      <c r="EK42" s="246"/>
      <c r="FE42" s="246"/>
      <c r="FY42" s="246"/>
      <c r="GS42" s="246"/>
      <c r="HM42" s="246"/>
      <c r="IG42" s="246"/>
      <c r="JA42" s="246"/>
      <c r="JU42" s="246"/>
      <c r="KO42" s="246"/>
      <c r="LI42" s="246"/>
      <c r="MC42" s="246"/>
      <c r="MW42" s="246"/>
      <c r="NQ42" s="246"/>
      <c r="OK42" s="246"/>
      <c r="PE42" s="246"/>
    </row>
    <row r="43" spans="1:440" ht="12.75" customHeight="1" x14ac:dyDescent="0.25">
      <c r="U43" s="246"/>
      <c r="AO43" s="246"/>
      <c r="BI43" s="246"/>
      <c r="CC43" s="246"/>
      <c r="CW43" s="246"/>
      <c r="DQ43" s="246"/>
      <c r="EK43" s="246"/>
      <c r="FE43" s="246"/>
      <c r="FY43" s="246"/>
      <c r="GS43" s="246"/>
      <c r="HM43" s="246"/>
      <c r="IG43" s="246"/>
      <c r="JA43" s="246"/>
      <c r="JU43" s="246"/>
      <c r="KO43" s="246"/>
      <c r="LI43" s="246"/>
      <c r="MC43" s="246"/>
      <c r="MW43" s="246"/>
      <c r="NQ43" s="246"/>
      <c r="OK43" s="246"/>
      <c r="PE43" s="246"/>
    </row>
    <row r="44" spans="1:440" ht="12.75" customHeight="1" x14ac:dyDescent="0.25">
      <c r="U44" s="246"/>
      <c r="AO44" s="246"/>
      <c r="BI44" s="246"/>
      <c r="CC44" s="246"/>
      <c r="CW44" s="246"/>
      <c r="DQ44" s="246"/>
      <c r="EK44" s="246"/>
      <c r="FE44" s="246"/>
      <c r="FY44" s="246"/>
      <c r="GS44" s="246"/>
      <c r="HM44" s="246"/>
      <c r="IG44" s="246"/>
      <c r="JA44" s="246"/>
      <c r="JU44" s="246"/>
      <c r="KO44" s="246"/>
      <c r="LI44" s="246"/>
      <c r="MC44" s="246"/>
      <c r="MW44" s="246"/>
      <c r="NQ44" s="246"/>
      <c r="OK44" s="246"/>
      <c r="PE44" s="246"/>
    </row>
    <row r="45" spans="1:440" ht="12.75" customHeight="1" x14ac:dyDescent="0.25">
      <c r="U45" s="246"/>
      <c r="AO45" s="246"/>
      <c r="BI45" s="246"/>
      <c r="CC45" s="246"/>
      <c r="CW45" s="246"/>
      <c r="DQ45" s="246"/>
      <c r="EK45" s="246"/>
      <c r="FE45" s="246"/>
      <c r="FY45" s="246"/>
      <c r="GS45" s="246"/>
      <c r="HM45" s="246"/>
      <c r="IG45" s="246"/>
      <c r="JA45" s="246"/>
      <c r="JU45" s="246"/>
      <c r="KO45" s="246"/>
      <c r="LI45" s="246"/>
      <c r="MC45" s="246"/>
      <c r="MW45" s="246"/>
      <c r="NQ45" s="246"/>
      <c r="OK45" s="246"/>
      <c r="PE45" s="246"/>
    </row>
    <row r="46" spans="1:440" ht="12.75" customHeight="1" x14ac:dyDescent="0.25">
      <c r="U46" s="246"/>
      <c r="AO46" s="246"/>
      <c r="BI46" s="246"/>
      <c r="CC46" s="246"/>
      <c r="CW46" s="246"/>
      <c r="DQ46" s="246"/>
      <c r="EK46" s="246"/>
      <c r="FE46" s="246"/>
      <c r="FY46" s="246"/>
      <c r="GS46" s="246"/>
      <c r="HM46" s="246"/>
      <c r="IG46" s="246"/>
      <c r="JA46" s="246"/>
      <c r="JU46" s="246"/>
      <c r="KO46" s="246"/>
      <c r="LI46" s="246"/>
      <c r="MC46" s="246"/>
      <c r="MW46" s="246"/>
      <c r="NQ46" s="246"/>
      <c r="OK46" s="246"/>
      <c r="PE46" s="246"/>
    </row>
    <row r="47" spans="1:440" ht="12.75" customHeight="1" x14ac:dyDescent="0.25">
      <c r="U47" s="246"/>
      <c r="AO47" s="246"/>
      <c r="BI47" s="246"/>
      <c r="CC47" s="246"/>
      <c r="CW47" s="246"/>
      <c r="DQ47" s="246"/>
      <c r="EK47" s="246"/>
      <c r="FE47" s="246"/>
      <c r="FY47" s="246"/>
      <c r="GS47" s="246"/>
      <c r="HM47" s="246"/>
      <c r="IG47" s="246"/>
      <c r="JA47" s="246"/>
      <c r="JU47" s="246"/>
      <c r="KO47" s="246"/>
      <c r="LI47" s="246"/>
      <c r="MC47" s="246"/>
      <c r="MW47" s="246"/>
      <c r="NQ47" s="246"/>
      <c r="OK47" s="246"/>
      <c r="PE47" s="246"/>
    </row>
    <row r="48" spans="1:440" ht="12.75" customHeight="1" x14ac:dyDescent="0.25">
      <c r="U48" s="246"/>
      <c r="AO48" s="246"/>
      <c r="BI48" s="246"/>
      <c r="CC48" s="246"/>
      <c r="CW48" s="246"/>
      <c r="DQ48" s="246"/>
      <c r="EK48" s="246"/>
      <c r="FE48" s="246"/>
      <c r="FY48" s="246"/>
      <c r="GS48" s="246"/>
      <c r="HM48" s="246"/>
      <c r="IG48" s="246"/>
      <c r="JA48" s="246"/>
      <c r="JU48" s="246"/>
      <c r="KO48" s="246"/>
      <c r="LI48" s="246"/>
      <c r="MC48" s="246"/>
      <c r="MW48" s="246"/>
      <c r="NQ48" s="246"/>
      <c r="OK48" s="246"/>
      <c r="PE48" s="246"/>
    </row>
  </sheetData>
  <mergeCells count="132">
    <mergeCell ref="KY39:KZ39"/>
    <mergeCell ref="JO5:JT5"/>
    <mergeCell ref="KI5:KN5"/>
    <mergeCell ref="KS5:LA5"/>
    <mergeCell ref="JY5:KG5"/>
    <mergeCell ref="JV39:JW39"/>
    <mergeCell ref="JY39:JZ39"/>
    <mergeCell ref="KB39:KC39"/>
    <mergeCell ref="KE39:KF39"/>
    <mergeCell ref="JE5:JM5"/>
    <mergeCell ref="KP39:KQ39"/>
    <mergeCell ref="KS39:KT39"/>
    <mergeCell ref="KV39:KW39"/>
    <mergeCell ref="IU5:IZ5"/>
    <mergeCell ref="IH39:II39"/>
    <mergeCell ref="IK39:IL39"/>
    <mergeCell ref="IN39:IO39"/>
    <mergeCell ref="IQ39:IR39"/>
    <mergeCell ref="JB39:JC39"/>
    <mergeCell ref="JE39:JF39"/>
    <mergeCell ref="JH39:JI39"/>
    <mergeCell ref="JK39:JL39"/>
    <mergeCell ref="FS5:FX5"/>
    <mergeCell ref="FF39:FG39"/>
    <mergeCell ref="FI39:FJ39"/>
    <mergeCell ref="FL39:FM39"/>
    <mergeCell ref="FO39:FP39"/>
    <mergeCell ref="GW5:HE5"/>
    <mergeCell ref="GT39:GU39"/>
    <mergeCell ref="GW39:GX39"/>
    <mergeCell ref="GZ39:HA39"/>
    <mergeCell ref="HC39:HD39"/>
    <mergeCell ref="GM5:GR5"/>
    <mergeCell ref="FZ39:GA39"/>
    <mergeCell ref="GC39:GD39"/>
    <mergeCell ref="GF39:GG39"/>
    <mergeCell ref="GI39:GJ39"/>
    <mergeCell ref="GC5:GK5"/>
    <mergeCell ref="AP39:AQ39"/>
    <mergeCell ref="AS39:AT39"/>
    <mergeCell ref="AV39:AW39"/>
    <mergeCell ref="AY39:AZ39"/>
    <mergeCell ref="BM5:BU5"/>
    <mergeCell ref="DU5:EC5"/>
    <mergeCell ref="DR39:DS39"/>
    <mergeCell ref="DU39:DV39"/>
    <mergeCell ref="DX39:DY39"/>
    <mergeCell ref="EA39:EB39"/>
    <mergeCell ref="DK5:DP5"/>
    <mergeCell ref="CX39:CY39"/>
    <mergeCell ref="DA39:DB39"/>
    <mergeCell ref="DD39:DE39"/>
    <mergeCell ref="DG39:DH39"/>
    <mergeCell ref="EU39:EV39"/>
    <mergeCell ref="AS5:BA5"/>
    <mergeCell ref="BC5:BH5"/>
    <mergeCell ref="CG5:CO5"/>
    <mergeCell ref="CQ5:CV5"/>
    <mergeCell ref="CD39:CE39"/>
    <mergeCell ref="DA5:DI5"/>
    <mergeCell ref="EE5:EJ5"/>
    <mergeCell ref="EO5:EW5"/>
    <mergeCell ref="EL39:EM39"/>
    <mergeCell ref="EO39:EP39"/>
    <mergeCell ref="CG39:CH39"/>
    <mergeCell ref="CJ39:CK39"/>
    <mergeCell ref="CM39:CN39"/>
    <mergeCell ref="BW5:CB5"/>
    <mergeCell ref="BJ39:BK39"/>
    <mergeCell ref="BM39:BN39"/>
    <mergeCell ref="BP39:BQ39"/>
    <mergeCell ref="BS39:BT39"/>
    <mergeCell ref="LC5:LH5"/>
    <mergeCell ref="HG5:HL5"/>
    <mergeCell ref="HQ5:HY5"/>
    <mergeCell ref="IA5:IF5"/>
    <mergeCell ref="IK5:IS5"/>
    <mergeCell ref="HT39:HU39"/>
    <mergeCell ref="HW39:HX39"/>
    <mergeCell ref="B39:C39"/>
    <mergeCell ref="E39:F39"/>
    <mergeCell ref="H39:I39"/>
    <mergeCell ref="K39:L39"/>
    <mergeCell ref="AI5:AN5"/>
    <mergeCell ref="V39:W39"/>
    <mergeCell ref="Y39:Z39"/>
    <mergeCell ref="HN39:HO39"/>
    <mergeCell ref="HQ39:HR39"/>
    <mergeCell ref="EY5:FD5"/>
    <mergeCell ref="FI5:FQ5"/>
    <mergeCell ref="AB39:AC39"/>
    <mergeCell ref="AE39:AF39"/>
    <mergeCell ref="E5:M5"/>
    <mergeCell ref="Y5:AG5"/>
    <mergeCell ref="O5:T5"/>
    <mergeCell ref="ER39:ES39"/>
    <mergeCell ref="MG5:MO5"/>
    <mergeCell ref="MQ5:MV5"/>
    <mergeCell ref="MD39:ME39"/>
    <mergeCell ref="MG39:MH39"/>
    <mergeCell ref="MJ39:MK39"/>
    <mergeCell ref="MM39:MN39"/>
    <mergeCell ref="LM5:LU5"/>
    <mergeCell ref="LW5:MB5"/>
    <mergeCell ref="LJ39:LK39"/>
    <mergeCell ref="LM39:LN39"/>
    <mergeCell ref="LP39:LQ39"/>
    <mergeCell ref="LS39:LT39"/>
    <mergeCell ref="NU5:OC5"/>
    <mergeCell ref="OE5:OJ5"/>
    <mergeCell ref="NR39:NS39"/>
    <mergeCell ref="NU39:NV39"/>
    <mergeCell ref="NX39:NY39"/>
    <mergeCell ref="OA39:OB39"/>
    <mergeCell ref="NA5:NI5"/>
    <mergeCell ref="NK5:NP5"/>
    <mergeCell ref="MX39:MY39"/>
    <mergeCell ref="NA39:NB39"/>
    <mergeCell ref="ND39:NE39"/>
    <mergeCell ref="NG39:NH39"/>
    <mergeCell ref="PI5:PQ5"/>
    <mergeCell ref="PS5:PX5"/>
    <mergeCell ref="PF39:PG39"/>
    <mergeCell ref="PI39:PJ39"/>
    <mergeCell ref="PL39:PM39"/>
    <mergeCell ref="PO39:PP39"/>
    <mergeCell ref="OO5:OW5"/>
    <mergeCell ref="OY5:PD5"/>
    <mergeCell ref="OL39:OM39"/>
    <mergeCell ref="OO39:OP39"/>
    <mergeCell ref="OR39:OS39"/>
    <mergeCell ref="OU39:OV39"/>
  </mergeCells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253"/>
  <sheetViews>
    <sheetView showGridLines="0" tabSelected="1" zoomScale="78" zoomScaleNormal="78" workbookViewId="0">
      <pane xSplit="8" ySplit="71" topLeftCell="I72" activePane="bottomRight" state="frozen"/>
      <selection pane="topRight" activeCell="I1" sqref="I1"/>
      <selection pane="bottomLeft" activeCell="A72" sqref="A72"/>
      <selection pane="bottomRight" activeCell="L106" sqref="L106"/>
    </sheetView>
  </sheetViews>
  <sheetFormatPr defaultRowHeight="15" outlineLevelRow="1" outlineLevelCol="1" x14ac:dyDescent="0.25"/>
  <cols>
    <col min="1" max="1" width="4.42578125" style="6" customWidth="1" outlineLevel="1"/>
    <col min="2" max="2" width="10.28515625" style="6" customWidth="1"/>
    <col min="3" max="3" width="9.140625" style="6"/>
    <col min="4" max="4" width="9.28515625" style="6" bestFit="1" customWidth="1"/>
    <col min="5" max="5" width="9.5703125" style="6" bestFit="1" customWidth="1"/>
    <col min="6" max="6" width="9.5703125" style="6" customWidth="1"/>
    <col min="7" max="7" width="11.85546875" style="6" customWidth="1"/>
    <col min="8" max="8" width="13.42578125" style="6" bestFit="1" customWidth="1"/>
    <col min="9" max="9" width="12" style="6" customWidth="1"/>
    <col min="10" max="10" width="12.5703125" style="6" customWidth="1"/>
    <col min="11" max="11" width="12.85546875" style="6" customWidth="1"/>
    <col min="12" max="12" width="17.140625" style="6" customWidth="1"/>
    <col min="13" max="13" width="12.85546875" style="6" customWidth="1"/>
    <col min="14" max="15" width="13.85546875" style="6" customWidth="1"/>
    <col min="16" max="24" width="12.85546875" style="6" customWidth="1"/>
    <col min="25" max="28" width="12.85546875" style="6" hidden="1" customWidth="1" outlineLevel="1"/>
    <col min="29" max="29" width="2" style="6" customWidth="1" collapsed="1"/>
    <col min="30" max="30" width="2.5703125" style="179" customWidth="1"/>
    <col min="31" max="31" width="11" style="179" customWidth="1"/>
    <col min="32" max="32" width="10.42578125" style="179" customWidth="1"/>
    <col min="33" max="33" width="13" style="179" customWidth="1"/>
    <col min="34" max="34" width="17.42578125" style="179" customWidth="1"/>
    <col min="35" max="35" width="16.42578125" style="179" customWidth="1"/>
    <col min="36" max="36" width="13.28515625" style="179" customWidth="1"/>
    <col min="37" max="37" width="13.5703125" style="179" customWidth="1"/>
    <col min="38" max="39" width="11.140625" style="179" customWidth="1"/>
    <col min="40" max="40" width="13.7109375" style="179" bestFit="1" customWidth="1"/>
    <col min="41" max="41" width="13.85546875" style="179" bestFit="1" customWidth="1"/>
    <col min="42" max="42" width="11.140625" style="179" customWidth="1"/>
    <col min="43" max="43" width="12.7109375" style="179" customWidth="1"/>
    <col min="44" max="44" width="13.7109375" style="179" customWidth="1"/>
    <col min="45" max="45" width="12" style="179" customWidth="1"/>
    <col min="46" max="46" width="10.7109375" style="179" customWidth="1"/>
    <col min="47" max="50" width="11.140625" style="179" hidden="1" customWidth="1" outlineLevel="1"/>
    <col min="51" max="51" width="3.140625" style="179" customWidth="1" collapsed="1"/>
    <col min="52" max="52" width="3.140625" style="179" customWidth="1"/>
    <col min="53" max="53" width="11.140625" style="179" customWidth="1"/>
    <col min="54" max="54" width="11.42578125" style="179" customWidth="1"/>
    <col min="55" max="55" width="13.140625" style="6" customWidth="1"/>
    <col min="56" max="56" width="17.5703125" style="6" customWidth="1"/>
    <col min="57" max="57" width="10.85546875" style="6" customWidth="1"/>
    <col min="58" max="58" width="12.7109375" style="6" bestFit="1" customWidth="1"/>
    <col min="59" max="59" width="12.7109375" style="6" customWidth="1"/>
    <col min="60" max="61" width="10" style="6" customWidth="1"/>
    <col min="62" max="62" width="13.7109375" style="6" bestFit="1" customWidth="1"/>
    <col min="63" max="68" width="10" style="6" customWidth="1"/>
    <col min="69" max="72" width="10" style="6" hidden="1" customWidth="1" outlineLevel="1"/>
    <col min="73" max="73" width="4.7109375" style="6" customWidth="1" collapsed="1"/>
    <col min="74" max="74" width="11.7109375" style="6" customWidth="1"/>
    <col min="75" max="75" width="6" style="6" customWidth="1"/>
    <col min="76" max="76" width="8.5703125" style="6" customWidth="1"/>
    <col min="77" max="77" width="11.7109375" style="6" bestFit="1" customWidth="1"/>
    <col min="78" max="78" width="12.140625" style="6" customWidth="1"/>
    <col min="79" max="79" width="15.5703125" style="6" customWidth="1"/>
    <col min="80" max="80" width="17.85546875" style="6" bestFit="1" customWidth="1"/>
    <col min="81" max="81" width="12.85546875" style="6" bestFit="1" customWidth="1"/>
    <col min="82" max="82" width="9.85546875" style="6" bestFit="1" customWidth="1"/>
    <col min="83" max="83" width="9.85546875" style="6" customWidth="1"/>
    <col min="84" max="85" width="9.140625" style="6"/>
    <col min="86" max="87" width="13.7109375" style="6" customWidth="1"/>
    <col min="88" max="88" width="9.140625" style="6" customWidth="1"/>
    <col min="89" max="89" width="13.5703125" style="6" customWidth="1"/>
    <col min="90" max="90" width="13.85546875" style="6" customWidth="1"/>
    <col min="91" max="91" width="12.7109375" style="6" customWidth="1"/>
    <col min="92" max="92" width="10.42578125" style="6" customWidth="1"/>
    <col min="93" max="96" width="9.140625" style="6" hidden="1" customWidth="1" outlineLevel="1"/>
    <col min="97" max="97" width="9.140625" style="6" collapsed="1"/>
    <col min="98" max="16384" width="9.140625" style="6"/>
  </cols>
  <sheetData>
    <row r="1" spans="1:28" ht="15.75" thickBot="1" x14ac:dyDescent="0.3">
      <c r="A1" s="66"/>
      <c r="B1" s="66"/>
      <c r="C1" s="66"/>
      <c r="D1" s="66"/>
      <c r="E1" s="66"/>
      <c r="F1" s="66"/>
    </row>
    <row r="2" spans="1:28" ht="15.75" thickBot="1" x14ac:dyDescent="0.3">
      <c r="A2" s="66"/>
      <c r="B2" s="66"/>
      <c r="C2" s="66"/>
      <c r="D2" s="66"/>
      <c r="E2" s="66"/>
      <c r="F2" s="66"/>
      <c r="G2" s="76" t="s">
        <v>34</v>
      </c>
      <c r="H2" s="77"/>
      <c r="I2" s="78" t="str">
        <f>'Raw Data'!I2</f>
        <v>APAC Triage</v>
      </c>
      <c r="J2" s="79" t="str">
        <f>'Raw Data'!J2</f>
        <v>APAC Hindi</v>
      </c>
      <c r="K2" s="79" t="str">
        <f>'Raw Data'!K2</f>
        <v>APAC TS Chat</v>
      </c>
      <c r="L2" s="79" t="str">
        <f>'Raw Data'!L2</f>
        <v>APAC Con CS Email</v>
      </c>
      <c r="M2" s="79" t="str">
        <f>'Raw Data'!M2</f>
        <v>EMEA Triage</v>
      </c>
      <c r="N2" s="79" t="str">
        <f>'Raw Data'!N2</f>
        <v>EMEA TS Chat</v>
      </c>
      <c r="O2" s="79" t="str">
        <f>'Raw Data'!O2</f>
        <v>EMEA CS Chat</v>
      </c>
      <c r="P2" s="79" t="str">
        <f>'Raw Data'!P2</f>
        <v>Retention</v>
      </c>
      <c r="Q2" s="79" t="str">
        <f>'Raw Data'!Q2</f>
        <v>Rbay</v>
      </c>
      <c r="R2" s="79" t="str">
        <f>'Raw Data'!R2</f>
        <v>EMEA RA Desk</v>
      </c>
      <c r="S2" s="79" t="str">
        <f>'Raw Data'!S2</f>
        <v>APAC RA Desk</v>
      </c>
      <c r="T2" s="79" t="str">
        <f>'Raw Data'!T2</f>
        <v>WTD</v>
      </c>
      <c r="U2" s="79" t="str">
        <f>'Raw Data'!U2</f>
        <v>Partner Portal</v>
      </c>
      <c r="V2" s="79" t="str">
        <f>'Raw Data'!V2</f>
        <v>DispatchNAEN</v>
      </c>
      <c r="W2" s="79" t="str">
        <f>'Raw Data'!W2</f>
        <v>ValidationEN</v>
      </c>
      <c r="X2" s="79" t="str">
        <f>'Raw Data'!X2</f>
        <v>APAC Corp</v>
      </c>
      <c r="Y2" s="79">
        <f>'Raw Data'!Y2</f>
        <v>17</v>
      </c>
      <c r="Z2" s="79">
        <f>'Raw Data'!Z2</f>
        <v>18</v>
      </c>
      <c r="AA2" s="79">
        <f>'Raw Data'!AA2</f>
        <v>19</v>
      </c>
      <c r="AB2" s="79">
        <f>'Raw Data'!AB2</f>
        <v>20</v>
      </c>
    </row>
    <row r="3" spans="1:28" x14ac:dyDescent="0.25">
      <c r="A3" s="66"/>
      <c r="B3" s="66"/>
      <c r="C3" s="66"/>
      <c r="D3" s="66"/>
      <c r="E3" s="66"/>
      <c r="F3" s="66"/>
    </row>
    <row r="4" spans="1:28" x14ac:dyDescent="0.25">
      <c r="A4" s="66"/>
      <c r="B4" s="66"/>
      <c r="C4" s="66"/>
      <c r="D4" s="66"/>
      <c r="E4" s="66"/>
      <c r="F4" s="66"/>
    </row>
    <row r="5" spans="1:28" x14ac:dyDescent="0.25">
      <c r="A5" s="66"/>
      <c r="B5" s="66"/>
      <c r="C5" s="66"/>
      <c r="D5" s="66"/>
      <c r="E5" s="66"/>
      <c r="F5" s="66"/>
    </row>
    <row r="6" spans="1:28" ht="15.75" hidden="1" outlineLevel="1" thickBot="1" x14ac:dyDescent="0.3">
      <c r="A6" s="66"/>
      <c r="B6" s="66"/>
      <c r="C6" s="66"/>
      <c r="D6" s="66"/>
      <c r="E6" s="66"/>
      <c r="F6" s="66"/>
    </row>
    <row r="7" spans="1:28" hidden="1" outlineLevel="1" x14ac:dyDescent="0.25">
      <c r="A7" s="66"/>
      <c r="B7" s="66"/>
      <c r="C7" s="66"/>
      <c r="D7" s="66"/>
      <c r="E7" s="66"/>
      <c r="F7" s="66"/>
      <c r="H7" s="80" t="s">
        <v>2</v>
      </c>
      <c r="I7" s="81" t="s">
        <v>35</v>
      </c>
      <c r="J7" s="81" t="s">
        <v>35</v>
      </c>
      <c r="K7" s="81" t="s">
        <v>35</v>
      </c>
      <c r="L7" s="81" t="s">
        <v>35</v>
      </c>
      <c r="M7" s="81" t="s">
        <v>35</v>
      </c>
      <c r="N7" s="81" t="s">
        <v>35</v>
      </c>
      <c r="O7" s="81" t="s">
        <v>35</v>
      </c>
      <c r="P7" s="81" t="s">
        <v>35</v>
      </c>
      <c r="Q7" s="81" t="s">
        <v>35</v>
      </c>
      <c r="R7" s="81" t="s">
        <v>35</v>
      </c>
      <c r="S7" s="81" t="s">
        <v>35</v>
      </c>
      <c r="T7" s="81" t="s">
        <v>35</v>
      </c>
      <c r="U7" s="81" t="s">
        <v>35</v>
      </c>
      <c r="V7" s="81" t="s">
        <v>35</v>
      </c>
      <c r="W7" s="81" t="s">
        <v>35</v>
      </c>
      <c r="X7" s="81" t="s">
        <v>35</v>
      </c>
      <c r="Y7" s="81" t="s">
        <v>35</v>
      </c>
      <c r="Z7" s="81" t="s">
        <v>35</v>
      </c>
      <c r="AA7" s="81" t="s">
        <v>35</v>
      </c>
      <c r="AB7" s="81" t="s">
        <v>35</v>
      </c>
    </row>
    <row r="8" spans="1:28" hidden="1" outlineLevel="1" x14ac:dyDescent="0.25">
      <c r="A8" s="66"/>
      <c r="B8" s="66"/>
      <c r="C8" s="66"/>
      <c r="D8" s="66"/>
      <c r="E8" s="66"/>
      <c r="F8" s="66"/>
      <c r="H8" s="82" t="s">
        <v>3</v>
      </c>
      <c r="I8" s="83" t="s">
        <v>3</v>
      </c>
      <c r="J8" s="83" t="s">
        <v>3</v>
      </c>
      <c r="K8" s="83" t="s">
        <v>3</v>
      </c>
      <c r="L8" s="83" t="s">
        <v>3</v>
      </c>
      <c r="M8" s="83" t="s">
        <v>3</v>
      </c>
      <c r="N8" s="83" t="s">
        <v>3</v>
      </c>
      <c r="O8" s="83" t="s">
        <v>3</v>
      </c>
      <c r="P8" s="83" t="s">
        <v>3</v>
      </c>
      <c r="Q8" s="83" t="s">
        <v>3</v>
      </c>
      <c r="R8" s="83" t="s">
        <v>3</v>
      </c>
      <c r="S8" s="83" t="s">
        <v>3</v>
      </c>
      <c r="T8" s="83" t="s">
        <v>3</v>
      </c>
      <c r="U8" s="83" t="s">
        <v>3</v>
      </c>
      <c r="V8" s="83" t="s">
        <v>3</v>
      </c>
      <c r="W8" s="83" t="s">
        <v>3</v>
      </c>
      <c r="X8" s="83" t="s">
        <v>3</v>
      </c>
      <c r="Y8" s="83" t="s">
        <v>3</v>
      </c>
      <c r="Z8" s="83" t="s">
        <v>3</v>
      </c>
      <c r="AA8" s="83" t="s">
        <v>3</v>
      </c>
      <c r="AB8" s="83" t="s">
        <v>3</v>
      </c>
    </row>
    <row r="9" spans="1:28" hidden="1" outlineLevel="1" x14ac:dyDescent="0.25">
      <c r="A9" s="66"/>
      <c r="B9" s="66"/>
      <c r="C9" s="66"/>
      <c r="D9" s="66"/>
      <c r="E9" s="66"/>
      <c r="F9" s="66"/>
      <c r="H9" s="84">
        <v>1</v>
      </c>
      <c r="I9" s="85">
        <f t="array" ref="I9:I12">TRANSPOSE(WOM!$E$36:$H$36)</f>
        <v>0.23084635389809413</v>
      </c>
      <c r="J9" s="85">
        <f t="array" ref="J9:J12">TRANSPOSE(WOM!$M$36:$P$36)</f>
        <v>0.22530847285167152</v>
      </c>
      <c r="K9" s="85">
        <f t="array" ref="K9:K12">TRANSPOSE(WOM!$U$36:$X$36)</f>
        <v>0.24071726819051067</v>
      </c>
      <c r="L9" s="85">
        <f t="array" ref="L9:L12">TRANSPOSE(WOM!$AC$36:$AF$36)</f>
        <v>0.24880296339292246</v>
      </c>
      <c r="M9" s="85">
        <f t="array" ref="M9:M12">TRANSPOSE(WOM!$AK$36:$AN$36)</f>
        <v>0.25040130111644815</v>
      </c>
      <c r="N9" s="85">
        <f t="array" ref="N9:N12">TRANSPOSE(WOM!$AS$36:$AV$36)</f>
        <v>0.23609762264606335</v>
      </c>
      <c r="O9" s="85">
        <f t="array" ref="O9:O12">TRANSPOSE(WOM!$BA$36:$BD$36)</f>
        <v>0.24496921399522467</v>
      </c>
      <c r="P9" s="85">
        <f t="array" ref="P9:P12">TRANSPOSE(WOM!$BA$36:$BD$36)</f>
        <v>0.24496921399522467</v>
      </c>
      <c r="Q9" s="85">
        <f t="array" ref="Q9:Q12">TRANSPOSE(WOM!$BI$36:$BL$36)</f>
        <v>0.25365220993660076</v>
      </c>
      <c r="R9" s="85">
        <f t="array" ref="R9:R12">TRANSPOSE(WOM!$BI$36:$BL$36)</f>
        <v>0.25365220993660076</v>
      </c>
      <c r="S9" s="85">
        <f t="array" ref="S9:S12">TRANSPOSE(WOM!$BI$36:$BL$36)</f>
        <v>0.25365220993660076</v>
      </c>
      <c r="T9" s="85">
        <f t="array" ref="T9:T12">TRANSPOSE(WOM!$BI$36:$BL$36)</f>
        <v>0.25365220993660076</v>
      </c>
      <c r="U9" s="85">
        <f t="array" ref="U9:U12">TRANSPOSE(WOM!$BI$36:$BL$36)</f>
        <v>0.25365220993660076</v>
      </c>
      <c r="V9" s="85">
        <f t="array" ref="V9:V12">TRANSPOSE(WOM!$BI$36:$BL$36)</f>
        <v>0.25365220993660076</v>
      </c>
      <c r="W9" s="85">
        <f t="array" ref="W9:W12">TRANSPOSE(WOM!$BI$36:$BL$36)</f>
        <v>0.25365220993660076</v>
      </c>
      <c r="X9" s="85">
        <f t="array" ref="X9:X12">TRANSPOSE(WOM!$BI$36:$BL$36)</f>
        <v>0.25365220993660076</v>
      </c>
      <c r="Y9" s="85">
        <f t="array" ref="Y9:Y12">TRANSPOSE(WOM!$BI$36:$BL$36)</f>
        <v>0.25365220993660076</v>
      </c>
      <c r="Z9" s="85">
        <f t="array" ref="Z9:Z12">TRANSPOSE(WOM!$BI$36:$BL$36)</f>
        <v>0.25365220993660076</v>
      </c>
      <c r="AA9" s="85">
        <f t="array" ref="AA9:AA12">TRANSPOSE(WOM!$BI$36:$BL$36)</f>
        <v>0.25365220993660076</v>
      </c>
      <c r="AB9" s="85">
        <f t="array" ref="AB9:AB12">TRANSPOSE(WOM!$BI$36:$BL$36)</f>
        <v>0.25365220993660076</v>
      </c>
    </row>
    <row r="10" spans="1:28" hidden="1" outlineLevel="1" x14ac:dyDescent="0.25">
      <c r="A10" s="66"/>
      <c r="B10" s="66"/>
      <c r="C10" s="66"/>
      <c r="D10" s="66"/>
      <c r="E10" s="66"/>
      <c r="F10" s="66"/>
      <c r="H10" s="84">
        <v>2</v>
      </c>
      <c r="I10" s="85">
        <v>0.25882830525982808</v>
      </c>
      <c r="J10" s="85">
        <v>0.2482736345869157</v>
      </c>
      <c r="K10" s="85">
        <v>0.23968709443220607</v>
      </c>
      <c r="L10" s="85">
        <v>0.24552677560391595</v>
      </c>
      <c r="M10" s="85">
        <v>0.23692247427006449</v>
      </c>
      <c r="N10" s="85">
        <v>0.24858203508852583</v>
      </c>
      <c r="O10" s="85">
        <v>0.25026556090558078</v>
      </c>
      <c r="P10" s="85">
        <v>0.25026556090558078</v>
      </c>
      <c r="Q10" s="85">
        <v>0.24456339217653245</v>
      </c>
      <c r="R10" s="85">
        <v>0.24456339217653245</v>
      </c>
      <c r="S10" s="85">
        <v>0.24456339217653245</v>
      </c>
      <c r="T10" s="85">
        <v>0.24456339217653245</v>
      </c>
      <c r="U10" s="85">
        <v>0.24456339217653245</v>
      </c>
      <c r="V10" s="85">
        <v>0.24456339217653245</v>
      </c>
      <c r="W10" s="85">
        <v>0.24456339217653245</v>
      </c>
      <c r="X10" s="85">
        <v>0.24456339217653245</v>
      </c>
      <c r="Y10" s="85">
        <v>0.24456339217653245</v>
      </c>
      <c r="Z10" s="85">
        <v>0.24456339217653245</v>
      </c>
      <c r="AA10" s="85">
        <v>0.24456339217653245</v>
      </c>
      <c r="AB10" s="85">
        <v>0.24456339217653245</v>
      </c>
    </row>
    <row r="11" spans="1:28" hidden="1" outlineLevel="1" x14ac:dyDescent="0.25">
      <c r="A11" s="66"/>
      <c r="B11" s="66"/>
      <c r="C11" s="66"/>
      <c r="D11" s="66"/>
      <c r="E11" s="66"/>
      <c r="F11" s="66"/>
      <c r="H11" s="84">
        <v>3</v>
      </c>
      <c r="I11" s="85">
        <v>0.26056772958172564</v>
      </c>
      <c r="J11" s="85">
        <v>0.26940593499227283</v>
      </c>
      <c r="K11" s="85">
        <v>0.25742301956669772</v>
      </c>
      <c r="L11" s="85">
        <v>0.25686729761023913</v>
      </c>
      <c r="M11" s="85">
        <v>0.25726908572079094</v>
      </c>
      <c r="N11" s="85">
        <v>0.27159128131159604</v>
      </c>
      <c r="O11" s="85">
        <v>0.26055915507280242</v>
      </c>
      <c r="P11" s="85">
        <v>0.26055915507280242</v>
      </c>
      <c r="Q11" s="85">
        <v>0.25443390125998855</v>
      </c>
      <c r="R11" s="85">
        <v>0.25443390125998855</v>
      </c>
      <c r="S11" s="85">
        <v>0.25443390125998855</v>
      </c>
      <c r="T11" s="85">
        <v>0.25443390125998855</v>
      </c>
      <c r="U11" s="85">
        <v>0.25443390125998855</v>
      </c>
      <c r="V11" s="85">
        <v>0.25443390125998855</v>
      </c>
      <c r="W11" s="85">
        <v>0.25443390125998855</v>
      </c>
      <c r="X11" s="85">
        <v>0.25443390125998855</v>
      </c>
      <c r="Y11" s="85">
        <v>0.25443390125998855</v>
      </c>
      <c r="Z11" s="85">
        <v>0.25443390125998855</v>
      </c>
      <c r="AA11" s="85">
        <v>0.25443390125998855</v>
      </c>
      <c r="AB11" s="85">
        <v>0.25443390125998855</v>
      </c>
    </row>
    <row r="12" spans="1:28" ht="15.75" hidden="1" outlineLevel="1" thickBot="1" x14ac:dyDescent="0.3">
      <c r="A12" s="66"/>
      <c r="B12" s="66"/>
      <c r="C12" s="66"/>
      <c r="D12" s="66"/>
      <c r="E12" s="66"/>
      <c r="F12" s="66"/>
      <c r="H12" s="86">
        <v>4</v>
      </c>
      <c r="I12" s="87">
        <v>0.24975761126035217</v>
      </c>
      <c r="J12" s="87">
        <v>0.25701195756913991</v>
      </c>
      <c r="K12" s="87">
        <v>0.26217261781058554</v>
      </c>
      <c r="L12" s="87">
        <v>0.24880296339292246</v>
      </c>
      <c r="M12" s="87">
        <v>0.25540713889269645</v>
      </c>
      <c r="N12" s="87">
        <v>0.24372906095381486</v>
      </c>
      <c r="O12" s="87">
        <v>0.24420607002639222</v>
      </c>
      <c r="P12" s="87">
        <v>0.24420607002639222</v>
      </c>
      <c r="Q12" s="87">
        <v>0.24735049662687836</v>
      </c>
      <c r="R12" s="87">
        <v>0.24735049662687836</v>
      </c>
      <c r="S12" s="87">
        <v>0.24735049662687836</v>
      </c>
      <c r="T12" s="87">
        <v>0.24735049662687836</v>
      </c>
      <c r="U12" s="87">
        <v>0.24735049662687836</v>
      </c>
      <c r="V12" s="87">
        <v>0.24735049662687836</v>
      </c>
      <c r="W12" s="87">
        <v>0.24735049662687836</v>
      </c>
      <c r="X12" s="87">
        <v>0.24735049662687836</v>
      </c>
      <c r="Y12" s="87">
        <v>0.24735049662687836</v>
      </c>
      <c r="Z12" s="87">
        <v>0.24735049662687836</v>
      </c>
      <c r="AA12" s="87">
        <v>0.24735049662687836</v>
      </c>
      <c r="AB12" s="87">
        <v>0.24735049662687836</v>
      </c>
    </row>
    <row r="13" spans="1:28" ht="15.75" hidden="1" outlineLevel="1" thickBot="1" x14ac:dyDescent="0.3">
      <c r="A13" s="66"/>
      <c r="B13" s="66"/>
      <c r="C13" s="66"/>
      <c r="D13" s="66"/>
      <c r="E13" s="66"/>
      <c r="F13" s="66"/>
      <c r="J13" s="9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</row>
    <row r="14" spans="1:28" hidden="1" outlineLevel="1" x14ac:dyDescent="0.25">
      <c r="A14" s="66"/>
      <c r="B14" s="66"/>
      <c r="C14" s="66"/>
      <c r="D14" s="66"/>
      <c r="E14" s="66"/>
      <c r="F14" s="66"/>
      <c r="H14" s="88" t="s">
        <v>27</v>
      </c>
      <c r="I14" s="81" t="s">
        <v>36</v>
      </c>
      <c r="J14" s="81" t="s">
        <v>36</v>
      </c>
      <c r="K14" s="81" t="s">
        <v>36</v>
      </c>
      <c r="L14" s="81" t="s">
        <v>36</v>
      </c>
      <c r="M14" s="81" t="s">
        <v>36</v>
      </c>
      <c r="N14" s="81" t="s">
        <v>36</v>
      </c>
      <c r="O14" s="81" t="s">
        <v>36</v>
      </c>
      <c r="P14" s="81" t="s">
        <v>36</v>
      </c>
      <c r="Q14" s="81" t="s">
        <v>36</v>
      </c>
      <c r="R14" s="81" t="s">
        <v>36</v>
      </c>
      <c r="S14" s="81" t="s">
        <v>36</v>
      </c>
      <c r="T14" s="81" t="s">
        <v>36</v>
      </c>
      <c r="U14" s="81" t="s">
        <v>36</v>
      </c>
      <c r="V14" s="81" t="s">
        <v>36</v>
      </c>
      <c r="W14" s="81" t="s">
        <v>36</v>
      </c>
      <c r="X14" s="81" t="s">
        <v>36</v>
      </c>
      <c r="Y14" s="81" t="s">
        <v>36</v>
      </c>
      <c r="Z14" s="81" t="s">
        <v>36</v>
      </c>
      <c r="AA14" s="81" t="s">
        <v>36</v>
      </c>
      <c r="AB14" s="81" t="s">
        <v>36</v>
      </c>
    </row>
    <row r="15" spans="1:28" hidden="1" outlineLevel="1" x14ac:dyDescent="0.25">
      <c r="A15" s="66"/>
      <c r="B15" s="66"/>
      <c r="C15" s="66"/>
      <c r="D15" s="66"/>
      <c r="E15" s="66"/>
      <c r="F15" s="66"/>
      <c r="H15" s="89" t="str">
        <f t="array" ref="H15:H21">TRANSPOSE(DOW!$G$6:$M$6)</f>
        <v>Thu</v>
      </c>
      <c r="I15" s="85">
        <f t="array" ref="I15:I21">TRANSPOSE(DOW!$G$38:$M$38)</f>
        <v>3.0598243688254666E-2</v>
      </c>
      <c r="J15" s="85">
        <f t="array" ref="J15:J21">TRANSPOSE(DOW!$AC$38:$AI$38)</f>
        <v>2.7971242417434285E-2</v>
      </c>
      <c r="K15" s="85">
        <f t="array" ref="K15:K21">TRANSPOSE(DOW!$AZ$38:$BF$38)</f>
        <v>2.7600849256900213E-2</v>
      </c>
      <c r="L15" s="85">
        <f t="array" ref="L15:L21">TRANSPOSE(DOW!$BX$38:$CD$38)</f>
        <v>2.8749028749028748E-2</v>
      </c>
      <c r="M15" s="85">
        <f t="array" ref="M15:M21">TRANSPOSE(DOW!$CV$38:$DB$38)</f>
        <v>3.3598786499810393E-2</v>
      </c>
      <c r="N15" s="85">
        <f t="array" ref="N15:N21">TRANSPOSE(DOW!$DT$38:$DZ$38)</f>
        <v>3.166606693055056E-2</v>
      </c>
      <c r="O15" s="85">
        <f t="array" ref="O15:O21">TRANSPOSE(DOW!$ER$38:$EX$38)</f>
        <v>2.493476369962308E-2</v>
      </c>
      <c r="P15" s="85">
        <f t="array" ref="P15:P21">TRANSPOSE(DOW!$ER$38:$EX$38)</f>
        <v>2.493476369962308E-2</v>
      </c>
      <c r="Q15" s="85">
        <f t="array" ref="Q15:Q21">TRANSPOSE(DOW!$FP$38:$FV$38)</f>
        <v>3.3014615165606907E-2</v>
      </c>
      <c r="R15" s="85">
        <f t="array" ref="R15:R21">TRANSPOSE(DOW!$FP$38:$FV$38)</f>
        <v>3.3014615165606907E-2</v>
      </c>
      <c r="S15" s="85">
        <f t="array" ref="S15:S21">TRANSPOSE(DOW!$FP$38:$FV$38)</f>
        <v>3.3014615165606907E-2</v>
      </c>
      <c r="T15" s="85">
        <f t="array" ref="T15:T21">TRANSPOSE(DOW!$FP$38:$FV$38)</f>
        <v>3.3014615165606907E-2</v>
      </c>
      <c r="U15" s="85">
        <f t="array" ref="U15:U21">TRANSPOSE(DOW!$FP$38:$FV$38)</f>
        <v>3.3014615165606907E-2</v>
      </c>
      <c r="V15" s="85">
        <f t="array" ref="V15:V21">TRANSPOSE(DOW!$FP$38:$FV$38)</f>
        <v>3.3014615165606907E-2</v>
      </c>
      <c r="W15" s="85">
        <f t="array" ref="W15:W21">TRANSPOSE(DOW!$FP$38:$FV$38)</f>
        <v>3.3014615165606907E-2</v>
      </c>
      <c r="X15" s="85">
        <f t="array" ref="X15:X21">TRANSPOSE(DOW!$FP$38:$FV$38)</f>
        <v>3.3014615165606907E-2</v>
      </c>
      <c r="Y15" s="85">
        <f t="array" ref="Y15:Y21">TRANSPOSE(DOW!$FP$38:$FV$38)</f>
        <v>3.3014615165606907E-2</v>
      </c>
      <c r="Z15" s="85">
        <f t="array" ref="Z15:Z21">TRANSPOSE(DOW!$FP$38:$FV$38)</f>
        <v>3.3014615165606907E-2</v>
      </c>
      <c r="AA15" s="85">
        <f t="array" ref="AA15:AA21">TRANSPOSE(DOW!$FP$38:$FV$38)</f>
        <v>3.3014615165606907E-2</v>
      </c>
      <c r="AB15" s="85">
        <f t="array" ref="AB15:AB21">TRANSPOSE(DOW!$FP$38:$FV$38)</f>
        <v>3.3014615165606907E-2</v>
      </c>
    </row>
    <row r="16" spans="1:28" hidden="1" outlineLevel="1" x14ac:dyDescent="0.25">
      <c r="A16" s="66"/>
      <c r="B16" s="66"/>
      <c r="C16" s="66"/>
      <c r="D16" s="66"/>
      <c r="E16" s="66"/>
      <c r="F16" s="66"/>
      <c r="H16" s="89" t="str">
        <v>Fri</v>
      </c>
      <c r="I16" s="85">
        <v>2.6344676180021953E-2</v>
      </c>
      <c r="J16" s="85">
        <v>2.9880925634688835E-2</v>
      </c>
      <c r="K16" s="85">
        <v>2.7904155292690323E-2</v>
      </c>
      <c r="L16" s="85">
        <v>2.2533022533022532E-2</v>
      </c>
      <c r="M16" s="85">
        <v>3.3067880166856273E-2</v>
      </c>
      <c r="N16" s="85">
        <v>2.8787333573227779E-2</v>
      </c>
      <c r="O16" s="85">
        <v>2.3388421764762732E-2</v>
      </c>
      <c r="P16" s="85">
        <v>2.3388421764762732E-2</v>
      </c>
      <c r="Q16" s="85">
        <v>3.1899497010534308E-2</v>
      </c>
      <c r="R16" s="85">
        <v>3.1899497010534308E-2</v>
      </c>
      <c r="S16" s="85">
        <v>3.1899497010534308E-2</v>
      </c>
      <c r="T16" s="85">
        <v>3.1899497010534308E-2</v>
      </c>
      <c r="U16" s="85">
        <v>3.1899497010534308E-2</v>
      </c>
      <c r="V16" s="85">
        <v>3.1899497010534308E-2</v>
      </c>
      <c r="W16" s="85">
        <v>3.1899497010534308E-2</v>
      </c>
      <c r="X16" s="85">
        <v>3.1899497010534308E-2</v>
      </c>
      <c r="Y16" s="85">
        <v>3.1899497010534308E-2</v>
      </c>
      <c r="Z16" s="85">
        <v>3.1899497010534308E-2</v>
      </c>
      <c r="AA16" s="85">
        <v>3.1899497010534308E-2</v>
      </c>
      <c r="AB16" s="85">
        <v>3.1899497010534308E-2</v>
      </c>
    </row>
    <row r="17" spans="1:56" hidden="1" outlineLevel="1" x14ac:dyDescent="0.25">
      <c r="A17" s="66"/>
      <c r="B17" s="66"/>
      <c r="C17" s="66"/>
      <c r="D17" s="66"/>
      <c r="E17" s="66"/>
      <c r="F17" s="66"/>
      <c r="H17" s="89" t="str">
        <v>Sat</v>
      </c>
      <c r="I17" s="85">
        <v>2.579582875960483E-2</v>
      </c>
      <c r="J17" s="85">
        <v>2.7072567962255673E-2</v>
      </c>
      <c r="K17" s="85">
        <v>2.8814073400060661E-2</v>
      </c>
      <c r="L17" s="85">
        <v>2.4087024087024088E-2</v>
      </c>
      <c r="M17" s="85">
        <v>2.502844141069397E-2</v>
      </c>
      <c r="N17" s="85">
        <v>2.8067650233897085E-2</v>
      </c>
      <c r="O17" s="85">
        <v>2.0102445153184496E-2</v>
      </c>
      <c r="P17" s="85">
        <v>2.0102445153184496E-2</v>
      </c>
      <c r="Q17" s="85">
        <v>2.1377052291923698E-2</v>
      </c>
      <c r="R17" s="85">
        <v>2.1377052291923698E-2</v>
      </c>
      <c r="S17" s="85">
        <v>2.1377052291923698E-2</v>
      </c>
      <c r="T17" s="85">
        <v>2.1377052291923698E-2</v>
      </c>
      <c r="U17" s="85">
        <v>2.1377052291923698E-2</v>
      </c>
      <c r="V17" s="85">
        <v>2.1377052291923698E-2</v>
      </c>
      <c r="W17" s="85">
        <v>2.1377052291923698E-2</v>
      </c>
      <c r="X17" s="85">
        <v>2.1377052291923698E-2</v>
      </c>
      <c r="Y17" s="85">
        <v>2.1377052291923698E-2</v>
      </c>
      <c r="Z17" s="85">
        <v>2.1377052291923698E-2</v>
      </c>
      <c r="AA17" s="85">
        <v>2.1377052291923698E-2</v>
      </c>
      <c r="AB17" s="85">
        <v>2.1377052291923698E-2</v>
      </c>
    </row>
    <row r="18" spans="1:56" hidden="1" outlineLevel="1" x14ac:dyDescent="0.25">
      <c r="A18" s="66"/>
      <c r="B18" s="66"/>
      <c r="C18" s="66"/>
      <c r="D18" s="66"/>
      <c r="E18" s="66"/>
      <c r="F18" s="66"/>
      <c r="H18" s="89" t="str">
        <v>Sun</v>
      </c>
      <c r="I18" s="85">
        <v>2.5384193194291988E-2</v>
      </c>
      <c r="J18" s="85">
        <v>1.9658503707032128E-2</v>
      </c>
      <c r="K18" s="85">
        <v>2.9117379435850774E-2</v>
      </c>
      <c r="L18" s="85">
        <v>2.564102564102564E-2</v>
      </c>
      <c r="M18" s="85">
        <v>2.0932878270762231E-2</v>
      </c>
      <c r="N18" s="85">
        <v>2.5908600215905003E-2</v>
      </c>
      <c r="O18" s="85">
        <v>2.5224702812409395E-2</v>
      </c>
      <c r="P18" s="85">
        <v>2.5224702812409395E-2</v>
      </c>
      <c r="Q18" s="85">
        <v>1.7474138749169595E-2</v>
      </c>
      <c r="R18" s="85">
        <v>1.7474138749169595E-2</v>
      </c>
      <c r="S18" s="85">
        <v>1.7474138749169595E-2</v>
      </c>
      <c r="T18" s="85">
        <v>1.7474138749169595E-2</v>
      </c>
      <c r="U18" s="85">
        <v>1.7474138749169595E-2</v>
      </c>
      <c r="V18" s="85">
        <v>1.7474138749169595E-2</v>
      </c>
      <c r="W18" s="85">
        <v>1.7474138749169595E-2</v>
      </c>
      <c r="X18" s="85">
        <v>1.7474138749169595E-2</v>
      </c>
      <c r="Y18" s="85">
        <v>1.7474138749169595E-2</v>
      </c>
      <c r="Z18" s="85">
        <v>1.7474138749169595E-2</v>
      </c>
      <c r="AA18" s="85">
        <v>1.7474138749169595E-2</v>
      </c>
      <c r="AB18" s="85">
        <v>1.7474138749169595E-2</v>
      </c>
    </row>
    <row r="19" spans="1:56" hidden="1" outlineLevel="1" x14ac:dyDescent="0.25">
      <c r="A19" s="66"/>
      <c r="B19" s="66"/>
      <c r="C19" s="66"/>
      <c r="D19" s="66"/>
      <c r="E19" s="66"/>
      <c r="F19" s="66"/>
      <c r="H19" s="89" t="str">
        <v>Mon</v>
      </c>
      <c r="I19" s="85">
        <v>3.0049396267837543E-2</v>
      </c>
      <c r="J19" s="85">
        <v>2.7184902269152999E-2</v>
      </c>
      <c r="K19" s="85">
        <v>2.9723991507430998E-2</v>
      </c>
      <c r="L19" s="85">
        <v>3.3411033411033408E-2</v>
      </c>
      <c r="M19" s="85">
        <v>3.7770193401592718E-2</v>
      </c>
      <c r="N19" s="85">
        <v>3.2385750269881254E-2</v>
      </c>
      <c r="O19" s="85">
        <v>3.2763119744853582E-2</v>
      </c>
      <c r="P19" s="85">
        <v>3.2763119744853582E-2</v>
      </c>
      <c r="Q19" s="85">
        <v>4.0547594191895228E-2</v>
      </c>
      <c r="R19" s="85">
        <v>4.0547594191895228E-2</v>
      </c>
      <c r="S19" s="85">
        <v>4.0547594191895228E-2</v>
      </c>
      <c r="T19" s="85">
        <v>4.0547594191895228E-2</v>
      </c>
      <c r="U19" s="85">
        <v>4.0547594191895228E-2</v>
      </c>
      <c r="V19" s="85">
        <v>4.0547594191895228E-2</v>
      </c>
      <c r="W19" s="85">
        <v>4.0547594191895228E-2</v>
      </c>
      <c r="X19" s="85">
        <v>4.0547594191895228E-2</v>
      </c>
      <c r="Y19" s="85">
        <v>4.0547594191895228E-2</v>
      </c>
      <c r="Z19" s="85">
        <v>4.0547594191895228E-2</v>
      </c>
      <c r="AA19" s="85">
        <v>4.0547594191895228E-2</v>
      </c>
      <c r="AB19" s="85">
        <v>4.0547594191895228E-2</v>
      </c>
    </row>
    <row r="20" spans="1:56" hidden="1" outlineLevel="1" x14ac:dyDescent="0.25">
      <c r="A20" s="66"/>
      <c r="B20" s="66"/>
      <c r="C20" s="66"/>
      <c r="D20" s="66"/>
      <c r="E20" s="66"/>
      <c r="F20" s="66"/>
      <c r="H20" s="89" t="str">
        <v>Tue</v>
      </c>
      <c r="I20" s="85">
        <v>3.0872667398463227E-2</v>
      </c>
      <c r="J20" s="85">
        <v>2.6510896427769041E-2</v>
      </c>
      <c r="K20" s="85">
        <v>2.8207461328480437E-2</v>
      </c>
      <c r="L20" s="85">
        <v>3.5742035742035744E-2</v>
      </c>
      <c r="M20" s="85">
        <v>3.6480849450132725E-2</v>
      </c>
      <c r="N20" s="85">
        <v>3.4184958618207986E-2</v>
      </c>
      <c r="O20" s="85">
        <v>2.8317386682130085E-2</v>
      </c>
      <c r="P20" s="85">
        <v>2.8317386682130085E-2</v>
      </c>
      <c r="Q20" s="85">
        <v>3.5885451266964033E-2</v>
      </c>
      <c r="R20" s="85">
        <v>3.5885451266964033E-2</v>
      </c>
      <c r="S20" s="85">
        <v>3.5885451266964033E-2</v>
      </c>
      <c r="T20" s="85">
        <v>3.5885451266964033E-2</v>
      </c>
      <c r="U20" s="85">
        <v>3.5885451266964033E-2</v>
      </c>
      <c r="V20" s="85">
        <v>3.5885451266964033E-2</v>
      </c>
      <c r="W20" s="85">
        <v>3.5885451266964033E-2</v>
      </c>
      <c r="X20" s="85">
        <v>3.5885451266964033E-2</v>
      </c>
      <c r="Y20" s="85">
        <v>3.5885451266964033E-2</v>
      </c>
      <c r="Z20" s="85">
        <v>3.5885451266964033E-2</v>
      </c>
      <c r="AA20" s="85">
        <v>3.5885451266964033E-2</v>
      </c>
      <c r="AB20" s="85">
        <v>3.5885451266964033E-2</v>
      </c>
    </row>
    <row r="21" spans="1:56" ht="15.75" hidden="1" outlineLevel="1" thickBot="1" x14ac:dyDescent="0.3">
      <c r="A21" s="66"/>
      <c r="B21" s="66"/>
      <c r="C21" s="66"/>
      <c r="D21" s="66"/>
      <c r="E21" s="66"/>
      <c r="F21" s="66"/>
      <c r="H21" s="90" t="str">
        <v>Wed</v>
      </c>
      <c r="I21" s="85">
        <v>3.1695938529088911E-2</v>
      </c>
      <c r="J21" s="85">
        <v>2.7746573803639631E-2</v>
      </c>
      <c r="K21" s="85">
        <v>3.0027297543221108E-2</v>
      </c>
      <c r="L21" s="85">
        <v>2.641802641802642E-2</v>
      </c>
      <c r="M21" s="85">
        <v>3.5798255593477435E-2</v>
      </c>
      <c r="N21" s="85">
        <v>3.2745591939546598E-2</v>
      </c>
      <c r="O21" s="85">
        <v>2.7350922972842369E-2</v>
      </c>
      <c r="P21" s="85">
        <v>2.7350922972842369E-2</v>
      </c>
      <c r="Q21" s="85">
        <v>3.4829647907374015E-2</v>
      </c>
      <c r="R21" s="85">
        <v>3.4829647907374015E-2</v>
      </c>
      <c r="S21" s="85">
        <v>3.4829647907374015E-2</v>
      </c>
      <c r="T21" s="85">
        <v>3.4829647907374015E-2</v>
      </c>
      <c r="U21" s="85">
        <v>3.4829647907374015E-2</v>
      </c>
      <c r="V21" s="85">
        <v>3.4829647907374015E-2</v>
      </c>
      <c r="W21" s="85">
        <v>3.4829647907374015E-2</v>
      </c>
      <c r="X21" s="85">
        <v>3.4829647907374015E-2</v>
      </c>
      <c r="Y21" s="85">
        <v>3.4829647907374015E-2</v>
      </c>
      <c r="Z21" s="85">
        <v>3.4829647907374015E-2</v>
      </c>
      <c r="AA21" s="85">
        <v>3.4829647907374015E-2</v>
      </c>
      <c r="AB21" s="85">
        <v>3.4829647907374015E-2</v>
      </c>
    </row>
    <row r="22" spans="1:56" ht="15.75" hidden="1" outlineLevel="1" thickBot="1" x14ac:dyDescent="0.3">
      <c r="A22" s="66"/>
      <c r="B22" s="66"/>
      <c r="C22" s="66"/>
      <c r="D22" s="66"/>
      <c r="E22" s="66"/>
      <c r="F22" s="66"/>
      <c r="J22" s="9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</row>
    <row r="23" spans="1:56" hidden="1" outlineLevel="1" x14ac:dyDescent="0.25">
      <c r="A23" s="66"/>
      <c r="B23" s="66"/>
      <c r="C23" s="66"/>
      <c r="D23" s="66"/>
      <c r="E23" s="66"/>
      <c r="F23" s="66"/>
      <c r="H23" s="88" t="s">
        <v>28</v>
      </c>
      <c r="I23" s="81" t="s">
        <v>36</v>
      </c>
      <c r="J23" s="81" t="s">
        <v>36</v>
      </c>
      <c r="K23" s="81" t="s">
        <v>36</v>
      </c>
      <c r="L23" s="81" t="s">
        <v>36</v>
      </c>
      <c r="M23" s="81" t="s">
        <v>36</v>
      </c>
      <c r="N23" s="81" t="s">
        <v>36</v>
      </c>
      <c r="O23" s="81" t="s">
        <v>36</v>
      </c>
      <c r="P23" s="81" t="s">
        <v>36</v>
      </c>
      <c r="Q23" s="81" t="s">
        <v>36</v>
      </c>
      <c r="R23" s="81" t="s">
        <v>36</v>
      </c>
      <c r="S23" s="81" t="s">
        <v>36</v>
      </c>
      <c r="T23" s="81" t="s">
        <v>36</v>
      </c>
      <c r="U23" s="81" t="s">
        <v>36</v>
      </c>
      <c r="V23" s="81" t="s">
        <v>36</v>
      </c>
      <c r="W23" s="81" t="s">
        <v>36</v>
      </c>
      <c r="X23" s="81" t="s">
        <v>36</v>
      </c>
      <c r="Y23" s="81" t="s">
        <v>36</v>
      </c>
      <c r="Z23" s="81" t="s">
        <v>36</v>
      </c>
      <c r="AA23" s="81" t="s">
        <v>36</v>
      </c>
      <c r="AB23" s="81" t="s">
        <v>36</v>
      </c>
    </row>
    <row r="24" spans="1:56" hidden="1" outlineLevel="1" x14ac:dyDescent="0.25">
      <c r="A24" s="66"/>
      <c r="B24" s="66"/>
      <c r="C24" s="66"/>
      <c r="D24" s="66"/>
      <c r="E24" s="66"/>
      <c r="F24" s="66"/>
      <c r="H24" s="89" t="str">
        <f>H15</f>
        <v>Thu</v>
      </c>
      <c r="I24" s="85">
        <f t="array" ref="I24:I30">TRANSPOSE(DOW!$Q$39:$W$39)</f>
        <v>0.14386635999529479</v>
      </c>
      <c r="J24" s="85">
        <f t="array" ref="J24:J30">TRANSPOSE(DOW!$AM$39:$AS$39)</f>
        <v>0.14407980217272875</v>
      </c>
      <c r="K24" s="85">
        <f t="array" ref="K24:K30">TRANSPOSE(DOW!$BJ$39:$BP$39)</f>
        <v>0.12642240396324647</v>
      </c>
      <c r="L24" s="85">
        <f t="array" ref="L24:L30">TRANSPOSE(DOW!CH39:CN39)</f>
        <v>0.15838185519098316</v>
      </c>
      <c r="M24" s="85">
        <f t="array" ref="M24:M30">TRANSPOSE(DOW!DF39:DL39)</f>
        <v>0.15249593273613074</v>
      </c>
      <c r="N24" s="85">
        <f t="array" ref="N24:N30">TRANSPOSE(DOW!$ED$39:$EJ$39)</f>
        <v>0.14045576626252879</v>
      </c>
      <c r="O24" s="85">
        <f t="array" ref="O24:O30">TRANSPOSE(DOW!$FB$39:$FH$39)</f>
        <v>0.13911953876439992</v>
      </c>
      <c r="P24" s="85">
        <f t="array" ref="P24:P30">TRANSPOSE(DOW!$FZ$39:$GF$39)</f>
        <v>0.15339252000639153</v>
      </c>
      <c r="Q24" s="85">
        <f t="array" ref="Q24:Q30">TRANSPOSE(DOW!$FZ$39:$GF$39)</f>
        <v>0.15339252000639153</v>
      </c>
      <c r="R24" s="85">
        <f t="array" ref="R24:R30">TRANSPOSE(DOW!$FZ$39:$GF$39)</f>
        <v>0.15339252000639153</v>
      </c>
      <c r="S24" s="85">
        <f t="array" ref="S24:S30">TRANSPOSE(DOW!$FZ$39:$GF$39)</f>
        <v>0.15339252000639153</v>
      </c>
      <c r="T24" s="85">
        <f t="array" ref="T24:T30">TRANSPOSE(DOW!$FZ$39:$GF$39)</f>
        <v>0.15339252000639153</v>
      </c>
      <c r="U24" s="85">
        <f t="array" ref="U24:U30">TRANSPOSE(DOW!$FZ$39:$GF$39)</f>
        <v>0.15339252000639153</v>
      </c>
      <c r="V24" s="85">
        <f t="array" ref="V24:V30">TRANSPOSE(DOW!$FZ$39:$GF$39)</f>
        <v>0.15339252000639153</v>
      </c>
      <c r="W24" s="85">
        <f t="array" ref="W24:W30">TRANSPOSE(DOW!$FZ$39:$GF$39)</f>
        <v>0.15339252000639153</v>
      </c>
      <c r="X24" s="85">
        <f t="array" ref="X24:X30">TRANSPOSE(DOW!$FZ$39:$GF$39)</f>
        <v>0.15339252000639153</v>
      </c>
      <c r="Y24" s="85">
        <f t="array" ref="Y24:Y30">TRANSPOSE(DOW!$FZ$39:$GF$39)</f>
        <v>0.15339252000639153</v>
      </c>
      <c r="Z24" s="85">
        <f t="array" ref="Z24:Z30">TRANSPOSE(DOW!$FZ$39:$GF$39)</f>
        <v>0.15339252000639153</v>
      </c>
      <c r="AA24" s="85">
        <f t="array" ref="AA24:AA30">TRANSPOSE(DOW!$FZ$39:$GF$39)</f>
        <v>0.15339252000639153</v>
      </c>
      <c r="AB24" s="85">
        <f t="array" ref="AB24:AB30">TRANSPOSE(DOW!$FZ$39:$GF$39)</f>
        <v>0.15339252000639153</v>
      </c>
    </row>
    <row r="25" spans="1:56" hidden="1" outlineLevel="1" x14ac:dyDescent="0.25">
      <c r="A25" s="66"/>
      <c r="B25" s="66"/>
      <c r="C25" s="66"/>
      <c r="D25" s="66"/>
      <c r="E25" s="66"/>
      <c r="F25" s="66"/>
      <c r="H25" s="89" t="str">
        <f t="shared" ref="H25:H30" si="0">H16</f>
        <v>Fri</v>
      </c>
      <c r="I25" s="85">
        <v>0.13282130615610502</v>
      </c>
      <c r="J25" s="85">
        <v>0.1550889041072831</v>
      </c>
      <c r="K25" s="85">
        <v>0.13452450912294006</v>
      </c>
      <c r="L25" s="85">
        <v>0.11160328152601701</v>
      </c>
      <c r="M25" s="85">
        <v>0.14864814348744171</v>
      </c>
      <c r="N25" s="85">
        <v>0.13860766407486394</v>
      </c>
      <c r="O25" s="85">
        <v>0.14008066668219751</v>
      </c>
      <c r="P25" s="85">
        <v>0.14666179953881361</v>
      </c>
      <c r="Q25" s="85">
        <v>0.14666179953881361</v>
      </c>
      <c r="R25" s="85">
        <v>0.14666179953881361</v>
      </c>
      <c r="S25" s="85">
        <v>0.14666179953881361</v>
      </c>
      <c r="T25" s="85">
        <v>0.14666179953881361</v>
      </c>
      <c r="U25" s="85">
        <v>0.14666179953881361</v>
      </c>
      <c r="V25" s="85">
        <v>0.14666179953881361</v>
      </c>
      <c r="W25" s="85">
        <v>0.14666179953881361</v>
      </c>
      <c r="X25" s="85">
        <v>0.14666179953881361</v>
      </c>
      <c r="Y25" s="85">
        <v>0.14666179953881361</v>
      </c>
      <c r="Z25" s="85">
        <v>0.14666179953881361</v>
      </c>
      <c r="AA25" s="85">
        <v>0.14666179953881361</v>
      </c>
      <c r="AB25" s="85">
        <v>0.14666179953881361</v>
      </c>
    </row>
    <row r="26" spans="1:56" hidden="1" outlineLevel="1" x14ac:dyDescent="0.25">
      <c r="A26" s="66"/>
      <c r="B26" s="66"/>
      <c r="C26" s="66"/>
      <c r="D26" s="66"/>
      <c r="E26" s="66"/>
      <c r="F26" s="66"/>
      <c r="H26" s="89" t="str">
        <f t="shared" si="0"/>
        <v>Sat</v>
      </c>
      <c r="I26" s="85">
        <v>0.12781260308594861</v>
      </c>
      <c r="J26" s="85">
        <v>0.14465022786929288</v>
      </c>
      <c r="K26" s="85">
        <v>0.14682642147036681</v>
      </c>
      <c r="L26" s="85">
        <v>0.10820192759584409</v>
      </c>
      <c r="M26" s="85">
        <v>0.10998061157368337</v>
      </c>
      <c r="N26" s="85">
        <v>0.12597714320650355</v>
      </c>
      <c r="O26" s="85">
        <v>0.1044352407214498</v>
      </c>
      <c r="P26" s="85">
        <v>9.9619682668817114E-2</v>
      </c>
      <c r="Q26" s="85">
        <v>9.9619682668817114E-2</v>
      </c>
      <c r="R26" s="85">
        <v>9.9619682668817114E-2</v>
      </c>
      <c r="S26" s="85">
        <v>9.9619682668817114E-2</v>
      </c>
      <c r="T26" s="85">
        <v>9.9619682668817114E-2</v>
      </c>
      <c r="U26" s="85">
        <v>9.9619682668817114E-2</v>
      </c>
      <c r="V26" s="85">
        <v>9.9619682668817114E-2</v>
      </c>
      <c r="W26" s="85">
        <v>9.9619682668817114E-2</v>
      </c>
      <c r="X26" s="85">
        <v>9.9619682668817114E-2</v>
      </c>
      <c r="Y26" s="85">
        <v>9.9619682668817114E-2</v>
      </c>
      <c r="Z26" s="85">
        <v>9.9619682668817114E-2</v>
      </c>
      <c r="AA26" s="85">
        <v>9.9619682668817114E-2</v>
      </c>
      <c r="AB26" s="85">
        <v>9.9619682668817114E-2</v>
      </c>
    </row>
    <row r="27" spans="1:56" hidden="1" outlineLevel="1" x14ac:dyDescent="0.25">
      <c r="A27" s="66"/>
      <c r="B27" s="66"/>
      <c r="C27" s="66"/>
      <c r="D27" s="66"/>
      <c r="E27" s="66"/>
      <c r="F27" s="66"/>
      <c r="H27" s="89" t="str">
        <f t="shared" si="0"/>
        <v>Sun</v>
      </c>
      <c r="I27" s="85">
        <v>0.12698472650821208</v>
      </c>
      <c r="J27" s="85">
        <v>0.10923234561458384</v>
      </c>
      <c r="K27" s="85">
        <v>0.14998198299375018</v>
      </c>
      <c r="L27" s="85">
        <v>0.13066837757092101</v>
      </c>
      <c r="M27" s="85">
        <v>9.0910210851320297E-2</v>
      </c>
      <c r="N27" s="85">
        <v>0.13094000606221187</v>
      </c>
      <c r="O27" s="85">
        <v>0.12281373002407162</v>
      </c>
      <c r="P27" s="85">
        <v>8.2033119386772366E-2</v>
      </c>
      <c r="Q27" s="85">
        <v>8.2033119386772366E-2</v>
      </c>
      <c r="R27" s="85">
        <v>8.2033119386772366E-2</v>
      </c>
      <c r="S27" s="85">
        <v>8.2033119386772366E-2</v>
      </c>
      <c r="T27" s="85">
        <v>8.2033119386772366E-2</v>
      </c>
      <c r="U27" s="85">
        <v>8.2033119386772366E-2</v>
      </c>
      <c r="V27" s="85">
        <v>8.2033119386772366E-2</v>
      </c>
      <c r="W27" s="85">
        <v>8.2033119386772366E-2</v>
      </c>
      <c r="X27" s="85">
        <v>8.2033119386772366E-2</v>
      </c>
      <c r="Y27" s="85">
        <v>8.2033119386772366E-2</v>
      </c>
      <c r="Z27" s="85">
        <v>8.2033119386772366E-2</v>
      </c>
      <c r="AA27" s="85">
        <v>8.2033119386772366E-2</v>
      </c>
      <c r="AB27" s="85">
        <v>8.2033119386772366E-2</v>
      </c>
    </row>
    <row r="28" spans="1:56" hidden="1" outlineLevel="1" x14ac:dyDescent="0.25">
      <c r="A28" s="66"/>
      <c r="B28" s="66"/>
      <c r="C28" s="66"/>
      <c r="D28" s="66"/>
      <c r="E28" s="66"/>
      <c r="F28" s="66"/>
      <c r="H28" s="89" t="str">
        <f t="shared" si="0"/>
        <v>Mon</v>
      </c>
      <c r="I28" s="85">
        <v>0.15439552650337682</v>
      </c>
      <c r="J28" s="85">
        <v>0.14922269913232325</v>
      </c>
      <c r="K28" s="85">
        <v>0.14688205861378112</v>
      </c>
      <c r="L28" s="85">
        <v>0.16777174404167636</v>
      </c>
      <c r="M28" s="85">
        <v>0.16978352967354593</v>
      </c>
      <c r="N28" s="85">
        <v>0.15854357490775925</v>
      </c>
      <c r="O28" s="85">
        <v>0.16946608702377217</v>
      </c>
      <c r="P28" s="85">
        <v>0.18910489545574158</v>
      </c>
      <c r="Q28" s="85">
        <v>0.18910489545574158</v>
      </c>
      <c r="R28" s="85">
        <v>0.18910489545574158</v>
      </c>
      <c r="S28" s="85">
        <v>0.18910489545574158</v>
      </c>
      <c r="T28" s="85">
        <v>0.18910489545574158</v>
      </c>
      <c r="U28" s="85">
        <v>0.18910489545574158</v>
      </c>
      <c r="V28" s="85">
        <v>0.18910489545574158</v>
      </c>
      <c r="W28" s="85">
        <v>0.18910489545574158</v>
      </c>
      <c r="X28" s="85">
        <v>0.18910489545574158</v>
      </c>
      <c r="Y28" s="85">
        <v>0.18910489545574158</v>
      </c>
      <c r="Z28" s="85">
        <v>0.18910489545574158</v>
      </c>
      <c r="AA28" s="85">
        <v>0.18910489545574158</v>
      </c>
      <c r="AB28" s="85">
        <v>0.18910489545574158</v>
      </c>
    </row>
    <row r="29" spans="1:56" hidden="1" outlineLevel="1" x14ac:dyDescent="0.25">
      <c r="A29" s="66"/>
      <c r="B29" s="66"/>
      <c r="C29" s="66"/>
      <c r="D29" s="66"/>
      <c r="E29" s="66"/>
      <c r="F29" s="66"/>
      <c r="H29" s="89" t="str">
        <f t="shared" si="0"/>
        <v>Tue</v>
      </c>
      <c r="I29" s="85">
        <v>0.15427203176150184</v>
      </c>
      <c r="J29" s="85">
        <v>0.14729273155915895</v>
      </c>
      <c r="K29" s="85">
        <v>0.14614980201658634</v>
      </c>
      <c r="L29" s="85">
        <v>0.17924163396602733</v>
      </c>
      <c r="M29" s="85">
        <v>0.16525856661790919</v>
      </c>
      <c r="N29" s="85">
        <v>0.15610784959493054</v>
      </c>
      <c r="O29" s="85">
        <v>0.1589110087811467</v>
      </c>
      <c r="P29" s="85">
        <v>0.16687387343831517</v>
      </c>
      <c r="Q29" s="85">
        <v>0.16687387343831517</v>
      </c>
      <c r="R29" s="85">
        <v>0.16687387343831517</v>
      </c>
      <c r="S29" s="85">
        <v>0.16687387343831517</v>
      </c>
      <c r="T29" s="85">
        <v>0.16687387343831517</v>
      </c>
      <c r="U29" s="85">
        <v>0.16687387343831517</v>
      </c>
      <c r="V29" s="85">
        <v>0.16687387343831517</v>
      </c>
      <c r="W29" s="85">
        <v>0.16687387343831517</v>
      </c>
      <c r="X29" s="85">
        <v>0.16687387343831517</v>
      </c>
      <c r="Y29" s="85">
        <v>0.16687387343831517</v>
      </c>
      <c r="Z29" s="85">
        <v>0.16687387343831517</v>
      </c>
      <c r="AA29" s="85">
        <v>0.16687387343831517</v>
      </c>
      <c r="AB29" s="85">
        <v>0.16687387343831517</v>
      </c>
    </row>
    <row r="30" spans="1:56" ht="15.75" hidden="1" outlineLevel="1" thickBot="1" x14ac:dyDescent="0.3">
      <c r="A30" s="66"/>
      <c r="B30" s="66"/>
      <c r="C30" s="66"/>
      <c r="D30" s="66"/>
      <c r="E30" s="66"/>
      <c r="F30" s="66"/>
      <c r="H30" s="90" t="str">
        <f t="shared" si="0"/>
        <v>Wed</v>
      </c>
      <c r="I30" s="85">
        <v>0.1598474459895606</v>
      </c>
      <c r="J30" s="85">
        <v>0.15043328954462926</v>
      </c>
      <c r="K30" s="85">
        <v>0.14921282181932916</v>
      </c>
      <c r="L30" s="85">
        <v>0.14413118010853104</v>
      </c>
      <c r="M30" s="85">
        <v>0.16292300505996873</v>
      </c>
      <c r="N30" s="85">
        <v>0.14936799589120206</v>
      </c>
      <c r="O30" s="85">
        <v>0.16517372800296243</v>
      </c>
      <c r="P30" s="85">
        <v>0.16231410950514855</v>
      </c>
      <c r="Q30" s="85">
        <v>0.16231410950514855</v>
      </c>
      <c r="R30" s="85">
        <v>0.16231410950514855</v>
      </c>
      <c r="S30" s="85">
        <v>0.16231410950514855</v>
      </c>
      <c r="T30" s="85">
        <v>0.16231410950514855</v>
      </c>
      <c r="U30" s="85">
        <v>0.16231410950514855</v>
      </c>
      <c r="V30" s="85">
        <v>0.16231410950514855</v>
      </c>
      <c r="W30" s="85">
        <v>0.16231410950514855</v>
      </c>
      <c r="X30" s="85">
        <v>0.16231410950514855</v>
      </c>
      <c r="Y30" s="85">
        <v>0.16231410950514855</v>
      </c>
      <c r="Z30" s="85">
        <v>0.16231410950514855</v>
      </c>
      <c r="AA30" s="85">
        <v>0.16231410950514855</v>
      </c>
      <c r="AB30" s="85">
        <v>0.16231410950514855</v>
      </c>
    </row>
    <row r="31" spans="1:56" ht="15.75" hidden="1" outlineLevel="1" thickBot="1" x14ac:dyDescent="0.3">
      <c r="A31" s="66"/>
      <c r="B31" s="66"/>
      <c r="C31" s="66"/>
      <c r="D31" s="66"/>
      <c r="E31" s="66"/>
      <c r="F31" s="66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</row>
    <row r="32" spans="1:56" hidden="1" outlineLevel="1" x14ac:dyDescent="0.25">
      <c r="A32" s="66"/>
      <c r="B32" s="66"/>
      <c r="C32" s="66"/>
      <c r="D32" s="66"/>
      <c r="E32" s="66"/>
      <c r="F32" s="66"/>
      <c r="H32" s="88" t="s">
        <v>99</v>
      </c>
      <c r="I32" s="42" t="str">
        <f>DOM!T6</f>
        <v>APAC Triage</v>
      </c>
      <c r="J32" s="42" t="str">
        <f>DOM!AN6</f>
        <v>APAC Hindi</v>
      </c>
      <c r="K32" s="42" t="str">
        <f>DOM!BH6</f>
        <v>APAC TS Chat</v>
      </c>
      <c r="L32" s="42" t="str">
        <f>DOM!CB6</f>
        <v>APAC Con CS Email</v>
      </c>
      <c r="M32" s="42" t="str">
        <f>DOM!CV6</f>
        <v>EMEA Triage</v>
      </c>
      <c r="N32" s="42" t="str">
        <f>DOM!DP6</f>
        <v>EMEA TS Chat</v>
      </c>
      <c r="O32" s="42" t="str">
        <f>DOM!EJ6</f>
        <v>EMEA CS Chat</v>
      </c>
      <c r="P32" s="42" t="str">
        <f>DOM!FD6</f>
        <v>Retention</v>
      </c>
      <c r="Q32" s="42" t="str">
        <f>DOM!FX6</f>
        <v>Rbay</v>
      </c>
      <c r="R32" s="42" t="str">
        <f>DOM!GR6</f>
        <v>EMEA RA Desk</v>
      </c>
      <c r="S32" s="42" t="str">
        <f>DOM!HL6</f>
        <v>APAC RA Desk</v>
      </c>
      <c r="T32" s="42" t="str">
        <f>DOM!IF6</f>
        <v>WTD</v>
      </c>
      <c r="U32" s="42" t="str">
        <f>DOM!IZ6</f>
        <v>Partner Portal</v>
      </c>
      <c r="V32" s="42" t="str">
        <f>DOM!JT6</f>
        <v>DispatchNAEN</v>
      </c>
      <c r="W32" s="42" t="str">
        <f>DOM!KN6</f>
        <v>ValidationEN</v>
      </c>
      <c r="X32" s="42" t="str">
        <f>DOM!LH6</f>
        <v>APAC Corp</v>
      </c>
      <c r="Y32" s="42">
        <f>DOM!MB6</f>
        <v>17</v>
      </c>
      <c r="Z32" s="42">
        <f>DOM!MV6</f>
        <v>18</v>
      </c>
      <c r="AA32" s="42">
        <f>DOM!NP6</f>
        <v>19</v>
      </c>
      <c r="AB32" s="42">
        <f>DOM!OJ6</f>
        <v>20</v>
      </c>
      <c r="AC32" s="7"/>
      <c r="BD32" s="7"/>
    </row>
    <row r="33" spans="1:56" hidden="1" outlineLevel="1" x14ac:dyDescent="0.25">
      <c r="A33" s="66"/>
      <c r="B33" s="66"/>
      <c r="C33" s="66"/>
      <c r="D33" s="66"/>
      <c r="E33" s="66"/>
      <c r="F33" s="66"/>
      <c r="G33" s="254"/>
      <c r="H33" s="49" t="s">
        <v>64</v>
      </c>
      <c r="I33" s="53">
        <f>VLOOKUP($H33,DOM!O$7:T$41,6,0)</f>
        <v>2.7413269180596708E-2</v>
      </c>
      <c r="J33" s="53">
        <f>VLOOKUP($H33,DOM!AI$7:AN$41,6,0)</f>
        <v>2.1847210313948207E-2</v>
      </c>
      <c r="K33" s="53">
        <f>VLOOKUP($H33,DOM!BC$7:BH$41,6,0)</f>
        <v>3.4421477922060816E-2</v>
      </c>
      <c r="L33" s="53">
        <f>VLOOKUP($H33,DOM!BW$7:CB$41,6,0)</f>
        <v>3.0023552490925538E-2</v>
      </c>
      <c r="M33" s="53">
        <f>VLOOKUP($H33,DOM!CQ$7:CV$41,6,0)</f>
        <v>2.1016740573448843E-2</v>
      </c>
      <c r="N33" s="53">
        <f>VLOOKUP($H33,DOM!DK$7:DP$41,6,0)</f>
        <v>2.9935360551449103E-2</v>
      </c>
      <c r="O33" s="53">
        <f>VLOOKUP($H33,DOM!EE$7:EJ$41,6,0)</f>
        <v>2.4423738117391861E-2</v>
      </c>
      <c r="P33" s="53">
        <f>VLOOKUP($H33,DOM!EY$7:FD$41,6,0)</f>
        <v>1.8640185496478633E-2</v>
      </c>
      <c r="Q33" s="53">
        <f>VLOOKUP($H33,DOM!FS$7:FX$41,6,0)</f>
        <v>2.3352808535641999E-2</v>
      </c>
      <c r="R33" s="53">
        <f>VLOOKUP($H33,DOM!GM$7:GR$41,6,0)</f>
        <v>2.2984676483215234E-2</v>
      </c>
      <c r="S33" s="53">
        <f>VLOOKUP($H33,DOM!HG$7:HL$41,6,0)</f>
        <v>2.432837284211483E-2</v>
      </c>
      <c r="T33" s="53">
        <f>VLOOKUP($H33,DOM!IA$7:IF$41,6,0)</f>
        <v>2.4477020914374162E-2</v>
      </c>
      <c r="U33" s="53">
        <f>VLOOKUP($H33,DOM!IU$7:IZ$41,6,0)</f>
        <v>0</v>
      </c>
      <c r="V33" s="53">
        <f>VLOOKUP($H33,DOM!JO$7:JT$41,6,0)</f>
        <v>0</v>
      </c>
      <c r="W33" s="53">
        <f>VLOOKUP($H33,DOM!KI$7:KN$41,6,0)</f>
        <v>9.2031438045787513E-3</v>
      </c>
      <c r="X33" s="53">
        <f>VLOOKUP($H33,DOM!LC$7:LH$41,6,0)</f>
        <v>2.0277926572451997E-2</v>
      </c>
      <c r="Y33" s="53" t="str">
        <f>VLOOKUP($H33,DOM!LW$7:MB$41,6,0)</f>
        <v/>
      </c>
      <c r="Z33" s="53" t="str">
        <f>VLOOKUP($H33,DOM!MQ$7:MV$41,6,0)</f>
        <v/>
      </c>
      <c r="AA33" s="53" t="str">
        <f>VLOOKUP($H33,DOM!NK$7:NP$41,6,0)</f>
        <v/>
      </c>
      <c r="AB33" s="53" t="str">
        <f>VLOOKUP($H33,DOM!OE$7:OJ$41,6,0)</f>
        <v/>
      </c>
      <c r="AC33" s="7"/>
      <c r="BD33" s="7"/>
    </row>
    <row r="34" spans="1:56" hidden="1" outlineLevel="1" x14ac:dyDescent="0.25">
      <c r="A34" s="66"/>
      <c r="B34" s="66"/>
      <c r="C34" s="66"/>
      <c r="D34" s="66"/>
      <c r="E34" s="66"/>
      <c r="F34" s="182"/>
      <c r="G34" s="254"/>
      <c r="H34" s="49" t="s">
        <v>69</v>
      </c>
      <c r="I34" s="53">
        <f>VLOOKUP(H34,DOM!O$7:T$41,6,0)</f>
        <v>3.4789820728628872E-2</v>
      </c>
      <c r="J34" s="53">
        <f>VLOOKUP($H34,DOM!AI$7:AN$41,6,0)</f>
        <v>3.1080109466781185E-2</v>
      </c>
      <c r="K34" s="53">
        <f>VLOOKUP($H34,DOM!BC$7:BH$41,6,0)</f>
        <v>3.4082509516962484E-2</v>
      </c>
      <c r="L34" s="53">
        <f>VLOOKUP($H34,DOM!BW$7:CB$41,6,0)</f>
        <v>3.5883935689609354E-2</v>
      </c>
      <c r="M34" s="53">
        <f>VLOOKUP($H34,DOM!CQ$7:CV$41,6,0)</f>
        <v>3.7457467318808564E-2</v>
      </c>
      <c r="N34" s="53">
        <f>VLOOKUP($H34,DOM!DK$7:DP$41,6,0)</f>
        <v>3.756023025544436E-2</v>
      </c>
      <c r="O34" s="53">
        <f>VLOOKUP($H34,DOM!EE$7:EJ$41,6,0)</f>
        <v>4.2668885407955492E-2</v>
      </c>
      <c r="P34" s="53">
        <f>VLOOKUP($H34,DOM!EY$7:FD$41,6,0)</f>
        <v>4.3426993313569438E-2</v>
      </c>
      <c r="Q34" s="53">
        <f>VLOOKUP($H34,DOM!FS$7:FX$41,6,0)</f>
        <v>3.7388575366541221E-2</v>
      </c>
      <c r="R34" s="53">
        <f>VLOOKUP($H34,DOM!GM$7:GR$41,6,0)</f>
        <v>3.9616475979750307E-2</v>
      </c>
      <c r="S34" s="53">
        <f>VLOOKUP($H34,DOM!HG$7:HL$41,6,0)</f>
        <v>3.2489106490973363E-2</v>
      </c>
      <c r="T34" s="53">
        <f>VLOOKUP($H34,DOM!IA$7:IF$41,6,0)</f>
        <v>3.3552651144023962E-2</v>
      </c>
      <c r="U34" s="53">
        <f>VLOOKUP($H34,DOM!IU$7:IZ$41,6,0)</f>
        <v>6.0964941793957339E-2</v>
      </c>
      <c r="V34" s="53">
        <f>VLOOKUP($H34,DOM!JO$7:JT$41,6,0)</f>
        <v>4.4809369342931393E-2</v>
      </c>
      <c r="W34" s="53">
        <f>VLOOKUP($H34,DOM!KI$7:KN$41,6,0)</f>
        <v>4.243202870101094E-2</v>
      </c>
      <c r="X34" s="53">
        <f>VLOOKUP($H34,DOM!LC$7:LH$41,6,0)</f>
        <v>3.8762414517294286E-2</v>
      </c>
      <c r="Y34" s="53" t="str">
        <f>VLOOKUP($H34,DOM!LW$7:MB$41,6,0)</f>
        <v/>
      </c>
      <c r="Z34" s="53" t="str">
        <f>VLOOKUP($H34,DOM!MQ$7:MV$41,6,0)</f>
        <v/>
      </c>
      <c r="AA34" s="53" t="str">
        <f>VLOOKUP($H34,DOM!NK$7:NP$41,6,0)</f>
        <v/>
      </c>
      <c r="AB34" s="53" t="str">
        <f>VLOOKUP($H34,DOM!OE$7:OJ$41,6,0)</f>
        <v/>
      </c>
      <c r="AC34" s="7"/>
      <c r="BD34" s="7"/>
    </row>
    <row r="35" spans="1:56" hidden="1" outlineLevel="1" x14ac:dyDescent="0.25">
      <c r="A35" s="66"/>
      <c r="B35" s="66"/>
      <c r="C35" s="66"/>
      <c r="D35" s="66"/>
      <c r="E35" s="66"/>
      <c r="F35" s="182"/>
      <c r="G35" s="254"/>
      <c r="H35" s="49" t="s">
        <v>74</v>
      </c>
      <c r="I35" s="53">
        <f>VLOOKUP(H35,DOM!O$7:T$41,6,0)</f>
        <v>3.3300925020033172E-2</v>
      </c>
      <c r="J35" s="53">
        <f>VLOOKUP($H35,DOM!AI$7:AN$41,6,0)</f>
        <v>3.0895563148571212E-2</v>
      </c>
      <c r="K35" s="53">
        <f>VLOOKUP($H35,DOM!BC$7:BH$41,6,0)</f>
        <v>3.1945047136731311E-2</v>
      </c>
      <c r="L35" s="53">
        <f>VLOOKUP($H35,DOM!BW$7:CB$41,6,0)</f>
        <v>4.0938673966196902E-2</v>
      </c>
      <c r="M35" s="53">
        <f>VLOOKUP($H35,DOM!CQ$7:CV$41,6,0)</f>
        <v>3.7384977286188045E-2</v>
      </c>
      <c r="N35" s="53">
        <f>VLOOKUP($H35,DOM!DK$7:DP$41,6,0)</f>
        <v>3.6702229397443505E-2</v>
      </c>
      <c r="O35" s="53">
        <f>VLOOKUP($H35,DOM!EE$7:EJ$41,6,0)</f>
        <v>3.7109475991795697E-2</v>
      </c>
      <c r="P35" s="53">
        <f>VLOOKUP($H35,DOM!EY$7:FD$41,6,0)</f>
        <v>4.1476097122536235E-2</v>
      </c>
      <c r="Q35" s="53">
        <f>VLOOKUP($H35,DOM!FS$7:FX$41,6,0)</f>
        <v>3.5860174407385884E-2</v>
      </c>
      <c r="R35" s="53">
        <f>VLOOKUP($H35,DOM!GM$7:GR$41,6,0)</f>
        <v>3.6185061301904589E-2</v>
      </c>
      <c r="S35" s="53">
        <f>VLOOKUP($H35,DOM!HG$7:HL$41,6,0)</f>
        <v>2.4446767420846546E-2</v>
      </c>
      <c r="T35" s="53">
        <f>VLOOKUP($H35,DOM!IA$7:IF$41,6,0)</f>
        <v>3.2029978477614268E-2</v>
      </c>
      <c r="U35" s="53">
        <f>VLOOKUP($H35,DOM!IU$7:IZ$41,6,0)</f>
        <v>4.7223137343297555E-2</v>
      </c>
      <c r="V35" s="53">
        <f>VLOOKUP($H35,DOM!JO$7:JT$41,6,0)</f>
        <v>4.6680186860491052E-2</v>
      </c>
      <c r="W35" s="53">
        <f>VLOOKUP($H35,DOM!KI$7:KN$41,6,0)</f>
        <v>4.1784731032616845E-2</v>
      </c>
      <c r="X35" s="53">
        <f>VLOOKUP($H35,DOM!LC$7:LH$41,6,0)</f>
        <v>3.6801699456894467E-2</v>
      </c>
      <c r="Y35" s="53" t="str">
        <f>VLOOKUP($H35,DOM!LW$7:MB$41,6,0)</f>
        <v/>
      </c>
      <c r="Z35" s="53" t="str">
        <f>VLOOKUP($H35,DOM!MQ$7:MV$41,6,0)</f>
        <v/>
      </c>
      <c r="AA35" s="53" t="str">
        <f>VLOOKUP($H35,DOM!NK$7:NP$41,6,0)</f>
        <v/>
      </c>
      <c r="AB35" s="53" t="str">
        <f>VLOOKUP($H35,DOM!OE$7:OJ$41,6,0)</f>
        <v/>
      </c>
      <c r="AC35" s="7"/>
      <c r="BD35" s="7"/>
    </row>
    <row r="36" spans="1:56" hidden="1" outlineLevel="1" x14ac:dyDescent="0.25">
      <c r="A36" s="66"/>
      <c r="B36" s="66"/>
      <c r="C36" s="66"/>
      <c r="D36" s="66"/>
      <c r="E36" s="66"/>
      <c r="F36" s="182"/>
      <c r="G36" s="254"/>
      <c r="H36" s="49" t="s">
        <v>79</v>
      </c>
      <c r="I36" s="53">
        <f>VLOOKUP(H36,DOM!O$7:T$41,6,0)</f>
        <v>3.2868878580786798E-2</v>
      </c>
      <c r="J36" s="53">
        <f>VLOOKUP($H36,DOM!AI$7:AN$41,6,0)</f>
        <v>2.8659551047619043E-2</v>
      </c>
      <c r="K36" s="53">
        <f>VLOOKUP($H36,DOM!BC$7:BH$41,6,0)</f>
        <v>3.1338435065151091E-2</v>
      </c>
      <c r="L36" s="53">
        <f>VLOOKUP($H36,DOM!BW$7:CB$41,6,0)</f>
        <v>3.2456783955182776E-2</v>
      </c>
      <c r="M36" s="53">
        <f>VLOOKUP($H36,DOM!CQ$7:CV$41,6,0)</f>
        <v>3.6081357072788159E-2</v>
      </c>
      <c r="N36" s="53">
        <f>VLOOKUP($H36,DOM!DK$7:DP$41,6,0)</f>
        <v>3.4543179379451422E-2</v>
      </c>
      <c r="O36" s="53">
        <f>VLOOKUP($H36,DOM!EE$7:EJ$41,6,0)</f>
        <v>3.2951301883528759E-2</v>
      </c>
      <c r="P36" s="53">
        <f>VLOOKUP($H36,DOM!EY$7:FD$41,6,0)</f>
        <v>3.9316778636745098E-2</v>
      </c>
      <c r="Q36" s="53">
        <f>VLOOKUP($H36,DOM!FS$7:FX$41,6,0)</f>
        <v>3.4521561629653003E-2</v>
      </c>
      <c r="R36" s="53">
        <f>VLOOKUP($H36,DOM!GM$7:GR$41,6,0)</f>
        <v>3.3249470450285368E-2</v>
      </c>
      <c r="S36" s="53">
        <f>VLOOKUP($H36,DOM!HG$7:HL$41,6,0)</f>
        <v>2.916647708445072E-2</v>
      </c>
      <c r="T36" s="53">
        <f>VLOOKUP($H36,DOM!IA$7:IF$41,6,0)</f>
        <v>3.4020167535152392E-2</v>
      </c>
      <c r="U36" s="53">
        <f>VLOOKUP($H36,DOM!IU$7:IZ$41,6,0)</f>
        <v>4.6779989900177787E-2</v>
      </c>
      <c r="V36" s="53">
        <f>VLOOKUP($H36,DOM!JO$7:JT$41,6,0)</f>
        <v>5.2127421060979548E-2</v>
      </c>
      <c r="W36" s="53">
        <f>VLOOKUP($H36,DOM!KI$7:KN$41,6,0)</f>
        <v>4.5474004493268938E-2</v>
      </c>
      <c r="X36" s="53">
        <f>VLOOKUP($H36,DOM!LC$7:LH$41,6,0)</f>
        <v>3.3735910745088089E-2</v>
      </c>
      <c r="Y36" s="53" t="str">
        <f>VLOOKUP($H36,DOM!LW$7:MB$41,6,0)</f>
        <v/>
      </c>
      <c r="Z36" s="53" t="str">
        <f>VLOOKUP($H36,DOM!MQ$7:MV$41,6,0)</f>
        <v/>
      </c>
      <c r="AA36" s="53" t="str">
        <f>VLOOKUP($H36,DOM!NK$7:NP$41,6,0)</f>
        <v/>
      </c>
      <c r="AB36" s="53" t="str">
        <f>VLOOKUP($H36,DOM!OE$7:OJ$41,6,0)</f>
        <v/>
      </c>
      <c r="AC36" s="7"/>
      <c r="BD36" s="7"/>
    </row>
    <row r="37" spans="1:56" hidden="1" outlineLevel="1" x14ac:dyDescent="0.25">
      <c r="A37" s="66"/>
      <c r="B37" s="66"/>
      <c r="C37" s="66"/>
      <c r="D37" s="66"/>
      <c r="E37" s="66"/>
      <c r="F37" s="182"/>
      <c r="H37" s="49" t="s">
        <v>84</v>
      </c>
      <c r="I37" s="233">
        <f>VLOOKUP(H37,DOM!O$7:T$41,6,0)</f>
        <v>3.0428649186618695E-2</v>
      </c>
      <c r="J37" s="233">
        <f>VLOOKUP($H37,DOM!AI$7:AN$41,6,0)</f>
        <v>3.5870206305310279E-2</v>
      </c>
      <c r="K37" s="233">
        <f>VLOOKUP($H37,DOM!BC$7:BH$41,6,0)</f>
        <v>3.283912362712587E-2</v>
      </c>
      <c r="L37" s="233">
        <f>VLOOKUP($H37,DOM!BW$7:CB$41,6,0)</f>
        <v>2.9503580800750613E-2</v>
      </c>
      <c r="M37" s="233">
        <f>VLOOKUP($H37,DOM!CQ$7:CV$41,6,0)</f>
        <v>3.3989592168657393E-2</v>
      </c>
      <c r="N37" s="233">
        <f>VLOOKUP($H37,DOM!DK$7:DP$41,6,0)</f>
        <v>3.5221259402619609E-2</v>
      </c>
      <c r="O37" s="233">
        <f>VLOOKUP($H37,DOM!EE$7:EJ$41,6,0)</f>
        <v>3.441520417967129E-2</v>
      </c>
      <c r="P37" s="233">
        <f>VLOOKUP($H37,DOM!EY$7:FD$41,6,0)</f>
        <v>3.6304745452967746E-2</v>
      </c>
      <c r="Q37" s="233">
        <f>VLOOKUP($H37,DOM!FS$7:FX$41,6,0)</f>
        <v>3.4133087905053802E-2</v>
      </c>
      <c r="R37" s="233">
        <f>VLOOKUP($H37,DOM!GM$7:GR$41,6,0)</f>
        <v>3.4047851091177278E-2</v>
      </c>
      <c r="S37" s="233">
        <f>VLOOKUP($H37,DOM!HG$7:HL$41,6,0)</f>
        <v>2.7911890727917152E-2</v>
      </c>
      <c r="T37" s="233">
        <f>VLOOKUP($H37,DOM!IA$7:IF$41,6,0)</f>
        <v>3.5603029505181884E-2</v>
      </c>
      <c r="U37" s="233">
        <f>VLOOKUP($H37,DOM!IU$7:IZ$41,6,0)</f>
        <v>4.2958919319022945E-2</v>
      </c>
      <c r="V37" s="233">
        <f>VLOOKUP($H37,DOM!JO$7:JT$41,6,0)</f>
        <v>4.2050371629140153E-2</v>
      </c>
      <c r="W37" s="233">
        <f>VLOOKUP($H37,DOM!KI$7:KN$41,6,0)</f>
        <v>4.4384480298552784E-2</v>
      </c>
      <c r="X37" s="233">
        <f>VLOOKUP($H37,DOM!LC$7:LH$41,6,0)</f>
        <v>3.5250104747121647E-2</v>
      </c>
      <c r="Y37" s="233" t="str">
        <f>VLOOKUP($H37,DOM!LW$7:MB$41,6,0)</f>
        <v/>
      </c>
      <c r="Z37" s="233" t="str">
        <f>VLOOKUP($H37,DOM!MQ$7:MV$41,6,0)</f>
        <v/>
      </c>
      <c r="AA37" s="233" t="str">
        <f>VLOOKUP($H37,DOM!NK$7:NP$41,6,0)</f>
        <v/>
      </c>
      <c r="AB37" s="233" t="str">
        <f>VLOOKUP($H37,DOM!OE$7:OJ$41,6,0)</f>
        <v/>
      </c>
      <c r="AC37" s="7"/>
      <c r="BD37" s="7"/>
    </row>
    <row r="38" spans="1:56" hidden="1" outlineLevel="1" x14ac:dyDescent="0.25">
      <c r="A38" s="66"/>
      <c r="B38" s="66"/>
      <c r="C38" s="66"/>
      <c r="D38" s="66"/>
      <c r="E38" s="66"/>
      <c r="F38" s="66"/>
      <c r="H38" s="49" t="s">
        <v>89</v>
      </c>
      <c r="I38" s="53">
        <f>VLOOKUP(H38,DOM!O$7:T$41,6,0)</f>
        <v>2.7940887003596652E-2</v>
      </c>
      <c r="J38" s="53">
        <f>VLOOKUP($H38,DOM!AI$7:AN$41,6,0)</f>
        <v>3.1181357154070475E-2</v>
      </c>
      <c r="K38" s="53">
        <f>VLOOKUP($H38,DOM!BC$7:BH$41,6,0)</f>
        <v>2.7331105774250811E-2</v>
      </c>
      <c r="L38" s="53">
        <f>VLOOKUP($H38,DOM!BW$7:CB$41,6,0)</f>
        <v>2.6618059063303928E-2</v>
      </c>
      <c r="M38" s="53">
        <f>VLOOKUP($H38,DOM!CQ$7:CV$41,6,0)</f>
        <v>3.3881407410857406E-2</v>
      </c>
      <c r="N38" s="53">
        <f>VLOOKUP($H38,DOM!DK$7:DP$41,6,0)</f>
        <v>2.8787333573227779E-2</v>
      </c>
      <c r="O38" s="53">
        <f>VLOOKUP($H38,DOM!EE$7:EJ$41,6,0)</f>
        <v>2.7092816872244557E-2</v>
      </c>
      <c r="P38" s="53">
        <f>VLOOKUP($H38,DOM!EY$7:FD$41,6,0)</f>
        <v>3.3075806177225463E-2</v>
      </c>
      <c r="Q38" s="53">
        <f>VLOOKUP($H38,DOM!FS$7:FX$41,6,0)</f>
        <v>3.2523955361458384E-2</v>
      </c>
      <c r="R38" s="53">
        <f>VLOOKUP($H38,DOM!GM$7:GR$41,6,0)</f>
        <v>3.5196330623241984E-2</v>
      </c>
      <c r="S38" s="53">
        <f>VLOOKUP($H38,DOM!HG$7:HL$41,6,0)</f>
        <v>2.9019924466699265E-2</v>
      </c>
      <c r="T38" s="53">
        <f>VLOOKUP($H38,DOM!IA$7:IF$41,6,0)</f>
        <v>2.7168953557493838E-2</v>
      </c>
      <c r="U38" s="53">
        <f>VLOOKUP($H38,DOM!IU$7:IZ$41,6,0)</f>
        <v>3.2977303070761015E-2</v>
      </c>
      <c r="V38" s="53">
        <f>VLOOKUP($H38,DOM!JO$7:JT$41,6,0)</f>
        <v>4.5838817734807892E-2</v>
      </c>
      <c r="W38" s="53">
        <f>VLOOKUP($H38,DOM!KI$7:KN$41,6,0)</f>
        <v>3.582024064746496E-2</v>
      </c>
      <c r="X38" s="53">
        <f>VLOOKUP($H38,DOM!LC$7:LH$41,6,0)</f>
        <v>3.0843459941425851E-2</v>
      </c>
      <c r="Y38" s="53" t="str">
        <f>VLOOKUP($H38,DOM!LW$7:MB$41,6,0)</f>
        <v/>
      </c>
      <c r="Z38" s="53" t="str">
        <f>VLOOKUP($H38,DOM!MQ$7:MV$41,6,0)</f>
        <v/>
      </c>
      <c r="AA38" s="53" t="str">
        <f>VLOOKUP($H38,DOM!NK$7:NP$41,6,0)</f>
        <v/>
      </c>
      <c r="AB38" s="53" t="str">
        <f>VLOOKUP($H38,DOM!OE$7:OJ$41,6,0)</f>
        <v/>
      </c>
      <c r="AC38" s="7"/>
      <c r="BD38" s="7"/>
    </row>
    <row r="39" spans="1:56" hidden="1" outlineLevel="1" x14ac:dyDescent="0.25">
      <c r="A39" s="66"/>
      <c r="B39" s="66"/>
      <c r="C39" s="66"/>
      <c r="D39" s="66"/>
      <c r="E39" s="66"/>
      <c r="F39" s="66"/>
      <c r="H39" s="49" t="s">
        <v>94</v>
      </c>
      <c r="I39" s="53">
        <f>VLOOKUP(H39,DOM!O$7:T$41,6,0)</f>
        <v>2.7376254824545872E-2</v>
      </c>
      <c r="J39" s="53">
        <f>VLOOKUP($H39,DOM!AI$7:AN$41,6,0)</f>
        <v>3.0292983778130798E-2</v>
      </c>
      <c r="K39" s="53">
        <f>VLOOKUP($H39,DOM!BC$7:BH$41,6,0)</f>
        <v>2.9094918500104601E-2</v>
      </c>
      <c r="L39" s="53">
        <f>VLOOKUP($H39,DOM!BW$7:CB$41,6,0)</f>
        <v>2.6742845728694786E-2</v>
      </c>
      <c r="M39" s="53">
        <f>VLOOKUP($H39,DOM!CQ$7:CV$41,6,0)</f>
        <v>2.4743978739196634E-2</v>
      </c>
      <c r="N39" s="53">
        <f>VLOOKUP($H39,DOM!DK$7:DP$41,6,0)</f>
        <v>2.6076553839246511E-2</v>
      </c>
      <c r="O39" s="53">
        <f>VLOOKUP($H39,DOM!EE$7:EJ$41,6,0)</f>
        <v>2.1135297970868383E-2</v>
      </c>
      <c r="P39" s="53">
        <f>VLOOKUP($H39,DOM!EY$7:FD$41,6,0)</f>
        <v>2.3311813780580254E-2</v>
      </c>
      <c r="Q39" s="53">
        <f>VLOOKUP($H39,DOM!FS$7:FX$41,6,0)</f>
        <v>2.731583731548242E-2</v>
      </c>
      <c r="R39" s="53">
        <f>VLOOKUP($H39,DOM!GM$7:GR$41,6,0)</f>
        <v>2.6862388025687318E-2</v>
      </c>
      <c r="S39" s="53">
        <f>VLOOKUP($H39,DOM!HG$7:HL$41,6,0)</f>
        <v>2.6181727288557E-2</v>
      </c>
      <c r="T39" s="53">
        <f>VLOOKUP($H39,DOM!IA$7:IF$41,6,0)</f>
        <v>3.0928359671611373E-2</v>
      </c>
      <c r="U39" s="53">
        <f>VLOOKUP($H39,DOM!IU$7:IZ$41,6,0)</f>
        <v>0</v>
      </c>
      <c r="V39" s="53">
        <f>VLOOKUP($H39,DOM!JO$7:JT$41,6,0)</f>
        <v>0</v>
      </c>
      <c r="W39" s="53">
        <f>VLOOKUP($H39,DOM!KI$7:KN$41,6,0)</f>
        <v>8.9056787419543662E-3</v>
      </c>
      <c r="X39" s="53">
        <f>VLOOKUP($H39,DOM!LC$7:LH$41,6,0)</f>
        <v>2.3588355233068188E-2</v>
      </c>
      <c r="Y39" s="53" t="str">
        <f>VLOOKUP($H39,DOM!LW$7:MB$41,6,0)</f>
        <v/>
      </c>
      <c r="Z39" s="53" t="str">
        <f>VLOOKUP($H39,DOM!MQ$7:MV$41,6,0)</f>
        <v/>
      </c>
      <c r="AA39" s="53" t="str">
        <f>VLOOKUP($H39,DOM!NK$7:NP$41,6,0)</f>
        <v/>
      </c>
      <c r="AB39" s="53" t="str">
        <f>VLOOKUP($H39,DOM!OE$7:OJ$41,6,0)</f>
        <v/>
      </c>
      <c r="AC39" s="7"/>
      <c r="BD39" s="7"/>
    </row>
    <row r="40" spans="1:56" hidden="1" outlineLevel="1" x14ac:dyDescent="0.25">
      <c r="A40" s="66"/>
      <c r="B40" s="66"/>
      <c r="C40" s="66"/>
      <c r="D40" s="66"/>
      <c r="E40" s="66"/>
      <c r="F40" s="66"/>
      <c r="H40" s="49" t="s">
        <v>65</v>
      </c>
      <c r="I40" s="53">
        <f>VLOOKUP(H40,DOM!O$7:T$41,6,0)</f>
        <v>2.7835180580630475E-2</v>
      </c>
      <c r="J40" s="53">
        <f>VLOOKUP($H40,DOM!AI$7:AN$41,6,0)</f>
        <v>2.453648998194136E-2</v>
      </c>
      <c r="K40" s="53">
        <f>VLOOKUP($H40,DOM!BC$7:BH$41,6,0)</f>
        <v>2.6030513484253885E-2</v>
      </c>
      <c r="L40" s="53">
        <f>VLOOKUP($H40,DOM!BW$7:CB$41,6,0)</f>
        <v>2.7869101598750133E-2</v>
      </c>
      <c r="M40" s="53">
        <f>VLOOKUP($H40,DOM!CQ$7:CV$41,6,0)</f>
        <v>1.9500863379104866E-2</v>
      </c>
      <c r="N40" s="53">
        <f>VLOOKUP($H40,DOM!DK$7:DP$41,6,0)</f>
        <v>2.5284550473467352E-2</v>
      </c>
      <c r="O40" s="53">
        <f>VLOOKUP($H40,DOM!EE$7:EJ$41,6,0)</f>
        <v>2.3712490938017215E-2</v>
      </c>
      <c r="P40" s="53">
        <f>VLOOKUP($H40,DOM!EY$7:FD$41,6,0)</f>
        <v>1.8008381947222783E-2</v>
      </c>
      <c r="Q40" s="53">
        <f>VLOOKUP($H40,DOM!FS$7:FX$41,6,0)</f>
        <v>2.2398210042077628E-2</v>
      </c>
      <c r="R40" s="53">
        <f>VLOOKUP($H40,DOM!GM$7:GR$41,6,0)</f>
        <v>2.4180826517832377E-2</v>
      </c>
      <c r="S40" s="53">
        <f>VLOOKUP($H40,DOM!HG$7:HL$41,6,0)</f>
        <v>2.0990343356953666E-2</v>
      </c>
      <c r="T40" s="53">
        <f>VLOOKUP($H40,DOM!IA$7:IF$41,6,0)</f>
        <v>2.8381958966456816E-2</v>
      </c>
      <c r="U40" s="53">
        <f>VLOOKUP($H40,DOM!IU$7:IZ$41,6,0)</f>
        <v>0</v>
      </c>
      <c r="V40" s="53">
        <f>VLOOKUP($H40,DOM!JO$7:JT$41,6,0)</f>
        <v>0</v>
      </c>
      <c r="W40" s="53">
        <f>VLOOKUP($H40,DOM!KI$7:KN$41,6,0)</f>
        <v>8.711109741559999E-3</v>
      </c>
      <c r="X40" s="53">
        <f>VLOOKUP($H40,DOM!LC$7:LH$41,6,0)</f>
        <v>1.8467960337206067E-2</v>
      </c>
      <c r="Y40" s="53" t="str">
        <f>VLOOKUP($H40,DOM!LW$7:MB$41,6,0)</f>
        <v/>
      </c>
      <c r="Z40" s="53" t="str">
        <f>VLOOKUP($H40,DOM!MQ$7:MV$41,6,0)</f>
        <v/>
      </c>
      <c r="AA40" s="53" t="str">
        <f>VLOOKUP($H40,DOM!NK$7:NP$41,6,0)</f>
        <v/>
      </c>
      <c r="AB40" s="53" t="str">
        <f>VLOOKUP($H40,DOM!OE$7:OJ$41,6,0)</f>
        <v/>
      </c>
      <c r="AC40" s="7"/>
      <c r="BD40" s="7"/>
    </row>
    <row r="41" spans="1:56" hidden="1" outlineLevel="1" x14ac:dyDescent="0.25">
      <c r="A41" s="66"/>
      <c r="B41" s="66"/>
      <c r="C41" s="66"/>
      <c r="D41" s="66"/>
      <c r="E41" s="66"/>
      <c r="F41" s="66"/>
      <c r="H41" s="49" t="s">
        <v>70</v>
      </c>
      <c r="I41" s="53">
        <f>VLOOKUP(H41,DOM!O$7:T$41,6,0)</f>
        <v>3.8715576770477877E-2</v>
      </c>
      <c r="J41" s="53">
        <f>VLOOKUP($H41,DOM!AI$7:AN$41,6,0)</f>
        <v>3.4231833119035715E-2</v>
      </c>
      <c r="K41" s="53">
        <f>VLOOKUP($H41,DOM!BC$7:BH$41,6,0)</f>
        <v>3.2213065468226602E-2</v>
      </c>
      <c r="L41" s="53">
        <f>VLOOKUP($H41,DOM!BW$7:CB$41,6,0)</f>
        <v>3.6738942399319754E-2</v>
      </c>
      <c r="M41" s="53">
        <f>VLOOKUP($H41,DOM!CQ$7:CV$41,6,0)</f>
        <v>3.7939019856831069E-2</v>
      </c>
      <c r="N41" s="53">
        <f>VLOOKUP($H41,DOM!DK$7:DP$41,6,0)</f>
        <v>3.4901340657816984E-2</v>
      </c>
      <c r="O41" s="53">
        <f>VLOOKUP($H41,DOM!EE$7:EJ$41,6,0)</f>
        <v>3.9712891439510553E-2</v>
      </c>
      <c r="P41" s="53">
        <f>VLOOKUP($H41,DOM!EY$7:FD$41,6,0)</f>
        <v>4.4758562320266912E-2</v>
      </c>
      <c r="Q41" s="53">
        <f>VLOOKUP($H41,DOM!FS$7:FX$41,6,0)</f>
        <v>3.6713323355249537E-2</v>
      </c>
      <c r="R41" s="53">
        <f>VLOOKUP($H41,DOM!GM$7:GR$41,6,0)</f>
        <v>3.2460816177615905E-2</v>
      </c>
      <c r="S41" s="53">
        <f>VLOOKUP($H41,DOM!HG$7:HL$41,6,0)</f>
        <v>3.6812421063765768E-2</v>
      </c>
      <c r="T41" s="53">
        <f>VLOOKUP($H41,DOM!IA$7:IF$41,6,0)</f>
        <v>3.2506968257388413E-2</v>
      </c>
      <c r="U41" s="53">
        <f>VLOOKUP($H41,DOM!IU$7:IZ$41,6,0)</f>
        <v>4.8356141522029369E-2</v>
      </c>
      <c r="V41" s="53">
        <f>VLOOKUP($H41,DOM!JO$7:JT$41,6,0)</f>
        <v>4.9272575655254371E-2</v>
      </c>
      <c r="W41" s="53">
        <f>VLOOKUP($H41,DOM!KI$7:KN$41,6,0)</f>
        <v>3.7550584929709391E-2</v>
      </c>
      <c r="X41" s="53">
        <f>VLOOKUP($H41,DOM!LC$7:LH$41,6,0)</f>
        <v>3.9299263555158115E-2</v>
      </c>
      <c r="Y41" s="53" t="str">
        <f>VLOOKUP($H41,DOM!LW$7:MB$41,6,0)</f>
        <v/>
      </c>
      <c r="Z41" s="53" t="str">
        <f>VLOOKUP($H41,DOM!MQ$7:MV$41,6,0)</f>
        <v/>
      </c>
      <c r="AA41" s="53" t="str">
        <f>VLOOKUP($H41,DOM!NK$7:NP$41,6,0)</f>
        <v/>
      </c>
      <c r="AB41" s="53" t="str">
        <f>VLOOKUP($H41,DOM!OE$7:OJ$41,6,0)</f>
        <v/>
      </c>
      <c r="AC41" s="7"/>
      <c r="BD41" s="7"/>
    </row>
    <row r="42" spans="1:56" hidden="1" outlineLevel="1" x14ac:dyDescent="0.25">
      <c r="A42" s="66"/>
      <c r="B42" s="66"/>
      <c r="C42" s="66"/>
      <c r="D42" s="66"/>
      <c r="E42" s="66"/>
      <c r="F42" s="66"/>
      <c r="H42" s="49" t="s">
        <v>75</v>
      </c>
      <c r="I42" s="233">
        <f>VLOOKUP(H42,DOM!O$7:T$41,6,0)</f>
        <v>3.4192517610555154E-2</v>
      </c>
      <c r="J42" s="233">
        <f>VLOOKUP($H42,DOM!AI$7:AN$41,6,0)</f>
        <v>3.6148284123419659E-2</v>
      </c>
      <c r="K42" s="233">
        <f>VLOOKUP($H42,DOM!BC$7:BH$41,6,0)</f>
        <v>3.3650830515022934E-2</v>
      </c>
      <c r="L42" s="233">
        <f>VLOOKUP($H42,DOM!BW$7:CB$41,6,0)</f>
        <v>3.0996585574050363E-2</v>
      </c>
      <c r="M42" s="233">
        <f>VLOOKUP($H42,DOM!CQ$7:CV$41,6,0)</f>
        <v>3.6878307107542529E-2</v>
      </c>
      <c r="N42" s="233">
        <f>VLOOKUP($H42,DOM!DK$7:DP$41,6,0)</f>
        <v>4.0841616844551704E-2</v>
      </c>
      <c r="O42" s="233">
        <f>VLOOKUP($H42,DOM!EE$7:EJ$41,6,0)</f>
        <v>3.8853462314997429E-2</v>
      </c>
      <c r="P42" s="233">
        <f>VLOOKUP($H42,DOM!EY$7:FD$41,6,0)</f>
        <v>3.8014549720938935E-2</v>
      </c>
      <c r="Q42" s="233">
        <f>VLOOKUP($H42,DOM!FS$7:FX$41,6,0)</f>
        <v>3.4937315095994181E-2</v>
      </c>
      <c r="R42" s="233">
        <f>VLOOKUP($H42,DOM!GM$7:GR$41,6,0)</f>
        <v>3.4382938137282479E-2</v>
      </c>
      <c r="S42" s="233">
        <f>VLOOKUP($H42,DOM!HG$7:HL$41,6,0)</f>
        <v>3.5811735897495998E-2</v>
      </c>
      <c r="T42" s="233">
        <f>VLOOKUP($H42,DOM!IA$7:IF$41,6,0)</f>
        <v>3.5867055264646203E-2</v>
      </c>
      <c r="U42" s="233">
        <f>VLOOKUP($H42,DOM!IU$7:IZ$41,6,0)</f>
        <v>5.241620862448633E-2</v>
      </c>
      <c r="V42" s="233">
        <f>VLOOKUP($H42,DOM!JO$7:JT$41,6,0)</f>
        <v>4.5079365705832167E-2</v>
      </c>
      <c r="W42" s="233">
        <f>VLOOKUP($H42,DOM!KI$7:KN$41,6,0)</f>
        <v>4.1789647114429999E-2</v>
      </c>
      <c r="X42" s="233">
        <f>VLOOKUP($H42,DOM!LC$7:LH$41,6,0)</f>
        <v>3.5041393821981764E-2</v>
      </c>
      <c r="Y42" s="233" t="str">
        <f>VLOOKUP($H42,DOM!LW$7:MB$41,6,0)</f>
        <v/>
      </c>
      <c r="Z42" s="233" t="str">
        <f>VLOOKUP($H42,DOM!MQ$7:MV$41,6,0)</f>
        <v/>
      </c>
      <c r="AA42" s="233" t="str">
        <f>VLOOKUP($H42,DOM!NK$7:NP$41,6,0)</f>
        <v/>
      </c>
      <c r="AB42" s="233" t="str">
        <f>VLOOKUP($H42,DOM!OE$7:OJ$41,6,0)</f>
        <v/>
      </c>
      <c r="AC42" s="7"/>
      <c r="BD42" s="7"/>
    </row>
    <row r="43" spans="1:56" hidden="1" outlineLevel="1" x14ac:dyDescent="0.25">
      <c r="A43" s="66"/>
      <c r="B43" s="66"/>
      <c r="C43" s="66"/>
      <c r="D43" s="66"/>
      <c r="E43" s="66"/>
      <c r="F43" s="66"/>
      <c r="H43" s="49" t="s">
        <v>80</v>
      </c>
      <c r="I43" s="53">
        <f>VLOOKUP(H43,DOM!O$7:T$41,6,0)</f>
        <v>3.8821548703900415E-2</v>
      </c>
      <c r="J43" s="53">
        <f>VLOOKUP($H43,DOM!AI$7:AN$41,6,0)</f>
        <v>3.4616714950514951E-2</v>
      </c>
      <c r="K43" s="53">
        <f>VLOOKUP($H43,DOM!BC$7:BH$41,6,0)</f>
        <v>3.0913784742797473E-2</v>
      </c>
      <c r="L43" s="53">
        <f>VLOOKUP($H43,DOM!BW$7:CB$41,6,0)</f>
        <v>3.4193694275746221E-2</v>
      </c>
      <c r="M43" s="53">
        <f>VLOOKUP($H43,DOM!CQ$7:CV$41,6,0)</f>
        <v>3.4817753529918151E-2</v>
      </c>
      <c r="N43" s="53">
        <f>VLOOKUP($H43,DOM!DK$7:DP$41,6,0)</f>
        <v>3.2385750269881254E-2</v>
      </c>
      <c r="O43" s="53">
        <f>VLOOKUP($H43,DOM!EE$7:EJ$41,6,0)</f>
        <v>3.8866517254448965E-2</v>
      </c>
      <c r="P43" s="53">
        <f>VLOOKUP($H43,DOM!EY$7:FD$41,6,0)</f>
        <v>3.676732601732266E-2</v>
      </c>
      <c r="Q43" s="53">
        <f>VLOOKUP($H43,DOM!FS$7:FX$41,6,0)</f>
        <v>3.5654895882620982E-2</v>
      </c>
      <c r="R43" s="53">
        <f>VLOOKUP($H43,DOM!GM$7:GR$41,6,0)</f>
        <v>3.5889312003734547E-2</v>
      </c>
      <c r="S43" s="53">
        <f>VLOOKUP($H43,DOM!HG$7:HL$41,6,0)</f>
        <v>3.9760440086787745E-2</v>
      </c>
      <c r="T43" s="53">
        <f>VLOOKUP($H43,DOM!IA$7:IF$41,6,0)</f>
        <v>3.1207951638230119E-2</v>
      </c>
      <c r="U43" s="53">
        <f>VLOOKUP($H43,DOM!IU$7:IZ$41,6,0)</f>
        <v>5.0869666048237477E-2</v>
      </c>
      <c r="V43" s="53">
        <f>VLOOKUP($H43,DOM!JO$7:JT$41,6,0)</f>
        <v>4.5899949611124008E-2</v>
      </c>
      <c r="W43" s="53">
        <f>VLOOKUP($H43,DOM!KI$7:KN$41,6,0)</f>
        <v>4.4467189529010284E-2</v>
      </c>
      <c r="X43" s="53">
        <f>VLOOKUP($H43,DOM!LC$7:LH$41,6,0)</f>
        <v>3.4483500425289686E-2</v>
      </c>
      <c r="Y43" s="53" t="str">
        <f>VLOOKUP($H43,DOM!LW$7:MB$41,6,0)</f>
        <v/>
      </c>
      <c r="Z43" s="53" t="str">
        <f>VLOOKUP($H43,DOM!MQ$7:MV$41,6,0)</f>
        <v/>
      </c>
      <c r="AA43" s="53" t="str">
        <f>VLOOKUP($H43,DOM!NK$7:NP$41,6,0)</f>
        <v/>
      </c>
      <c r="AB43" s="53" t="str">
        <f>VLOOKUP($H43,DOM!OE$7:OJ$41,6,0)</f>
        <v/>
      </c>
      <c r="AC43" s="7"/>
      <c r="BD43" s="7"/>
    </row>
    <row r="44" spans="1:56" hidden="1" outlineLevel="1" x14ac:dyDescent="0.25">
      <c r="A44" s="66"/>
      <c r="B44" s="66"/>
      <c r="C44" s="66"/>
      <c r="D44" s="66"/>
      <c r="E44" s="66"/>
      <c r="F44" s="66"/>
      <c r="H44" s="49" t="s">
        <v>85</v>
      </c>
      <c r="I44" s="53">
        <f>VLOOKUP(H44,DOM!O$7:T$41,6,0)</f>
        <v>3.7698613751141426E-2</v>
      </c>
      <c r="J44" s="53">
        <f>VLOOKUP($H44,DOM!AI$7:AN$41,6,0)</f>
        <v>3.5332903208510236E-2</v>
      </c>
      <c r="K44" s="53">
        <f>VLOOKUP($H44,DOM!BC$7:BH$41,6,0)</f>
        <v>2.6320738876557316E-2</v>
      </c>
      <c r="L44" s="53">
        <f>VLOOKUP($H44,DOM!BW$7:CB$41,6,0)</f>
        <v>2.7747481875922242E-2</v>
      </c>
      <c r="M44" s="53">
        <f>VLOOKUP($H44,DOM!CQ$7:CV$41,6,0)</f>
        <v>3.1646831022651235E-2</v>
      </c>
      <c r="N44" s="53">
        <f>VLOOKUP($H44,DOM!DK$7:DP$41,6,0)</f>
        <v>3.166606693055056E-2</v>
      </c>
      <c r="O44" s="53">
        <f>VLOOKUP($H44,DOM!EE$7:EJ$41,6,0)</f>
        <v>2.9817937246182237E-2</v>
      </c>
      <c r="P44" s="53">
        <f>VLOOKUP($H44,DOM!EY$7:FD$41,6,0)</f>
        <v>3.3954976152018021E-2</v>
      </c>
      <c r="Q44" s="53">
        <f>VLOOKUP($H44,DOM!FS$7:FX$41,6,0)</f>
        <v>3.538523397044202E-2</v>
      </c>
      <c r="R44" s="53">
        <f>VLOOKUP($H44,DOM!GM$7:GR$41,6,0)</f>
        <v>3.1441613412769021E-2</v>
      </c>
      <c r="S44" s="53">
        <f>VLOOKUP($H44,DOM!HG$7:HL$41,6,0)</f>
        <v>3.5465605836777152E-2</v>
      </c>
      <c r="T44" s="53">
        <f>VLOOKUP($H44,DOM!IA$7:IF$41,6,0)</f>
        <v>3.2933780274417859E-2</v>
      </c>
      <c r="U44" s="53">
        <f>VLOOKUP($H44,DOM!IU$7:IZ$41,6,0)</f>
        <v>3.6826303810953462E-2</v>
      </c>
      <c r="V44" s="53">
        <f>VLOOKUP($H44,DOM!JO$7:JT$41,6,0)</f>
        <v>5.2933148979054025E-2</v>
      </c>
      <c r="W44" s="53">
        <f>VLOOKUP($H44,DOM!KI$7:KN$41,6,0)</f>
        <v>4.3845955099588441E-2</v>
      </c>
      <c r="X44" s="53">
        <f>VLOOKUP($H44,DOM!LC$7:LH$41,6,0)</f>
        <v>3.9503759524445237E-2</v>
      </c>
      <c r="Y44" s="53" t="str">
        <f>VLOOKUP($H44,DOM!LW$7:MB$41,6,0)</f>
        <v/>
      </c>
      <c r="Z44" s="53" t="str">
        <f>VLOOKUP($H44,DOM!MQ$7:MV$41,6,0)</f>
        <v/>
      </c>
      <c r="AA44" s="53" t="str">
        <f>VLOOKUP($H44,DOM!NK$7:NP$41,6,0)</f>
        <v/>
      </c>
      <c r="AB44" s="53" t="str">
        <f>VLOOKUP($H44,DOM!OE$7:OJ$41,6,0)</f>
        <v/>
      </c>
      <c r="AC44" s="7"/>
      <c r="BD44" s="7"/>
    </row>
    <row r="45" spans="1:56" hidden="1" outlineLevel="1" x14ac:dyDescent="0.25">
      <c r="A45" s="66"/>
      <c r="B45" s="66"/>
      <c r="C45" s="66"/>
      <c r="D45" s="66"/>
      <c r="E45" s="66"/>
      <c r="F45" s="66"/>
      <c r="H45" s="49" t="s">
        <v>90</v>
      </c>
      <c r="I45" s="53">
        <f>VLOOKUP(H45,DOM!O$7:T$41,6,0)</f>
        <v>3.1020760301216907E-2</v>
      </c>
      <c r="J45" s="53">
        <f>VLOOKUP($H45,DOM!AI$7:AN$41,6,0)</f>
        <v>3.4106497891352103E-2</v>
      </c>
      <c r="K45" s="53">
        <f>VLOOKUP($H45,DOM!BC$7:BH$41,6,0)</f>
        <v>2.9182907364433085E-2</v>
      </c>
      <c r="L45" s="53">
        <f>VLOOKUP($H45,DOM!BW$7:CB$41,6,0)</f>
        <v>2.7172578469748281E-2</v>
      </c>
      <c r="M45" s="53">
        <f>VLOOKUP($H45,DOM!CQ$7:CV$41,6,0)</f>
        <v>3.1491347096548501E-2</v>
      </c>
      <c r="N45" s="53">
        <f>VLOOKUP($H45,DOM!DK$7:DP$41,6,0)</f>
        <v>2.5962630496635535E-2</v>
      </c>
      <c r="O45" s="53">
        <f>VLOOKUP($H45,DOM!EE$7:EJ$41,6,0)</f>
        <v>3.0197539721288705E-2</v>
      </c>
      <c r="P45" s="53">
        <f>VLOOKUP($H45,DOM!EY$7:FD$41,6,0)</f>
        <v>3.2815165881757785E-2</v>
      </c>
      <c r="Q45" s="53">
        <f>VLOOKUP($H45,DOM!FS$7:FX$41,6,0)</f>
        <v>3.2646855434030925E-2</v>
      </c>
      <c r="R45" s="53">
        <f>VLOOKUP($H45,DOM!GM$7:GR$41,6,0)</f>
        <v>2.8421642731607584E-2</v>
      </c>
      <c r="S45" s="53">
        <f>VLOOKUP($H45,DOM!HG$7:HL$41,6,0)</f>
        <v>3.3923740716051934E-2</v>
      </c>
      <c r="T45" s="53">
        <f>VLOOKUP($H45,DOM!IA$7:IF$41,6,0)</f>
        <v>2.3570261405075388E-2</v>
      </c>
      <c r="U45" s="53">
        <f>VLOOKUP($H45,DOM!IU$7:IZ$41,6,0)</f>
        <v>3.3766233766233764E-2</v>
      </c>
      <c r="V45" s="53">
        <f>VLOOKUP($H45,DOM!JO$7:JT$41,6,0)</f>
        <v>4.2359258603915886E-2</v>
      </c>
      <c r="W45" s="53">
        <f>VLOOKUP($H45,DOM!KI$7:KN$41,6,0)</f>
        <v>3.5528360651169738E-2</v>
      </c>
      <c r="X45" s="53">
        <f>VLOOKUP($H45,DOM!LC$7:LH$41,6,0)</f>
        <v>3.7750872548905426E-2</v>
      </c>
      <c r="Y45" s="53" t="str">
        <f>VLOOKUP($H45,DOM!LW$7:MB$41,6,0)</f>
        <v/>
      </c>
      <c r="Z45" s="53" t="str">
        <f>VLOOKUP($H45,DOM!MQ$7:MV$41,6,0)</f>
        <v/>
      </c>
      <c r="AA45" s="53" t="str">
        <f>VLOOKUP($H45,DOM!NK$7:NP$41,6,0)</f>
        <v/>
      </c>
      <c r="AB45" s="53" t="str">
        <f>VLOOKUP($H45,DOM!OE$7:OJ$41,6,0)</f>
        <v/>
      </c>
      <c r="AC45" s="7"/>
      <c r="BD45" s="7"/>
    </row>
    <row r="46" spans="1:56" hidden="1" outlineLevel="1" x14ac:dyDescent="0.25">
      <c r="A46" s="66"/>
      <c r="B46" s="66"/>
      <c r="C46" s="66"/>
      <c r="D46" s="66"/>
      <c r="E46" s="66"/>
      <c r="F46" s="66"/>
      <c r="H46" s="49" t="s">
        <v>95</v>
      </c>
      <c r="I46" s="53">
        <f>VLOOKUP(H46,DOM!O$7:T$41,6,0)</f>
        <v>2.756075687042191E-2</v>
      </c>
      <c r="J46" s="53">
        <f>VLOOKUP($H46,DOM!AI$7:AN$41,6,0)</f>
        <v>2.8873518172817317E-2</v>
      </c>
      <c r="K46" s="53">
        <f>VLOOKUP($H46,DOM!BC$7:BH$41,6,0)</f>
        <v>3.3154310875647811E-2</v>
      </c>
      <c r="L46" s="53">
        <f>VLOOKUP($H46,DOM!BW$7:CB$41,6,0)</f>
        <v>2.5273910595011512E-2</v>
      </c>
      <c r="M46" s="53">
        <f>VLOOKUP($H46,DOM!CQ$7:CV$41,6,0)</f>
        <v>2.3441857154012334E-2</v>
      </c>
      <c r="N46" s="53">
        <f>VLOOKUP($H46,DOM!DK$7:DP$41,6,0)</f>
        <v>2.9866858582223821E-2</v>
      </c>
      <c r="O46" s="53">
        <f>VLOOKUP($H46,DOM!EE$7:EJ$41,6,0)</f>
        <v>2.5492012990326805E-2</v>
      </c>
      <c r="P46" s="53">
        <f>VLOOKUP($H46,DOM!EY$7:FD$41,6,0)</f>
        <v>2.2389551264816232E-2</v>
      </c>
      <c r="Q46" s="53">
        <f>VLOOKUP($H46,DOM!FS$7:FX$41,6,0)</f>
        <v>2.6948925929217261E-2</v>
      </c>
      <c r="R46" s="53">
        <f>VLOOKUP($H46,DOM!GM$7:GR$41,6,0)</f>
        <v>2.5773601379709795E-2</v>
      </c>
      <c r="S46" s="53">
        <f>VLOOKUP($H46,DOM!HG$7:HL$41,6,0)</f>
        <v>2.7678459979335449E-2</v>
      </c>
      <c r="T46" s="53">
        <f>VLOOKUP($H46,DOM!IA$7:IF$41,6,0)</f>
        <v>2.4031511126491663E-2</v>
      </c>
      <c r="U46" s="53">
        <f>VLOOKUP($H46,DOM!IU$7:IZ$41,6,0)</f>
        <v>0</v>
      </c>
      <c r="V46" s="53">
        <f>VLOOKUP($H46,DOM!JO$7:JT$41,6,0)</f>
        <v>0</v>
      </c>
      <c r="W46" s="53">
        <f>VLOOKUP($H46,DOM!KI$7:KN$41,6,0)</f>
        <v>9.2609845132301492E-3</v>
      </c>
      <c r="X46" s="53">
        <f>VLOOKUP($H46,DOM!LC$7:LH$41,6,0)</f>
        <v>2.3613039596530425E-2</v>
      </c>
      <c r="Y46" s="53" t="str">
        <f>VLOOKUP($H46,DOM!LW$7:MB$41,6,0)</f>
        <v/>
      </c>
      <c r="Z46" s="53" t="str">
        <f>VLOOKUP($H46,DOM!MQ$7:MV$41,6,0)</f>
        <v/>
      </c>
      <c r="AA46" s="53" t="str">
        <f>VLOOKUP($H46,DOM!NK$7:NP$41,6,0)</f>
        <v/>
      </c>
      <c r="AB46" s="53" t="str">
        <f>VLOOKUP($H46,DOM!OE$7:OJ$41,6,0)</f>
        <v/>
      </c>
      <c r="AC46" s="7"/>
      <c r="BD46" s="7"/>
    </row>
    <row r="47" spans="1:56" hidden="1" outlineLevel="1" x14ac:dyDescent="0.25">
      <c r="A47" s="66"/>
      <c r="B47" s="66"/>
      <c r="C47" s="66"/>
      <c r="D47" s="66"/>
      <c r="E47" s="66"/>
      <c r="F47" s="66"/>
      <c r="H47" s="49" t="s">
        <v>66</v>
      </c>
      <c r="I47" s="233">
        <f>VLOOKUP(H47,DOM!O$7:T$41,6,0)</f>
        <v>3.0155530536243966E-2</v>
      </c>
      <c r="J47" s="233">
        <f>VLOOKUP($H47,DOM!AI$7:AN$41,6,0)</f>
        <v>2.8713695217719E-2</v>
      </c>
      <c r="K47" s="233">
        <f>VLOOKUP($H47,DOM!BC$7:BH$41,6,0)</f>
        <v>3.5088595561819272E-2</v>
      </c>
      <c r="L47" s="233">
        <f>VLOOKUP($H47,DOM!BW$7:CB$41,6,0)</f>
        <v>3.436268115167198E-2</v>
      </c>
      <c r="M47" s="233">
        <f>VLOOKUP($H47,DOM!CQ$7:CV$41,6,0)</f>
        <v>2.1351224790532908E-2</v>
      </c>
      <c r="N47" s="233">
        <f>VLOOKUP($H47,DOM!DK$7:DP$41,6,0)</f>
        <v>2.9680747810412959E-2</v>
      </c>
      <c r="O47" s="233">
        <f>VLOOKUP($H47,DOM!EE$7:EJ$41,6,0)</f>
        <v>2.6623674823494037E-2</v>
      </c>
      <c r="P47" s="233">
        <f>VLOOKUP($H47,DOM!EY$7:FD$41,6,0)</f>
        <v>1.887702201799648E-2</v>
      </c>
      <c r="Q47" s="233">
        <f>VLOOKUP($H47,DOM!FS$7:FX$41,6,0)</f>
        <v>2.4448464211187355E-2</v>
      </c>
      <c r="R47" s="233">
        <f>VLOOKUP($H47,DOM!GM$7:GR$41,6,0)</f>
        <v>2.690943655167102E-2</v>
      </c>
      <c r="S47" s="233">
        <f>VLOOKUP($H47,DOM!HG$7:HL$41,6,0)</f>
        <v>3.0094729798686767E-2</v>
      </c>
      <c r="T47" s="233">
        <f>VLOOKUP($H47,DOM!IA$7:IF$41,6,0)</f>
        <v>2.5648918323630317E-2</v>
      </c>
      <c r="U47" s="233">
        <f>VLOOKUP($H47,DOM!IU$7:IZ$41,6,0)</f>
        <v>0</v>
      </c>
      <c r="V47" s="233">
        <f>VLOOKUP($H47,DOM!JO$7:JT$41,6,0)</f>
        <v>0</v>
      </c>
      <c r="W47" s="233">
        <f>VLOOKUP($H47,DOM!KI$7:KN$41,6,0)</f>
        <v>8.571184709169493E-3</v>
      </c>
      <c r="X47" s="233">
        <f>VLOOKUP($H47,DOM!LC$7:LH$41,6,0)</f>
        <v>1.7917826805217911E-2</v>
      </c>
      <c r="Y47" s="233" t="str">
        <f>VLOOKUP($H47,DOM!LW$7:MB$41,6,0)</f>
        <v/>
      </c>
      <c r="Z47" s="233" t="str">
        <f>VLOOKUP($H47,DOM!MQ$7:MV$41,6,0)</f>
        <v/>
      </c>
      <c r="AA47" s="233" t="str">
        <f>VLOOKUP($H47,DOM!NK$7:NP$41,6,0)</f>
        <v/>
      </c>
      <c r="AB47" s="233" t="str">
        <f>VLOOKUP($H47,DOM!OE$7:OJ$41,6,0)</f>
        <v/>
      </c>
      <c r="AC47" s="7"/>
      <c r="BD47" s="7"/>
    </row>
    <row r="48" spans="1:56" hidden="1" outlineLevel="1" x14ac:dyDescent="0.25">
      <c r="A48" s="66"/>
      <c r="B48" s="66"/>
      <c r="C48" s="66"/>
      <c r="D48" s="66"/>
      <c r="E48" s="66"/>
      <c r="F48" s="66"/>
      <c r="H48" s="49" t="s">
        <v>71</v>
      </c>
      <c r="I48" s="53">
        <f>VLOOKUP(H48,DOM!O$7:T$41,6,0)</f>
        <v>3.6039231402669777E-2</v>
      </c>
      <c r="J48" s="53">
        <f>VLOOKUP($H48,DOM!AI$7:AN$41,6,0)</f>
        <v>3.5045712446903937E-2</v>
      </c>
      <c r="K48" s="53">
        <f>VLOOKUP($H48,DOM!BC$7:BH$41,6,0)</f>
        <v>3.2993705593129023E-2</v>
      </c>
      <c r="L48" s="53">
        <f>VLOOKUP($H48,DOM!BW$7:CB$41,6,0)</f>
        <v>4.0998689946024201E-2</v>
      </c>
      <c r="M48" s="53">
        <f>VLOOKUP($H48,DOM!CQ$7:CV$41,6,0)</f>
        <v>3.9143291928588002E-2</v>
      </c>
      <c r="N48" s="53">
        <f>VLOOKUP($H48,DOM!DK$7:DP$41,6,0)</f>
        <v>3.6703850305865419E-2</v>
      </c>
      <c r="O48" s="53">
        <f>VLOOKUP($H48,DOM!EE$7:EJ$41,6,0)</f>
        <v>3.7443558697228679E-2</v>
      </c>
      <c r="P48" s="53">
        <f>VLOOKUP($H48,DOM!EY$7:FD$41,6,0)</f>
        <v>4.4137771919161385E-2</v>
      </c>
      <c r="Q48" s="53">
        <f>VLOOKUP($H48,DOM!FS$7:FX$41,6,0)</f>
        <v>3.8997822498192142E-2</v>
      </c>
      <c r="R48" s="53">
        <f>VLOOKUP($H48,DOM!GM$7:GR$41,6,0)</f>
        <v>3.6865359165925628E-2</v>
      </c>
      <c r="S48" s="53">
        <f>VLOOKUP($H48,DOM!HG$7:HL$41,6,0)</f>
        <v>3.3856503334883853E-2</v>
      </c>
      <c r="T48" s="53">
        <f>VLOOKUP($H48,DOM!IA$7:IF$41,6,0)</f>
        <v>3.5102747725817063E-2</v>
      </c>
      <c r="U48" s="53">
        <f>VLOOKUP($H48,DOM!IU$7:IZ$41,6,0)</f>
        <v>5.3236785489460904E-2</v>
      </c>
      <c r="V48" s="53">
        <f>VLOOKUP($H48,DOM!JO$7:JT$41,6,0)</f>
        <v>4.7656588659298102E-2</v>
      </c>
      <c r="W48" s="53">
        <f>VLOOKUP($H48,DOM!KI$7:KN$41,6,0)</f>
        <v>4.1875758051931528E-2</v>
      </c>
      <c r="X48" s="53">
        <f>VLOOKUP($H48,DOM!LC$7:LH$41,6,0)</f>
        <v>3.5885459674288835E-2</v>
      </c>
      <c r="Y48" s="53" t="str">
        <f>VLOOKUP($H48,DOM!LW$7:MB$41,6,0)</f>
        <v/>
      </c>
      <c r="Z48" s="53" t="str">
        <f>VLOOKUP($H48,DOM!MQ$7:MV$41,6,0)</f>
        <v/>
      </c>
      <c r="AA48" s="53" t="str">
        <f>VLOOKUP($H48,DOM!NK$7:NP$41,6,0)</f>
        <v/>
      </c>
      <c r="AB48" s="53" t="str">
        <f>VLOOKUP($H48,DOM!OE$7:OJ$41,6,0)</f>
        <v/>
      </c>
      <c r="AC48" s="7"/>
      <c r="BD48" s="7"/>
    </row>
    <row r="49" spans="1:56" hidden="1" outlineLevel="1" x14ac:dyDescent="0.25">
      <c r="A49" s="66"/>
      <c r="B49" s="66"/>
      <c r="C49" s="66"/>
      <c r="D49" s="66"/>
      <c r="E49" s="66"/>
      <c r="F49" s="66"/>
      <c r="H49" s="49" t="s">
        <v>76</v>
      </c>
      <c r="I49" s="53">
        <f>VLOOKUP(H49,DOM!O$7:T$41,6,0)</f>
        <v>3.7649637260622662E-2</v>
      </c>
      <c r="J49" s="53">
        <f>VLOOKUP($H49,DOM!AI$7:AN$41,6,0)</f>
        <v>3.4503375263785364E-2</v>
      </c>
      <c r="K49" s="53">
        <f>VLOOKUP($H49,DOM!BC$7:BH$41,6,0)</f>
        <v>3.5047025020943048E-2</v>
      </c>
      <c r="L49" s="53">
        <f>VLOOKUP($H49,DOM!BW$7:CB$41,6,0)</f>
        <v>3.9860689624840566E-2</v>
      </c>
      <c r="M49" s="53">
        <f>VLOOKUP($H49,DOM!CQ$7:CV$41,6,0)</f>
        <v>3.4214499565360608E-2</v>
      </c>
      <c r="N49" s="53">
        <f>VLOOKUP($H49,DOM!DK$7:DP$41,6,0)</f>
        <v>3.5264483627204031E-2</v>
      </c>
      <c r="O49" s="53">
        <f>VLOOKUP($H49,DOM!EE$7:EJ$41,6,0)</f>
        <v>3.5188579912970468E-2</v>
      </c>
      <c r="P49" s="53">
        <f>VLOOKUP($H49,DOM!EY$7:FD$41,6,0)</f>
        <v>3.8563437838457545E-2</v>
      </c>
      <c r="Q49" s="53">
        <f>VLOOKUP($H49,DOM!FS$7:FX$41,6,0)</f>
        <v>3.6061214488002043E-2</v>
      </c>
      <c r="R49" s="53">
        <f>VLOOKUP($H49,DOM!GM$7:GR$41,6,0)</f>
        <v>3.5407805814960197E-2</v>
      </c>
      <c r="S49" s="53">
        <f>VLOOKUP($H49,DOM!HG$7:HL$41,6,0)</f>
        <v>3.9419428017815672E-2</v>
      </c>
      <c r="T49" s="53">
        <f>VLOOKUP($H49,DOM!IA$7:IF$41,6,0)</f>
        <v>3.784743292869653E-2</v>
      </c>
      <c r="U49" s="53">
        <f>VLOOKUP($H49,DOM!IU$7:IZ$41,6,0)</f>
        <v>5.171169504071059E-2</v>
      </c>
      <c r="V49" s="53">
        <f>VLOOKUP($H49,DOM!JO$7:JT$41,6,0)</f>
        <v>4.3190527013894586E-2</v>
      </c>
      <c r="W49" s="53">
        <f>VLOOKUP($H49,DOM!KI$7:KN$41,6,0)</f>
        <v>4.6410009583945998E-2</v>
      </c>
      <c r="X49" s="53">
        <f>VLOOKUP($H49,DOM!LC$7:LH$41,6,0)</f>
        <v>3.858762578184461E-2</v>
      </c>
      <c r="Y49" s="53" t="str">
        <f>VLOOKUP($H49,DOM!LW$7:MB$41,6,0)</f>
        <v/>
      </c>
      <c r="Z49" s="53" t="str">
        <f>VLOOKUP($H49,DOM!MQ$7:MV$41,6,0)</f>
        <v/>
      </c>
      <c r="AA49" s="53" t="str">
        <f>VLOOKUP($H49,DOM!NK$7:NP$41,6,0)</f>
        <v/>
      </c>
      <c r="AB49" s="53" t="str">
        <f>VLOOKUP($H49,DOM!OE$7:OJ$41,6,0)</f>
        <v/>
      </c>
      <c r="AC49" s="7"/>
      <c r="BD49" s="7"/>
    </row>
    <row r="50" spans="1:56" hidden="1" outlineLevel="1" x14ac:dyDescent="0.25">
      <c r="A50" s="66"/>
      <c r="B50" s="66"/>
      <c r="C50" s="66"/>
      <c r="D50" s="66"/>
      <c r="E50" s="66"/>
      <c r="F50" s="66"/>
      <c r="H50" s="49" t="s">
        <v>81</v>
      </c>
      <c r="I50" s="53">
        <f>VLOOKUP(H50,DOM!O$7:T$41,6,0)</f>
        <v>3.8233519577428494E-2</v>
      </c>
      <c r="J50" s="53">
        <f>VLOOKUP($H50,DOM!AI$7:AN$41,6,0)</f>
        <v>3.7457573643748354E-2</v>
      </c>
      <c r="K50" s="53">
        <f>VLOOKUP($H50,DOM!BC$7:BH$41,6,0)</f>
        <v>3.564751738570561E-2</v>
      </c>
      <c r="L50" s="53">
        <f>VLOOKUP($H50,DOM!BW$7:CB$41,6,0)</f>
        <v>3.1333045442466116E-2</v>
      </c>
      <c r="M50" s="53">
        <f>VLOOKUP($H50,DOM!CQ$7:CV$41,6,0)</f>
        <v>3.9145273779492507E-2</v>
      </c>
      <c r="N50" s="53">
        <f>VLOOKUP($H50,DOM!DK$7:DP$41,6,0)</f>
        <v>3.4866264348273918E-2</v>
      </c>
      <c r="O50" s="53">
        <f>VLOOKUP($H50,DOM!EE$7:EJ$41,6,0)</f>
        <v>3.633087451140761E-2</v>
      </c>
      <c r="P50" s="53">
        <f>VLOOKUP($H50,DOM!EY$7:FD$41,6,0)</f>
        <v>3.6337907514219427E-2</v>
      </c>
      <c r="Q50" s="53">
        <f>VLOOKUP($H50,DOM!FS$7:FX$41,6,0)</f>
        <v>3.537753495557544E-2</v>
      </c>
      <c r="R50" s="53">
        <f>VLOOKUP($H50,DOM!GM$7:GR$41,6,0)</f>
        <v>3.7033356178042431E-2</v>
      </c>
      <c r="S50" s="53">
        <f>VLOOKUP($H50,DOM!HG$7:HL$41,6,0)</f>
        <v>3.7138926307439389E-2</v>
      </c>
      <c r="T50" s="53">
        <f>VLOOKUP($H50,DOM!IA$7:IF$41,6,0)</f>
        <v>3.2835948230717858E-2</v>
      </c>
      <c r="U50" s="53">
        <f>VLOOKUP($H50,DOM!IU$7:IZ$41,6,0)</f>
        <v>5.0933712482444125E-2</v>
      </c>
      <c r="V50" s="53">
        <f>VLOOKUP($H50,DOM!JO$7:JT$41,6,0)</f>
        <v>4.460348728391228E-2</v>
      </c>
      <c r="W50" s="53">
        <f>VLOOKUP($H50,DOM!KI$7:KN$41,6,0)</f>
        <v>4.204603115516739E-2</v>
      </c>
      <c r="X50" s="53">
        <f>VLOOKUP($H50,DOM!LC$7:LH$41,6,0)</f>
        <v>3.9871150996444213E-2</v>
      </c>
      <c r="Y50" s="53" t="str">
        <f>VLOOKUP($H50,DOM!LW$7:MB$41,6,0)</f>
        <v/>
      </c>
      <c r="Z50" s="53" t="str">
        <f>VLOOKUP($H50,DOM!MQ$7:MV$41,6,0)</f>
        <v/>
      </c>
      <c r="AA50" s="53" t="str">
        <f>VLOOKUP($H50,DOM!NK$7:NP$41,6,0)</f>
        <v/>
      </c>
      <c r="AB50" s="53" t="str">
        <f>VLOOKUP($H50,DOM!OE$7:OJ$41,6,0)</f>
        <v/>
      </c>
      <c r="AC50" s="7"/>
      <c r="BD50" s="7"/>
    </row>
    <row r="51" spans="1:56" hidden="1" outlineLevel="1" x14ac:dyDescent="0.25">
      <c r="A51" s="66"/>
      <c r="B51" s="66"/>
      <c r="C51" s="66"/>
      <c r="D51" s="66"/>
      <c r="E51" s="66"/>
      <c r="F51" s="66"/>
      <c r="H51" s="49" t="s">
        <v>86</v>
      </c>
      <c r="I51" s="53">
        <f>VLOOKUP(H51,DOM!O$7:T$41,6,0)</f>
        <v>3.4283979235748198E-2</v>
      </c>
      <c r="J51" s="53">
        <f>VLOOKUP($H51,DOM!AI$7:AN$41,6,0)</f>
        <v>3.6035459059728263E-2</v>
      </c>
      <c r="K51" s="53">
        <f>VLOOKUP($H51,DOM!BC$7:BH$41,6,0)</f>
        <v>2.7974353779261395E-2</v>
      </c>
      <c r="L51" s="53">
        <f>VLOOKUP($H51,DOM!BW$7:CB$41,6,0)</f>
        <v>3.7904443564820922E-2</v>
      </c>
      <c r="M51" s="53">
        <f>VLOOKUP($H51,DOM!CQ$7:CV$41,6,0)</f>
        <v>3.7886986865868943E-2</v>
      </c>
      <c r="N51" s="53">
        <f>VLOOKUP($H51,DOM!DK$7:DP$41,6,0)</f>
        <v>3.2385750269881254E-2</v>
      </c>
      <c r="O51" s="53">
        <f>VLOOKUP($H51,DOM!EE$7:EJ$41,6,0)</f>
        <v>3.2359415851647186E-2</v>
      </c>
      <c r="P51" s="53">
        <f>VLOOKUP($H51,DOM!EY$7:FD$41,6,0)</f>
        <v>3.5036674650529426E-2</v>
      </c>
      <c r="Q51" s="53">
        <f>VLOOKUP($H51,DOM!FS$7:FX$41,6,0)</f>
        <v>3.6727086374421361E-2</v>
      </c>
      <c r="R51" s="53">
        <f>VLOOKUP($H51,DOM!GM$7:GR$41,6,0)</f>
        <v>3.6381129347346608E-2</v>
      </c>
      <c r="S51" s="53">
        <f>VLOOKUP($H51,DOM!HG$7:HL$41,6,0)</f>
        <v>3.5207140976093336E-2</v>
      </c>
      <c r="T51" s="53">
        <f>VLOOKUP($H51,DOM!IA$7:IF$41,6,0)</f>
        <v>3.3907005416419438E-2</v>
      </c>
      <c r="U51" s="53">
        <f>VLOOKUP($H51,DOM!IU$7:IZ$41,6,0)</f>
        <v>3.9444259012016022E-2</v>
      </c>
      <c r="V51" s="53">
        <f>VLOOKUP($H51,DOM!JO$7:JT$41,6,0)</f>
        <v>4.334714326431946E-2</v>
      </c>
      <c r="W51" s="53">
        <f>VLOOKUP($H51,DOM!KI$7:KN$41,6,0)</f>
        <v>4.8325364222057604E-2</v>
      </c>
      <c r="X51" s="53">
        <f>VLOOKUP($H51,DOM!LC$7:LH$41,6,0)</f>
        <v>3.6608879016143125E-2</v>
      </c>
      <c r="Y51" s="53" t="str">
        <f>VLOOKUP($H51,DOM!LW$7:MB$41,6,0)</f>
        <v/>
      </c>
      <c r="Z51" s="53" t="str">
        <f>VLOOKUP($H51,DOM!MQ$7:MV$41,6,0)</f>
        <v/>
      </c>
      <c r="AA51" s="53" t="str">
        <f>VLOOKUP($H51,DOM!NK$7:NP$41,6,0)</f>
        <v/>
      </c>
      <c r="AB51" s="53" t="str">
        <f>VLOOKUP($H51,DOM!OE$7:OJ$41,6,0)</f>
        <v/>
      </c>
      <c r="AC51" s="7"/>
      <c r="BD51" s="7"/>
    </row>
    <row r="52" spans="1:56" hidden="1" outlineLevel="1" x14ac:dyDescent="0.25">
      <c r="A52" s="66"/>
      <c r="B52" s="66"/>
      <c r="C52" s="66"/>
      <c r="D52" s="66"/>
      <c r="E52" s="66"/>
      <c r="F52" s="66"/>
      <c r="H52" s="49" t="s">
        <v>91</v>
      </c>
      <c r="I52" s="233">
        <f>VLOOKUP(H52,DOM!O$7:T$41,6,0)</f>
        <v>2.8835336895926988E-2</v>
      </c>
      <c r="J52" s="233">
        <f>VLOOKUP($H52,DOM!AI$7:AN$41,6,0)</f>
        <v>3.6649343296151438E-2</v>
      </c>
      <c r="K52" s="233">
        <f>VLOOKUP($H52,DOM!BC$7:BH$41,6,0)</f>
        <v>3.322189844527474E-2</v>
      </c>
      <c r="L52" s="233">
        <f>VLOOKUP($H52,DOM!BW$7:CB$41,6,0)</f>
        <v>2.7845974932161781E-2</v>
      </c>
      <c r="M52" s="233">
        <f>VLOOKUP($H52,DOM!CQ$7:CV$41,6,0)</f>
        <v>3.6195768720784588E-2</v>
      </c>
      <c r="N52" s="233">
        <f>VLOOKUP($H52,DOM!DK$7:DP$41,6,0)</f>
        <v>3.2745591939546598E-2</v>
      </c>
      <c r="O52" s="233">
        <f>VLOOKUP($H52,DOM!EE$7:EJ$41,6,0)</f>
        <v>3.2485473280458838E-2</v>
      </c>
      <c r="P52" s="233">
        <f>VLOOKUP($H52,DOM!EY$7:FD$41,6,0)</f>
        <v>3.3010649805435499E-2</v>
      </c>
      <c r="Q52" s="233">
        <f>VLOOKUP($H52,DOM!FS$7:FX$41,6,0)</f>
        <v>3.4044996025065374E-2</v>
      </c>
      <c r="R52" s="233">
        <f>VLOOKUP($H52,DOM!GM$7:GR$41,6,0)</f>
        <v>3.4745659230699402E-2</v>
      </c>
      <c r="S52" s="233">
        <f>VLOOKUP($H52,DOM!HG$7:HL$41,6,0)</f>
        <v>3.1953450557187874E-2</v>
      </c>
      <c r="T52" s="233">
        <f>VLOOKUP($H52,DOM!IA$7:IF$41,6,0)</f>
        <v>3.2277472503135216E-2</v>
      </c>
      <c r="U52" s="233">
        <f>VLOOKUP($H52,DOM!IU$7:IZ$41,6,0)</f>
        <v>4.6530347890451518E-2</v>
      </c>
      <c r="V52" s="233">
        <f>VLOOKUP($H52,DOM!JO$7:JT$41,6,0)</f>
        <v>4.3174833842520965E-2</v>
      </c>
      <c r="W52" s="233">
        <f>VLOOKUP($H52,DOM!KI$7:KN$41,6,0)</f>
        <v>3.6440274161306872E-2</v>
      </c>
      <c r="X52" s="233">
        <f>VLOOKUP($H52,DOM!LC$7:LH$41,6,0)</f>
        <v>2.9014135762199727E-2</v>
      </c>
      <c r="Y52" s="233" t="str">
        <f>VLOOKUP($H52,DOM!LW$7:MB$41,6,0)</f>
        <v/>
      </c>
      <c r="Z52" s="233" t="str">
        <f>VLOOKUP($H52,DOM!MQ$7:MV$41,6,0)</f>
        <v/>
      </c>
      <c r="AA52" s="233" t="str">
        <f>VLOOKUP($H52,DOM!NK$7:NP$41,6,0)</f>
        <v/>
      </c>
      <c r="AB52" s="233" t="str">
        <f>VLOOKUP($H52,DOM!OE$7:OJ$41,6,0)</f>
        <v/>
      </c>
      <c r="AC52" s="7"/>
      <c r="BD52" s="7"/>
    </row>
    <row r="53" spans="1:56" hidden="1" outlineLevel="1" x14ac:dyDescent="0.25">
      <c r="A53" s="66"/>
      <c r="B53" s="66"/>
      <c r="C53" s="66"/>
      <c r="D53" s="66"/>
      <c r="E53" s="66"/>
      <c r="F53" s="66"/>
      <c r="H53" s="49" t="s">
        <v>96</v>
      </c>
      <c r="I53" s="53">
        <f>VLOOKUP(H53,DOM!O$7:T$41,6,0)</f>
        <v>3.197137657424784E-2</v>
      </c>
      <c r="J53" s="53">
        <f>VLOOKUP($H53,DOM!AI$7:AN$41,6,0)</f>
        <v>3.630937453682536E-2</v>
      </c>
      <c r="K53" s="53">
        <f>VLOOKUP($H53,DOM!BC$7:BH$41,6,0)</f>
        <v>3.5121839704039599E-2</v>
      </c>
      <c r="L53" s="53">
        <f>VLOOKUP($H53,DOM!BW$7:CB$41,6,0)</f>
        <v>2.4023343009192066E-2</v>
      </c>
      <c r="M53" s="53">
        <f>VLOOKUP($H53,DOM!CQ$7:CV$41,6,0)</f>
        <v>2.9578974115745681E-2</v>
      </c>
      <c r="N53" s="53">
        <f>VLOOKUP($H53,DOM!DK$7:DP$41,6,0)</f>
        <v>3.5553545629112379E-2</v>
      </c>
      <c r="O53" s="53">
        <f>VLOOKUP($H53,DOM!EE$7:EJ$41,6,0)</f>
        <v>2.4063492167113981E-2</v>
      </c>
      <c r="P53" s="53">
        <f>VLOOKUP($H53,DOM!EY$7:FD$41,6,0)</f>
        <v>2.2511697677419215E-2</v>
      </c>
      <c r="Q53" s="53">
        <f>VLOOKUP($H53,DOM!FS$7:FX$41,6,0)</f>
        <v>2.7963750673667055E-2</v>
      </c>
      <c r="R53" s="53">
        <f>VLOOKUP($H53,DOM!GM$7:GR$41,6,0)</f>
        <v>3.4813126238473005E-2</v>
      </c>
      <c r="S53" s="53">
        <f>VLOOKUP($H53,DOM!HG$7:HL$41,6,0)</f>
        <v>3.7969127950648024E-2</v>
      </c>
      <c r="T53" s="53">
        <f>VLOOKUP($H53,DOM!IA$7:IF$41,6,0)</f>
        <v>2.959930537114008E-2</v>
      </c>
      <c r="U53" s="53">
        <f>VLOOKUP($H53,DOM!IU$7:IZ$41,6,0)</f>
        <v>0</v>
      </c>
      <c r="V53" s="53">
        <f>VLOOKUP($H53,DOM!JO$7:JT$41,6,0)</f>
        <v>0</v>
      </c>
      <c r="W53" s="53">
        <f>VLOOKUP($H53,DOM!KI$7:KN$41,6,0)</f>
        <v>9.8447583077704934E-3</v>
      </c>
      <c r="X53" s="53">
        <f>VLOOKUP($H53,DOM!LC$7:LH$41,6,0)</f>
        <v>2.423906068986002E-2</v>
      </c>
      <c r="Y53" s="53" t="str">
        <f>VLOOKUP($H53,DOM!LW$7:MB$41,6,0)</f>
        <v/>
      </c>
      <c r="Z53" s="53" t="str">
        <f>VLOOKUP($H53,DOM!MQ$7:MV$41,6,0)</f>
        <v/>
      </c>
      <c r="AA53" s="53" t="str">
        <f>VLOOKUP($H53,DOM!NK$7:NP$41,6,0)</f>
        <v/>
      </c>
      <c r="AB53" s="53" t="str">
        <f>VLOOKUP($H53,DOM!OE$7:OJ$41,6,0)</f>
        <v/>
      </c>
      <c r="AC53" s="7"/>
      <c r="BD53" s="7"/>
    </row>
    <row r="54" spans="1:56" hidden="1" outlineLevel="1" x14ac:dyDescent="0.25">
      <c r="A54" s="66"/>
      <c r="B54" s="66"/>
      <c r="C54" s="66"/>
      <c r="D54" s="66"/>
      <c r="E54" s="66"/>
      <c r="F54" s="66"/>
      <c r="H54" s="49" t="s">
        <v>67</v>
      </c>
      <c r="I54" s="53">
        <f>VLOOKUP(H54,DOM!O$7:T$41,6,0)</f>
        <v>2.8657359866860237E-2</v>
      </c>
      <c r="J54" s="53">
        <f>VLOOKUP($H54,DOM!AI$7:AN$41,6,0)</f>
        <v>2.4515410357466932E-2</v>
      </c>
      <c r="K54" s="53">
        <f>VLOOKUP($H54,DOM!BC$7:BH$41,6,0)</f>
        <v>3.2889029561917221E-2</v>
      </c>
      <c r="L54" s="53">
        <f>VLOOKUP($H54,DOM!BW$7:CB$41,6,0)</f>
        <v>3.0608085185549975E-2</v>
      </c>
      <c r="M54" s="53">
        <f>VLOOKUP($H54,DOM!CQ$7:CV$41,6,0)</f>
        <v>2.2379659405908182E-2</v>
      </c>
      <c r="N54" s="53">
        <f>VLOOKUP($H54,DOM!DK$7:DP$41,6,0)</f>
        <v>2.5188916876574308E-2</v>
      </c>
      <c r="O54" s="53">
        <f>VLOOKUP($H54,DOM!EE$7:EJ$41,6,0)</f>
        <v>2.9989937407262121E-2</v>
      </c>
      <c r="P54" s="53">
        <f>VLOOKUP($H54,DOM!EY$7:FD$41,6,0)</f>
        <v>1.8857384818354993E-2</v>
      </c>
      <c r="Q54" s="53">
        <f>VLOOKUP($H54,DOM!FS$7:FX$41,6,0)</f>
        <v>2.531327281992389E-2</v>
      </c>
      <c r="R54" s="53">
        <f>VLOOKUP($H54,DOM!GM$7:GR$41,6,0)</f>
        <v>2.6324275025610216E-2</v>
      </c>
      <c r="S54" s="53">
        <f>VLOOKUP($H54,DOM!HG$7:HL$41,6,0)</f>
        <v>2.4049940321816385E-2</v>
      </c>
      <c r="T54" s="53">
        <f>VLOOKUP($H54,DOM!IA$7:IF$41,6,0)</f>
        <v>2.5845212537057467E-2</v>
      </c>
      <c r="U54" s="53">
        <f>VLOOKUP($H54,DOM!IU$7:IZ$41,6,0)</f>
        <v>0</v>
      </c>
      <c r="V54" s="53">
        <f>VLOOKUP($H54,DOM!JO$7:JT$41,6,0)</f>
        <v>0</v>
      </c>
      <c r="W54" s="53">
        <f>VLOOKUP($H54,DOM!KI$7:KN$41,6,0)</f>
        <v>9.5713362082493758E-3</v>
      </c>
      <c r="X54" s="53">
        <f>VLOOKUP($H54,DOM!LC$7:LH$41,6,0)</f>
        <v>1.9543459906475102E-2</v>
      </c>
      <c r="Y54" s="53" t="str">
        <f>VLOOKUP($H54,DOM!LW$7:MB$41,6,0)</f>
        <v/>
      </c>
      <c r="Z54" s="53" t="str">
        <f>VLOOKUP($H54,DOM!MQ$7:MV$41,6,0)</f>
        <v/>
      </c>
      <c r="AA54" s="53" t="str">
        <f>VLOOKUP($H54,DOM!NK$7:NP$41,6,0)</f>
        <v/>
      </c>
      <c r="AB54" s="53" t="str">
        <f>VLOOKUP($H54,DOM!OE$7:OJ$41,6,0)</f>
        <v/>
      </c>
      <c r="AC54" s="7"/>
      <c r="BD54" s="7"/>
    </row>
    <row r="55" spans="1:56" hidden="1" outlineLevel="1" x14ac:dyDescent="0.25">
      <c r="A55" s="66"/>
      <c r="B55" s="66"/>
      <c r="C55" s="66"/>
      <c r="D55" s="66"/>
      <c r="E55" s="66"/>
      <c r="F55" s="66"/>
      <c r="H55" s="49" t="s">
        <v>72</v>
      </c>
      <c r="I55" s="53">
        <f>VLOOKUP(H55,DOM!O$7:T$41,6,0)</f>
        <v>3.3748639518138959E-2</v>
      </c>
      <c r="J55" s="53">
        <f>VLOOKUP($H55,DOM!AI$7:AN$41,6,0)</f>
        <v>3.4641919532023044E-2</v>
      </c>
      <c r="K55" s="53">
        <f>VLOOKUP($H55,DOM!BC$7:BH$41,6,0)</f>
        <v>3.4195138874363581E-2</v>
      </c>
      <c r="L55" s="53">
        <f>VLOOKUP($H55,DOM!BW$7:CB$41,6,0)</f>
        <v>3.5537243477545846E-2</v>
      </c>
      <c r="M55" s="53">
        <f>VLOOKUP($H55,DOM!CQ$7:CV$41,6,0)</f>
        <v>4.258339293603574E-2</v>
      </c>
      <c r="N55" s="53">
        <f>VLOOKUP($H55,DOM!DK$7:DP$41,6,0)</f>
        <v>3.7063691975530763E-2</v>
      </c>
      <c r="O55" s="53">
        <f>VLOOKUP($H55,DOM!EE$7:EJ$41,6,0)</f>
        <v>3.6925520339436954E-2</v>
      </c>
      <c r="P55" s="53">
        <f>VLOOKUP($H55,DOM!EY$7:FD$41,6,0)</f>
        <v>4.370267696012306E-2</v>
      </c>
      <c r="Q55" s="53">
        <f>VLOOKUP($H55,DOM!FS$7:FX$41,6,0)</f>
        <v>3.8763640719144156E-2</v>
      </c>
      <c r="R55" s="53">
        <f>VLOOKUP($H55,DOM!GM$7:GR$41,6,0)</f>
        <v>4.2178707291907327E-2</v>
      </c>
      <c r="S55" s="53">
        <f>VLOOKUP($H55,DOM!HG$7:HL$41,6,0)</f>
        <v>3.6534331386036734E-2</v>
      </c>
      <c r="T55" s="53">
        <f>VLOOKUP($H55,DOM!IA$7:IF$41,6,0)</f>
        <v>4.2220440119888021E-2</v>
      </c>
      <c r="U55" s="53">
        <f>VLOOKUP($H55,DOM!IU$7:IZ$41,6,0)</f>
        <v>5.7293599257884971E-2</v>
      </c>
      <c r="V55" s="53">
        <f>VLOOKUP($H55,DOM!JO$7:JT$41,6,0)</f>
        <v>5.4685243984341957E-2</v>
      </c>
      <c r="W55" s="53">
        <f>VLOOKUP($H55,DOM!KI$7:KN$41,6,0)</f>
        <v>4.4207226778832903E-2</v>
      </c>
      <c r="X55" s="53">
        <f>VLOOKUP($H55,DOM!LC$7:LH$41,6,0)</f>
        <v>3.544358139364806E-2</v>
      </c>
      <c r="Y55" s="53" t="str">
        <f>VLOOKUP($H55,DOM!LW$7:MB$41,6,0)</f>
        <v/>
      </c>
      <c r="Z55" s="53" t="str">
        <f>VLOOKUP($H55,DOM!MQ$7:MV$41,6,0)</f>
        <v/>
      </c>
      <c r="AA55" s="53" t="str">
        <f>VLOOKUP($H55,DOM!NK$7:NP$41,6,0)</f>
        <v/>
      </c>
      <c r="AB55" s="53" t="str">
        <f>VLOOKUP($H55,DOM!OE$7:OJ$41,6,0)</f>
        <v/>
      </c>
      <c r="AC55" s="7"/>
      <c r="BD55" s="7"/>
    </row>
    <row r="56" spans="1:56" hidden="1" outlineLevel="1" x14ac:dyDescent="0.25">
      <c r="A56" s="66"/>
      <c r="B56" s="66"/>
      <c r="C56" s="66"/>
      <c r="D56" s="66"/>
      <c r="E56" s="66"/>
      <c r="F56" s="66"/>
      <c r="H56" s="49" t="s">
        <v>77</v>
      </c>
      <c r="I56" s="53">
        <f>VLOOKUP(H56,DOM!O$7:T$41,6,0)</f>
        <v>3.5544052247578214E-2</v>
      </c>
      <c r="J56" s="53">
        <f>VLOOKUP($H56,DOM!AI$7:AN$41,6,0)</f>
        <v>3.4468832040947986E-2</v>
      </c>
      <c r="K56" s="53">
        <f>VLOOKUP($H56,DOM!BC$7:BH$41,6,0)</f>
        <v>3.128920419393405E-2</v>
      </c>
      <c r="L56" s="53">
        <f>VLOOKUP($H56,DOM!BW$7:CB$41,6,0)</f>
        <v>4.0286286106967079E-2</v>
      </c>
      <c r="M56" s="53">
        <f>VLOOKUP($H56,DOM!CQ$7:CV$41,6,0)</f>
        <v>3.7674233781215788E-2</v>
      </c>
      <c r="N56" s="53">
        <f>VLOOKUP($H56,DOM!DK$7:DP$41,6,0)</f>
        <v>2.7962291186472546E-2</v>
      </c>
      <c r="O56" s="53">
        <f>VLOOKUP($H56,DOM!EE$7:EJ$41,6,0)</f>
        <v>3.4425582313462294E-2</v>
      </c>
      <c r="P56" s="53">
        <f>VLOOKUP($H56,DOM!EY$7:FD$41,6,0)</f>
        <v>3.7719705589026715E-2</v>
      </c>
      <c r="Q56" s="53">
        <f>VLOOKUP($H56,DOM!FS$7:FX$41,6,0)</f>
        <v>3.5564125619274273E-2</v>
      </c>
      <c r="R56" s="53">
        <f>VLOOKUP($H56,DOM!GM$7:GR$41,6,0)</f>
        <v>3.9408823879510141E-2</v>
      </c>
      <c r="S56" s="53">
        <f>VLOOKUP($H56,DOM!HG$7:HL$41,6,0)</f>
        <v>3.553590358827402E-2</v>
      </c>
      <c r="T56" s="53">
        <f>VLOOKUP($H56,DOM!IA$7:IF$41,6,0)</f>
        <v>4.1167987268794309E-2</v>
      </c>
      <c r="U56" s="53">
        <f>VLOOKUP($H56,DOM!IU$7:IZ$41,6,0)</f>
        <v>4.015538033395176E-2</v>
      </c>
      <c r="V56" s="53">
        <f>VLOOKUP($H56,DOM!JO$7:JT$41,6,0)</f>
        <v>4.6673054113964399E-2</v>
      </c>
      <c r="W56" s="53">
        <f>VLOOKUP($H56,DOM!KI$7:KN$41,6,0)</f>
        <v>4.4401010629272666E-2</v>
      </c>
      <c r="X56" s="53">
        <f>VLOOKUP($H56,DOM!LC$7:LH$41,6,0)</f>
        <v>3.8874329095014148E-2</v>
      </c>
      <c r="Y56" s="53" t="str">
        <f>VLOOKUP($H56,DOM!LW$7:MB$41,6,0)</f>
        <v/>
      </c>
      <c r="Z56" s="53" t="str">
        <f>VLOOKUP($H56,DOM!MQ$7:MV$41,6,0)</f>
        <v/>
      </c>
      <c r="AA56" s="53" t="str">
        <f>VLOOKUP($H56,DOM!NK$7:NP$41,6,0)</f>
        <v/>
      </c>
      <c r="AB56" s="53" t="str">
        <f>VLOOKUP($H56,DOM!OE$7:OJ$41,6,0)</f>
        <v/>
      </c>
      <c r="AC56" s="7"/>
      <c r="BD56" s="7"/>
    </row>
    <row r="57" spans="1:56" hidden="1" outlineLevel="1" x14ac:dyDescent="0.25">
      <c r="A57" s="66"/>
      <c r="B57" s="66"/>
      <c r="C57" s="66"/>
      <c r="D57" s="66"/>
      <c r="E57" s="66"/>
      <c r="F57" s="66"/>
      <c r="H57" s="49" t="s">
        <v>82</v>
      </c>
      <c r="I57" s="233">
        <f>VLOOKUP(H57,DOM!O$7:T$41,6,0)</f>
        <v>3.3636387696041714E-2</v>
      </c>
      <c r="J57" s="233">
        <f>VLOOKUP($H57,DOM!AI$7:AN$41,6,0)</f>
        <v>3.2581575005205574E-2</v>
      </c>
      <c r="K57" s="233">
        <f>VLOOKUP($H57,DOM!BC$7:BH$41,6,0)</f>
        <v>3.4765832823679746E-2</v>
      </c>
      <c r="L57" s="233">
        <f>VLOOKUP($H57,DOM!BW$7:CB$41,6,0)</f>
        <v>3.3880434953656349E-2</v>
      </c>
      <c r="M57" s="233">
        <f>VLOOKUP($H57,DOM!CQ$7:CV$41,6,0)</f>
        <v>3.4191747331185393E-2</v>
      </c>
      <c r="N57" s="233">
        <f>VLOOKUP($H57,DOM!DK$7:DP$41,6,0)</f>
        <v>2.8732862127819725E-2</v>
      </c>
      <c r="O57" s="233">
        <f>VLOOKUP($H57,DOM!EE$7:EJ$41,6,0)</f>
        <v>3.6927609320411434E-2</v>
      </c>
      <c r="P57" s="233">
        <f>VLOOKUP($H57,DOM!EY$7:FD$41,6,0)</f>
        <v>3.5687726454052063E-2</v>
      </c>
      <c r="Q57" s="233">
        <f>VLOOKUP($H57,DOM!FS$7:FX$41,6,0)</f>
        <v>3.5791840667417738E-2</v>
      </c>
      <c r="R57" s="233">
        <f>VLOOKUP($H57,DOM!GM$7:GR$41,6,0)</f>
        <v>3.2615634982040433E-2</v>
      </c>
      <c r="S57" s="233">
        <f>VLOOKUP($H57,DOM!HG$7:HL$41,6,0)</f>
        <v>3.5979347925847921E-2</v>
      </c>
      <c r="T57" s="233">
        <f>VLOOKUP($H57,DOM!IA$7:IF$41,6,0)</f>
        <v>3.9420792521939974E-2</v>
      </c>
      <c r="U57" s="233">
        <f>VLOOKUP($H57,DOM!IU$7:IZ$41,6,0)</f>
        <v>5.2440712507329831E-2</v>
      </c>
      <c r="V57" s="233">
        <f>VLOOKUP($H57,DOM!JO$7:JT$41,6,0)</f>
        <v>4.6413946178914908E-2</v>
      </c>
      <c r="W57" s="233">
        <f>VLOOKUP($H57,DOM!KI$7:KN$41,6,0)</f>
        <v>4.3487951691929483E-2</v>
      </c>
      <c r="X57" s="233">
        <f>VLOOKUP($H57,DOM!LC$7:LH$41,6,0)</f>
        <v>3.8471208926146937E-2</v>
      </c>
      <c r="Y57" s="233" t="str">
        <f>VLOOKUP($H57,DOM!LW$7:MB$41,6,0)</f>
        <v/>
      </c>
      <c r="Z57" s="233" t="str">
        <f>VLOOKUP($H57,DOM!MQ$7:MV$41,6,0)</f>
        <v/>
      </c>
      <c r="AA57" s="233" t="str">
        <f>VLOOKUP($H57,DOM!NK$7:NP$41,6,0)</f>
        <v/>
      </c>
      <c r="AB57" s="233" t="str">
        <f>VLOOKUP($H57,DOM!OE$7:OJ$41,6,0)</f>
        <v/>
      </c>
      <c r="AC57" s="7"/>
      <c r="BD57" s="7"/>
    </row>
    <row r="58" spans="1:56" hidden="1" outlineLevel="1" x14ac:dyDescent="0.25">
      <c r="A58" s="66"/>
      <c r="B58" s="66"/>
      <c r="C58" s="66"/>
      <c r="D58" s="66"/>
      <c r="E58" s="66"/>
      <c r="F58" s="66"/>
      <c r="H58" s="49" t="s">
        <v>87</v>
      </c>
      <c r="I58" s="53">
        <f>VLOOKUP(H58,DOM!O$7:T$41,6,0)</f>
        <v>3.525954603902276E-2</v>
      </c>
      <c r="J58" s="53">
        <f>VLOOKUP($H58,DOM!AI$7:AN$41,6,0)</f>
        <v>3.3820616760923822E-2</v>
      </c>
      <c r="K58" s="53">
        <f>VLOOKUP($H58,DOM!BC$7:BH$41,6,0)</f>
        <v>3.0725125612321831E-2</v>
      </c>
      <c r="L58" s="53">
        <f>VLOOKUP($H58,DOM!BW$7:CB$41,6,0)</f>
        <v>3.6105586564302156E-2</v>
      </c>
      <c r="M58" s="53">
        <f>VLOOKUP($H58,DOM!CQ$7:CV$41,6,0)</f>
        <v>3.3817071496318206E-2</v>
      </c>
      <c r="N58" s="53">
        <f>VLOOKUP($H58,DOM!DK$7:DP$41,6,0)</f>
        <v>2.5548758546239655E-2</v>
      </c>
      <c r="O58" s="53">
        <f>VLOOKUP($H58,DOM!EE$7:EJ$41,6,0)</f>
        <v>3.1480986226729513E-2</v>
      </c>
      <c r="P58" s="53">
        <f>VLOOKUP($H58,DOM!EY$7:FD$41,6,0)</f>
        <v>3.4132212561356082E-2</v>
      </c>
      <c r="Q58" s="53">
        <f>VLOOKUP($H58,DOM!FS$7:FX$41,6,0)</f>
        <v>3.4089314708933421E-2</v>
      </c>
      <c r="R58" s="53">
        <f>VLOOKUP($H58,DOM!GM$7:GR$41,6,0)</f>
        <v>3.3320613092278933E-2</v>
      </c>
      <c r="S58" s="53">
        <f>VLOOKUP($H58,DOM!HG$7:HL$41,6,0)</f>
        <v>3.4907003896042801E-2</v>
      </c>
      <c r="T58" s="53">
        <f>VLOOKUP($H58,DOM!IA$7:IF$41,6,0)</f>
        <v>4.0391844378001057E-2</v>
      </c>
      <c r="U58" s="53">
        <f>VLOOKUP($H58,DOM!IU$7:IZ$41,6,0)</f>
        <v>4.4700293031401175E-2</v>
      </c>
      <c r="V58" s="53">
        <f>VLOOKUP($H58,DOM!JO$7:JT$41,6,0)</f>
        <v>4.0602449295013755E-2</v>
      </c>
      <c r="W58" s="53">
        <f>VLOOKUP($H58,DOM!KI$7:KN$41,6,0)</f>
        <v>4.1790216802002109E-2</v>
      </c>
      <c r="X58" s="53">
        <f>VLOOKUP($H58,DOM!LC$7:LH$41,6,0)</f>
        <v>3.9228632894785245E-2</v>
      </c>
      <c r="Y58" s="53" t="str">
        <f>VLOOKUP($H58,DOM!LW$7:MB$41,6,0)</f>
        <v/>
      </c>
      <c r="Z58" s="53" t="str">
        <f>VLOOKUP($H58,DOM!MQ$7:MV$41,6,0)</f>
        <v/>
      </c>
      <c r="AA58" s="53" t="str">
        <f>VLOOKUP($H58,DOM!NK$7:NP$41,6,0)</f>
        <v/>
      </c>
      <c r="AB58" s="53" t="str">
        <f>VLOOKUP($H58,DOM!OE$7:OJ$41,6,0)</f>
        <v/>
      </c>
      <c r="AC58" s="7"/>
      <c r="BD58" s="7"/>
    </row>
    <row r="59" spans="1:56" hidden="1" outlineLevel="1" x14ac:dyDescent="0.25">
      <c r="A59" s="66"/>
      <c r="B59" s="66"/>
      <c r="C59" s="66"/>
      <c r="D59" s="66"/>
      <c r="E59" s="66"/>
      <c r="F59" s="66"/>
      <c r="H59" s="49" t="s">
        <v>92</v>
      </c>
      <c r="I59" s="53">
        <f>VLOOKUP(H59,DOM!O$7:T$41,6,0)</f>
        <v>2.9763280617347128E-2</v>
      </c>
      <c r="J59" s="53">
        <f>VLOOKUP($H59,DOM!AI$7:AN$41,6,0)</f>
        <v>3.7150470712340941E-2</v>
      </c>
      <c r="K59" s="53">
        <f>VLOOKUP($H59,DOM!BC$7:BH$41,6,0)</f>
        <v>3.337759749302846E-2</v>
      </c>
      <c r="L59" s="53">
        <f>VLOOKUP($H59,DOM!BW$7:CB$41,6,0)</f>
        <v>2.5146159978740368E-2</v>
      </c>
      <c r="M59" s="53">
        <f>VLOOKUP($H59,DOM!CQ$7:CV$41,6,0)</f>
        <v>3.047744804222699E-2</v>
      </c>
      <c r="N59" s="53">
        <f>VLOOKUP($H59,DOM!DK$7:DP$41,6,0)</f>
        <v>2.8820292044473408E-2</v>
      </c>
      <c r="O59" s="53">
        <f>VLOOKUP($H59,DOM!EE$7:EJ$41,6,0)</f>
        <v>3.072039146842926E-2</v>
      </c>
      <c r="P59" s="53">
        <f>VLOOKUP($H59,DOM!EY$7:FD$41,6,0)</f>
        <v>3.2443663378123835E-2</v>
      </c>
      <c r="Q59" s="53">
        <f>VLOOKUP($H59,DOM!FS$7:FX$41,6,0)</f>
        <v>3.4021620043221297E-2</v>
      </c>
      <c r="R59" s="53">
        <f>VLOOKUP($H59,DOM!GM$7:GR$41,6,0)</f>
        <v>3.1007000125349578E-2</v>
      </c>
      <c r="S59" s="53">
        <f>VLOOKUP($H59,DOM!HG$7:HL$41,6,0)</f>
        <v>3.2228299361551437E-2</v>
      </c>
      <c r="T59" s="53">
        <f>VLOOKUP($H59,DOM!IA$7:IF$41,6,0)</f>
        <v>3.5634996369035055E-2</v>
      </c>
      <c r="U59" s="53">
        <f>VLOOKUP($H59,DOM!IU$7:IZ$41,6,0)</f>
        <v>3.0716279714944603E-2</v>
      </c>
      <c r="V59" s="53">
        <f>VLOOKUP($H59,DOM!JO$7:JT$41,6,0)</f>
        <v>4.2606304915762408E-2</v>
      </c>
      <c r="W59" s="53">
        <f>VLOOKUP($H59,DOM!KI$7:KN$41,6,0)</f>
        <v>3.5282037195675846E-2</v>
      </c>
      <c r="X59" s="53">
        <f>VLOOKUP($H59,DOM!LC$7:LH$41,6,0)</f>
        <v>3.2851907651466686E-2</v>
      </c>
      <c r="Y59" s="53" t="str">
        <f>VLOOKUP($H59,DOM!LW$7:MB$41,6,0)</f>
        <v/>
      </c>
      <c r="Z59" s="53" t="str">
        <f>VLOOKUP($H59,DOM!MQ$7:MV$41,6,0)</f>
        <v/>
      </c>
      <c r="AA59" s="53" t="str">
        <f>VLOOKUP($H59,DOM!NK$7:NP$41,6,0)</f>
        <v/>
      </c>
      <c r="AB59" s="53" t="str">
        <f>VLOOKUP($H59,DOM!OE$7:OJ$41,6,0)</f>
        <v/>
      </c>
      <c r="AC59" s="7"/>
      <c r="BD59" s="7"/>
    </row>
    <row r="60" spans="1:56" hidden="1" outlineLevel="1" x14ac:dyDescent="0.25">
      <c r="A60" s="66"/>
      <c r="B60" s="66"/>
      <c r="C60" s="66"/>
      <c r="D60" s="66"/>
      <c r="E60" s="66"/>
      <c r="F60" s="66"/>
      <c r="H60" s="49" t="s">
        <v>97</v>
      </c>
      <c r="I60" s="53">
        <f>VLOOKUP(H60,DOM!O$7:T$41,6,0)</f>
        <v>2.9168861725064874E-2</v>
      </c>
      <c r="J60" s="53">
        <f>VLOOKUP($H60,DOM!AI$7:AN$41,6,0)</f>
        <v>3.3682565846571644E-2</v>
      </c>
      <c r="K60" s="53">
        <f>VLOOKUP($H60,DOM!BC$7:BH$41,6,0)</f>
        <v>3.5012681873624121E-2</v>
      </c>
      <c r="L60" s="53">
        <f>VLOOKUP($H60,DOM!BW$7:CB$41,6,0)</f>
        <v>2.7359956605239627E-2</v>
      </c>
      <c r="M60" s="53">
        <f>VLOOKUP($H60,DOM!CQ$7:CV$41,6,0)</f>
        <v>2.4221360973560105E-2</v>
      </c>
      <c r="N60" s="53">
        <f>VLOOKUP($H60,DOM!DK$7:DP$41,6,0)</f>
        <v>3.4567909385925237E-2</v>
      </c>
      <c r="O60" s="53">
        <f>VLOOKUP($H60,DOM!EE$7:EJ$41,6,0)</f>
        <v>2.1114526010543738E-2</v>
      </c>
      <c r="P60" s="53">
        <f>VLOOKUP($H60,DOM!EY$7:FD$41,6,0)</f>
        <v>2.1928276523544114E-2</v>
      </c>
      <c r="Q60" s="53">
        <f>VLOOKUP($H60,DOM!FS$7:FX$41,6,0)</f>
        <v>2.9170459222413951E-2</v>
      </c>
      <c r="R60" s="53">
        <f>VLOOKUP($H60,DOM!GM$7:GR$41,6,0)</f>
        <v>2.7435209354984051E-2</v>
      </c>
      <c r="S60" s="53">
        <f>VLOOKUP($H60,DOM!HG$7:HL$41,6,0)</f>
        <v>3.4207096944077697E-2</v>
      </c>
      <c r="T60" s="53">
        <f>VLOOKUP($H60,DOM!IA$7:IF$41,6,0)</f>
        <v>2.6879242170304865E-2</v>
      </c>
      <c r="U60" s="53">
        <f>VLOOKUP($H60,DOM!IU$7:IZ$41,6,0)</f>
        <v>0</v>
      </c>
      <c r="V60" s="53">
        <f>VLOOKUP($H60,DOM!JO$7:JT$41,6,0)</f>
        <v>0</v>
      </c>
      <c r="W60" s="53">
        <f>VLOOKUP($H60,DOM!KI$7:KN$41,6,0)</f>
        <v>9.0795062197831389E-3</v>
      </c>
      <c r="X60" s="53">
        <f>VLOOKUP($H60,DOM!LC$7:LH$41,6,0)</f>
        <v>2.7961873398116947E-2</v>
      </c>
      <c r="Y60" s="53" t="str">
        <f>VLOOKUP($H60,DOM!LW$7:MB$41,6,0)</f>
        <v/>
      </c>
      <c r="Z60" s="53" t="str">
        <f>VLOOKUP($H60,DOM!MQ$7:MV$41,6,0)</f>
        <v/>
      </c>
      <c r="AA60" s="53" t="str">
        <f>VLOOKUP($H60,DOM!NK$7:NP$41,6,0)</f>
        <v/>
      </c>
      <c r="AB60" s="53" t="str">
        <f>VLOOKUP($H60,DOM!OE$7:OJ$41,6,0)</f>
        <v/>
      </c>
      <c r="AC60" s="7"/>
      <c r="BD60" s="7"/>
    </row>
    <row r="61" spans="1:56" hidden="1" outlineLevel="1" x14ac:dyDescent="0.25">
      <c r="A61" s="66"/>
      <c r="B61" s="66"/>
      <c r="C61" s="66"/>
      <c r="D61" s="66"/>
      <c r="E61" s="66"/>
      <c r="F61" s="66"/>
      <c r="H61" s="49" t="s">
        <v>68</v>
      </c>
      <c r="I61" s="53">
        <f>VLOOKUP(H61,DOM!O$7:T$41,6,0)</f>
        <v>2.8246270223745356E-2</v>
      </c>
      <c r="J61" s="53">
        <f>VLOOKUP($H61,DOM!AI$7:AN$41,6,0)</f>
        <v>2.4525950169704144E-2</v>
      </c>
      <c r="K61" s="53">
        <f>VLOOKUP($H61,DOM!BC$7:BH$41,6,0)</f>
        <v>3.3655253741989022E-2</v>
      </c>
      <c r="L61" s="53">
        <f>VLOOKUP($H61,DOM!BW$7:CB$41,6,0)</f>
        <v>3.0315818838237758E-2</v>
      </c>
      <c r="M61" s="53">
        <f>VLOOKUP($H61,DOM!CQ$7:CV$41,6,0)</f>
        <v>2.1183982681990877E-2</v>
      </c>
      <c r="N61" s="53">
        <f>VLOOKUP($H61,DOM!DK$7:DP$41,6,0)</f>
        <v>2.7482649141940155E-2</v>
      </c>
      <c r="O61" s="53">
        <f>VLOOKUP($H61,DOM!EE$7:EJ$41,6,0)</f>
        <v>2.5523706470442949E-2</v>
      </c>
      <c r="P61" s="53">
        <f>VLOOKUP($H61,DOM!EY$7:FD$41,6,0)</f>
        <v>1.8748785157416813E-2</v>
      </c>
      <c r="Q61" s="53">
        <f>VLOOKUP($H61,DOM!FS$7:FX$41,6,0)</f>
        <v>2.3900636373414677E-2</v>
      </c>
      <c r="R61" s="53">
        <f>VLOOKUP($H61,DOM!GM$7:GR$41,6,0)</f>
        <v>2.5252550771721297E-2</v>
      </c>
      <c r="S61" s="53">
        <f>VLOOKUP($H61,DOM!HG$7:HL$41,6,0)</f>
        <v>2.4189156581965608E-2</v>
      </c>
      <c r="T61" s="53">
        <f>VLOOKUP($H61,DOM!IA$7:IF$41,6,0)</f>
        <v>2.5747065430343892E-2</v>
      </c>
      <c r="U61" s="53">
        <f>VLOOKUP($H61,DOM!IU$7:IZ$41,6,0)</f>
        <v>0</v>
      </c>
      <c r="V61" s="53">
        <f>VLOOKUP($H61,DOM!JO$7:JT$41,6,0)</f>
        <v>0</v>
      </c>
      <c r="W61" s="53">
        <f>VLOOKUP($H61,DOM!KI$7:KN$41,6,0)</f>
        <v>8.9571267730693752E-3</v>
      </c>
      <c r="X61" s="53">
        <f>VLOOKUP($H61,DOM!LC$7:LH$41,6,0)</f>
        <v>1.9005710121840585E-2</v>
      </c>
      <c r="Y61" s="53" t="str">
        <f>VLOOKUP($H61,DOM!LW$7:MB$41,6,0)</f>
        <v/>
      </c>
      <c r="Z61" s="53" t="str">
        <f>VLOOKUP($H61,DOM!MQ$7:MV$41,6,0)</f>
        <v/>
      </c>
      <c r="AA61" s="53" t="str">
        <f>VLOOKUP($H61,DOM!NK$7:NP$41,6,0)</f>
        <v/>
      </c>
      <c r="AB61" s="53" t="str">
        <f>VLOOKUP($H61,DOM!OE$7:OJ$41,6,0)</f>
        <v/>
      </c>
      <c r="AC61" s="7"/>
      <c r="BD61" s="7"/>
    </row>
    <row r="62" spans="1:56" hidden="1" outlineLevel="1" x14ac:dyDescent="0.25">
      <c r="A62" s="66"/>
      <c r="B62" s="66"/>
      <c r="C62" s="66"/>
      <c r="D62" s="66"/>
      <c r="E62" s="66"/>
      <c r="F62" s="66"/>
      <c r="H62" s="49" t="s">
        <v>73</v>
      </c>
      <c r="I62" s="233">
        <f>VLOOKUP(H62,DOM!O$7:T$41,6,0)</f>
        <v>3.5414526065649321E-2</v>
      </c>
      <c r="J62" s="233">
        <f>VLOOKUP($H62,DOM!AI$7:AN$41,6,0)</f>
        <v>3.4436876325529379E-2</v>
      </c>
      <c r="K62" s="233">
        <f>VLOOKUP($H62,DOM!BC$7:BH$41,6,0)</f>
        <v>3.3538107555045757E-2</v>
      </c>
      <c r="L62" s="233">
        <f>VLOOKUP($H62,DOM!BW$7:CB$41,6,0)</f>
        <v>3.6311439044464558E-2</v>
      </c>
      <c r="M62" s="233">
        <f>VLOOKUP($H62,DOM!CQ$7:CV$41,6,0)</f>
        <v>3.8541155892709539E-2</v>
      </c>
      <c r="N62" s="233">
        <f>VLOOKUP($H62,DOM!DK$7:DP$41,6,0)</f>
        <v>3.6883771140698088E-2</v>
      </c>
      <c r="O62" s="233">
        <f>VLOOKUP($H62,DOM!EE$7:EJ$41,6,0)</f>
        <v>3.8578225068369616E-2</v>
      </c>
      <c r="P62" s="233">
        <f>VLOOKUP($H62,DOM!EY$7:FD$41,6,0)</f>
        <v>4.3920224439642219E-2</v>
      </c>
      <c r="Q62" s="233">
        <f>VLOOKUP($H62,DOM!FS$7:FX$41,6,0)</f>
        <v>3.8076108042842685E-2</v>
      </c>
      <c r="R62" s="233">
        <f>VLOOKUP($H62,DOM!GM$7:GR$41,6,0)</f>
        <v>3.8240917572837971E-2</v>
      </c>
      <c r="S62" s="233">
        <f>VLOOKUP($H62,DOM!HG$7:HL$41,6,0)</f>
        <v>3.5195417360460293E-2</v>
      </c>
      <c r="T62" s="233">
        <f>VLOOKUP($H62,DOM!IA$7:IF$41,6,0)</f>
        <v>3.4327699434920513E-2</v>
      </c>
      <c r="U62" s="233">
        <f>VLOOKUP($H62,DOM!IU$7:IZ$41,6,0)</f>
        <v>5.5265192373672938E-2</v>
      </c>
      <c r="V62" s="233">
        <f>VLOOKUP($H62,DOM!JO$7:JT$41,6,0)</f>
        <v>4.846458215727624E-2</v>
      </c>
      <c r="W62" s="233">
        <f>VLOOKUP($H62,DOM!KI$7:KN$41,6,0)</f>
        <v>4.2153893376471234E-2</v>
      </c>
      <c r="X62" s="233">
        <f>VLOOKUP($H62,DOM!LC$7:LH$41,6,0)</f>
        <v>3.7323937095791557E-2</v>
      </c>
      <c r="Y62" s="233" t="str">
        <f>VLOOKUP($H62,DOM!LW$7:MB$41,6,0)</f>
        <v/>
      </c>
      <c r="Z62" s="233" t="str">
        <f>VLOOKUP($H62,DOM!MQ$7:MV$41,6,0)</f>
        <v/>
      </c>
      <c r="AA62" s="233" t="str">
        <f>VLOOKUP($H62,DOM!NK$7:NP$41,6,0)</f>
        <v/>
      </c>
      <c r="AB62" s="233" t="str">
        <f>VLOOKUP($H62,DOM!OE$7:OJ$41,6,0)</f>
        <v/>
      </c>
      <c r="AC62" s="7"/>
      <c r="BD62" s="7"/>
    </row>
    <row r="63" spans="1:56" hidden="1" outlineLevel="1" x14ac:dyDescent="0.25">
      <c r="A63" s="66"/>
      <c r="B63" s="66"/>
      <c r="C63" s="66"/>
      <c r="D63" s="66"/>
      <c r="E63" s="66"/>
      <c r="F63" s="66"/>
      <c r="H63" s="49" t="s">
        <v>78</v>
      </c>
      <c r="I63" s="53">
        <f>VLOOKUP(H63,DOM!O$7:T$41,6,0)</f>
        <v>3.4868284929066684E-2</v>
      </c>
      <c r="J63" s="53">
        <f>VLOOKUP($H63,DOM!AI$7:AN$41,6,0)</f>
        <v>3.4486103652366679E-2</v>
      </c>
      <c r="K63" s="53">
        <f>VLOOKUP($H63,DOM!BC$7:BH$41,6,0)</f>
        <v>3.2797938825877122E-2</v>
      </c>
      <c r="L63" s="53">
        <f>VLOOKUP($H63,DOM!BW$7:CB$41,6,0)</f>
        <v>4.0073487865903826E-2</v>
      </c>
      <c r="M63" s="53">
        <f>VLOOKUP($H63,DOM!CQ$7:CV$41,6,0)</f>
        <v>3.7131642196865287E-2</v>
      </c>
      <c r="N63" s="53">
        <f>VLOOKUP($H63,DOM!DK$7:DP$41,6,0)</f>
        <v>3.5983356512323768E-2</v>
      </c>
      <c r="O63" s="53">
        <f>VLOOKUP($H63,DOM!EE$7:EJ$41,6,0)</f>
        <v>3.6149027952383082E-2</v>
      </c>
      <c r="P63" s="53">
        <f>VLOOKUP($H63,DOM!EY$7:FD$41,6,0)</f>
        <v>3.8288993779698244E-2</v>
      </c>
      <c r="Q63" s="53">
        <f>VLOOKUP($H63,DOM!FS$7:FX$41,6,0)</f>
        <v>3.5712150013330078E-2</v>
      </c>
      <c r="R63" s="53">
        <f>VLOOKUP($H63,DOM!GM$7:GR$41,6,0)</f>
        <v>3.5796433558432393E-2</v>
      </c>
      <c r="S63" s="53">
        <f>VLOOKUP($H63,DOM!HG$7:HL$41,6,0)</f>
        <v>3.5673819742885013E-2</v>
      </c>
      <c r="T63" s="53">
        <f>VLOOKUP($H63,DOM!IA$7:IF$41,6,0)</f>
        <v>3.6857244096671363E-2</v>
      </c>
      <c r="U63" s="53">
        <f>VLOOKUP($H63,DOM!IU$7:IZ$41,6,0)</f>
        <v>4.9467416192004073E-2</v>
      </c>
      <c r="V63" s="53">
        <f>VLOOKUP($H63,DOM!JO$7:JT$41,6,0)</f>
        <v>4.5876209909898283E-2</v>
      </c>
      <c r="W63" s="53">
        <f>VLOOKUP($H63,DOM!KI$7:KN$41,6,0)</f>
        <v>4.3095328871851329E-2</v>
      </c>
      <c r="X63" s="53">
        <f>VLOOKUP($H63,DOM!LC$7:LH$41,6,0)</f>
        <v>3.7694662619369539E-2</v>
      </c>
      <c r="Y63" s="53" t="str">
        <f>VLOOKUP($H63,DOM!LW$7:MB$41,6,0)</f>
        <v/>
      </c>
      <c r="Z63" s="53" t="str">
        <f>VLOOKUP($H63,DOM!MQ$7:MV$41,6,0)</f>
        <v/>
      </c>
      <c r="AA63" s="53" t="str">
        <f>VLOOKUP($H63,DOM!NK$7:NP$41,6,0)</f>
        <v/>
      </c>
      <c r="AB63" s="53" t="str">
        <f>VLOOKUP($H63,DOM!OE$7:OJ$41,6,0)</f>
        <v/>
      </c>
      <c r="AC63" s="7"/>
      <c r="BD63" s="7"/>
    </row>
    <row r="64" spans="1:56" hidden="1" outlineLevel="1" x14ac:dyDescent="0.25">
      <c r="A64" s="66"/>
      <c r="B64" s="66"/>
      <c r="C64" s="66"/>
      <c r="D64" s="66"/>
      <c r="E64" s="66"/>
      <c r="F64" s="66"/>
      <c r="H64" s="49" t="s">
        <v>83</v>
      </c>
      <c r="I64" s="53">
        <f>VLOOKUP(H64,DOM!O$7:T$41,6,0)</f>
        <v>3.5934953636735101E-2</v>
      </c>
      <c r="J64" s="53">
        <f>VLOOKUP($H64,DOM!AI$7:AN$41,6,0)</f>
        <v>3.3599144977860262E-2</v>
      </c>
      <c r="K64" s="53">
        <f>VLOOKUP($H64,DOM!BC$7:BH$41,6,0)</f>
        <v>3.3052133944415418E-2</v>
      </c>
      <c r="L64" s="53">
        <f>VLOOKUP($H64,DOM!BW$7:CB$41,6,0)</f>
        <v>3.3168609454419559E-2</v>
      </c>
      <c r="M64" s="53">
        <f>VLOOKUP($H64,DOM!CQ$7:CV$41,6,0)</f>
        <v>3.5449555301353158E-2</v>
      </c>
      <c r="N64" s="53">
        <f>VLOOKUP($H64,DOM!DK$7:DP$41,6,0)</f>
        <v>3.3464464824666335E-2</v>
      </c>
      <c r="O64" s="53">
        <f>VLOOKUP($H64,DOM!EE$7:EJ$41,6,0)</f>
        <v>3.6629241915909522E-2</v>
      </c>
      <c r="P64" s="53">
        <f>VLOOKUP($H64,DOM!EY$7:FD$41,6,0)</f>
        <v>3.655261676577104E-2</v>
      </c>
      <c r="Q64" s="53">
        <f>VLOOKUP($H64,DOM!FS$7:FX$41,6,0)</f>
        <v>3.5516215419098211E-2</v>
      </c>
      <c r="R64" s="53">
        <f>VLOOKUP($H64,DOM!GM$7:GR$41,6,0)</f>
        <v>3.4569391227009957E-2</v>
      </c>
      <c r="S64" s="53">
        <f>VLOOKUP($H64,DOM!HG$7:HL$41,6,0)</f>
        <v>3.6559137116643659E-2</v>
      </c>
      <c r="T64" s="53">
        <f>VLOOKUP($H64,DOM!IA$7:IF$41,6,0)</f>
        <v>3.3428057882935125E-2</v>
      </c>
      <c r="U64" s="53">
        <f>VLOOKUP($H64,DOM!IU$7:IZ$41,6,0)</f>
        <v>5.0901689265340805E-2</v>
      </c>
      <c r="V64" s="53">
        <f>VLOOKUP($H64,DOM!JO$7:JT$41,6,0)</f>
        <v>4.6156947895019458E-2</v>
      </c>
      <c r="W64" s="53">
        <f>VLOOKUP($H64,DOM!KI$7:KN$41,6,0)</f>
        <v>4.3977570610469884E-2</v>
      </c>
      <c r="X64" s="53">
        <f>VLOOKUP($H64,DOM!LC$7:LH$41,6,0)</f>
        <v>3.6477354675718311E-2</v>
      </c>
      <c r="Y64" s="53" t="str">
        <f>VLOOKUP($H64,DOM!LW$7:MB$41,6,0)</f>
        <v/>
      </c>
      <c r="Z64" s="53" t="str">
        <f>VLOOKUP($H64,DOM!MQ$7:MV$41,6,0)</f>
        <v/>
      </c>
      <c r="AA64" s="53" t="str">
        <f>VLOOKUP($H64,DOM!NK$7:NP$41,6,0)</f>
        <v/>
      </c>
      <c r="AB64" s="53" t="str">
        <f>VLOOKUP($H64,DOM!OE$7:OJ$41,6,0)</f>
        <v/>
      </c>
      <c r="AC64" s="7"/>
      <c r="BD64" s="7"/>
    </row>
    <row r="65" spans="1:57" hidden="1" outlineLevel="1" x14ac:dyDescent="0.25">
      <c r="A65" s="66"/>
      <c r="B65" s="66"/>
      <c r="C65" s="66"/>
      <c r="D65" s="66"/>
      <c r="E65" s="66"/>
      <c r="F65" s="66"/>
      <c r="H65" s="49" t="s">
        <v>88</v>
      </c>
      <c r="I65" s="53">
        <f>VLOOKUP(H65,DOM!O$7:T$41,6,0)</f>
        <v>3.4771762637385475E-2</v>
      </c>
      <c r="J65" s="53">
        <f>VLOOKUP($H65,DOM!AI$7:AN$41,6,0)</f>
        <v>3.5601554756910257E-2</v>
      </c>
      <c r="K65" s="53">
        <f>VLOOKUP($H65,DOM!BC$7:BH$41,6,0)</f>
        <v>2.9349739695791612E-2</v>
      </c>
      <c r="L65" s="53">
        <f>VLOOKUP($H65,DOM!BW$7:CB$41,6,0)</f>
        <v>3.2804583682526381E-2</v>
      </c>
      <c r="M65" s="53">
        <f>VLOOKUP($H65,DOM!CQ$7:CV$41,6,0)</f>
        <v>3.3903331832487796E-2</v>
      </c>
      <c r="N65" s="53">
        <f>VLOOKUP($H65,DOM!DK$7:DP$41,6,0)</f>
        <v>3.202590860021591E-2</v>
      </c>
      <c r="O65" s="53">
        <f>VLOOKUP($H65,DOM!EE$7:EJ$41,6,0)</f>
        <v>3.1920201039188349E-2</v>
      </c>
      <c r="P65" s="53">
        <f>VLOOKUP($H65,DOM!EY$7:FD$41,6,0)</f>
        <v>3.4584443605942754E-2</v>
      </c>
      <c r="Q65" s="53">
        <f>VLOOKUP($H65,DOM!FS$7:FX$41,6,0)</f>
        <v>3.4759160937747911E-2</v>
      </c>
      <c r="R65" s="53">
        <f>VLOOKUP($H65,DOM!GM$7:GR$41,6,0)</f>
        <v>3.3684232091728106E-2</v>
      </c>
      <c r="S65" s="53">
        <f>VLOOKUP($H65,DOM!HG$7:HL$41,6,0)</f>
        <v>3.5057072436068065E-2</v>
      </c>
      <c r="T65" s="53">
        <f>VLOOKUP($H65,DOM!IA$7:IF$41,6,0)</f>
        <v>3.4755017460800661E-2</v>
      </c>
      <c r="U65" s="53">
        <f>VLOOKUP($H65,DOM!IU$7:IZ$41,6,0)</f>
        <v>4.1201589165519484E-2</v>
      </c>
      <c r="V65" s="53">
        <f>VLOOKUP($H65,DOM!JO$7:JT$41,6,0)</f>
        <v>4.269875744672981E-2</v>
      </c>
      <c r="W65" s="53">
        <f>VLOOKUP($H65,DOM!KI$7:KN$41,6,0)</f>
        <v>4.4115217699070612E-2</v>
      </c>
      <c r="X65" s="53">
        <f>VLOOKUP($H65,DOM!LC$7:LH$41,6,0)</f>
        <v>3.7918755955464185E-2</v>
      </c>
      <c r="Y65" s="53" t="str">
        <f>VLOOKUP($H65,DOM!LW$7:MB$41,6,0)</f>
        <v/>
      </c>
      <c r="Z65" s="53" t="str">
        <f>VLOOKUP($H65,DOM!MQ$7:MV$41,6,0)</f>
        <v/>
      </c>
      <c r="AA65" s="53" t="str">
        <f>VLOOKUP($H65,DOM!NK$7:NP$41,6,0)</f>
        <v/>
      </c>
      <c r="AB65" s="53" t="str">
        <f>VLOOKUP($H65,DOM!OE$7:OJ$41,6,0)</f>
        <v/>
      </c>
      <c r="AC65" s="7"/>
      <c r="BD65" s="7"/>
    </row>
    <row r="66" spans="1:57" hidden="1" outlineLevel="1" x14ac:dyDescent="0.25">
      <c r="A66" s="66"/>
      <c r="B66" s="66"/>
      <c r="C66" s="66"/>
      <c r="D66" s="66"/>
      <c r="E66" s="66"/>
      <c r="F66" s="66"/>
      <c r="H66" s="49" t="s">
        <v>93</v>
      </c>
      <c r="I66" s="53">
        <f>VLOOKUP(H66,DOM!O$7:T$41,6,0)</f>
        <v>2.9299308756637058E-2</v>
      </c>
      <c r="J66" s="53">
        <f>VLOOKUP($H66,DOM!AI$7:AN$41,6,0)</f>
        <v>3.537792059375177E-2</v>
      </c>
      <c r="K66" s="53">
        <f>VLOOKUP($H66,DOM!BC$7:BH$41,6,0)</f>
        <v>3.1202402904853911E-2</v>
      </c>
      <c r="L66" s="53">
        <f>VLOOKUP($H66,DOM!BW$7:CB$41,6,0)</f>
        <v>2.6895318766526104E-2</v>
      </c>
      <c r="M66" s="53">
        <f>VLOOKUP($H66,DOM!CQ$7:CV$41,6,0)</f>
        <v>3.268637725370295E-2</v>
      </c>
      <c r="N66" s="53">
        <f>VLOOKUP($H66,DOM!DK$7:DP$41,6,0)</f>
        <v>2.8803812808850596E-2</v>
      </c>
      <c r="O66" s="53">
        <f>VLOOKUP($H66,DOM!EE$7:EJ$41,6,0)</f>
        <v>3.0458965594858983E-2</v>
      </c>
      <c r="P66" s="53">
        <f>VLOOKUP($H66,DOM!EY$7:FD$41,6,0)</f>
        <v>3.2912907843596642E-2</v>
      </c>
      <c r="Q66" s="53">
        <f>VLOOKUP($H66,DOM!FS$7:FX$41,6,0)</f>
        <v>3.3334237738626107E-2</v>
      </c>
      <c r="R66" s="53">
        <f>VLOOKUP($H66,DOM!GM$7:GR$41,6,0)</f>
        <v>3.2876329678024493E-2</v>
      </c>
      <c r="S66" s="53">
        <f>VLOOKUP($H66,DOM!HG$7:HL$41,6,0)</f>
        <v>3.2090874959369659E-2</v>
      </c>
      <c r="T66" s="53">
        <f>VLOOKUP($H66,DOM!IA$7:IF$41,6,0)</f>
        <v>2.9723213030314527E-2</v>
      </c>
      <c r="U66" s="53">
        <f>VLOOKUP($H66,DOM!IU$7:IZ$41,6,0)</f>
        <v>3.3371768418497386E-2</v>
      </c>
      <c r="V66" s="53">
        <f>VLOOKUP($H66,DOM!JO$7:JT$41,6,0)</f>
        <v>4.2890569379141687E-2</v>
      </c>
      <c r="W66" s="53">
        <f>VLOOKUP($H66,DOM!KI$7:KN$41,6,0)</f>
        <v>3.5674300649317349E-2</v>
      </c>
      <c r="X66" s="53">
        <f>VLOOKUP($H66,DOM!LC$7:LH$41,6,0)</f>
        <v>3.1847683796446272E-2</v>
      </c>
      <c r="Y66" s="53" t="str">
        <f>VLOOKUP($H66,DOM!LW$7:MB$41,6,0)</f>
        <v/>
      </c>
      <c r="Z66" s="53" t="str">
        <f>VLOOKUP($H66,DOM!MQ$7:MV$41,6,0)</f>
        <v/>
      </c>
      <c r="AA66" s="53" t="str">
        <f>VLOOKUP($H66,DOM!NK$7:NP$41,6,0)</f>
        <v/>
      </c>
      <c r="AB66" s="53" t="str">
        <f>VLOOKUP($H66,DOM!OE$7:OJ$41,6,0)</f>
        <v/>
      </c>
      <c r="AC66" s="7"/>
      <c r="BD66" s="7"/>
    </row>
    <row r="67" spans="1:57" hidden="1" outlineLevel="1" x14ac:dyDescent="0.25">
      <c r="A67" s="66"/>
      <c r="B67" s="66"/>
      <c r="C67" s="66"/>
      <c r="D67" s="66"/>
      <c r="E67" s="66"/>
      <c r="F67" s="66"/>
      <c r="H67" s="49" t="s">
        <v>98</v>
      </c>
      <c r="I67" s="233">
        <f>VLOOKUP(H67,DOM!O$7:T$41,6,0)</f>
        <v>2.836480929774339E-2</v>
      </c>
      <c r="J67" s="233">
        <f>VLOOKUP($H67,DOM!AI$7:AN$41,6,0)</f>
        <v>3.1987774812351225E-2</v>
      </c>
      <c r="K67" s="233">
        <f>VLOOKUP($H67,DOM!BC$7:BH$41,6,0)</f>
        <v>3.4083496374635966E-2</v>
      </c>
      <c r="L67" s="233">
        <f>VLOOKUP($H67,DOM!BW$7:CB$41,6,0)</f>
        <v>2.6008378161853148E-2</v>
      </c>
      <c r="M67" s="233">
        <f>VLOOKUP($H67,DOM!CQ$7:CV$41,6,0)</f>
        <v>2.448266985637837E-2</v>
      </c>
      <c r="N67" s="233">
        <f>VLOOKUP($H67,DOM!DK$7:DP$41,6,0)</f>
        <v>3.2217383984074532E-2</v>
      </c>
      <c r="O67" s="233">
        <f>VLOOKUP($H67,DOM!EE$7:EJ$41,6,0)</f>
        <v>2.2599395068991182E-2</v>
      </c>
      <c r="P67" s="233">
        <f>VLOOKUP($H67,DOM!EY$7:FD$41,6,0)</f>
        <v>2.2450624471117724E-2</v>
      </c>
      <c r="Q67" s="233">
        <f>VLOOKUP($H67,DOM!FS$7:FX$41,6,0)</f>
        <v>2.7639793994574738E-2</v>
      </c>
      <c r="R67" s="233">
        <f>VLOOKUP($H67,DOM!GM$7:GR$41,6,0)</f>
        <v>2.7148798690335686E-2</v>
      </c>
      <c r="S67" s="233">
        <f>VLOOKUP($H67,DOM!HG$7:HL$41,6,0)</f>
        <v>3.0942778461706573E-2</v>
      </c>
      <c r="T67" s="233">
        <f>VLOOKUP($H67,DOM!IA$7:IF$41,6,0)</f>
        <v>2.8239273770722474E-2</v>
      </c>
      <c r="U67" s="233">
        <f>VLOOKUP($H67,DOM!IU$7:IZ$41,6,0)</f>
        <v>0</v>
      </c>
      <c r="V67" s="233">
        <f>VLOOKUP($H67,DOM!JO$7:JT$41,6,0)</f>
        <v>0</v>
      </c>
      <c r="W67" s="233">
        <f>VLOOKUP($H67,DOM!KI$7:KN$41,6,0)</f>
        <v>9.170245366506645E-3</v>
      </c>
      <c r="X67" s="233">
        <f>VLOOKUP($H67,DOM!LC$7:LH$41,6,0)</f>
        <v>2.3926050143195224E-2</v>
      </c>
      <c r="Y67" s="233" t="str">
        <f>VLOOKUP($H67,DOM!LW$7:MB$41,6,0)</f>
        <v/>
      </c>
      <c r="Z67" s="233" t="str">
        <f>VLOOKUP($H67,DOM!MQ$7:MV$41,6,0)</f>
        <v/>
      </c>
      <c r="AA67" s="233" t="str">
        <f>VLOOKUP($H67,DOM!NK$7:NP$41,6,0)</f>
        <v/>
      </c>
      <c r="AB67" s="233" t="str">
        <f>VLOOKUP($H67,DOM!OE$7:OJ$41,6,0)</f>
        <v/>
      </c>
      <c r="AC67" s="7"/>
      <c r="BD67" s="7"/>
    </row>
    <row r="68" spans="1:57" ht="15.75" collapsed="1" thickBot="1" x14ac:dyDescent="0.3">
      <c r="A68" s="66"/>
      <c r="B68" s="66"/>
      <c r="C68" s="66"/>
      <c r="D68" s="66"/>
      <c r="E68" s="66"/>
      <c r="F68" s="66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BD68" s="7"/>
    </row>
    <row r="69" spans="1:57" x14ac:dyDescent="0.25">
      <c r="A69" s="66"/>
      <c r="B69" s="65"/>
      <c r="C69" s="65"/>
      <c r="D69" s="66"/>
      <c r="E69" s="66"/>
      <c r="F69" s="66"/>
      <c r="H69" s="91" t="s">
        <v>100</v>
      </c>
      <c r="I69" s="91" t="s">
        <v>99</v>
      </c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BD69" s="7"/>
    </row>
    <row r="70" spans="1:57" ht="15.75" thickBot="1" x14ac:dyDescent="0.3">
      <c r="A70" s="66"/>
      <c r="B70" s="65">
        <f>MATCH(H72,Months,0)-1</f>
        <v>9</v>
      </c>
      <c r="C70" s="65"/>
      <c r="D70" s="66"/>
      <c r="E70" s="66"/>
      <c r="F70" s="66"/>
      <c r="I70" s="64">
        <v>2</v>
      </c>
      <c r="J70" s="64">
        <f>I70+1</f>
        <v>3</v>
      </c>
      <c r="K70" s="64">
        <f t="shared" ref="K70:Q70" si="1">J70+1</f>
        <v>4</v>
      </c>
      <c r="L70" s="64">
        <f t="shared" si="1"/>
        <v>5</v>
      </c>
      <c r="M70" s="64">
        <f t="shared" si="1"/>
        <v>6</v>
      </c>
      <c r="N70" s="64">
        <f t="shared" si="1"/>
        <v>7</v>
      </c>
      <c r="O70" s="64">
        <f t="shared" si="1"/>
        <v>8</v>
      </c>
      <c r="P70" s="64">
        <f t="shared" si="1"/>
        <v>9</v>
      </c>
      <c r="Q70" s="64">
        <f t="shared" si="1"/>
        <v>10</v>
      </c>
      <c r="R70" s="64">
        <f t="shared" ref="R70:AB70" si="2">Q70+1</f>
        <v>11</v>
      </c>
      <c r="S70" s="64">
        <f t="shared" si="2"/>
        <v>12</v>
      </c>
      <c r="T70" s="64">
        <f t="shared" si="2"/>
        <v>13</v>
      </c>
      <c r="U70" s="64">
        <f t="shared" si="2"/>
        <v>14</v>
      </c>
      <c r="V70" s="64">
        <f t="shared" si="2"/>
        <v>15</v>
      </c>
      <c r="W70" s="64">
        <f t="shared" si="2"/>
        <v>16</v>
      </c>
      <c r="X70" s="64">
        <f t="shared" si="2"/>
        <v>17</v>
      </c>
      <c r="Y70" s="64">
        <f t="shared" si="2"/>
        <v>18</v>
      </c>
      <c r="Z70" s="64">
        <f t="shared" si="2"/>
        <v>19</v>
      </c>
      <c r="AA70" s="64">
        <f t="shared" si="2"/>
        <v>20</v>
      </c>
      <c r="AB70" s="64">
        <f t="shared" si="2"/>
        <v>21</v>
      </c>
      <c r="AC70" s="7"/>
      <c r="BD70" s="7"/>
    </row>
    <row r="71" spans="1:57" x14ac:dyDescent="0.25">
      <c r="A71" s="66"/>
      <c r="B71" s="65"/>
      <c r="C71" s="65"/>
      <c r="D71" s="66"/>
      <c r="E71" s="66"/>
      <c r="F71" s="66"/>
      <c r="G71" s="88" t="s">
        <v>1</v>
      </c>
      <c r="H71" s="91" t="s">
        <v>2</v>
      </c>
      <c r="I71" s="91" t="str">
        <f>'Raw Data'!I2</f>
        <v>APAC Triage</v>
      </c>
      <c r="J71" s="91" t="str">
        <f>'Raw Data'!J2</f>
        <v>APAC Hindi</v>
      </c>
      <c r="K71" s="91" t="str">
        <f>'Raw Data'!K2</f>
        <v>APAC TS Chat</v>
      </c>
      <c r="L71" s="91" t="str">
        <f>'Raw Data'!L2</f>
        <v>APAC Con CS Email</v>
      </c>
      <c r="M71" s="91" t="str">
        <f>'Raw Data'!M2</f>
        <v>EMEA Triage</v>
      </c>
      <c r="N71" s="91" t="str">
        <f>'Raw Data'!N2</f>
        <v>EMEA TS Chat</v>
      </c>
      <c r="O71" s="91" t="str">
        <f>'Raw Data'!O2</f>
        <v>EMEA CS Chat</v>
      </c>
      <c r="P71" s="91" t="str">
        <f>'Raw Data'!P2</f>
        <v>Retention</v>
      </c>
      <c r="Q71" s="91" t="str">
        <f>'Raw Data'!Q2</f>
        <v>Rbay</v>
      </c>
      <c r="R71" s="91" t="str">
        <f>'Raw Data'!R2</f>
        <v>EMEA RA Desk</v>
      </c>
      <c r="S71" s="91" t="str">
        <f>'Raw Data'!S2</f>
        <v>APAC RA Desk</v>
      </c>
      <c r="T71" s="91" t="str">
        <f>'Raw Data'!T2</f>
        <v>WTD</v>
      </c>
      <c r="U71" s="91" t="str">
        <f>'Raw Data'!U2</f>
        <v>Partner Portal</v>
      </c>
      <c r="V71" s="91" t="str">
        <f>'Raw Data'!V2</f>
        <v>DispatchNAEN</v>
      </c>
      <c r="W71" s="91" t="str">
        <f>'Raw Data'!W2</f>
        <v>ValidationEN</v>
      </c>
      <c r="X71" s="91" t="str">
        <f>'Raw Data'!X2</f>
        <v>APAC Corp</v>
      </c>
      <c r="Y71" s="91">
        <f>'Raw Data'!Y2</f>
        <v>17</v>
      </c>
      <c r="Z71" s="91">
        <f>'Raw Data'!Z2</f>
        <v>18</v>
      </c>
      <c r="AA71" s="91">
        <f>'Raw Data'!AA2</f>
        <v>19</v>
      </c>
      <c r="AB71" s="91">
        <f>'Raw Data'!AB2</f>
        <v>20</v>
      </c>
      <c r="AC71" s="7"/>
      <c r="AE71" s="192" t="str">
        <f t="shared" ref="AE71:AK71" si="3">I71</f>
        <v>APAC Triage</v>
      </c>
      <c r="AF71" s="91" t="str">
        <f t="shared" si="3"/>
        <v>APAC Hindi</v>
      </c>
      <c r="AG71" s="91" t="str">
        <f t="shared" si="3"/>
        <v>APAC TS Chat</v>
      </c>
      <c r="AH71" s="91" t="str">
        <f t="shared" si="3"/>
        <v>APAC Con CS Email</v>
      </c>
      <c r="AI71" s="91" t="str">
        <f t="shared" si="3"/>
        <v>EMEA Triage</v>
      </c>
      <c r="AJ71" s="91" t="str">
        <f t="shared" si="3"/>
        <v>EMEA TS Chat</v>
      </c>
      <c r="AK71" s="91" t="str">
        <f t="shared" si="3"/>
        <v>EMEA CS Chat</v>
      </c>
      <c r="AL71" s="91" t="str">
        <f t="shared" ref="AL71:AX71" si="4">P71</f>
        <v>Retention</v>
      </c>
      <c r="AM71" s="91" t="str">
        <f t="shared" si="4"/>
        <v>Rbay</v>
      </c>
      <c r="AN71" s="91" t="str">
        <f t="shared" si="4"/>
        <v>EMEA RA Desk</v>
      </c>
      <c r="AO71" s="91" t="str">
        <f t="shared" si="4"/>
        <v>APAC RA Desk</v>
      </c>
      <c r="AP71" s="91" t="str">
        <f t="shared" si="4"/>
        <v>WTD</v>
      </c>
      <c r="AQ71" s="91" t="str">
        <f t="shared" si="4"/>
        <v>Partner Portal</v>
      </c>
      <c r="AR71" s="91" t="str">
        <f t="shared" si="4"/>
        <v>DispatchNAEN</v>
      </c>
      <c r="AS71" s="91" t="str">
        <f t="shared" si="4"/>
        <v>ValidationEN</v>
      </c>
      <c r="AT71" s="91" t="str">
        <f t="shared" si="4"/>
        <v>APAC Corp</v>
      </c>
      <c r="AU71" s="91">
        <f t="shared" si="4"/>
        <v>17</v>
      </c>
      <c r="AV71" s="91">
        <f t="shared" si="4"/>
        <v>18</v>
      </c>
      <c r="AW71" s="91">
        <f t="shared" si="4"/>
        <v>19</v>
      </c>
      <c r="AX71" s="91">
        <f t="shared" si="4"/>
        <v>20</v>
      </c>
    </row>
    <row r="72" spans="1:57" outlineLevel="1" x14ac:dyDescent="0.25">
      <c r="A72" s="66"/>
      <c r="B72" s="65">
        <f t="shared" ref="B72:B83" si="5">MONTH(DATEVALUE(H72&amp;" 1"))</f>
        <v>10</v>
      </c>
      <c r="C72" s="65" t="s">
        <v>7</v>
      </c>
      <c r="D72" s="66"/>
      <c r="E72" s="66"/>
      <c r="F72" s="66"/>
      <c r="G72" s="94">
        <v>2016</v>
      </c>
      <c r="H72" s="95" t="s">
        <v>16</v>
      </c>
      <c r="I72" s="92">
        <v>7091</v>
      </c>
      <c r="J72" s="92">
        <v>7900</v>
      </c>
      <c r="K72" s="92">
        <v>3285</v>
      </c>
      <c r="L72" s="92">
        <v>810</v>
      </c>
      <c r="M72" s="92">
        <v>14502</v>
      </c>
      <c r="N72" s="92">
        <v>2727</v>
      </c>
      <c r="O72" s="92">
        <v>9435</v>
      </c>
      <c r="P72" s="92">
        <v>87241</v>
      </c>
      <c r="Q72" s="92">
        <v>68125</v>
      </c>
      <c r="R72" s="92">
        <v>5075.7</v>
      </c>
      <c r="S72" s="92">
        <v>2481.85</v>
      </c>
      <c r="T72" s="92">
        <v>3767.32</v>
      </c>
      <c r="U72" s="92">
        <v>584</v>
      </c>
      <c r="V72" s="92">
        <v>1884</v>
      </c>
      <c r="W72" s="92">
        <v>14502</v>
      </c>
      <c r="X72" s="92">
        <v>3253</v>
      </c>
      <c r="Y72" s="92"/>
      <c r="Z72" s="92"/>
      <c r="AA72" s="92"/>
      <c r="AB72" s="92"/>
      <c r="AC72" s="179"/>
      <c r="AE72" s="173">
        <f>SUMPRODUCT(($BY$98:$CR$98=AE$71)*($BX$99:$BX$7500=$G72)*($BW$99:$BW$7500=$H72)*($BY$99:$CR$7500))</f>
        <v>7091.0000000000009</v>
      </c>
      <c r="AF72" s="92">
        <f t="shared" ref="AF72:AU87" si="6">SUMPRODUCT(($BY$98:$CR$98=AF$71)*($BX$99:$BX$7500=$G72)*($BW$99:$BW$7500=$H72)*($BY$99:$CR$7500))</f>
        <v>7900</v>
      </c>
      <c r="AG72" s="92">
        <f t="shared" si="6"/>
        <v>3285</v>
      </c>
      <c r="AH72" s="92">
        <f t="shared" si="6"/>
        <v>809.99999999999966</v>
      </c>
      <c r="AI72" s="92">
        <f t="shared" si="6"/>
        <v>14501.999999999996</v>
      </c>
      <c r="AJ72" s="92">
        <f t="shared" si="6"/>
        <v>2727.0000000000009</v>
      </c>
      <c r="AK72" s="92">
        <f t="shared" si="6"/>
        <v>9435</v>
      </c>
      <c r="AL72" s="92">
        <f t="shared" si="6"/>
        <v>87241</v>
      </c>
      <c r="AM72" s="92">
        <f t="shared" si="6"/>
        <v>68124.999999999971</v>
      </c>
      <c r="AN72" s="92">
        <f t="shared" si="6"/>
        <v>5075.6999999999989</v>
      </c>
      <c r="AO72" s="92">
        <f t="shared" si="6"/>
        <v>2481.8500000000004</v>
      </c>
      <c r="AP72" s="92">
        <f t="shared" si="6"/>
        <v>3767.3200000000011</v>
      </c>
      <c r="AQ72" s="92">
        <f t="shared" si="6"/>
        <v>584</v>
      </c>
      <c r="AR72" s="92">
        <f t="shared" si="6"/>
        <v>1884</v>
      </c>
      <c r="AS72" s="92">
        <f t="shared" si="6"/>
        <v>14502.000000000002</v>
      </c>
      <c r="AT72" s="92">
        <f t="shared" si="6"/>
        <v>3253.0000000000009</v>
      </c>
      <c r="AU72" s="92">
        <f t="shared" si="6"/>
        <v>0</v>
      </c>
      <c r="AV72" s="92">
        <f t="shared" ref="AV72:AX95" si="7">SUMPRODUCT(($BY$98:$CR$98=AV$71)*($BX$99:$BX$7500=$G72)*($BW$99:$BW$7500=$H72)*($BY$99:$CR$7500))</f>
        <v>0</v>
      </c>
      <c r="AW72" s="92">
        <f t="shared" si="7"/>
        <v>0</v>
      </c>
      <c r="AX72" s="92">
        <f t="shared" si="7"/>
        <v>0</v>
      </c>
    </row>
    <row r="73" spans="1:57" outlineLevel="1" x14ac:dyDescent="0.25">
      <c r="A73" s="66"/>
      <c r="B73" s="65">
        <f t="shared" si="5"/>
        <v>11</v>
      </c>
      <c r="C73" s="65" t="s">
        <v>8</v>
      </c>
      <c r="D73" s="66"/>
      <c r="E73" s="66"/>
      <c r="F73" s="66"/>
      <c r="G73" s="94">
        <f>IF(H73="Jan",G72+1,G72)</f>
        <v>2016</v>
      </c>
      <c r="H73" s="95" t="str">
        <f>IFERROR(INDEX(Months,MOD($B$70+ROWS($H$73:H73),12)+1),"")</f>
        <v>Nov</v>
      </c>
      <c r="I73" s="92">
        <v>6933</v>
      </c>
      <c r="J73" s="92">
        <v>7899</v>
      </c>
      <c r="K73" s="92">
        <v>3765</v>
      </c>
      <c r="L73" s="92">
        <v>855</v>
      </c>
      <c r="M73" s="92">
        <v>14390</v>
      </c>
      <c r="N73" s="92"/>
      <c r="O73" s="92"/>
      <c r="P73" s="92">
        <v>90039</v>
      </c>
      <c r="Q73" s="92">
        <v>67921</v>
      </c>
      <c r="R73" s="92"/>
      <c r="S73" s="92">
        <v>2426.5499999999997</v>
      </c>
      <c r="T73" s="92">
        <v>3736.1600000000003</v>
      </c>
      <c r="U73" s="92">
        <v>528</v>
      </c>
      <c r="V73" s="92">
        <v>1641</v>
      </c>
      <c r="W73" s="92">
        <v>13221</v>
      </c>
      <c r="X73" s="92">
        <v>3364</v>
      </c>
      <c r="Y73" s="92"/>
      <c r="Z73" s="92"/>
      <c r="AA73" s="92"/>
      <c r="AB73" s="92"/>
      <c r="AC73" s="179"/>
      <c r="AE73" s="173">
        <f t="shared" ref="AE73:AT88" si="8">SUMPRODUCT(($BY$98:$CR$98=AE$71)*($BX$99:$BX$7500=$G73)*($BW$99:$BW$7500=$H73)*($BY$99:$CR$7500))</f>
        <v>6932.9999999999991</v>
      </c>
      <c r="AF73" s="92">
        <f t="shared" si="6"/>
        <v>7898.9999999999973</v>
      </c>
      <c r="AG73" s="92">
        <f t="shared" si="6"/>
        <v>3765</v>
      </c>
      <c r="AH73" s="92">
        <f t="shared" si="6"/>
        <v>855</v>
      </c>
      <c r="AI73" s="92">
        <f t="shared" si="6"/>
        <v>14390</v>
      </c>
      <c r="AJ73" s="92">
        <f t="shared" si="6"/>
        <v>0</v>
      </c>
      <c r="AK73" s="92">
        <f t="shared" si="6"/>
        <v>0</v>
      </c>
      <c r="AL73" s="92">
        <f t="shared" si="6"/>
        <v>90039</v>
      </c>
      <c r="AM73" s="92">
        <f t="shared" si="6"/>
        <v>67921</v>
      </c>
      <c r="AN73" s="92">
        <f t="shared" si="6"/>
        <v>0</v>
      </c>
      <c r="AO73" s="92">
        <f t="shared" si="6"/>
        <v>2426.5499999999993</v>
      </c>
      <c r="AP73" s="92">
        <f t="shared" si="6"/>
        <v>3736.1600000000003</v>
      </c>
      <c r="AQ73" s="92">
        <f t="shared" si="6"/>
        <v>527.99999999999989</v>
      </c>
      <c r="AR73" s="92">
        <f t="shared" si="6"/>
        <v>1641</v>
      </c>
      <c r="AS73" s="92">
        <f t="shared" si="6"/>
        <v>13221</v>
      </c>
      <c r="AT73" s="92">
        <f t="shared" si="6"/>
        <v>3364</v>
      </c>
      <c r="AU73" s="92">
        <f t="shared" si="6"/>
        <v>0</v>
      </c>
      <c r="AV73" s="92">
        <f t="shared" si="7"/>
        <v>0</v>
      </c>
      <c r="AW73" s="92">
        <f t="shared" si="7"/>
        <v>0</v>
      </c>
      <c r="AX73" s="92">
        <f t="shared" si="7"/>
        <v>0</v>
      </c>
      <c r="BC73" s="179"/>
      <c r="BD73" s="179"/>
      <c r="BE73" s="179"/>
    </row>
    <row r="74" spans="1:57" outlineLevel="1" x14ac:dyDescent="0.25">
      <c r="A74" s="66"/>
      <c r="B74" s="65">
        <f t="shared" si="5"/>
        <v>12</v>
      </c>
      <c r="C74" s="65" t="s">
        <v>9</v>
      </c>
      <c r="D74" s="66"/>
      <c r="E74" s="66"/>
      <c r="F74" s="66"/>
      <c r="G74" s="94">
        <f t="shared" ref="G74:G95" si="9">IF(H74="Jan",G73+1,G73)</f>
        <v>2016</v>
      </c>
      <c r="H74" s="95" t="str">
        <f>IFERROR(INDEX(Months,MOD($B$70+ROWS($H$73:H74),12)+1),"")</f>
        <v>Dec</v>
      </c>
      <c r="I74" s="92">
        <v>6073</v>
      </c>
      <c r="J74" s="92">
        <v>7962</v>
      </c>
      <c r="K74" s="92">
        <v>4425</v>
      </c>
      <c r="L74" s="92">
        <v>855</v>
      </c>
      <c r="M74" s="92">
        <v>13640</v>
      </c>
      <c r="N74" s="92"/>
      <c r="O74" s="92"/>
      <c r="P74" s="92">
        <v>95039</v>
      </c>
      <c r="Q74" s="92">
        <v>72855</v>
      </c>
      <c r="R74" s="92"/>
      <c r="S74" s="92">
        <v>2125.5499999999997</v>
      </c>
      <c r="T74" s="92">
        <v>3506.4936000000007</v>
      </c>
      <c r="U74" s="92">
        <v>551</v>
      </c>
      <c r="V74" s="92">
        <v>1618</v>
      </c>
      <c r="W74" s="92">
        <v>12999</v>
      </c>
      <c r="X74" s="92">
        <v>3413</v>
      </c>
      <c r="Y74" s="92"/>
      <c r="Z74" s="92"/>
      <c r="AA74" s="92"/>
      <c r="AB74" s="92"/>
      <c r="AC74" s="179"/>
      <c r="AE74" s="173">
        <f t="shared" si="8"/>
        <v>6073</v>
      </c>
      <c r="AF74" s="92">
        <f t="shared" si="6"/>
        <v>7962</v>
      </c>
      <c r="AG74" s="92">
        <f t="shared" si="6"/>
        <v>4425</v>
      </c>
      <c r="AH74" s="92">
        <f t="shared" si="6"/>
        <v>854.99999999999989</v>
      </c>
      <c r="AI74" s="92">
        <f t="shared" si="6"/>
        <v>13639.999999999998</v>
      </c>
      <c r="AJ74" s="92">
        <f t="shared" si="6"/>
        <v>0</v>
      </c>
      <c r="AK74" s="92">
        <f t="shared" si="6"/>
        <v>0</v>
      </c>
      <c r="AL74" s="92">
        <f t="shared" si="6"/>
        <v>95039</v>
      </c>
      <c r="AM74" s="92">
        <f t="shared" si="6"/>
        <v>72855</v>
      </c>
      <c r="AN74" s="92">
        <f t="shared" si="6"/>
        <v>0</v>
      </c>
      <c r="AO74" s="92">
        <f t="shared" si="6"/>
        <v>2125.5499999999997</v>
      </c>
      <c r="AP74" s="92">
        <f t="shared" si="6"/>
        <v>3506.4936000000002</v>
      </c>
      <c r="AQ74" s="92">
        <f t="shared" si="6"/>
        <v>550.99999999999989</v>
      </c>
      <c r="AR74" s="92">
        <f t="shared" si="6"/>
        <v>1618</v>
      </c>
      <c r="AS74" s="92">
        <f t="shared" si="6"/>
        <v>12999</v>
      </c>
      <c r="AT74" s="92">
        <f t="shared" si="6"/>
        <v>3412.9999999999995</v>
      </c>
      <c r="AU74" s="92">
        <f t="shared" si="6"/>
        <v>0</v>
      </c>
      <c r="AV74" s="92">
        <f t="shared" si="7"/>
        <v>0</v>
      </c>
      <c r="AW74" s="92">
        <f t="shared" si="7"/>
        <v>0</v>
      </c>
      <c r="AX74" s="92">
        <f t="shared" si="7"/>
        <v>0</v>
      </c>
      <c r="BC74" s="179"/>
      <c r="BD74" s="179"/>
      <c r="BE74" s="179"/>
    </row>
    <row r="75" spans="1:57" outlineLevel="1" x14ac:dyDescent="0.25">
      <c r="A75" s="66"/>
      <c r="B75" s="65">
        <f t="shared" si="5"/>
        <v>1</v>
      </c>
      <c r="C75" s="65" t="s">
        <v>10</v>
      </c>
      <c r="D75" s="66"/>
      <c r="E75" s="66"/>
      <c r="F75" s="66"/>
      <c r="G75" s="94">
        <f t="shared" si="9"/>
        <v>2017</v>
      </c>
      <c r="H75" s="95" t="str">
        <f>IFERROR(INDEX(Months,MOD($B$70+ROWS($H$73:H75),12)+1),"")</f>
        <v>Jan</v>
      </c>
      <c r="I75" s="92">
        <v>6933</v>
      </c>
      <c r="J75" s="92">
        <v>7664</v>
      </c>
      <c r="K75" s="92">
        <v>3722</v>
      </c>
      <c r="L75" s="92">
        <v>880</v>
      </c>
      <c r="M75" s="92"/>
      <c r="N75" s="92"/>
      <c r="O75" s="92"/>
      <c r="P75" s="92">
        <v>96672</v>
      </c>
      <c r="Q75" s="92">
        <v>80784</v>
      </c>
      <c r="R75" s="92"/>
      <c r="S75" s="92">
        <v>2426.5499999999997</v>
      </c>
      <c r="T75" s="92"/>
      <c r="U75" s="92">
        <v>606</v>
      </c>
      <c r="V75" s="92">
        <v>1734</v>
      </c>
      <c r="W75" s="92">
        <v>14363</v>
      </c>
      <c r="X75" s="92">
        <v>3567</v>
      </c>
      <c r="Y75" s="92"/>
      <c r="Z75" s="92"/>
      <c r="AA75" s="92"/>
      <c r="AB75" s="92"/>
      <c r="AC75" s="179"/>
      <c r="AE75" s="173">
        <f t="shared" si="8"/>
        <v>6933</v>
      </c>
      <c r="AF75" s="92">
        <f t="shared" si="6"/>
        <v>7664</v>
      </c>
      <c r="AG75" s="92">
        <f t="shared" si="6"/>
        <v>3722</v>
      </c>
      <c r="AH75" s="92">
        <f t="shared" si="6"/>
        <v>879.99999999999989</v>
      </c>
      <c r="AI75" s="92">
        <f t="shared" si="6"/>
        <v>0</v>
      </c>
      <c r="AJ75" s="92">
        <f t="shared" si="6"/>
        <v>0</v>
      </c>
      <c r="AK75" s="92">
        <f t="shared" si="6"/>
        <v>0</v>
      </c>
      <c r="AL75" s="92">
        <f t="shared" si="6"/>
        <v>96672</v>
      </c>
      <c r="AM75" s="92">
        <f t="shared" si="6"/>
        <v>80783.999999999971</v>
      </c>
      <c r="AN75" s="92">
        <f t="shared" si="6"/>
        <v>0</v>
      </c>
      <c r="AO75" s="92">
        <f t="shared" si="6"/>
        <v>2426.5499999999997</v>
      </c>
      <c r="AP75" s="92">
        <f t="shared" si="6"/>
        <v>0</v>
      </c>
      <c r="AQ75" s="92">
        <f t="shared" si="6"/>
        <v>606.00000000000011</v>
      </c>
      <c r="AR75" s="92">
        <f t="shared" si="6"/>
        <v>1734</v>
      </c>
      <c r="AS75" s="92">
        <f t="shared" si="6"/>
        <v>14362.999999999998</v>
      </c>
      <c r="AT75" s="92">
        <f t="shared" si="6"/>
        <v>3566.9999999999995</v>
      </c>
      <c r="AU75" s="92">
        <f t="shared" si="6"/>
        <v>0</v>
      </c>
      <c r="AV75" s="92">
        <f t="shared" si="7"/>
        <v>0</v>
      </c>
      <c r="AW75" s="92">
        <f t="shared" si="7"/>
        <v>0</v>
      </c>
      <c r="AX75" s="92">
        <f t="shared" si="7"/>
        <v>0</v>
      </c>
      <c r="BC75" s="179"/>
      <c r="BD75" s="179"/>
      <c r="BE75" s="179"/>
    </row>
    <row r="76" spans="1:57" ht="15.75" hidden="1" thickBot="1" x14ac:dyDescent="0.3">
      <c r="A76" s="66"/>
      <c r="B76" s="65">
        <f t="shared" si="5"/>
        <v>2</v>
      </c>
      <c r="C76" s="65" t="s">
        <v>11</v>
      </c>
      <c r="D76" s="66"/>
      <c r="E76" s="66"/>
      <c r="F76" s="66"/>
      <c r="G76" s="194">
        <f t="shared" si="9"/>
        <v>2017</v>
      </c>
      <c r="H76" s="96" t="str">
        <f>IFERROR(INDEX(Months,MOD($B$70+ROWS($H$73:H76),12)+1),"")</f>
        <v>Feb</v>
      </c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179"/>
      <c r="AE76" s="193">
        <f t="shared" si="8"/>
        <v>0</v>
      </c>
      <c r="AF76" s="93">
        <f t="shared" si="6"/>
        <v>0</v>
      </c>
      <c r="AG76" s="93">
        <f t="shared" si="6"/>
        <v>0</v>
      </c>
      <c r="AH76" s="93">
        <f t="shared" si="6"/>
        <v>0</v>
      </c>
      <c r="AI76" s="93">
        <f t="shared" si="6"/>
        <v>0</v>
      </c>
      <c r="AJ76" s="93">
        <f t="shared" si="6"/>
        <v>0</v>
      </c>
      <c r="AK76" s="93">
        <f t="shared" si="6"/>
        <v>0</v>
      </c>
      <c r="AL76" s="93">
        <f t="shared" si="6"/>
        <v>0</v>
      </c>
      <c r="AM76" s="93">
        <f t="shared" si="6"/>
        <v>0</v>
      </c>
      <c r="AN76" s="93">
        <f t="shared" si="6"/>
        <v>0</v>
      </c>
      <c r="AO76" s="93">
        <f t="shared" si="6"/>
        <v>0</v>
      </c>
      <c r="AP76" s="93">
        <f t="shared" si="6"/>
        <v>0</v>
      </c>
      <c r="AQ76" s="93">
        <f t="shared" si="6"/>
        <v>0</v>
      </c>
      <c r="AR76" s="93">
        <f t="shared" si="6"/>
        <v>0</v>
      </c>
      <c r="AS76" s="93">
        <f t="shared" si="6"/>
        <v>0</v>
      </c>
      <c r="AT76" s="93">
        <f t="shared" si="6"/>
        <v>0</v>
      </c>
      <c r="AU76" s="93">
        <f t="shared" si="6"/>
        <v>0</v>
      </c>
      <c r="AV76" s="93">
        <f t="shared" si="7"/>
        <v>0</v>
      </c>
      <c r="AW76" s="93">
        <f t="shared" si="7"/>
        <v>0</v>
      </c>
      <c r="AX76" s="93">
        <f t="shared" si="7"/>
        <v>0</v>
      </c>
      <c r="BA76" s="220"/>
      <c r="BC76" s="179"/>
      <c r="BD76" s="179"/>
      <c r="BE76" s="179"/>
    </row>
    <row r="77" spans="1:57" hidden="1" outlineLevel="1" x14ac:dyDescent="0.25">
      <c r="A77" s="66"/>
      <c r="B77" s="65">
        <f t="shared" si="5"/>
        <v>3</v>
      </c>
      <c r="C77" s="65" t="s">
        <v>12</v>
      </c>
      <c r="D77" s="66"/>
      <c r="E77" s="66"/>
      <c r="F77" s="66"/>
      <c r="G77" s="94">
        <f t="shared" si="9"/>
        <v>2017</v>
      </c>
      <c r="H77" s="95" t="str">
        <f>IFERROR(INDEX(Months,MOD($B$70+ROWS($H$73:H77),12)+1),"")</f>
        <v>Mar</v>
      </c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  <c r="AA77" s="92"/>
      <c r="AB77" s="92"/>
      <c r="AC77" s="179"/>
      <c r="AE77" s="173">
        <f t="shared" si="8"/>
        <v>0</v>
      </c>
      <c r="AF77" s="92">
        <f t="shared" si="6"/>
        <v>0</v>
      </c>
      <c r="AG77" s="92">
        <f t="shared" si="6"/>
        <v>0</v>
      </c>
      <c r="AH77" s="92">
        <f t="shared" si="6"/>
        <v>0</v>
      </c>
      <c r="AI77" s="92">
        <f t="shared" si="6"/>
        <v>0</v>
      </c>
      <c r="AJ77" s="92">
        <f t="shared" si="6"/>
        <v>0</v>
      </c>
      <c r="AK77" s="92">
        <f t="shared" si="6"/>
        <v>0</v>
      </c>
      <c r="AL77" s="92">
        <f t="shared" si="6"/>
        <v>0</v>
      </c>
      <c r="AM77" s="92">
        <f t="shared" si="6"/>
        <v>0</v>
      </c>
      <c r="AN77" s="92">
        <f t="shared" si="6"/>
        <v>0</v>
      </c>
      <c r="AO77" s="92">
        <f t="shared" si="6"/>
        <v>0</v>
      </c>
      <c r="AP77" s="92">
        <f t="shared" si="6"/>
        <v>0</v>
      </c>
      <c r="AQ77" s="92">
        <f t="shared" si="6"/>
        <v>0</v>
      </c>
      <c r="AR77" s="92">
        <f t="shared" si="6"/>
        <v>0</v>
      </c>
      <c r="AS77" s="92">
        <f t="shared" si="6"/>
        <v>0</v>
      </c>
      <c r="AT77" s="92">
        <f t="shared" si="6"/>
        <v>0</v>
      </c>
      <c r="AU77" s="92">
        <f t="shared" si="6"/>
        <v>0</v>
      </c>
      <c r="AV77" s="92">
        <f t="shared" si="7"/>
        <v>0</v>
      </c>
      <c r="AW77" s="92">
        <f t="shared" si="7"/>
        <v>0</v>
      </c>
      <c r="AX77" s="92">
        <f t="shared" si="7"/>
        <v>0</v>
      </c>
      <c r="BA77" s="220"/>
      <c r="BC77" s="179"/>
      <c r="BD77" s="179"/>
      <c r="BE77" s="179"/>
    </row>
    <row r="78" spans="1:57" hidden="1" outlineLevel="1" x14ac:dyDescent="0.25">
      <c r="A78" s="66"/>
      <c r="B78" s="65">
        <f t="shared" si="5"/>
        <v>4</v>
      </c>
      <c r="C78" s="65" t="s">
        <v>13</v>
      </c>
      <c r="D78" s="66"/>
      <c r="E78" s="66"/>
      <c r="F78" s="66"/>
      <c r="G78" s="94">
        <f t="shared" si="9"/>
        <v>2017</v>
      </c>
      <c r="H78" s="95" t="str">
        <f>IFERROR(INDEX(Months,MOD($B$70+ROWS($H$73:H78),12)+1),"")</f>
        <v>Apr</v>
      </c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  <c r="AA78" s="92"/>
      <c r="AB78" s="92"/>
      <c r="AC78" s="179"/>
      <c r="AE78" s="173">
        <f t="shared" si="8"/>
        <v>0</v>
      </c>
      <c r="AF78" s="92">
        <f t="shared" si="6"/>
        <v>0</v>
      </c>
      <c r="AG78" s="92">
        <f t="shared" si="6"/>
        <v>0</v>
      </c>
      <c r="AH78" s="92">
        <f t="shared" si="6"/>
        <v>0</v>
      </c>
      <c r="AI78" s="92">
        <f t="shared" si="6"/>
        <v>0</v>
      </c>
      <c r="AJ78" s="92">
        <f t="shared" si="6"/>
        <v>0</v>
      </c>
      <c r="AK78" s="92">
        <f t="shared" si="6"/>
        <v>0</v>
      </c>
      <c r="AL78" s="92">
        <f t="shared" si="6"/>
        <v>0</v>
      </c>
      <c r="AM78" s="92">
        <f t="shared" si="6"/>
        <v>0</v>
      </c>
      <c r="AN78" s="92">
        <f t="shared" si="6"/>
        <v>0</v>
      </c>
      <c r="AO78" s="92">
        <f t="shared" si="6"/>
        <v>0</v>
      </c>
      <c r="AP78" s="92">
        <f t="shared" si="6"/>
        <v>0</v>
      </c>
      <c r="AQ78" s="92">
        <f t="shared" si="6"/>
        <v>0</v>
      </c>
      <c r="AR78" s="92">
        <f t="shared" si="6"/>
        <v>0</v>
      </c>
      <c r="AS78" s="92">
        <f t="shared" si="6"/>
        <v>0</v>
      </c>
      <c r="AT78" s="92">
        <f t="shared" si="6"/>
        <v>0</v>
      </c>
      <c r="AU78" s="92">
        <f t="shared" si="6"/>
        <v>0</v>
      </c>
      <c r="AV78" s="92">
        <f t="shared" si="7"/>
        <v>0</v>
      </c>
      <c r="AW78" s="92">
        <f t="shared" si="7"/>
        <v>0</v>
      </c>
      <c r="AX78" s="92">
        <f t="shared" si="7"/>
        <v>0</v>
      </c>
      <c r="BA78" s="220"/>
      <c r="BC78" s="179"/>
      <c r="BD78" s="179"/>
      <c r="BE78" s="179"/>
    </row>
    <row r="79" spans="1:57" hidden="1" outlineLevel="1" x14ac:dyDescent="0.25">
      <c r="A79" s="66"/>
      <c r="B79" s="65">
        <f t="shared" si="5"/>
        <v>5</v>
      </c>
      <c r="C79" s="65" t="s">
        <v>14</v>
      </c>
      <c r="D79" s="66"/>
      <c r="E79" s="66"/>
      <c r="F79" s="66"/>
      <c r="G79" s="94">
        <f t="shared" si="9"/>
        <v>2017</v>
      </c>
      <c r="H79" s="95" t="str">
        <f>IFERROR(INDEX(Months,MOD($B$70+ROWS($H$73:H79),12)+1),"")</f>
        <v>May</v>
      </c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  <c r="AA79" s="92"/>
      <c r="AB79" s="92"/>
      <c r="AC79" s="179"/>
      <c r="AE79" s="173">
        <f t="shared" si="8"/>
        <v>0</v>
      </c>
      <c r="AF79" s="92">
        <f t="shared" si="6"/>
        <v>0</v>
      </c>
      <c r="AG79" s="92">
        <f t="shared" si="6"/>
        <v>0</v>
      </c>
      <c r="AH79" s="92">
        <f t="shared" si="6"/>
        <v>0</v>
      </c>
      <c r="AI79" s="92">
        <f t="shared" si="6"/>
        <v>0</v>
      </c>
      <c r="AJ79" s="92">
        <f t="shared" si="6"/>
        <v>0</v>
      </c>
      <c r="AK79" s="92">
        <f t="shared" si="6"/>
        <v>0</v>
      </c>
      <c r="AL79" s="92">
        <f t="shared" si="6"/>
        <v>0</v>
      </c>
      <c r="AM79" s="92">
        <f t="shared" si="6"/>
        <v>0</v>
      </c>
      <c r="AN79" s="92">
        <f t="shared" si="6"/>
        <v>0</v>
      </c>
      <c r="AO79" s="92">
        <f t="shared" si="6"/>
        <v>0</v>
      </c>
      <c r="AP79" s="92">
        <f t="shared" si="6"/>
        <v>0</v>
      </c>
      <c r="AQ79" s="92">
        <f t="shared" si="6"/>
        <v>0</v>
      </c>
      <c r="AR79" s="92">
        <f t="shared" si="6"/>
        <v>0</v>
      </c>
      <c r="AS79" s="92">
        <f t="shared" si="6"/>
        <v>0</v>
      </c>
      <c r="AT79" s="92">
        <f t="shared" si="6"/>
        <v>0</v>
      </c>
      <c r="AU79" s="92">
        <f t="shared" si="6"/>
        <v>0</v>
      </c>
      <c r="AV79" s="92">
        <f t="shared" si="7"/>
        <v>0</v>
      </c>
      <c r="AW79" s="92">
        <f t="shared" si="7"/>
        <v>0</v>
      </c>
      <c r="AX79" s="92">
        <f t="shared" si="7"/>
        <v>0</v>
      </c>
      <c r="BA79" s="220"/>
      <c r="BC79" s="179"/>
      <c r="BD79" s="179"/>
      <c r="BE79" s="179"/>
    </row>
    <row r="80" spans="1:57" hidden="1" outlineLevel="1" x14ac:dyDescent="0.25">
      <c r="A80" s="66"/>
      <c r="B80" s="65">
        <f t="shared" si="5"/>
        <v>6</v>
      </c>
      <c r="C80" s="65" t="s">
        <v>15</v>
      </c>
      <c r="D80" s="66"/>
      <c r="E80" s="66"/>
      <c r="F80" s="66"/>
      <c r="G80" s="94">
        <f t="shared" si="9"/>
        <v>2017</v>
      </c>
      <c r="H80" s="95" t="str">
        <f>IFERROR(INDEX(Months,MOD($B$70+ROWS($H$73:H80),12)+1),"")</f>
        <v>Jun</v>
      </c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  <c r="AA80" s="92"/>
      <c r="AB80" s="92"/>
      <c r="AC80" s="179"/>
      <c r="AE80" s="173">
        <f t="shared" si="8"/>
        <v>0</v>
      </c>
      <c r="AF80" s="92">
        <f t="shared" si="6"/>
        <v>0</v>
      </c>
      <c r="AG80" s="92">
        <f t="shared" si="6"/>
        <v>0</v>
      </c>
      <c r="AH80" s="92">
        <f t="shared" si="6"/>
        <v>0</v>
      </c>
      <c r="AI80" s="92">
        <f t="shared" si="6"/>
        <v>0</v>
      </c>
      <c r="AJ80" s="92">
        <f t="shared" si="6"/>
        <v>0</v>
      </c>
      <c r="AK80" s="92">
        <f t="shared" si="6"/>
        <v>0</v>
      </c>
      <c r="AL80" s="92">
        <f t="shared" si="6"/>
        <v>0</v>
      </c>
      <c r="AM80" s="92">
        <f t="shared" si="6"/>
        <v>0</v>
      </c>
      <c r="AN80" s="92">
        <f t="shared" si="6"/>
        <v>0</v>
      </c>
      <c r="AO80" s="92">
        <f t="shared" si="6"/>
        <v>0</v>
      </c>
      <c r="AP80" s="92">
        <f t="shared" si="6"/>
        <v>0</v>
      </c>
      <c r="AQ80" s="92">
        <f t="shared" si="6"/>
        <v>0</v>
      </c>
      <c r="AR80" s="92">
        <f t="shared" si="6"/>
        <v>0</v>
      </c>
      <c r="AS80" s="92">
        <f t="shared" si="6"/>
        <v>0</v>
      </c>
      <c r="AT80" s="92">
        <f t="shared" si="6"/>
        <v>0</v>
      </c>
      <c r="AU80" s="92">
        <f t="shared" si="6"/>
        <v>0</v>
      </c>
      <c r="AV80" s="92">
        <f t="shared" si="7"/>
        <v>0</v>
      </c>
      <c r="AW80" s="92">
        <f t="shared" si="7"/>
        <v>0</v>
      </c>
      <c r="AX80" s="92">
        <f t="shared" si="7"/>
        <v>0</v>
      </c>
      <c r="BA80" s="220"/>
      <c r="BC80" s="179"/>
      <c r="BD80" s="179"/>
      <c r="BE80" s="179"/>
    </row>
    <row r="81" spans="1:57" hidden="1" outlineLevel="1" x14ac:dyDescent="0.25">
      <c r="A81" s="66"/>
      <c r="B81" s="65">
        <f t="shared" si="5"/>
        <v>7</v>
      </c>
      <c r="C81" s="65" t="s">
        <v>16</v>
      </c>
      <c r="D81" s="66"/>
      <c r="E81" s="66"/>
      <c r="F81" s="66"/>
      <c r="G81" s="94">
        <f t="shared" si="9"/>
        <v>2017</v>
      </c>
      <c r="H81" s="95" t="str">
        <f>IFERROR(INDEX(Months,MOD($B$70+ROWS($H$73:H81),12)+1),"")</f>
        <v>Jul</v>
      </c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  <c r="AA81" s="92"/>
      <c r="AB81" s="92"/>
      <c r="AC81" s="179"/>
      <c r="AE81" s="173">
        <f t="shared" si="8"/>
        <v>0</v>
      </c>
      <c r="AF81" s="92">
        <f t="shared" si="6"/>
        <v>0</v>
      </c>
      <c r="AG81" s="92">
        <f t="shared" si="6"/>
        <v>0</v>
      </c>
      <c r="AH81" s="92">
        <f t="shared" si="6"/>
        <v>0</v>
      </c>
      <c r="AI81" s="92">
        <f t="shared" si="6"/>
        <v>0</v>
      </c>
      <c r="AJ81" s="92">
        <f t="shared" si="6"/>
        <v>0</v>
      </c>
      <c r="AK81" s="92">
        <f t="shared" si="6"/>
        <v>0</v>
      </c>
      <c r="AL81" s="92">
        <f t="shared" si="6"/>
        <v>0</v>
      </c>
      <c r="AM81" s="92">
        <f t="shared" si="6"/>
        <v>0</v>
      </c>
      <c r="AN81" s="92">
        <f t="shared" si="6"/>
        <v>0</v>
      </c>
      <c r="AO81" s="92">
        <f t="shared" si="6"/>
        <v>0</v>
      </c>
      <c r="AP81" s="92">
        <f t="shared" si="6"/>
        <v>0</v>
      </c>
      <c r="AQ81" s="92">
        <f t="shared" si="6"/>
        <v>0</v>
      </c>
      <c r="AR81" s="92">
        <f t="shared" si="6"/>
        <v>0</v>
      </c>
      <c r="AS81" s="92">
        <f t="shared" si="6"/>
        <v>0</v>
      </c>
      <c r="AT81" s="92">
        <f t="shared" si="6"/>
        <v>0</v>
      </c>
      <c r="AU81" s="92">
        <f t="shared" si="6"/>
        <v>0</v>
      </c>
      <c r="AV81" s="92">
        <f t="shared" si="7"/>
        <v>0</v>
      </c>
      <c r="AW81" s="92">
        <f t="shared" si="7"/>
        <v>0</v>
      </c>
      <c r="AX81" s="92">
        <f t="shared" si="7"/>
        <v>0</v>
      </c>
      <c r="BA81" s="220"/>
      <c r="BC81" s="179"/>
      <c r="BD81" s="179"/>
      <c r="BE81" s="179"/>
    </row>
    <row r="82" spans="1:57" hidden="1" outlineLevel="1" x14ac:dyDescent="0.25">
      <c r="A82" s="66"/>
      <c r="B82" s="65">
        <f t="shared" si="5"/>
        <v>8</v>
      </c>
      <c r="C82" s="65" t="s">
        <v>17</v>
      </c>
      <c r="D82" s="66"/>
      <c r="E82" s="66"/>
      <c r="F82" s="66"/>
      <c r="G82" s="94">
        <f t="shared" si="9"/>
        <v>2017</v>
      </c>
      <c r="H82" s="95" t="str">
        <f>IFERROR(INDEX(Months,MOD($B$70+ROWS($H$73:H82),12)+1),"")</f>
        <v>Aug</v>
      </c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  <c r="AA82" s="92"/>
      <c r="AB82" s="92"/>
      <c r="AC82" s="179"/>
      <c r="AE82" s="173">
        <f t="shared" si="8"/>
        <v>0</v>
      </c>
      <c r="AF82" s="92">
        <f t="shared" si="6"/>
        <v>0</v>
      </c>
      <c r="AG82" s="92">
        <f t="shared" si="6"/>
        <v>0</v>
      </c>
      <c r="AH82" s="92">
        <f t="shared" si="6"/>
        <v>0</v>
      </c>
      <c r="AI82" s="92">
        <f t="shared" si="6"/>
        <v>0</v>
      </c>
      <c r="AJ82" s="92">
        <f t="shared" si="6"/>
        <v>0</v>
      </c>
      <c r="AK82" s="92">
        <f t="shared" si="6"/>
        <v>0</v>
      </c>
      <c r="AL82" s="92">
        <f t="shared" si="6"/>
        <v>0</v>
      </c>
      <c r="AM82" s="92">
        <f t="shared" si="6"/>
        <v>0</v>
      </c>
      <c r="AN82" s="92">
        <f t="shared" si="6"/>
        <v>0</v>
      </c>
      <c r="AO82" s="92">
        <f t="shared" si="6"/>
        <v>0</v>
      </c>
      <c r="AP82" s="92">
        <f t="shared" si="6"/>
        <v>0</v>
      </c>
      <c r="AQ82" s="92">
        <f t="shared" si="6"/>
        <v>0</v>
      </c>
      <c r="AR82" s="92">
        <f t="shared" si="6"/>
        <v>0</v>
      </c>
      <c r="AS82" s="92">
        <f t="shared" si="6"/>
        <v>0</v>
      </c>
      <c r="AT82" s="92">
        <f t="shared" si="6"/>
        <v>0</v>
      </c>
      <c r="AU82" s="92">
        <f t="shared" si="6"/>
        <v>0</v>
      </c>
      <c r="AV82" s="92">
        <f t="shared" si="7"/>
        <v>0</v>
      </c>
      <c r="AW82" s="92">
        <f t="shared" si="7"/>
        <v>0</v>
      </c>
      <c r="AX82" s="92">
        <f t="shared" si="7"/>
        <v>0</v>
      </c>
      <c r="BA82" s="220"/>
      <c r="BC82" s="179"/>
      <c r="BD82" s="179"/>
      <c r="BE82" s="179"/>
    </row>
    <row r="83" spans="1:57" hidden="1" outlineLevel="1" x14ac:dyDescent="0.25">
      <c r="A83" s="66"/>
      <c r="B83" s="65">
        <f t="shared" si="5"/>
        <v>9</v>
      </c>
      <c r="C83" s="65" t="s">
        <v>18</v>
      </c>
      <c r="D83" s="66"/>
      <c r="E83" s="66"/>
      <c r="F83" s="66"/>
      <c r="G83" s="94">
        <f t="shared" si="9"/>
        <v>2017</v>
      </c>
      <c r="H83" s="95" t="str">
        <f>IFERROR(INDEX(Months,MOD($B$70+ROWS($H$73:H83),12)+1),"")</f>
        <v>Sep</v>
      </c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  <c r="AA83" s="92"/>
      <c r="AB83" s="92"/>
      <c r="AC83" s="179"/>
      <c r="AE83" s="173">
        <f t="shared" si="8"/>
        <v>0</v>
      </c>
      <c r="AF83" s="92">
        <f t="shared" si="6"/>
        <v>0</v>
      </c>
      <c r="AG83" s="92">
        <f t="shared" si="6"/>
        <v>0</v>
      </c>
      <c r="AH83" s="92">
        <f t="shared" si="6"/>
        <v>0</v>
      </c>
      <c r="AI83" s="92">
        <f t="shared" si="6"/>
        <v>0</v>
      </c>
      <c r="AJ83" s="92">
        <f t="shared" si="6"/>
        <v>0</v>
      </c>
      <c r="AK83" s="92">
        <f t="shared" si="6"/>
        <v>0</v>
      </c>
      <c r="AL83" s="92">
        <f t="shared" si="6"/>
        <v>0</v>
      </c>
      <c r="AM83" s="92">
        <f t="shared" si="6"/>
        <v>0</v>
      </c>
      <c r="AN83" s="92">
        <f t="shared" si="6"/>
        <v>0</v>
      </c>
      <c r="AO83" s="92">
        <f t="shared" si="6"/>
        <v>0</v>
      </c>
      <c r="AP83" s="92">
        <f t="shared" si="6"/>
        <v>0</v>
      </c>
      <c r="AQ83" s="92">
        <f t="shared" si="6"/>
        <v>0</v>
      </c>
      <c r="AR83" s="92">
        <f t="shared" si="6"/>
        <v>0</v>
      </c>
      <c r="AS83" s="92">
        <f t="shared" si="6"/>
        <v>0</v>
      </c>
      <c r="AT83" s="92">
        <f t="shared" si="6"/>
        <v>0</v>
      </c>
      <c r="AU83" s="92">
        <f t="shared" si="6"/>
        <v>0</v>
      </c>
      <c r="AV83" s="92">
        <f t="shared" si="7"/>
        <v>0</v>
      </c>
      <c r="AW83" s="92">
        <f t="shared" si="7"/>
        <v>0</v>
      </c>
      <c r="AX83" s="92">
        <f t="shared" si="7"/>
        <v>0</v>
      </c>
      <c r="BA83" s="220"/>
      <c r="BC83" s="179"/>
      <c r="BD83" s="179"/>
      <c r="BE83" s="179"/>
    </row>
    <row r="84" spans="1:57" hidden="1" outlineLevel="1" x14ac:dyDescent="0.25">
      <c r="A84" s="66"/>
      <c r="B84" s="66"/>
      <c r="C84" s="66"/>
      <c r="D84" s="66"/>
      <c r="E84" s="66"/>
      <c r="F84" s="66"/>
      <c r="G84" s="94">
        <f t="shared" si="9"/>
        <v>2017</v>
      </c>
      <c r="H84" s="95" t="str">
        <f>IFERROR(INDEX(Months,MOD($B$70+ROWS($H$73:H84),12)+1),"")</f>
        <v>Oct</v>
      </c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  <c r="AB84" s="92"/>
      <c r="AC84" s="179"/>
      <c r="AE84" s="173">
        <f t="shared" si="8"/>
        <v>0</v>
      </c>
      <c r="AF84" s="92">
        <f t="shared" si="6"/>
        <v>0</v>
      </c>
      <c r="AG84" s="92">
        <f t="shared" si="6"/>
        <v>0</v>
      </c>
      <c r="AH84" s="92">
        <f t="shared" si="6"/>
        <v>0</v>
      </c>
      <c r="AI84" s="92">
        <f t="shared" si="6"/>
        <v>0</v>
      </c>
      <c r="AJ84" s="92">
        <f t="shared" si="6"/>
        <v>0</v>
      </c>
      <c r="AK84" s="92">
        <f t="shared" si="6"/>
        <v>0</v>
      </c>
      <c r="AL84" s="92">
        <f t="shared" si="6"/>
        <v>0</v>
      </c>
      <c r="AM84" s="92">
        <f t="shared" si="6"/>
        <v>0</v>
      </c>
      <c r="AN84" s="92">
        <f t="shared" si="6"/>
        <v>0</v>
      </c>
      <c r="AO84" s="92">
        <f t="shared" si="6"/>
        <v>0</v>
      </c>
      <c r="AP84" s="92">
        <f t="shared" si="6"/>
        <v>0</v>
      </c>
      <c r="AQ84" s="92">
        <f t="shared" si="6"/>
        <v>0</v>
      </c>
      <c r="AR84" s="92">
        <f t="shared" si="6"/>
        <v>0</v>
      </c>
      <c r="AS84" s="92">
        <f t="shared" si="6"/>
        <v>0</v>
      </c>
      <c r="AT84" s="92">
        <f t="shared" si="6"/>
        <v>0</v>
      </c>
      <c r="AU84" s="92">
        <f t="shared" si="6"/>
        <v>0</v>
      </c>
      <c r="AV84" s="92">
        <f t="shared" si="7"/>
        <v>0</v>
      </c>
      <c r="AW84" s="92">
        <f t="shared" si="7"/>
        <v>0</v>
      </c>
      <c r="AX84" s="92">
        <f t="shared" si="7"/>
        <v>0</v>
      </c>
      <c r="BA84" s="220"/>
      <c r="BC84" s="179"/>
      <c r="BD84" s="179"/>
      <c r="BE84" s="179"/>
    </row>
    <row r="85" spans="1:57" hidden="1" outlineLevel="1" x14ac:dyDescent="0.25">
      <c r="A85" s="66"/>
      <c r="B85" s="66"/>
      <c r="C85" s="66"/>
      <c r="D85" s="66"/>
      <c r="E85" s="66"/>
      <c r="F85" s="66"/>
      <c r="G85" s="94">
        <f t="shared" si="9"/>
        <v>2017</v>
      </c>
      <c r="H85" s="95" t="str">
        <f>IFERROR(INDEX(Months,MOD($B$70+ROWS($H$73:H85),12)+1),"")</f>
        <v>Nov</v>
      </c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  <c r="AB85" s="92"/>
      <c r="AC85" s="179"/>
      <c r="AE85" s="173">
        <f t="shared" si="8"/>
        <v>0</v>
      </c>
      <c r="AF85" s="92">
        <f t="shared" si="6"/>
        <v>0</v>
      </c>
      <c r="AG85" s="92">
        <f t="shared" si="6"/>
        <v>0</v>
      </c>
      <c r="AH85" s="92">
        <f t="shared" si="6"/>
        <v>0</v>
      </c>
      <c r="AI85" s="92">
        <f t="shared" si="6"/>
        <v>0</v>
      </c>
      <c r="AJ85" s="92">
        <f t="shared" si="6"/>
        <v>0</v>
      </c>
      <c r="AK85" s="92">
        <f t="shared" si="6"/>
        <v>0</v>
      </c>
      <c r="AL85" s="92">
        <f t="shared" si="6"/>
        <v>0</v>
      </c>
      <c r="AM85" s="92">
        <f t="shared" si="6"/>
        <v>0</v>
      </c>
      <c r="AN85" s="92">
        <f t="shared" si="6"/>
        <v>0</v>
      </c>
      <c r="AO85" s="92">
        <f t="shared" si="6"/>
        <v>0</v>
      </c>
      <c r="AP85" s="92">
        <f t="shared" si="6"/>
        <v>0</v>
      </c>
      <c r="AQ85" s="92">
        <f t="shared" si="6"/>
        <v>0</v>
      </c>
      <c r="AR85" s="92">
        <f t="shared" si="6"/>
        <v>0</v>
      </c>
      <c r="AS85" s="92">
        <f t="shared" si="6"/>
        <v>0</v>
      </c>
      <c r="AT85" s="92">
        <f t="shared" si="6"/>
        <v>0</v>
      </c>
      <c r="AU85" s="92">
        <f t="shared" si="6"/>
        <v>0</v>
      </c>
      <c r="AV85" s="92">
        <f t="shared" si="7"/>
        <v>0</v>
      </c>
      <c r="AW85" s="92">
        <f t="shared" si="7"/>
        <v>0</v>
      </c>
      <c r="AX85" s="92">
        <f t="shared" si="7"/>
        <v>0</v>
      </c>
      <c r="BA85" s="220"/>
      <c r="BC85" s="179"/>
      <c r="BD85" s="179"/>
      <c r="BE85" s="179"/>
    </row>
    <row r="86" spans="1:57" hidden="1" outlineLevel="1" x14ac:dyDescent="0.25">
      <c r="A86" s="66"/>
      <c r="B86" s="66"/>
      <c r="C86" s="66"/>
      <c r="D86" s="66"/>
      <c r="E86" s="66"/>
      <c r="F86" s="66"/>
      <c r="G86" s="94">
        <f t="shared" si="9"/>
        <v>2017</v>
      </c>
      <c r="H86" s="95" t="str">
        <f>IFERROR(INDEX(Months,MOD($B$70+ROWS($H$73:H86),12)+1),"")</f>
        <v>Dec</v>
      </c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179"/>
      <c r="AE86" s="173">
        <f t="shared" si="8"/>
        <v>0</v>
      </c>
      <c r="AF86" s="92">
        <f t="shared" si="6"/>
        <v>0</v>
      </c>
      <c r="AG86" s="92">
        <f t="shared" si="6"/>
        <v>0</v>
      </c>
      <c r="AH86" s="92">
        <f t="shared" si="6"/>
        <v>0</v>
      </c>
      <c r="AI86" s="92">
        <f t="shared" si="6"/>
        <v>0</v>
      </c>
      <c r="AJ86" s="92">
        <f t="shared" si="6"/>
        <v>0</v>
      </c>
      <c r="AK86" s="92">
        <f t="shared" si="6"/>
        <v>0</v>
      </c>
      <c r="AL86" s="92">
        <f t="shared" si="6"/>
        <v>0</v>
      </c>
      <c r="AM86" s="92">
        <f t="shared" si="6"/>
        <v>0</v>
      </c>
      <c r="AN86" s="92">
        <f t="shared" si="6"/>
        <v>0</v>
      </c>
      <c r="AO86" s="92">
        <f t="shared" si="6"/>
        <v>0</v>
      </c>
      <c r="AP86" s="92">
        <f t="shared" si="6"/>
        <v>0</v>
      </c>
      <c r="AQ86" s="92">
        <f t="shared" si="6"/>
        <v>0</v>
      </c>
      <c r="AR86" s="92">
        <f t="shared" si="6"/>
        <v>0</v>
      </c>
      <c r="AS86" s="92">
        <f t="shared" si="6"/>
        <v>0</v>
      </c>
      <c r="AT86" s="92">
        <f t="shared" si="6"/>
        <v>0</v>
      </c>
      <c r="AU86" s="92">
        <f t="shared" si="6"/>
        <v>0</v>
      </c>
      <c r="AV86" s="92">
        <f t="shared" si="7"/>
        <v>0</v>
      </c>
      <c r="AW86" s="92">
        <f t="shared" si="7"/>
        <v>0</v>
      </c>
      <c r="AX86" s="92">
        <f t="shared" si="7"/>
        <v>0</v>
      </c>
      <c r="BA86" s="220"/>
      <c r="BC86" s="179"/>
      <c r="BD86" s="179"/>
      <c r="BE86" s="179"/>
    </row>
    <row r="87" spans="1:57" hidden="1" outlineLevel="1" x14ac:dyDescent="0.25">
      <c r="A87" s="66"/>
      <c r="B87" s="66"/>
      <c r="C87" s="66"/>
      <c r="D87" s="66"/>
      <c r="E87" s="66"/>
      <c r="F87" s="66"/>
      <c r="G87" s="94">
        <f t="shared" si="9"/>
        <v>2018</v>
      </c>
      <c r="H87" s="95" t="str">
        <f>IFERROR(INDEX(Months,MOD($B$70+ROWS($H$73:H87),12)+1),"")</f>
        <v>Jan</v>
      </c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  <c r="AB87" s="92"/>
      <c r="AC87" s="179"/>
      <c r="AE87" s="173">
        <f t="shared" si="8"/>
        <v>0</v>
      </c>
      <c r="AF87" s="92">
        <f t="shared" si="6"/>
        <v>0</v>
      </c>
      <c r="AG87" s="92">
        <f t="shared" si="6"/>
        <v>0</v>
      </c>
      <c r="AH87" s="92">
        <f t="shared" si="6"/>
        <v>0</v>
      </c>
      <c r="AI87" s="92">
        <f t="shared" si="6"/>
        <v>0</v>
      </c>
      <c r="AJ87" s="92">
        <f t="shared" si="6"/>
        <v>0</v>
      </c>
      <c r="AK87" s="92">
        <f t="shared" si="6"/>
        <v>0</v>
      </c>
      <c r="AL87" s="92">
        <f t="shared" si="6"/>
        <v>0</v>
      </c>
      <c r="AM87" s="92">
        <f t="shared" si="6"/>
        <v>0</v>
      </c>
      <c r="AN87" s="92">
        <f t="shared" si="6"/>
        <v>0</v>
      </c>
      <c r="AO87" s="92">
        <f t="shared" si="6"/>
        <v>0</v>
      </c>
      <c r="AP87" s="92">
        <f t="shared" si="6"/>
        <v>0</v>
      </c>
      <c r="AQ87" s="92">
        <f t="shared" si="6"/>
        <v>0</v>
      </c>
      <c r="AR87" s="92">
        <f t="shared" si="6"/>
        <v>0</v>
      </c>
      <c r="AS87" s="92">
        <f t="shared" si="6"/>
        <v>0</v>
      </c>
      <c r="AT87" s="92">
        <f t="shared" si="6"/>
        <v>0</v>
      </c>
      <c r="AU87" s="92">
        <f t="shared" ref="AU87:AU95" si="10">SUMPRODUCT(($BY$98:$CR$98=AU$71)*($BX$99:$BX$7500=$G87)*($BW$99:$BW$7500=$H87)*($BY$99:$CR$7500))</f>
        <v>0</v>
      </c>
      <c r="AV87" s="92">
        <f t="shared" si="7"/>
        <v>0</v>
      </c>
      <c r="AW87" s="92">
        <f t="shared" si="7"/>
        <v>0</v>
      </c>
      <c r="AX87" s="92">
        <f t="shared" si="7"/>
        <v>0</v>
      </c>
      <c r="BA87" s="220"/>
      <c r="BC87" s="179"/>
      <c r="BD87" s="179"/>
      <c r="BE87" s="179"/>
    </row>
    <row r="88" spans="1:57" hidden="1" outlineLevel="1" x14ac:dyDescent="0.25">
      <c r="A88" s="66"/>
      <c r="B88" s="66"/>
      <c r="C88" s="66"/>
      <c r="D88" s="66"/>
      <c r="E88" s="66"/>
      <c r="F88" s="66"/>
      <c r="G88" s="94">
        <f t="shared" si="9"/>
        <v>2018</v>
      </c>
      <c r="H88" s="95" t="str">
        <f>IFERROR(INDEX(Months,MOD($B$70+ROWS($H$73:H88),12)+1),"")</f>
        <v>Feb</v>
      </c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  <c r="AB88" s="92"/>
      <c r="AC88" s="179"/>
      <c r="AE88" s="173">
        <f t="shared" si="8"/>
        <v>0</v>
      </c>
      <c r="AF88" s="92">
        <f t="shared" si="8"/>
        <v>0</v>
      </c>
      <c r="AG88" s="92">
        <f t="shared" si="8"/>
        <v>0</v>
      </c>
      <c r="AH88" s="92">
        <f t="shared" si="8"/>
        <v>0</v>
      </c>
      <c r="AI88" s="92">
        <f t="shared" si="8"/>
        <v>0</v>
      </c>
      <c r="AJ88" s="92">
        <f t="shared" si="8"/>
        <v>0</v>
      </c>
      <c r="AK88" s="92">
        <f t="shared" si="8"/>
        <v>0</v>
      </c>
      <c r="AL88" s="92">
        <f t="shared" si="8"/>
        <v>0</v>
      </c>
      <c r="AM88" s="92">
        <f t="shared" si="8"/>
        <v>0</v>
      </c>
      <c r="AN88" s="92">
        <f t="shared" si="8"/>
        <v>0</v>
      </c>
      <c r="AO88" s="92">
        <f t="shared" si="8"/>
        <v>0</v>
      </c>
      <c r="AP88" s="92">
        <f t="shared" si="8"/>
        <v>0</v>
      </c>
      <c r="AQ88" s="92">
        <f t="shared" si="8"/>
        <v>0</v>
      </c>
      <c r="AR88" s="92">
        <f t="shared" si="8"/>
        <v>0</v>
      </c>
      <c r="AS88" s="92">
        <f t="shared" si="8"/>
        <v>0</v>
      </c>
      <c r="AT88" s="92">
        <f t="shared" si="8"/>
        <v>0</v>
      </c>
      <c r="AU88" s="92">
        <f t="shared" si="10"/>
        <v>0</v>
      </c>
      <c r="AV88" s="92">
        <f t="shared" si="7"/>
        <v>0</v>
      </c>
      <c r="AW88" s="92">
        <f t="shared" si="7"/>
        <v>0</v>
      </c>
      <c r="AX88" s="92">
        <f t="shared" si="7"/>
        <v>0</v>
      </c>
      <c r="BA88" s="220"/>
      <c r="BC88" s="179"/>
      <c r="BD88" s="179"/>
      <c r="BE88" s="179"/>
    </row>
    <row r="89" spans="1:57" hidden="1" outlineLevel="1" x14ac:dyDescent="0.25">
      <c r="A89" s="66"/>
      <c r="B89" s="66"/>
      <c r="C89" s="66"/>
      <c r="D89" s="66"/>
      <c r="E89" s="66"/>
      <c r="F89" s="66"/>
      <c r="G89" s="94">
        <f t="shared" si="9"/>
        <v>2018</v>
      </c>
      <c r="H89" s="95" t="str">
        <f>IFERROR(INDEX(Months,MOD($B$70+ROWS($H$73:H89),12)+1),"")</f>
        <v>Mar</v>
      </c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179"/>
      <c r="AE89" s="173">
        <f t="shared" ref="AE89:AT95" si="11">SUMPRODUCT(($BY$98:$CR$98=AE$71)*($BX$99:$BX$7500=$G89)*($BW$99:$BW$7500=$H89)*($BY$99:$CR$7500))</f>
        <v>0</v>
      </c>
      <c r="AF89" s="92">
        <f t="shared" si="11"/>
        <v>0</v>
      </c>
      <c r="AG89" s="92">
        <f t="shared" si="11"/>
        <v>0</v>
      </c>
      <c r="AH89" s="92">
        <f t="shared" si="11"/>
        <v>0</v>
      </c>
      <c r="AI89" s="92">
        <f t="shared" si="11"/>
        <v>0</v>
      </c>
      <c r="AJ89" s="92">
        <f t="shared" si="11"/>
        <v>0</v>
      </c>
      <c r="AK89" s="92">
        <f t="shared" si="11"/>
        <v>0</v>
      </c>
      <c r="AL89" s="92">
        <f t="shared" si="11"/>
        <v>0</v>
      </c>
      <c r="AM89" s="92">
        <f t="shared" si="11"/>
        <v>0</v>
      </c>
      <c r="AN89" s="92">
        <f t="shared" si="11"/>
        <v>0</v>
      </c>
      <c r="AO89" s="92">
        <f t="shared" si="11"/>
        <v>0</v>
      </c>
      <c r="AP89" s="92">
        <f t="shared" si="11"/>
        <v>0</v>
      </c>
      <c r="AQ89" s="92">
        <f t="shared" si="11"/>
        <v>0</v>
      </c>
      <c r="AR89" s="92">
        <f t="shared" si="11"/>
        <v>0</v>
      </c>
      <c r="AS89" s="92">
        <f t="shared" si="11"/>
        <v>0</v>
      </c>
      <c r="AT89" s="92">
        <f t="shared" si="11"/>
        <v>0</v>
      </c>
      <c r="AU89" s="92">
        <f t="shared" si="10"/>
        <v>0</v>
      </c>
      <c r="AV89" s="92">
        <f t="shared" si="7"/>
        <v>0</v>
      </c>
      <c r="AW89" s="92">
        <f t="shared" si="7"/>
        <v>0</v>
      </c>
      <c r="AX89" s="92">
        <f t="shared" si="7"/>
        <v>0</v>
      </c>
      <c r="BA89" s="220"/>
      <c r="BC89" s="179"/>
      <c r="BD89" s="179"/>
      <c r="BE89" s="179"/>
    </row>
    <row r="90" spans="1:57" hidden="1" outlineLevel="1" x14ac:dyDescent="0.25">
      <c r="A90" s="66"/>
      <c r="B90" s="66"/>
      <c r="C90" s="66"/>
      <c r="D90" s="66"/>
      <c r="E90" s="66"/>
      <c r="F90" s="66"/>
      <c r="G90" s="94">
        <f t="shared" si="9"/>
        <v>2018</v>
      </c>
      <c r="H90" s="95" t="str">
        <f>IFERROR(INDEX(Months,MOD($B$70+ROWS($H$73:H90),12)+1),"")</f>
        <v>Apr</v>
      </c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179"/>
      <c r="AE90" s="173">
        <f t="shared" si="11"/>
        <v>0</v>
      </c>
      <c r="AF90" s="92">
        <f t="shared" si="11"/>
        <v>0</v>
      </c>
      <c r="AG90" s="92">
        <f t="shared" si="11"/>
        <v>0</v>
      </c>
      <c r="AH90" s="92">
        <f t="shared" si="11"/>
        <v>0</v>
      </c>
      <c r="AI90" s="92">
        <f t="shared" si="11"/>
        <v>0</v>
      </c>
      <c r="AJ90" s="92">
        <f t="shared" si="11"/>
        <v>0</v>
      </c>
      <c r="AK90" s="92">
        <f t="shared" si="11"/>
        <v>0</v>
      </c>
      <c r="AL90" s="92">
        <f t="shared" si="11"/>
        <v>0</v>
      </c>
      <c r="AM90" s="92">
        <f t="shared" si="11"/>
        <v>0</v>
      </c>
      <c r="AN90" s="92">
        <f t="shared" si="11"/>
        <v>0</v>
      </c>
      <c r="AO90" s="92">
        <f t="shared" si="11"/>
        <v>0</v>
      </c>
      <c r="AP90" s="92">
        <f t="shared" si="11"/>
        <v>0</v>
      </c>
      <c r="AQ90" s="92">
        <f t="shared" si="11"/>
        <v>0</v>
      </c>
      <c r="AR90" s="92">
        <f t="shared" si="11"/>
        <v>0</v>
      </c>
      <c r="AS90" s="92">
        <f t="shared" si="11"/>
        <v>0</v>
      </c>
      <c r="AT90" s="92">
        <f t="shared" si="11"/>
        <v>0</v>
      </c>
      <c r="AU90" s="92">
        <f t="shared" si="10"/>
        <v>0</v>
      </c>
      <c r="AV90" s="92">
        <f t="shared" si="7"/>
        <v>0</v>
      </c>
      <c r="AW90" s="92">
        <f t="shared" si="7"/>
        <v>0</v>
      </c>
      <c r="AX90" s="92">
        <f t="shared" si="7"/>
        <v>0</v>
      </c>
      <c r="BA90" s="220"/>
      <c r="BC90" s="179"/>
      <c r="BD90" s="179"/>
      <c r="BE90" s="179"/>
    </row>
    <row r="91" spans="1:57" hidden="1" outlineLevel="1" x14ac:dyDescent="0.25">
      <c r="A91" s="66"/>
      <c r="B91" s="66"/>
      <c r="C91" s="66"/>
      <c r="D91" s="66"/>
      <c r="E91" s="66"/>
      <c r="F91" s="66"/>
      <c r="G91" s="94">
        <f t="shared" si="9"/>
        <v>2018</v>
      </c>
      <c r="H91" s="95" t="str">
        <f>IFERROR(INDEX(Months,MOD($B$70+ROWS($H$73:H91),12)+1),"")</f>
        <v>May</v>
      </c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179"/>
      <c r="AE91" s="173">
        <f t="shared" si="11"/>
        <v>0</v>
      </c>
      <c r="AF91" s="92">
        <f t="shared" si="11"/>
        <v>0</v>
      </c>
      <c r="AG91" s="92">
        <f t="shared" si="11"/>
        <v>0</v>
      </c>
      <c r="AH91" s="92">
        <f t="shared" si="11"/>
        <v>0</v>
      </c>
      <c r="AI91" s="92">
        <f t="shared" si="11"/>
        <v>0</v>
      </c>
      <c r="AJ91" s="92">
        <f t="shared" si="11"/>
        <v>0</v>
      </c>
      <c r="AK91" s="92">
        <f t="shared" si="11"/>
        <v>0</v>
      </c>
      <c r="AL91" s="92">
        <f t="shared" si="11"/>
        <v>0</v>
      </c>
      <c r="AM91" s="92">
        <f t="shared" si="11"/>
        <v>0</v>
      </c>
      <c r="AN91" s="92">
        <f t="shared" si="11"/>
        <v>0</v>
      </c>
      <c r="AO91" s="92">
        <f t="shared" si="11"/>
        <v>0</v>
      </c>
      <c r="AP91" s="92">
        <f t="shared" si="11"/>
        <v>0</v>
      </c>
      <c r="AQ91" s="92">
        <f t="shared" si="11"/>
        <v>0</v>
      </c>
      <c r="AR91" s="92">
        <f t="shared" si="11"/>
        <v>0</v>
      </c>
      <c r="AS91" s="92">
        <f t="shared" si="11"/>
        <v>0</v>
      </c>
      <c r="AT91" s="92">
        <f t="shared" si="11"/>
        <v>0</v>
      </c>
      <c r="AU91" s="92">
        <f t="shared" si="10"/>
        <v>0</v>
      </c>
      <c r="AV91" s="92">
        <f t="shared" si="7"/>
        <v>0</v>
      </c>
      <c r="AW91" s="92">
        <f t="shared" si="7"/>
        <v>0</v>
      </c>
      <c r="AX91" s="92">
        <f t="shared" si="7"/>
        <v>0</v>
      </c>
      <c r="BA91" s="220"/>
      <c r="BC91" s="179"/>
      <c r="BD91" s="179"/>
      <c r="BE91" s="179"/>
    </row>
    <row r="92" spans="1:57" hidden="1" outlineLevel="1" x14ac:dyDescent="0.25">
      <c r="A92" s="66"/>
      <c r="B92" s="66"/>
      <c r="C92" s="66"/>
      <c r="D92" s="66"/>
      <c r="E92" s="66"/>
      <c r="F92" s="66"/>
      <c r="G92" s="94">
        <f t="shared" si="9"/>
        <v>2018</v>
      </c>
      <c r="H92" s="95" t="str">
        <f>IFERROR(INDEX(Months,MOD($B$70+ROWS($H$73:H92),12)+1),"")</f>
        <v>Jun</v>
      </c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179"/>
      <c r="AE92" s="173">
        <f t="shared" si="11"/>
        <v>0</v>
      </c>
      <c r="AF92" s="92">
        <f t="shared" si="11"/>
        <v>0</v>
      </c>
      <c r="AG92" s="92">
        <f t="shared" si="11"/>
        <v>0</v>
      </c>
      <c r="AH92" s="92">
        <f t="shared" si="11"/>
        <v>0</v>
      </c>
      <c r="AI92" s="92">
        <f t="shared" si="11"/>
        <v>0</v>
      </c>
      <c r="AJ92" s="92">
        <f t="shared" si="11"/>
        <v>0</v>
      </c>
      <c r="AK92" s="92">
        <f t="shared" si="11"/>
        <v>0</v>
      </c>
      <c r="AL92" s="92">
        <f t="shared" si="11"/>
        <v>0</v>
      </c>
      <c r="AM92" s="92">
        <f t="shared" si="11"/>
        <v>0</v>
      </c>
      <c r="AN92" s="92">
        <f t="shared" si="11"/>
        <v>0</v>
      </c>
      <c r="AO92" s="92">
        <f t="shared" si="11"/>
        <v>0</v>
      </c>
      <c r="AP92" s="92">
        <f t="shared" si="11"/>
        <v>0</v>
      </c>
      <c r="AQ92" s="92">
        <f t="shared" si="11"/>
        <v>0</v>
      </c>
      <c r="AR92" s="92">
        <f t="shared" si="11"/>
        <v>0</v>
      </c>
      <c r="AS92" s="92">
        <f t="shared" si="11"/>
        <v>0</v>
      </c>
      <c r="AT92" s="92">
        <f t="shared" si="11"/>
        <v>0</v>
      </c>
      <c r="AU92" s="92">
        <f t="shared" si="10"/>
        <v>0</v>
      </c>
      <c r="AV92" s="92">
        <f t="shared" si="7"/>
        <v>0</v>
      </c>
      <c r="AW92" s="92">
        <f t="shared" si="7"/>
        <v>0</v>
      </c>
      <c r="AX92" s="92">
        <f t="shared" si="7"/>
        <v>0</v>
      </c>
      <c r="BA92" s="220"/>
      <c r="BC92" s="179"/>
      <c r="BD92" s="179"/>
      <c r="BE92" s="179"/>
    </row>
    <row r="93" spans="1:57" hidden="1" outlineLevel="1" x14ac:dyDescent="0.25">
      <c r="A93" s="66"/>
      <c r="B93" s="66"/>
      <c r="C93" s="66"/>
      <c r="D93" s="66"/>
      <c r="E93" s="66"/>
      <c r="F93" s="66"/>
      <c r="G93" s="94">
        <f t="shared" si="9"/>
        <v>2018</v>
      </c>
      <c r="H93" s="95" t="str">
        <f>IFERROR(INDEX(Months,MOD($B$70+ROWS($H$73:H93),12)+1),"")</f>
        <v>Jul</v>
      </c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179"/>
      <c r="AE93" s="173">
        <f t="shared" si="11"/>
        <v>0</v>
      </c>
      <c r="AF93" s="92">
        <f t="shared" si="11"/>
        <v>0</v>
      </c>
      <c r="AG93" s="92">
        <f t="shared" si="11"/>
        <v>0</v>
      </c>
      <c r="AH93" s="92">
        <f t="shared" si="11"/>
        <v>0</v>
      </c>
      <c r="AI93" s="92">
        <f t="shared" si="11"/>
        <v>0</v>
      </c>
      <c r="AJ93" s="92">
        <f t="shared" si="11"/>
        <v>0</v>
      </c>
      <c r="AK93" s="92">
        <f t="shared" si="11"/>
        <v>0</v>
      </c>
      <c r="AL93" s="92">
        <f t="shared" si="11"/>
        <v>0</v>
      </c>
      <c r="AM93" s="92">
        <f t="shared" si="11"/>
        <v>0</v>
      </c>
      <c r="AN93" s="92">
        <f t="shared" si="11"/>
        <v>0</v>
      </c>
      <c r="AO93" s="92">
        <f t="shared" si="11"/>
        <v>0</v>
      </c>
      <c r="AP93" s="92">
        <f t="shared" si="11"/>
        <v>0</v>
      </c>
      <c r="AQ93" s="92">
        <f t="shared" si="11"/>
        <v>0</v>
      </c>
      <c r="AR93" s="92">
        <f t="shared" si="11"/>
        <v>0</v>
      </c>
      <c r="AS93" s="92">
        <f t="shared" si="11"/>
        <v>0</v>
      </c>
      <c r="AT93" s="92">
        <f t="shared" si="11"/>
        <v>0</v>
      </c>
      <c r="AU93" s="92">
        <f t="shared" si="10"/>
        <v>0</v>
      </c>
      <c r="AV93" s="92">
        <f t="shared" si="7"/>
        <v>0</v>
      </c>
      <c r="AW93" s="92">
        <f t="shared" si="7"/>
        <v>0</v>
      </c>
      <c r="AX93" s="92">
        <f t="shared" si="7"/>
        <v>0</v>
      </c>
      <c r="BA93" s="220"/>
      <c r="BC93" s="179"/>
      <c r="BD93" s="179"/>
      <c r="BE93" s="179"/>
    </row>
    <row r="94" spans="1:57" hidden="1" outlineLevel="1" x14ac:dyDescent="0.25">
      <c r="A94" s="66"/>
      <c r="B94" s="66"/>
      <c r="C94" s="66"/>
      <c r="D94" s="66"/>
      <c r="E94" s="66"/>
      <c r="F94" s="66"/>
      <c r="G94" s="94">
        <f t="shared" si="9"/>
        <v>2018</v>
      </c>
      <c r="H94" s="95" t="str">
        <f>IFERROR(INDEX(Months,MOD($B$70+ROWS($H$73:H94),12)+1),"")</f>
        <v>Aug</v>
      </c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179"/>
      <c r="AE94" s="173">
        <f t="shared" si="11"/>
        <v>0</v>
      </c>
      <c r="AF94" s="92">
        <f t="shared" si="11"/>
        <v>0</v>
      </c>
      <c r="AG94" s="92">
        <f t="shared" si="11"/>
        <v>0</v>
      </c>
      <c r="AH94" s="92">
        <f t="shared" si="11"/>
        <v>0</v>
      </c>
      <c r="AI94" s="92">
        <f t="shared" si="11"/>
        <v>0</v>
      </c>
      <c r="AJ94" s="92">
        <f t="shared" si="11"/>
        <v>0</v>
      </c>
      <c r="AK94" s="92">
        <f t="shared" si="11"/>
        <v>0</v>
      </c>
      <c r="AL94" s="92">
        <f t="shared" si="11"/>
        <v>0</v>
      </c>
      <c r="AM94" s="92">
        <f t="shared" si="11"/>
        <v>0</v>
      </c>
      <c r="AN94" s="92">
        <f t="shared" si="11"/>
        <v>0</v>
      </c>
      <c r="AO94" s="92">
        <f t="shared" si="11"/>
        <v>0</v>
      </c>
      <c r="AP94" s="92">
        <f t="shared" si="11"/>
        <v>0</v>
      </c>
      <c r="AQ94" s="92">
        <f t="shared" si="11"/>
        <v>0</v>
      </c>
      <c r="AR94" s="92">
        <f t="shared" si="11"/>
        <v>0</v>
      </c>
      <c r="AS94" s="92">
        <f t="shared" si="11"/>
        <v>0</v>
      </c>
      <c r="AT94" s="92">
        <f t="shared" si="11"/>
        <v>0</v>
      </c>
      <c r="AU94" s="92">
        <f t="shared" si="10"/>
        <v>0</v>
      </c>
      <c r="AV94" s="92">
        <f t="shared" si="7"/>
        <v>0</v>
      </c>
      <c r="AW94" s="92">
        <f t="shared" si="7"/>
        <v>0</v>
      </c>
      <c r="AX94" s="92">
        <f t="shared" si="7"/>
        <v>0</v>
      </c>
      <c r="BA94" s="220"/>
      <c r="BC94" s="179"/>
      <c r="BD94" s="179"/>
      <c r="BE94" s="179"/>
    </row>
    <row r="95" spans="1:57" ht="15.75" hidden="1" outlineLevel="1" thickBot="1" x14ac:dyDescent="0.3">
      <c r="A95" s="66"/>
      <c r="B95" s="66"/>
      <c r="C95" s="66"/>
      <c r="D95" s="66"/>
      <c r="E95" s="66"/>
      <c r="F95" s="66"/>
      <c r="G95" s="194">
        <f t="shared" si="9"/>
        <v>2018</v>
      </c>
      <c r="H95" s="96" t="str">
        <f>IFERROR(INDEX(Months,MOD($B$70+ROWS($H$73:H95),12)+1),"")</f>
        <v>Sep</v>
      </c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179"/>
      <c r="AE95" s="173">
        <f t="shared" si="11"/>
        <v>0</v>
      </c>
      <c r="AF95" s="92">
        <f t="shared" si="11"/>
        <v>0</v>
      </c>
      <c r="AG95" s="92">
        <f t="shared" si="11"/>
        <v>0</v>
      </c>
      <c r="AH95" s="92">
        <f t="shared" si="11"/>
        <v>0</v>
      </c>
      <c r="AI95" s="92">
        <f t="shared" si="11"/>
        <v>0</v>
      </c>
      <c r="AJ95" s="92">
        <f t="shared" si="11"/>
        <v>0</v>
      </c>
      <c r="AK95" s="92">
        <f t="shared" si="11"/>
        <v>0</v>
      </c>
      <c r="AL95" s="92">
        <f t="shared" si="11"/>
        <v>0</v>
      </c>
      <c r="AM95" s="92">
        <f t="shared" si="11"/>
        <v>0</v>
      </c>
      <c r="AN95" s="92">
        <f t="shared" si="11"/>
        <v>0</v>
      </c>
      <c r="AO95" s="92">
        <f t="shared" si="11"/>
        <v>0</v>
      </c>
      <c r="AP95" s="92">
        <f t="shared" si="11"/>
        <v>0</v>
      </c>
      <c r="AQ95" s="92">
        <f t="shared" si="11"/>
        <v>0</v>
      </c>
      <c r="AR95" s="92">
        <f t="shared" si="11"/>
        <v>0</v>
      </c>
      <c r="AS95" s="92">
        <f t="shared" si="11"/>
        <v>0</v>
      </c>
      <c r="AT95" s="92">
        <f t="shared" si="11"/>
        <v>0</v>
      </c>
      <c r="AU95" s="92">
        <f t="shared" si="10"/>
        <v>0</v>
      </c>
      <c r="AV95" s="92">
        <f t="shared" si="7"/>
        <v>0</v>
      </c>
      <c r="AW95" s="92">
        <f t="shared" si="7"/>
        <v>0</v>
      </c>
      <c r="AX95" s="92">
        <f t="shared" si="7"/>
        <v>0</v>
      </c>
      <c r="BA95" s="220"/>
      <c r="BC95" s="179"/>
      <c r="BD95" s="179"/>
      <c r="BE95" s="179"/>
    </row>
    <row r="96" spans="1:57" ht="15.75" collapsed="1" thickBot="1" x14ac:dyDescent="0.3">
      <c r="A96" s="66"/>
      <c r="B96" s="66"/>
      <c r="C96" s="66"/>
      <c r="D96" s="66"/>
      <c r="E96" s="66"/>
      <c r="F96" s="66"/>
      <c r="G96" s="66"/>
      <c r="H96" s="66"/>
      <c r="I96" s="66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BD96" s="8"/>
      <c r="BE96" s="63"/>
    </row>
    <row r="97" spans="1:96" ht="15.75" thickBot="1" x14ac:dyDescent="0.3">
      <c r="I97" s="64" t="str">
        <f>I2</f>
        <v>APAC Triage</v>
      </c>
      <c r="J97" s="64" t="str">
        <f t="shared" ref="J97:Q97" si="12">J2</f>
        <v>APAC Hindi</v>
      </c>
      <c r="K97" s="64" t="str">
        <f t="shared" si="12"/>
        <v>APAC TS Chat</v>
      </c>
      <c r="L97" s="64" t="str">
        <f t="shared" si="12"/>
        <v>APAC Con CS Email</v>
      </c>
      <c r="M97" s="64" t="str">
        <f t="shared" si="12"/>
        <v>EMEA Triage</v>
      </c>
      <c r="N97" s="64" t="str">
        <f t="shared" si="12"/>
        <v>EMEA TS Chat</v>
      </c>
      <c r="O97" s="64"/>
      <c r="P97" s="64" t="str">
        <f t="shared" si="12"/>
        <v>Retention</v>
      </c>
      <c r="Q97" s="64" t="str">
        <f t="shared" si="12"/>
        <v>Rbay</v>
      </c>
      <c r="R97" s="64" t="str">
        <f t="shared" ref="R97:AB97" si="13">R2</f>
        <v>EMEA RA Desk</v>
      </c>
      <c r="S97" s="64" t="str">
        <f t="shared" si="13"/>
        <v>APAC RA Desk</v>
      </c>
      <c r="T97" s="64" t="str">
        <f t="shared" si="13"/>
        <v>WTD</v>
      </c>
      <c r="U97" s="64" t="str">
        <f t="shared" si="13"/>
        <v>Partner Portal</v>
      </c>
      <c r="V97" s="64" t="str">
        <f t="shared" si="13"/>
        <v>DispatchNAEN</v>
      </c>
      <c r="W97" s="64" t="str">
        <f t="shared" si="13"/>
        <v>ValidationEN</v>
      </c>
      <c r="X97" s="64" t="str">
        <f t="shared" si="13"/>
        <v>APAC Corp</v>
      </c>
      <c r="Y97" s="64">
        <f t="shared" si="13"/>
        <v>17</v>
      </c>
      <c r="Z97" s="64">
        <f t="shared" si="13"/>
        <v>18</v>
      </c>
      <c r="AA97" s="64">
        <f t="shared" si="13"/>
        <v>19</v>
      </c>
      <c r="AB97" s="64">
        <f t="shared" si="13"/>
        <v>20</v>
      </c>
      <c r="AC97" s="64"/>
      <c r="AE97" s="275" t="s">
        <v>58</v>
      </c>
      <c r="AF97" s="276"/>
      <c r="AG97" s="276"/>
      <c r="AH97" s="276"/>
      <c r="AI97" s="276"/>
      <c r="AJ97" s="276"/>
      <c r="AK97" s="276"/>
      <c r="AL97" s="276"/>
      <c r="AM97" s="276"/>
      <c r="AN97" s="276"/>
      <c r="AO97" s="276"/>
      <c r="AP97" s="276"/>
      <c r="AQ97" s="276"/>
      <c r="AR97" s="276"/>
      <c r="AS97" s="276"/>
      <c r="AT97" s="276"/>
      <c r="AU97" s="276"/>
      <c r="AV97" s="276"/>
      <c r="AW97" s="276"/>
      <c r="AX97" s="276"/>
      <c r="BA97" s="275" t="s">
        <v>59</v>
      </c>
      <c r="BB97" s="276"/>
      <c r="BC97" s="276"/>
      <c r="BD97" s="276"/>
      <c r="BE97" s="276"/>
      <c r="BF97" s="276"/>
      <c r="BG97" s="276"/>
      <c r="BH97" s="276"/>
      <c r="BI97" s="276"/>
      <c r="BJ97" s="250"/>
      <c r="BK97" s="250"/>
      <c r="BL97" s="250"/>
      <c r="BM97" s="250"/>
      <c r="BN97" s="250"/>
      <c r="BO97" s="250"/>
      <c r="BP97" s="250"/>
      <c r="BQ97" s="250"/>
      <c r="BR97" s="250"/>
      <c r="BS97" s="250"/>
      <c r="BT97" s="250"/>
      <c r="BV97" s="277" t="s">
        <v>57</v>
      </c>
      <c r="BW97" s="278"/>
      <c r="BX97" s="278"/>
      <c r="BY97" s="278"/>
      <c r="BZ97" s="278"/>
      <c r="CA97" s="278"/>
      <c r="CB97" s="278"/>
      <c r="CC97" s="278"/>
      <c r="CD97" s="278"/>
      <c r="CE97" s="278"/>
      <c r="CF97" s="278"/>
      <c r="CG97" s="278"/>
      <c r="CH97" s="278"/>
      <c r="CI97" s="278"/>
      <c r="CJ97" s="278"/>
      <c r="CK97" s="251"/>
      <c r="CL97" s="251"/>
      <c r="CM97" s="251"/>
      <c r="CN97" s="251"/>
      <c r="CO97" s="251"/>
      <c r="CP97" s="251"/>
      <c r="CQ97" s="251"/>
      <c r="CR97" s="252"/>
    </row>
    <row r="98" spans="1:96" x14ac:dyDescent="0.25">
      <c r="B98" s="195" t="s">
        <v>0</v>
      </c>
      <c r="C98" s="196" t="s">
        <v>1</v>
      </c>
      <c r="D98" s="196" t="s">
        <v>2</v>
      </c>
      <c r="E98" s="196" t="s">
        <v>3</v>
      </c>
      <c r="F98" s="196" t="s">
        <v>29</v>
      </c>
      <c r="G98" s="196" t="s">
        <v>0</v>
      </c>
      <c r="H98" s="196" t="s">
        <v>4</v>
      </c>
      <c r="I98" s="196" t="str">
        <f>I97</f>
        <v>APAC Triage</v>
      </c>
      <c r="J98" s="196" t="str">
        <f t="shared" ref="J98:Q98" si="14">J97</f>
        <v>APAC Hindi</v>
      </c>
      <c r="K98" s="196" t="str">
        <f t="shared" si="14"/>
        <v>APAC TS Chat</v>
      </c>
      <c r="L98" s="196" t="str">
        <f t="shared" si="14"/>
        <v>APAC Con CS Email</v>
      </c>
      <c r="M98" s="196" t="str">
        <f t="shared" si="14"/>
        <v>EMEA Triage</v>
      </c>
      <c r="N98" s="196" t="str">
        <f>N71</f>
        <v>EMEA TS Chat</v>
      </c>
      <c r="O98" s="196" t="str">
        <f>O71</f>
        <v>EMEA CS Chat</v>
      </c>
      <c r="P98" s="196" t="str">
        <f t="shared" si="14"/>
        <v>Retention</v>
      </c>
      <c r="Q98" s="196" t="str">
        <f t="shared" si="14"/>
        <v>Rbay</v>
      </c>
      <c r="R98" s="196" t="str">
        <f t="shared" ref="R98:AB98" si="15">R97</f>
        <v>EMEA RA Desk</v>
      </c>
      <c r="S98" s="196" t="str">
        <f t="shared" si="15"/>
        <v>APAC RA Desk</v>
      </c>
      <c r="T98" s="196" t="str">
        <f t="shared" si="15"/>
        <v>WTD</v>
      </c>
      <c r="U98" s="196" t="str">
        <f t="shared" si="15"/>
        <v>Partner Portal</v>
      </c>
      <c r="V98" s="196" t="str">
        <f t="shared" si="15"/>
        <v>DispatchNAEN</v>
      </c>
      <c r="W98" s="196" t="str">
        <f t="shared" si="15"/>
        <v>ValidationEN</v>
      </c>
      <c r="X98" s="196" t="str">
        <f t="shared" si="15"/>
        <v>APAC Corp</v>
      </c>
      <c r="Y98" s="196">
        <f t="shared" si="15"/>
        <v>17</v>
      </c>
      <c r="Z98" s="196">
        <f t="shared" si="15"/>
        <v>18</v>
      </c>
      <c r="AA98" s="196">
        <f t="shared" si="15"/>
        <v>19</v>
      </c>
      <c r="AB98" s="196">
        <f t="shared" si="15"/>
        <v>20</v>
      </c>
      <c r="AC98" s="64"/>
      <c r="AE98" s="204" t="str">
        <f t="shared" ref="AE98:AL98" si="16">AE71</f>
        <v>APAC Triage</v>
      </c>
      <c r="AF98" s="107" t="str">
        <f t="shared" si="16"/>
        <v>APAC Hindi</v>
      </c>
      <c r="AG98" s="107" t="str">
        <f t="shared" si="16"/>
        <v>APAC TS Chat</v>
      </c>
      <c r="AH98" s="107" t="str">
        <f t="shared" si="16"/>
        <v>APAC Con CS Email</v>
      </c>
      <c r="AI98" s="107" t="str">
        <f t="shared" si="16"/>
        <v>EMEA Triage</v>
      </c>
      <c r="AJ98" s="107" t="str">
        <f t="shared" si="16"/>
        <v>EMEA TS Chat</v>
      </c>
      <c r="AK98" s="107" t="str">
        <f t="shared" si="16"/>
        <v>EMEA CS Chat</v>
      </c>
      <c r="AL98" s="107" t="str">
        <f t="shared" si="16"/>
        <v>Retention</v>
      </c>
      <c r="AM98" s="107" t="str">
        <f t="shared" ref="AM98:AX98" si="17">AM71</f>
        <v>Rbay</v>
      </c>
      <c r="AN98" s="107" t="str">
        <f t="shared" si="17"/>
        <v>EMEA RA Desk</v>
      </c>
      <c r="AO98" s="107" t="str">
        <f t="shared" si="17"/>
        <v>APAC RA Desk</v>
      </c>
      <c r="AP98" s="107" t="str">
        <f t="shared" si="17"/>
        <v>WTD</v>
      </c>
      <c r="AQ98" s="107" t="str">
        <f t="shared" si="17"/>
        <v>Partner Portal</v>
      </c>
      <c r="AR98" s="107" t="str">
        <f t="shared" si="17"/>
        <v>DispatchNAEN</v>
      </c>
      <c r="AS98" s="107" t="str">
        <f t="shared" si="17"/>
        <v>ValidationEN</v>
      </c>
      <c r="AT98" s="107" t="str">
        <f t="shared" si="17"/>
        <v>APAC Corp</v>
      </c>
      <c r="AU98" s="107">
        <f t="shared" si="17"/>
        <v>17</v>
      </c>
      <c r="AV98" s="107">
        <f t="shared" si="17"/>
        <v>18</v>
      </c>
      <c r="AW98" s="107">
        <f t="shared" si="17"/>
        <v>19</v>
      </c>
      <c r="AX98" s="107">
        <f t="shared" si="17"/>
        <v>20</v>
      </c>
      <c r="BA98" s="204" t="str">
        <f t="shared" ref="BA98:BG98" si="18">AE98</f>
        <v>APAC Triage</v>
      </c>
      <c r="BB98" s="107" t="str">
        <f t="shared" si="18"/>
        <v>APAC Hindi</v>
      </c>
      <c r="BC98" s="107" t="str">
        <f t="shared" si="18"/>
        <v>APAC TS Chat</v>
      </c>
      <c r="BD98" s="107" t="str">
        <f t="shared" si="18"/>
        <v>APAC Con CS Email</v>
      </c>
      <c r="BE98" s="107" t="str">
        <f t="shared" si="18"/>
        <v>EMEA Triage</v>
      </c>
      <c r="BF98" s="107" t="str">
        <f t="shared" si="18"/>
        <v>EMEA TS Chat</v>
      </c>
      <c r="BG98" s="107" t="str">
        <f t="shared" si="18"/>
        <v>EMEA CS Chat</v>
      </c>
      <c r="BH98" s="107" t="str">
        <f t="shared" ref="BH98:BT98" si="19">AL98</f>
        <v>Retention</v>
      </c>
      <c r="BI98" s="107" t="str">
        <f t="shared" si="19"/>
        <v>Rbay</v>
      </c>
      <c r="BJ98" s="107" t="str">
        <f t="shared" si="19"/>
        <v>EMEA RA Desk</v>
      </c>
      <c r="BK98" s="107" t="str">
        <f t="shared" si="19"/>
        <v>APAC RA Desk</v>
      </c>
      <c r="BL98" s="107" t="str">
        <f t="shared" si="19"/>
        <v>WTD</v>
      </c>
      <c r="BM98" s="107" t="str">
        <f t="shared" si="19"/>
        <v>Partner Portal</v>
      </c>
      <c r="BN98" s="107" t="str">
        <f t="shared" si="19"/>
        <v>DispatchNAEN</v>
      </c>
      <c r="BO98" s="107" t="str">
        <f t="shared" si="19"/>
        <v>ValidationEN</v>
      </c>
      <c r="BP98" s="107" t="str">
        <f t="shared" si="19"/>
        <v>APAC Corp</v>
      </c>
      <c r="BQ98" s="107">
        <f t="shared" si="19"/>
        <v>17</v>
      </c>
      <c r="BR98" s="107">
        <f t="shared" si="19"/>
        <v>18</v>
      </c>
      <c r="BS98" s="107">
        <f t="shared" si="19"/>
        <v>19</v>
      </c>
      <c r="BT98" s="107">
        <f t="shared" si="19"/>
        <v>20</v>
      </c>
      <c r="BV98" s="212" t="str">
        <f>G98</f>
        <v>Date</v>
      </c>
      <c r="BW98" s="174" t="str">
        <f>D98</f>
        <v>Month</v>
      </c>
      <c r="BX98" s="174" t="str">
        <f>C98</f>
        <v>Year</v>
      </c>
      <c r="BY98" s="174" t="str">
        <f t="shared" ref="BY98:CF98" si="20">BA98</f>
        <v>APAC Triage</v>
      </c>
      <c r="BZ98" s="174" t="str">
        <f t="shared" si="20"/>
        <v>APAC Hindi</v>
      </c>
      <c r="CA98" s="174" t="str">
        <f t="shared" si="20"/>
        <v>APAC TS Chat</v>
      </c>
      <c r="CB98" s="174" t="str">
        <f t="shared" si="20"/>
        <v>APAC Con CS Email</v>
      </c>
      <c r="CC98" s="174" t="str">
        <f t="shared" si="20"/>
        <v>EMEA Triage</v>
      </c>
      <c r="CD98" s="174" t="str">
        <f t="shared" si="20"/>
        <v>EMEA TS Chat</v>
      </c>
      <c r="CE98" s="174" t="str">
        <f t="shared" si="20"/>
        <v>EMEA CS Chat</v>
      </c>
      <c r="CF98" s="174" t="str">
        <f t="shared" si="20"/>
        <v>Retention</v>
      </c>
      <c r="CG98" s="174" t="str">
        <f t="shared" ref="CG98:CQ98" si="21">BI98</f>
        <v>Rbay</v>
      </c>
      <c r="CH98" s="174" t="str">
        <f t="shared" si="21"/>
        <v>EMEA RA Desk</v>
      </c>
      <c r="CI98" s="174" t="str">
        <f>BK98</f>
        <v>APAC RA Desk</v>
      </c>
      <c r="CJ98" s="174" t="str">
        <f t="shared" si="21"/>
        <v>WTD</v>
      </c>
      <c r="CK98" s="174" t="str">
        <f t="shared" si="21"/>
        <v>Partner Portal</v>
      </c>
      <c r="CL98" s="174" t="str">
        <f t="shared" si="21"/>
        <v>DispatchNAEN</v>
      </c>
      <c r="CM98" s="174" t="str">
        <f t="shared" si="21"/>
        <v>ValidationEN</v>
      </c>
      <c r="CN98" s="174" t="str">
        <f t="shared" si="21"/>
        <v>APAC Corp</v>
      </c>
      <c r="CO98" s="174">
        <f t="shared" si="21"/>
        <v>17</v>
      </c>
      <c r="CP98" s="174">
        <f t="shared" si="21"/>
        <v>18</v>
      </c>
      <c r="CQ98" s="174">
        <f t="shared" si="21"/>
        <v>19</v>
      </c>
      <c r="CR98" s="213">
        <f>BT98</f>
        <v>20</v>
      </c>
    </row>
    <row r="99" spans="1:96" outlineLevel="1" x14ac:dyDescent="0.25">
      <c r="A99" s="177"/>
      <c r="B99" s="197">
        <f>G99</f>
        <v>42644</v>
      </c>
      <c r="C99" s="108">
        <f>YEAR(G99)</f>
        <v>2016</v>
      </c>
      <c r="D99" s="109" t="str">
        <f t="shared" ref="D99:D129" si="22">TEXT(G99,"MMM")</f>
        <v>Oct</v>
      </c>
      <c r="E99" s="109">
        <f>ROUNDUP(DAY(G99)/7,0)</f>
        <v>1</v>
      </c>
      <c r="F99" s="109">
        <f>WEEKNUM(G99)</f>
        <v>40</v>
      </c>
      <c r="G99" s="110">
        <f>DATE(G72,B72,1)</f>
        <v>42644</v>
      </c>
      <c r="H99" s="109" t="str">
        <f>TEXT(G99,"DDD")</f>
        <v>Sat</v>
      </c>
      <c r="I99" s="139">
        <f>IFERROR(IF($I$69="DOW",IF($E99=5,(((SUMPRODUCT(($H$72:$H$95=$D99)*($G$72:$G$95=$C99)*(I$72:I$95))*(SUMPRODUCT(($H$15:$H$21=$H99)*(I$15:I$21)))))),(((SUMPRODUCT(($H$72:$H$95=$D99)*($G$72:$G$95=$C99)*(I$72:I$95)))-(SUMIFS(I$99:I$426,$C$99:$C$426,$C99,$D$99:$D$426,$D99,$E$99:$E$426,5)))*SUMPRODUCT(($H$9:$H$12=$E99)*(I$9:I$12)))*SUMPRODUCT(($H$24:$H$30=$H99)*(I$24:I$30))),VLOOKUP($E99&amp;$H99,$H$33:I$67,I$70,0)/SUM(I$33:I$60,IF(DAY(EOMONTH($G99,0))&lt;29,0,VLOOKUP(5&amp;TEXT(DATE(YEAR($G99),MONTH($G99),29),"ddd"),$H$33:I$67,I$70,0)),IF(DAY(EOMONTH($G99,0))&lt;30,0,VLOOKUP(5&amp;TEXT(DATE(YEAR($G99),MONTH($G99),30),"ddd"),$H$33:I$67,I$70,0)),IF(DAY(EOMONTH($G99,0))&lt;31,0,VLOOKUP(5&amp;TEXT(DATE(YEAR($G99),MONTH($G99),31),"ddd"),$H$33:I$67,I$70,0)))*SUMPRODUCT(($H$72:$H$95=$D99)*($G$72:$G$95=$C99)*(I$72:I$95))),"")</f>
        <v>193.17153139326689</v>
      </c>
      <c r="J99" s="139">
        <f>IFERROR(IF($I$69="DOW",IF($E99=5,(((SUMPRODUCT(($H$72:$H$95=$D99)*($G$72:$G$95=$C99)*(J$72:J$95))*(SUMPRODUCT(($H$15:$H$21=$H99)*(J$15:J$21)))))),(((SUMPRODUCT(($H$72:$H$95=$D99)*($G$72:$G$95=$C99)*(J$72:J$95)))-(SUMIFS(J$99:J$426,$C$99:$C$426,$C99,$D$99:$D$426,$D99,$E$99:$E$426,5)))*SUMPRODUCT(($H$9:$H$12=$E99)*(J$9:J$12)))*SUMPRODUCT(($H$24:$H$30=$H99)*(J$24:J$30))),VLOOKUP($E99&amp;$H99,$H$33:J$67,J$70,0)/SUM(J$33:J$60,IF(DAY(EOMONTH($G99,0))&lt;29,0,VLOOKUP(5&amp;TEXT(DATE(YEAR($G99),MONTH($G99),29),"ddd"),$H$33:J$67,J$70,0)),IF(DAY(EOMONTH($G99,0))&lt;30,0,VLOOKUP(5&amp;TEXT(DATE(YEAR($G99),MONTH($G99),30),"ddd"),$H$33:J$67,J$70,0)),IF(DAY(EOMONTH($G99,0))&lt;31,0,VLOOKUP(5&amp;TEXT(DATE(YEAR($G99),MONTH($G99),31),"ddd"),$H$33:J$67,J$70,0)))*SUMPRODUCT(($H$72:$H$95=$D99)*($G$72:$G$95=$C99)*(J$72:J$95))),"")</f>
        <v>238.31371437580043</v>
      </c>
      <c r="K99" s="139">
        <f>IFERROR(IF($I$69="DOW",IF($E99=5,(((SUMPRODUCT(($H$72:$H$95=$D99)*($G$72:$G$95=$C99)*(K$72:K$95))*(SUMPRODUCT(($H$15:$H$21=$H99)*(K$15:K$21)))))),(((SUMPRODUCT(($H$72:$H$95=$D99)*($G$72:$G$95=$C99)*(K$72:K$95)))-(SUMIFS(K$99:K$426,$C$99:$C$426,$C99,$D$99:$D$426,$D99,$E$99:$E$426,5)))*SUMPRODUCT(($H$9:$H$12=$E99)*(K$9:K$12)))*SUMPRODUCT(($H$24:$H$30=$H99)*(K$24:K$30))),VLOOKUP($E99&amp;$H99,$H$33:K$67,K$70,0)/SUM(K$33:K$60,IF(DAY(EOMONTH($G99,0))&lt;29,0,VLOOKUP(5&amp;TEXT(DATE(YEAR($G99),MONTH($G99),29),"ddd"),$H$33:K$67,K$70,0)),IF(DAY(EOMONTH($G99,0))&lt;30,0,VLOOKUP(5&amp;TEXT(DATE(YEAR($G99),MONTH($G99),30),"ddd"),$H$33:K$67,K$70,0)),IF(DAY(EOMONTH($G99,0))&lt;31,0,VLOOKUP(5&amp;TEXT(DATE(YEAR($G99),MONTH($G99),31),"ddd"),$H$33:K$67,K$70,0)))*SUMPRODUCT(($H$72:$H$95=$D99)*($G$72:$G$95=$C99)*(K$72:K$95))),"")</f>
        <v>95.467480542914728</v>
      </c>
      <c r="L99" s="139">
        <f>IFERROR(IF($I$69="DOW",IF($E99=5,(((SUMPRODUCT(($H$72:$H$95=$D99)*($G$72:$G$95=$C99)*(L$72:L$95))*(SUMPRODUCT(($H$15:$H$21=$H99)*(L$15:L$21)))))),(((SUMPRODUCT(($H$72:$H$95=$D99)*($G$72:$G$95=$C99)*(L$72:L$95)))-(SUMIFS(L$99:L$426,$C$99:$C$426,$C99,$D$99:$D$426,$D99,$E$99:$E$426,5)))*SUMPRODUCT(($H$9:$H$12=$E99)*(L$9:L$12)))*SUMPRODUCT(($H$24:$H$30=$H99)*(L$24:L$30))),VLOOKUP($E99&amp;$H99,$H$33:L$67,L$70,0)/SUM(L$33:L$60,IF(DAY(EOMONTH($G99,0))&lt;29,0,VLOOKUP(5&amp;TEXT(DATE(YEAR($G99),MONTH($G99),29),"ddd"),$H$33:L$67,L$70,0)),IF(DAY(EOMONTH($G99,0))&lt;30,0,VLOOKUP(5&amp;TEXT(DATE(YEAR($G99),MONTH($G99),30),"ddd"),$H$33:L$67,L$70,0)),IF(DAY(EOMONTH($G99,0))&lt;31,0,VLOOKUP(5&amp;TEXT(DATE(YEAR($G99),MONTH($G99),31),"ddd"),$H$33:L$67,L$70,0)))*SUMPRODUCT(($H$72:$H$95=$D99)*($G$72:$G$95=$C99)*(L$72:L$95))),"")</f>
        <v>21.879449693995792</v>
      </c>
      <c r="M99" s="139">
        <f>IFERROR(IF($I$69="DOW",IF($E99=5,(((SUMPRODUCT(($H$72:$H$95=$D99)*($G$72:$G$95=$C99)*(M$72:M$95))*(SUMPRODUCT(($H$15:$H$21=$H99)*(M$15:M$21)))))),(((SUMPRODUCT(($H$72:$H$95=$D99)*($G$72:$G$95=$C99)*(M$72:M$95)))-(SUMIFS(M$99:M$426,$C$99:$C$426,$C99,$D$99:$D$426,$D99,$E$99:$E$426,5)))*SUMPRODUCT(($H$9:$H$12=$E99)*(M$9:M$12)))*SUMPRODUCT(($H$24:$H$30=$H99)*(M$24:M$30))),VLOOKUP($E99&amp;$H99,$H$33:M$67,M$70,0)/SUM(M$33:M$60,IF(DAY(EOMONTH($G99,0))&lt;29,0,VLOOKUP(5&amp;TEXT(DATE(YEAR($G99),MONTH($G99),29),"ddd"),$H$33:M$67,M$70,0)),IF(DAY(EOMONTH($G99,0))&lt;30,0,VLOOKUP(5&amp;TEXT(DATE(YEAR($G99),MONTH($G99),30),"ddd"),$H$33:M$67,M$70,0)),IF(DAY(EOMONTH($G99,0))&lt;31,0,VLOOKUP(5&amp;TEXT(DATE(YEAR($G99),MONTH($G99),31),"ddd"),$H$33:M$67,M$70,0)))*SUMPRODUCT(($H$72:$H$95=$D99)*($G$72:$G$95=$C99)*(M$72:M$95))),"")</f>
        <v>363.43821962771415</v>
      </c>
      <c r="N99" s="139">
        <f>IFERROR(IF($I$69="DOW",IF($E99=5,(((SUMPRODUCT(($H$72:$H$95=$D99)*($G$72:$G$95=$C99)*(N$72:N$95))*(SUMPRODUCT(($H$15:$H$21=$H99)*(N$15:N$21)))))),(((SUMPRODUCT(($H$72:$H$95=$D99)*($G$72:$G$95=$C99)*(N$72:N$95)))-(SUMIFS(N$99:N$426,$C$99:$C$426,$C99,$D$99:$D$426,$D99,$E$99:$E$426,5)))*SUMPRODUCT(($H$9:$H$12=$E99)*(N$9:N$12)))*SUMPRODUCT(($H$24:$H$30=$H99)*(N$24:N$30))),VLOOKUP($E99&amp;$H99,$H$33:N$67,N$70,0)/SUM(N$33:N$60,IF(DAY(EOMONTH($G99,0))&lt;29,0,VLOOKUP(5&amp;TEXT(DATE(YEAR($G99),MONTH($G99),29),"ddd"),$H$33:N$67,N$70,0)),IF(DAY(EOMONTH($G99,0))&lt;30,0,VLOOKUP(5&amp;TEXT(DATE(YEAR($G99),MONTH($G99),30),"ddd"),$H$33:N$67,N$70,0)),IF(DAY(EOMONTH($G99,0))&lt;31,0,VLOOKUP(5&amp;TEXT(DATE(YEAR($G99),MONTH($G99),31),"ddd"),$H$33:N$67,N$70,0)))*SUMPRODUCT(($H$72:$H$95=$D99)*($G$72:$G$95=$C99)*(N$72:N$95))),"")</f>
        <v>71.727350638067364</v>
      </c>
      <c r="O99" s="139">
        <f>IFERROR(IF($I$69="DOW",IF($E99=5,(((SUMPRODUCT(($H$72:$H$95=$D99)*($G$72:$G$95=$C99)*(O$72:O$95))*(SUMPRODUCT(($H$15:$H$21=$H99)*(O$15:O$21)))))),(((SUMPRODUCT(($H$72:$H$95=$D99)*($G$72:$G$95=$C99)*(O$72:O$95)))-(SUMIFS(O$99:O$426,$C$99:$C$426,$C99,$D$99:$D$426,$D99,$E$99:$E$426,5)))*SUMPRODUCT(($H$9:$H$12=$E99)*(O$9:O$12)))*SUMPRODUCT(($H$24:$H$30=$H99)*(O$24:O$30))),VLOOKUP($E99&amp;$H99,$H$33:O$67,O$70,0)/SUM(O$33:O$60,IF(DAY(EOMONTH($G99,0))&lt;29,0,VLOOKUP(5&amp;TEXT(DATE(YEAR($G99),MONTH($G99),29),"ddd"),$H$33:O$67,O$70,0)),IF(DAY(EOMONTH($G99,0))&lt;30,0,VLOOKUP(5&amp;TEXT(DATE(YEAR($G99),MONTH($G99),30),"ddd"),$H$33:O$67,O$70,0)),IF(DAY(EOMONTH($G99,0))&lt;31,0,VLOOKUP(5&amp;TEXT(DATE(YEAR($G99),MONTH($G99),31),"ddd"),$H$33:O$67,O$70,0)))*SUMPRODUCT(($H$72:$H$95=$D99)*($G$72:$G$95=$C99)*(O$72:O$95))),"")</f>
        <v>203.64105491442993</v>
      </c>
      <c r="P99" s="139">
        <f>IFERROR(IF($I$69="DOW",IF($E99=5,(((SUMPRODUCT(($H$72:$H$95=$D99)*($G$72:$G$95=$C99)*(P$72:P$95))*(SUMPRODUCT(($H$15:$H$21=$H99)*(P$15:P$21)))))),(((SUMPRODUCT(($H$72:$H$95=$D99)*($G$72:$G$95=$C99)*(P$72:P$95)))-(SUMIFS(P$99:P$426,$C$99:$C$426,$C99,$D$99:$D$426,$D99,$E$99:$E$426,5)))*SUMPRODUCT(($H$9:$H$12=$E99)*(P$9:P$12)))*SUMPRODUCT(($H$24:$H$30=$H99)*(P$24:P$30))),VLOOKUP($E99&amp;$H99,$H$33:P$67,P$70,0)/SUM(P$33:P$60,IF(DAY(EOMONTH($G99,0))&lt;29,0,VLOOKUP(5&amp;TEXT(DATE(YEAR($G99),MONTH($G99),29),"ddd"),$H$33:P$67,P$70,0)),IF(DAY(EOMONTH($G99,0))&lt;30,0,VLOOKUP(5&amp;TEXT(DATE(YEAR($G99),MONTH($G99),30),"ddd"),$H$33:P$67,P$70,0)),IF(DAY(EOMONTH($G99,0))&lt;31,0,VLOOKUP(5&amp;TEXT(DATE(YEAR($G99),MONTH($G99),31),"ddd"),$H$33:P$67,P$70,0)))*SUMPRODUCT(($H$72:$H$95=$D99)*($G$72:$G$95=$C99)*(P$72:P$95))),"")</f>
        <v>2033.0803662238648</v>
      </c>
      <c r="Q99" s="139">
        <f>IFERROR(IF($I$69="DOW",IF($E99=5,(((SUMPRODUCT(($H$72:$H$95=$D99)*($G$72:$G$95=$C99)*(Q$72:Q$95))*(SUMPRODUCT(($H$15:$H$21=$H99)*(Q$15:Q$21)))))),(((SUMPRODUCT(($H$72:$H$95=$D99)*($G$72:$G$95=$C99)*(Q$72:Q$95)))-(SUMIFS(Q$99:Q$426,$C$99:$C$426,$C99,$D$99:$D$426,$D99,$E$99:$E$426,5)))*SUMPRODUCT(($H$9:$H$12=$E99)*(Q$9:Q$12)))*SUMPRODUCT(($H$24:$H$30=$H99)*(Q$24:Q$30))),VLOOKUP($E99&amp;$H99,$H$33:Q$67,Q$70,0)/SUM(Q$33:Q$60,IF(DAY(EOMONTH($G99,0))&lt;29,0,VLOOKUP(5&amp;TEXT(DATE(YEAR($G99),MONTH($G99),29),"ddd"),$H$33:Q$67,Q$70,0)),IF(DAY(EOMONTH($G99,0))&lt;30,0,VLOOKUP(5&amp;TEXT(DATE(YEAR($G99),MONTH($G99),30),"ddd"),$H$33:Q$67,Q$70,0)),IF(DAY(EOMONTH($G99,0))&lt;31,0,VLOOKUP(5&amp;TEXT(DATE(YEAR($G99),MONTH($G99),31),"ddd"),$H$33:Q$67,Q$70,0)))*SUMPRODUCT(($H$72:$H$95=$D99)*($G$72:$G$95=$C99)*(Q$72:Q$95))),"")</f>
        <v>1850.2847676174604</v>
      </c>
      <c r="R99" s="139">
        <f>IFERROR(IF($I$69="DOW",IF($E99=5,(((SUMPRODUCT(($H$72:$H$95=$D99)*($G$72:$G$95=$C99)*(R$72:R$95))*(SUMPRODUCT(($H$15:$H$21=$H99)*(R$15:R$21)))))),(((SUMPRODUCT(($H$72:$H$95=$D99)*($G$72:$G$95=$C99)*(R$72:R$95)))-(SUMIFS(R$99:R$426,$C$99:$C$426,$C99,$D$99:$D$426,$D99,$E$99:$E$426,5)))*SUMPRODUCT(($H$9:$H$12=$E99)*(R$9:R$12)))*SUMPRODUCT(($H$24:$H$30=$H99)*(R$24:R$30))),VLOOKUP($E99&amp;$H99,$H$33:R$67,R$70,0)/SUM(R$33:R$60,IF(DAY(EOMONTH($G99,0))&lt;29,0,VLOOKUP(5&amp;TEXT(DATE(YEAR($G99),MONTH($G99),29),"ddd"),$H$33:R$67,R$70,0)),IF(DAY(EOMONTH($G99,0))&lt;30,0,VLOOKUP(5&amp;TEXT(DATE(YEAR($G99),MONTH($G99),30),"ddd"),$H$33:R$67,R$70,0)),IF(DAY(EOMONTH($G99,0))&lt;31,0,VLOOKUP(5&amp;TEXT(DATE(YEAR($G99),MONTH($G99),31),"ddd"),$H$33:R$67,R$70,0)))*SUMPRODUCT(($H$72:$H$95=$D99)*($G$72:$G$95=$C99)*(R$72:R$95))),"")</f>
        <v>135.56168553893738</v>
      </c>
      <c r="S99" s="139">
        <f>IFERROR(IF($I$69="DOW",IF($E99=5,(((SUMPRODUCT(($H$72:$H$95=$D99)*($G$72:$G$95=$C99)*(S$72:S$95))*(SUMPRODUCT(($H$15:$H$21=$H99)*(S$15:S$21)))))),(((SUMPRODUCT(($H$72:$H$95=$D99)*($G$72:$G$95=$C99)*(S$72:S$95)))-(SUMIFS(S$99:S$426,$C$99:$C$426,$C99,$D$99:$D$426,$D99,$E$99:$E$426,5)))*SUMPRODUCT(($H$9:$H$12=$E99)*(S$9:S$12)))*SUMPRODUCT(($H$24:$H$30=$H99)*(S$24:S$30))),VLOOKUP($E99&amp;$H99,$H$33:S$67,S$70,0)/SUM(S$33:S$60,IF(DAY(EOMONTH($G99,0))&lt;29,0,VLOOKUP(5&amp;TEXT(DATE(YEAR($G99),MONTH($G99),29),"ddd"),$H$33:S$67,S$70,0)),IF(DAY(EOMONTH($G99,0))&lt;30,0,VLOOKUP(5&amp;TEXT(DATE(YEAR($G99),MONTH($G99),30),"ddd"),$H$33:S$67,S$70,0)),IF(DAY(EOMONTH($G99,0))&lt;31,0,VLOOKUP(5&amp;TEXT(DATE(YEAR($G99),MONTH($G99),31),"ddd"),$H$33:S$67,S$70,0)))*SUMPRODUCT(($H$72:$H$95=$D99)*($G$72:$G$95=$C99)*(S$72:S$95))),"")</f>
        <v>65.411121340617655</v>
      </c>
      <c r="T99" s="139">
        <f>IFERROR(IF($I$69="DOW",IF($E99=5,(((SUMPRODUCT(($H$72:$H$95=$D99)*($G$72:$G$95=$C99)*(T$72:T$95))*(SUMPRODUCT(($H$15:$H$21=$H99)*(T$15:T$21)))))),(((SUMPRODUCT(($H$72:$H$95=$D99)*($G$72:$G$95=$C99)*(T$72:T$95)))-(SUMIFS(T$99:T$426,$C$99:$C$426,$C99,$D$99:$D$426,$D99,$E$99:$E$426,5)))*SUMPRODUCT(($H$9:$H$12=$E99)*(T$9:T$12)))*SUMPRODUCT(($H$24:$H$30=$H99)*(T$24:T$30))),VLOOKUP($E99&amp;$H99,$H$33:T$67,T$70,0)/SUM(T$33:T$60,IF(DAY(EOMONTH($G99,0))&lt;29,0,VLOOKUP(5&amp;TEXT(DATE(YEAR($G99),MONTH($G99),29),"ddd"),$H$33:T$67,T$70,0)),IF(DAY(EOMONTH($G99,0))&lt;30,0,VLOOKUP(5&amp;TEXT(DATE(YEAR($G99),MONTH($G99),30),"ddd"),$H$33:T$67,T$70,0)),IF(DAY(EOMONTH($G99,0))&lt;31,0,VLOOKUP(5&amp;TEXT(DATE(YEAR($G99),MONTH($G99),31),"ddd"),$H$33:T$67,T$70,0)))*SUMPRODUCT(($H$72:$H$95=$D99)*($G$72:$G$95=$C99)*(T$72:T$95))),"")</f>
        <v>117.29433372623927</v>
      </c>
      <c r="U99" s="139">
        <f>IFERROR(IF($I$69="DOW",IF($E99=5,(((SUMPRODUCT(($H$72:$H$95=$D99)*($G$72:$G$95=$C99)*(U$72:U$95))*(SUMPRODUCT(($H$15:$H$21=$H99)*(U$15:U$21)))))),(((SUMPRODUCT(($H$72:$H$95=$D99)*($G$72:$G$95=$C99)*(U$72:U$95)))-(SUMIFS(U$99:U$426,$C$99:$C$426,$C99,$D$99:$D$426,$D99,$E$99:$E$426,5)))*SUMPRODUCT(($H$9:$H$12=$E99)*(U$9:U$12)))*SUMPRODUCT(($H$24:$H$30=$H99)*(U$24:U$30))),VLOOKUP($E99&amp;$H99,$H$33:U$67,U$70,0)/SUM(U$33:U$60,IF(DAY(EOMONTH($G99,0))&lt;29,0,VLOOKUP(5&amp;TEXT(DATE(YEAR($G99),MONTH($G99),29),"ddd"),$H$33:U$67,U$70,0)),IF(DAY(EOMONTH($G99,0))&lt;30,0,VLOOKUP(5&amp;TEXT(DATE(YEAR($G99),MONTH($G99),30),"ddd"),$H$33:U$67,U$70,0)),IF(DAY(EOMONTH($G99,0))&lt;31,0,VLOOKUP(5&amp;TEXT(DATE(YEAR($G99),MONTH($G99),31),"ddd"),$H$33:U$67,U$70,0)))*SUMPRODUCT(($H$72:$H$95=$D99)*($G$72:$G$95=$C99)*(U$72:U$95))),"")</f>
        <v>0</v>
      </c>
      <c r="V99" s="139">
        <f>IFERROR(IF($I$69="DOW",IF($E99=5,(((SUMPRODUCT(($H$72:$H$95=$D99)*($G$72:$G$95=$C99)*(V$72:V$95))*(SUMPRODUCT(($H$15:$H$21=$H99)*(V$15:V$21)))))),(((SUMPRODUCT(($H$72:$H$95=$D99)*($G$72:$G$95=$C99)*(V$72:V$95)))-(SUMIFS(V$99:V$426,$C$99:$C$426,$C99,$D$99:$D$426,$D99,$E$99:$E$426,5)))*SUMPRODUCT(($H$9:$H$12=$E99)*(V$9:V$12)))*SUMPRODUCT(($H$24:$H$30=$H99)*(V$24:V$30))),VLOOKUP($E99&amp;$H99,$H$33:V$67,V$70,0)/SUM(V$33:V$60,IF(DAY(EOMONTH($G99,0))&lt;29,0,VLOOKUP(5&amp;TEXT(DATE(YEAR($G99),MONTH($G99),29),"ddd"),$H$33:V$67,V$70,0)),IF(DAY(EOMONTH($G99,0))&lt;30,0,VLOOKUP(5&amp;TEXT(DATE(YEAR($G99),MONTH($G99),30),"ddd"),$H$33:V$67,V$70,0)),IF(DAY(EOMONTH($G99,0))&lt;31,0,VLOOKUP(5&amp;TEXT(DATE(YEAR($G99),MONTH($G99),31),"ddd"),$H$33:V$67,V$70,0)))*SUMPRODUCT(($H$72:$H$95=$D99)*($G$72:$G$95=$C99)*(V$72:V$95))),"")</f>
        <v>0</v>
      </c>
      <c r="W99" s="139">
        <f>IFERROR(IF($I$69="DOW",IF($E99=5,(((SUMPRODUCT(($H$72:$H$95=$D99)*($G$72:$G$95=$C99)*(W$72:W$95))*(SUMPRODUCT(($H$15:$H$21=$H99)*(W$15:W$21)))))),(((SUMPRODUCT(($H$72:$H$95=$D99)*($G$72:$G$95=$C99)*(W$72:W$95)))-(SUMIFS(W$99:W$426,$C$99:$C$426,$C99,$D$99:$D$426,$D99,$E$99:$E$426,5)))*SUMPRODUCT(($H$9:$H$12=$E99)*(W$9:W$12)))*SUMPRODUCT(($H$24:$H$30=$H99)*(W$24:W$30))),VLOOKUP($E99&amp;$H99,$H$33:W$67,W$70,0)/SUM(W$33:W$60,IF(DAY(EOMONTH($G99,0))&lt;29,0,VLOOKUP(5&amp;TEXT(DATE(YEAR($G99),MONTH($G99),29),"ddd"),$H$33:W$67,W$70,0)),IF(DAY(EOMONTH($G99,0))&lt;30,0,VLOOKUP(5&amp;TEXT(DATE(YEAR($G99),MONTH($G99),30),"ddd"),$H$33:W$67,W$70,0)),IF(DAY(EOMONTH($G99,0))&lt;31,0,VLOOKUP(5&amp;TEXT(DATE(YEAR($G99),MONTH($G99),31),"ddd"),$H$33:W$67,W$70,0)))*SUMPRODUCT(($H$72:$H$95=$D99)*($G$72:$G$95=$C99)*(W$72:W$95))),"")</f>
        <v>133.03859581079669</v>
      </c>
      <c r="X99" s="139">
        <f>IFERROR(IF($I$69="DOW",IF($E99=5,(((SUMPRODUCT(($H$72:$H$95=$D99)*($G$72:$G$95=$C99)*(X$72:X$95))*(SUMPRODUCT(($H$15:$H$21=$H99)*(X$15:X$21)))))),(((SUMPRODUCT(($H$72:$H$95=$D99)*($G$72:$G$95=$C99)*(X$72:X$95)))-(SUMIFS(X$99:X$426,$C$99:$C$426,$C99,$D$99:$D$426,$D99,$E$99:$E$426,5)))*SUMPRODUCT(($H$9:$H$12=$E99)*(X$9:X$12)))*SUMPRODUCT(($H$24:$H$30=$H99)*(X$24:X$30))),VLOOKUP($E99&amp;$H99,$H$33:X$67,X$70,0)/SUM(X$33:X$60,IF(DAY(EOMONTH($G99,0))&lt;29,0,VLOOKUP(5&amp;TEXT(DATE(YEAR($G99),MONTH($G99),29),"ddd"),$H$33:X$67,X$70,0)),IF(DAY(EOMONTH($G99,0))&lt;30,0,VLOOKUP(5&amp;TEXT(DATE(YEAR($G99),MONTH($G99),30),"ddd"),$H$33:X$67,X$70,0)),IF(DAY(EOMONTH($G99,0))&lt;31,0,VLOOKUP(5&amp;TEXT(DATE(YEAR($G99),MONTH($G99),31),"ddd"),$H$33:X$67,X$70,0)))*SUMPRODUCT(($H$72:$H$95=$D99)*($G$72:$G$95=$C99)*(X$72:X$95))),"")</f>
        <v>78.125547267927047</v>
      </c>
      <c r="Y99" s="139" t="str">
        <f>IFERROR(IF($I$69="DOW",IF($E99=5,(((SUMPRODUCT(($H$72:$H$95=$D99)*($G$72:$G$95=$C99)*(Y$72:Y$95))*(SUMPRODUCT(($H$15:$H$21=$H99)*(Y$15:Y$21)))))),(((SUMPRODUCT(($H$72:$H$95=$D99)*($G$72:$G$95=$C99)*(Y$72:Y$95)))-(SUMIFS(Y$99:Y$426,$C$99:$C$426,$C99,$D$99:$D$426,$D99,$E$99:$E$426,5)))*SUMPRODUCT(($H$9:$H$12=$E99)*(Y$9:Y$12)))*SUMPRODUCT(($H$24:$H$30=$H99)*(Y$24:Y$30))),VLOOKUP($E99&amp;$H99,$H$33:Y$67,Y$70,0)/SUM(Y$33:Y$60,IF(DAY(EOMONTH($G99,0))&lt;29,0,VLOOKUP(5&amp;TEXT(DATE(YEAR($G99),MONTH($G99),29),"ddd"),$H$33:Y$67,Y$70,0)),IF(DAY(EOMONTH($G99,0))&lt;30,0,VLOOKUP(5&amp;TEXT(DATE(YEAR($G99),MONTH($G99),30),"ddd"),$H$33:Y$67,Y$70,0)),IF(DAY(EOMONTH($G99,0))&lt;31,0,VLOOKUP(5&amp;TEXT(DATE(YEAR($G99),MONTH($G99),31),"ddd"),$H$33:Y$67,Y$70,0)))*SUMPRODUCT(($H$72:$H$95=$D99)*($G$72:$G$95=$C99)*(Y$72:Y$95))),"")</f>
        <v/>
      </c>
      <c r="Z99" s="139" t="str">
        <f>IFERROR(IF($I$69="DOW",IF($E99=5,(((SUMPRODUCT(($H$72:$H$95=$D99)*($G$72:$G$95=$C99)*(Z$72:Z$95))*(SUMPRODUCT(($H$15:$H$21=$H99)*(Z$15:Z$21)))))),(((SUMPRODUCT(($H$72:$H$95=$D99)*($G$72:$G$95=$C99)*(Z$72:Z$95)))-(SUMIFS(Z$99:Z$426,$C$99:$C$426,$C99,$D$99:$D$426,$D99,$E$99:$E$426,5)))*SUMPRODUCT(($H$9:$H$12=$E99)*(Z$9:Z$12)))*SUMPRODUCT(($H$24:$H$30=$H99)*(Z$24:Z$30))),VLOOKUP($E99&amp;$H99,$H$33:Z$67,Z$70,0)/SUM(Z$33:Z$60,IF(DAY(EOMONTH($G99,0))&lt;29,0,VLOOKUP(5&amp;TEXT(DATE(YEAR($G99),MONTH($G99),29),"ddd"),$H$33:Z$67,Z$70,0)),IF(DAY(EOMONTH($G99,0))&lt;30,0,VLOOKUP(5&amp;TEXT(DATE(YEAR($G99),MONTH($G99),30),"ddd"),$H$33:Z$67,Z$70,0)),IF(DAY(EOMONTH($G99,0))&lt;31,0,VLOOKUP(5&amp;TEXT(DATE(YEAR($G99),MONTH($G99),31),"ddd"),$H$33:Z$67,Z$70,0)))*SUMPRODUCT(($H$72:$H$95=$D99)*($G$72:$G$95=$C99)*(Z$72:Z$95))),"")</f>
        <v/>
      </c>
      <c r="AA99" s="139" t="str">
        <f>IFERROR(IF($I$69="DOW",IF($E99=5,(((SUMPRODUCT(($H$72:$H$95=$D99)*($G$72:$G$95=$C99)*(AA$72:AA$95))*(SUMPRODUCT(($H$15:$H$21=$H99)*(AA$15:AA$21)))))),(((SUMPRODUCT(($H$72:$H$95=$D99)*($G$72:$G$95=$C99)*(AA$72:AA$95)))-(SUMIFS(AA$99:AA$426,$C$99:$C$426,$C99,$D$99:$D$426,$D99,$E$99:$E$426,5)))*SUMPRODUCT(($H$9:$H$12=$E99)*(AA$9:AA$12)))*SUMPRODUCT(($H$24:$H$30=$H99)*(AA$24:AA$30))),VLOOKUP($E99&amp;$H99,$H$33:AA$67,AA$70,0)/SUM(AA$33:AA$60,IF(DAY(EOMONTH($G99,0))&lt;29,0,VLOOKUP(5&amp;TEXT(DATE(YEAR($G99),MONTH($G99),29),"ddd"),$H$33:AA$67,AA$70,0)),IF(DAY(EOMONTH($G99,0))&lt;30,0,VLOOKUP(5&amp;TEXT(DATE(YEAR($G99),MONTH($G99),30),"ddd"),$H$33:AA$67,AA$70,0)),IF(DAY(EOMONTH($G99,0))&lt;31,0,VLOOKUP(5&amp;TEXT(DATE(YEAR($G99),MONTH($G99),31),"ddd"),$H$33:AA$67,AA$70,0)))*SUMPRODUCT(($H$72:$H$95=$D99)*($G$72:$G$95=$C99)*(AA$72:AA$95))),"")</f>
        <v/>
      </c>
      <c r="AB99" s="139" t="str">
        <f>IFERROR(IF($I$69="DOW",IF($E99=5,(((SUMPRODUCT(($H$72:$H$95=$D99)*($G$72:$G$95=$C99)*(AB$72:AB$95))*(SUMPRODUCT(($H$15:$H$21=$H99)*(AB$15:AB$21)))))),(((SUMPRODUCT(($H$72:$H$95=$D99)*($G$72:$G$95=$C99)*(AB$72:AB$95)))-(SUMIFS(AB$99:AB$426,$C$99:$C$426,$C99,$D$99:$D$426,$D99,$E$99:$E$426,5)))*SUMPRODUCT(($H$9:$H$12=$E99)*(AB$9:AB$12)))*SUMPRODUCT(($H$24:$H$30=$H99)*(AB$24:AB$30))),VLOOKUP($E99&amp;$H99,$H$33:AB$67,AB$70,0)/SUM(AB$33:AB$60,IF(DAY(EOMONTH($G99,0))&lt;29,0,VLOOKUP(5&amp;TEXT(DATE(YEAR($G99),MONTH($G99),29),"ddd"),$H$33:AB$67,AB$70,0)),IF(DAY(EOMONTH($G99,0))&lt;30,0,VLOOKUP(5&amp;TEXT(DATE(YEAR($G99),MONTH($G99),30),"ddd"),$H$33:AB$67,AB$70,0)),IF(DAY(EOMONTH($G99,0))&lt;31,0,VLOOKUP(5&amp;TEXT(DATE(YEAR($G99),MONTH($G99),31),"ddd"),$H$33:AB$67,AB$70,0)))*SUMPRODUCT(($H$72:$H$95=$D99)*($G$72:$G$95=$C99)*(AB$72:AB$95))),"")</f>
        <v/>
      </c>
      <c r="AC99" s="248"/>
      <c r="AE99" s="205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  <c r="AU99" s="139"/>
      <c r="AV99" s="139"/>
      <c r="AW99" s="139"/>
      <c r="AX99" s="139"/>
      <c r="AY99" s="236"/>
      <c r="AZ99" s="182"/>
      <c r="BA99" s="209">
        <f t="shared" ref="BA99:BA130" si="23">IFERROR(I99+(I99*AE99),0)</f>
        <v>193.17153139326689</v>
      </c>
      <c r="BB99" s="180">
        <f t="shared" ref="BB99:BB130" si="24">IFERROR(J99+(J99*AF99),0)</f>
        <v>238.31371437580043</v>
      </c>
      <c r="BC99" s="180">
        <f t="shared" ref="BC99:BC130" si="25">IFERROR(K99+(K99*AG99),0)</f>
        <v>95.467480542914728</v>
      </c>
      <c r="BD99" s="180">
        <f t="shared" ref="BD99:BD130" si="26">IFERROR(L99+(L99*AH99),0)</f>
        <v>21.879449693995792</v>
      </c>
      <c r="BE99" s="180">
        <f t="shared" ref="BE99:BE130" si="27">IFERROR(M99+(M99*AI99),0)</f>
        <v>363.43821962771415</v>
      </c>
      <c r="BF99" s="180">
        <f t="shared" ref="BF99:BF130" si="28">IFERROR(N99+(N99*AJ99),0)</f>
        <v>71.727350638067364</v>
      </c>
      <c r="BG99" s="180">
        <f t="shared" ref="BG99:BG130" si="29">IFERROR(O99+(O99*AK99),0)</f>
        <v>203.64105491442993</v>
      </c>
      <c r="BH99" s="180">
        <f t="shared" ref="BH99:BH130" si="30">IFERROR(P99+(P99*AL99),0)</f>
        <v>2033.0803662238648</v>
      </c>
      <c r="BI99" s="180">
        <f t="shared" ref="BI99:BJ162" si="31">IFERROR(Q99+(Q99*AM99),0)</f>
        <v>1850.2847676174604</v>
      </c>
      <c r="BJ99" s="180">
        <f t="shared" si="31"/>
        <v>135.56168553893738</v>
      </c>
      <c r="BK99" s="180">
        <f t="shared" ref="BK99:BK162" si="32">IFERROR(S99+(S99*AO99),0)</f>
        <v>65.411121340617655</v>
      </c>
      <c r="BL99" s="180">
        <f t="shared" ref="BL99:BL162" si="33">IFERROR(T99+(T99*AP99),0)</f>
        <v>117.29433372623927</v>
      </c>
      <c r="BM99" s="180">
        <f t="shared" ref="BM99:BM162" si="34">IFERROR(U99+(U99*AQ99),0)</f>
        <v>0</v>
      </c>
      <c r="BN99" s="180">
        <f t="shared" ref="BN99:BN162" si="35">IFERROR(V99+(V99*AR99),0)</f>
        <v>0</v>
      </c>
      <c r="BO99" s="180">
        <f t="shared" ref="BO99:BO162" si="36">IFERROR(W99+(W99*AS99),0)</f>
        <v>133.03859581079669</v>
      </c>
      <c r="BP99" s="180">
        <f t="shared" ref="BP99:BP162" si="37">IFERROR(X99+(X99*AT99),0)</f>
        <v>78.125547267927047</v>
      </c>
      <c r="BQ99" s="180">
        <f t="shared" ref="BQ99:BQ162" si="38">IFERROR(Y99+(Y99*AU99),0)</f>
        <v>0</v>
      </c>
      <c r="BR99" s="180">
        <f t="shared" ref="BR99:BR162" si="39">IFERROR(Z99+(Z99*AV99),0)</f>
        <v>0</v>
      </c>
      <c r="BS99" s="180">
        <f t="shared" ref="BS99:BS162" si="40">IFERROR(AA99+(AA99*AW99),0)</f>
        <v>0</v>
      </c>
      <c r="BT99" s="180">
        <f t="shared" ref="BT99:BT162" si="41">IFERROR(AB99+(AB99*AX99),0)</f>
        <v>0</v>
      </c>
      <c r="BV99" s="214">
        <f>G99</f>
        <v>42644</v>
      </c>
      <c r="BW99" s="175" t="str">
        <f>TEXT(BV99,"mmm")</f>
        <v>Oct</v>
      </c>
      <c r="BX99" s="175">
        <f>YEAR(BV99)</f>
        <v>2016</v>
      </c>
      <c r="BY99" s="176">
        <f t="shared" ref="BY99:BY130" si="42">IFERROR((BA99/SUMIFS(BA$99:BA$7500,$C$99:$C$7500,$BX99,$D$99:$D$7500,$BW99))*(SUMPRODUCT(($G$72:$G$76=$BX99)*($H$72:$H$76=$BW99)*($I$71:$AB$71=BY$98)*($I$72:$AB$76))),0)</f>
        <v>193.66395251142561</v>
      </c>
      <c r="BZ99" s="176">
        <f t="shared" ref="BZ99:BZ130" si="43">IFERROR((BB99/SUMIFS(BB$99:BB$7500,$C$99:$C$7500,$BX99,$D$99:$D$7500,$BW99))*(SUMPRODUCT(($G$72:$G$76=$BX99)*($H$72:$H$76=$BW99)*($I$71:$AB$71=BZ$98)*($I$72:$AB$76))),0)</f>
        <v>239.36538703717841</v>
      </c>
      <c r="CA99" s="176">
        <f t="shared" ref="CA99:CA130" si="44">IFERROR((BC99/SUMIFS(BC$99:BC$7500,$C$99:$C$7500,$BX99,$D$99:$D$7500,$BW99))*(SUMPRODUCT(($G$72:$G$76=$BX99)*($H$72:$H$76=$BW99)*($I$71:$AB$71=CA$98)*($I$72:$AB$76))),0)</f>
        <v>93.597630328297953</v>
      </c>
      <c r="CB99" s="176">
        <f t="shared" ref="CB99:CB130" si="45">IFERROR((BD99/SUMIFS(BD$99:BD$7500,$C$99:$C$7500,$BX99,$D$99:$D$7500,$BW99))*(SUMPRODUCT(($G$72:$G$76=$BX99)*($H$72:$H$76=$BW99)*($I$71:$AB$71=CB$98)*($I$72:$AB$76))),0)</f>
        <v>21.905919910581467</v>
      </c>
      <c r="CC99" s="176">
        <f t="shared" ref="CC99:CC130" si="46">IFERROR((BE99/SUMIFS(BE$99:BE$7500,$C$99:$C$7500,$BX99,$D$99:$D$7500,$BW99))*(SUMPRODUCT(($G$72:$G$76=$BX99)*($H$72:$H$76=$BW99)*($I$71:$AB$71=CC$98)*($I$72:$AB$76))),0)</f>
        <v>358.40786740001778</v>
      </c>
      <c r="CD99" s="176">
        <f t="shared" ref="CD99:CD130" si="47">IFERROR((BF99/SUMIFS(BF$99:BF$7500,$C$99:$C$7500,$BX99,$D$99:$D$7500,$BW99))*(SUMPRODUCT(($G$72:$G$76=$BX99)*($H$72:$H$76=$BW99)*($I$71:$AB$71=CD$98)*($I$72:$AB$76))),0)</f>
        <v>70.611707456860927</v>
      </c>
      <c r="CE99" s="176">
        <f t="shared" ref="CE99:CE130" si="48">IFERROR((BG99/SUMIFS(BG$99:BG$7500,$C$99:$C$7500,$BX99,$D$99:$D$7500,$BW99))*(SUMPRODUCT(($G$72:$G$76=$BX99)*($H$72:$H$76=$BW99)*($I$71:$AB$71=CE$98)*($I$72:$AB$76))),0)</f>
        <v>203.64105491442996</v>
      </c>
      <c r="CF99" s="176">
        <f t="shared" ref="CF99:CF130" si="49">IFERROR((BH99/SUMIFS(BH$99:BH$7500,$C$99:$C$7500,$BX99,$D$99:$D$7500,$BW99))*(SUMPRODUCT(($G$72:$G$76=$BX99)*($H$72:$H$76=$BW99)*($I$71:$AB$71=CF$98)*($I$72:$AB$76))),0)</f>
        <v>2049.9249626582969</v>
      </c>
      <c r="CG99" s="176">
        <f t="shared" ref="CG99:CG130" si="50">IFERROR((BI99/SUMIFS(BI$99:BI$7500,$C$99:$C$7500,$BX99,$D$99:$D$7500,$BW99))*(SUMPRODUCT(($G$72:$G$76=$BX99)*($H$72:$H$76=$BW99)*($I$71:$AB$71=CG$98)*($I$72:$AB$76))),0)</f>
        <v>1840.9235139417181</v>
      </c>
      <c r="CH99" s="176">
        <f t="shared" ref="CH99:CH130" si="51">IFERROR((BJ99/SUMIFS(BJ$99:BJ$7500,$C$99:$C$7500,$BX99,$D$99:$D$7500,$BW99))*(SUMPRODUCT(($G$72:$G$76=$BX99)*($H$72:$H$76=$BW99)*($I$71:$AB$71=CH$98)*($I$72:$AB$76))),0)</f>
        <v>135.56168553893735</v>
      </c>
      <c r="CI99" s="176">
        <f t="shared" ref="CI99:CI130" si="52">IFERROR((BK99/SUMIFS(BK$99:BK$7500,$C$99:$C$7500,$BX99,$D$99:$D$7500,$BW99))*(SUMPRODUCT(($G$72:$G$76=$BX99)*($H$72:$H$76=$BW99)*($I$71:$AB$71=CI$98)*($I$72:$AB$76))),0)</f>
        <v>65.411121340617669</v>
      </c>
      <c r="CJ99" s="176">
        <f t="shared" ref="CJ99:CJ130" si="53">IFERROR((BL99/SUMIFS(BL$99:BL$7500,$C$99:$C$7500,$BX99,$D$99:$D$7500,$BW99))*(SUMPRODUCT(($G$72:$G$76=$BX99)*($H$72:$H$76=$BW99)*($I$71:$AB$71=CJ$98)*($I$72:$AB$76))),0)</f>
        <v>117.29433372623929</v>
      </c>
      <c r="CK99" s="176">
        <f t="shared" ref="CK99:CK130" si="54">IFERROR((BM99/SUMIFS(BM$99:BM$7500,$C$99:$C$7500,$BX99,$D$99:$D$7500,$BW99))*(SUMPRODUCT(($G$72:$G$76=$BX99)*($H$72:$H$76=$BW99)*($I$71:$AB$71=CK$98)*($I$72:$AB$76))),0)</f>
        <v>0</v>
      </c>
      <c r="CL99" s="176">
        <f t="shared" ref="CL99:CL130" si="55">IFERROR((BN99/SUMIFS(BN$99:BN$7500,$C$99:$C$7500,$BX99,$D$99:$D$7500,$BW99))*(SUMPRODUCT(($G$72:$G$76=$BX99)*($H$72:$H$76=$BW99)*($I$71:$AB$71=CL$98)*($I$72:$AB$76))),0)</f>
        <v>0</v>
      </c>
      <c r="CM99" s="176">
        <f t="shared" ref="CM99:CM130" si="56">IFERROR((BO99/SUMIFS(BO$99:BO$7500,$C$99:$C$7500,$BX99,$D$99:$D$7500,$BW99))*(SUMPRODUCT(($G$72:$G$76=$BX99)*($H$72:$H$76=$BW99)*($I$71:$AB$71=CM$98)*($I$72:$AB$76))),0)</f>
        <v>134.18595051838764</v>
      </c>
      <c r="CN99" s="176">
        <f t="shared" ref="CN99:CN130" si="57">IFERROR((BP99/SUMIFS(BP$99:BP$7500,$C$99:$C$7500,$BX99,$D$99:$D$7500,$BW99))*(SUMPRODUCT(($G$72:$G$76=$BX99)*($H$72:$H$76=$BW99)*($I$71:$AB$71=CN$98)*($I$72:$AB$76))),0)</f>
        <v>77.921772688885554</v>
      </c>
      <c r="CO99" s="176">
        <f t="shared" ref="CO99:CO130" si="58">IFERROR((BQ99/SUMIFS(BQ$99:BQ$7500,$C$99:$C$7500,$BX99,$D$99:$D$7500,$BW99))*(SUMPRODUCT(($G$72:$G$76=$BX99)*($H$72:$H$76=$BW99)*($I$71:$AB$71=CO$98)*($I$72:$AB$76))),0)</f>
        <v>0</v>
      </c>
      <c r="CP99" s="176">
        <f t="shared" ref="CP99:CP130" si="59">IFERROR((BR99/SUMIFS(BR$99:BR$7500,$C$99:$C$7500,$BX99,$D$99:$D$7500,$BW99))*(SUMPRODUCT(($G$72:$G$76=$BX99)*($H$72:$H$76=$BW99)*($I$71:$AB$71=CP$98)*($I$72:$AB$76))),0)</f>
        <v>0</v>
      </c>
      <c r="CQ99" s="176">
        <f t="shared" ref="CQ99:CQ130" si="60">IFERROR((BS99/SUMIFS(BS$99:BS$7500,$C$99:$C$7500,$BX99,$D$99:$D$7500,$BW99))*(SUMPRODUCT(($G$72:$G$76=$BX99)*($H$72:$H$76=$BW99)*($I$71:$AB$71=CQ$98)*($I$72:$AB$76))),0)</f>
        <v>0</v>
      </c>
      <c r="CR99" s="215">
        <f t="shared" ref="CR99:CR130" si="61">IFERROR((BT99/SUMIFS(BT$99:BT$7500,$C$99:$C$7500,$BX99,$D$99:$D$7500,$BW99))*(SUMPRODUCT(($G$72:$G$76=$BX99)*($H$72:$H$76=$BW99)*($I$71:$AB$71=CR$98)*($I$72:$AB$76))),0)</f>
        <v>0</v>
      </c>
    </row>
    <row r="100" spans="1:96" outlineLevel="1" x14ac:dyDescent="0.25">
      <c r="A100" s="160"/>
      <c r="B100" s="197">
        <f t="shared" ref="B100:B163" si="62">G100</f>
        <v>42645</v>
      </c>
      <c r="C100" s="108">
        <f t="shared" ref="C100:C129" si="63">YEAR(G100)</f>
        <v>2016</v>
      </c>
      <c r="D100" s="109" t="str">
        <f t="shared" si="22"/>
        <v>Oct</v>
      </c>
      <c r="E100" s="109">
        <f t="shared" ref="E100:E129" si="64">ROUNDUP(DAY(G100)/7,0)</f>
        <v>1</v>
      </c>
      <c r="F100" s="109">
        <f t="shared" ref="F100:F163" si="65">WEEKNUM(G100)</f>
        <v>41</v>
      </c>
      <c r="G100" s="110">
        <f>G99+1</f>
        <v>42645</v>
      </c>
      <c r="H100" s="109" t="str">
        <f t="shared" ref="H100:H129" si="66">TEXT(G100,"DDD")</f>
        <v>Sun</v>
      </c>
      <c r="I100" s="139">
        <f>IFERROR(IF($I$69="DOW",IF($E100=5,(((SUMPRODUCT(($H$72:$H$95=$D100)*($G$72:$G$95=$C100)*(I$72:I$95))*(SUMPRODUCT(($H$15:$H$21=$H100)*(I$15:I$21)))))),(((SUMPRODUCT(($H$72:$H$95=$D100)*($G$72:$G$95=$C100)*(I$72:I$95)))-(SUMIFS(I$99:I$426,$C$99:$C$426,$C100,$D$99:$D$426,$D100,$E$99:$E$426,5)))*SUMPRODUCT(($H$9:$H$12=$E100)*(I$9:I$12)))*SUMPRODUCT(($H$24:$H$30=$H100)*(I$24:I$30))),VLOOKUP($E100&amp;$H100,$H$33:I$67,I$70,0)/SUM(I$33:I$60,IF(DAY(EOMONTH($G100,0))&lt;29,0,VLOOKUP(5&amp;TEXT(DATE(YEAR($G100),MONTH($G100),29),"ddd"),$H$33:I$67,I$70,0)),IF(DAY(EOMONTH($G100,0))&lt;30,0,VLOOKUP(5&amp;TEXT(DATE(YEAR($G100),MONTH($G100),30),"ddd"),$H$33:I$67,I$70,0)),IF(DAY(EOMONTH($G100,0))&lt;31,0,VLOOKUP(5&amp;TEXT(DATE(YEAR($G100),MONTH($G100),31),"ddd"),$H$33:I$67,I$70,0)))*SUMPRODUCT(($H$72:$H$95=$D100)*($G$72:$G$95=$C100)*(I$72:I$95))),"")</f>
        <v>193.43271101362404</v>
      </c>
      <c r="J100" s="139">
        <f>IFERROR(IF($I$69="DOW",IF($E100=5,(((SUMPRODUCT(($H$72:$H$95=$D100)*($G$72:$G$95=$C100)*(J$72:J$95))*(SUMPRODUCT(($H$15:$H$21=$H100)*(J$15:J$21)))))),(((SUMPRODUCT(($H$72:$H$95=$D100)*($G$72:$G$95=$C100)*(J$72:J$95)))-(SUMIFS(J$99:J$426,$C$99:$C$426,$C100,$D$99:$D$426,$D100,$E$99:$E$426,5)))*SUMPRODUCT(($H$9:$H$12=$E100)*(J$9:J$12)))*SUMPRODUCT(($H$24:$H$30=$H100)*(J$24:J$30))),VLOOKUP($E100&amp;$H100,$H$33:J$67,J$70,0)/SUM(J$33:J$60,IF(DAY(EOMONTH($G100,0))&lt;29,0,VLOOKUP(5&amp;TEXT(DATE(YEAR($G100),MONTH($G100),29),"ddd"),$H$33:J$67,J$70,0)),IF(DAY(EOMONTH($G100,0))&lt;30,0,VLOOKUP(5&amp;TEXT(DATE(YEAR($G100),MONTH($G100),30),"ddd"),$H$33:J$67,J$70,0)),IF(DAY(EOMONTH($G100,0))&lt;31,0,VLOOKUP(5&amp;TEXT(DATE(YEAR($G100),MONTH($G100),31),"ddd"),$H$33:J$67,J$70,0)))*SUMPRODUCT(($H$72:$H$95=$D100)*($G$72:$G$95=$C100)*(J$72:J$95))),"")</f>
        <v>171.87114603167547</v>
      </c>
      <c r="K100" s="139">
        <f>IFERROR(IF($I$69="DOW",IF($E100=5,(((SUMPRODUCT(($H$72:$H$95=$D100)*($G$72:$G$95=$C100)*(K$72:K$95))*(SUMPRODUCT(($H$15:$H$21=$H100)*(K$15:K$21)))))),(((SUMPRODUCT(($H$72:$H$95=$D100)*($G$72:$G$95=$C100)*(K$72:K$95)))-(SUMIFS(K$99:K$426,$C$99:$C$426,$C100,$D$99:$D$426,$D100,$E$99:$E$426,5)))*SUMPRODUCT(($H$9:$H$12=$E100)*(K$9:K$12)))*SUMPRODUCT(($H$24:$H$30=$H100)*(K$24:K$30))),VLOOKUP($E100&amp;$H100,$H$33:K$67,K$70,0)/SUM(K$33:K$60,IF(DAY(EOMONTH($G100,0))&lt;29,0,VLOOKUP(5&amp;TEXT(DATE(YEAR($G100),MONTH($G100),29),"ddd"),$H$33:K$67,K$70,0)),IF(DAY(EOMONTH($G100,0))&lt;30,0,VLOOKUP(5&amp;TEXT(DATE(YEAR($G100),MONTH($G100),30),"ddd"),$H$33:K$67,K$70,0)),IF(DAY(EOMONTH($G100,0))&lt;31,0,VLOOKUP(5&amp;TEXT(DATE(YEAR($G100),MONTH($G100),31),"ddd"),$H$33:K$67,K$70,0)))*SUMPRODUCT(($H$72:$H$95=$D100)*($G$72:$G$95=$C100)*(K$72:K$95))),"")</f>
        <v>112.9452132258386</v>
      </c>
      <c r="L100" s="139">
        <f>IFERROR(IF($I$69="DOW",IF($E100=5,(((SUMPRODUCT(($H$72:$H$95=$D100)*($G$72:$G$95=$C100)*(L$72:L$95))*(SUMPRODUCT(($H$15:$H$21=$H100)*(L$15:L$21)))))),(((SUMPRODUCT(($H$72:$H$95=$D100)*($G$72:$G$95=$C100)*(L$72:L$95)))-(SUMIFS(L$99:L$426,$C$99:$C$426,$C100,$D$99:$D$426,$D100,$E$99:$E$426,5)))*SUMPRODUCT(($H$9:$H$12=$E100)*(L$9:L$12)))*SUMPRODUCT(($H$24:$H$30=$H100)*(L$24:L$30))),VLOOKUP($E100&amp;$H100,$H$33:L$67,L$70,0)/SUM(L$33:L$60,IF(DAY(EOMONTH($G100,0))&lt;29,0,VLOOKUP(5&amp;TEXT(DATE(YEAR($G100),MONTH($G100),29),"ddd"),$H$33:L$67,L$70,0)),IF(DAY(EOMONTH($G100,0))&lt;30,0,VLOOKUP(5&amp;TEXT(DATE(YEAR($G100),MONTH($G100),30),"ddd"),$H$33:L$67,L$70,0)),IF(DAY(EOMONTH($G100,0))&lt;31,0,VLOOKUP(5&amp;TEXT(DATE(YEAR($G100),MONTH($G100),31),"ddd"),$H$33:L$67,L$70,0)))*SUMPRODUCT(($H$72:$H$95=$D100)*($G$72:$G$95=$C100)*(L$72:L$95))),"")</f>
        <v>24.563534226105261</v>
      </c>
      <c r="M100" s="139">
        <f>IFERROR(IF($I$69="DOW",IF($E100=5,(((SUMPRODUCT(($H$72:$H$95=$D100)*($G$72:$G$95=$C100)*(M$72:M$95))*(SUMPRODUCT(($H$15:$H$21=$H100)*(M$15:M$21)))))),(((SUMPRODUCT(($H$72:$H$95=$D100)*($G$72:$G$95=$C100)*(M$72:M$95)))-(SUMIFS(M$99:M$426,$C$99:$C$426,$C100,$D$99:$D$426,$D100,$E$99:$E$426,5)))*SUMPRODUCT(($H$9:$H$12=$E100)*(M$9:M$12)))*SUMPRODUCT(($H$24:$H$30=$H100)*(M$24:M$30))),VLOOKUP($E100&amp;$H100,$H$33:M$67,M$70,0)/SUM(M$33:M$60,IF(DAY(EOMONTH($G100,0))&lt;29,0,VLOOKUP(5&amp;TEXT(DATE(YEAR($G100),MONTH($G100),29),"ddd"),$H$33:M$67,M$70,0)),IF(DAY(EOMONTH($G100,0))&lt;30,0,VLOOKUP(5&amp;TEXT(DATE(YEAR($G100),MONTH($G100),30),"ddd"),$H$33:M$67,M$70,0)),IF(DAY(EOMONTH($G100,0))&lt;31,0,VLOOKUP(5&amp;TEXT(DATE(YEAR($G100),MONTH($G100),31),"ddd"),$H$33:M$67,M$70,0)))*SUMPRODUCT(($H$72:$H$95=$D100)*($G$72:$G$95=$C100)*(M$72:M$95))),"")</f>
        <v>308.69274731036182</v>
      </c>
      <c r="N100" s="139">
        <f>IFERROR(IF($I$69="DOW",IF($E100=5,(((SUMPRODUCT(($H$72:$H$95=$D100)*($G$72:$G$95=$C100)*(N$72:N$95))*(SUMPRODUCT(($H$15:$H$21=$H100)*(N$15:N$21)))))),(((SUMPRODUCT(($H$72:$H$95=$D100)*($G$72:$G$95=$C100)*(N$72:N$95)))-(SUMIFS(N$99:N$426,$C$99:$C$426,$C100,$D$99:$D$426,$D100,$E$99:$E$426,5)))*SUMPRODUCT(($H$9:$H$12=$E100)*(N$9:N$12)))*SUMPRODUCT(($H$24:$H$30=$H100)*(N$24:N$30))),VLOOKUP($E100&amp;$H100,$H$33:N$67,N$70,0)/SUM(N$33:N$60,IF(DAY(EOMONTH($G100,0))&lt;29,0,VLOOKUP(5&amp;TEXT(DATE(YEAR($G100),MONTH($G100),29),"ddd"),$H$33:N$67,N$70,0)),IF(DAY(EOMONTH($G100,0))&lt;30,0,VLOOKUP(5&amp;TEXT(DATE(YEAR($G100),MONTH($G100),30),"ddd"),$H$33:N$67,N$70,0)),IF(DAY(EOMONTH($G100,0))&lt;31,0,VLOOKUP(5&amp;TEXT(DATE(YEAR($G100),MONTH($G100),31),"ddd"),$H$33:N$67,N$70,0)))*SUMPRODUCT(($H$72:$H$95=$D100)*($G$72:$G$95=$C100)*(N$72:N$95))),"")</f>
        <v>82.341559240820388</v>
      </c>
      <c r="O100" s="139">
        <f>IFERROR(IF($I$69="DOW",IF($E100=5,(((SUMPRODUCT(($H$72:$H$95=$D100)*($G$72:$G$95=$C100)*(O$72:O$95))*(SUMPRODUCT(($H$15:$H$21=$H100)*(O$15:O$21)))))),(((SUMPRODUCT(($H$72:$H$95=$D100)*($G$72:$G$95=$C100)*(O$72:O$95)))-(SUMIFS(O$99:O$426,$C$99:$C$426,$C100,$D$99:$D$426,$D100,$E$99:$E$426,5)))*SUMPRODUCT(($H$9:$H$12=$E100)*(O$9:O$12)))*SUMPRODUCT(($H$24:$H$30=$H100)*(O$24:O$30))),VLOOKUP($E100&amp;$H100,$H$33:O$67,O$70,0)/SUM(O$33:O$60,IF(DAY(EOMONTH($G100,0))&lt;29,0,VLOOKUP(5&amp;TEXT(DATE(YEAR($G100),MONTH($G100),29),"ddd"),$H$33:O$67,O$70,0)),IF(DAY(EOMONTH($G100,0))&lt;30,0,VLOOKUP(5&amp;TEXT(DATE(YEAR($G100),MONTH($G100),30),"ddd"),$H$33:O$67,O$70,0)),IF(DAY(EOMONTH($G100,0))&lt;31,0,VLOOKUP(5&amp;TEXT(DATE(YEAR($G100),MONTH($G100),31),"ddd"),$H$33:O$67,O$70,0)))*SUMPRODUCT(($H$72:$H$95=$D100)*($G$72:$G$95=$C100)*(O$72:O$95))),"")</f>
        <v>235.32555831646496</v>
      </c>
      <c r="P100" s="139">
        <f>IFERROR(IF($I$69="DOW",IF($E100=5,(((SUMPRODUCT(($H$72:$H$95=$D100)*($G$72:$G$95=$C100)*(P$72:P$95))*(SUMPRODUCT(($H$15:$H$21=$H100)*(P$15:P$21)))))),(((SUMPRODUCT(($H$72:$H$95=$D100)*($G$72:$G$95=$C100)*(P$72:P$95)))-(SUMIFS(P$99:P$426,$C$99:$C$426,$C100,$D$99:$D$426,$D100,$E$99:$E$426,5)))*SUMPRODUCT(($H$9:$H$12=$E100)*(P$9:P$12)))*SUMPRODUCT(($H$24:$H$30=$H100)*(P$24:P$30))),VLOOKUP($E100&amp;$H100,$H$33:P$67,P$70,0)/SUM(P$33:P$60,IF(DAY(EOMONTH($G100,0))&lt;29,0,VLOOKUP(5&amp;TEXT(DATE(YEAR($G100),MONTH($G100),29),"ddd"),$H$33:P$67,P$70,0)),IF(DAY(EOMONTH($G100,0))&lt;30,0,VLOOKUP(5&amp;TEXT(DATE(YEAR($G100),MONTH($G100),30),"ddd"),$H$33:P$67,P$70,0)),IF(DAY(EOMONTH($G100,0))&lt;31,0,VLOOKUP(5&amp;TEXT(DATE(YEAR($G100),MONTH($G100),31),"ddd"),$H$33:P$67,P$70,0)))*SUMPRODUCT(($H$72:$H$95=$D100)*($G$72:$G$95=$C100)*(P$72:P$95))),"")</f>
        <v>1625.6562235938663</v>
      </c>
      <c r="Q100" s="139">
        <f>IFERROR(IF($I$69="DOW",IF($E100=5,(((SUMPRODUCT(($H$72:$H$95=$D100)*($G$72:$G$95=$C100)*(Q$72:Q$95))*(SUMPRODUCT(($H$15:$H$21=$H100)*(Q$15:Q$21)))))),(((SUMPRODUCT(($H$72:$H$95=$D100)*($G$72:$G$95=$C100)*(Q$72:Q$95)))-(SUMIFS(Q$99:Q$426,$C$99:$C$426,$C100,$D$99:$D$426,$D100,$E$99:$E$426,5)))*SUMPRODUCT(($H$9:$H$12=$E100)*(Q$9:Q$12)))*SUMPRODUCT(($H$24:$H$30=$H100)*(Q$24:Q$30))),VLOOKUP($E100&amp;$H100,$H$33:Q$67,Q$70,0)/SUM(Q$33:Q$60,IF(DAY(EOMONTH($G100,0))&lt;29,0,VLOOKUP(5&amp;TEXT(DATE(YEAR($G100),MONTH($G100),29),"ddd"),$H$33:Q$67,Q$70,0)),IF(DAY(EOMONTH($G100,0))&lt;30,0,VLOOKUP(5&amp;TEXT(DATE(YEAR($G100),MONTH($G100),30),"ddd"),$H$33:Q$67,Q$70,0)),IF(DAY(EOMONTH($G100,0))&lt;31,0,VLOOKUP(5&amp;TEXT(DATE(YEAR($G100),MONTH($G100),31),"ddd"),$H$33:Q$67,Q$70,0)))*SUMPRODUCT(($H$72:$H$95=$D100)*($G$72:$G$95=$C100)*(Q$72:Q$95))),"")</f>
        <v>1581.8422629898537</v>
      </c>
      <c r="R100" s="139">
        <f>IFERROR(IF($I$69="DOW",IF($E100=5,(((SUMPRODUCT(($H$72:$H$95=$D100)*($G$72:$G$95=$C100)*(R$72:R$95))*(SUMPRODUCT(($H$15:$H$21=$H100)*(R$15:R$21)))))),(((SUMPRODUCT(($H$72:$H$95=$D100)*($G$72:$G$95=$C100)*(R$72:R$95)))-(SUMIFS(R$99:R$426,$C$99:$C$426,$C100,$D$99:$D$426,$D100,$E$99:$E$426,5)))*SUMPRODUCT(($H$9:$H$12=$E100)*(R$9:R$12)))*SUMPRODUCT(($H$24:$H$30=$H100)*(R$24:R$30))),VLOOKUP($E100&amp;$H100,$H$33:R$67,R$70,0)/SUM(R$33:R$60,IF(DAY(EOMONTH($G100,0))&lt;29,0,VLOOKUP(5&amp;TEXT(DATE(YEAR($G100),MONTH($G100),29),"ddd"),$H$33:R$67,R$70,0)),IF(DAY(EOMONTH($G100,0))&lt;30,0,VLOOKUP(5&amp;TEXT(DATE(YEAR($G100),MONTH($G100),30),"ddd"),$H$33:R$67,R$70,0)),IF(DAY(EOMONTH($G100,0))&lt;31,0,VLOOKUP(5&amp;TEXT(DATE(YEAR($G100),MONTH($G100),31),"ddd"),$H$33:R$67,R$70,0)))*SUMPRODUCT(($H$72:$H$95=$D100)*($G$72:$G$95=$C100)*(R$72:R$95))),"")</f>
        <v>115.99272122241294</v>
      </c>
      <c r="S100" s="139">
        <f>IFERROR(IF($I$69="DOW",IF($E100=5,(((SUMPRODUCT(($H$72:$H$95=$D100)*($G$72:$G$95=$C100)*(S$72:S$95))*(SUMPRODUCT(($H$15:$H$21=$H100)*(S$15:S$21)))))),(((SUMPRODUCT(($H$72:$H$95=$D100)*($G$72:$G$95=$C100)*(S$72:S$95)))-(SUMIFS(S$99:S$426,$C$99:$C$426,$C100,$D$99:$D$426,$D100,$E$99:$E$426,5)))*SUMPRODUCT(($H$9:$H$12=$E100)*(S$9:S$12)))*SUMPRODUCT(($H$24:$H$30=$H100)*(S$24:S$30))),VLOOKUP($E100&amp;$H100,$H$33:S$67,S$70,0)/SUM(S$33:S$60,IF(DAY(EOMONTH($G100,0))&lt;29,0,VLOOKUP(5&amp;TEXT(DATE(YEAR($G100),MONTH($G100),29),"ddd"),$H$33:S$67,S$70,0)),IF(DAY(EOMONTH($G100,0))&lt;30,0,VLOOKUP(5&amp;TEXT(DATE(YEAR($G100),MONTH($G100),30),"ddd"),$H$33:S$67,S$70,0)),IF(DAY(EOMONTH($G100,0))&lt;31,0,VLOOKUP(5&amp;TEXT(DATE(YEAR($G100),MONTH($G100),31),"ddd"),$H$33:S$67,S$70,0)))*SUMPRODUCT(($H$72:$H$95=$D100)*($G$72:$G$95=$C100)*(S$72:S$95))),"")</f>
        <v>60.78079304916124</v>
      </c>
      <c r="T100" s="139">
        <f>IFERROR(IF($I$69="DOW",IF($E100=5,(((SUMPRODUCT(($H$72:$H$95=$D100)*($G$72:$G$95=$C100)*(T$72:T$95))*(SUMPRODUCT(($H$15:$H$21=$H100)*(T$15:T$21)))))),(((SUMPRODUCT(($H$72:$H$95=$D100)*($G$72:$G$95=$C100)*(T$72:T$95)))-(SUMIFS(T$99:T$426,$C$99:$C$426,$C100,$D$99:$D$426,$D100,$E$99:$E$426,5)))*SUMPRODUCT(($H$9:$H$12=$E100)*(T$9:T$12)))*SUMPRODUCT(($H$24:$H$30=$H100)*(T$24:T$30))),VLOOKUP($E100&amp;$H100,$H$33:T$67,T$70,0)/SUM(T$33:T$60,IF(DAY(EOMONTH($G100,0))&lt;29,0,VLOOKUP(5&amp;TEXT(DATE(YEAR($G100),MONTH($G100),29),"ddd"),$H$33:T$67,T$70,0)),IF(DAY(EOMONTH($G100,0))&lt;30,0,VLOOKUP(5&amp;TEXT(DATE(YEAR($G100),MONTH($G100),30),"ddd"),$H$33:T$67,T$70,0)),IF(DAY(EOMONTH($G100,0))&lt;31,0,VLOOKUP(5&amp;TEXT(DATE(YEAR($G100),MONTH($G100),31),"ddd"),$H$33:T$67,T$70,0)))*SUMPRODUCT(($H$72:$H$95=$D100)*($G$72:$G$95=$C100)*(T$72:T$95))),"")</f>
        <v>92.827938184836839</v>
      </c>
      <c r="U100" s="139">
        <f>IFERROR(IF($I$69="DOW",IF($E100=5,(((SUMPRODUCT(($H$72:$H$95=$D100)*($G$72:$G$95=$C100)*(U$72:U$95))*(SUMPRODUCT(($H$15:$H$21=$H100)*(U$15:U$21)))))),(((SUMPRODUCT(($H$72:$H$95=$D100)*($G$72:$G$95=$C100)*(U$72:U$95)))-(SUMIFS(U$99:U$426,$C$99:$C$426,$C100,$D$99:$D$426,$D100,$E$99:$E$426,5)))*SUMPRODUCT(($H$9:$H$12=$E100)*(U$9:U$12)))*SUMPRODUCT(($H$24:$H$30=$H100)*(U$24:U$30))),VLOOKUP($E100&amp;$H100,$H$33:U$67,U$70,0)/SUM(U$33:U$60,IF(DAY(EOMONTH($G100,0))&lt;29,0,VLOOKUP(5&amp;TEXT(DATE(YEAR($G100),MONTH($G100),29),"ddd"),$H$33:U$67,U$70,0)),IF(DAY(EOMONTH($G100,0))&lt;30,0,VLOOKUP(5&amp;TEXT(DATE(YEAR($G100),MONTH($G100),30),"ddd"),$H$33:U$67,U$70,0)),IF(DAY(EOMONTH($G100,0))&lt;31,0,VLOOKUP(5&amp;TEXT(DATE(YEAR($G100),MONTH($G100),31),"ddd"),$H$33:U$67,U$70,0)))*SUMPRODUCT(($H$72:$H$95=$D100)*($G$72:$G$95=$C100)*(U$72:U$95))),"")</f>
        <v>0</v>
      </c>
      <c r="V100" s="139">
        <f>IFERROR(IF($I$69="DOW",IF($E100=5,(((SUMPRODUCT(($H$72:$H$95=$D100)*($G$72:$G$95=$C100)*(V$72:V$95))*(SUMPRODUCT(($H$15:$H$21=$H100)*(V$15:V$21)))))),(((SUMPRODUCT(($H$72:$H$95=$D100)*($G$72:$G$95=$C100)*(V$72:V$95)))-(SUMIFS(V$99:V$426,$C$99:$C$426,$C100,$D$99:$D$426,$D100,$E$99:$E$426,5)))*SUMPRODUCT(($H$9:$H$12=$E100)*(V$9:V$12)))*SUMPRODUCT(($H$24:$H$30=$H100)*(V$24:V$30))),VLOOKUP($E100&amp;$H100,$H$33:V$67,V$70,0)/SUM(V$33:V$60,IF(DAY(EOMONTH($G100,0))&lt;29,0,VLOOKUP(5&amp;TEXT(DATE(YEAR($G100),MONTH($G100),29),"ddd"),$H$33:V$67,V$70,0)),IF(DAY(EOMONTH($G100,0))&lt;30,0,VLOOKUP(5&amp;TEXT(DATE(YEAR($G100),MONTH($G100),30),"ddd"),$H$33:V$67,V$70,0)),IF(DAY(EOMONTH($G100,0))&lt;31,0,VLOOKUP(5&amp;TEXT(DATE(YEAR($G100),MONTH($G100),31),"ddd"),$H$33:V$67,V$70,0)))*SUMPRODUCT(($H$72:$H$95=$D100)*($G$72:$G$95=$C100)*(V$72:V$95))),"")</f>
        <v>0</v>
      </c>
      <c r="W100" s="139">
        <f>IFERROR(IF($I$69="DOW",IF($E100=5,(((SUMPRODUCT(($H$72:$H$95=$D100)*($G$72:$G$95=$C100)*(W$72:W$95))*(SUMPRODUCT(($H$15:$H$21=$H100)*(W$15:W$21)))))),(((SUMPRODUCT(($H$72:$H$95=$D100)*($G$72:$G$95=$C100)*(W$72:W$95)))-(SUMIFS(W$99:W$426,$C$99:$C$426,$C100,$D$99:$D$426,$D100,$E$99:$E$426,5)))*SUMPRODUCT(($H$9:$H$12=$E100)*(W$9:W$12)))*SUMPRODUCT(($H$24:$H$30=$H100)*(W$24:W$30))),VLOOKUP($E100&amp;$H100,$H$33:W$67,W$70,0)/SUM(W$33:W$60,IF(DAY(EOMONTH($G100,0))&lt;29,0,VLOOKUP(5&amp;TEXT(DATE(YEAR($G100),MONTH($G100),29),"ddd"),$H$33:W$67,W$70,0)),IF(DAY(EOMONTH($G100,0))&lt;30,0,VLOOKUP(5&amp;TEXT(DATE(YEAR($G100),MONTH($G100),30),"ddd"),$H$33:W$67,W$70,0)),IF(DAY(EOMONTH($G100,0))&lt;31,0,VLOOKUP(5&amp;TEXT(DATE(YEAR($G100),MONTH($G100),31),"ddd"),$H$33:W$67,W$70,0)))*SUMPRODUCT(($H$72:$H$95=$D100)*($G$72:$G$95=$C100)*(W$72:W$95))),"")</f>
        <v>137.48231485580172</v>
      </c>
      <c r="X100" s="139">
        <f>IFERROR(IF($I$69="DOW",IF($E100=5,(((SUMPRODUCT(($H$72:$H$95=$D100)*($G$72:$G$95=$C100)*(X$72:X$95))*(SUMPRODUCT(($H$15:$H$21=$H100)*(X$15:X$21)))))),(((SUMPRODUCT(($H$72:$H$95=$D100)*($G$72:$G$95=$C100)*(X$72:X$95)))-(SUMIFS(X$99:X$426,$C$99:$C$426,$C100,$D$99:$D$426,$D100,$E$99:$E$426,5)))*SUMPRODUCT(($H$9:$H$12=$E100)*(X$9:X$12)))*SUMPRODUCT(($H$24:$H$30=$H100)*(X$24:X$30))),VLOOKUP($E100&amp;$H100,$H$33:X$67,X$70,0)/SUM(X$33:X$60,IF(DAY(EOMONTH($G100,0))&lt;29,0,VLOOKUP(5&amp;TEXT(DATE(YEAR($G100),MONTH($G100),29),"ddd"),$H$33:X$67,X$70,0)),IF(DAY(EOMONTH($G100,0))&lt;30,0,VLOOKUP(5&amp;TEXT(DATE(YEAR($G100),MONTH($G100),30),"ddd"),$H$33:X$67,X$70,0)),IF(DAY(EOMONTH($G100,0))&lt;31,0,VLOOKUP(5&amp;TEXT(DATE(YEAR($G100),MONTH($G100),31),"ddd"),$H$33:X$67,X$70,0)))*SUMPRODUCT(($H$72:$H$95=$D100)*($G$72:$G$95=$C100)*(X$72:X$95))),"")</f>
        <v>67.161279168407248</v>
      </c>
      <c r="Y100" s="139" t="str">
        <f>IFERROR(IF($I$69="DOW",IF($E100=5,(((SUMPRODUCT(($H$72:$H$95=$D100)*($G$72:$G$95=$C100)*(Y$72:Y$95))*(SUMPRODUCT(($H$15:$H$21=$H100)*(Y$15:Y$21)))))),(((SUMPRODUCT(($H$72:$H$95=$D100)*($G$72:$G$95=$C100)*(Y$72:Y$95)))-(SUMIFS(Y$99:Y$426,$C$99:$C$426,$C100,$D$99:$D$426,$D100,$E$99:$E$426,5)))*SUMPRODUCT(($H$9:$H$12=$E100)*(Y$9:Y$12)))*SUMPRODUCT(($H$24:$H$30=$H100)*(Y$24:Y$30))),VLOOKUP($E100&amp;$H100,$H$33:Y$67,Y$70,0)/SUM(Y$33:Y$60,IF(DAY(EOMONTH($G100,0))&lt;29,0,VLOOKUP(5&amp;TEXT(DATE(YEAR($G100),MONTH($G100),29),"ddd"),$H$33:Y$67,Y$70,0)),IF(DAY(EOMONTH($G100,0))&lt;30,0,VLOOKUP(5&amp;TEXT(DATE(YEAR($G100),MONTH($G100),30),"ddd"),$H$33:Y$67,Y$70,0)),IF(DAY(EOMONTH($G100,0))&lt;31,0,VLOOKUP(5&amp;TEXT(DATE(YEAR($G100),MONTH($G100),31),"ddd"),$H$33:Y$67,Y$70,0)))*SUMPRODUCT(($H$72:$H$95=$D100)*($G$72:$G$95=$C100)*(Y$72:Y$95))),"")</f>
        <v/>
      </c>
      <c r="Z100" s="139" t="str">
        <f>IFERROR(IF($I$69="DOW",IF($E100=5,(((SUMPRODUCT(($H$72:$H$95=$D100)*($G$72:$G$95=$C100)*(Z$72:Z$95))*(SUMPRODUCT(($H$15:$H$21=$H100)*(Z$15:Z$21)))))),(((SUMPRODUCT(($H$72:$H$95=$D100)*($G$72:$G$95=$C100)*(Z$72:Z$95)))-(SUMIFS(Z$99:Z$426,$C$99:$C$426,$C100,$D$99:$D$426,$D100,$E$99:$E$426,5)))*SUMPRODUCT(($H$9:$H$12=$E100)*(Z$9:Z$12)))*SUMPRODUCT(($H$24:$H$30=$H100)*(Z$24:Z$30))),VLOOKUP($E100&amp;$H100,$H$33:Z$67,Z$70,0)/SUM(Z$33:Z$60,IF(DAY(EOMONTH($G100,0))&lt;29,0,VLOOKUP(5&amp;TEXT(DATE(YEAR($G100),MONTH($G100),29),"ddd"),$H$33:Z$67,Z$70,0)),IF(DAY(EOMONTH($G100,0))&lt;30,0,VLOOKUP(5&amp;TEXT(DATE(YEAR($G100),MONTH($G100),30),"ddd"),$H$33:Z$67,Z$70,0)),IF(DAY(EOMONTH($G100,0))&lt;31,0,VLOOKUP(5&amp;TEXT(DATE(YEAR($G100),MONTH($G100),31),"ddd"),$H$33:Z$67,Z$70,0)))*SUMPRODUCT(($H$72:$H$95=$D100)*($G$72:$G$95=$C100)*(Z$72:Z$95))),"")</f>
        <v/>
      </c>
      <c r="AA100" s="139" t="str">
        <f>IFERROR(IF($I$69="DOW",IF($E100=5,(((SUMPRODUCT(($H$72:$H$95=$D100)*($G$72:$G$95=$C100)*(AA$72:AA$95))*(SUMPRODUCT(($H$15:$H$21=$H100)*(AA$15:AA$21)))))),(((SUMPRODUCT(($H$72:$H$95=$D100)*($G$72:$G$95=$C100)*(AA$72:AA$95)))-(SUMIFS(AA$99:AA$426,$C$99:$C$426,$C100,$D$99:$D$426,$D100,$E$99:$E$426,5)))*SUMPRODUCT(($H$9:$H$12=$E100)*(AA$9:AA$12)))*SUMPRODUCT(($H$24:$H$30=$H100)*(AA$24:AA$30))),VLOOKUP($E100&amp;$H100,$H$33:AA$67,AA$70,0)/SUM(AA$33:AA$60,IF(DAY(EOMONTH($G100,0))&lt;29,0,VLOOKUP(5&amp;TEXT(DATE(YEAR($G100),MONTH($G100),29),"ddd"),$H$33:AA$67,AA$70,0)),IF(DAY(EOMONTH($G100,0))&lt;30,0,VLOOKUP(5&amp;TEXT(DATE(YEAR($G100),MONTH($G100),30),"ddd"),$H$33:AA$67,AA$70,0)),IF(DAY(EOMONTH($G100,0))&lt;31,0,VLOOKUP(5&amp;TEXT(DATE(YEAR($G100),MONTH($G100),31),"ddd"),$H$33:AA$67,AA$70,0)))*SUMPRODUCT(($H$72:$H$95=$D100)*($G$72:$G$95=$C100)*(AA$72:AA$95))),"")</f>
        <v/>
      </c>
      <c r="AB100" s="139" t="str">
        <f>IFERROR(IF($I$69="DOW",IF($E100=5,(((SUMPRODUCT(($H$72:$H$95=$D100)*($G$72:$G$95=$C100)*(AB$72:AB$95))*(SUMPRODUCT(($H$15:$H$21=$H100)*(AB$15:AB$21)))))),(((SUMPRODUCT(($H$72:$H$95=$D100)*($G$72:$G$95=$C100)*(AB$72:AB$95)))-(SUMIFS(AB$99:AB$426,$C$99:$C$426,$C100,$D$99:$D$426,$D100,$E$99:$E$426,5)))*SUMPRODUCT(($H$9:$H$12=$E100)*(AB$9:AB$12)))*SUMPRODUCT(($H$24:$H$30=$H100)*(AB$24:AB$30))),VLOOKUP($E100&amp;$H100,$H$33:AB$67,AB$70,0)/SUM(AB$33:AB$60,IF(DAY(EOMONTH($G100,0))&lt;29,0,VLOOKUP(5&amp;TEXT(DATE(YEAR($G100),MONTH($G100),29),"ddd"),$H$33:AB$67,AB$70,0)),IF(DAY(EOMONTH($G100,0))&lt;30,0,VLOOKUP(5&amp;TEXT(DATE(YEAR($G100),MONTH($G100),30),"ddd"),$H$33:AB$67,AB$70,0)),IF(DAY(EOMONTH($G100,0))&lt;31,0,VLOOKUP(5&amp;TEXT(DATE(YEAR($G100),MONTH($G100),31),"ddd"),$H$33:AB$67,AB$70,0)))*SUMPRODUCT(($H$72:$H$95=$D100)*($G$72:$G$95=$C100)*(AB$72:AB$95))),"")</f>
        <v/>
      </c>
      <c r="AC100" s="248"/>
      <c r="AE100" s="205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  <c r="AU100" s="139"/>
      <c r="AV100" s="139"/>
      <c r="AW100" s="139"/>
      <c r="AX100" s="139"/>
      <c r="AY100" s="236"/>
      <c r="BA100" s="209">
        <f t="shared" si="23"/>
        <v>193.43271101362404</v>
      </c>
      <c r="BB100" s="180">
        <f t="shared" si="24"/>
        <v>171.87114603167547</v>
      </c>
      <c r="BC100" s="180">
        <f t="shared" si="25"/>
        <v>112.9452132258386</v>
      </c>
      <c r="BD100" s="180">
        <f t="shared" si="26"/>
        <v>24.563534226105261</v>
      </c>
      <c r="BE100" s="180">
        <f t="shared" si="27"/>
        <v>308.69274731036182</v>
      </c>
      <c r="BF100" s="180">
        <f t="shared" si="28"/>
        <v>82.341559240820388</v>
      </c>
      <c r="BG100" s="180">
        <f t="shared" si="29"/>
        <v>235.32555831646496</v>
      </c>
      <c r="BH100" s="180">
        <f t="shared" si="30"/>
        <v>1625.6562235938663</v>
      </c>
      <c r="BI100" s="180">
        <f t="shared" si="31"/>
        <v>1581.8422629898537</v>
      </c>
      <c r="BJ100" s="180">
        <f t="shared" ref="BJ100:BJ162" si="67">IFERROR(R100+(R100*AN100),0)</f>
        <v>115.99272122241294</v>
      </c>
      <c r="BK100" s="180">
        <f t="shared" si="32"/>
        <v>60.78079304916124</v>
      </c>
      <c r="BL100" s="180">
        <f t="shared" si="33"/>
        <v>92.827938184836839</v>
      </c>
      <c r="BM100" s="180">
        <f t="shared" si="34"/>
        <v>0</v>
      </c>
      <c r="BN100" s="180">
        <f t="shared" si="35"/>
        <v>0</v>
      </c>
      <c r="BO100" s="180">
        <f t="shared" si="36"/>
        <v>137.48231485580172</v>
      </c>
      <c r="BP100" s="180">
        <f t="shared" si="37"/>
        <v>67.161279168407248</v>
      </c>
      <c r="BQ100" s="180">
        <f t="shared" si="38"/>
        <v>0</v>
      </c>
      <c r="BR100" s="180">
        <f t="shared" si="39"/>
        <v>0</v>
      </c>
      <c r="BS100" s="180">
        <f t="shared" si="40"/>
        <v>0</v>
      </c>
      <c r="BT100" s="180">
        <f t="shared" si="41"/>
        <v>0</v>
      </c>
      <c r="BV100" s="214">
        <f t="shared" ref="BV100:BV163" si="68">G100</f>
        <v>42645</v>
      </c>
      <c r="BW100" s="175" t="str">
        <f t="shared" ref="BW100:BW163" si="69">TEXT(BV100,"mmm")</f>
        <v>Oct</v>
      </c>
      <c r="BX100" s="175">
        <f t="shared" ref="BX100:BX163" si="70">YEAR(BV100)</f>
        <v>2016</v>
      </c>
      <c r="BY100" s="176">
        <f t="shared" si="42"/>
        <v>193.92579791498471</v>
      </c>
      <c r="BZ100" s="176">
        <f t="shared" si="43"/>
        <v>172.62960924490113</v>
      </c>
      <c r="CA100" s="176">
        <f t="shared" si="44"/>
        <v>110.73303971932883</v>
      </c>
      <c r="CB100" s="176">
        <f t="shared" si="45"/>
        <v>24.593251704385946</v>
      </c>
      <c r="CC100" s="176">
        <f t="shared" si="46"/>
        <v>304.42012774190522</v>
      </c>
      <c r="CD100" s="176">
        <f t="shared" si="47"/>
        <v>81.060823255457336</v>
      </c>
      <c r="CE100" s="176">
        <f t="shared" si="48"/>
        <v>235.32555831646502</v>
      </c>
      <c r="CF100" s="176">
        <f t="shared" si="49"/>
        <v>1639.1252056776498</v>
      </c>
      <c r="CG100" s="176">
        <f t="shared" si="50"/>
        <v>1573.8391561394815</v>
      </c>
      <c r="CH100" s="176">
        <f t="shared" si="51"/>
        <v>115.99272122241292</v>
      </c>
      <c r="CI100" s="176">
        <f t="shared" si="52"/>
        <v>60.780793049161254</v>
      </c>
      <c r="CJ100" s="176">
        <f t="shared" si="53"/>
        <v>92.827938184836839</v>
      </c>
      <c r="CK100" s="176">
        <f t="shared" si="54"/>
        <v>0</v>
      </c>
      <c r="CL100" s="176">
        <f t="shared" si="55"/>
        <v>0</v>
      </c>
      <c r="CM100" s="176">
        <f t="shared" si="56"/>
        <v>138.66799319372282</v>
      </c>
      <c r="CN100" s="176">
        <f t="shared" si="57"/>
        <v>66.986102649726405</v>
      </c>
      <c r="CO100" s="176">
        <f t="shared" si="58"/>
        <v>0</v>
      </c>
      <c r="CP100" s="176">
        <f t="shared" si="59"/>
        <v>0</v>
      </c>
      <c r="CQ100" s="176">
        <f t="shared" si="60"/>
        <v>0</v>
      </c>
      <c r="CR100" s="215">
        <f t="shared" si="61"/>
        <v>0</v>
      </c>
    </row>
    <row r="101" spans="1:96" outlineLevel="1" x14ac:dyDescent="0.25">
      <c r="A101" s="160"/>
      <c r="B101" s="197">
        <f t="shared" si="62"/>
        <v>42646</v>
      </c>
      <c r="C101" s="108">
        <f t="shared" si="63"/>
        <v>2016</v>
      </c>
      <c r="D101" s="109" t="str">
        <f t="shared" si="22"/>
        <v>Oct</v>
      </c>
      <c r="E101" s="109">
        <f t="shared" si="64"/>
        <v>1</v>
      </c>
      <c r="F101" s="109">
        <f t="shared" si="65"/>
        <v>41</v>
      </c>
      <c r="G101" s="110">
        <f t="shared" ref="G101:G164" si="71">G100+1</f>
        <v>42646</v>
      </c>
      <c r="H101" s="109" t="str">
        <f t="shared" si="66"/>
        <v>Mon</v>
      </c>
      <c r="I101" s="139">
        <f>IFERROR(IF($I$69="DOW",IF($E101=5,(((SUMPRODUCT(($H$72:$H$95=$D101)*($G$72:$G$95=$C101)*(I$72:I$95))*(SUMPRODUCT(($H$15:$H$21=$H101)*(I$15:I$21)))))),(((SUMPRODUCT(($H$72:$H$95=$D101)*($G$72:$G$95=$C101)*(I$72:I$95)))-(SUMIFS(I$99:I$426,$C$99:$C$426,$C101,$D$99:$D$426,$D101,$E$99:$E$426,5)))*SUMPRODUCT(($H$9:$H$12=$E101)*(I$9:I$12)))*SUMPRODUCT(($H$24:$H$30=$H101)*(I$24:I$30))),VLOOKUP($E101&amp;$H101,$H$33:I$67,I$70,0)/SUM(I$33:I$60,IF(DAY(EOMONTH($G101,0))&lt;29,0,VLOOKUP(5&amp;TEXT(DATE(YEAR($G101),MONTH($G101),29),"ddd"),$H$33:I$67,I$70,0)),IF(DAY(EOMONTH($G101,0))&lt;30,0,VLOOKUP(5&amp;TEXT(DATE(YEAR($G101),MONTH($G101),30),"ddd"),$H$33:I$67,I$70,0)),IF(DAY(EOMONTH($G101,0))&lt;31,0,VLOOKUP(5&amp;TEXT(DATE(YEAR($G101),MONTH($G101),31),"ddd"),$H$33:I$67,I$70,0)))*SUMPRODUCT(($H$72:$H$95=$D101)*($G$72:$G$95=$C101)*(I$72:I$95))),"")</f>
        <v>245.48291905220236</v>
      </c>
      <c r="J101" s="139">
        <f>IFERROR(IF($I$69="DOW",IF($E101=5,(((SUMPRODUCT(($H$72:$H$95=$D101)*($G$72:$G$95=$C101)*(J$72:J$95))*(SUMPRODUCT(($H$15:$H$21=$H101)*(J$15:J$21)))))),(((SUMPRODUCT(($H$72:$H$95=$D101)*($G$72:$G$95=$C101)*(J$72:J$95)))-(SUMIFS(J$99:J$426,$C$99:$C$426,$C101,$D$99:$D$426,$D101,$E$99:$E$426,5)))*SUMPRODUCT(($H$9:$H$12=$E101)*(J$9:J$12)))*SUMPRODUCT(($H$24:$H$30=$H101)*(J$24:J$30))),VLOOKUP($E101&amp;$H101,$H$33:J$67,J$70,0)/SUM(J$33:J$60,IF(DAY(EOMONTH($G101,0))&lt;29,0,VLOOKUP(5&amp;TEXT(DATE(YEAR($G101),MONTH($G101),29),"ddd"),$H$33:J$67,J$70,0)),IF(DAY(EOMONTH($G101,0))&lt;30,0,VLOOKUP(5&amp;TEXT(DATE(YEAR($G101),MONTH($G101),30),"ddd"),$H$33:J$67,J$70,0)),IF(DAY(EOMONTH($G101,0))&lt;31,0,VLOOKUP(5&amp;TEXT(DATE(YEAR($G101),MONTH($G101),31),"ddd"),$H$33:J$67,J$70,0)))*SUMPRODUCT(($H$72:$H$95=$D101)*($G$72:$G$95=$C101)*(J$72:J$95))),"")</f>
        <v>244.5060012735442</v>
      </c>
      <c r="K101" s="139">
        <f>IFERROR(IF($I$69="DOW",IF($E101=5,(((SUMPRODUCT(($H$72:$H$95=$D101)*($G$72:$G$95=$C101)*(K$72:K$95))*(SUMPRODUCT(($H$15:$H$21=$H101)*(K$15:K$21)))))),(((SUMPRODUCT(($H$72:$H$95=$D101)*($G$72:$G$95=$C101)*(K$72:K$95)))-(SUMIFS(K$99:K$426,$C$99:$C$426,$C101,$D$99:$D$426,$D101,$E$99:$E$426,5)))*SUMPRODUCT(($H$9:$H$12=$E101)*(K$9:K$12)))*SUMPRODUCT(($H$24:$H$30=$H101)*(K$24:K$30))),VLOOKUP($E101&amp;$H101,$H$33:K$67,K$70,0)/SUM(K$33:K$60,IF(DAY(EOMONTH($G101,0))&lt;29,0,VLOOKUP(5&amp;TEXT(DATE(YEAR($G101),MONTH($G101),29),"ddd"),$H$33:K$67,K$70,0)),IF(DAY(EOMONTH($G101,0))&lt;30,0,VLOOKUP(5&amp;TEXT(DATE(YEAR($G101),MONTH($G101),30),"ddd"),$H$33:K$67,K$70,0)),IF(DAY(EOMONTH($G101,0))&lt;31,0,VLOOKUP(5&amp;TEXT(DATE(YEAR($G101),MONTH($G101),31),"ddd"),$H$33:K$67,K$70,0)))*SUMPRODUCT(($H$72:$H$95=$D101)*($G$72:$G$95=$C101)*(K$72:K$95))),"")</f>
        <v>111.83297571885703</v>
      </c>
      <c r="L101" s="139">
        <f>IFERROR(IF($I$69="DOW",IF($E101=5,(((SUMPRODUCT(($H$72:$H$95=$D101)*($G$72:$G$95=$C101)*(L$72:L$95))*(SUMPRODUCT(($H$15:$H$21=$H101)*(L$15:L$21)))))),(((SUMPRODUCT(($H$72:$H$95=$D101)*($G$72:$G$95=$C101)*(L$72:L$95)))-(SUMIFS(L$99:L$426,$C$99:$C$426,$C101,$D$99:$D$426,$D101,$E$99:$E$426,5)))*SUMPRODUCT(($H$9:$H$12=$E101)*(L$9:L$12)))*SUMPRODUCT(($H$24:$H$30=$H101)*(L$24:L$30))),VLOOKUP($E101&amp;$H101,$H$33:L$67,L$70,0)/SUM(L$33:L$60,IF(DAY(EOMONTH($G101,0))&lt;29,0,VLOOKUP(5&amp;TEXT(DATE(YEAR($G101),MONTH($G101),29),"ddd"),$H$33:L$67,L$70,0)),IF(DAY(EOMONTH($G101,0))&lt;30,0,VLOOKUP(5&amp;TEXT(DATE(YEAR($G101),MONTH($G101),30),"ddd"),$H$33:L$67,L$70,0)),IF(DAY(EOMONTH($G101,0))&lt;31,0,VLOOKUP(5&amp;TEXT(DATE(YEAR($G101),MONTH($G101),31),"ddd"),$H$33:L$67,L$70,0)))*SUMPRODUCT(($H$72:$H$95=$D101)*($G$72:$G$95=$C101)*(L$72:L$95))),"")</f>
        <v>29.358160822090888</v>
      </c>
      <c r="M101" s="139">
        <f>IFERROR(IF($I$69="DOW",IF($E101=5,(((SUMPRODUCT(($H$72:$H$95=$D101)*($G$72:$G$95=$C101)*(M$72:M$95))*(SUMPRODUCT(($H$15:$H$21=$H101)*(M$15:M$21)))))),(((SUMPRODUCT(($H$72:$H$95=$D101)*($G$72:$G$95=$C101)*(M$72:M$95)))-(SUMIFS(M$99:M$426,$C$99:$C$426,$C101,$D$99:$D$426,$D101,$E$99:$E$426,5)))*SUMPRODUCT(($H$9:$H$12=$E101)*(M$9:M$12)))*SUMPRODUCT(($H$24:$H$30=$H101)*(M$24:M$30))),VLOOKUP($E101&amp;$H101,$H$33:M$67,M$70,0)/SUM(M$33:M$60,IF(DAY(EOMONTH($G101,0))&lt;29,0,VLOOKUP(5&amp;TEXT(DATE(YEAR($G101),MONTH($G101),29),"ddd"),$H$33:M$67,M$70,0)),IF(DAY(EOMONTH($G101,0))&lt;30,0,VLOOKUP(5&amp;TEXT(DATE(YEAR($G101),MONTH($G101),30),"ddd"),$H$33:M$67,M$70,0)),IF(DAY(EOMONTH($G101,0))&lt;31,0,VLOOKUP(5&amp;TEXT(DATE(YEAR($G101),MONTH($G101),31),"ddd"),$H$33:M$67,M$70,0)))*SUMPRODUCT(($H$72:$H$95=$D101)*($G$72:$G$95=$C101)*(M$72:M$95))),"")</f>
        <v>550.17325134320981</v>
      </c>
      <c r="N101" s="139">
        <f>IFERROR(IF($I$69="DOW",IF($E101=5,(((SUMPRODUCT(($H$72:$H$95=$D101)*($G$72:$G$95=$C101)*(N$72:N$95))*(SUMPRODUCT(($H$15:$H$21=$H101)*(N$15:N$21)))))),(((SUMPRODUCT(($H$72:$H$95=$D101)*($G$72:$G$95=$C101)*(N$72:N$95)))-(SUMIFS(N$99:N$426,$C$99:$C$426,$C101,$D$99:$D$426,$D101,$E$99:$E$426,5)))*SUMPRODUCT(($H$9:$H$12=$E101)*(N$9:N$12)))*SUMPRODUCT(($H$24:$H$30=$H101)*(N$24:N$30))),VLOOKUP($E101&amp;$H101,$H$33:N$67,N$70,0)/SUM(N$33:N$60,IF(DAY(EOMONTH($G101,0))&lt;29,0,VLOOKUP(5&amp;TEXT(DATE(YEAR($G101),MONTH($G101),29),"ddd"),$H$33:N$67,N$70,0)),IF(DAY(EOMONTH($G101,0))&lt;30,0,VLOOKUP(5&amp;TEXT(DATE(YEAR($G101),MONTH($G101),30),"ddd"),$H$33:N$67,N$70,0)),IF(DAY(EOMONTH($G101,0))&lt;31,0,VLOOKUP(5&amp;TEXT(DATE(YEAR($G101),MONTH($G101),31),"ddd"),$H$33:N$67,N$70,0)))*SUMPRODUCT(($H$72:$H$95=$D101)*($G$72:$G$95=$C101)*(N$72:N$95))),"")</f>
        <v>103.31487136632508</v>
      </c>
      <c r="O101" s="139">
        <f>IFERROR(IF($I$69="DOW",IF($E101=5,(((SUMPRODUCT(($H$72:$H$95=$D101)*($G$72:$G$95=$C101)*(O$72:O$95))*(SUMPRODUCT(($H$15:$H$21=$H101)*(O$15:O$21)))))),(((SUMPRODUCT(($H$72:$H$95=$D101)*($G$72:$G$95=$C101)*(O$72:O$95)))-(SUMIFS(O$99:O$426,$C$99:$C$426,$C101,$D$99:$D$426,$D101,$E$99:$E$426,5)))*SUMPRODUCT(($H$9:$H$12=$E101)*(O$9:O$12)))*SUMPRODUCT(($H$24:$H$30=$H101)*(O$24:O$30))),VLOOKUP($E101&amp;$H101,$H$33:O$67,O$70,0)/SUM(O$33:O$60,IF(DAY(EOMONTH($G101,0))&lt;29,0,VLOOKUP(5&amp;TEXT(DATE(YEAR($G101),MONTH($G101),29),"ddd"),$H$33:O$67,O$70,0)),IF(DAY(EOMONTH($G101,0))&lt;30,0,VLOOKUP(5&amp;TEXT(DATE(YEAR($G101),MONTH($G101),30),"ddd"),$H$33:O$67,O$70,0)),IF(DAY(EOMONTH($G101,0))&lt;31,0,VLOOKUP(5&amp;TEXT(DATE(YEAR($G101),MONTH($G101),31),"ddd"),$H$33:O$67,O$70,0)))*SUMPRODUCT(($H$72:$H$95=$D101)*($G$72:$G$95=$C101)*(O$72:O$95))),"")</f>
        <v>411.11967517446703</v>
      </c>
      <c r="P101" s="139">
        <f>IFERROR(IF($I$69="DOW",IF($E101=5,(((SUMPRODUCT(($H$72:$H$95=$D101)*($G$72:$G$95=$C101)*(P$72:P$95))*(SUMPRODUCT(($H$15:$H$21=$H101)*(P$15:P$21)))))),(((SUMPRODUCT(($H$72:$H$95=$D101)*($G$72:$G$95=$C101)*(P$72:P$95)))-(SUMIFS(P$99:P$426,$C$99:$C$426,$C101,$D$99:$D$426,$D101,$E$99:$E$426,5)))*SUMPRODUCT(($H$9:$H$12=$E101)*(P$9:P$12)))*SUMPRODUCT(($H$24:$H$30=$H101)*(P$24:P$30))),VLOOKUP($E101&amp;$H101,$H$33:P$67,P$70,0)/SUM(P$33:P$60,IF(DAY(EOMONTH($G101,0))&lt;29,0,VLOOKUP(5&amp;TEXT(DATE(YEAR($G101),MONTH($G101),29),"ddd"),$H$33:P$67,P$70,0)),IF(DAY(EOMONTH($G101,0))&lt;30,0,VLOOKUP(5&amp;TEXT(DATE(YEAR($G101),MONTH($G101),30),"ddd"),$H$33:P$67,P$70,0)),IF(DAY(EOMONTH($G101,0))&lt;31,0,VLOOKUP(5&amp;TEXT(DATE(YEAR($G101),MONTH($G101),31),"ddd"),$H$33:P$67,P$70,0)))*SUMPRODUCT(($H$72:$H$95=$D101)*($G$72:$G$95=$C101)*(P$72:P$95))),"")</f>
        <v>3787.3744317356782</v>
      </c>
      <c r="Q101" s="139">
        <f>IFERROR(IF($I$69="DOW",IF($E101=5,(((SUMPRODUCT(($H$72:$H$95=$D101)*($G$72:$G$95=$C101)*(Q$72:Q$95))*(SUMPRODUCT(($H$15:$H$21=$H101)*(Q$15:Q$21)))))),(((SUMPRODUCT(($H$72:$H$95=$D101)*($G$72:$G$95=$C101)*(Q$72:Q$95)))-(SUMIFS(Q$99:Q$426,$C$99:$C$426,$C101,$D$99:$D$426,$D101,$E$99:$E$426,5)))*SUMPRODUCT(($H$9:$H$12=$E101)*(Q$9:Q$12)))*SUMPRODUCT(($H$24:$H$30=$H101)*(Q$24:Q$30))),VLOOKUP($E101&amp;$H101,$H$33:Q$67,Q$70,0)/SUM(Q$33:Q$60,IF(DAY(EOMONTH($G101,0))&lt;29,0,VLOOKUP(5&amp;TEXT(DATE(YEAR($G101),MONTH($G101),29),"ddd"),$H$33:Q$67,Q$70,0)),IF(DAY(EOMONTH($G101,0))&lt;30,0,VLOOKUP(5&amp;TEXT(DATE(YEAR($G101),MONTH($G101),30),"ddd"),$H$33:Q$67,Q$70,0)),IF(DAY(EOMONTH($G101,0))&lt;31,0,VLOOKUP(5&amp;TEXT(DATE(YEAR($G101),MONTH($G101),31),"ddd"),$H$33:Q$67,Q$70,0)))*SUMPRODUCT(($H$72:$H$95=$D101)*($G$72:$G$95=$C101)*(Q$72:Q$95))),"")</f>
        <v>2532.5788363960633</v>
      </c>
      <c r="R101" s="139">
        <f>IFERROR(IF($I$69="DOW",IF($E101=5,(((SUMPRODUCT(($H$72:$H$95=$D101)*($G$72:$G$95=$C101)*(R$72:R$95))*(SUMPRODUCT(($H$15:$H$21=$H101)*(R$15:R$21)))))),(((SUMPRODUCT(($H$72:$H$95=$D101)*($G$72:$G$95=$C101)*(R$72:R$95)))-(SUMIFS(R$99:R$426,$C$99:$C$426,$C101,$D$99:$D$426,$D101,$E$99:$E$426,5)))*SUMPRODUCT(($H$9:$H$12=$E101)*(R$9:R$12)))*SUMPRODUCT(($H$24:$H$30=$H101)*(R$24:R$30))),VLOOKUP($E101&amp;$H101,$H$33:R$67,R$70,0)/SUM(R$33:R$60,IF(DAY(EOMONTH($G101,0))&lt;29,0,VLOOKUP(5&amp;TEXT(DATE(YEAR($G101),MONTH($G101),29),"ddd"),$H$33:R$67,R$70,0)),IF(DAY(EOMONTH($G101,0))&lt;30,0,VLOOKUP(5&amp;TEXT(DATE(YEAR($G101),MONTH($G101),30),"ddd"),$H$33:R$67,R$70,0)),IF(DAY(EOMONTH($G101,0))&lt;31,0,VLOOKUP(5&amp;TEXT(DATE(YEAR($G101),MONTH($G101),31),"ddd"),$H$33:R$67,R$70,0)))*SUMPRODUCT(($H$72:$H$95=$D101)*($G$72:$G$95=$C101)*(R$72:R$95))),"")</f>
        <v>199.92549634054231</v>
      </c>
      <c r="S101" s="139">
        <f>IFERROR(IF($I$69="DOW",IF($E101=5,(((SUMPRODUCT(($H$72:$H$95=$D101)*($G$72:$G$95=$C101)*(S$72:S$95))*(SUMPRODUCT(($H$15:$H$21=$H101)*(S$15:S$21)))))),(((SUMPRODUCT(($H$72:$H$95=$D101)*($G$72:$G$95=$C101)*(S$72:S$95)))-(SUMIFS(S$99:S$426,$C$99:$C$426,$C101,$D$99:$D$426,$D101,$E$99:$E$426,5)))*SUMPRODUCT(($H$9:$H$12=$E101)*(S$9:S$12)))*SUMPRODUCT(($H$24:$H$30=$H101)*(S$24:S$30))),VLOOKUP($E101&amp;$H101,$H$33:S$67,S$70,0)/SUM(S$33:S$60,IF(DAY(EOMONTH($G101,0))&lt;29,0,VLOOKUP(5&amp;TEXT(DATE(YEAR($G101),MONTH($G101),29),"ddd"),$H$33:S$67,S$70,0)),IF(DAY(EOMONTH($G101,0))&lt;30,0,VLOOKUP(5&amp;TEXT(DATE(YEAR($G101),MONTH($G101),30),"ddd"),$H$33:S$67,S$70,0)),IF(DAY(EOMONTH($G101,0))&lt;31,0,VLOOKUP(5&amp;TEXT(DATE(YEAR($G101),MONTH($G101),31),"ddd"),$H$33:S$67,S$70,0)))*SUMPRODUCT(($H$72:$H$95=$D101)*($G$72:$G$95=$C101)*(S$72:S$95))),"")</f>
        <v>81.16916288629001</v>
      </c>
      <c r="T101" s="139">
        <f>IFERROR(IF($I$69="DOW",IF($E101=5,(((SUMPRODUCT(($H$72:$H$95=$D101)*($G$72:$G$95=$C101)*(T$72:T$95))*(SUMPRODUCT(($H$15:$H$21=$H101)*(T$15:T$21)))))),(((SUMPRODUCT(($H$72:$H$95=$D101)*($G$72:$G$95=$C101)*(T$72:T$95)))-(SUMIFS(T$99:T$426,$C$99:$C$426,$C101,$D$99:$D$426,$D101,$E$99:$E$426,5)))*SUMPRODUCT(($H$9:$H$12=$E101)*(T$9:T$12)))*SUMPRODUCT(($H$24:$H$30=$H101)*(T$24:T$30))),VLOOKUP($E101&amp;$H101,$H$33:T$67,T$70,0)/SUM(T$33:T$60,IF(DAY(EOMONTH($G101,0))&lt;29,0,VLOOKUP(5&amp;TEXT(DATE(YEAR($G101),MONTH($G101),29),"ddd"),$H$33:T$67,T$70,0)),IF(DAY(EOMONTH($G101,0))&lt;30,0,VLOOKUP(5&amp;TEXT(DATE(YEAR($G101),MONTH($G101),30),"ddd"),$H$33:T$67,T$70,0)),IF(DAY(EOMONTH($G101,0))&lt;31,0,VLOOKUP(5&amp;TEXT(DATE(YEAR($G101),MONTH($G101),31),"ddd"),$H$33:T$67,T$70,0)))*SUMPRODUCT(($H$72:$H$95=$D101)*($G$72:$G$95=$C101)*(T$72:T$95))),"")</f>
        <v>127.24683437704564</v>
      </c>
      <c r="U101" s="139">
        <f>IFERROR(IF($I$69="DOW",IF($E101=5,(((SUMPRODUCT(($H$72:$H$95=$D101)*($G$72:$G$95=$C101)*(U$72:U$95))*(SUMPRODUCT(($H$15:$H$21=$H101)*(U$15:U$21)))))),(((SUMPRODUCT(($H$72:$H$95=$D101)*($G$72:$G$95=$C101)*(U$72:U$95)))-(SUMIFS(U$99:U$426,$C$99:$C$426,$C101,$D$99:$D$426,$D101,$E$99:$E$426,5)))*SUMPRODUCT(($H$9:$H$12=$E101)*(U$9:U$12)))*SUMPRODUCT(($H$24:$H$30=$H101)*(U$24:U$30))),VLOOKUP($E101&amp;$H101,$H$33:U$67,U$70,0)/SUM(U$33:U$60,IF(DAY(EOMONTH($G101,0))&lt;29,0,VLOOKUP(5&amp;TEXT(DATE(YEAR($G101),MONTH($G101),29),"ddd"),$H$33:U$67,U$70,0)),IF(DAY(EOMONTH($G101,0))&lt;30,0,VLOOKUP(5&amp;TEXT(DATE(YEAR($G101),MONTH($G101),30),"ddd"),$H$33:U$67,U$70,0)),IF(DAY(EOMONTH($G101,0))&lt;31,0,VLOOKUP(5&amp;TEXT(DATE(YEAR($G101),MONTH($G101),31),"ddd"),$H$33:U$67,U$70,0)))*SUMPRODUCT(($H$72:$H$95=$D101)*($G$72:$G$95=$C101)*(U$72:U$95))),"")</f>
        <v>36.495209732382556</v>
      </c>
      <c r="V101" s="139">
        <f>IFERROR(IF($I$69="DOW",IF($E101=5,(((SUMPRODUCT(($H$72:$H$95=$D101)*($G$72:$G$95=$C101)*(V$72:V$95))*(SUMPRODUCT(($H$15:$H$21=$H101)*(V$15:V$21)))))),(((SUMPRODUCT(($H$72:$H$95=$D101)*($G$72:$G$95=$C101)*(V$72:V$95)))-(SUMIFS(V$99:V$426,$C$99:$C$426,$C101,$D$99:$D$426,$D101,$E$99:$E$426,5)))*SUMPRODUCT(($H$9:$H$12=$E101)*(V$9:V$12)))*SUMPRODUCT(($H$24:$H$30=$H101)*(V$24:V$30))),VLOOKUP($E101&amp;$H101,$H$33:V$67,V$70,0)/SUM(V$33:V$60,IF(DAY(EOMONTH($G101,0))&lt;29,0,VLOOKUP(5&amp;TEXT(DATE(YEAR($G101),MONTH($G101),29),"ddd"),$H$33:V$67,V$70,0)),IF(DAY(EOMONTH($G101,0))&lt;30,0,VLOOKUP(5&amp;TEXT(DATE(YEAR($G101),MONTH($G101),30),"ddd"),$H$33:V$67,V$70,0)),IF(DAY(EOMONTH($G101,0))&lt;31,0,VLOOKUP(5&amp;TEXT(DATE(YEAR($G101),MONTH($G101),31),"ddd"),$H$33:V$67,V$70,0)))*SUMPRODUCT(($H$72:$H$95=$D101)*($G$72:$G$95=$C101)*(V$72:V$95))),"")</f>
        <v>87.16942354664539</v>
      </c>
      <c r="W101" s="139">
        <f>IFERROR(IF($I$69="DOW",IF($E101=5,(((SUMPRODUCT(($H$72:$H$95=$D101)*($G$72:$G$95=$C101)*(W$72:W$95))*(SUMPRODUCT(($H$15:$H$21=$H101)*(W$15:W$21)))))),(((SUMPRODUCT(($H$72:$H$95=$D101)*($G$72:$G$95=$C101)*(W$72:W$95)))-(SUMIFS(W$99:W$426,$C$99:$C$426,$C101,$D$99:$D$426,$D101,$E$99:$E$426,5)))*SUMPRODUCT(($H$9:$H$12=$E101)*(W$9:W$12)))*SUMPRODUCT(($H$24:$H$30=$H101)*(W$24:W$30))),VLOOKUP($E101&amp;$H101,$H$33:W$67,W$70,0)/SUM(W$33:W$60,IF(DAY(EOMONTH($G101,0))&lt;29,0,VLOOKUP(5&amp;TEXT(DATE(YEAR($G101),MONTH($G101),29),"ddd"),$H$33:W$67,W$70,0)),IF(DAY(EOMONTH($G101,0))&lt;30,0,VLOOKUP(5&amp;TEXT(DATE(YEAR($G101),MONTH($G101),30),"ddd"),$H$33:W$67,W$70,0)),IF(DAY(EOMONTH($G101,0))&lt;31,0,VLOOKUP(5&amp;TEXT(DATE(YEAR($G101),MONTH($G101),31),"ddd"),$H$33:W$67,W$70,0)))*SUMPRODUCT(($H$72:$H$95=$D101)*($G$72:$G$95=$C101)*(W$72:W$95))),"")</f>
        <v>633.87616815684646</v>
      </c>
      <c r="X101" s="139">
        <f>IFERROR(IF($I$69="DOW",IF($E101=5,(((SUMPRODUCT(($H$72:$H$95=$D101)*($G$72:$G$95=$C101)*(X$72:X$95))*(SUMPRODUCT(($H$15:$H$21=$H101)*(X$15:X$21)))))),(((SUMPRODUCT(($H$72:$H$95=$D101)*($G$72:$G$95=$C101)*(X$72:X$95)))-(SUMIFS(X$99:X$426,$C$99:$C$426,$C101,$D$99:$D$426,$D101,$E$99:$E$426,5)))*SUMPRODUCT(($H$9:$H$12=$E101)*(X$9:X$12)))*SUMPRODUCT(($H$24:$H$30=$H101)*(X$24:X$30))),VLOOKUP($E101&amp;$H101,$H$33:X$67,X$70,0)/SUM(X$33:X$60,IF(DAY(EOMONTH($G101,0))&lt;29,0,VLOOKUP(5&amp;TEXT(DATE(YEAR($G101),MONTH($G101),29),"ddd"),$H$33:X$67,X$70,0)),IF(DAY(EOMONTH($G101,0))&lt;30,0,VLOOKUP(5&amp;TEXT(DATE(YEAR($G101),MONTH($G101),30),"ddd"),$H$33:X$67,X$70,0)),IF(DAY(EOMONTH($G101,0))&lt;31,0,VLOOKUP(5&amp;TEXT(DATE(YEAR($G101),MONTH($G101),31),"ddd"),$H$33:X$67,X$70,0)))*SUMPRODUCT(($H$72:$H$95=$D101)*($G$72:$G$95=$C101)*(X$72:X$95))),"")</f>
        <v>128.382620054173</v>
      </c>
      <c r="Y101" s="139" t="str">
        <f>IFERROR(IF($I$69="DOW",IF($E101=5,(((SUMPRODUCT(($H$72:$H$95=$D101)*($G$72:$G$95=$C101)*(Y$72:Y$95))*(SUMPRODUCT(($H$15:$H$21=$H101)*(Y$15:Y$21)))))),(((SUMPRODUCT(($H$72:$H$95=$D101)*($G$72:$G$95=$C101)*(Y$72:Y$95)))-(SUMIFS(Y$99:Y$426,$C$99:$C$426,$C101,$D$99:$D$426,$D101,$E$99:$E$426,5)))*SUMPRODUCT(($H$9:$H$12=$E101)*(Y$9:Y$12)))*SUMPRODUCT(($H$24:$H$30=$H101)*(Y$24:Y$30))),VLOOKUP($E101&amp;$H101,$H$33:Y$67,Y$70,0)/SUM(Y$33:Y$60,IF(DAY(EOMONTH($G101,0))&lt;29,0,VLOOKUP(5&amp;TEXT(DATE(YEAR($G101),MONTH($G101),29),"ddd"),$H$33:Y$67,Y$70,0)),IF(DAY(EOMONTH($G101,0))&lt;30,0,VLOOKUP(5&amp;TEXT(DATE(YEAR($G101),MONTH($G101),30),"ddd"),$H$33:Y$67,Y$70,0)),IF(DAY(EOMONTH($G101,0))&lt;31,0,VLOOKUP(5&amp;TEXT(DATE(YEAR($G101),MONTH($G101),31),"ddd"),$H$33:Y$67,Y$70,0)))*SUMPRODUCT(($H$72:$H$95=$D101)*($G$72:$G$95=$C101)*(Y$72:Y$95))),"")</f>
        <v/>
      </c>
      <c r="Z101" s="139" t="str">
        <f>IFERROR(IF($I$69="DOW",IF($E101=5,(((SUMPRODUCT(($H$72:$H$95=$D101)*($G$72:$G$95=$C101)*(Z$72:Z$95))*(SUMPRODUCT(($H$15:$H$21=$H101)*(Z$15:Z$21)))))),(((SUMPRODUCT(($H$72:$H$95=$D101)*($G$72:$G$95=$C101)*(Z$72:Z$95)))-(SUMIFS(Z$99:Z$426,$C$99:$C$426,$C101,$D$99:$D$426,$D101,$E$99:$E$426,5)))*SUMPRODUCT(($H$9:$H$12=$E101)*(Z$9:Z$12)))*SUMPRODUCT(($H$24:$H$30=$H101)*(Z$24:Z$30))),VLOOKUP($E101&amp;$H101,$H$33:Z$67,Z$70,0)/SUM(Z$33:Z$60,IF(DAY(EOMONTH($G101,0))&lt;29,0,VLOOKUP(5&amp;TEXT(DATE(YEAR($G101),MONTH($G101),29),"ddd"),$H$33:Z$67,Z$70,0)),IF(DAY(EOMONTH($G101,0))&lt;30,0,VLOOKUP(5&amp;TEXT(DATE(YEAR($G101),MONTH($G101),30),"ddd"),$H$33:Z$67,Z$70,0)),IF(DAY(EOMONTH($G101,0))&lt;31,0,VLOOKUP(5&amp;TEXT(DATE(YEAR($G101),MONTH($G101),31),"ddd"),$H$33:Z$67,Z$70,0)))*SUMPRODUCT(($H$72:$H$95=$D101)*($G$72:$G$95=$C101)*(Z$72:Z$95))),"")</f>
        <v/>
      </c>
      <c r="AA101" s="139" t="str">
        <f>IFERROR(IF($I$69="DOW",IF($E101=5,(((SUMPRODUCT(($H$72:$H$95=$D101)*($G$72:$G$95=$C101)*(AA$72:AA$95))*(SUMPRODUCT(($H$15:$H$21=$H101)*(AA$15:AA$21)))))),(((SUMPRODUCT(($H$72:$H$95=$D101)*($G$72:$G$95=$C101)*(AA$72:AA$95)))-(SUMIFS(AA$99:AA$426,$C$99:$C$426,$C101,$D$99:$D$426,$D101,$E$99:$E$426,5)))*SUMPRODUCT(($H$9:$H$12=$E101)*(AA$9:AA$12)))*SUMPRODUCT(($H$24:$H$30=$H101)*(AA$24:AA$30))),VLOOKUP($E101&amp;$H101,$H$33:AA$67,AA$70,0)/SUM(AA$33:AA$60,IF(DAY(EOMONTH($G101,0))&lt;29,0,VLOOKUP(5&amp;TEXT(DATE(YEAR($G101),MONTH($G101),29),"ddd"),$H$33:AA$67,AA$70,0)),IF(DAY(EOMONTH($G101,0))&lt;30,0,VLOOKUP(5&amp;TEXT(DATE(YEAR($G101),MONTH($G101),30),"ddd"),$H$33:AA$67,AA$70,0)),IF(DAY(EOMONTH($G101,0))&lt;31,0,VLOOKUP(5&amp;TEXT(DATE(YEAR($G101),MONTH($G101),31),"ddd"),$H$33:AA$67,AA$70,0)))*SUMPRODUCT(($H$72:$H$95=$D101)*($G$72:$G$95=$C101)*(AA$72:AA$95))),"")</f>
        <v/>
      </c>
      <c r="AB101" s="139" t="str">
        <f>IFERROR(IF($I$69="DOW",IF($E101=5,(((SUMPRODUCT(($H$72:$H$95=$D101)*($G$72:$G$95=$C101)*(AB$72:AB$95))*(SUMPRODUCT(($H$15:$H$21=$H101)*(AB$15:AB$21)))))),(((SUMPRODUCT(($H$72:$H$95=$D101)*($G$72:$G$95=$C101)*(AB$72:AB$95)))-(SUMIFS(AB$99:AB$426,$C$99:$C$426,$C101,$D$99:$D$426,$D101,$E$99:$E$426,5)))*SUMPRODUCT(($H$9:$H$12=$E101)*(AB$9:AB$12)))*SUMPRODUCT(($H$24:$H$30=$H101)*(AB$24:AB$30))),VLOOKUP($E101&amp;$H101,$H$33:AB$67,AB$70,0)/SUM(AB$33:AB$60,IF(DAY(EOMONTH($G101,0))&lt;29,0,VLOOKUP(5&amp;TEXT(DATE(YEAR($G101),MONTH($G101),29),"ddd"),$H$33:AB$67,AB$70,0)),IF(DAY(EOMONTH($G101,0))&lt;30,0,VLOOKUP(5&amp;TEXT(DATE(YEAR($G101),MONTH($G101),30),"ddd"),$H$33:AB$67,AB$70,0)),IF(DAY(EOMONTH($G101,0))&lt;31,0,VLOOKUP(5&amp;TEXT(DATE(YEAR($G101),MONTH($G101),31),"ddd"),$H$33:AB$67,AB$70,0)))*SUMPRODUCT(($H$72:$H$95=$D101)*($G$72:$G$95=$C101)*(AB$72:AB$95))),"")</f>
        <v/>
      </c>
      <c r="AC101" s="248"/>
      <c r="AE101" s="206"/>
      <c r="AF101" s="181"/>
      <c r="AG101" s="181"/>
      <c r="AH101" s="181"/>
      <c r="AI101" s="181"/>
      <c r="AJ101" s="181"/>
      <c r="AK101" s="181"/>
      <c r="AL101" s="181"/>
      <c r="AM101" s="181"/>
      <c r="AN101" s="181"/>
      <c r="AO101" s="181"/>
      <c r="AP101" s="181"/>
      <c r="AQ101" s="181"/>
      <c r="AR101" s="181"/>
      <c r="AS101" s="181"/>
      <c r="AT101" s="181"/>
      <c r="AU101" s="181"/>
      <c r="AV101" s="181"/>
      <c r="AW101" s="181"/>
      <c r="AX101" s="181"/>
      <c r="AY101" s="249"/>
      <c r="BA101" s="209">
        <f t="shared" si="23"/>
        <v>245.48291905220236</v>
      </c>
      <c r="BB101" s="180">
        <f t="shared" si="24"/>
        <v>244.5060012735442</v>
      </c>
      <c r="BC101" s="180">
        <f t="shared" si="25"/>
        <v>111.83297571885703</v>
      </c>
      <c r="BD101" s="180">
        <f t="shared" si="26"/>
        <v>29.358160822090888</v>
      </c>
      <c r="BE101" s="180">
        <f t="shared" si="27"/>
        <v>550.17325134320981</v>
      </c>
      <c r="BF101" s="180">
        <f t="shared" si="28"/>
        <v>103.31487136632508</v>
      </c>
      <c r="BG101" s="180">
        <f t="shared" si="29"/>
        <v>411.11967517446703</v>
      </c>
      <c r="BH101" s="180">
        <f t="shared" si="30"/>
        <v>3787.3744317356782</v>
      </c>
      <c r="BI101" s="180">
        <f t="shared" si="31"/>
        <v>2532.5788363960633</v>
      </c>
      <c r="BJ101" s="180">
        <f t="shared" si="67"/>
        <v>199.92549634054231</v>
      </c>
      <c r="BK101" s="180">
        <f t="shared" si="32"/>
        <v>81.16916288629001</v>
      </c>
      <c r="BL101" s="180">
        <f t="shared" si="33"/>
        <v>127.24683437704564</v>
      </c>
      <c r="BM101" s="180">
        <f t="shared" si="34"/>
        <v>36.495209732382556</v>
      </c>
      <c r="BN101" s="180">
        <f t="shared" si="35"/>
        <v>87.16942354664539</v>
      </c>
      <c r="BO101" s="180">
        <f t="shared" si="36"/>
        <v>633.87616815684646</v>
      </c>
      <c r="BP101" s="180">
        <f t="shared" si="37"/>
        <v>128.382620054173</v>
      </c>
      <c r="BQ101" s="180">
        <f t="shared" si="38"/>
        <v>0</v>
      </c>
      <c r="BR101" s="180">
        <f t="shared" si="39"/>
        <v>0</v>
      </c>
      <c r="BS101" s="180">
        <f t="shared" si="40"/>
        <v>0</v>
      </c>
      <c r="BT101" s="180">
        <f t="shared" si="41"/>
        <v>0</v>
      </c>
      <c r="BV101" s="214">
        <f t="shared" si="68"/>
        <v>42646</v>
      </c>
      <c r="BW101" s="175" t="str">
        <f t="shared" si="69"/>
        <v>Oct</v>
      </c>
      <c r="BX101" s="175">
        <f t="shared" si="70"/>
        <v>2016</v>
      </c>
      <c r="BY101" s="176">
        <f t="shared" si="42"/>
        <v>246.10868917793823</v>
      </c>
      <c r="BZ101" s="176">
        <f t="shared" si="43"/>
        <v>245.58500034733123</v>
      </c>
      <c r="CA101" s="176">
        <f t="shared" si="44"/>
        <v>109.64258677740867</v>
      </c>
      <c r="CB101" s="176">
        <f t="shared" si="45"/>
        <v>29.393678940068558</v>
      </c>
      <c r="CC101" s="176">
        <f t="shared" si="46"/>
        <v>542.55829757376807</v>
      </c>
      <c r="CD101" s="176">
        <f t="shared" si="47"/>
        <v>101.70791766272784</v>
      </c>
      <c r="CE101" s="176">
        <f t="shared" si="48"/>
        <v>411.11967517446709</v>
      </c>
      <c r="CF101" s="176">
        <f t="shared" si="49"/>
        <v>3818.7538080301661</v>
      </c>
      <c r="CG101" s="176">
        <f t="shared" si="50"/>
        <v>2519.765612531151</v>
      </c>
      <c r="CH101" s="176">
        <f t="shared" si="51"/>
        <v>199.92549634054228</v>
      </c>
      <c r="CI101" s="176">
        <f t="shared" si="52"/>
        <v>81.169162886290025</v>
      </c>
      <c r="CJ101" s="176">
        <f t="shared" si="53"/>
        <v>127.24683437704567</v>
      </c>
      <c r="CK101" s="176">
        <f t="shared" si="54"/>
        <v>36.495209732382556</v>
      </c>
      <c r="CL101" s="176">
        <f t="shared" si="55"/>
        <v>87.169423546645405</v>
      </c>
      <c r="CM101" s="176">
        <f t="shared" si="56"/>
        <v>639.34285848931802</v>
      </c>
      <c r="CN101" s="176">
        <f t="shared" si="57"/>
        <v>128.04776013609697</v>
      </c>
      <c r="CO101" s="176">
        <f t="shared" si="58"/>
        <v>0</v>
      </c>
      <c r="CP101" s="176">
        <f t="shared" si="59"/>
        <v>0</v>
      </c>
      <c r="CQ101" s="176">
        <f t="shared" si="60"/>
        <v>0</v>
      </c>
      <c r="CR101" s="215">
        <f t="shared" si="61"/>
        <v>0</v>
      </c>
    </row>
    <row r="102" spans="1:96" outlineLevel="1" x14ac:dyDescent="0.25">
      <c r="A102" s="160"/>
      <c r="B102" s="197">
        <f t="shared" si="62"/>
        <v>42647</v>
      </c>
      <c r="C102" s="108">
        <f t="shared" si="63"/>
        <v>2016</v>
      </c>
      <c r="D102" s="109" t="str">
        <f t="shared" si="22"/>
        <v>Oct</v>
      </c>
      <c r="E102" s="109">
        <f t="shared" si="64"/>
        <v>1</v>
      </c>
      <c r="F102" s="109">
        <f t="shared" si="65"/>
        <v>41</v>
      </c>
      <c r="G102" s="110">
        <f t="shared" si="71"/>
        <v>42647</v>
      </c>
      <c r="H102" s="109" t="str">
        <f t="shared" si="66"/>
        <v>Tue</v>
      </c>
      <c r="I102" s="139">
        <f>IFERROR(IF($I$69="DOW",IF($E102=5,(((SUMPRODUCT(($H$72:$H$95=$D102)*($G$72:$G$95=$C102)*(I$72:I$95))*(SUMPRODUCT(($H$15:$H$21=$H102)*(I$15:I$21)))))),(((SUMPRODUCT(($H$72:$H$95=$D102)*($G$72:$G$95=$C102)*(I$72:I$95)))-(SUMIFS(I$99:I$426,$C$99:$C$426,$C102,$D$99:$D$426,$D102,$E$99:$E$426,5)))*SUMPRODUCT(($H$9:$H$12=$E102)*(I$9:I$12)))*SUMPRODUCT(($H$24:$H$30=$H102)*(I$24:I$30))),VLOOKUP($E102&amp;$H102,$H$33:I$67,I$70,0)/SUM(I$33:I$60,IF(DAY(EOMONTH($G102,0))&lt;29,0,VLOOKUP(5&amp;TEXT(DATE(YEAR($G102),MONTH($G102),29),"ddd"),$H$33:I$67,I$70,0)),IF(DAY(EOMONTH($G102,0))&lt;30,0,VLOOKUP(5&amp;TEXT(DATE(YEAR($G102),MONTH($G102),30),"ddd"),$H$33:I$67,I$70,0)),IF(DAY(EOMONTH($G102,0))&lt;31,0,VLOOKUP(5&amp;TEXT(DATE(YEAR($G102),MONTH($G102),31),"ddd"),$H$33:I$67,I$70,0)))*SUMPRODUCT(($H$72:$H$95=$D102)*($G$72:$G$95=$C102)*(I$72:I$95))),"")</f>
        <v>234.97701654809441</v>
      </c>
      <c r="J102" s="139">
        <f>IFERROR(IF($I$69="DOW",IF($E102=5,(((SUMPRODUCT(($H$72:$H$95=$D102)*($G$72:$G$95=$C102)*(J$72:J$95))*(SUMPRODUCT(($H$15:$H$21=$H102)*(J$15:J$21)))))),(((SUMPRODUCT(($H$72:$H$95=$D102)*($G$72:$G$95=$C102)*(J$72:J$95)))-(SUMIFS(J$99:J$426,$C$99:$C$426,$C102,$D$99:$D$426,$D102,$E$99:$E$426,5)))*SUMPRODUCT(($H$9:$H$12=$E102)*(J$9:J$12)))*SUMPRODUCT(($H$24:$H$30=$H102)*(J$24:J$30))),VLOOKUP($E102&amp;$H102,$H$33:J$67,J$70,0)/SUM(J$33:J$60,IF(DAY(EOMONTH($G102,0))&lt;29,0,VLOOKUP(5&amp;TEXT(DATE(YEAR($G102),MONTH($G102),29),"ddd"),$H$33:J$67,J$70,0)),IF(DAY(EOMONTH($G102,0))&lt;30,0,VLOOKUP(5&amp;TEXT(DATE(YEAR($G102),MONTH($G102),30),"ddd"),$H$33:J$67,J$70,0)),IF(DAY(EOMONTH($G102,0))&lt;31,0,VLOOKUP(5&amp;TEXT(DATE(YEAR($G102),MONTH($G102),31),"ddd"),$H$33:J$67,J$70,0)))*SUMPRODUCT(($H$72:$H$95=$D102)*($G$72:$G$95=$C102)*(J$72:J$95))),"")</f>
        <v>243.05418263167283</v>
      </c>
      <c r="K102" s="139">
        <f>IFERROR(IF($I$69="DOW",IF($E102=5,(((SUMPRODUCT(($H$72:$H$95=$D102)*($G$72:$G$95=$C102)*(K$72:K$95))*(SUMPRODUCT(($H$15:$H$21=$H102)*(K$15:K$21)))))),(((SUMPRODUCT(($H$72:$H$95=$D102)*($G$72:$G$95=$C102)*(K$72:K$95)))-(SUMIFS(K$99:K$426,$C$99:$C$426,$C102,$D$99:$D$426,$D102,$E$99:$E$426,5)))*SUMPRODUCT(($H$9:$H$12=$E102)*(K$9:K$12)))*SUMPRODUCT(($H$24:$H$30=$H102)*(K$24:K$30))),VLOOKUP($E102&amp;$H102,$H$33:K$67,K$70,0)/SUM(K$33:K$60,IF(DAY(EOMONTH($G102,0))&lt;29,0,VLOOKUP(5&amp;TEXT(DATE(YEAR($G102),MONTH($G102),29),"ddd"),$H$33:K$67,K$70,0)),IF(DAY(EOMONTH($G102,0))&lt;30,0,VLOOKUP(5&amp;TEXT(DATE(YEAR($G102),MONTH($G102),30),"ddd"),$H$33:K$67,K$70,0)),IF(DAY(EOMONTH($G102,0))&lt;31,0,VLOOKUP(5&amp;TEXT(DATE(YEAR($G102),MONTH($G102),31),"ddd"),$H$33:K$67,K$70,0)))*SUMPRODUCT(($H$72:$H$95=$D102)*($G$72:$G$95=$C102)*(K$72:K$95))),"")</f>
        <v>104.819443503766</v>
      </c>
      <c r="L102" s="139">
        <f>IFERROR(IF($I$69="DOW",IF($E102=5,(((SUMPRODUCT(($H$72:$H$95=$D102)*($G$72:$G$95=$C102)*(L$72:L$95))*(SUMPRODUCT(($H$15:$H$21=$H102)*(L$15:L$21)))))),(((SUMPRODUCT(($H$72:$H$95=$D102)*($G$72:$G$95=$C102)*(L$72:L$95)))-(SUMIFS(L$99:L$426,$C$99:$C$426,$C102,$D$99:$D$426,$D102,$E$99:$E$426,5)))*SUMPRODUCT(($H$9:$H$12=$E102)*(L$9:L$12)))*SUMPRODUCT(($H$24:$H$30=$H102)*(L$24:L$30))),VLOOKUP($E102&amp;$H102,$H$33:L$67,L$70,0)/SUM(L$33:L$60,IF(DAY(EOMONTH($G102,0))&lt;29,0,VLOOKUP(5&amp;TEXT(DATE(YEAR($G102),MONTH($G102),29),"ddd"),$H$33:L$67,L$70,0)),IF(DAY(EOMONTH($G102,0))&lt;30,0,VLOOKUP(5&amp;TEXT(DATE(YEAR($G102),MONTH($G102),30),"ddd"),$H$33:L$67,L$70,0)),IF(DAY(EOMONTH($G102,0))&lt;31,0,VLOOKUP(5&amp;TEXT(DATE(YEAR($G102),MONTH($G102),31),"ddd"),$H$33:L$67,L$70,0)))*SUMPRODUCT(($H$72:$H$95=$D102)*($G$72:$G$95=$C102)*(L$72:L$95))),"")</f>
        <v>33.493655337554706</v>
      </c>
      <c r="M102" s="139">
        <f>IFERROR(IF($I$69="DOW",IF($E102=5,(((SUMPRODUCT(($H$72:$H$95=$D102)*($G$72:$G$95=$C102)*(M$72:M$95))*(SUMPRODUCT(($H$15:$H$21=$H102)*(M$15:M$21)))))),(((SUMPRODUCT(($H$72:$H$95=$D102)*($G$72:$G$95=$C102)*(M$72:M$95)))-(SUMIFS(M$99:M$426,$C$99:$C$426,$C102,$D$99:$D$426,$D102,$E$99:$E$426,5)))*SUMPRODUCT(($H$9:$H$12=$E102)*(M$9:M$12)))*SUMPRODUCT(($H$24:$H$30=$H102)*(M$24:M$30))),VLOOKUP($E102&amp;$H102,$H$33:M$67,M$70,0)/SUM(M$33:M$60,IF(DAY(EOMONTH($G102,0))&lt;29,0,VLOOKUP(5&amp;TEXT(DATE(YEAR($G102),MONTH($G102),29),"ddd"),$H$33:M$67,M$70,0)),IF(DAY(EOMONTH($G102,0))&lt;30,0,VLOOKUP(5&amp;TEXT(DATE(YEAR($G102),MONTH($G102),30),"ddd"),$H$33:M$67,M$70,0)),IF(DAY(EOMONTH($G102,0))&lt;31,0,VLOOKUP(5&amp;TEXT(DATE(YEAR($G102),MONTH($G102),31),"ddd"),$H$33:M$67,M$70,0)))*SUMPRODUCT(($H$72:$H$95=$D102)*($G$72:$G$95=$C102)*(M$72:M$95))),"")</f>
        <v>549.10852167002179</v>
      </c>
      <c r="N102" s="139">
        <f>IFERROR(IF($I$69="DOW",IF($E102=5,(((SUMPRODUCT(($H$72:$H$95=$D102)*($G$72:$G$95=$C102)*(N$72:N$95))*(SUMPRODUCT(($H$15:$H$21=$H102)*(N$15:N$21)))))),(((SUMPRODUCT(($H$72:$H$95=$D102)*($G$72:$G$95=$C102)*(N$72:N$95)))-(SUMIFS(N$99:N$426,$C$99:$C$426,$C102,$D$99:$D$426,$D102,$E$99:$E$426,5)))*SUMPRODUCT(($H$9:$H$12=$E102)*(N$9:N$12)))*SUMPRODUCT(($H$24:$H$30=$H102)*(N$24:N$30))),VLOOKUP($E102&amp;$H102,$H$33:N$67,N$70,0)/SUM(N$33:N$60,IF(DAY(EOMONTH($G102,0))&lt;29,0,VLOOKUP(5&amp;TEXT(DATE(YEAR($G102),MONTH($G102),29),"ddd"),$H$33:N$67,N$70,0)),IF(DAY(EOMONTH($G102,0))&lt;30,0,VLOOKUP(5&amp;TEXT(DATE(YEAR($G102),MONTH($G102),30),"ddd"),$H$33:N$67,N$70,0)),IF(DAY(EOMONTH($G102,0))&lt;31,0,VLOOKUP(5&amp;TEXT(DATE(YEAR($G102),MONTH($G102),31),"ddd"),$H$33:N$67,N$70,0)))*SUMPRODUCT(($H$72:$H$95=$D102)*($G$72:$G$95=$C102)*(N$72:N$95))),"")</f>
        <v>100.95481532636759</v>
      </c>
      <c r="O102" s="139">
        <f>IFERROR(IF($I$69="DOW",IF($E102=5,(((SUMPRODUCT(($H$72:$H$95=$D102)*($G$72:$G$95=$C102)*(O$72:O$95))*(SUMPRODUCT(($H$15:$H$21=$H102)*(O$15:O$21)))))),(((SUMPRODUCT(($H$72:$H$95=$D102)*($G$72:$G$95=$C102)*(O$72:O$95)))-(SUMIFS(O$99:O$426,$C$99:$C$426,$C102,$D$99:$D$426,$D102,$E$99:$E$426,5)))*SUMPRODUCT(($H$9:$H$12=$E102)*(O$9:O$12)))*SUMPRODUCT(($H$24:$H$30=$H102)*(O$24:O$30))),VLOOKUP($E102&amp;$H102,$H$33:O$67,O$70,0)/SUM(O$33:O$60,IF(DAY(EOMONTH($G102,0))&lt;29,0,VLOOKUP(5&amp;TEXT(DATE(YEAR($G102),MONTH($G102),29),"ddd"),$H$33:O$67,O$70,0)),IF(DAY(EOMONTH($G102,0))&lt;30,0,VLOOKUP(5&amp;TEXT(DATE(YEAR($G102),MONTH($G102),30),"ddd"),$H$33:O$67,O$70,0)),IF(DAY(EOMONTH($G102,0))&lt;31,0,VLOOKUP(5&amp;TEXT(DATE(YEAR($G102),MONTH($G102),31),"ddd"),$H$33:O$67,O$70,0)))*SUMPRODUCT(($H$72:$H$95=$D102)*($G$72:$G$95=$C102)*(O$72:O$95))),"")</f>
        <v>357.55411864583675</v>
      </c>
      <c r="P102" s="139">
        <f>IFERROR(IF($I$69="DOW",IF($E102=5,(((SUMPRODUCT(($H$72:$H$95=$D102)*($G$72:$G$95=$C102)*(P$72:P$95))*(SUMPRODUCT(($H$15:$H$21=$H102)*(P$15:P$21)))))),(((SUMPRODUCT(($H$72:$H$95=$D102)*($G$72:$G$95=$C102)*(P$72:P$95)))-(SUMIFS(P$99:P$426,$C$99:$C$426,$C102,$D$99:$D$426,$D102,$E$99:$E$426,5)))*SUMPRODUCT(($H$9:$H$12=$E102)*(P$9:P$12)))*SUMPRODUCT(($H$24:$H$30=$H102)*(P$24:P$30))),VLOOKUP($E102&amp;$H102,$H$33:P$67,P$70,0)/SUM(P$33:P$60,IF(DAY(EOMONTH($G102,0))&lt;29,0,VLOOKUP(5&amp;TEXT(DATE(YEAR($G102),MONTH($G102),29),"ddd"),$H$33:P$67,P$70,0)),IF(DAY(EOMONTH($G102,0))&lt;30,0,VLOOKUP(5&amp;TEXT(DATE(YEAR($G102),MONTH($G102),30),"ddd"),$H$33:P$67,P$70,0)),IF(DAY(EOMONTH($G102,0))&lt;31,0,VLOOKUP(5&amp;TEXT(DATE(YEAR($G102),MONTH($G102),31),"ddd"),$H$33:P$67,P$70,0)))*SUMPRODUCT(($H$72:$H$95=$D102)*($G$72:$G$95=$C102)*(P$72:P$95))),"")</f>
        <v>3617.2319975234309</v>
      </c>
      <c r="Q102" s="139">
        <f>IFERROR(IF($I$69="DOW",IF($E102=5,(((SUMPRODUCT(($H$72:$H$95=$D102)*($G$72:$G$95=$C102)*(Q$72:Q$95))*(SUMPRODUCT(($H$15:$H$21=$H102)*(Q$15:Q$21)))))),(((SUMPRODUCT(($H$72:$H$95=$D102)*($G$72:$G$95=$C102)*(Q$72:Q$95)))-(SUMIFS(Q$99:Q$426,$C$99:$C$426,$C102,$D$99:$D$426,$D102,$E$99:$E$426,5)))*SUMPRODUCT(($H$9:$H$12=$E102)*(Q$9:Q$12)))*SUMPRODUCT(($H$24:$H$30=$H102)*(Q$24:Q$30))),VLOOKUP($E102&amp;$H102,$H$33:Q$67,Q$70,0)/SUM(Q$33:Q$60,IF(DAY(EOMONTH($G102,0))&lt;29,0,VLOOKUP(5&amp;TEXT(DATE(YEAR($G102),MONTH($G102),29),"ddd"),$H$33:Q$67,Q$70,0)),IF(DAY(EOMONTH($G102,0))&lt;30,0,VLOOKUP(5&amp;TEXT(DATE(YEAR($G102),MONTH($G102),30),"ddd"),$H$33:Q$67,Q$70,0)),IF(DAY(EOMONTH($G102,0))&lt;31,0,VLOOKUP(5&amp;TEXT(DATE(YEAR($G102),MONTH($G102),31),"ddd"),$H$33:Q$67,Q$70,0)))*SUMPRODUCT(($H$72:$H$95=$D102)*($G$72:$G$95=$C102)*(Q$72:Q$95))),"")</f>
        <v>2429.0499941030189</v>
      </c>
      <c r="R102" s="139">
        <f>IFERROR(IF($I$69="DOW",IF($E102=5,(((SUMPRODUCT(($H$72:$H$95=$D102)*($G$72:$G$95=$C102)*(R$72:R$95))*(SUMPRODUCT(($H$15:$H$21=$H102)*(R$15:R$21)))))),(((SUMPRODUCT(($H$72:$H$95=$D102)*($G$72:$G$95=$C102)*(R$72:R$95)))-(SUMIFS(R$99:R$426,$C$99:$C$426,$C102,$D$99:$D$426,$D102,$E$99:$E$426,5)))*SUMPRODUCT(($H$9:$H$12=$E102)*(R$9:R$12)))*SUMPRODUCT(($H$24:$H$30=$H102)*(R$24:R$30))),VLOOKUP($E102&amp;$H102,$H$33:R$67,R$70,0)/SUM(R$33:R$60,IF(DAY(EOMONTH($G102,0))&lt;29,0,VLOOKUP(5&amp;TEXT(DATE(YEAR($G102),MONTH($G102),29),"ddd"),$H$33:R$67,R$70,0)),IF(DAY(EOMONTH($G102,0))&lt;30,0,VLOOKUP(5&amp;TEXT(DATE(YEAR($G102),MONTH($G102),30),"ddd"),$H$33:R$67,R$70,0)),IF(DAY(EOMONTH($G102,0))&lt;31,0,VLOOKUP(5&amp;TEXT(DATE(YEAR($G102),MONTH($G102),31),"ddd"),$H$33:R$67,R$70,0)))*SUMPRODUCT(($H$72:$H$95=$D102)*($G$72:$G$95=$C102)*(R$72:R$95))),"")</f>
        <v>182.60877985699679</v>
      </c>
      <c r="S102" s="139">
        <f>IFERROR(IF($I$69="DOW",IF($E102=5,(((SUMPRODUCT(($H$72:$H$95=$D102)*($G$72:$G$95=$C102)*(S$72:S$95))*(SUMPRODUCT(($H$15:$H$21=$H102)*(S$15:S$21)))))),(((SUMPRODUCT(($H$72:$H$95=$D102)*($G$72:$G$95=$C102)*(S$72:S$95)))-(SUMIFS(S$99:S$426,$C$99:$C$426,$C102,$D$99:$D$426,$D102,$E$99:$E$426,5)))*SUMPRODUCT(($H$9:$H$12=$E102)*(S$9:S$12)))*SUMPRODUCT(($H$24:$H$30=$H102)*(S$24:S$30))),VLOOKUP($E102&amp;$H102,$H$33:S$67,S$70,0)/SUM(S$33:S$60,IF(DAY(EOMONTH($G102,0))&lt;29,0,VLOOKUP(5&amp;TEXT(DATE(YEAR($G102),MONTH($G102),29),"ddd"),$H$33:S$67,S$70,0)),IF(DAY(EOMONTH($G102,0))&lt;30,0,VLOOKUP(5&amp;TEXT(DATE(YEAR($G102),MONTH($G102),30),"ddd"),$H$33:S$67,S$70,0)),IF(DAY(EOMONTH($G102,0))&lt;31,0,VLOOKUP(5&amp;TEXT(DATE(YEAR($G102),MONTH($G102),31),"ddd"),$H$33:S$67,S$70,0)))*SUMPRODUCT(($H$72:$H$95=$D102)*($G$72:$G$95=$C102)*(S$72:S$95))),"")</f>
        <v>61.076584158362664</v>
      </c>
      <c r="T102" s="139">
        <f>IFERROR(IF($I$69="DOW",IF($E102=5,(((SUMPRODUCT(($H$72:$H$95=$D102)*($G$72:$G$95=$C102)*(T$72:T$95))*(SUMPRODUCT(($H$15:$H$21=$H102)*(T$15:T$21)))))),(((SUMPRODUCT(($H$72:$H$95=$D102)*($G$72:$G$95=$C102)*(T$72:T$95)))-(SUMIFS(T$99:T$426,$C$99:$C$426,$C102,$D$99:$D$426,$D102,$E$99:$E$426,5)))*SUMPRODUCT(($H$9:$H$12=$E102)*(T$9:T$12)))*SUMPRODUCT(($H$24:$H$30=$H102)*(T$24:T$30))),VLOOKUP($E102&amp;$H102,$H$33:T$67,T$70,0)/SUM(T$33:T$60,IF(DAY(EOMONTH($G102,0))&lt;29,0,VLOOKUP(5&amp;TEXT(DATE(YEAR($G102),MONTH($G102),29),"ddd"),$H$33:T$67,T$70,0)),IF(DAY(EOMONTH($G102,0))&lt;30,0,VLOOKUP(5&amp;TEXT(DATE(YEAR($G102),MONTH($G102),30),"ddd"),$H$33:T$67,T$70,0)),IF(DAY(EOMONTH($G102,0))&lt;31,0,VLOOKUP(5&amp;TEXT(DATE(YEAR($G102),MONTH($G102),31),"ddd"),$H$33:T$67,T$70,0)))*SUMPRODUCT(($H$72:$H$95=$D102)*($G$72:$G$95=$C102)*(T$72:T$95))),"")</f>
        <v>121.47217067725637</v>
      </c>
      <c r="U102" s="139">
        <f>IFERROR(IF($I$69="DOW",IF($E102=5,(((SUMPRODUCT(($H$72:$H$95=$D102)*($G$72:$G$95=$C102)*(U$72:U$95))*(SUMPRODUCT(($H$15:$H$21=$H102)*(U$15:U$21)))))),(((SUMPRODUCT(($H$72:$H$95=$D102)*($G$72:$G$95=$C102)*(U$72:U$95)))-(SUMIFS(U$99:U$426,$C$99:$C$426,$C102,$D$99:$D$426,$D102,$E$99:$E$426,5)))*SUMPRODUCT(($H$9:$H$12=$E102)*(U$9:U$12)))*SUMPRODUCT(($H$24:$H$30=$H102)*(U$24:U$30))),VLOOKUP($E102&amp;$H102,$H$33:U$67,U$70,0)/SUM(U$33:U$60,IF(DAY(EOMONTH($G102,0))&lt;29,0,VLOOKUP(5&amp;TEXT(DATE(YEAR($G102),MONTH($G102),29),"ddd"),$H$33:U$67,U$70,0)),IF(DAY(EOMONTH($G102,0))&lt;30,0,VLOOKUP(5&amp;TEXT(DATE(YEAR($G102),MONTH($G102),30),"ddd"),$H$33:U$67,U$70,0)),IF(DAY(EOMONTH($G102,0))&lt;31,0,VLOOKUP(5&amp;TEXT(DATE(YEAR($G102),MONTH($G102),31),"ddd"),$H$33:U$67,U$70,0)))*SUMPRODUCT(($H$72:$H$95=$D102)*($G$72:$G$95=$C102)*(U$72:U$95))),"")</f>
        <v>28.269005937697315</v>
      </c>
      <c r="V102" s="139">
        <f>IFERROR(IF($I$69="DOW",IF($E102=5,(((SUMPRODUCT(($H$72:$H$95=$D102)*($G$72:$G$95=$C102)*(V$72:V$95))*(SUMPRODUCT(($H$15:$H$21=$H102)*(V$15:V$21)))))),(((SUMPRODUCT(($H$72:$H$95=$D102)*($G$72:$G$95=$C102)*(V$72:V$95)))-(SUMIFS(V$99:V$426,$C$99:$C$426,$C102,$D$99:$D$426,$D102,$E$99:$E$426,5)))*SUMPRODUCT(($H$9:$H$12=$E102)*(V$9:V$12)))*SUMPRODUCT(($H$24:$H$30=$H102)*(V$24:V$30))),VLOOKUP($E102&amp;$H102,$H$33:V$67,V$70,0)/SUM(V$33:V$60,IF(DAY(EOMONTH($G102,0))&lt;29,0,VLOOKUP(5&amp;TEXT(DATE(YEAR($G102),MONTH($G102),29),"ddd"),$H$33:V$67,V$70,0)),IF(DAY(EOMONTH($G102,0))&lt;30,0,VLOOKUP(5&amp;TEXT(DATE(YEAR($G102),MONTH($G102),30),"ddd"),$H$33:V$67,V$70,0)),IF(DAY(EOMONTH($G102,0))&lt;31,0,VLOOKUP(5&amp;TEXT(DATE(YEAR($G102),MONTH($G102),31),"ddd"),$H$33:V$67,V$70,0)))*SUMPRODUCT(($H$72:$H$95=$D102)*($G$72:$G$95=$C102)*(V$72:V$95))),"")</f>
        <v>90.80879823452787</v>
      </c>
      <c r="W102" s="139">
        <f>IFERROR(IF($I$69="DOW",IF($E102=5,(((SUMPRODUCT(($H$72:$H$95=$D102)*($G$72:$G$95=$C102)*(W$72:W$95))*(SUMPRODUCT(($H$15:$H$21=$H102)*(W$15:W$21)))))),(((SUMPRODUCT(($H$72:$H$95=$D102)*($G$72:$G$95=$C102)*(W$72:W$95)))-(SUMIFS(W$99:W$426,$C$99:$C$426,$C102,$D$99:$D$426,$D102,$E$99:$E$426,5)))*SUMPRODUCT(($H$9:$H$12=$E102)*(W$9:W$12)))*SUMPRODUCT(($H$24:$H$30=$H102)*(W$24:W$30))),VLOOKUP($E102&amp;$H102,$H$33:W$67,W$70,0)/SUM(W$33:W$60,IF(DAY(EOMONTH($G102,0))&lt;29,0,VLOOKUP(5&amp;TEXT(DATE(YEAR($G102),MONTH($G102),29),"ddd"),$H$33:W$67,W$70,0)),IF(DAY(EOMONTH($G102,0))&lt;30,0,VLOOKUP(5&amp;TEXT(DATE(YEAR($G102),MONTH($G102),30),"ddd"),$H$33:W$67,W$70,0)),IF(DAY(EOMONTH($G102,0))&lt;31,0,VLOOKUP(5&amp;TEXT(DATE(YEAR($G102),MONTH($G102),31),"ddd"),$H$33:W$67,W$70,0)))*SUMPRODUCT(($H$72:$H$95=$D102)*($G$72:$G$95=$C102)*(W$72:W$95))),"")</f>
        <v>624.20643097341713</v>
      </c>
      <c r="X102" s="139">
        <f>IFERROR(IF($I$69="DOW",IF($E102=5,(((SUMPRODUCT(($H$72:$H$95=$D102)*($G$72:$G$95=$C102)*(X$72:X$95))*(SUMPRODUCT(($H$15:$H$21=$H102)*(X$15:X$21)))))),(((SUMPRODUCT(($H$72:$H$95=$D102)*($G$72:$G$95=$C102)*(X$72:X$95)))-(SUMIFS(X$99:X$426,$C$99:$C$426,$C102,$D$99:$D$426,$D102,$E$99:$E$426,5)))*SUMPRODUCT(($H$9:$H$12=$E102)*(X$9:X$12)))*SUMPRODUCT(($H$24:$H$30=$H102)*(X$24:X$30))),VLOOKUP($E102&amp;$H102,$H$33:X$67,X$70,0)/SUM(X$33:X$60,IF(DAY(EOMONTH($G102,0))&lt;29,0,VLOOKUP(5&amp;TEXT(DATE(YEAR($G102),MONTH($G102),29),"ddd"),$H$33:X$67,X$70,0)),IF(DAY(EOMONTH($G102,0))&lt;30,0,VLOOKUP(5&amp;TEXT(DATE(YEAR($G102),MONTH($G102),30),"ddd"),$H$33:X$67,X$70,0)),IF(DAY(EOMONTH($G102,0))&lt;31,0,VLOOKUP(5&amp;TEXT(DATE(YEAR($G102),MONTH($G102),31),"ddd"),$H$33:X$67,X$70,0)))*SUMPRODUCT(($H$72:$H$95=$D102)*($G$72:$G$95=$C102)*(X$72:X$95))),"")</f>
        <v>121.88865573929533</v>
      </c>
      <c r="Y102" s="139" t="str">
        <f>IFERROR(IF($I$69="DOW",IF($E102=5,(((SUMPRODUCT(($H$72:$H$95=$D102)*($G$72:$G$95=$C102)*(Y$72:Y$95))*(SUMPRODUCT(($H$15:$H$21=$H102)*(Y$15:Y$21)))))),(((SUMPRODUCT(($H$72:$H$95=$D102)*($G$72:$G$95=$C102)*(Y$72:Y$95)))-(SUMIFS(Y$99:Y$426,$C$99:$C$426,$C102,$D$99:$D$426,$D102,$E$99:$E$426,5)))*SUMPRODUCT(($H$9:$H$12=$E102)*(Y$9:Y$12)))*SUMPRODUCT(($H$24:$H$30=$H102)*(Y$24:Y$30))),VLOOKUP($E102&amp;$H102,$H$33:Y$67,Y$70,0)/SUM(Y$33:Y$60,IF(DAY(EOMONTH($G102,0))&lt;29,0,VLOOKUP(5&amp;TEXT(DATE(YEAR($G102),MONTH($G102),29),"ddd"),$H$33:Y$67,Y$70,0)),IF(DAY(EOMONTH($G102,0))&lt;30,0,VLOOKUP(5&amp;TEXT(DATE(YEAR($G102),MONTH($G102),30),"ddd"),$H$33:Y$67,Y$70,0)),IF(DAY(EOMONTH($G102,0))&lt;31,0,VLOOKUP(5&amp;TEXT(DATE(YEAR($G102),MONTH($G102),31),"ddd"),$H$33:Y$67,Y$70,0)))*SUMPRODUCT(($H$72:$H$95=$D102)*($G$72:$G$95=$C102)*(Y$72:Y$95))),"")</f>
        <v/>
      </c>
      <c r="Z102" s="139" t="str">
        <f>IFERROR(IF($I$69="DOW",IF($E102=5,(((SUMPRODUCT(($H$72:$H$95=$D102)*($G$72:$G$95=$C102)*(Z$72:Z$95))*(SUMPRODUCT(($H$15:$H$21=$H102)*(Z$15:Z$21)))))),(((SUMPRODUCT(($H$72:$H$95=$D102)*($G$72:$G$95=$C102)*(Z$72:Z$95)))-(SUMIFS(Z$99:Z$426,$C$99:$C$426,$C102,$D$99:$D$426,$D102,$E$99:$E$426,5)))*SUMPRODUCT(($H$9:$H$12=$E102)*(Z$9:Z$12)))*SUMPRODUCT(($H$24:$H$30=$H102)*(Z$24:Z$30))),VLOOKUP($E102&amp;$H102,$H$33:Z$67,Z$70,0)/SUM(Z$33:Z$60,IF(DAY(EOMONTH($G102,0))&lt;29,0,VLOOKUP(5&amp;TEXT(DATE(YEAR($G102),MONTH($G102),29),"ddd"),$H$33:Z$67,Z$70,0)),IF(DAY(EOMONTH($G102,0))&lt;30,0,VLOOKUP(5&amp;TEXT(DATE(YEAR($G102),MONTH($G102),30),"ddd"),$H$33:Z$67,Z$70,0)),IF(DAY(EOMONTH($G102,0))&lt;31,0,VLOOKUP(5&amp;TEXT(DATE(YEAR($G102),MONTH($G102),31),"ddd"),$H$33:Z$67,Z$70,0)))*SUMPRODUCT(($H$72:$H$95=$D102)*($G$72:$G$95=$C102)*(Z$72:Z$95))),"")</f>
        <v/>
      </c>
      <c r="AA102" s="139" t="str">
        <f>IFERROR(IF($I$69="DOW",IF($E102=5,(((SUMPRODUCT(($H$72:$H$95=$D102)*($G$72:$G$95=$C102)*(AA$72:AA$95))*(SUMPRODUCT(($H$15:$H$21=$H102)*(AA$15:AA$21)))))),(((SUMPRODUCT(($H$72:$H$95=$D102)*($G$72:$G$95=$C102)*(AA$72:AA$95)))-(SUMIFS(AA$99:AA$426,$C$99:$C$426,$C102,$D$99:$D$426,$D102,$E$99:$E$426,5)))*SUMPRODUCT(($H$9:$H$12=$E102)*(AA$9:AA$12)))*SUMPRODUCT(($H$24:$H$30=$H102)*(AA$24:AA$30))),VLOOKUP($E102&amp;$H102,$H$33:AA$67,AA$70,0)/SUM(AA$33:AA$60,IF(DAY(EOMONTH($G102,0))&lt;29,0,VLOOKUP(5&amp;TEXT(DATE(YEAR($G102),MONTH($G102),29),"ddd"),$H$33:AA$67,AA$70,0)),IF(DAY(EOMONTH($G102,0))&lt;30,0,VLOOKUP(5&amp;TEXT(DATE(YEAR($G102),MONTH($G102),30),"ddd"),$H$33:AA$67,AA$70,0)),IF(DAY(EOMONTH($G102,0))&lt;31,0,VLOOKUP(5&amp;TEXT(DATE(YEAR($G102),MONTH($G102),31),"ddd"),$H$33:AA$67,AA$70,0)))*SUMPRODUCT(($H$72:$H$95=$D102)*($G$72:$G$95=$C102)*(AA$72:AA$95))),"")</f>
        <v/>
      </c>
      <c r="AB102" s="139" t="str">
        <f>IFERROR(IF($I$69="DOW",IF($E102=5,(((SUMPRODUCT(($H$72:$H$95=$D102)*($G$72:$G$95=$C102)*(AB$72:AB$95))*(SUMPRODUCT(($H$15:$H$21=$H102)*(AB$15:AB$21)))))),(((SUMPRODUCT(($H$72:$H$95=$D102)*($G$72:$G$95=$C102)*(AB$72:AB$95)))-(SUMIFS(AB$99:AB$426,$C$99:$C$426,$C102,$D$99:$D$426,$D102,$E$99:$E$426,5)))*SUMPRODUCT(($H$9:$H$12=$E102)*(AB$9:AB$12)))*SUMPRODUCT(($H$24:$H$30=$H102)*(AB$24:AB$30))),VLOOKUP($E102&amp;$H102,$H$33:AB$67,AB$70,0)/SUM(AB$33:AB$60,IF(DAY(EOMONTH($G102,0))&lt;29,0,VLOOKUP(5&amp;TEXT(DATE(YEAR($G102),MONTH($G102),29),"ddd"),$H$33:AB$67,AB$70,0)),IF(DAY(EOMONTH($G102,0))&lt;30,0,VLOOKUP(5&amp;TEXT(DATE(YEAR($G102),MONTH($G102),30),"ddd"),$H$33:AB$67,AB$70,0)),IF(DAY(EOMONTH($G102,0))&lt;31,0,VLOOKUP(5&amp;TEXT(DATE(YEAR($G102),MONTH($G102),31),"ddd"),$H$33:AB$67,AB$70,0)))*SUMPRODUCT(($H$72:$H$95=$D102)*($G$72:$G$95=$C102)*(AB$72:AB$95))),"")</f>
        <v/>
      </c>
      <c r="AC102" s="236"/>
      <c r="AE102" s="206"/>
      <c r="AF102" s="181"/>
      <c r="AG102" s="181"/>
      <c r="AH102" s="181"/>
      <c r="AI102" s="181"/>
      <c r="AJ102" s="181"/>
      <c r="AK102" s="181"/>
      <c r="AL102" s="181"/>
      <c r="AM102" s="181"/>
      <c r="AN102" s="181"/>
      <c r="AO102" s="181"/>
      <c r="AP102" s="181"/>
      <c r="AQ102" s="181"/>
      <c r="AR102" s="181"/>
      <c r="AS102" s="181"/>
      <c r="AT102" s="181"/>
      <c r="AU102" s="181"/>
      <c r="AV102" s="181"/>
      <c r="AW102" s="181"/>
      <c r="AX102" s="181"/>
      <c r="AY102" s="249"/>
      <c r="BA102" s="209">
        <f t="shared" si="23"/>
        <v>234.97701654809441</v>
      </c>
      <c r="BB102" s="180">
        <f t="shared" si="24"/>
        <v>243.05418263167283</v>
      </c>
      <c r="BC102" s="180">
        <f t="shared" si="25"/>
        <v>104.819443503766</v>
      </c>
      <c r="BD102" s="180">
        <f t="shared" si="26"/>
        <v>33.493655337554706</v>
      </c>
      <c r="BE102" s="180">
        <f t="shared" si="27"/>
        <v>549.10852167002179</v>
      </c>
      <c r="BF102" s="180">
        <f t="shared" si="28"/>
        <v>100.95481532636759</v>
      </c>
      <c r="BG102" s="180">
        <f t="shared" si="29"/>
        <v>357.55411864583675</v>
      </c>
      <c r="BH102" s="180">
        <f t="shared" si="30"/>
        <v>3617.2319975234309</v>
      </c>
      <c r="BI102" s="180">
        <f t="shared" si="31"/>
        <v>2429.0499941030189</v>
      </c>
      <c r="BJ102" s="180">
        <f t="shared" si="67"/>
        <v>182.60877985699679</v>
      </c>
      <c r="BK102" s="180">
        <f t="shared" si="32"/>
        <v>61.076584158362664</v>
      </c>
      <c r="BL102" s="180">
        <f t="shared" si="33"/>
        <v>121.47217067725637</v>
      </c>
      <c r="BM102" s="180">
        <f t="shared" si="34"/>
        <v>28.269005937697315</v>
      </c>
      <c r="BN102" s="180">
        <f t="shared" si="35"/>
        <v>90.80879823452787</v>
      </c>
      <c r="BO102" s="180">
        <f t="shared" si="36"/>
        <v>624.20643097341713</v>
      </c>
      <c r="BP102" s="180">
        <f t="shared" si="37"/>
        <v>121.88865573929533</v>
      </c>
      <c r="BQ102" s="180">
        <f t="shared" si="38"/>
        <v>0</v>
      </c>
      <c r="BR102" s="180">
        <f t="shared" si="39"/>
        <v>0</v>
      </c>
      <c r="BS102" s="180">
        <f t="shared" si="40"/>
        <v>0</v>
      </c>
      <c r="BT102" s="180">
        <f t="shared" si="41"/>
        <v>0</v>
      </c>
      <c r="BV102" s="214">
        <f t="shared" si="68"/>
        <v>42647</v>
      </c>
      <c r="BW102" s="175" t="str">
        <f t="shared" si="69"/>
        <v>Oct</v>
      </c>
      <c r="BX102" s="175">
        <f t="shared" si="70"/>
        <v>2016</v>
      </c>
      <c r="BY102" s="176">
        <f t="shared" si="42"/>
        <v>235.57600566618891</v>
      </c>
      <c r="BZ102" s="176">
        <f t="shared" si="43"/>
        <v>244.12677486488448</v>
      </c>
      <c r="CA102" s="176">
        <f t="shared" si="44"/>
        <v>102.76642337778263</v>
      </c>
      <c r="CB102" s="176">
        <f t="shared" si="45"/>
        <v>33.534176663430394</v>
      </c>
      <c r="CC102" s="176">
        <f t="shared" si="46"/>
        <v>541.50830483520645</v>
      </c>
      <c r="CD102" s="176">
        <f t="shared" si="47"/>
        <v>99.384569801795806</v>
      </c>
      <c r="CE102" s="176">
        <f t="shared" si="48"/>
        <v>357.55411864583681</v>
      </c>
      <c r="CF102" s="176">
        <f t="shared" si="49"/>
        <v>3647.2016997645505</v>
      </c>
      <c r="CG102" s="176">
        <f t="shared" si="50"/>
        <v>2416.7605597500901</v>
      </c>
      <c r="CH102" s="176">
        <f t="shared" si="51"/>
        <v>182.60877985699673</v>
      </c>
      <c r="CI102" s="176">
        <f t="shared" si="52"/>
        <v>61.076584158362678</v>
      </c>
      <c r="CJ102" s="176">
        <f t="shared" si="53"/>
        <v>121.4721706772564</v>
      </c>
      <c r="CK102" s="176">
        <f t="shared" si="54"/>
        <v>28.269005937697315</v>
      </c>
      <c r="CL102" s="176">
        <f t="shared" si="55"/>
        <v>90.808798234527885</v>
      </c>
      <c r="CM102" s="176">
        <f t="shared" si="56"/>
        <v>629.58972732227835</v>
      </c>
      <c r="CN102" s="176">
        <f t="shared" si="57"/>
        <v>121.57073400457736</v>
      </c>
      <c r="CO102" s="176">
        <f t="shared" si="58"/>
        <v>0</v>
      </c>
      <c r="CP102" s="176">
        <f t="shared" si="59"/>
        <v>0</v>
      </c>
      <c r="CQ102" s="176">
        <f t="shared" si="60"/>
        <v>0</v>
      </c>
      <c r="CR102" s="215">
        <f t="shared" si="61"/>
        <v>0</v>
      </c>
    </row>
    <row r="103" spans="1:96" outlineLevel="1" x14ac:dyDescent="0.25">
      <c r="A103" s="160"/>
      <c r="B103" s="197">
        <f t="shared" si="62"/>
        <v>42648</v>
      </c>
      <c r="C103" s="108">
        <f t="shared" si="63"/>
        <v>2016</v>
      </c>
      <c r="D103" s="109" t="str">
        <f t="shared" si="22"/>
        <v>Oct</v>
      </c>
      <c r="E103" s="109">
        <f t="shared" si="64"/>
        <v>1</v>
      </c>
      <c r="F103" s="109">
        <f t="shared" si="65"/>
        <v>41</v>
      </c>
      <c r="G103" s="110">
        <f t="shared" si="71"/>
        <v>42648</v>
      </c>
      <c r="H103" s="109" t="str">
        <f t="shared" si="66"/>
        <v>Wed</v>
      </c>
      <c r="I103" s="139">
        <f>IFERROR(IF($I$69="DOW",IF($E103=5,(((SUMPRODUCT(($H$72:$H$95=$D103)*($G$72:$G$95=$C103)*(I$72:I$95))*(SUMPRODUCT(($H$15:$H$21=$H103)*(I$15:I$21)))))),(((SUMPRODUCT(($H$72:$H$95=$D103)*($G$72:$G$95=$C103)*(I$72:I$95)))-(SUMIFS(I$99:I$426,$C$99:$C$426,$C103,$D$99:$D$426,$D103,$E$99:$E$426,5)))*SUMPRODUCT(($H$9:$H$12=$E103)*(I$9:I$12)))*SUMPRODUCT(($H$24:$H$30=$H103)*(I$24:I$30))),VLOOKUP($E103&amp;$H103,$H$33:I$67,I$70,0)/SUM(I$33:I$60,IF(DAY(EOMONTH($G103,0))&lt;29,0,VLOOKUP(5&amp;TEXT(DATE(YEAR($G103),MONTH($G103),29),"ddd"),$H$33:I$67,I$70,0)),IF(DAY(EOMONTH($G103,0))&lt;30,0,VLOOKUP(5&amp;TEXT(DATE(YEAR($G103),MONTH($G103),30),"ddd"),$H$33:I$67,I$70,0)),IF(DAY(EOMONTH($G103,0))&lt;31,0,VLOOKUP(5&amp;TEXT(DATE(YEAR($G103),MONTH($G103),31),"ddd"),$H$33:I$67,I$70,0)))*SUMPRODUCT(($H$72:$H$95=$D103)*($G$72:$G$95=$C103)*(I$72:I$95))),"")</f>
        <v>231.92842305577349</v>
      </c>
      <c r="J103" s="139">
        <f>IFERROR(IF($I$69="DOW",IF($E103=5,(((SUMPRODUCT(($H$72:$H$95=$D103)*($G$72:$G$95=$C103)*(J$72:J$95))*(SUMPRODUCT(($H$15:$H$21=$H103)*(J$15:J$21)))))),(((SUMPRODUCT(($H$72:$H$95=$D103)*($G$72:$G$95=$C103)*(J$72:J$95)))-(SUMIFS(J$99:J$426,$C$99:$C$426,$C103,$D$99:$D$426,$D103,$E$99:$E$426,5)))*SUMPRODUCT(($H$9:$H$12=$E103)*(J$9:J$12)))*SUMPRODUCT(($H$24:$H$30=$H103)*(J$24:J$30))),VLOOKUP($E103&amp;$H103,$H$33:J$67,J$70,0)/SUM(J$33:J$60,IF(DAY(EOMONTH($G103,0))&lt;29,0,VLOOKUP(5&amp;TEXT(DATE(YEAR($G103),MONTH($G103),29),"ddd"),$H$33:J$67,J$70,0)),IF(DAY(EOMONTH($G103,0))&lt;30,0,VLOOKUP(5&amp;TEXT(DATE(YEAR($G103),MONTH($G103),30),"ddd"),$H$33:J$67,J$70,0)),IF(DAY(EOMONTH($G103,0))&lt;31,0,VLOOKUP(5&amp;TEXT(DATE(YEAR($G103),MONTH($G103),31),"ddd"),$H$33:J$67,J$70,0)))*SUMPRODUCT(($H$72:$H$95=$D103)*($G$72:$G$95=$C103)*(J$72:J$95))),"")</f>
        <v>225.46356319748421</v>
      </c>
      <c r="K103" s="139">
        <f>IFERROR(IF($I$69="DOW",IF($E103=5,(((SUMPRODUCT(($H$72:$H$95=$D103)*($G$72:$G$95=$C103)*(K$72:K$95))*(SUMPRODUCT(($H$15:$H$21=$H103)*(K$15:K$21)))))),(((SUMPRODUCT(($H$72:$H$95=$D103)*($G$72:$G$95=$C103)*(K$72:K$95)))-(SUMIFS(K$99:K$426,$C$99:$C$426,$C103,$D$99:$D$426,$D103,$E$99:$E$426,5)))*SUMPRODUCT(($H$9:$H$12=$E103)*(K$9:K$12)))*SUMPRODUCT(($H$24:$H$30=$H103)*(K$24:K$30))),VLOOKUP($E103&amp;$H103,$H$33:K$67,K$70,0)/SUM(K$33:K$60,IF(DAY(EOMONTH($G103,0))&lt;29,0,VLOOKUP(5&amp;TEXT(DATE(YEAR($G103),MONTH($G103),29),"ddd"),$H$33:K$67,K$70,0)),IF(DAY(EOMONTH($G103,0))&lt;30,0,VLOOKUP(5&amp;TEXT(DATE(YEAR($G103),MONTH($G103),30),"ddd"),$H$33:K$67,K$70,0)),IF(DAY(EOMONTH($G103,0))&lt;31,0,VLOOKUP(5&amp;TEXT(DATE(YEAR($G103),MONTH($G103),31),"ddd"),$H$33:K$67,K$70,0)))*SUMPRODUCT(($H$72:$H$95=$D103)*($G$72:$G$95=$C103)*(K$72:K$95))),"")</f>
        <v>102.82900224714334</v>
      </c>
      <c r="L103" s="139">
        <f>IFERROR(IF($I$69="DOW",IF($E103=5,(((SUMPRODUCT(($H$72:$H$95=$D103)*($G$72:$G$95=$C103)*(L$72:L$95))*(SUMPRODUCT(($H$15:$H$21=$H103)*(L$15:L$21)))))),(((SUMPRODUCT(($H$72:$H$95=$D103)*($G$72:$G$95=$C103)*(L$72:L$95)))-(SUMIFS(L$99:L$426,$C$99:$C$426,$C103,$D$99:$D$426,$D103,$E$99:$E$426,5)))*SUMPRODUCT(($H$9:$H$12=$E103)*(L$9:L$12)))*SUMPRODUCT(($H$24:$H$30=$H103)*(L$24:L$30))),VLOOKUP($E103&amp;$H103,$H$33:L$67,L$70,0)/SUM(L$33:L$60,IF(DAY(EOMONTH($G103,0))&lt;29,0,VLOOKUP(5&amp;TEXT(DATE(YEAR($G103),MONTH($G103),29),"ddd"),$H$33:L$67,L$70,0)),IF(DAY(EOMONTH($G103,0))&lt;30,0,VLOOKUP(5&amp;TEXT(DATE(YEAR($G103),MONTH($G103),30),"ddd"),$H$33:L$67,L$70,0)),IF(DAY(EOMONTH($G103,0))&lt;31,0,VLOOKUP(5&amp;TEXT(DATE(YEAR($G103),MONTH($G103),31),"ddd"),$H$33:L$67,L$70,0)))*SUMPRODUCT(($H$72:$H$95=$D103)*($G$72:$G$95=$C103)*(L$72:L$95))),"")</f>
        <v>26.554263483423618</v>
      </c>
      <c r="M103" s="139">
        <f>IFERROR(IF($I$69="DOW",IF($E103=5,(((SUMPRODUCT(($H$72:$H$95=$D103)*($G$72:$G$95=$C103)*(M$72:M$95))*(SUMPRODUCT(($H$15:$H$21=$H103)*(M$15:M$21)))))),(((SUMPRODUCT(($H$72:$H$95=$D103)*($G$72:$G$95=$C103)*(M$72:M$95)))-(SUMIFS(M$99:M$426,$C$99:$C$426,$C103,$D$99:$D$426,$D103,$E$99:$E$426,5)))*SUMPRODUCT(($H$9:$H$12=$E103)*(M$9:M$12)))*SUMPRODUCT(($H$24:$H$30=$H103)*(M$24:M$30))),VLOOKUP($E103&amp;$H103,$H$33:M$67,M$70,0)/SUM(M$33:M$60,IF(DAY(EOMONTH($G103,0))&lt;29,0,VLOOKUP(5&amp;TEXT(DATE(YEAR($G103),MONTH($G103),29),"ddd"),$H$33:M$67,M$70,0)),IF(DAY(EOMONTH($G103,0))&lt;30,0,VLOOKUP(5&amp;TEXT(DATE(YEAR($G103),MONTH($G103),30),"ddd"),$H$33:M$67,M$70,0)),IF(DAY(EOMONTH($G103,0))&lt;31,0,VLOOKUP(5&amp;TEXT(DATE(YEAR($G103),MONTH($G103),31),"ddd"),$H$33:M$67,M$70,0)))*SUMPRODUCT(($H$72:$H$95=$D103)*($G$72:$G$95=$C103)*(M$72:M$95))),"")</f>
        <v>529.96101857755275</v>
      </c>
      <c r="N103" s="139">
        <f>IFERROR(IF($I$69="DOW",IF($E103=5,(((SUMPRODUCT(($H$72:$H$95=$D103)*($G$72:$G$95=$C103)*(N$72:N$95))*(SUMPRODUCT(($H$15:$H$21=$H103)*(N$15:N$21)))))),(((SUMPRODUCT(($H$72:$H$95=$D103)*($G$72:$G$95=$C103)*(N$72:N$95)))-(SUMIFS(N$99:N$426,$C$99:$C$426,$C103,$D$99:$D$426,$D103,$E$99:$E$426,5)))*SUMPRODUCT(($H$9:$H$12=$E103)*(N$9:N$12)))*SUMPRODUCT(($H$24:$H$30=$H103)*(N$24:N$30))),VLOOKUP($E103&amp;$H103,$H$33:N$67,N$70,0)/SUM(N$33:N$60,IF(DAY(EOMONTH($G103,0))&lt;29,0,VLOOKUP(5&amp;TEXT(DATE(YEAR($G103),MONTH($G103),29),"ddd"),$H$33:N$67,N$70,0)),IF(DAY(EOMONTH($G103,0))&lt;30,0,VLOOKUP(5&amp;TEXT(DATE(YEAR($G103),MONTH($G103),30),"ddd"),$H$33:N$67,N$70,0)),IF(DAY(EOMONTH($G103,0))&lt;31,0,VLOOKUP(5&amp;TEXT(DATE(YEAR($G103),MONTH($G103),31),"ddd"),$H$33:N$67,N$70,0)))*SUMPRODUCT(($H$72:$H$95=$D103)*($G$72:$G$95=$C103)*(N$72:N$95))),"")</f>
        <v>95.016034510454446</v>
      </c>
      <c r="O103" s="139">
        <f>IFERROR(IF($I$69="DOW",IF($E103=5,(((SUMPRODUCT(($H$72:$H$95=$D103)*($G$72:$G$95=$C103)*(O$72:O$95))*(SUMPRODUCT(($H$15:$H$21=$H103)*(O$15:O$21)))))),(((SUMPRODUCT(($H$72:$H$95=$D103)*($G$72:$G$95=$C103)*(O$72:O$95)))-(SUMIFS(O$99:O$426,$C$99:$C$426,$C103,$D$99:$D$426,$D103,$E$99:$E$426,5)))*SUMPRODUCT(($H$9:$H$12=$E103)*(O$9:O$12)))*SUMPRODUCT(($H$24:$H$30=$H103)*(O$24:O$30))),VLOOKUP($E103&amp;$H103,$H$33:O$67,O$70,0)/SUM(O$33:O$60,IF(DAY(EOMONTH($G103,0))&lt;29,0,VLOOKUP(5&amp;TEXT(DATE(YEAR($G103),MONTH($G103),29),"ddd"),$H$33:O$67,O$70,0)),IF(DAY(EOMONTH($G103,0))&lt;30,0,VLOOKUP(5&amp;TEXT(DATE(YEAR($G103),MONTH($G103),30),"ddd"),$H$33:O$67,O$70,0)),IF(DAY(EOMONTH($G103,0))&lt;31,0,VLOOKUP(5&amp;TEXT(DATE(YEAR($G103),MONTH($G103),31),"ddd"),$H$33:O$67,O$70,0)))*SUMPRODUCT(($H$72:$H$95=$D103)*($G$72:$G$95=$C103)*(O$72:O$95))),"")</f>
        <v>317.48962733407518</v>
      </c>
      <c r="P103" s="139">
        <f>IFERROR(IF($I$69="DOW",IF($E103=5,(((SUMPRODUCT(($H$72:$H$95=$D103)*($G$72:$G$95=$C103)*(P$72:P$95))*(SUMPRODUCT(($H$15:$H$21=$H103)*(P$15:P$21)))))),(((SUMPRODUCT(($H$72:$H$95=$D103)*($G$72:$G$95=$C103)*(P$72:P$95)))-(SUMIFS(P$99:P$426,$C$99:$C$426,$C103,$D$99:$D$426,$D103,$E$99:$E$426,5)))*SUMPRODUCT(($H$9:$H$12=$E103)*(P$9:P$12)))*SUMPRODUCT(($H$24:$H$30=$H103)*(P$24:P$30))),VLOOKUP($E103&amp;$H103,$H$33:P$67,P$70,0)/SUM(P$33:P$60,IF(DAY(EOMONTH($G103,0))&lt;29,0,VLOOKUP(5&amp;TEXT(DATE(YEAR($G103),MONTH($G103),29),"ddd"),$H$33:P$67,P$70,0)),IF(DAY(EOMONTH($G103,0))&lt;30,0,VLOOKUP(5&amp;TEXT(DATE(YEAR($G103),MONTH($G103),30),"ddd"),$H$33:P$67,P$70,0)),IF(DAY(EOMONTH($G103,0))&lt;31,0,VLOOKUP(5&amp;TEXT(DATE(YEAR($G103),MONTH($G103),31),"ddd"),$H$33:P$67,P$70,0)))*SUMPRODUCT(($H$72:$H$95=$D103)*($G$72:$G$95=$C103)*(P$72:P$95))),"")</f>
        <v>3428.912544596807</v>
      </c>
      <c r="Q103" s="139">
        <f>IFERROR(IF($I$69="DOW",IF($E103=5,(((SUMPRODUCT(($H$72:$H$95=$D103)*($G$72:$G$95=$C103)*(Q$72:Q$95))*(SUMPRODUCT(($H$15:$H$21=$H103)*(Q$15:Q$21)))))),(((SUMPRODUCT(($H$72:$H$95=$D103)*($G$72:$G$95=$C103)*(Q$72:Q$95)))-(SUMIFS(Q$99:Q$426,$C$99:$C$426,$C103,$D$99:$D$426,$D103,$E$99:$E$426,5)))*SUMPRODUCT(($H$9:$H$12=$E103)*(Q$9:Q$12)))*SUMPRODUCT(($H$24:$H$30=$H103)*(Q$24:Q$30))),VLOOKUP($E103&amp;$H103,$H$33:Q$67,Q$70,0)/SUM(Q$33:Q$60,IF(DAY(EOMONTH($G103,0))&lt;29,0,VLOOKUP(5&amp;TEXT(DATE(YEAR($G103),MONTH($G103),29),"ddd"),$H$33:Q$67,Q$70,0)),IF(DAY(EOMONTH($G103,0))&lt;30,0,VLOOKUP(5&amp;TEXT(DATE(YEAR($G103),MONTH($G103),30),"ddd"),$H$33:Q$67,Q$70,0)),IF(DAY(EOMONTH($G103,0))&lt;31,0,VLOOKUP(5&amp;TEXT(DATE(YEAR($G103),MONTH($G103),31),"ddd"),$H$33:Q$67,Q$70,0)))*SUMPRODUCT(($H$72:$H$95=$D103)*($G$72:$G$95=$C103)*(Q$72:Q$95))),"")</f>
        <v>2338.3767775447473</v>
      </c>
      <c r="R103" s="139">
        <f>IFERROR(IF($I$69="DOW",IF($E103=5,(((SUMPRODUCT(($H$72:$H$95=$D103)*($G$72:$G$95=$C103)*(R$72:R$95))*(SUMPRODUCT(($H$15:$H$21=$H103)*(R$15:R$21)))))),(((SUMPRODUCT(($H$72:$H$95=$D103)*($G$72:$G$95=$C103)*(R$72:R$95)))-(SUMIFS(R$99:R$426,$C$99:$C$426,$C103,$D$99:$D$426,$D103,$E$99:$E$426,5)))*SUMPRODUCT(($H$9:$H$12=$E103)*(R$9:R$12)))*SUMPRODUCT(($H$24:$H$30=$H103)*(R$24:R$30))),VLOOKUP($E103&amp;$H103,$H$33:R$67,R$70,0)/SUM(R$33:R$60,IF(DAY(EOMONTH($G103,0))&lt;29,0,VLOOKUP(5&amp;TEXT(DATE(YEAR($G103),MONTH($G103),29),"ddd"),$H$33:R$67,R$70,0)),IF(DAY(EOMONTH($G103,0))&lt;30,0,VLOOKUP(5&amp;TEXT(DATE(YEAR($G103),MONTH($G103),30),"ddd"),$H$33:R$67,R$70,0)),IF(DAY(EOMONTH($G103,0))&lt;31,0,VLOOKUP(5&amp;TEXT(DATE(YEAR($G103),MONTH($G103),31),"ddd"),$H$33:R$67,R$70,0)))*SUMPRODUCT(($H$72:$H$95=$D103)*($G$72:$G$95=$C103)*(R$72:R$95))),"")</f>
        <v>167.79425020618388</v>
      </c>
      <c r="S103" s="139">
        <f>IFERROR(IF($I$69="DOW",IF($E103=5,(((SUMPRODUCT(($H$72:$H$95=$D103)*($G$72:$G$95=$C103)*(S$72:S$95))*(SUMPRODUCT(($H$15:$H$21=$H103)*(S$15:S$21)))))),(((SUMPRODUCT(($H$72:$H$95=$D103)*($G$72:$G$95=$C103)*(S$72:S$95)))-(SUMIFS(S$99:S$426,$C$99:$C$426,$C103,$D$99:$D$426,$D103,$E$99:$E$426,5)))*SUMPRODUCT(($H$9:$H$12=$E103)*(S$9:S$12)))*SUMPRODUCT(($H$24:$H$30=$H103)*(S$24:S$30))),VLOOKUP($E103&amp;$H103,$H$33:S$67,S$70,0)/SUM(S$33:S$60,IF(DAY(EOMONTH($G103,0))&lt;29,0,VLOOKUP(5&amp;TEXT(DATE(YEAR($G103),MONTH($G103),29),"ddd"),$H$33:S$67,S$70,0)),IF(DAY(EOMONTH($G103,0))&lt;30,0,VLOOKUP(5&amp;TEXT(DATE(YEAR($G103),MONTH($G103),30),"ddd"),$H$33:S$67,S$70,0)),IF(DAY(EOMONTH($G103,0))&lt;31,0,VLOOKUP(5&amp;TEXT(DATE(YEAR($G103),MONTH($G103),31),"ddd"),$H$33:S$67,S$70,0)))*SUMPRODUCT(($H$72:$H$95=$D103)*($G$72:$G$95=$C103)*(S$72:S$95))),"")</f>
        <v>72.868071331687105</v>
      </c>
      <c r="T103" s="139">
        <f>IFERROR(IF($I$69="DOW",IF($E103=5,(((SUMPRODUCT(($H$72:$H$95=$D103)*($G$72:$G$95=$C103)*(T$72:T$95))*(SUMPRODUCT(($H$15:$H$21=$H103)*(T$15:T$21)))))),(((SUMPRODUCT(($H$72:$H$95=$D103)*($G$72:$G$95=$C103)*(T$72:T$95)))-(SUMIFS(T$99:T$426,$C$99:$C$426,$C103,$D$99:$D$426,$D103,$E$99:$E$426,5)))*SUMPRODUCT(($H$9:$H$12=$E103)*(T$9:T$12)))*SUMPRODUCT(($H$24:$H$30=$H103)*(T$24:T$30))),VLOOKUP($E103&amp;$H103,$H$33:T$67,T$70,0)/SUM(T$33:T$60,IF(DAY(EOMONTH($G103,0))&lt;29,0,VLOOKUP(5&amp;TEXT(DATE(YEAR($G103),MONTH($G103),29),"ddd"),$H$33:T$67,T$70,0)),IF(DAY(EOMONTH($G103,0))&lt;30,0,VLOOKUP(5&amp;TEXT(DATE(YEAR($G103),MONTH($G103),30),"ddd"),$H$33:T$67,T$70,0)),IF(DAY(EOMONTH($G103,0))&lt;31,0,VLOOKUP(5&amp;TEXT(DATE(YEAR($G103),MONTH($G103),31),"ddd"),$H$33:T$67,T$70,0)))*SUMPRODUCT(($H$72:$H$95=$D103)*($G$72:$G$95=$C103)*(T$72:T$95))),"")</f>
        <v>129.01986806475975</v>
      </c>
      <c r="U103" s="139">
        <f>IFERROR(IF($I$69="DOW",IF($E103=5,(((SUMPRODUCT(($H$72:$H$95=$D103)*($G$72:$G$95=$C103)*(U$72:U$95))*(SUMPRODUCT(($H$15:$H$21=$H103)*(U$15:U$21)))))),(((SUMPRODUCT(($H$72:$H$95=$D103)*($G$72:$G$95=$C103)*(U$72:U$95)))-(SUMIFS(U$99:U$426,$C$99:$C$426,$C103,$D$99:$D$426,$D103,$E$99:$E$426,5)))*SUMPRODUCT(($H$9:$H$12=$E103)*(U$9:U$12)))*SUMPRODUCT(($H$24:$H$30=$H103)*(U$24:U$30))),VLOOKUP($E103&amp;$H103,$H$33:U$67,U$70,0)/SUM(U$33:U$60,IF(DAY(EOMONTH($G103,0))&lt;29,0,VLOOKUP(5&amp;TEXT(DATE(YEAR($G103),MONTH($G103),29),"ddd"),$H$33:U$67,U$70,0)),IF(DAY(EOMONTH($G103,0))&lt;30,0,VLOOKUP(5&amp;TEXT(DATE(YEAR($G103),MONTH($G103),30),"ddd"),$H$33:U$67,U$70,0)),IF(DAY(EOMONTH($G103,0))&lt;31,0,VLOOKUP(5&amp;TEXT(DATE(YEAR($G103),MONTH($G103),31),"ddd"),$H$33:U$67,U$70,0)))*SUMPRODUCT(($H$72:$H$95=$D103)*($G$72:$G$95=$C103)*(U$72:U$95))),"")</f>
        <v>28.003726280190484</v>
      </c>
      <c r="V103" s="139">
        <f>IFERROR(IF($I$69="DOW",IF($E103=5,(((SUMPRODUCT(($H$72:$H$95=$D103)*($G$72:$G$95=$C103)*(V$72:V$95))*(SUMPRODUCT(($H$15:$H$21=$H103)*(V$15:V$21)))))),(((SUMPRODUCT(($H$72:$H$95=$D103)*($G$72:$G$95=$C103)*(V$72:V$95)))-(SUMIFS(V$99:V$426,$C$99:$C$426,$C103,$D$99:$D$426,$D103,$E$99:$E$426,5)))*SUMPRODUCT(($H$9:$H$12=$E103)*(V$9:V$12)))*SUMPRODUCT(($H$24:$H$30=$H103)*(V$24:V$30))),VLOOKUP($E103&amp;$H103,$H$33:V$67,V$70,0)/SUM(V$33:V$60,IF(DAY(EOMONTH($G103,0))&lt;29,0,VLOOKUP(5&amp;TEXT(DATE(YEAR($G103),MONTH($G103),29),"ddd"),$H$33:V$67,V$70,0)),IF(DAY(EOMONTH($G103,0))&lt;30,0,VLOOKUP(5&amp;TEXT(DATE(YEAR($G103),MONTH($G103),30),"ddd"),$H$33:V$67,V$70,0)),IF(DAY(EOMONTH($G103,0))&lt;31,0,VLOOKUP(5&amp;TEXT(DATE(YEAR($G103),MONTH($G103),31),"ddd"),$H$33:V$67,V$70,0)))*SUMPRODUCT(($H$72:$H$95=$D103)*($G$72:$G$95=$C103)*(V$72:V$95))),"")</f>
        <v>101.40551655801524</v>
      </c>
      <c r="W103" s="139">
        <f>IFERROR(IF($I$69="DOW",IF($E103=5,(((SUMPRODUCT(($H$72:$H$95=$D103)*($G$72:$G$95=$C103)*(W$72:W$95))*(SUMPRODUCT(($H$15:$H$21=$H103)*(W$15:W$21)))))),(((SUMPRODUCT(($H$72:$H$95=$D103)*($G$72:$G$95=$C103)*(W$72:W$95)))-(SUMIFS(W$99:W$426,$C$99:$C$426,$C103,$D$99:$D$426,$D103,$E$99:$E$426,5)))*SUMPRODUCT(($H$9:$H$12=$E103)*(W$9:W$12)))*SUMPRODUCT(($H$24:$H$30=$H103)*(W$24:W$30))),VLOOKUP($E103&amp;$H103,$H$33:W$67,W$70,0)/SUM(W$33:W$60,IF(DAY(EOMONTH($G103,0))&lt;29,0,VLOOKUP(5&amp;TEXT(DATE(YEAR($G103),MONTH($G103),29),"ddd"),$H$33:W$67,W$70,0)),IF(DAY(EOMONTH($G103,0))&lt;30,0,VLOOKUP(5&amp;TEXT(DATE(YEAR($G103),MONTH($G103),30),"ddd"),$H$33:W$67,W$70,0)),IF(DAY(EOMONTH($G103,0))&lt;31,0,VLOOKUP(5&amp;TEXT(DATE(YEAR($G103),MONTH($G103),31),"ddd"),$H$33:W$67,W$70,0)))*SUMPRODUCT(($H$72:$H$95=$D103)*($G$72:$G$95=$C103)*(W$72:W$95))),"")</f>
        <v>679.31910402044446</v>
      </c>
      <c r="X103" s="139">
        <f>IFERROR(IF($I$69="DOW",IF($E103=5,(((SUMPRODUCT(($H$72:$H$95=$D103)*($G$72:$G$95=$C103)*(X$72:X$95))*(SUMPRODUCT(($H$15:$H$21=$H103)*(X$15:X$21)))))),(((SUMPRODUCT(($H$72:$H$95=$D103)*($G$72:$G$95=$C103)*(X$72:X$95)))-(SUMIFS(X$99:X$426,$C$99:$C$426,$C103,$D$99:$D$426,$D103,$E$99:$E$426,5)))*SUMPRODUCT(($H$9:$H$12=$E103)*(X$9:X$12)))*SUMPRODUCT(($H$24:$H$30=$H103)*(X$24:X$30))),VLOOKUP($E103&amp;$H103,$H$33:X$67,X$70,0)/SUM(X$33:X$60,IF(DAY(EOMONTH($G103,0))&lt;29,0,VLOOKUP(5&amp;TEXT(DATE(YEAR($G103),MONTH($G103),29),"ddd"),$H$33:X$67,X$70,0)),IF(DAY(EOMONTH($G103,0))&lt;30,0,VLOOKUP(5&amp;TEXT(DATE(YEAR($G103),MONTH($G103),30),"ddd"),$H$33:X$67,X$70,0)),IF(DAY(EOMONTH($G103,0))&lt;31,0,VLOOKUP(5&amp;TEXT(DATE(YEAR($G103),MONTH($G103),31),"ddd"),$H$33:X$67,X$70,0)))*SUMPRODUCT(($H$72:$H$95=$D103)*($G$72:$G$95=$C103)*(X$72:X$95))),"")</f>
        <v>111.73464463715916</v>
      </c>
      <c r="Y103" s="139" t="str">
        <f>IFERROR(IF($I$69="DOW",IF($E103=5,(((SUMPRODUCT(($H$72:$H$95=$D103)*($G$72:$G$95=$C103)*(Y$72:Y$95))*(SUMPRODUCT(($H$15:$H$21=$H103)*(Y$15:Y$21)))))),(((SUMPRODUCT(($H$72:$H$95=$D103)*($G$72:$G$95=$C103)*(Y$72:Y$95)))-(SUMIFS(Y$99:Y$426,$C$99:$C$426,$C103,$D$99:$D$426,$D103,$E$99:$E$426,5)))*SUMPRODUCT(($H$9:$H$12=$E103)*(Y$9:Y$12)))*SUMPRODUCT(($H$24:$H$30=$H103)*(Y$24:Y$30))),VLOOKUP($E103&amp;$H103,$H$33:Y$67,Y$70,0)/SUM(Y$33:Y$60,IF(DAY(EOMONTH($G103,0))&lt;29,0,VLOOKUP(5&amp;TEXT(DATE(YEAR($G103),MONTH($G103),29),"ddd"),$H$33:Y$67,Y$70,0)),IF(DAY(EOMONTH($G103,0))&lt;30,0,VLOOKUP(5&amp;TEXT(DATE(YEAR($G103),MONTH($G103),30),"ddd"),$H$33:Y$67,Y$70,0)),IF(DAY(EOMONTH($G103,0))&lt;31,0,VLOOKUP(5&amp;TEXT(DATE(YEAR($G103),MONTH($G103),31),"ddd"),$H$33:Y$67,Y$70,0)))*SUMPRODUCT(($H$72:$H$95=$D103)*($G$72:$G$95=$C103)*(Y$72:Y$95))),"")</f>
        <v/>
      </c>
      <c r="Z103" s="139" t="str">
        <f>IFERROR(IF($I$69="DOW",IF($E103=5,(((SUMPRODUCT(($H$72:$H$95=$D103)*($G$72:$G$95=$C103)*(Z$72:Z$95))*(SUMPRODUCT(($H$15:$H$21=$H103)*(Z$15:Z$21)))))),(((SUMPRODUCT(($H$72:$H$95=$D103)*($G$72:$G$95=$C103)*(Z$72:Z$95)))-(SUMIFS(Z$99:Z$426,$C$99:$C$426,$C103,$D$99:$D$426,$D103,$E$99:$E$426,5)))*SUMPRODUCT(($H$9:$H$12=$E103)*(Z$9:Z$12)))*SUMPRODUCT(($H$24:$H$30=$H103)*(Z$24:Z$30))),VLOOKUP($E103&amp;$H103,$H$33:Z$67,Z$70,0)/SUM(Z$33:Z$60,IF(DAY(EOMONTH($G103,0))&lt;29,0,VLOOKUP(5&amp;TEXT(DATE(YEAR($G103),MONTH($G103),29),"ddd"),$H$33:Z$67,Z$70,0)),IF(DAY(EOMONTH($G103,0))&lt;30,0,VLOOKUP(5&amp;TEXT(DATE(YEAR($G103),MONTH($G103),30),"ddd"),$H$33:Z$67,Z$70,0)),IF(DAY(EOMONTH($G103,0))&lt;31,0,VLOOKUP(5&amp;TEXT(DATE(YEAR($G103),MONTH($G103),31),"ddd"),$H$33:Z$67,Z$70,0)))*SUMPRODUCT(($H$72:$H$95=$D103)*($G$72:$G$95=$C103)*(Z$72:Z$95))),"")</f>
        <v/>
      </c>
      <c r="AA103" s="139" t="str">
        <f>IFERROR(IF($I$69="DOW",IF($E103=5,(((SUMPRODUCT(($H$72:$H$95=$D103)*($G$72:$G$95=$C103)*(AA$72:AA$95))*(SUMPRODUCT(($H$15:$H$21=$H103)*(AA$15:AA$21)))))),(((SUMPRODUCT(($H$72:$H$95=$D103)*($G$72:$G$95=$C103)*(AA$72:AA$95)))-(SUMIFS(AA$99:AA$426,$C$99:$C$426,$C103,$D$99:$D$426,$D103,$E$99:$E$426,5)))*SUMPRODUCT(($H$9:$H$12=$E103)*(AA$9:AA$12)))*SUMPRODUCT(($H$24:$H$30=$H103)*(AA$24:AA$30))),VLOOKUP($E103&amp;$H103,$H$33:AA$67,AA$70,0)/SUM(AA$33:AA$60,IF(DAY(EOMONTH($G103,0))&lt;29,0,VLOOKUP(5&amp;TEXT(DATE(YEAR($G103),MONTH($G103),29),"ddd"),$H$33:AA$67,AA$70,0)),IF(DAY(EOMONTH($G103,0))&lt;30,0,VLOOKUP(5&amp;TEXT(DATE(YEAR($G103),MONTH($G103),30),"ddd"),$H$33:AA$67,AA$70,0)),IF(DAY(EOMONTH($G103,0))&lt;31,0,VLOOKUP(5&amp;TEXT(DATE(YEAR($G103),MONTH($G103),31),"ddd"),$H$33:AA$67,AA$70,0)))*SUMPRODUCT(($H$72:$H$95=$D103)*($G$72:$G$95=$C103)*(AA$72:AA$95))),"")</f>
        <v/>
      </c>
      <c r="AB103" s="139" t="str">
        <f>IFERROR(IF($I$69="DOW",IF($E103=5,(((SUMPRODUCT(($H$72:$H$95=$D103)*($G$72:$G$95=$C103)*(AB$72:AB$95))*(SUMPRODUCT(($H$15:$H$21=$H103)*(AB$15:AB$21)))))),(((SUMPRODUCT(($H$72:$H$95=$D103)*($G$72:$G$95=$C103)*(AB$72:AB$95)))-(SUMIFS(AB$99:AB$426,$C$99:$C$426,$C103,$D$99:$D$426,$D103,$E$99:$E$426,5)))*SUMPRODUCT(($H$9:$H$12=$E103)*(AB$9:AB$12)))*SUMPRODUCT(($H$24:$H$30=$H103)*(AB$24:AB$30))),VLOOKUP($E103&amp;$H103,$H$33:AB$67,AB$70,0)/SUM(AB$33:AB$60,IF(DAY(EOMONTH($G103,0))&lt;29,0,VLOOKUP(5&amp;TEXT(DATE(YEAR($G103),MONTH($G103),29),"ddd"),$H$33:AB$67,AB$70,0)),IF(DAY(EOMONTH($G103,0))&lt;30,0,VLOOKUP(5&amp;TEXT(DATE(YEAR($G103),MONTH($G103),30),"ddd"),$H$33:AB$67,AB$70,0)),IF(DAY(EOMONTH($G103,0))&lt;31,0,VLOOKUP(5&amp;TEXT(DATE(YEAR($G103),MONTH($G103),31),"ddd"),$H$33:AB$67,AB$70,0)))*SUMPRODUCT(($H$72:$H$95=$D103)*($G$72:$G$95=$C103)*(AB$72:AB$95))),"")</f>
        <v/>
      </c>
      <c r="AC103" s="236"/>
      <c r="AE103" s="206"/>
      <c r="AF103" s="181"/>
      <c r="AG103" s="181"/>
      <c r="AH103" s="181"/>
      <c r="AI103" s="181"/>
      <c r="AJ103" s="181"/>
      <c r="AK103" s="181"/>
      <c r="AL103" s="181"/>
      <c r="AM103" s="181"/>
      <c r="AN103" s="181"/>
      <c r="AO103" s="181"/>
      <c r="AP103" s="181"/>
      <c r="AQ103" s="181"/>
      <c r="AR103" s="181"/>
      <c r="AS103" s="181"/>
      <c r="AT103" s="181"/>
      <c r="AU103" s="181"/>
      <c r="AV103" s="181"/>
      <c r="AW103" s="181"/>
      <c r="AX103" s="181"/>
      <c r="AY103" s="249"/>
      <c r="BA103" s="209">
        <f t="shared" si="23"/>
        <v>231.92842305577349</v>
      </c>
      <c r="BB103" s="180">
        <f t="shared" si="24"/>
        <v>225.46356319748421</v>
      </c>
      <c r="BC103" s="180">
        <f t="shared" si="25"/>
        <v>102.82900224714334</v>
      </c>
      <c r="BD103" s="180">
        <f t="shared" si="26"/>
        <v>26.554263483423618</v>
      </c>
      <c r="BE103" s="180">
        <f t="shared" si="27"/>
        <v>529.96101857755275</v>
      </c>
      <c r="BF103" s="180">
        <f t="shared" si="28"/>
        <v>95.016034510454446</v>
      </c>
      <c r="BG103" s="180">
        <f t="shared" si="29"/>
        <v>317.48962733407518</v>
      </c>
      <c r="BH103" s="180">
        <f t="shared" si="30"/>
        <v>3428.912544596807</v>
      </c>
      <c r="BI103" s="180">
        <f t="shared" si="31"/>
        <v>2338.3767775447473</v>
      </c>
      <c r="BJ103" s="180">
        <f t="shared" si="67"/>
        <v>167.79425020618388</v>
      </c>
      <c r="BK103" s="180">
        <f t="shared" si="32"/>
        <v>72.868071331687105</v>
      </c>
      <c r="BL103" s="180">
        <f t="shared" si="33"/>
        <v>129.01986806475975</v>
      </c>
      <c r="BM103" s="180">
        <f t="shared" si="34"/>
        <v>28.003726280190484</v>
      </c>
      <c r="BN103" s="180">
        <f t="shared" si="35"/>
        <v>101.40551655801524</v>
      </c>
      <c r="BO103" s="180">
        <f t="shared" si="36"/>
        <v>679.31910402044446</v>
      </c>
      <c r="BP103" s="180">
        <f t="shared" si="37"/>
        <v>111.73464463715916</v>
      </c>
      <c r="BQ103" s="180">
        <f t="shared" si="38"/>
        <v>0</v>
      </c>
      <c r="BR103" s="180">
        <f t="shared" si="39"/>
        <v>0</v>
      </c>
      <c r="BS103" s="180">
        <f t="shared" si="40"/>
        <v>0</v>
      </c>
      <c r="BT103" s="180">
        <f t="shared" si="41"/>
        <v>0</v>
      </c>
      <c r="BV103" s="214">
        <f t="shared" si="68"/>
        <v>42648</v>
      </c>
      <c r="BW103" s="175" t="str">
        <f t="shared" si="69"/>
        <v>Oct</v>
      </c>
      <c r="BX103" s="175">
        <f t="shared" si="70"/>
        <v>2016</v>
      </c>
      <c r="BY103" s="176">
        <f t="shared" si="42"/>
        <v>232.51964088476822</v>
      </c>
      <c r="BZ103" s="176">
        <f t="shared" si="43"/>
        <v>226.45852845230692</v>
      </c>
      <c r="CA103" s="176">
        <f t="shared" si="44"/>
        <v>100.81496740693177</v>
      </c>
      <c r="CB103" s="176">
        <f t="shared" si="45"/>
        <v>26.586389387662987</v>
      </c>
      <c r="CC103" s="176">
        <f t="shared" si="46"/>
        <v>522.62582253481241</v>
      </c>
      <c r="CD103" s="176">
        <f t="shared" si="47"/>
        <v>93.538160448971894</v>
      </c>
      <c r="CE103" s="176">
        <f t="shared" si="48"/>
        <v>317.48962733407524</v>
      </c>
      <c r="CF103" s="176">
        <f t="shared" si="49"/>
        <v>3457.3219714853135</v>
      </c>
      <c r="CG103" s="176">
        <f t="shared" si="50"/>
        <v>2326.5460914864884</v>
      </c>
      <c r="CH103" s="176">
        <f t="shared" si="51"/>
        <v>167.79425020618385</v>
      </c>
      <c r="CI103" s="176">
        <f t="shared" si="52"/>
        <v>72.868071331687119</v>
      </c>
      <c r="CJ103" s="176">
        <f t="shared" si="53"/>
        <v>129.01986806475978</v>
      </c>
      <c r="CK103" s="176">
        <f t="shared" si="54"/>
        <v>28.003726280190484</v>
      </c>
      <c r="CL103" s="176">
        <f t="shared" si="55"/>
        <v>101.40551655801525</v>
      </c>
      <c r="CM103" s="176">
        <f t="shared" si="56"/>
        <v>685.17770443037955</v>
      </c>
      <c r="CN103" s="176">
        <f t="shared" si="57"/>
        <v>111.44320757244071</v>
      </c>
      <c r="CO103" s="176">
        <f t="shared" si="58"/>
        <v>0</v>
      </c>
      <c r="CP103" s="176">
        <f t="shared" si="59"/>
        <v>0</v>
      </c>
      <c r="CQ103" s="176">
        <f t="shared" si="60"/>
        <v>0</v>
      </c>
      <c r="CR103" s="215">
        <f t="shared" si="61"/>
        <v>0</v>
      </c>
    </row>
    <row r="104" spans="1:96" outlineLevel="1" x14ac:dyDescent="0.25">
      <c r="A104" s="160"/>
      <c r="B104" s="197">
        <f t="shared" si="62"/>
        <v>42649</v>
      </c>
      <c r="C104" s="108">
        <f t="shared" si="63"/>
        <v>2016</v>
      </c>
      <c r="D104" s="109" t="str">
        <f t="shared" si="22"/>
        <v>Oct</v>
      </c>
      <c r="E104" s="109">
        <f t="shared" si="64"/>
        <v>1</v>
      </c>
      <c r="F104" s="109">
        <f t="shared" si="65"/>
        <v>41</v>
      </c>
      <c r="G104" s="110">
        <f t="shared" si="71"/>
        <v>42649</v>
      </c>
      <c r="H104" s="109" t="str">
        <f t="shared" si="66"/>
        <v>Thu</v>
      </c>
      <c r="I104" s="139">
        <f>IFERROR(IF($I$69="DOW",IF($E104=5,(((SUMPRODUCT(($H$72:$H$95=$D104)*($G$72:$G$95=$C104)*(I$72:I$95))*(SUMPRODUCT(($H$15:$H$21=$H104)*(I$15:I$21)))))),(((SUMPRODUCT(($H$72:$H$95=$D104)*($G$72:$G$95=$C104)*(I$72:I$95)))-(SUMIFS(I$99:I$426,$C$99:$C$426,$C104,$D$99:$D$426,$D104,$E$99:$E$426,5)))*SUMPRODUCT(($H$9:$H$12=$E104)*(I$9:I$12)))*SUMPRODUCT(($H$24:$H$30=$H104)*(I$24:I$30))),VLOOKUP($E104&amp;$H104,$H$33:I$67,I$70,0)/SUM(I$33:I$60,IF(DAY(EOMONTH($G104,0))&lt;29,0,VLOOKUP(5&amp;TEXT(DATE(YEAR($G104),MONTH($G104),29),"ddd"),$H$33:I$67,I$70,0)),IF(DAY(EOMONTH($G104,0))&lt;30,0,VLOOKUP(5&amp;TEXT(DATE(YEAR($G104),MONTH($G104),30),"ddd"),$H$33:I$67,I$70,0)),IF(DAY(EOMONTH($G104,0))&lt;31,0,VLOOKUP(5&amp;TEXT(DATE(YEAR($G104),MONTH($G104),31),"ddd"),$H$33:I$67,I$70,0)))*SUMPRODUCT(($H$72:$H$95=$D104)*($G$72:$G$95=$C104)*(I$72:I$95))),"")</f>
        <v>214.70974752680121</v>
      </c>
      <c r="J104" s="139">
        <f>IFERROR(IF($I$69="DOW",IF($E104=5,(((SUMPRODUCT(($H$72:$H$95=$D104)*($G$72:$G$95=$C104)*(J$72:J$95))*(SUMPRODUCT(($H$15:$H$21=$H104)*(J$15:J$21)))))),(((SUMPRODUCT(($H$72:$H$95=$D104)*($G$72:$G$95=$C104)*(J$72:J$95)))-(SUMIFS(J$99:J$426,$C$99:$C$426,$C104,$D$99:$D$426,$D104,$E$99:$E$426,5)))*SUMPRODUCT(($H$9:$H$12=$E104)*(J$9:J$12)))*SUMPRODUCT(($H$24:$H$30=$H104)*(J$24:J$30))),VLOOKUP($E104&amp;$H104,$H$33:J$67,J$70,0)/SUM(J$33:J$60,IF(DAY(EOMONTH($G104,0))&lt;29,0,VLOOKUP(5&amp;TEXT(DATE(YEAR($G104),MONTH($G104),29),"ddd"),$H$33:J$67,J$70,0)),IF(DAY(EOMONTH($G104,0))&lt;30,0,VLOOKUP(5&amp;TEXT(DATE(YEAR($G104),MONTH($G104),30),"ddd"),$H$33:J$67,J$70,0)),IF(DAY(EOMONTH($G104,0))&lt;31,0,VLOOKUP(5&amp;TEXT(DATE(YEAR($G104),MONTH($G104),31),"ddd"),$H$33:J$67,J$70,0)))*SUMPRODUCT(($H$72:$H$95=$D104)*($G$72:$G$95=$C104)*(J$72:J$95))),"")</f>
        <v>282.18950508982243</v>
      </c>
      <c r="K104" s="139">
        <f>IFERROR(IF($I$69="DOW",IF($E104=5,(((SUMPRODUCT(($H$72:$H$95=$D104)*($G$72:$G$95=$C104)*(K$72:K$95))*(SUMPRODUCT(($H$15:$H$21=$H104)*(K$15:K$21)))))),(((SUMPRODUCT(($H$72:$H$95=$D104)*($G$72:$G$95=$C104)*(K$72:K$95)))-(SUMIFS(K$99:K$426,$C$99:$C$426,$C104,$D$99:$D$426,$D104,$E$99:$E$426,5)))*SUMPRODUCT(($H$9:$H$12=$E104)*(K$9:K$12)))*SUMPRODUCT(($H$24:$H$30=$H104)*(K$24:K$30))),VLOOKUP($E104&amp;$H104,$H$33:K$67,K$70,0)/SUM(K$33:K$60,IF(DAY(EOMONTH($G104,0))&lt;29,0,VLOOKUP(5&amp;TEXT(DATE(YEAR($G104),MONTH($G104),29),"ddd"),$H$33:K$67,K$70,0)),IF(DAY(EOMONTH($G104,0))&lt;30,0,VLOOKUP(5&amp;TEXT(DATE(YEAR($G104),MONTH($G104),30),"ddd"),$H$33:K$67,K$70,0)),IF(DAY(EOMONTH($G104,0))&lt;31,0,VLOOKUP(5&amp;TEXT(DATE(YEAR($G104),MONTH($G104),31),"ddd"),$H$33:K$67,K$70,0)))*SUMPRODUCT(($H$72:$H$95=$D104)*($G$72:$G$95=$C104)*(K$72:K$95))),"")</f>
        <v>107.75312520321167</v>
      </c>
      <c r="L104" s="139">
        <f>IFERROR(IF($I$69="DOW",IF($E104=5,(((SUMPRODUCT(($H$72:$H$95=$D104)*($G$72:$G$95=$C104)*(L$72:L$95))*(SUMPRODUCT(($H$15:$H$21=$H104)*(L$15:L$21)))))),(((SUMPRODUCT(($H$72:$H$95=$D104)*($G$72:$G$95=$C104)*(L$72:L$95)))-(SUMIFS(L$99:L$426,$C$99:$C$426,$C104,$D$99:$D$426,$D104,$E$99:$E$426,5)))*SUMPRODUCT(($H$9:$H$12=$E104)*(L$9:L$12)))*SUMPRODUCT(($H$24:$H$30=$H104)*(L$24:L$30))),VLOOKUP($E104&amp;$H104,$H$33:L$67,L$70,0)/SUM(L$33:L$60,IF(DAY(EOMONTH($G104,0))&lt;29,0,VLOOKUP(5&amp;TEXT(DATE(YEAR($G104),MONTH($G104),29),"ddd"),$H$33:L$67,L$70,0)),IF(DAY(EOMONTH($G104,0))&lt;30,0,VLOOKUP(5&amp;TEXT(DATE(YEAR($G104),MONTH($G104),30),"ddd"),$H$33:L$67,L$70,0)),IF(DAY(EOMONTH($G104,0))&lt;31,0,VLOOKUP(5&amp;TEXT(DATE(YEAR($G104),MONTH($G104),31),"ddd"),$H$33:L$67,L$70,0)))*SUMPRODUCT(($H$72:$H$95=$D104)*($G$72:$G$95=$C104)*(L$72:L$95))),"")</f>
        <v>24.138123461936768</v>
      </c>
      <c r="M104" s="139">
        <f>IFERROR(IF($I$69="DOW",IF($E104=5,(((SUMPRODUCT(($H$72:$H$95=$D104)*($G$72:$G$95=$C104)*(M$72:M$95))*(SUMPRODUCT(($H$15:$H$21=$H104)*(M$15:M$21)))))),(((SUMPRODUCT(($H$72:$H$95=$D104)*($G$72:$G$95=$C104)*(M$72:M$95)))-(SUMIFS(M$99:M$426,$C$99:$C$426,$C104,$D$99:$D$426,$D104,$E$99:$E$426,5)))*SUMPRODUCT(($H$9:$H$12=$E104)*(M$9:M$12)))*SUMPRODUCT(($H$24:$H$30=$H104)*(M$24:M$30))),VLOOKUP($E104&amp;$H104,$H$33:M$67,M$70,0)/SUM(M$33:M$60,IF(DAY(EOMONTH($G104,0))&lt;29,0,VLOOKUP(5&amp;TEXT(DATE(YEAR($G104),MONTH($G104),29),"ddd"),$H$33:M$67,M$70,0)),IF(DAY(EOMONTH($G104,0))&lt;30,0,VLOOKUP(5&amp;TEXT(DATE(YEAR($G104),MONTH($G104),30),"ddd"),$H$33:M$67,M$70,0)),IF(DAY(EOMONTH($G104,0))&lt;31,0,VLOOKUP(5&amp;TEXT(DATE(YEAR($G104),MONTH($G104),31),"ddd"),$H$33:M$67,M$70,0)))*SUMPRODUCT(($H$72:$H$95=$D104)*($G$72:$G$95=$C104)*(M$72:M$95))),"")</f>
        <v>499.23728895226202</v>
      </c>
      <c r="N104" s="139">
        <f>IFERROR(IF($I$69="DOW",IF($E104=5,(((SUMPRODUCT(($H$72:$H$95=$D104)*($G$72:$G$95=$C104)*(N$72:N$95))*(SUMPRODUCT(($H$15:$H$21=$H104)*(N$15:N$21)))))),(((SUMPRODUCT(($H$72:$H$95=$D104)*($G$72:$G$95=$C104)*(N$72:N$95)))-(SUMIFS(N$99:N$426,$C$99:$C$426,$C104,$D$99:$D$426,$D104,$E$99:$E$426,5)))*SUMPRODUCT(($H$9:$H$12=$E104)*(N$9:N$12)))*SUMPRODUCT(($H$24:$H$30=$H104)*(N$24:N$30))),VLOOKUP($E104&amp;$H104,$H$33:N$67,N$70,0)/SUM(N$33:N$60,IF(DAY(EOMONTH($G104,0))&lt;29,0,VLOOKUP(5&amp;TEXT(DATE(YEAR($G104),MONTH($G104),29),"ddd"),$H$33:N$67,N$70,0)),IF(DAY(EOMONTH($G104,0))&lt;30,0,VLOOKUP(5&amp;TEXT(DATE(YEAR($G104),MONTH($G104),30),"ddd"),$H$33:N$67,N$70,0)),IF(DAY(EOMONTH($G104,0))&lt;31,0,VLOOKUP(5&amp;TEXT(DATE(YEAR($G104),MONTH($G104),31),"ddd"),$H$33:N$67,N$70,0)))*SUMPRODUCT(($H$72:$H$95=$D104)*($G$72:$G$95=$C104)*(N$72:N$95))),"")</f>
        <v>96.881192149085848</v>
      </c>
      <c r="O104" s="139">
        <f>IFERROR(IF($I$69="DOW",IF($E104=5,(((SUMPRODUCT(($H$72:$H$95=$D104)*($G$72:$G$95=$C104)*(O$72:O$95))*(SUMPRODUCT(($H$15:$H$21=$H104)*(O$15:O$21)))))),(((SUMPRODUCT(($H$72:$H$95=$D104)*($G$72:$G$95=$C104)*(O$72:O$95)))-(SUMIFS(O$99:O$426,$C$99:$C$426,$C104,$D$99:$D$426,$D104,$E$99:$E$426,5)))*SUMPRODUCT(($H$9:$H$12=$E104)*(O$9:O$12)))*SUMPRODUCT(($H$24:$H$30=$H104)*(O$24:O$30))),VLOOKUP($E104&amp;$H104,$H$33:O$67,O$70,0)/SUM(O$33:O$60,IF(DAY(EOMONTH($G104,0))&lt;29,0,VLOOKUP(5&amp;TEXT(DATE(YEAR($G104),MONTH($G104),29),"ddd"),$H$33:O$67,O$70,0)),IF(DAY(EOMONTH($G104,0))&lt;30,0,VLOOKUP(5&amp;TEXT(DATE(YEAR($G104),MONTH($G104),30),"ddd"),$H$33:O$67,O$70,0)),IF(DAY(EOMONTH($G104,0))&lt;31,0,VLOOKUP(5&amp;TEXT(DATE(YEAR($G104),MONTH($G104),31),"ddd"),$H$33:O$67,O$70,0)))*SUMPRODUCT(($H$72:$H$95=$D104)*($G$72:$G$95=$C104)*(O$72:O$95))),"")</f>
        <v>331.59449627365757</v>
      </c>
      <c r="P104" s="139">
        <f>IFERROR(IF($I$69="DOW",IF($E104=5,(((SUMPRODUCT(($H$72:$H$95=$D104)*($G$72:$G$95=$C104)*(P$72:P$95))*(SUMPRODUCT(($H$15:$H$21=$H104)*(P$15:P$21)))))),(((SUMPRODUCT(($H$72:$H$95=$D104)*($G$72:$G$95=$C104)*(P$72:P$95)))-(SUMIFS(P$99:P$426,$C$99:$C$426,$C104,$D$99:$D$426,$D104,$E$99:$E$426,5)))*SUMPRODUCT(($H$9:$H$12=$E104)*(P$9:P$12)))*SUMPRODUCT(($H$24:$H$30=$H104)*(P$24:P$30))),VLOOKUP($E104&amp;$H104,$H$33:P$67,P$70,0)/SUM(P$33:P$60,IF(DAY(EOMONTH($G104,0))&lt;29,0,VLOOKUP(5&amp;TEXT(DATE(YEAR($G104),MONTH($G104),29),"ddd"),$H$33:P$67,P$70,0)),IF(DAY(EOMONTH($G104,0))&lt;30,0,VLOOKUP(5&amp;TEXT(DATE(YEAR($G104),MONTH($G104),30),"ddd"),$H$33:P$67,P$70,0)),IF(DAY(EOMONTH($G104,0))&lt;31,0,VLOOKUP(5&amp;TEXT(DATE(YEAR($G104),MONTH($G104),31),"ddd"),$H$33:P$67,P$70,0)))*SUMPRODUCT(($H$72:$H$95=$D104)*($G$72:$G$95=$C104)*(P$72:P$95))),"")</f>
        <v>3166.2257547145969</v>
      </c>
      <c r="Q104" s="139">
        <f>IFERROR(IF($I$69="DOW",IF($E104=5,(((SUMPRODUCT(($H$72:$H$95=$D104)*($G$72:$G$95=$C104)*(Q$72:Q$95))*(SUMPRODUCT(($H$15:$H$21=$H104)*(Q$15:Q$21)))))),(((SUMPRODUCT(($H$72:$H$95=$D104)*($G$72:$G$95=$C104)*(Q$72:Q$95)))-(SUMIFS(Q$99:Q$426,$C$99:$C$426,$C104,$D$99:$D$426,$D104,$E$99:$E$426,5)))*SUMPRODUCT(($H$9:$H$12=$E104)*(Q$9:Q$12)))*SUMPRODUCT(($H$24:$H$30=$H104)*(Q$24:Q$30))),VLOOKUP($E104&amp;$H104,$H$33:Q$67,Q$70,0)/SUM(Q$33:Q$60,IF(DAY(EOMONTH($G104,0))&lt;29,0,VLOOKUP(5&amp;TEXT(DATE(YEAR($G104),MONTH($G104),29),"ddd"),$H$33:Q$67,Q$70,0)),IF(DAY(EOMONTH($G104,0))&lt;30,0,VLOOKUP(5&amp;TEXT(DATE(YEAR($G104),MONTH($G104),30),"ddd"),$H$33:Q$67,Q$70,0)),IF(DAY(EOMONTH($G104,0))&lt;31,0,VLOOKUP(5&amp;TEXT(DATE(YEAR($G104),MONTH($G104),31),"ddd"),$H$33:Q$67,Q$70,0)))*SUMPRODUCT(($H$72:$H$95=$D104)*($G$72:$G$95=$C104)*(Q$72:Q$95))),"")</f>
        <v>2312.0628481219023</v>
      </c>
      <c r="R104" s="139">
        <f>IFERROR(IF($I$69="DOW",IF($E104=5,(((SUMPRODUCT(($H$72:$H$95=$D104)*($G$72:$G$95=$C104)*(R$72:R$95))*(SUMPRODUCT(($H$15:$H$21=$H104)*(R$15:R$21)))))),(((SUMPRODUCT(($H$72:$H$95=$D104)*($G$72:$G$95=$C104)*(R$72:R$95)))-(SUMIFS(R$99:R$426,$C$99:$C$426,$C104,$D$99:$D$426,$D104,$E$99:$E$426,5)))*SUMPRODUCT(($H$9:$H$12=$E104)*(R$9:R$12)))*SUMPRODUCT(($H$24:$H$30=$H104)*(R$24:R$30))),VLOOKUP($E104&amp;$H104,$H$33:R$67,R$70,0)/SUM(R$33:R$60,IF(DAY(EOMONTH($G104,0))&lt;29,0,VLOOKUP(5&amp;TEXT(DATE(YEAR($G104),MONTH($G104),29),"ddd"),$H$33:R$67,R$70,0)),IF(DAY(EOMONTH($G104,0))&lt;30,0,VLOOKUP(5&amp;TEXT(DATE(YEAR($G104),MONTH($G104),30),"ddd"),$H$33:R$67,R$70,0)),IF(DAY(EOMONTH($G104,0))&lt;31,0,VLOOKUP(5&amp;TEXT(DATE(YEAR($G104),MONTH($G104),31),"ddd"),$H$33:R$67,R$70,0)))*SUMPRODUCT(($H$72:$H$95=$D104)*($G$72:$G$95=$C104)*(R$72:R$95))),"")</f>
        <v>171.82329726177213</v>
      </c>
      <c r="S104" s="139">
        <f>IFERROR(IF($I$69="DOW",IF($E104=5,(((SUMPRODUCT(($H$72:$H$95=$D104)*($G$72:$G$95=$C104)*(S$72:S$95))*(SUMPRODUCT(($H$15:$H$21=$H104)*(S$15:S$21)))))),(((SUMPRODUCT(($H$72:$H$95=$D104)*($G$72:$G$95=$C104)*(S$72:S$95)))-(SUMIFS(S$99:S$426,$C$99:$C$426,$C104,$D$99:$D$426,$D104,$E$99:$E$426,5)))*SUMPRODUCT(($H$9:$H$12=$E104)*(S$9:S$12)))*SUMPRODUCT(($H$24:$H$30=$H104)*(S$24:S$30))),VLOOKUP($E104&amp;$H104,$H$33:S$67,S$70,0)/SUM(S$33:S$60,IF(DAY(EOMONTH($G104,0))&lt;29,0,VLOOKUP(5&amp;TEXT(DATE(YEAR($G104),MONTH($G104),29),"ddd"),$H$33:S$67,S$70,0)),IF(DAY(EOMONTH($G104,0))&lt;30,0,VLOOKUP(5&amp;TEXT(DATE(YEAR($G104),MONTH($G104),30),"ddd"),$H$33:S$67,S$70,0)),IF(DAY(EOMONTH($G104,0))&lt;31,0,VLOOKUP(5&amp;TEXT(DATE(YEAR($G104),MONTH($G104),31),"ddd"),$H$33:S$67,S$70,0)))*SUMPRODUCT(($H$72:$H$95=$D104)*($G$72:$G$95=$C104)*(S$72:S$95))),"")</f>
        <v>69.733675365559705</v>
      </c>
      <c r="T104" s="139">
        <f>IFERROR(IF($I$69="DOW",IF($E104=5,(((SUMPRODUCT(($H$72:$H$95=$D104)*($G$72:$G$95=$C104)*(T$72:T$95))*(SUMPRODUCT(($H$15:$H$21=$H104)*(T$15:T$21)))))),(((SUMPRODUCT(($H$72:$H$95=$D104)*($G$72:$G$95=$C104)*(T$72:T$95)))-(SUMIFS(T$99:T$426,$C$99:$C$426,$C104,$D$99:$D$426,$D104,$E$99:$E$426,5)))*SUMPRODUCT(($H$9:$H$12=$E104)*(T$9:T$12)))*SUMPRODUCT(($H$24:$H$30=$H104)*(T$24:T$30))),VLOOKUP($E104&amp;$H104,$H$33:T$67,T$70,0)/SUM(T$33:T$60,IF(DAY(EOMONTH($G104,0))&lt;29,0,VLOOKUP(5&amp;TEXT(DATE(YEAR($G104),MONTH($G104),29),"ddd"),$H$33:T$67,T$70,0)),IF(DAY(EOMONTH($G104,0))&lt;30,0,VLOOKUP(5&amp;TEXT(DATE(YEAR($G104),MONTH($G104),30),"ddd"),$H$33:T$67,T$70,0)),IF(DAY(EOMONTH($G104,0))&lt;31,0,VLOOKUP(5&amp;TEXT(DATE(YEAR($G104),MONTH($G104),31),"ddd"),$H$33:T$67,T$70,0)))*SUMPRODUCT(($H$72:$H$95=$D104)*($G$72:$G$95=$C104)*(T$72:T$95))),"")</f>
        <v>135.02279683713905</v>
      </c>
      <c r="U104" s="139">
        <f>IFERROR(IF($I$69="DOW",IF($E104=5,(((SUMPRODUCT(($H$72:$H$95=$D104)*($G$72:$G$95=$C104)*(U$72:U$95))*(SUMPRODUCT(($H$15:$H$21=$H104)*(U$15:U$21)))))),(((SUMPRODUCT(($H$72:$H$95=$D104)*($G$72:$G$95=$C104)*(U$72:U$95)))-(SUMIFS(U$99:U$426,$C$99:$C$426,$C104,$D$99:$D$426,$D104,$E$99:$E$426,5)))*SUMPRODUCT(($H$9:$H$12=$E104)*(U$9:U$12)))*SUMPRODUCT(($H$24:$H$30=$H104)*(U$24:U$30))),VLOOKUP($E104&amp;$H104,$H$33:U$67,U$70,0)/SUM(U$33:U$60,IF(DAY(EOMONTH($G104,0))&lt;29,0,VLOOKUP(5&amp;TEXT(DATE(YEAR($G104),MONTH($G104),29),"ddd"),$H$33:U$67,U$70,0)),IF(DAY(EOMONTH($G104,0))&lt;30,0,VLOOKUP(5&amp;TEXT(DATE(YEAR($G104),MONTH($G104),30),"ddd"),$H$33:U$67,U$70,0)),IF(DAY(EOMONTH($G104,0))&lt;31,0,VLOOKUP(5&amp;TEXT(DATE(YEAR($G104),MONTH($G104),31),"ddd"),$H$33:U$67,U$70,0)))*SUMPRODUCT(($H$72:$H$95=$D104)*($G$72:$G$95=$C104)*(U$72:U$95))),"")</f>
        <v>25.716333425247992</v>
      </c>
      <c r="V104" s="139">
        <f>IFERROR(IF($I$69="DOW",IF($E104=5,(((SUMPRODUCT(($H$72:$H$95=$D104)*($G$72:$G$95=$C104)*(V$72:V$95))*(SUMPRODUCT(($H$15:$H$21=$H104)*(V$15:V$21)))))),(((SUMPRODUCT(($H$72:$H$95=$D104)*($G$72:$G$95=$C104)*(V$72:V$95)))-(SUMIFS(V$99:V$426,$C$99:$C$426,$C104,$D$99:$D$426,$D104,$E$99:$E$426,5)))*SUMPRODUCT(($H$9:$H$12=$E104)*(V$9:V$12)))*SUMPRODUCT(($H$24:$H$30=$H104)*(V$24:V$30))),VLOOKUP($E104&amp;$H104,$H$33:V$67,V$70,0)/SUM(V$33:V$60,IF(DAY(EOMONTH($G104,0))&lt;29,0,VLOOKUP(5&amp;TEXT(DATE(YEAR($G104),MONTH($G104),29),"ddd"),$H$33:V$67,V$70,0)),IF(DAY(EOMONTH($G104,0))&lt;30,0,VLOOKUP(5&amp;TEXT(DATE(YEAR($G104),MONTH($G104),30),"ddd"),$H$33:V$67,V$70,0)),IF(DAY(EOMONTH($G104,0))&lt;31,0,VLOOKUP(5&amp;TEXT(DATE(YEAR($G104),MONTH($G104),31),"ddd"),$H$33:V$67,V$70,0)))*SUMPRODUCT(($H$72:$H$95=$D104)*($G$72:$G$95=$C104)*(V$72:V$95))),"")</f>
        <v>81.802237089788164</v>
      </c>
      <c r="W104" s="139">
        <f>IFERROR(IF($I$69="DOW",IF($E104=5,(((SUMPRODUCT(($H$72:$H$95=$D104)*($G$72:$G$95=$C104)*(W$72:W$95))*(SUMPRODUCT(($H$15:$H$21=$H104)*(W$15:W$21)))))),(((SUMPRODUCT(($H$72:$H$95=$D104)*($G$72:$G$95=$C104)*(W$72:W$95)))-(SUMIFS(W$99:W$426,$C$99:$C$426,$C104,$D$99:$D$426,$D104,$E$99:$E$426,5)))*SUMPRODUCT(($H$9:$H$12=$E104)*(W$9:W$12)))*SUMPRODUCT(($H$24:$H$30=$H104)*(W$24:W$30))),VLOOKUP($E104&amp;$H104,$H$33:W$67,W$70,0)/SUM(W$33:W$60,IF(DAY(EOMONTH($G104,0))&lt;29,0,VLOOKUP(5&amp;TEXT(DATE(YEAR($G104),MONTH($G104),29),"ddd"),$H$33:W$67,W$70,0)),IF(DAY(EOMONTH($G104,0))&lt;30,0,VLOOKUP(5&amp;TEXT(DATE(YEAR($G104),MONTH($G104),30),"ddd"),$H$33:W$67,W$70,0)),IF(DAY(EOMONTH($G104,0))&lt;31,0,VLOOKUP(5&amp;TEXT(DATE(YEAR($G104),MONTH($G104),31),"ddd"),$H$33:W$67,W$70,0)))*SUMPRODUCT(($H$72:$H$95=$D104)*($G$72:$G$95=$C104)*(W$72:W$95))),"")</f>
        <v>663.04311055976893</v>
      </c>
      <c r="X104" s="139">
        <f>IFERROR(IF($I$69="DOW",IF($E104=5,(((SUMPRODUCT(($H$72:$H$95=$D104)*($G$72:$G$95=$C104)*(X$72:X$95))*(SUMPRODUCT(($H$15:$H$21=$H104)*(X$15:X$21)))))),(((SUMPRODUCT(($H$72:$H$95=$D104)*($G$72:$G$95=$C104)*(X$72:X$95)))-(SUMIFS(X$99:X$426,$C$99:$C$426,$C104,$D$99:$D$426,$D104,$E$99:$E$426,5)))*SUMPRODUCT(($H$9:$H$12=$E104)*(X$9:X$12)))*SUMPRODUCT(($H$24:$H$30=$H104)*(X$24:X$30))),VLOOKUP($E104&amp;$H104,$H$33:X$67,X$70,0)/SUM(X$33:X$60,IF(DAY(EOMONTH($G104,0))&lt;29,0,VLOOKUP(5&amp;TEXT(DATE(YEAR($G104),MONTH($G104),29),"ddd"),$H$33:X$67,X$70,0)),IF(DAY(EOMONTH($G104,0))&lt;30,0,VLOOKUP(5&amp;TEXT(DATE(YEAR($G104),MONTH($G104),30),"ddd"),$H$33:X$67,X$70,0)),IF(DAY(EOMONTH($G104,0))&lt;31,0,VLOOKUP(5&amp;TEXT(DATE(YEAR($G104),MONTH($G104),31),"ddd"),$H$33:X$67,X$70,0)))*SUMPRODUCT(($H$72:$H$95=$D104)*($G$72:$G$95=$C104)*(X$72:X$95))),"")</f>
        <v>116.7497138910275</v>
      </c>
      <c r="Y104" s="139" t="str">
        <f>IFERROR(IF($I$69="DOW",IF($E104=5,(((SUMPRODUCT(($H$72:$H$95=$D104)*($G$72:$G$95=$C104)*(Y$72:Y$95))*(SUMPRODUCT(($H$15:$H$21=$H104)*(Y$15:Y$21)))))),(((SUMPRODUCT(($H$72:$H$95=$D104)*($G$72:$G$95=$C104)*(Y$72:Y$95)))-(SUMIFS(Y$99:Y$426,$C$99:$C$426,$C104,$D$99:$D$426,$D104,$E$99:$E$426,5)))*SUMPRODUCT(($H$9:$H$12=$E104)*(Y$9:Y$12)))*SUMPRODUCT(($H$24:$H$30=$H104)*(Y$24:Y$30))),VLOOKUP($E104&amp;$H104,$H$33:Y$67,Y$70,0)/SUM(Y$33:Y$60,IF(DAY(EOMONTH($G104,0))&lt;29,0,VLOOKUP(5&amp;TEXT(DATE(YEAR($G104),MONTH($G104),29),"ddd"),$H$33:Y$67,Y$70,0)),IF(DAY(EOMONTH($G104,0))&lt;30,0,VLOOKUP(5&amp;TEXT(DATE(YEAR($G104),MONTH($G104),30),"ddd"),$H$33:Y$67,Y$70,0)),IF(DAY(EOMONTH($G104,0))&lt;31,0,VLOOKUP(5&amp;TEXT(DATE(YEAR($G104),MONTH($G104),31),"ddd"),$H$33:Y$67,Y$70,0)))*SUMPRODUCT(($H$72:$H$95=$D104)*($G$72:$G$95=$C104)*(Y$72:Y$95))),"")</f>
        <v/>
      </c>
      <c r="Z104" s="139" t="str">
        <f>IFERROR(IF($I$69="DOW",IF($E104=5,(((SUMPRODUCT(($H$72:$H$95=$D104)*($G$72:$G$95=$C104)*(Z$72:Z$95))*(SUMPRODUCT(($H$15:$H$21=$H104)*(Z$15:Z$21)))))),(((SUMPRODUCT(($H$72:$H$95=$D104)*($G$72:$G$95=$C104)*(Z$72:Z$95)))-(SUMIFS(Z$99:Z$426,$C$99:$C$426,$C104,$D$99:$D$426,$D104,$E$99:$E$426,5)))*SUMPRODUCT(($H$9:$H$12=$E104)*(Z$9:Z$12)))*SUMPRODUCT(($H$24:$H$30=$H104)*(Z$24:Z$30))),VLOOKUP($E104&amp;$H104,$H$33:Z$67,Z$70,0)/SUM(Z$33:Z$60,IF(DAY(EOMONTH($G104,0))&lt;29,0,VLOOKUP(5&amp;TEXT(DATE(YEAR($G104),MONTH($G104),29),"ddd"),$H$33:Z$67,Z$70,0)),IF(DAY(EOMONTH($G104,0))&lt;30,0,VLOOKUP(5&amp;TEXT(DATE(YEAR($G104),MONTH($G104),30),"ddd"),$H$33:Z$67,Z$70,0)),IF(DAY(EOMONTH($G104,0))&lt;31,0,VLOOKUP(5&amp;TEXT(DATE(YEAR($G104),MONTH($G104),31),"ddd"),$H$33:Z$67,Z$70,0)))*SUMPRODUCT(($H$72:$H$95=$D104)*($G$72:$G$95=$C104)*(Z$72:Z$95))),"")</f>
        <v/>
      </c>
      <c r="AA104" s="139" t="str">
        <f>IFERROR(IF($I$69="DOW",IF($E104=5,(((SUMPRODUCT(($H$72:$H$95=$D104)*($G$72:$G$95=$C104)*(AA$72:AA$95))*(SUMPRODUCT(($H$15:$H$21=$H104)*(AA$15:AA$21)))))),(((SUMPRODUCT(($H$72:$H$95=$D104)*($G$72:$G$95=$C104)*(AA$72:AA$95)))-(SUMIFS(AA$99:AA$426,$C$99:$C$426,$C104,$D$99:$D$426,$D104,$E$99:$E$426,5)))*SUMPRODUCT(($H$9:$H$12=$E104)*(AA$9:AA$12)))*SUMPRODUCT(($H$24:$H$30=$H104)*(AA$24:AA$30))),VLOOKUP($E104&amp;$H104,$H$33:AA$67,AA$70,0)/SUM(AA$33:AA$60,IF(DAY(EOMONTH($G104,0))&lt;29,0,VLOOKUP(5&amp;TEXT(DATE(YEAR($G104),MONTH($G104),29),"ddd"),$H$33:AA$67,AA$70,0)),IF(DAY(EOMONTH($G104,0))&lt;30,0,VLOOKUP(5&amp;TEXT(DATE(YEAR($G104),MONTH($G104),30),"ddd"),$H$33:AA$67,AA$70,0)),IF(DAY(EOMONTH($G104,0))&lt;31,0,VLOOKUP(5&amp;TEXT(DATE(YEAR($G104),MONTH($G104),31),"ddd"),$H$33:AA$67,AA$70,0)))*SUMPRODUCT(($H$72:$H$95=$D104)*($G$72:$G$95=$C104)*(AA$72:AA$95))),"")</f>
        <v/>
      </c>
      <c r="AB104" s="139" t="str">
        <f>IFERROR(IF($I$69="DOW",IF($E104=5,(((SUMPRODUCT(($H$72:$H$95=$D104)*($G$72:$G$95=$C104)*(AB$72:AB$95))*(SUMPRODUCT(($H$15:$H$21=$H104)*(AB$15:AB$21)))))),(((SUMPRODUCT(($H$72:$H$95=$D104)*($G$72:$G$95=$C104)*(AB$72:AB$95)))-(SUMIFS(AB$99:AB$426,$C$99:$C$426,$C104,$D$99:$D$426,$D104,$E$99:$E$426,5)))*SUMPRODUCT(($H$9:$H$12=$E104)*(AB$9:AB$12)))*SUMPRODUCT(($H$24:$H$30=$H104)*(AB$24:AB$30))),VLOOKUP($E104&amp;$H104,$H$33:AB$67,AB$70,0)/SUM(AB$33:AB$60,IF(DAY(EOMONTH($G104,0))&lt;29,0,VLOOKUP(5&amp;TEXT(DATE(YEAR($G104),MONTH($G104),29),"ddd"),$H$33:AB$67,AB$70,0)),IF(DAY(EOMONTH($G104,0))&lt;30,0,VLOOKUP(5&amp;TEXT(DATE(YEAR($G104),MONTH($G104),30),"ddd"),$H$33:AB$67,AB$70,0)),IF(DAY(EOMONTH($G104,0))&lt;31,0,VLOOKUP(5&amp;TEXT(DATE(YEAR($G104),MONTH($G104),31),"ddd"),$H$33:AB$67,AB$70,0)))*SUMPRODUCT(($H$72:$H$95=$D104)*($G$72:$G$95=$C104)*(AB$72:AB$95))),"")</f>
        <v/>
      </c>
      <c r="AC104" s="236"/>
      <c r="AE104" s="206"/>
      <c r="AF104" s="181"/>
      <c r="AG104" s="181"/>
      <c r="AH104" s="181"/>
      <c r="AI104" s="181"/>
      <c r="AJ104" s="181"/>
      <c r="AK104" s="139"/>
      <c r="AL104" s="181"/>
      <c r="AM104" s="181"/>
      <c r="AN104" s="181"/>
      <c r="AO104" s="181"/>
      <c r="AP104" s="139"/>
      <c r="AQ104" s="139"/>
      <c r="AR104" s="139"/>
      <c r="AS104" s="139"/>
      <c r="AT104" s="139"/>
      <c r="AU104" s="139"/>
      <c r="AV104" s="139"/>
      <c r="AW104" s="139"/>
      <c r="AX104" s="139"/>
      <c r="AY104" s="236"/>
      <c r="BA104" s="209">
        <f t="shared" si="23"/>
        <v>214.70974752680121</v>
      </c>
      <c r="BB104" s="180">
        <f t="shared" si="24"/>
        <v>282.18950508982243</v>
      </c>
      <c r="BC104" s="180">
        <f t="shared" si="25"/>
        <v>107.75312520321167</v>
      </c>
      <c r="BD104" s="180">
        <f t="shared" si="26"/>
        <v>24.138123461936768</v>
      </c>
      <c r="BE104" s="180">
        <f t="shared" si="27"/>
        <v>499.23728895226202</v>
      </c>
      <c r="BF104" s="180">
        <f t="shared" si="28"/>
        <v>96.881192149085848</v>
      </c>
      <c r="BG104" s="180">
        <f t="shared" si="29"/>
        <v>331.59449627365757</v>
      </c>
      <c r="BH104" s="180">
        <f t="shared" si="30"/>
        <v>3166.2257547145969</v>
      </c>
      <c r="BI104" s="180">
        <f t="shared" si="31"/>
        <v>2312.0628481219023</v>
      </c>
      <c r="BJ104" s="180">
        <f t="shared" si="67"/>
        <v>171.82329726177213</v>
      </c>
      <c r="BK104" s="180">
        <f t="shared" si="32"/>
        <v>69.733675365559705</v>
      </c>
      <c r="BL104" s="180">
        <f t="shared" si="33"/>
        <v>135.02279683713905</v>
      </c>
      <c r="BM104" s="180">
        <f t="shared" si="34"/>
        <v>25.716333425247992</v>
      </c>
      <c r="BN104" s="180">
        <f t="shared" si="35"/>
        <v>81.802237089788164</v>
      </c>
      <c r="BO104" s="180">
        <f t="shared" si="36"/>
        <v>663.04311055976893</v>
      </c>
      <c r="BP104" s="180">
        <f t="shared" si="37"/>
        <v>116.7497138910275</v>
      </c>
      <c r="BQ104" s="180">
        <f t="shared" si="38"/>
        <v>0</v>
      </c>
      <c r="BR104" s="180">
        <f t="shared" si="39"/>
        <v>0</v>
      </c>
      <c r="BS104" s="180">
        <f t="shared" si="40"/>
        <v>0</v>
      </c>
      <c r="BT104" s="180">
        <f t="shared" si="41"/>
        <v>0</v>
      </c>
      <c r="BV104" s="214">
        <f t="shared" si="68"/>
        <v>42649</v>
      </c>
      <c r="BW104" s="175" t="str">
        <f t="shared" si="69"/>
        <v>Oct</v>
      </c>
      <c r="BX104" s="175">
        <f t="shared" si="70"/>
        <v>2016</v>
      </c>
      <c r="BY104" s="176">
        <f t="shared" si="42"/>
        <v>215.25707255546436</v>
      </c>
      <c r="BZ104" s="176">
        <f t="shared" si="43"/>
        <v>283.43480055512146</v>
      </c>
      <c r="CA104" s="176">
        <f t="shared" si="44"/>
        <v>105.64264524562775</v>
      </c>
      <c r="CB104" s="176">
        <f t="shared" si="45"/>
        <v>24.167326269363166</v>
      </c>
      <c r="CC104" s="176">
        <f t="shared" si="46"/>
        <v>492.32734037502496</v>
      </c>
      <c r="CD104" s="176">
        <f t="shared" si="47"/>
        <v>95.374307530501952</v>
      </c>
      <c r="CE104" s="176">
        <f t="shared" si="48"/>
        <v>331.59449627365768</v>
      </c>
      <c r="CF104" s="176">
        <f t="shared" si="49"/>
        <v>3192.4587536380641</v>
      </c>
      <c r="CG104" s="176">
        <f t="shared" si="50"/>
        <v>2300.3652936620024</v>
      </c>
      <c r="CH104" s="176">
        <f t="shared" si="51"/>
        <v>171.82329726177207</v>
      </c>
      <c r="CI104" s="176">
        <f t="shared" si="52"/>
        <v>69.733675365559719</v>
      </c>
      <c r="CJ104" s="176">
        <f t="shared" si="53"/>
        <v>135.02279683713908</v>
      </c>
      <c r="CK104" s="176">
        <f t="shared" si="54"/>
        <v>25.716333425247992</v>
      </c>
      <c r="CL104" s="176">
        <f t="shared" si="55"/>
        <v>81.802237089788164</v>
      </c>
      <c r="CM104" s="176">
        <f t="shared" si="56"/>
        <v>668.76134314934325</v>
      </c>
      <c r="CN104" s="176">
        <f t="shared" si="57"/>
        <v>116.44519603952661</v>
      </c>
      <c r="CO104" s="176">
        <f t="shared" si="58"/>
        <v>0</v>
      </c>
      <c r="CP104" s="176">
        <f t="shared" si="59"/>
        <v>0</v>
      </c>
      <c r="CQ104" s="176">
        <f t="shared" si="60"/>
        <v>0</v>
      </c>
      <c r="CR104" s="215">
        <f t="shared" si="61"/>
        <v>0</v>
      </c>
    </row>
    <row r="105" spans="1:96" outlineLevel="1" x14ac:dyDescent="0.25">
      <c r="A105" s="160"/>
      <c r="B105" s="197">
        <f t="shared" si="62"/>
        <v>42650</v>
      </c>
      <c r="C105" s="108">
        <f t="shared" si="63"/>
        <v>2016</v>
      </c>
      <c r="D105" s="109" t="str">
        <f t="shared" si="22"/>
        <v>Oct</v>
      </c>
      <c r="E105" s="109">
        <f t="shared" si="64"/>
        <v>1</v>
      </c>
      <c r="F105" s="109">
        <f t="shared" si="65"/>
        <v>41</v>
      </c>
      <c r="G105" s="110">
        <f t="shared" si="71"/>
        <v>42650</v>
      </c>
      <c r="H105" s="109" t="str">
        <f t="shared" si="66"/>
        <v>Fri</v>
      </c>
      <c r="I105" s="139">
        <f>IFERROR(IF($I$69="DOW",IF($E105=5,(((SUMPRODUCT(($H$72:$H$95=$D105)*($G$72:$G$95=$C105)*(I$72:I$95))*(SUMPRODUCT(($H$15:$H$21=$H105)*(I$15:I$21)))))),(((SUMPRODUCT(($H$72:$H$95=$D105)*($G$72:$G$95=$C105)*(I$72:I$95)))-(SUMIFS(I$99:I$426,$C$99:$C$426,$C105,$D$99:$D$426,$D105,$E$99:$E$426,5)))*SUMPRODUCT(($H$9:$H$12=$E105)*(I$9:I$12)))*SUMPRODUCT(($H$24:$H$30=$H105)*(I$24:I$30))),VLOOKUP($E105&amp;$H105,$H$33:I$67,I$70,0)/SUM(I$33:I$60,IF(DAY(EOMONTH($G105,0))&lt;29,0,VLOOKUP(5&amp;TEXT(DATE(YEAR($G105),MONTH($G105),29),"ddd"),$H$33:I$67,I$70,0)),IF(DAY(EOMONTH($G105,0))&lt;30,0,VLOOKUP(5&amp;TEXT(DATE(YEAR($G105),MONTH($G105),30),"ddd"),$H$33:I$67,I$70,0)),IF(DAY(EOMONTH($G105,0))&lt;31,0,VLOOKUP(5&amp;TEXT(DATE(YEAR($G105),MONTH($G105),31),"ddd"),$H$33:I$67,I$70,0)))*SUMPRODUCT(($H$72:$H$95=$D105)*($G$72:$G$95=$C105)*(I$72:I$95))),"")</f>
        <v>197.1556725184935</v>
      </c>
      <c r="J105" s="139">
        <f>IFERROR(IF($I$69="DOW",IF($E105=5,(((SUMPRODUCT(($H$72:$H$95=$D105)*($G$72:$G$95=$C105)*(J$72:J$95))*(SUMPRODUCT(($H$15:$H$21=$H105)*(J$15:J$21)))))),(((SUMPRODUCT(($H$72:$H$95=$D105)*($G$72:$G$95=$C105)*(J$72:J$95)))-(SUMIFS(J$99:J$426,$C$99:$C$426,$C105,$D$99:$D$426,$D105,$E$99:$E$426,5)))*SUMPRODUCT(($H$9:$H$12=$E105)*(J$9:J$12)))*SUMPRODUCT(($H$24:$H$30=$H105)*(J$24:J$30))),VLOOKUP($E105&amp;$H105,$H$33:J$67,J$70,0)/SUM(J$33:J$60,IF(DAY(EOMONTH($G105,0))&lt;29,0,VLOOKUP(5&amp;TEXT(DATE(YEAR($G105),MONTH($G105),29),"ddd"),$H$33:J$67,J$70,0)),IF(DAY(EOMONTH($G105,0))&lt;30,0,VLOOKUP(5&amp;TEXT(DATE(YEAR($G105),MONTH($G105),30),"ddd"),$H$33:J$67,J$70,0)),IF(DAY(EOMONTH($G105,0))&lt;31,0,VLOOKUP(5&amp;TEXT(DATE(YEAR($G105),MONTH($G105),31),"ddd"),$H$33:J$67,J$70,0)))*SUMPRODUCT(($H$72:$H$95=$D105)*($G$72:$G$95=$C105)*(J$72:J$95))),"")</f>
        <v>245.30251285545347</v>
      </c>
      <c r="K105" s="139">
        <f>IFERROR(IF($I$69="DOW",IF($E105=5,(((SUMPRODUCT(($H$72:$H$95=$D105)*($G$72:$G$95=$C105)*(K$72:K$95))*(SUMPRODUCT(($H$15:$H$21=$H105)*(K$15:K$21)))))),(((SUMPRODUCT(($H$72:$H$95=$D105)*($G$72:$G$95=$C105)*(K$72:K$95)))-(SUMIFS(K$99:K$426,$C$99:$C$426,$C105,$D$99:$D$426,$D105,$E$99:$E$426,5)))*SUMPRODUCT(($H$9:$H$12=$E105)*(K$9:K$12)))*SUMPRODUCT(($H$24:$H$30=$H105)*(K$24:K$30))),VLOOKUP($E105&amp;$H105,$H$33:K$67,K$70,0)/SUM(K$33:K$60,IF(DAY(EOMONTH($G105,0))&lt;29,0,VLOOKUP(5&amp;TEXT(DATE(YEAR($G105),MONTH($G105),29),"ddd"),$H$33:K$67,K$70,0)),IF(DAY(EOMONTH($G105,0))&lt;30,0,VLOOKUP(5&amp;TEXT(DATE(YEAR($G105),MONTH($G105),30),"ddd"),$H$33:K$67,K$70,0)),IF(DAY(EOMONTH($G105,0))&lt;31,0,VLOOKUP(5&amp;TEXT(DATE(YEAR($G105),MONTH($G105),31),"ddd"),$H$33:K$67,K$70,0)))*SUMPRODUCT(($H$72:$H$95=$D105)*($G$72:$G$95=$C105)*(K$72:K$95))),"")</f>
        <v>89.679983420824954</v>
      </c>
      <c r="L105" s="139">
        <f>IFERROR(IF($I$69="DOW",IF($E105=5,(((SUMPRODUCT(($H$72:$H$95=$D105)*($G$72:$G$95=$C105)*(L$72:L$95))*(SUMPRODUCT(($H$15:$H$21=$H105)*(L$15:L$21)))))),(((SUMPRODUCT(($H$72:$H$95=$D105)*($G$72:$G$95=$C105)*(L$72:L$95)))-(SUMIFS(L$99:L$426,$C$99:$C$426,$C105,$D$99:$D$426,$D105,$E$99:$E$426,5)))*SUMPRODUCT(($H$9:$H$12=$E105)*(L$9:L$12)))*SUMPRODUCT(($H$24:$H$30=$H105)*(L$24:L$30))),VLOOKUP($E105&amp;$H105,$H$33:L$67,L$70,0)/SUM(L$33:L$60,IF(DAY(EOMONTH($G105,0))&lt;29,0,VLOOKUP(5&amp;TEXT(DATE(YEAR($G105),MONTH($G105),29),"ddd"),$H$33:L$67,L$70,0)),IF(DAY(EOMONTH($G105,0))&lt;30,0,VLOOKUP(5&amp;TEXT(DATE(YEAR($G105),MONTH($G105),30),"ddd"),$H$33:L$67,L$70,0)),IF(DAY(EOMONTH($G105,0))&lt;31,0,VLOOKUP(5&amp;TEXT(DATE(YEAR($G105),MONTH($G105),31),"ddd"),$H$33:L$67,L$70,0)))*SUMPRODUCT(($H$72:$H$95=$D105)*($G$72:$G$95=$C105)*(L$72:L$95))),"")</f>
        <v>21.777356461450562</v>
      </c>
      <c r="M105" s="139">
        <f>IFERROR(IF($I$69="DOW",IF($E105=5,(((SUMPRODUCT(($H$72:$H$95=$D105)*($G$72:$G$95=$C105)*(M$72:M$95))*(SUMPRODUCT(($H$15:$H$21=$H105)*(M$15:M$21)))))),(((SUMPRODUCT(($H$72:$H$95=$D105)*($G$72:$G$95=$C105)*(M$72:M$95)))-(SUMIFS(M$99:M$426,$C$99:$C$426,$C105,$D$99:$D$426,$D105,$E$99:$E$426,5)))*SUMPRODUCT(($H$9:$H$12=$E105)*(M$9:M$12)))*SUMPRODUCT(($H$24:$H$30=$H105)*(M$24:M$30))),VLOOKUP($E105&amp;$H105,$H$33:M$67,M$70,0)/SUM(M$33:M$60,IF(DAY(EOMONTH($G105,0))&lt;29,0,VLOOKUP(5&amp;TEXT(DATE(YEAR($G105),MONTH($G105),29),"ddd"),$H$33:M$67,M$70,0)),IF(DAY(EOMONTH($G105,0))&lt;30,0,VLOOKUP(5&amp;TEXT(DATE(YEAR($G105),MONTH($G105),30),"ddd"),$H$33:M$67,M$70,0)),IF(DAY(EOMONTH($G105,0))&lt;31,0,VLOOKUP(5&amp;TEXT(DATE(YEAR($G105),MONTH($G105),31),"ddd"),$H$33:M$67,M$70,0)))*SUMPRODUCT(($H$72:$H$95=$D105)*($G$72:$G$95=$C105)*(M$72:M$95))),"")</f>
        <v>497.6482770888062</v>
      </c>
      <c r="N105" s="139">
        <f>IFERROR(IF($I$69="DOW",IF($E105=5,(((SUMPRODUCT(($H$72:$H$95=$D105)*($G$72:$G$95=$C105)*(N$72:N$95))*(SUMPRODUCT(($H$15:$H$21=$H105)*(N$15:N$21)))))),(((SUMPRODUCT(($H$72:$H$95=$D105)*($G$72:$G$95=$C105)*(N$72:N$95)))-(SUMIFS(N$99:N$426,$C$99:$C$426,$C105,$D$99:$D$426,$D105,$E$99:$E$426,5)))*SUMPRODUCT(($H$9:$H$12=$E105)*(N$9:N$12)))*SUMPRODUCT(($H$24:$H$30=$H105)*(N$24:N$30))),VLOOKUP($E105&amp;$H105,$H$33:N$67,N$70,0)/SUM(N$33:N$60,IF(DAY(EOMONTH($G105,0))&lt;29,0,VLOOKUP(5&amp;TEXT(DATE(YEAR($G105),MONTH($G105),29),"ddd"),$H$33:N$67,N$70,0)),IF(DAY(EOMONTH($G105,0))&lt;30,0,VLOOKUP(5&amp;TEXT(DATE(YEAR($G105),MONTH($G105),30),"ddd"),$H$33:N$67,N$70,0)),IF(DAY(EOMONTH($G105,0))&lt;31,0,VLOOKUP(5&amp;TEXT(DATE(YEAR($G105),MONTH($G105),31),"ddd"),$H$33:N$67,N$70,0)))*SUMPRODUCT(($H$72:$H$95=$D105)*($G$72:$G$95=$C105)*(N$72:N$95))),"")</f>
        <v>79.183744212175455</v>
      </c>
      <c r="O105" s="139">
        <f>IFERROR(IF($I$69="DOW",IF($E105=5,(((SUMPRODUCT(($H$72:$H$95=$D105)*($G$72:$G$95=$C105)*(O$72:O$95))*(SUMPRODUCT(($H$15:$H$21=$H105)*(O$15:O$21)))))),(((SUMPRODUCT(($H$72:$H$95=$D105)*($G$72:$G$95=$C105)*(O$72:O$95)))-(SUMIFS(O$99:O$426,$C$99:$C$426,$C105,$D$99:$D$426,$D105,$E$99:$E$426,5)))*SUMPRODUCT(($H$9:$H$12=$E105)*(O$9:O$12)))*SUMPRODUCT(($H$24:$H$30=$H105)*(O$24:O$30))),VLOOKUP($E105&amp;$H105,$H$33:O$67,O$70,0)/SUM(O$33:O$60,IF(DAY(EOMONTH($G105,0))&lt;29,0,VLOOKUP(5&amp;TEXT(DATE(YEAR($G105),MONTH($G105),29),"ddd"),$H$33:O$67,O$70,0)),IF(DAY(EOMONTH($G105,0))&lt;30,0,VLOOKUP(5&amp;TEXT(DATE(YEAR($G105),MONTH($G105),30),"ddd"),$H$33:O$67,O$70,0)),IF(DAY(EOMONTH($G105,0))&lt;31,0,VLOOKUP(5&amp;TEXT(DATE(YEAR($G105),MONTH($G105),31),"ddd"),$H$33:O$67,O$70,0)))*SUMPRODUCT(($H$72:$H$95=$D105)*($G$72:$G$95=$C105)*(O$72:O$95))),"")</f>
        <v>261.04244265077011</v>
      </c>
      <c r="P105" s="139">
        <f>IFERROR(IF($I$69="DOW",IF($E105=5,(((SUMPRODUCT(($H$72:$H$95=$D105)*($G$72:$G$95=$C105)*(P$72:P$95))*(SUMPRODUCT(($H$15:$H$21=$H105)*(P$15:P$21)))))),(((SUMPRODUCT(($H$72:$H$95=$D105)*($G$72:$G$95=$C105)*(P$72:P$95)))-(SUMIFS(P$99:P$426,$C$99:$C$426,$C105,$D$99:$D$426,$D105,$E$99:$E$426,5)))*SUMPRODUCT(($H$9:$H$12=$E105)*(P$9:P$12)))*SUMPRODUCT(($H$24:$H$30=$H105)*(P$24:P$30))),VLOOKUP($E105&amp;$H105,$H$33:P$67,P$70,0)/SUM(P$33:P$60,IF(DAY(EOMONTH($G105,0))&lt;29,0,VLOOKUP(5&amp;TEXT(DATE(YEAR($G105),MONTH($G105),29),"ddd"),$H$33:P$67,P$70,0)),IF(DAY(EOMONTH($G105,0))&lt;30,0,VLOOKUP(5&amp;TEXT(DATE(YEAR($G105),MONTH($G105),30),"ddd"),$H$33:P$67,P$70,0)),IF(DAY(EOMONTH($G105,0))&lt;31,0,VLOOKUP(5&amp;TEXT(DATE(YEAR($G105),MONTH($G105),31),"ddd"),$H$33:P$67,P$70,0)))*SUMPRODUCT(($H$72:$H$95=$D105)*($G$72:$G$95=$C105)*(P$72:P$95))),"")</f>
        <v>2884.6220533883015</v>
      </c>
      <c r="Q105" s="139">
        <f>IFERROR(IF($I$69="DOW",IF($E105=5,(((SUMPRODUCT(($H$72:$H$95=$D105)*($G$72:$G$95=$C105)*(Q$72:Q$95))*(SUMPRODUCT(($H$15:$H$21=$H105)*(Q$15:Q$21)))))),(((SUMPRODUCT(($H$72:$H$95=$D105)*($G$72:$G$95=$C105)*(Q$72:Q$95)))-(SUMIFS(Q$99:Q$426,$C$99:$C$426,$C105,$D$99:$D$426,$D105,$E$99:$E$426,5)))*SUMPRODUCT(($H$9:$H$12=$E105)*(Q$9:Q$12)))*SUMPRODUCT(($H$24:$H$30=$H105)*(Q$24:Q$30))),VLOOKUP($E105&amp;$H105,$H$33:Q$67,Q$70,0)/SUM(Q$33:Q$60,IF(DAY(EOMONTH($G105,0))&lt;29,0,VLOOKUP(5&amp;TEXT(DATE(YEAR($G105),MONTH($G105),29),"ddd"),$H$33:Q$67,Q$70,0)),IF(DAY(EOMONTH($G105,0))&lt;30,0,VLOOKUP(5&amp;TEXT(DATE(YEAR($G105),MONTH($G105),30),"ddd"),$H$33:Q$67,Q$70,0)),IF(DAY(EOMONTH($G105,0))&lt;31,0,VLOOKUP(5&amp;TEXT(DATE(YEAR($G105),MONTH($G105),31),"ddd"),$H$33:Q$67,Q$70,0)))*SUMPRODUCT(($H$72:$H$95=$D105)*($G$72:$G$95=$C105)*(Q$72:Q$95))),"")</f>
        <v>2203.0655144467378</v>
      </c>
      <c r="R105" s="139">
        <f>IFERROR(IF($I$69="DOW",IF($E105=5,(((SUMPRODUCT(($H$72:$H$95=$D105)*($G$72:$G$95=$C105)*(R$72:R$95))*(SUMPRODUCT(($H$15:$H$21=$H105)*(R$15:R$21)))))),(((SUMPRODUCT(($H$72:$H$95=$D105)*($G$72:$G$95=$C105)*(R$72:R$95)))-(SUMIFS(R$99:R$426,$C$99:$C$426,$C105,$D$99:$D$426,$D105,$E$99:$E$426,5)))*SUMPRODUCT(($H$9:$H$12=$E105)*(R$9:R$12)))*SUMPRODUCT(($H$24:$H$30=$H105)*(R$24:R$30))),VLOOKUP($E105&amp;$H105,$H$33:R$67,R$70,0)/SUM(R$33:R$60,IF(DAY(EOMONTH($G105,0))&lt;29,0,VLOOKUP(5&amp;TEXT(DATE(YEAR($G105),MONTH($G105),29),"ddd"),$H$33:R$67,R$70,0)),IF(DAY(EOMONTH($G105,0))&lt;30,0,VLOOKUP(5&amp;TEXT(DATE(YEAR($G105),MONTH($G105),30),"ddd"),$H$33:R$67,R$70,0)),IF(DAY(EOMONTH($G105,0))&lt;31,0,VLOOKUP(5&amp;TEXT(DATE(YEAR($G105),MONTH($G105),31),"ddd"),$H$33:R$67,R$70,0)))*SUMPRODUCT(($H$72:$H$95=$D105)*($G$72:$G$95=$C105)*(R$72:R$95))),"")</f>
        <v>177.61912676973625</v>
      </c>
      <c r="S105" s="139">
        <f>IFERROR(IF($I$69="DOW",IF($E105=5,(((SUMPRODUCT(($H$72:$H$95=$D105)*($G$72:$G$95=$C105)*(S$72:S$95))*(SUMPRODUCT(($H$15:$H$21=$H105)*(S$15:S$21)))))),(((SUMPRODUCT(($H$72:$H$95=$D105)*($G$72:$G$95=$C105)*(S$72:S$95)))-(SUMIFS(S$99:S$426,$C$99:$C$426,$C105,$D$99:$D$426,$D105,$E$99:$E$426,5)))*SUMPRODUCT(($H$9:$H$12=$E105)*(S$9:S$12)))*SUMPRODUCT(($H$24:$H$30=$H105)*(S$24:S$30))),VLOOKUP($E105&amp;$H105,$H$33:S$67,S$70,0)/SUM(S$33:S$60,IF(DAY(EOMONTH($G105,0))&lt;29,0,VLOOKUP(5&amp;TEXT(DATE(YEAR($G105),MONTH($G105),29),"ddd"),$H$33:S$67,S$70,0)),IF(DAY(EOMONTH($G105,0))&lt;30,0,VLOOKUP(5&amp;TEXT(DATE(YEAR($G105),MONTH($G105),30),"ddd"),$H$33:S$67,S$70,0)),IF(DAY(EOMONTH($G105,0))&lt;31,0,VLOOKUP(5&amp;TEXT(DATE(YEAR($G105),MONTH($G105),31),"ddd"),$H$33:S$67,S$70,0)))*SUMPRODUCT(($H$72:$H$95=$D105)*($G$72:$G$95=$C105)*(S$72:S$95))),"")</f>
        <v>72.501931582507325</v>
      </c>
      <c r="T105" s="139">
        <f>IFERROR(IF($I$69="DOW",IF($E105=5,(((SUMPRODUCT(($H$72:$H$95=$D105)*($G$72:$G$95=$C105)*(T$72:T$95))*(SUMPRODUCT(($H$15:$H$21=$H105)*(T$15:T$21)))))),(((SUMPRODUCT(($H$72:$H$95=$D105)*($G$72:$G$95=$C105)*(T$72:T$95)))-(SUMIFS(T$99:T$426,$C$99:$C$426,$C105,$D$99:$D$426,$D105,$E$99:$E$426,5)))*SUMPRODUCT(($H$9:$H$12=$E105)*(T$9:T$12)))*SUMPRODUCT(($H$24:$H$30=$H105)*(T$24:T$30))),VLOOKUP($E105&amp;$H105,$H$33:T$67,T$70,0)/SUM(T$33:T$60,IF(DAY(EOMONTH($G105,0))&lt;29,0,VLOOKUP(5&amp;TEXT(DATE(YEAR($G105),MONTH($G105),29),"ddd"),$H$33:T$67,T$70,0)),IF(DAY(EOMONTH($G105,0))&lt;30,0,VLOOKUP(5&amp;TEXT(DATE(YEAR($G105),MONTH($G105),30),"ddd"),$H$33:T$67,T$70,0)),IF(DAY(EOMONTH($G105,0))&lt;31,0,VLOOKUP(5&amp;TEXT(DATE(YEAR($G105),MONTH($G105),31),"ddd"),$H$33:T$67,T$70,0)))*SUMPRODUCT(($H$72:$H$95=$D105)*($G$72:$G$95=$C105)*(T$72:T$95))),"")</f>
        <v>103.03696475990144</v>
      </c>
      <c r="U105" s="139">
        <f>IFERROR(IF($I$69="DOW",IF($E105=5,(((SUMPRODUCT(($H$72:$H$95=$D105)*($G$72:$G$95=$C105)*(U$72:U$95))*(SUMPRODUCT(($H$15:$H$21=$H105)*(U$15:U$21)))))),(((SUMPRODUCT(($H$72:$H$95=$D105)*($G$72:$G$95=$C105)*(U$72:U$95)))-(SUMIFS(U$99:U$426,$C$99:$C$426,$C105,$D$99:$D$426,$D105,$E$99:$E$426,5)))*SUMPRODUCT(($H$9:$H$12=$E105)*(U$9:U$12)))*SUMPRODUCT(($H$24:$H$30=$H105)*(U$24:U$30))),VLOOKUP($E105&amp;$H105,$H$33:U$67,U$70,0)/SUM(U$33:U$60,IF(DAY(EOMONTH($G105,0))&lt;29,0,VLOOKUP(5&amp;TEXT(DATE(YEAR($G105),MONTH($G105),29),"ddd"),$H$33:U$67,U$70,0)),IF(DAY(EOMONTH($G105,0))&lt;30,0,VLOOKUP(5&amp;TEXT(DATE(YEAR($G105),MONTH($G105),30),"ddd"),$H$33:U$67,U$70,0)),IF(DAY(EOMONTH($G105,0))&lt;31,0,VLOOKUP(5&amp;TEXT(DATE(YEAR($G105),MONTH($G105),31),"ddd"),$H$33:U$67,U$70,0)))*SUMPRODUCT(($H$72:$H$95=$D105)*($G$72:$G$95=$C105)*(U$72:U$95))),"")</f>
        <v>19.741076700167625</v>
      </c>
      <c r="V105" s="139">
        <f>IFERROR(IF($I$69="DOW",IF($E105=5,(((SUMPRODUCT(($H$72:$H$95=$D105)*($G$72:$G$95=$C105)*(V$72:V$95))*(SUMPRODUCT(($H$15:$H$21=$H105)*(V$15:V$21)))))),(((SUMPRODUCT(($H$72:$H$95=$D105)*($G$72:$G$95=$C105)*(V$72:V$95)))-(SUMIFS(V$99:V$426,$C$99:$C$426,$C105,$D$99:$D$426,$D105,$E$99:$E$426,5)))*SUMPRODUCT(($H$9:$H$12=$E105)*(V$9:V$12)))*SUMPRODUCT(($H$24:$H$30=$H105)*(V$24:V$30))),VLOOKUP($E105&amp;$H105,$H$33:V$67,V$70,0)/SUM(V$33:V$60,IF(DAY(EOMONTH($G105,0))&lt;29,0,VLOOKUP(5&amp;TEXT(DATE(YEAR($G105),MONTH($G105),29),"ddd"),$H$33:V$67,V$70,0)),IF(DAY(EOMONTH($G105,0))&lt;30,0,VLOOKUP(5&amp;TEXT(DATE(YEAR($G105),MONTH($G105),30),"ddd"),$H$33:V$67,V$70,0)),IF(DAY(EOMONTH($G105,0))&lt;31,0,VLOOKUP(5&amp;TEXT(DATE(YEAR($G105),MONTH($G105),31),"ddd"),$H$33:V$67,V$70,0)))*SUMPRODUCT(($H$72:$H$95=$D105)*($G$72:$G$95=$C105)*(V$72:V$95))),"")</f>
        <v>89.172049876958852</v>
      </c>
      <c r="W105" s="139">
        <f>IFERROR(IF($I$69="DOW",IF($E105=5,(((SUMPRODUCT(($H$72:$H$95=$D105)*($G$72:$G$95=$C105)*(W$72:W$95))*(SUMPRODUCT(($H$15:$H$21=$H105)*(W$15:W$21)))))),(((SUMPRODUCT(($H$72:$H$95=$D105)*($G$72:$G$95=$C105)*(W$72:W$95)))-(SUMIFS(W$99:W$426,$C$99:$C$426,$C105,$D$99:$D$426,$D105,$E$99:$E$426,5)))*SUMPRODUCT(($H$9:$H$12=$E105)*(W$9:W$12)))*SUMPRODUCT(($H$24:$H$30=$H105)*(W$24:W$30))),VLOOKUP($E105&amp;$H105,$H$33:W$67,W$70,0)/SUM(W$33:W$60,IF(DAY(EOMONTH($G105,0))&lt;29,0,VLOOKUP(5&amp;TEXT(DATE(YEAR($G105),MONTH($G105),29),"ddd"),$H$33:W$67,W$70,0)),IF(DAY(EOMONTH($G105,0))&lt;30,0,VLOOKUP(5&amp;TEXT(DATE(YEAR($G105),MONTH($G105),30),"ddd"),$H$33:W$67,W$70,0)),IF(DAY(EOMONTH($G105,0))&lt;31,0,VLOOKUP(5&amp;TEXT(DATE(YEAR($G105),MONTH($G105),31),"ddd"),$H$33:W$67,W$70,0)))*SUMPRODUCT(($H$72:$H$95=$D105)*($G$72:$G$95=$C105)*(W$72:W$95))),"")</f>
        <v>535.10514531515309</v>
      </c>
      <c r="X105" s="139">
        <f>IFERROR(IF($I$69="DOW",IF($E105=5,(((SUMPRODUCT(($H$72:$H$95=$D105)*($G$72:$G$95=$C105)*(X$72:X$95))*(SUMPRODUCT(($H$15:$H$21=$H105)*(X$15:X$21)))))),(((SUMPRODUCT(($H$72:$H$95=$D105)*($G$72:$G$95=$C105)*(X$72:X$95)))-(SUMIFS(X$99:X$426,$C$99:$C$426,$C105,$D$99:$D$426,$D105,$E$99:$E$426,5)))*SUMPRODUCT(($H$9:$H$12=$E105)*(X$9:X$12)))*SUMPRODUCT(($H$24:$H$30=$H105)*(X$24:X$30))),VLOOKUP($E105&amp;$H105,$H$33:X$67,X$70,0)/SUM(X$33:X$60,IF(DAY(EOMONTH($G105,0))&lt;29,0,VLOOKUP(5&amp;TEXT(DATE(YEAR($G105),MONTH($G105),29),"ddd"),$H$33:X$67,X$70,0)),IF(DAY(EOMONTH($G105,0))&lt;30,0,VLOOKUP(5&amp;TEXT(DATE(YEAR($G105),MONTH($G105),30),"ddd"),$H$33:X$67,X$70,0)),IF(DAY(EOMONTH($G105,0))&lt;31,0,VLOOKUP(5&amp;TEXT(DATE(YEAR($G105),MONTH($G105),31),"ddd"),$H$33:X$67,X$70,0)))*SUMPRODUCT(($H$72:$H$95=$D105)*($G$72:$G$95=$C105)*(X$72:X$95))),"")</f>
        <v>102.15473540869047</v>
      </c>
      <c r="Y105" s="139" t="str">
        <f>IFERROR(IF($I$69="DOW",IF($E105=5,(((SUMPRODUCT(($H$72:$H$95=$D105)*($G$72:$G$95=$C105)*(Y$72:Y$95))*(SUMPRODUCT(($H$15:$H$21=$H105)*(Y$15:Y$21)))))),(((SUMPRODUCT(($H$72:$H$95=$D105)*($G$72:$G$95=$C105)*(Y$72:Y$95)))-(SUMIFS(Y$99:Y$426,$C$99:$C$426,$C105,$D$99:$D$426,$D105,$E$99:$E$426,5)))*SUMPRODUCT(($H$9:$H$12=$E105)*(Y$9:Y$12)))*SUMPRODUCT(($H$24:$H$30=$H105)*(Y$24:Y$30))),VLOOKUP($E105&amp;$H105,$H$33:Y$67,Y$70,0)/SUM(Y$33:Y$60,IF(DAY(EOMONTH($G105,0))&lt;29,0,VLOOKUP(5&amp;TEXT(DATE(YEAR($G105),MONTH($G105),29),"ddd"),$H$33:Y$67,Y$70,0)),IF(DAY(EOMONTH($G105,0))&lt;30,0,VLOOKUP(5&amp;TEXT(DATE(YEAR($G105),MONTH($G105),30),"ddd"),$H$33:Y$67,Y$70,0)),IF(DAY(EOMONTH($G105,0))&lt;31,0,VLOOKUP(5&amp;TEXT(DATE(YEAR($G105),MONTH($G105),31),"ddd"),$H$33:Y$67,Y$70,0)))*SUMPRODUCT(($H$72:$H$95=$D105)*($G$72:$G$95=$C105)*(Y$72:Y$95))),"")</f>
        <v/>
      </c>
      <c r="Z105" s="139" t="str">
        <f>IFERROR(IF($I$69="DOW",IF($E105=5,(((SUMPRODUCT(($H$72:$H$95=$D105)*($G$72:$G$95=$C105)*(Z$72:Z$95))*(SUMPRODUCT(($H$15:$H$21=$H105)*(Z$15:Z$21)))))),(((SUMPRODUCT(($H$72:$H$95=$D105)*($G$72:$G$95=$C105)*(Z$72:Z$95)))-(SUMIFS(Z$99:Z$426,$C$99:$C$426,$C105,$D$99:$D$426,$D105,$E$99:$E$426,5)))*SUMPRODUCT(($H$9:$H$12=$E105)*(Z$9:Z$12)))*SUMPRODUCT(($H$24:$H$30=$H105)*(Z$24:Z$30))),VLOOKUP($E105&amp;$H105,$H$33:Z$67,Z$70,0)/SUM(Z$33:Z$60,IF(DAY(EOMONTH($G105,0))&lt;29,0,VLOOKUP(5&amp;TEXT(DATE(YEAR($G105),MONTH($G105),29),"ddd"),$H$33:Z$67,Z$70,0)),IF(DAY(EOMONTH($G105,0))&lt;30,0,VLOOKUP(5&amp;TEXT(DATE(YEAR($G105),MONTH($G105),30),"ddd"),$H$33:Z$67,Z$70,0)),IF(DAY(EOMONTH($G105,0))&lt;31,0,VLOOKUP(5&amp;TEXT(DATE(YEAR($G105),MONTH($G105),31),"ddd"),$H$33:Z$67,Z$70,0)))*SUMPRODUCT(($H$72:$H$95=$D105)*($G$72:$G$95=$C105)*(Z$72:Z$95))),"")</f>
        <v/>
      </c>
      <c r="AA105" s="139" t="str">
        <f>IFERROR(IF($I$69="DOW",IF($E105=5,(((SUMPRODUCT(($H$72:$H$95=$D105)*($G$72:$G$95=$C105)*(AA$72:AA$95))*(SUMPRODUCT(($H$15:$H$21=$H105)*(AA$15:AA$21)))))),(((SUMPRODUCT(($H$72:$H$95=$D105)*($G$72:$G$95=$C105)*(AA$72:AA$95)))-(SUMIFS(AA$99:AA$426,$C$99:$C$426,$C105,$D$99:$D$426,$D105,$E$99:$E$426,5)))*SUMPRODUCT(($H$9:$H$12=$E105)*(AA$9:AA$12)))*SUMPRODUCT(($H$24:$H$30=$H105)*(AA$24:AA$30))),VLOOKUP($E105&amp;$H105,$H$33:AA$67,AA$70,0)/SUM(AA$33:AA$60,IF(DAY(EOMONTH($G105,0))&lt;29,0,VLOOKUP(5&amp;TEXT(DATE(YEAR($G105),MONTH($G105),29),"ddd"),$H$33:AA$67,AA$70,0)),IF(DAY(EOMONTH($G105,0))&lt;30,0,VLOOKUP(5&amp;TEXT(DATE(YEAR($G105),MONTH($G105),30),"ddd"),$H$33:AA$67,AA$70,0)),IF(DAY(EOMONTH($G105,0))&lt;31,0,VLOOKUP(5&amp;TEXT(DATE(YEAR($G105),MONTH($G105),31),"ddd"),$H$33:AA$67,AA$70,0)))*SUMPRODUCT(($H$72:$H$95=$D105)*($G$72:$G$95=$C105)*(AA$72:AA$95))),"")</f>
        <v/>
      </c>
      <c r="AB105" s="139" t="str">
        <f>IFERROR(IF($I$69="DOW",IF($E105=5,(((SUMPRODUCT(($H$72:$H$95=$D105)*($G$72:$G$95=$C105)*(AB$72:AB$95))*(SUMPRODUCT(($H$15:$H$21=$H105)*(AB$15:AB$21)))))),(((SUMPRODUCT(($H$72:$H$95=$D105)*($G$72:$G$95=$C105)*(AB$72:AB$95)))-(SUMIFS(AB$99:AB$426,$C$99:$C$426,$C105,$D$99:$D$426,$D105,$E$99:$E$426,5)))*SUMPRODUCT(($H$9:$H$12=$E105)*(AB$9:AB$12)))*SUMPRODUCT(($H$24:$H$30=$H105)*(AB$24:AB$30))),VLOOKUP($E105&amp;$H105,$H$33:AB$67,AB$70,0)/SUM(AB$33:AB$60,IF(DAY(EOMONTH($G105,0))&lt;29,0,VLOOKUP(5&amp;TEXT(DATE(YEAR($G105),MONTH($G105),29),"ddd"),$H$33:AB$67,AB$70,0)),IF(DAY(EOMONTH($G105,0))&lt;30,0,VLOOKUP(5&amp;TEXT(DATE(YEAR($G105),MONTH($G105),30),"ddd"),$H$33:AB$67,AB$70,0)),IF(DAY(EOMONTH($G105,0))&lt;31,0,VLOOKUP(5&amp;TEXT(DATE(YEAR($G105),MONTH($G105),31),"ddd"),$H$33:AB$67,AB$70,0)))*SUMPRODUCT(($H$72:$H$95=$D105)*($G$72:$G$95=$C105)*(AB$72:AB$95))),"")</f>
        <v/>
      </c>
      <c r="AC105" s="236"/>
      <c r="AE105" s="205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  <c r="AU105" s="139"/>
      <c r="AV105" s="139"/>
      <c r="AW105" s="139"/>
      <c r="AX105" s="139"/>
      <c r="AY105" s="236"/>
      <c r="BA105" s="209">
        <f t="shared" si="23"/>
        <v>197.1556725184935</v>
      </c>
      <c r="BB105" s="180">
        <f t="shared" si="24"/>
        <v>245.30251285545347</v>
      </c>
      <c r="BC105" s="180">
        <f t="shared" si="25"/>
        <v>89.679983420824954</v>
      </c>
      <c r="BD105" s="180">
        <f t="shared" si="26"/>
        <v>21.777356461450562</v>
      </c>
      <c r="BE105" s="180">
        <f t="shared" si="27"/>
        <v>497.6482770888062</v>
      </c>
      <c r="BF105" s="180">
        <f t="shared" si="28"/>
        <v>79.183744212175455</v>
      </c>
      <c r="BG105" s="180">
        <f t="shared" si="29"/>
        <v>261.04244265077011</v>
      </c>
      <c r="BH105" s="180">
        <f t="shared" si="30"/>
        <v>2884.6220533883015</v>
      </c>
      <c r="BI105" s="180">
        <f t="shared" si="31"/>
        <v>2203.0655144467378</v>
      </c>
      <c r="BJ105" s="180">
        <f t="shared" si="67"/>
        <v>177.61912676973625</v>
      </c>
      <c r="BK105" s="180">
        <f t="shared" si="32"/>
        <v>72.501931582507325</v>
      </c>
      <c r="BL105" s="180">
        <f t="shared" si="33"/>
        <v>103.03696475990144</v>
      </c>
      <c r="BM105" s="180">
        <f t="shared" si="34"/>
        <v>19.741076700167625</v>
      </c>
      <c r="BN105" s="180">
        <f t="shared" si="35"/>
        <v>89.172049876958852</v>
      </c>
      <c r="BO105" s="180">
        <f t="shared" si="36"/>
        <v>535.10514531515309</v>
      </c>
      <c r="BP105" s="180">
        <f t="shared" si="37"/>
        <v>102.15473540869047</v>
      </c>
      <c r="BQ105" s="180">
        <f t="shared" si="38"/>
        <v>0</v>
      </c>
      <c r="BR105" s="180">
        <f t="shared" si="39"/>
        <v>0</v>
      </c>
      <c r="BS105" s="180">
        <f t="shared" si="40"/>
        <v>0</v>
      </c>
      <c r="BT105" s="180">
        <f t="shared" si="41"/>
        <v>0</v>
      </c>
      <c r="BV105" s="214">
        <f t="shared" si="68"/>
        <v>42650</v>
      </c>
      <c r="BW105" s="175" t="str">
        <f t="shared" si="69"/>
        <v>Oct</v>
      </c>
      <c r="BX105" s="175">
        <f t="shared" si="70"/>
        <v>2016</v>
      </c>
      <c r="BY105" s="176">
        <f t="shared" si="42"/>
        <v>197.65824976687307</v>
      </c>
      <c r="BZ105" s="176">
        <f t="shared" si="43"/>
        <v>246.38502691559941</v>
      </c>
      <c r="CA105" s="176">
        <f t="shared" si="44"/>
        <v>87.923488588316204</v>
      </c>
      <c r="CB105" s="176">
        <f t="shared" si="45"/>
        <v>21.803703163504789</v>
      </c>
      <c r="CC105" s="176">
        <f t="shared" si="46"/>
        <v>490.76032204151591</v>
      </c>
      <c r="CD105" s="176">
        <f t="shared" si="47"/>
        <v>77.952124704318933</v>
      </c>
      <c r="CE105" s="176">
        <f t="shared" si="48"/>
        <v>261.04244265077017</v>
      </c>
      <c r="CF105" s="176">
        <f t="shared" si="49"/>
        <v>2908.5218928449376</v>
      </c>
      <c r="CG105" s="176">
        <f t="shared" si="50"/>
        <v>2191.919416556319</v>
      </c>
      <c r="CH105" s="176">
        <f t="shared" si="51"/>
        <v>177.61912676973623</v>
      </c>
      <c r="CI105" s="176">
        <f t="shared" si="52"/>
        <v>72.501931582507339</v>
      </c>
      <c r="CJ105" s="176">
        <f t="shared" si="53"/>
        <v>103.03696475990145</v>
      </c>
      <c r="CK105" s="176">
        <f t="shared" si="54"/>
        <v>19.741076700167625</v>
      </c>
      <c r="CL105" s="176">
        <f t="shared" si="55"/>
        <v>89.172049876958866</v>
      </c>
      <c r="CM105" s="176">
        <f t="shared" si="56"/>
        <v>539.72001217985326</v>
      </c>
      <c r="CN105" s="176">
        <f t="shared" si="57"/>
        <v>101.88828558615531</v>
      </c>
      <c r="CO105" s="176">
        <f t="shared" si="58"/>
        <v>0</v>
      </c>
      <c r="CP105" s="176">
        <f t="shared" si="59"/>
        <v>0</v>
      </c>
      <c r="CQ105" s="176">
        <f t="shared" si="60"/>
        <v>0</v>
      </c>
      <c r="CR105" s="215">
        <f t="shared" si="61"/>
        <v>0</v>
      </c>
    </row>
    <row r="106" spans="1:96" outlineLevel="1" x14ac:dyDescent="0.25">
      <c r="A106" s="160"/>
      <c r="B106" s="197">
        <f t="shared" si="62"/>
        <v>42651</v>
      </c>
      <c r="C106" s="108">
        <f t="shared" si="63"/>
        <v>2016</v>
      </c>
      <c r="D106" s="109" t="str">
        <f t="shared" si="22"/>
        <v>Oct</v>
      </c>
      <c r="E106" s="109">
        <f t="shared" si="64"/>
        <v>2</v>
      </c>
      <c r="F106" s="109">
        <f t="shared" si="65"/>
        <v>41</v>
      </c>
      <c r="G106" s="110">
        <f t="shared" si="71"/>
        <v>42651</v>
      </c>
      <c r="H106" s="109" t="str">
        <f t="shared" si="66"/>
        <v>Sat</v>
      </c>
      <c r="I106" s="139">
        <f>IFERROR(IF($I$69="DOW",IF($E106=5,(((SUMPRODUCT(($H$72:$H$95=$D106)*($G$72:$G$95=$C106)*(I$72:I$95))*(SUMPRODUCT(($H$15:$H$21=$H106)*(I$15:I$21)))))),(((SUMPRODUCT(($H$72:$H$95=$D106)*($G$72:$G$95=$C106)*(I$72:I$95)))-(SUMIFS(I$99:I$426,$C$99:$C$426,$C106,$D$99:$D$426,$D106,$E$99:$E$426,5)))*SUMPRODUCT(($H$9:$H$12=$E106)*(I$9:I$12)))*SUMPRODUCT(($H$24:$H$30=$H106)*(I$24:I$30))),VLOOKUP($E106&amp;$H106,$H$33:I$67,I$70,0)/SUM(I$33:I$60,IF(DAY(EOMONTH($G106,0))&lt;29,0,VLOOKUP(5&amp;TEXT(DATE(YEAR($G106),MONTH($G106),29),"ddd"),$H$33:I$67,I$70,0)),IF(DAY(EOMONTH($G106,0))&lt;30,0,VLOOKUP(5&amp;TEXT(DATE(YEAR($G106),MONTH($G106),30),"ddd"),$H$33:I$67,I$70,0)),IF(DAY(EOMONTH($G106,0))&lt;31,0,VLOOKUP(5&amp;TEXT(DATE(YEAR($G106),MONTH($G106),31),"ddd"),$H$33:I$67,I$70,0)))*SUMPRODUCT(($H$72:$H$95=$D106)*($G$72:$G$95=$C106)*(I$72:I$95))),"")</f>
        <v>194.47340935193893</v>
      </c>
      <c r="J106" s="139">
        <f>IFERROR(IF($I$69="DOW",IF($E106=5,(((SUMPRODUCT(($H$72:$H$95=$D106)*($G$72:$G$95=$C106)*(J$72:J$95))*(SUMPRODUCT(($H$15:$H$21=$H106)*(J$15:J$21)))))),(((SUMPRODUCT(($H$72:$H$95=$D106)*($G$72:$G$95=$C106)*(J$72:J$95)))-(SUMIFS(J$99:J$426,$C$99:$C$426,$C106,$D$99:$D$426,$D106,$E$99:$E$426,5)))*SUMPRODUCT(($H$9:$H$12=$E106)*(J$9:J$12)))*SUMPRODUCT(($H$24:$H$30=$H106)*(J$24:J$30))),VLOOKUP($E106&amp;$H106,$H$33:J$67,J$70,0)/SUM(J$33:J$60,IF(DAY(EOMONTH($G106,0))&lt;29,0,VLOOKUP(5&amp;TEXT(DATE(YEAR($G106),MONTH($G106),29),"ddd"),$H$33:J$67,J$70,0)),IF(DAY(EOMONTH($G106,0))&lt;30,0,VLOOKUP(5&amp;TEXT(DATE(YEAR($G106),MONTH($G106),30),"ddd"),$H$33:J$67,J$70,0)),IF(DAY(EOMONTH($G106,0))&lt;31,0,VLOOKUP(5&amp;TEXT(DATE(YEAR($G106),MONTH($G106),31),"ddd"),$H$33:J$67,J$70,0)))*SUMPRODUCT(($H$72:$H$95=$D106)*($G$72:$G$95=$C106)*(J$72:J$95))),"")</f>
        <v>227.14683417315891</v>
      </c>
      <c r="K106" s="139">
        <f>IFERROR(IF($I$69="DOW",IF($E106=5,(((SUMPRODUCT(($H$72:$H$95=$D106)*($G$72:$G$95=$C106)*(K$72:K$95))*(SUMPRODUCT(($H$15:$H$21=$H106)*(K$15:K$21)))))),(((SUMPRODUCT(($H$72:$H$95=$D106)*($G$72:$G$95=$C106)*(K$72:K$95)))-(SUMIFS(K$99:K$426,$C$99:$C$426,$C106,$D$99:$D$426,$D106,$E$99:$E$426,5)))*SUMPRODUCT(($H$9:$H$12=$E106)*(K$9:K$12)))*SUMPRODUCT(($H$24:$H$30=$H106)*(K$24:K$30))),VLOOKUP($E106&amp;$H106,$H$33:K$67,K$70,0)/SUM(K$33:K$60,IF(DAY(EOMONTH($G106,0))&lt;29,0,VLOOKUP(5&amp;TEXT(DATE(YEAR($G106),MONTH($G106),29),"ddd"),$H$33:K$67,K$70,0)),IF(DAY(EOMONTH($G106,0))&lt;30,0,VLOOKUP(5&amp;TEXT(DATE(YEAR($G106),MONTH($G106),30),"ddd"),$H$33:K$67,K$70,0)),IF(DAY(EOMONTH($G106,0))&lt;31,0,VLOOKUP(5&amp;TEXT(DATE(YEAR($G106),MONTH($G106),31),"ddd"),$H$33:K$67,K$70,0)))*SUMPRODUCT(($H$72:$H$95=$D106)*($G$72:$G$95=$C106)*(K$72:K$95))),"")</f>
        <v>108.78733097063925</v>
      </c>
      <c r="L106" s="139">
        <f>IFERROR(IF($I$69="DOW",IF($E106=5,(((SUMPRODUCT(($H$72:$H$95=$D106)*($G$72:$G$95=$C106)*(L$72:L$95))*(SUMPRODUCT(($H$15:$H$21=$H106)*(L$15:L$21)))))),(((SUMPRODUCT(($H$72:$H$95=$D106)*($G$72:$G$95=$C106)*(L$72:L$95)))-(SUMIFS(L$99:L$426,$C$99:$C$426,$C106,$D$99:$D$426,$D106,$E$99:$E$426,5)))*SUMPRODUCT(($H$9:$H$12=$E106)*(L$9:L$12)))*SUMPRODUCT(($H$24:$H$30=$H106)*(L$24:L$30))),VLOOKUP($E106&amp;$H106,$H$33:L$67,L$70,0)/SUM(L$33:L$60,IF(DAY(EOMONTH($G106,0))&lt;29,0,VLOOKUP(5&amp;TEXT(DATE(YEAR($G106),MONTH($G106),29),"ddd"),$H$33:L$67,L$70,0)),IF(DAY(EOMONTH($G106,0))&lt;30,0,VLOOKUP(5&amp;TEXT(DATE(YEAR($G106),MONTH($G106),30),"ddd"),$H$33:L$67,L$70,0)),IF(DAY(EOMONTH($G106,0))&lt;31,0,VLOOKUP(5&amp;TEXT(DATE(YEAR($G106),MONTH($G106),31),"ddd"),$H$33:L$67,L$70,0)))*SUMPRODUCT(($H$72:$H$95=$D106)*($G$72:$G$95=$C106)*(L$72:L$95))),"")</f>
        <v>20.67765192395964</v>
      </c>
      <c r="M106" s="139">
        <f>IFERROR(IF($I$69="DOW",IF($E106=5,(((SUMPRODUCT(($H$72:$H$95=$D106)*($G$72:$G$95=$C106)*(M$72:M$95))*(SUMPRODUCT(($H$15:$H$21=$H106)*(M$15:M$21)))))),(((SUMPRODUCT(($H$72:$H$95=$D106)*($G$72:$G$95=$C106)*(M$72:M$95)))-(SUMIFS(M$99:M$426,$C$99:$C$426,$C106,$D$99:$D$426,$D106,$E$99:$E$426,5)))*SUMPRODUCT(($H$9:$H$12=$E106)*(M$9:M$12)))*SUMPRODUCT(($H$24:$H$30=$H106)*(M$24:M$30))),VLOOKUP($E106&amp;$H106,$H$33:M$67,M$70,0)/SUM(M$33:M$60,IF(DAY(EOMONTH($G106,0))&lt;29,0,VLOOKUP(5&amp;TEXT(DATE(YEAR($G106),MONTH($G106),29),"ddd"),$H$33:M$67,M$70,0)),IF(DAY(EOMONTH($G106,0))&lt;30,0,VLOOKUP(5&amp;TEXT(DATE(YEAR($G106),MONTH($G106),30),"ddd"),$H$33:M$67,M$70,0)),IF(DAY(EOMONTH($G106,0))&lt;31,0,VLOOKUP(5&amp;TEXT(DATE(YEAR($G106),MONTH($G106),31),"ddd"),$H$33:M$67,M$70,0)))*SUMPRODUCT(($H$72:$H$95=$D106)*($G$72:$G$95=$C106)*(M$72:M$95))),"")</f>
        <v>344.31272830531236</v>
      </c>
      <c r="N106" s="139">
        <f>IFERROR(IF($I$69="DOW",IF($E106=5,(((SUMPRODUCT(($H$72:$H$95=$D106)*($G$72:$G$95=$C106)*(N$72:N$95))*(SUMPRODUCT(($H$15:$H$21=$H106)*(N$15:N$21)))))),(((SUMPRODUCT(($H$72:$H$95=$D106)*($G$72:$G$95=$C106)*(N$72:N$95)))-(SUMIFS(N$99:N$426,$C$99:$C$426,$C106,$D$99:$D$426,$D106,$E$99:$E$426,5)))*SUMPRODUCT(($H$9:$H$12=$E106)*(N$9:N$12)))*SUMPRODUCT(($H$24:$H$30=$H106)*(N$24:N$30))),VLOOKUP($E106&amp;$H106,$H$33:N$67,N$70,0)/SUM(N$33:N$60,IF(DAY(EOMONTH($G106,0))&lt;29,0,VLOOKUP(5&amp;TEXT(DATE(YEAR($G106),MONTH($G106),29),"ddd"),$H$33:N$67,N$70,0)),IF(DAY(EOMONTH($G106,0))&lt;30,0,VLOOKUP(5&amp;TEXT(DATE(YEAR($G106),MONTH($G106),30),"ddd"),$H$33:N$67,N$70,0)),IF(DAY(EOMONTH($G106,0))&lt;31,0,VLOOKUP(5&amp;TEXT(DATE(YEAR($G106),MONTH($G106),31),"ddd"),$H$33:N$67,N$70,0)))*SUMPRODUCT(($H$72:$H$95=$D106)*($G$72:$G$95=$C106)*(N$72:N$95))),"")</f>
        <v>82.153134620132022</v>
      </c>
      <c r="O106" s="139">
        <f>IFERROR(IF($I$69="DOW",IF($E106=5,(((SUMPRODUCT(($H$72:$H$95=$D106)*($G$72:$G$95=$C106)*(O$72:O$95))*(SUMPRODUCT(($H$15:$H$21=$H106)*(O$15:O$21)))))),(((SUMPRODUCT(($H$72:$H$95=$D106)*($G$72:$G$95=$C106)*(O$72:O$95)))-(SUMIFS(O$99:O$426,$C$99:$C$426,$C106,$D$99:$D$426,$D106,$E$99:$E$426,5)))*SUMPRODUCT(($H$9:$H$12=$E106)*(O$9:O$12)))*SUMPRODUCT(($H$24:$H$30=$H106)*(O$24:O$30))),VLOOKUP($E106&amp;$H106,$H$33:O$67,O$70,0)/SUM(O$33:O$60,IF(DAY(EOMONTH($G106,0))&lt;29,0,VLOOKUP(5&amp;TEXT(DATE(YEAR($G106),MONTH($G106),29),"ddd"),$H$33:O$67,O$70,0)),IF(DAY(EOMONTH($G106,0))&lt;30,0,VLOOKUP(5&amp;TEXT(DATE(YEAR($G106),MONTH($G106),30),"ddd"),$H$33:O$67,O$70,0)),IF(DAY(EOMONTH($G106,0))&lt;31,0,VLOOKUP(5&amp;TEXT(DATE(YEAR($G106),MONTH($G106),31),"ddd"),$H$33:O$67,O$70,0)))*SUMPRODUCT(($H$72:$H$95=$D106)*($G$72:$G$95=$C106)*(O$72:O$95))),"")</f>
        <v>245.61851100456528</v>
      </c>
      <c r="P106" s="139">
        <f>IFERROR(IF($I$69="DOW",IF($E106=5,(((SUMPRODUCT(($H$72:$H$95=$D106)*($G$72:$G$95=$C106)*(P$72:P$95))*(SUMPRODUCT(($H$15:$H$21=$H106)*(P$15:P$21)))))),(((SUMPRODUCT(($H$72:$H$95=$D106)*($G$72:$G$95=$C106)*(P$72:P$95)))-(SUMIFS(P$99:P$426,$C$99:$C$426,$C106,$D$99:$D$426,$D106,$E$99:$E$426,5)))*SUMPRODUCT(($H$9:$H$12=$E106)*(P$9:P$12)))*SUMPRODUCT(($H$24:$H$30=$H106)*(P$24:P$30))),VLOOKUP($E106&amp;$H106,$H$33:P$67,P$70,0)/SUM(P$33:P$60,IF(DAY(EOMONTH($G106,0))&lt;29,0,VLOOKUP(5&amp;TEXT(DATE(YEAR($G106),MONTH($G106),29),"ddd"),$H$33:P$67,P$70,0)),IF(DAY(EOMONTH($G106,0))&lt;30,0,VLOOKUP(5&amp;TEXT(DATE(YEAR($G106),MONTH($G106),30),"ddd"),$H$33:P$67,P$70,0)),IF(DAY(EOMONTH($G106,0))&lt;31,0,VLOOKUP(5&amp;TEXT(DATE(YEAR($G106),MONTH($G106),31),"ddd"),$H$33:P$67,P$70,0)))*SUMPRODUCT(($H$72:$H$95=$D106)*($G$72:$G$95=$C106)*(P$72:P$95))),"")</f>
        <v>1952.6475937698376</v>
      </c>
      <c r="Q106" s="139">
        <f>IFERROR(IF($I$69="DOW",IF($E106=5,(((SUMPRODUCT(($H$72:$H$95=$D106)*($G$72:$G$95=$C106)*(Q$72:Q$95))*(SUMPRODUCT(($H$15:$H$21=$H106)*(Q$15:Q$21)))))),(((SUMPRODUCT(($H$72:$H$95=$D106)*($G$72:$G$95=$C106)*(Q$72:Q$95)))-(SUMIFS(Q$99:Q$426,$C$99:$C$426,$C106,$D$99:$D$426,$D106,$E$99:$E$426,5)))*SUMPRODUCT(($H$9:$H$12=$E106)*(Q$9:Q$12)))*SUMPRODUCT(($H$24:$H$30=$H106)*(Q$24:Q$30))),VLOOKUP($E106&amp;$H106,$H$33:Q$67,Q$70,0)/SUM(Q$33:Q$60,IF(DAY(EOMONTH($G106,0))&lt;29,0,VLOOKUP(5&amp;TEXT(DATE(YEAR($G106),MONTH($G106),29),"ddd"),$H$33:Q$67,Q$70,0)),IF(DAY(EOMONTH($G106,0))&lt;30,0,VLOOKUP(5&amp;TEXT(DATE(YEAR($G106),MONTH($G106),30),"ddd"),$H$33:Q$67,Q$70,0)),IF(DAY(EOMONTH($G106,0))&lt;31,0,VLOOKUP(5&amp;TEXT(DATE(YEAR($G106),MONTH($G106),31),"ddd"),$H$33:Q$67,Q$70,0)))*SUMPRODUCT(($H$72:$H$95=$D106)*($G$72:$G$95=$C106)*(Q$72:Q$95))),"")</f>
        <v>1825.4313999087926</v>
      </c>
      <c r="R106" s="139">
        <f>IFERROR(IF($I$69="DOW",IF($E106=5,(((SUMPRODUCT(($H$72:$H$95=$D106)*($G$72:$G$95=$C106)*(R$72:R$95))*(SUMPRODUCT(($H$15:$H$21=$H106)*(R$15:R$21)))))),(((SUMPRODUCT(($H$72:$H$95=$D106)*($G$72:$G$95=$C106)*(R$72:R$95)))-(SUMIFS(R$99:R$426,$C$99:$C$426,$C106,$D$99:$D$426,$D106,$E$99:$E$426,5)))*SUMPRODUCT(($H$9:$H$12=$E106)*(R$9:R$12)))*SUMPRODUCT(($H$24:$H$30=$H106)*(R$24:R$30))),VLOOKUP($E106&amp;$H106,$H$33:R$67,R$70,0)/SUM(R$33:R$60,IF(DAY(EOMONTH($G106,0))&lt;29,0,VLOOKUP(5&amp;TEXT(DATE(YEAR($G106),MONTH($G106),29),"ddd"),$H$33:R$67,R$70,0)),IF(DAY(EOMONTH($G106,0))&lt;30,0,VLOOKUP(5&amp;TEXT(DATE(YEAR($G106),MONTH($G106),30),"ddd"),$H$33:R$67,R$70,0)),IF(DAY(EOMONTH($G106,0))&lt;31,0,VLOOKUP(5&amp;TEXT(DATE(YEAR($G106),MONTH($G106),31),"ddd"),$H$33:R$67,R$70,0)))*SUMPRODUCT(($H$72:$H$95=$D106)*($G$72:$G$95=$C106)*(R$72:R$95))),"")</f>
        <v>130.06709761250812</v>
      </c>
      <c r="S106" s="139">
        <f>IFERROR(IF($I$69="DOW",IF($E106=5,(((SUMPRODUCT(($H$72:$H$95=$D106)*($G$72:$G$95=$C106)*(S$72:S$95))*(SUMPRODUCT(($H$15:$H$21=$H106)*(S$15:S$21)))))),(((SUMPRODUCT(($H$72:$H$95=$D106)*($G$72:$G$95=$C106)*(S$72:S$95)))-(SUMIFS(S$99:S$426,$C$99:$C$426,$C106,$D$99:$D$426,$D106,$E$99:$E$426,5)))*SUMPRODUCT(($H$9:$H$12=$E106)*(S$9:S$12)))*SUMPRODUCT(($H$24:$H$30=$H106)*(S$24:S$30))),VLOOKUP($E106&amp;$H106,$H$33:S$67,S$70,0)/SUM(S$33:S$60,IF(DAY(EOMONTH($G106,0))&lt;29,0,VLOOKUP(5&amp;TEXT(DATE(YEAR($G106),MONTH($G106),29),"ddd"),$H$33:S$67,S$70,0)),IF(DAY(EOMONTH($G106,0))&lt;30,0,VLOOKUP(5&amp;TEXT(DATE(YEAR($G106),MONTH($G106),30),"ddd"),$H$33:S$67,S$70,0)),IF(DAY(EOMONTH($G106,0))&lt;31,0,VLOOKUP(5&amp;TEXT(DATE(YEAR($G106),MONTH($G106),31),"ddd"),$H$33:S$67,S$70,0)))*SUMPRODUCT(($H$72:$H$95=$D106)*($G$72:$G$95=$C106)*(S$72:S$95))),"")</f>
        <v>69.150483628367397</v>
      </c>
      <c r="T106" s="139">
        <f>IFERROR(IF($I$69="DOW",IF($E106=5,(((SUMPRODUCT(($H$72:$H$95=$D106)*($G$72:$G$95=$C106)*(T$72:T$95))*(SUMPRODUCT(($H$15:$H$21=$H106)*(T$15:T$21)))))),(((SUMPRODUCT(($H$72:$H$95=$D106)*($G$72:$G$95=$C106)*(T$72:T$95)))-(SUMIFS(T$99:T$426,$C$99:$C$426,$C106,$D$99:$D$426,$D106,$E$99:$E$426,5)))*SUMPRODUCT(($H$9:$H$12=$E106)*(T$9:T$12)))*SUMPRODUCT(($H$24:$H$30=$H106)*(T$24:T$30))),VLOOKUP($E106&amp;$H106,$H$33:T$67,T$70,0)/SUM(T$33:T$60,IF(DAY(EOMONTH($G106,0))&lt;29,0,VLOOKUP(5&amp;TEXT(DATE(YEAR($G106),MONTH($G106),29),"ddd"),$H$33:T$67,T$70,0)),IF(DAY(EOMONTH($G106,0))&lt;30,0,VLOOKUP(5&amp;TEXT(DATE(YEAR($G106),MONTH($G106),30),"ddd"),$H$33:T$67,T$70,0)),IF(DAY(EOMONTH($G106,0))&lt;31,0,VLOOKUP(5&amp;TEXT(DATE(YEAR($G106),MONTH($G106),31),"ddd"),$H$33:T$67,T$70,0)))*SUMPRODUCT(($H$72:$H$95=$D106)*($G$72:$G$95=$C106)*(T$72:T$95))),"")</f>
        <v>91.138363493743199</v>
      </c>
      <c r="U106" s="139">
        <f>IFERROR(IF($I$69="DOW",IF($E106=5,(((SUMPRODUCT(($H$72:$H$95=$D106)*($G$72:$G$95=$C106)*(U$72:U$95))*(SUMPRODUCT(($H$15:$H$21=$H106)*(U$15:U$21)))))),(((SUMPRODUCT(($H$72:$H$95=$D106)*($G$72:$G$95=$C106)*(U$72:U$95)))-(SUMIFS(U$99:U$426,$C$99:$C$426,$C106,$D$99:$D$426,$D106,$E$99:$E$426,5)))*SUMPRODUCT(($H$9:$H$12=$E106)*(U$9:U$12)))*SUMPRODUCT(($H$24:$H$30=$H106)*(U$24:U$30))),VLOOKUP($E106&amp;$H106,$H$33:U$67,U$70,0)/SUM(U$33:U$60,IF(DAY(EOMONTH($G106,0))&lt;29,0,VLOOKUP(5&amp;TEXT(DATE(YEAR($G106),MONTH($G106),29),"ddd"),$H$33:U$67,U$70,0)),IF(DAY(EOMONTH($G106,0))&lt;30,0,VLOOKUP(5&amp;TEXT(DATE(YEAR($G106),MONTH($G106),30),"ddd"),$H$33:U$67,U$70,0)),IF(DAY(EOMONTH($G106,0))&lt;31,0,VLOOKUP(5&amp;TEXT(DATE(YEAR($G106),MONTH($G106),31),"ddd"),$H$33:U$67,U$70,0)))*SUMPRODUCT(($H$72:$H$95=$D106)*($G$72:$G$95=$C106)*(U$72:U$95))),"")</f>
        <v>0</v>
      </c>
      <c r="V106" s="139">
        <f>IFERROR(IF($I$69="DOW",IF($E106=5,(((SUMPRODUCT(($H$72:$H$95=$D106)*($G$72:$G$95=$C106)*(V$72:V$95))*(SUMPRODUCT(($H$15:$H$21=$H106)*(V$15:V$21)))))),(((SUMPRODUCT(($H$72:$H$95=$D106)*($G$72:$G$95=$C106)*(V$72:V$95)))-(SUMIFS(V$99:V$426,$C$99:$C$426,$C106,$D$99:$D$426,$D106,$E$99:$E$426,5)))*SUMPRODUCT(($H$9:$H$12=$E106)*(V$9:V$12)))*SUMPRODUCT(($H$24:$H$30=$H106)*(V$24:V$30))),VLOOKUP($E106&amp;$H106,$H$33:V$67,V$70,0)/SUM(V$33:V$60,IF(DAY(EOMONTH($G106,0))&lt;29,0,VLOOKUP(5&amp;TEXT(DATE(YEAR($G106),MONTH($G106),29),"ddd"),$H$33:V$67,V$70,0)),IF(DAY(EOMONTH($G106,0))&lt;30,0,VLOOKUP(5&amp;TEXT(DATE(YEAR($G106),MONTH($G106),30),"ddd"),$H$33:V$67,V$70,0)),IF(DAY(EOMONTH($G106,0))&lt;31,0,VLOOKUP(5&amp;TEXT(DATE(YEAR($G106),MONTH($G106),31),"ddd"),$H$33:V$67,V$70,0)))*SUMPRODUCT(($H$72:$H$95=$D106)*($G$72:$G$95=$C106)*(V$72:V$95))),"")</f>
        <v>0</v>
      </c>
      <c r="W106" s="139">
        <f>IFERROR(IF($I$69="DOW",IF($E106=5,(((SUMPRODUCT(($H$72:$H$95=$D106)*($G$72:$G$95=$C106)*(W$72:W$95))*(SUMPRODUCT(($H$15:$H$21=$H106)*(W$15:W$21)))))),(((SUMPRODUCT(($H$72:$H$95=$D106)*($G$72:$G$95=$C106)*(W$72:W$95)))-(SUMIFS(W$99:W$426,$C$99:$C$426,$C106,$D$99:$D$426,$D106,$E$99:$E$426,5)))*SUMPRODUCT(($H$9:$H$12=$E106)*(W$9:W$12)))*SUMPRODUCT(($H$24:$H$30=$H106)*(W$24:W$30))),VLOOKUP($E106&amp;$H106,$H$33:W$67,W$70,0)/SUM(W$33:W$60,IF(DAY(EOMONTH($G106,0))&lt;29,0,VLOOKUP(5&amp;TEXT(DATE(YEAR($G106),MONTH($G106),29),"ddd"),$H$33:W$67,W$70,0)),IF(DAY(EOMONTH($G106,0))&lt;30,0,VLOOKUP(5&amp;TEXT(DATE(YEAR($G106),MONTH($G106),30),"ddd"),$H$33:W$67,W$70,0)),IF(DAY(EOMONTH($G106,0))&lt;31,0,VLOOKUP(5&amp;TEXT(DATE(YEAR($G106),MONTH($G106),31),"ddd"),$H$33:W$67,W$70,0)))*SUMPRODUCT(($H$72:$H$95=$D106)*($G$72:$G$95=$C106)*(W$72:W$95))),"")</f>
        <v>138.34637551671824</v>
      </c>
      <c r="X106" s="139">
        <f>IFERROR(IF($I$69="DOW",IF($E106=5,(((SUMPRODUCT(($H$72:$H$95=$D106)*($G$72:$G$95=$C106)*(X$72:X$95))*(SUMPRODUCT(($H$15:$H$21=$H106)*(X$15:X$21)))))),(((SUMPRODUCT(($H$72:$H$95=$D106)*($G$72:$G$95=$C106)*(X$72:X$95)))-(SUMIFS(X$99:X$426,$C$99:$C$426,$C106,$D$99:$D$426,$D106,$E$99:$E$426,5)))*SUMPRODUCT(($H$9:$H$12=$E106)*(X$9:X$12)))*SUMPRODUCT(($H$24:$H$30=$H106)*(X$24:X$30))),VLOOKUP($E106&amp;$H106,$H$33:X$67,X$70,0)/SUM(X$33:X$60,IF(DAY(EOMONTH($G106,0))&lt;29,0,VLOOKUP(5&amp;TEXT(DATE(YEAR($G106),MONTH($G106),29),"ddd"),$H$33:X$67,X$70,0)),IF(DAY(EOMONTH($G106,0))&lt;30,0,VLOOKUP(5&amp;TEXT(DATE(YEAR($G106),MONTH($G106),30),"ddd"),$H$33:X$67,X$70,0)),IF(DAY(EOMONTH($G106,0))&lt;31,0,VLOOKUP(5&amp;TEXT(DATE(YEAR($G106),MONTH($G106),31),"ddd"),$H$33:X$67,X$70,0)))*SUMPRODUCT(($H$72:$H$95=$D106)*($G$72:$G$95=$C106)*(X$72:X$95))),"")</f>
        <v>78.207302836952238</v>
      </c>
      <c r="Y106" s="139" t="str">
        <f>IFERROR(IF($I$69="DOW",IF($E106=5,(((SUMPRODUCT(($H$72:$H$95=$D106)*($G$72:$G$95=$C106)*(Y$72:Y$95))*(SUMPRODUCT(($H$15:$H$21=$H106)*(Y$15:Y$21)))))),(((SUMPRODUCT(($H$72:$H$95=$D106)*($G$72:$G$95=$C106)*(Y$72:Y$95)))-(SUMIFS(Y$99:Y$426,$C$99:$C$426,$C106,$D$99:$D$426,$D106,$E$99:$E$426,5)))*SUMPRODUCT(($H$9:$H$12=$E106)*(Y$9:Y$12)))*SUMPRODUCT(($H$24:$H$30=$H106)*(Y$24:Y$30))),VLOOKUP($E106&amp;$H106,$H$33:Y$67,Y$70,0)/SUM(Y$33:Y$60,IF(DAY(EOMONTH($G106,0))&lt;29,0,VLOOKUP(5&amp;TEXT(DATE(YEAR($G106),MONTH($G106),29),"ddd"),$H$33:Y$67,Y$70,0)),IF(DAY(EOMONTH($G106,0))&lt;30,0,VLOOKUP(5&amp;TEXT(DATE(YEAR($G106),MONTH($G106),30),"ddd"),$H$33:Y$67,Y$70,0)),IF(DAY(EOMONTH($G106,0))&lt;31,0,VLOOKUP(5&amp;TEXT(DATE(YEAR($G106),MONTH($G106),31),"ddd"),$H$33:Y$67,Y$70,0)))*SUMPRODUCT(($H$72:$H$95=$D106)*($G$72:$G$95=$C106)*(Y$72:Y$95))),"")</f>
        <v/>
      </c>
      <c r="Z106" s="139" t="str">
        <f>IFERROR(IF($I$69="DOW",IF($E106=5,(((SUMPRODUCT(($H$72:$H$95=$D106)*($G$72:$G$95=$C106)*(Z$72:Z$95))*(SUMPRODUCT(($H$15:$H$21=$H106)*(Z$15:Z$21)))))),(((SUMPRODUCT(($H$72:$H$95=$D106)*($G$72:$G$95=$C106)*(Z$72:Z$95)))-(SUMIFS(Z$99:Z$426,$C$99:$C$426,$C106,$D$99:$D$426,$D106,$E$99:$E$426,5)))*SUMPRODUCT(($H$9:$H$12=$E106)*(Z$9:Z$12)))*SUMPRODUCT(($H$24:$H$30=$H106)*(Z$24:Z$30))),VLOOKUP($E106&amp;$H106,$H$33:Z$67,Z$70,0)/SUM(Z$33:Z$60,IF(DAY(EOMONTH($G106,0))&lt;29,0,VLOOKUP(5&amp;TEXT(DATE(YEAR($G106),MONTH($G106),29),"ddd"),$H$33:Z$67,Z$70,0)),IF(DAY(EOMONTH($G106,0))&lt;30,0,VLOOKUP(5&amp;TEXT(DATE(YEAR($G106),MONTH($G106),30),"ddd"),$H$33:Z$67,Z$70,0)),IF(DAY(EOMONTH($G106,0))&lt;31,0,VLOOKUP(5&amp;TEXT(DATE(YEAR($G106),MONTH($G106),31),"ddd"),$H$33:Z$67,Z$70,0)))*SUMPRODUCT(($H$72:$H$95=$D106)*($G$72:$G$95=$C106)*(Z$72:Z$95))),"")</f>
        <v/>
      </c>
      <c r="AA106" s="139" t="str">
        <f>IFERROR(IF($I$69="DOW",IF($E106=5,(((SUMPRODUCT(($H$72:$H$95=$D106)*($G$72:$G$95=$C106)*(AA$72:AA$95))*(SUMPRODUCT(($H$15:$H$21=$H106)*(AA$15:AA$21)))))),(((SUMPRODUCT(($H$72:$H$95=$D106)*($G$72:$G$95=$C106)*(AA$72:AA$95)))-(SUMIFS(AA$99:AA$426,$C$99:$C$426,$C106,$D$99:$D$426,$D106,$E$99:$E$426,5)))*SUMPRODUCT(($H$9:$H$12=$E106)*(AA$9:AA$12)))*SUMPRODUCT(($H$24:$H$30=$H106)*(AA$24:AA$30))),VLOOKUP($E106&amp;$H106,$H$33:AA$67,AA$70,0)/SUM(AA$33:AA$60,IF(DAY(EOMONTH($G106,0))&lt;29,0,VLOOKUP(5&amp;TEXT(DATE(YEAR($G106),MONTH($G106),29),"ddd"),$H$33:AA$67,AA$70,0)),IF(DAY(EOMONTH($G106,0))&lt;30,0,VLOOKUP(5&amp;TEXT(DATE(YEAR($G106),MONTH($G106),30),"ddd"),$H$33:AA$67,AA$70,0)),IF(DAY(EOMONTH($G106,0))&lt;31,0,VLOOKUP(5&amp;TEXT(DATE(YEAR($G106),MONTH($G106),31),"ddd"),$H$33:AA$67,AA$70,0)))*SUMPRODUCT(($H$72:$H$95=$D106)*($G$72:$G$95=$C106)*(AA$72:AA$95))),"")</f>
        <v/>
      </c>
      <c r="AB106" s="139" t="str">
        <f>IFERROR(IF($I$69="DOW",IF($E106=5,(((SUMPRODUCT(($H$72:$H$95=$D106)*($G$72:$G$95=$C106)*(AB$72:AB$95))*(SUMPRODUCT(($H$15:$H$21=$H106)*(AB$15:AB$21)))))),(((SUMPRODUCT(($H$72:$H$95=$D106)*($G$72:$G$95=$C106)*(AB$72:AB$95)))-(SUMIFS(AB$99:AB$426,$C$99:$C$426,$C106,$D$99:$D$426,$D106,$E$99:$E$426,5)))*SUMPRODUCT(($H$9:$H$12=$E106)*(AB$9:AB$12)))*SUMPRODUCT(($H$24:$H$30=$H106)*(AB$24:AB$30))),VLOOKUP($E106&amp;$H106,$H$33:AB$67,AB$70,0)/SUM(AB$33:AB$60,IF(DAY(EOMONTH($G106,0))&lt;29,0,VLOOKUP(5&amp;TEXT(DATE(YEAR($G106),MONTH($G106),29),"ddd"),$H$33:AB$67,AB$70,0)),IF(DAY(EOMONTH($G106,0))&lt;30,0,VLOOKUP(5&amp;TEXT(DATE(YEAR($G106),MONTH($G106),30),"ddd"),$H$33:AB$67,AB$70,0)),IF(DAY(EOMONTH($G106,0))&lt;31,0,VLOOKUP(5&amp;TEXT(DATE(YEAR($G106),MONTH($G106),31),"ddd"),$H$33:AB$67,AB$70,0)))*SUMPRODUCT(($H$72:$H$95=$D106)*($G$72:$G$95=$C106)*(AB$72:AB$95))),"")</f>
        <v/>
      </c>
      <c r="AC106" s="248"/>
      <c r="AE106" s="205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  <c r="AU106" s="139"/>
      <c r="AV106" s="139"/>
      <c r="AW106" s="139"/>
      <c r="AX106" s="139"/>
      <c r="AY106" s="236"/>
      <c r="BA106" s="209">
        <f t="shared" si="23"/>
        <v>194.47340935193893</v>
      </c>
      <c r="BB106" s="180">
        <f t="shared" si="24"/>
        <v>227.14683417315891</v>
      </c>
      <c r="BC106" s="180">
        <f t="shared" si="25"/>
        <v>108.78733097063925</v>
      </c>
      <c r="BD106" s="180">
        <f t="shared" si="26"/>
        <v>20.67765192395964</v>
      </c>
      <c r="BE106" s="180">
        <f t="shared" si="27"/>
        <v>344.31272830531236</v>
      </c>
      <c r="BF106" s="180">
        <f t="shared" si="28"/>
        <v>82.153134620132022</v>
      </c>
      <c r="BG106" s="180">
        <f t="shared" si="29"/>
        <v>245.61851100456528</v>
      </c>
      <c r="BH106" s="180">
        <f t="shared" si="30"/>
        <v>1952.6475937698376</v>
      </c>
      <c r="BI106" s="180">
        <f t="shared" si="31"/>
        <v>1825.4313999087926</v>
      </c>
      <c r="BJ106" s="180">
        <f t="shared" si="67"/>
        <v>130.06709761250812</v>
      </c>
      <c r="BK106" s="180">
        <f t="shared" si="32"/>
        <v>69.150483628367397</v>
      </c>
      <c r="BL106" s="180">
        <f t="shared" si="33"/>
        <v>91.138363493743199</v>
      </c>
      <c r="BM106" s="180">
        <f t="shared" si="34"/>
        <v>0</v>
      </c>
      <c r="BN106" s="180">
        <f t="shared" si="35"/>
        <v>0</v>
      </c>
      <c r="BO106" s="180">
        <f t="shared" si="36"/>
        <v>138.34637551671824</v>
      </c>
      <c r="BP106" s="180">
        <f t="shared" si="37"/>
        <v>78.207302836952238</v>
      </c>
      <c r="BQ106" s="180">
        <f t="shared" si="38"/>
        <v>0</v>
      </c>
      <c r="BR106" s="180">
        <f t="shared" si="39"/>
        <v>0</v>
      </c>
      <c r="BS106" s="180">
        <f t="shared" si="40"/>
        <v>0</v>
      </c>
      <c r="BT106" s="180">
        <f t="shared" si="41"/>
        <v>0</v>
      </c>
      <c r="BV106" s="214">
        <f t="shared" si="68"/>
        <v>42651</v>
      </c>
      <c r="BW106" s="175" t="str">
        <f t="shared" si="69"/>
        <v>Oct</v>
      </c>
      <c r="BX106" s="175">
        <f t="shared" si="70"/>
        <v>2016</v>
      </c>
      <c r="BY106" s="176">
        <f t="shared" si="42"/>
        <v>194.96914913820311</v>
      </c>
      <c r="BZ106" s="176">
        <f t="shared" si="43"/>
        <v>228.14922766211174</v>
      </c>
      <c r="CA106" s="176">
        <f t="shared" si="44"/>
        <v>106.6565947973766</v>
      </c>
      <c r="CB106" s="176">
        <f t="shared" si="45"/>
        <v>20.702668180427036</v>
      </c>
      <c r="CC106" s="176">
        <f t="shared" si="46"/>
        <v>339.54709220454947</v>
      </c>
      <c r="CD106" s="176">
        <f t="shared" si="47"/>
        <v>80.875329380730903</v>
      </c>
      <c r="CE106" s="176">
        <f t="shared" si="48"/>
        <v>245.61851100456533</v>
      </c>
      <c r="CF106" s="176">
        <f t="shared" si="49"/>
        <v>1968.8257838906782</v>
      </c>
      <c r="CG106" s="176">
        <f t="shared" si="50"/>
        <v>1816.1958883263158</v>
      </c>
      <c r="CH106" s="176">
        <f t="shared" si="51"/>
        <v>130.06709761250809</v>
      </c>
      <c r="CI106" s="176">
        <f t="shared" si="52"/>
        <v>69.150483628367411</v>
      </c>
      <c r="CJ106" s="176">
        <f t="shared" si="53"/>
        <v>91.138363493743199</v>
      </c>
      <c r="CK106" s="176">
        <f t="shared" si="54"/>
        <v>0</v>
      </c>
      <c r="CL106" s="176">
        <f t="shared" si="55"/>
        <v>0</v>
      </c>
      <c r="CM106" s="176">
        <f t="shared" si="56"/>
        <v>139.53950570769678</v>
      </c>
      <c r="CN106" s="176">
        <f t="shared" si="57"/>
        <v>78.003315015159231</v>
      </c>
      <c r="CO106" s="176">
        <f t="shared" si="58"/>
        <v>0</v>
      </c>
      <c r="CP106" s="176">
        <f t="shared" si="59"/>
        <v>0</v>
      </c>
      <c r="CQ106" s="176">
        <f t="shared" si="60"/>
        <v>0</v>
      </c>
      <c r="CR106" s="215">
        <f t="shared" si="61"/>
        <v>0</v>
      </c>
    </row>
    <row r="107" spans="1:96" outlineLevel="1" x14ac:dyDescent="0.25">
      <c r="A107" s="160"/>
      <c r="B107" s="197">
        <f t="shared" si="62"/>
        <v>42652</v>
      </c>
      <c r="C107" s="108">
        <f t="shared" si="63"/>
        <v>2016</v>
      </c>
      <c r="D107" s="109" t="str">
        <f t="shared" si="22"/>
        <v>Oct</v>
      </c>
      <c r="E107" s="109">
        <f t="shared" si="64"/>
        <v>2</v>
      </c>
      <c r="F107" s="109">
        <f t="shared" si="65"/>
        <v>42</v>
      </c>
      <c r="G107" s="255">
        <f t="shared" si="71"/>
        <v>42652</v>
      </c>
      <c r="H107" s="109" t="str">
        <f t="shared" si="66"/>
        <v>Sun</v>
      </c>
      <c r="I107" s="139">
        <f>IFERROR(IF($I$69="DOW",IF($E107=5,(((SUMPRODUCT(($H$72:$H$95=$D107)*($G$72:$G$95=$C107)*(I$72:I$95))*(SUMPRODUCT(($H$15:$H$21=$H107)*(I$15:I$21)))))),(((SUMPRODUCT(($H$72:$H$95=$D107)*($G$72:$G$95=$C107)*(I$72:I$95)))-(SUMIFS(I$99:I$426,$C$99:$C$426,$C107,$D$99:$D$426,$D107,$E$99:$E$426,5)))*SUMPRODUCT(($H$9:$H$12=$E107)*(I$9:I$12)))*SUMPRODUCT(($H$24:$H$30=$H107)*(I$24:I$30))),VLOOKUP($E107&amp;$H107,$H$33:I$67,I$70,0)/SUM(I$33:I$60,IF(DAY(EOMONTH($G107,0))&lt;29,0,VLOOKUP(5&amp;TEXT(DATE(YEAR($G107),MONTH($G107),29),"ddd"),$H$33:I$67,I$70,0)),IF(DAY(EOMONTH($G107,0))&lt;30,0,VLOOKUP(5&amp;TEXT(DATE(YEAR($G107),MONTH($G107),30),"ddd"),$H$33:I$67,I$70,0)),IF(DAY(EOMONTH($G107,0))&lt;31,0,VLOOKUP(5&amp;TEXT(DATE(YEAR($G107),MONTH($G107),31),"ddd"),$H$33:I$67,I$70,0)))*SUMPRODUCT(($H$72:$H$95=$D107)*($G$72:$G$95=$C107)*(I$72:I$95))),"")</f>
        <v>196.40978993764566</v>
      </c>
      <c r="J107" s="139">
        <f>IFERROR(IF($I$69="DOW",IF($E107=5,(((SUMPRODUCT(($H$72:$H$95=$D107)*($G$72:$G$95=$C107)*(J$72:J$95))*(SUMPRODUCT(($H$15:$H$21=$H107)*(J$15:J$21)))))),(((SUMPRODUCT(($H$72:$H$95=$D107)*($G$72:$G$95=$C107)*(J$72:J$95)))-(SUMIFS(J$99:J$426,$C$99:$C$426,$C107,$D$99:$D$426,$D107,$E$99:$E$426,5)))*SUMPRODUCT(($H$9:$H$12=$E107)*(J$9:J$12)))*SUMPRODUCT(($H$24:$H$30=$H107)*(J$24:J$30))),VLOOKUP($E107&amp;$H107,$H$33:J$67,J$70,0)/SUM(J$33:J$60,IF(DAY(EOMONTH($G107,0))&lt;29,0,VLOOKUP(5&amp;TEXT(DATE(YEAR($G107),MONTH($G107),29),"ddd"),$H$33:J$67,J$70,0)),IF(DAY(EOMONTH($G107,0))&lt;30,0,VLOOKUP(5&amp;TEXT(DATE(YEAR($G107),MONTH($G107),30),"ddd"),$H$33:J$67,J$70,0)),IF(DAY(EOMONTH($G107,0))&lt;31,0,VLOOKUP(5&amp;TEXT(DATE(YEAR($G107),MONTH($G107),31),"ddd"),$H$33:J$67,J$70,0)))*SUMPRODUCT(($H$72:$H$95=$D107)*($G$72:$G$95=$C107)*(J$72:J$95))),"")</f>
        <v>193.02760362491668</v>
      </c>
      <c r="K107" s="139">
        <f>IFERROR(IF($I$69="DOW",IF($E107=5,(((SUMPRODUCT(($H$72:$H$95=$D107)*($G$72:$G$95=$C107)*(K$72:K$95))*(SUMPRODUCT(($H$15:$H$21=$H107)*(K$15:K$21)))))),(((SUMPRODUCT(($H$72:$H$95=$D107)*($G$72:$G$95=$C107)*(K$72:K$95)))-(SUMIFS(K$99:K$426,$C$99:$C$426,$C107,$D$99:$D$426,$D107,$E$99:$E$426,5)))*SUMPRODUCT(($H$9:$H$12=$E107)*(K$9:K$12)))*SUMPRODUCT(($H$24:$H$30=$H107)*(K$24:K$30))),VLOOKUP($E107&amp;$H107,$H$33:K$67,K$70,0)/SUM(K$33:K$60,IF(DAY(EOMONTH($G107,0))&lt;29,0,VLOOKUP(5&amp;TEXT(DATE(YEAR($G107),MONTH($G107),29),"ddd"),$H$33:K$67,K$70,0)),IF(DAY(EOMONTH($G107,0))&lt;30,0,VLOOKUP(5&amp;TEXT(DATE(YEAR($G107),MONTH($G107),30),"ddd"),$H$33:K$67,K$70,0)),IF(DAY(EOMONTH($G107,0))&lt;31,0,VLOOKUP(5&amp;TEXT(DATE(YEAR($G107),MONTH($G107),31),"ddd"),$H$33:K$67,K$70,0)))*SUMPRODUCT(($H$72:$H$95=$D107)*($G$72:$G$95=$C107)*(K$72:K$95))),"")</f>
        <v>85.412424838761908</v>
      </c>
      <c r="L107" s="139">
        <f>IFERROR(IF($I$69="DOW",IF($E107=5,(((SUMPRODUCT(($H$72:$H$95=$D107)*($G$72:$G$95=$C107)*(L$72:L$95))*(SUMPRODUCT(($H$15:$H$21=$H107)*(L$15:L$21)))))),(((SUMPRODUCT(($H$72:$H$95=$D107)*($G$72:$G$95=$C107)*(L$72:L$95)))-(SUMIFS(L$99:L$426,$C$99:$C$426,$C107,$D$99:$D$426,$D107,$E$99:$E$426,5)))*SUMPRODUCT(($H$9:$H$12=$E107)*(L$9:L$12)))*SUMPRODUCT(($H$24:$H$30=$H107)*(L$24:L$30))),VLOOKUP($E107&amp;$H107,$H$33:L$67,L$70,0)/SUM(L$33:L$60,IF(DAY(EOMONTH($G107,0))&lt;29,0,VLOOKUP(5&amp;TEXT(DATE(YEAR($G107),MONTH($G107),29),"ddd"),$H$33:L$67,L$70,0)),IF(DAY(EOMONTH($G107,0))&lt;30,0,VLOOKUP(5&amp;TEXT(DATE(YEAR($G107),MONTH($G107),30),"ddd"),$H$33:L$67,L$70,0)),IF(DAY(EOMONTH($G107,0))&lt;31,0,VLOOKUP(5&amp;TEXT(DATE(YEAR($G107),MONTH($G107),31),"ddd"),$H$33:L$67,L$70,0)))*SUMPRODUCT(($H$72:$H$95=$D107)*($G$72:$G$95=$C107)*(L$72:L$95))),"")</f>
        <v>22.800887109498767</v>
      </c>
      <c r="M107" s="139">
        <f>IFERROR(IF($I$69="DOW",IF($E107=5,(((SUMPRODUCT(($H$72:$H$95=$D107)*($G$72:$G$95=$C107)*(M$72:M$95))*(SUMPRODUCT(($H$15:$H$21=$H107)*(M$15:M$21)))))),(((SUMPRODUCT(($H$72:$H$95=$D107)*($G$72:$G$95=$C107)*(M$72:M$95)))-(SUMIFS(M$99:M$426,$C$99:$C$426,$C107,$D$99:$D$426,$D107,$E$99:$E$426,5)))*SUMPRODUCT(($H$9:$H$12=$E107)*(M$9:M$12)))*SUMPRODUCT(($H$24:$H$30=$H107)*(M$24:M$30))),VLOOKUP($E107&amp;$H107,$H$33:M$67,M$70,0)/SUM(M$33:M$60,IF(DAY(EOMONTH($G107,0))&lt;29,0,VLOOKUP(5&amp;TEXT(DATE(YEAR($G107),MONTH($G107),29),"ddd"),$H$33:M$67,M$70,0)),IF(DAY(EOMONTH($G107,0))&lt;30,0,VLOOKUP(5&amp;TEXT(DATE(YEAR($G107),MONTH($G107),30),"ddd"),$H$33:M$67,M$70,0)),IF(DAY(EOMONTH($G107,0))&lt;31,0,VLOOKUP(5&amp;TEXT(DATE(YEAR($G107),MONTH($G107),31),"ddd"),$H$33:M$67,M$70,0)))*SUMPRODUCT(($H$72:$H$95=$D107)*($G$72:$G$95=$C107)*(M$72:M$95))),"")</f>
        <v>286.42762517727846</v>
      </c>
      <c r="N107" s="139">
        <f>IFERROR(IF($I$69="DOW",IF($E107=5,(((SUMPRODUCT(($H$72:$H$95=$D107)*($G$72:$G$95=$C107)*(N$72:N$95))*(SUMPRODUCT(($H$15:$H$21=$H107)*(N$15:N$21)))))),(((SUMPRODUCT(($H$72:$H$95=$D107)*($G$72:$G$95=$C107)*(N$72:N$95)))-(SUMIFS(N$99:N$426,$C$99:$C$426,$C107,$D$99:$D$426,$D107,$E$99:$E$426,5)))*SUMPRODUCT(($H$9:$H$12=$E107)*(N$9:N$12)))*SUMPRODUCT(($H$24:$H$30=$H107)*(N$24:N$30))),VLOOKUP($E107&amp;$H107,$H$33:N$67,N$70,0)/SUM(N$33:N$60,IF(DAY(EOMONTH($G107,0))&lt;29,0,VLOOKUP(5&amp;TEXT(DATE(YEAR($G107),MONTH($G107),29),"ddd"),$H$33:N$67,N$70,0)),IF(DAY(EOMONTH($G107,0))&lt;30,0,VLOOKUP(5&amp;TEXT(DATE(YEAR($G107),MONTH($G107),30),"ddd"),$H$33:N$67,N$70,0)),IF(DAY(EOMONTH($G107,0))&lt;31,0,VLOOKUP(5&amp;TEXT(DATE(YEAR($G107),MONTH($G107),31),"ddd"),$H$33:N$67,N$70,0)))*SUMPRODUCT(($H$72:$H$95=$D107)*($G$72:$G$95=$C107)*(N$72:N$95))),"")</f>
        <v>69.548830290862881</v>
      </c>
      <c r="O107" s="139">
        <f>IFERROR(IF($I$69="DOW",IF($E107=5,(((SUMPRODUCT(($H$72:$H$95=$D107)*($G$72:$G$95=$C107)*(O$72:O$95))*(SUMPRODUCT(($H$15:$H$21=$H107)*(O$15:O$21)))))),(((SUMPRODUCT(($H$72:$H$95=$D107)*($G$72:$G$95=$C107)*(O$72:O$95)))-(SUMIFS(O$99:O$426,$C$99:$C$426,$C107,$D$99:$D$426,$D107,$E$99:$E$426,5)))*SUMPRODUCT(($H$9:$H$12=$E107)*(O$9:O$12)))*SUMPRODUCT(($H$24:$H$30=$H107)*(O$24:O$30))),VLOOKUP($E107&amp;$H107,$H$33:O$67,O$70,0)/SUM(O$33:O$60,IF(DAY(EOMONTH($G107,0))&lt;29,0,VLOOKUP(5&amp;TEXT(DATE(YEAR($G107),MONTH($G107),29),"ddd"),$H$33:O$67,O$70,0)),IF(DAY(EOMONTH($G107,0))&lt;30,0,VLOOKUP(5&amp;TEXT(DATE(YEAR($G107),MONTH($G107),30),"ddd"),$H$33:O$67,O$70,0)),IF(DAY(EOMONTH($G107,0))&lt;31,0,VLOOKUP(5&amp;TEXT(DATE(YEAR($G107),MONTH($G107),31),"ddd"),$H$33:O$67,O$70,0)))*SUMPRODUCT(($H$72:$H$95=$D107)*($G$72:$G$95=$C107)*(O$72:O$95))),"")</f>
        <v>228.47260899384821</v>
      </c>
      <c r="P107" s="139">
        <f>IFERROR(IF($I$69="DOW",IF($E107=5,(((SUMPRODUCT(($H$72:$H$95=$D107)*($G$72:$G$95=$C107)*(P$72:P$95))*(SUMPRODUCT(($H$15:$H$21=$H107)*(P$15:P$21)))))),(((SUMPRODUCT(($H$72:$H$95=$D107)*($G$72:$G$95=$C107)*(P$72:P$95)))-(SUMIFS(P$99:P$426,$C$99:$C$426,$C107,$D$99:$D$426,$D107,$E$99:$E$426,5)))*SUMPRODUCT(($H$9:$H$12=$E107)*(P$9:P$12)))*SUMPRODUCT(($H$24:$H$30=$H107)*(P$24:P$30))),VLOOKUP($E107&amp;$H107,$H$33:P$67,P$70,0)/SUM(P$33:P$60,IF(DAY(EOMONTH($G107,0))&lt;29,0,VLOOKUP(5&amp;TEXT(DATE(YEAR($G107),MONTH($G107),29),"ddd"),$H$33:P$67,P$70,0)),IF(DAY(EOMONTH($G107,0))&lt;30,0,VLOOKUP(5&amp;TEXT(DATE(YEAR($G107),MONTH($G107),30),"ddd"),$H$33:P$67,P$70,0)),IF(DAY(EOMONTH($G107,0))&lt;31,0,VLOOKUP(5&amp;TEXT(DATE(YEAR($G107),MONTH($G107),31),"ddd"),$H$33:P$67,P$70,0)))*SUMPRODUCT(($H$72:$H$95=$D107)*($G$72:$G$95=$C107)*(P$72:P$95))),"")</f>
        <v>1570.5550888905398</v>
      </c>
      <c r="Q107" s="139">
        <f>IFERROR(IF($I$69="DOW",IF($E107=5,(((SUMPRODUCT(($H$72:$H$95=$D107)*($G$72:$G$95=$C107)*(Q$72:Q$95))*(SUMPRODUCT(($H$15:$H$21=$H107)*(Q$15:Q$21)))))),(((SUMPRODUCT(($H$72:$H$95=$D107)*($G$72:$G$95=$C107)*(Q$72:Q$95)))-(SUMIFS(Q$99:Q$426,$C$99:$C$426,$C107,$D$99:$D$426,$D107,$E$99:$E$426,5)))*SUMPRODUCT(($H$9:$H$12=$E107)*(Q$9:Q$12)))*SUMPRODUCT(($H$24:$H$30=$H107)*(Q$24:Q$30))),VLOOKUP($E107&amp;$H107,$H$33:Q$67,Q$70,0)/SUM(Q$33:Q$60,IF(DAY(EOMONTH($G107,0))&lt;29,0,VLOOKUP(5&amp;TEXT(DATE(YEAR($G107),MONTH($G107),29),"ddd"),$H$33:Q$67,Q$70,0)),IF(DAY(EOMONTH($G107,0))&lt;30,0,VLOOKUP(5&amp;TEXT(DATE(YEAR($G107),MONTH($G107),30),"ddd"),$H$33:Q$67,Q$70,0)),IF(DAY(EOMONTH($G107,0))&lt;31,0,VLOOKUP(5&amp;TEXT(DATE(YEAR($G107),MONTH($G107),31),"ddd"),$H$33:Q$67,Q$70,0)))*SUMPRODUCT(($H$72:$H$95=$D107)*($G$72:$G$95=$C107)*(Q$72:Q$95))),"")</f>
        <v>1517.1809080610917</v>
      </c>
      <c r="R107" s="139">
        <f>IFERROR(IF($I$69="DOW",IF($E107=5,(((SUMPRODUCT(($H$72:$H$95=$D107)*($G$72:$G$95=$C107)*(R$72:R$95))*(SUMPRODUCT(($H$15:$H$21=$H107)*(R$15:R$21)))))),(((SUMPRODUCT(($H$72:$H$95=$D107)*($G$72:$G$95=$C107)*(R$72:R$95)))-(SUMIFS(R$99:R$426,$C$99:$C$426,$C107,$D$99:$D$426,$D107,$E$99:$E$426,5)))*SUMPRODUCT(($H$9:$H$12=$E107)*(R$9:R$12)))*SUMPRODUCT(($H$24:$H$30=$H107)*(R$24:R$30))),VLOOKUP($E107&amp;$H107,$H$33:R$67,R$70,0)/SUM(R$33:R$60,IF(DAY(EOMONTH($G107,0))&lt;29,0,VLOOKUP(5&amp;TEXT(DATE(YEAR($G107),MONTH($G107),29),"ddd"),$H$33:R$67,R$70,0)),IF(DAY(EOMONTH($G107,0))&lt;30,0,VLOOKUP(5&amp;TEXT(DATE(YEAR($G107),MONTH($G107),30),"ddd"),$H$33:R$67,R$70,0)),IF(DAY(EOMONTH($G107,0))&lt;31,0,VLOOKUP(5&amp;TEXT(DATE(YEAR($G107),MONTH($G107),31),"ddd"),$H$33:R$67,R$70,0)))*SUMPRODUCT(($H$72:$H$95=$D107)*($G$72:$G$95=$C107)*(R$72:R$95))),"")</f>
        <v>122.02912106501439</v>
      </c>
      <c r="S107" s="139">
        <f>IFERROR(IF($I$69="DOW",IF($E107=5,(((SUMPRODUCT(($H$72:$H$95=$D107)*($G$72:$G$95=$C107)*(S$72:S$95))*(SUMPRODUCT(($H$15:$H$21=$H107)*(S$15:S$21)))))),(((SUMPRODUCT(($H$72:$H$95=$D107)*($G$72:$G$95=$C107)*(S$72:S$95)))-(SUMIFS(S$99:S$426,$C$99:$C$426,$C107,$D$99:$D$426,$D107,$E$99:$E$426,5)))*SUMPRODUCT(($H$9:$H$12=$E107)*(S$9:S$12)))*SUMPRODUCT(($H$24:$H$30=$H107)*(S$24:S$30))),VLOOKUP($E107&amp;$H107,$H$33:S$67,S$70,0)/SUM(S$33:S$60,IF(DAY(EOMONTH($G107,0))&lt;29,0,VLOOKUP(5&amp;TEXT(DATE(YEAR($G107),MONTH($G107),29),"ddd"),$H$33:S$67,S$70,0)),IF(DAY(EOMONTH($G107,0))&lt;30,0,VLOOKUP(5&amp;TEXT(DATE(YEAR($G107),MONTH($G107),30),"ddd"),$H$33:S$67,S$70,0)),IF(DAY(EOMONTH($G107,0))&lt;31,0,VLOOKUP(5&amp;TEXT(DATE(YEAR($G107),MONTH($G107),31),"ddd"),$H$33:S$67,S$70,0)))*SUMPRODUCT(($H$72:$H$95=$D107)*($G$72:$G$95=$C107)*(S$72:S$95))),"")</f>
        <v>52.441226706345262</v>
      </c>
      <c r="T107" s="139">
        <f>IFERROR(IF($I$69="DOW",IF($E107=5,(((SUMPRODUCT(($H$72:$H$95=$D107)*($G$72:$G$95=$C107)*(T$72:T$95))*(SUMPRODUCT(($H$15:$H$21=$H107)*(T$15:T$21)))))),(((SUMPRODUCT(($H$72:$H$95=$D107)*($G$72:$G$95=$C107)*(T$72:T$95)))-(SUMIFS(T$99:T$426,$C$99:$C$426,$C107,$D$99:$D$426,$D107,$E$99:$E$426,5)))*SUMPRODUCT(($H$9:$H$12=$E107)*(T$9:T$12)))*SUMPRODUCT(($H$24:$H$30=$H107)*(T$24:T$30))),VLOOKUP($E107&amp;$H107,$H$33:T$67,T$70,0)/SUM(T$33:T$60,IF(DAY(EOMONTH($G107,0))&lt;29,0,VLOOKUP(5&amp;TEXT(DATE(YEAR($G107),MONTH($G107),29),"ddd"),$H$33:T$67,T$70,0)),IF(DAY(EOMONTH($G107,0))&lt;30,0,VLOOKUP(5&amp;TEXT(DATE(YEAR($G107),MONTH($G107),30),"ddd"),$H$33:T$67,T$70,0)),IF(DAY(EOMONTH($G107,0))&lt;31,0,VLOOKUP(5&amp;TEXT(DATE(YEAR($G107),MONTH($G107),31),"ddd"),$H$33:T$67,T$70,0)))*SUMPRODUCT(($H$72:$H$95=$D107)*($G$72:$G$95=$C107)*(T$72:T$95))),"")</f>
        <v>107.6372301073467</v>
      </c>
      <c r="U107" s="139">
        <f>IFERROR(IF($I$69="DOW",IF($E107=5,(((SUMPRODUCT(($H$72:$H$95=$D107)*($G$72:$G$95=$C107)*(U$72:U$95))*(SUMPRODUCT(($H$15:$H$21=$H107)*(U$15:U$21)))))),(((SUMPRODUCT(($H$72:$H$95=$D107)*($G$72:$G$95=$C107)*(U$72:U$95)))-(SUMIFS(U$99:U$426,$C$99:$C$426,$C107,$D$99:$D$426,$D107,$E$99:$E$426,5)))*SUMPRODUCT(($H$9:$H$12=$E107)*(U$9:U$12)))*SUMPRODUCT(($H$24:$H$30=$H107)*(U$24:U$30))),VLOOKUP($E107&amp;$H107,$H$33:U$67,U$70,0)/SUM(U$33:U$60,IF(DAY(EOMONTH($G107,0))&lt;29,0,VLOOKUP(5&amp;TEXT(DATE(YEAR($G107),MONTH($G107),29),"ddd"),$H$33:U$67,U$70,0)),IF(DAY(EOMONTH($G107,0))&lt;30,0,VLOOKUP(5&amp;TEXT(DATE(YEAR($G107),MONTH($G107),30),"ddd"),$H$33:U$67,U$70,0)),IF(DAY(EOMONTH($G107,0))&lt;31,0,VLOOKUP(5&amp;TEXT(DATE(YEAR($G107),MONTH($G107),31),"ddd"),$H$33:U$67,U$70,0)))*SUMPRODUCT(($H$72:$H$95=$D107)*($G$72:$G$95=$C107)*(U$72:U$95))),"")</f>
        <v>0</v>
      </c>
      <c r="V107" s="139">
        <f>IFERROR(IF($I$69="DOW",IF($E107=5,(((SUMPRODUCT(($H$72:$H$95=$D107)*($G$72:$G$95=$C107)*(V$72:V$95))*(SUMPRODUCT(($H$15:$H$21=$H107)*(V$15:V$21)))))),(((SUMPRODUCT(($H$72:$H$95=$D107)*($G$72:$G$95=$C107)*(V$72:V$95)))-(SUMIFS(V$99:V$426,$C$99:$C$426,$C107,$D$99:$D$426,$D107,$E$99:$E$426,5)))*SUMPRODUCT(($H$9:$H$12=$E107)*(V$9:V$12)))*SUMPRODUCT(($H$24:$H$30=$H107)*(V$24:V$30))),VLOOKUP($E107&amp;$H107,$H$33:V$67,V$70,0)/SUM(V$33:V$60,IF(DAY(EOMONTH($G107,0))&lt;29,0,VLOOKUP(5&amp;TEXT(DATE(YEAR($G107),MONTH($G107),29),"ddd"),$H$33:V$67,V$70,0)),IF(DAY(EOMONTH($G107,0))&lt;30,0,VLOOKUP(5&amp;TEXT(DATE(YEAR($G107),MONTH($G107),30),"ddd"),$H$33:V$67,V$70,0)),IF(DAY(EOMONTH($G107,0))&lt;31,0,VLOOKUP(5&amp;TEXT(DATE(YEAR($G107),MONTH($G107),31),"ddd"),$H$33:V$67,V$70,0)))*SUMPRODUCT(($H$72:$H$95=$D107)*($G$72:$G$95=$C107)*(V$72:V$95))),"")</f>
        <v>0</v>
      </c>
      <c r="W107" s="139">
        <f>IFERROR(IF($I$69="DOW",IF($E107=5,(((SUMPRODUCT(($H$72:$H$95=$D107)*($G$72:$G$95=$C107)*(W$72:W$95))*(SUMPRODUCT(($H$15:$H$21=$H107)*(W$15:W$21)))))),(((SUMPRODUCT(($H$72:$H$95=$D107)*($G$72:$G$95=$C107)*(W$72:W$95)))-(SUMIFS(W$99:W$426,$C$99:$C$426,$C107,$D$99:$D$426,$D107,$E$99:$E$426,5)))*SUMPRODUCT(($H$9:$H$12=$E107)*(W$9:W$12)))*SUMPRODUCT(($H$24:$H$30=$H107)*(W$24:W$30))),VLOOKUP($E107&amp;$H107,$H$33:W$67,W$70,0)/SUM(W$33:W$60,IF(DAY(EOMONTH($G107,0))&lt;29,0,VLOOKUP(5&amp;TEXT(DATE(YEAR($G107),MONTH($G107),29),"ddd"),$H$33:W$67,W$70,0)),IF(DAY(EOMONTH($G107,0))&lt;30,0,VLOOKUP(5&amp;TEXT(DATE(YEAR($G107),MONTH($G107),30),"ddd"),$H$33:W$67,W$70,0)),IF(DAY(EOMONTH($G107,0))&lt;31,0,VLOOKUP(5&amp;TEXT(DATE(YEAR($G107),MONTH($G107),31),"ddd"),$H$33:W$67,W$70,0)))*SUMPRODUCT(($H$72:$H$95=$D107)*($G$72:$G$95=$C107)*(W$72:W$95))),"")</f>
        <v>130.13200246167523</v>
      </c>
      <c r="X107" s="139">
        <f>IFERROR(IF($I$69="DOW",IF($E107=5,(((SUMPRODUCT(($H$72:$H$95=$D107)*($G$72:$G$95=$C107)*(X$72:X$95))*(SUMPRODUCT(($H$15:$H$21=$H107)*(X$15:X$21)))))),(((SUMPRODUCT(($H$72:$H$95=$D107)*($G$72:$G$95=$C107)*(X$72:X$95)))-(SUMIFS(X$99:X$426,$C$99:$C$426,$C107,$D$99:$D$426,$D107,$E$99:$E$426,5)))*SUMPRODUCT(($H$9:$H$12=$E107)*(X$9:X$12)))*SUMPRODUCT(($H$24:$H$30=$H107)*(X$24:X$30))),VLOOKUP($E107&amp;$H107,$H$33:X$67,X$70,0)/SUM(X$33:X$60,IF(DAY(EOMONTH($G107,0))&lt;29,0,VLOOKUP(5&amp;TEXT(DATE(YEAR($G107),MONTH($G107),29),"ddd"),$H$33:X$67,X$70,0)),IF(DAY(EOMONTH($G107,0))&lt;30,0,VLOOKUP(5&amp;TEXT(DATE(YEAR($G107),MONTH($G107),30),"ddd"),$H$33:X$67,X$70,0)),IF(DAY(EOMONTH($G107,0))&lt;31,0,VLOOKUP(5&amp;TEXT(DATE(YEAR($G107),MONTH($G107),31),"ddd"),$H$33:X$67,X$70,0)))*SUMPRODUCT(($H$72:$H$95=$D107)*($G$72:$G$95=$C107)*(X$72:X$95))),"")</f>
        <v>61.166600808348264</v>
      </c>
      <c r="Y107" s="139" t="str">
        <f>IFERROR(IF($I$69="DOW",IF($E107=5,(((SUMPRODUCT(($H$72:$H$95=$D107)*($G$72:$G$95=$C107)*(Y$72:Y$95))*(SUMPRODUCT(($H$15:$H$21=$H107)*(Y$15:Y$21)))))),(((SUMPRODUCT(($H$72:$H$95=$D107)*($G$72:$G$95=$C107)*(Y$72:Y$95)))-(SUMIFS(Y$99:Y$426,$C$99:$C$426,$C107,$D$99:$D$426,$D107,$E$99:$E$426,5)))*SUMPRODUCT(($H$9:$H$12=$E107)*(Y$9:Y$12)))*SUMPRODUCT(($H$24:$H$30=$H107)*(Y$24:Y$30))),VLOOKUP($E107&amp;$H107,$H$33:Y$67,Y$70,0)/SUM(Y$33:Y$60,IF(DAY(EOMONTH($G107,0))&lt;29,0,VLOOKUP(5&amp;TEXT(DATE(YEAR($G107),MONTH($G107),29),"ddd"),$H$33:Y$67,Y$70,0)),IF(DAY(EOMONTH($G107,0))&lt;30,0,VLOOKUP(5&amp;TEXT(DATE(YEAR($G107),MONTH($G107),30),"ddd"),$H$33:Y$67,Y$70,0)),IF(DAY(EOMONTH($G107,0))&lt;31,0,VLOOKUP(5&amp;TEXT(DATE(YEAR($G107),MONTH($G107),31),"ddd"),$H$33:Y$67,Y$70,0)))*SUMPRODUCT(($H$72:$H$95=$D107)*($G$72:$G$95=$C107)*(Y$72:Y$95))),"")</f>
        <v/>
      </c>
      <c r="Z107" s="139" t="str">
        <f>IFERROR(IF($I$69="DOW",IF($E107=5,(((SUMPRODUCT(($H$72:$H$95=$D107)*($G$72:$G$95=$C107)*(Z$72:Z$95))*(SUMPRODUCT(($H$15:$H$21=$H107)*(Z$15:Z$21)))))),(((SUMPRODUCT(($H$72:$H$95=$D107)*($G$72:$G$95=$C107)*(Z$72:Z$95)))-(SUMIFS(Z$99:Z$426,$C$99:$C$426,$C107,$D$99:$D$426,$D107,$E$99:$E$426,5)))*SUMPRODUCT(($H$9:$H$12=$E107)*(Z$9:Z$12)))*SUMPRODUCT(($H$24:$H$30=$H107)*(Z$24:Z$30))),VLOOKUP($E107&amp;$H107,$H$33:Z$67,Z$70,0)/SUM(Z$33:Z$60,IF(DAY(EOMONTH($G107,0))&lt;29,0,VLOOKUP(5&amp;TEXT(DATE(YEAR($G107),MONTH($G107),29),"ddd"),$H$33:Z$67,Z$70,0)),IF(DAY(EOMONTH($G107,0))&lt;30,0,VLOOKUP(5&amp;TEXT(DATE(YEAR($G107),MONTH($G107),30),"ddd"),$H$33:Z$67,Z$70,0)),IF(DAY(EOMONTH($G107,0))&lt;31,0,VLOOKUP(5&amp;TEXT(DATE(YEAR($G107),MONTH($G107),31),"ddd"),$H$33:Z$67,Z$70,0)))*SUMPRODUCT(($H$72:$H$95=$D107)*($G$72:$G$95=$C107)*(Z$72:Z$95))),"")</f>
        <v/>
      </c>
      <c r="AA107" s="139" t="str">
        <f>IFERROR(IF($I$69="DOW",IF($E107=5,(((SUMPRODUCT(($H$72:$H$95=$D107)*($G$72:$G$95=$C107)*(AA$72:AA$95))*(SUMPRODUCT(($H$15:$H$21=$H107)*(AA$15:AA$21)))))),(((SUMPRODUCT(($H$72:$H$95=$D107)*($G$72:$G$95=$C107)*(AA$72:AA$95)))-(SUMIFS(AA$99:AA$426,$C$99:$C$426,$C107,$D$99:$D$426,$D107,$E$99:$E$426,5)))*SUMPRODUCT(($H$9:$H$12=$E107)*(AA$9:AA$12)))*SUMPRODUCT(($H$24:$H$30=$H107)*(AA$24:AA$30))),VLOOKUP($E107&amp;$H107,$H$33:AA$67,AA$70,0)/SUM(AA$33:AA$60,IF(DAY(EOMONTH($G107,0))&lt;29,0,VLOOKUP(5&amp;TEXT(DATE(YEAR($G107),MONTH($G107),29),"ddd"),$H$33:AA$67,AA$70,0)),IF(DAY(EOMONTH($G107,0))&lt;30,0,VLOOKUP(5&amp;TEXT(DATE(YEAR($G107),MONTH($G107),30),"ddd"),$H$33:AA$67,AA$70,0)),IF(DAY(EOMONTH($G107,0))&lt;31,0,VLOOKUP(5&amp;TEXT(DATE(YEAR($G107),MONTH($G107),31),"ddd"),$H$33:AA$67,AA$70,0)))*SUMPRODUCT(($H$72:$H$95=$D107)*($G$72:$G$95=$C107)*(AA$72:AA$95))),"")</f>
        <v/>
      </c>
      <c r="AB107" s="139" t="str">
        <f>IFERROR(IF($I$69="DOW",IF($E107=5,(((SUMPRODUCT(($H$72:$H$95=$D107)*($G$72:$G$95=$C107)*(AB$72:AB$95))*(SUMPRODUCT(($H$15:$H$21=$H107)*(AB$15:AB$21)))))),(((SUMPRODUCT(($H$72:$H$95=$D107)*($G$72:$G$95=$C107)*(AB$72:AB$95)))-(SUMIFS(AB$99:AB$426,$C$99:$C$426,$C107,$D$99:$D$426,$D107,$E$99:$E$426,5)))*SUMPRODUCT(($H$9:$H$12=$E107)*(AB$9:AB$12)))*SUMPRODUCT(($H$24:$H$30=$H107)*(AB$24:AB$30))),VLOOKUP($E107&amp;$H107,$H$33:AB$67,AB$70,0)/SUM(AB$33:AB$60,IF(DAY(EOMONTH($G107,0))&lt;29,0,VLOOKUP(5&amp;TEXT(DATE(YEAR($G107),MONTH($G107),29),"ddd"),$H$33:AB$67,AB$70,0)),IF(DAY(EOMONTH($G107,0))&lt;30,0,VLOOKUP(5&amp;TEXT(DATE(YEAR($G107),MONTH($G107),30),"ddd"),$H$33:AB$67,AB$70,0)),IF(DAY(EOMONTH($G107,0))&lt;31,0,VLOOKUP(5&amp;TEXT(DATE(YEAR($G107),MONTH($G107),31),"ddd"),$H$33:AB$67,AB$70,0)))*SUMPRODUCT(($H$72:$H$95=$D107)*($G$72:$G$95=$C107)*(AB$72:AB$95))),"")</f>
        <v/>
      </c>
      <c r="AC107" s="236"/>
      <c r="AE107" s="206">
        <v>-7.8125E-2</v>
      </c>
      <c r="AF107" s="181">
        <v>-0.14461538461538459</v>
      </c>
      <c r="AG107" s="181">
        <v>5.7692307692307709E-2</v>
      </c>
      <c r="AH107" s="181">
        <v>-3.5714285714285698E-2</v>
      </c>
      <c r="AI107" s="181">
        <v>0.23167155425219943</v>
      </c>
      <c r="AJ107" s="181">
        <v>0.16265060240963858</v>
      </c>
      <c r="AK107" s="139"/>
      <c r="AL107" s="181">
        <v>-1.170819573701587E-2</v>
      </c>
      <c r="AM107" s="181">
        <v>-6.6981875492513776E-2</v>
      </c>
      <c r="AN107" s="139"/>
      <c r="AO107" s="139"/>
      <c r="AP107" s="139"/>
      <c r="AQ107" s="139"/>
      <c r="AR107" s="139"/>
      <c r="AS107" s="181">
        <v>0.18959107806691455</v>
      </c>
      <c r="AT107" s="181">
        <v>2.7027027027026973E-2</v>
      </c>
      <c r="AU107" s="139"/>
      <c r="AV107" s="139"/>
      <c r="AW107" s="139"/>
      <c r="AX107" s="139"/>
      <c r="AY107" s="236"/>
      <c r="BA107" s="209">
        <f t="shared" si="23"/>
        <v>181.06527509876707</v>
      </c>
      <c r="BB107" s="180">
        <f t="shared" si="24"/>
        <v>165.11284248531334</v>
      </c>
      <c r="BC107" s="180">
        <f t="shared" si="25"/>
        <v>90.340064733305866</v>
      </c>
      <c r="BD107" s="180">
        <f t="shared" si="26"/>
        <v>21.986569712730955</v>
      </c>
      <c r="BE107" s="180">
        <f t="shared" si="27"/>
        <v>352.78475828286497</v>
      </c>
      <c r="BF107" s="180">
        <f t="shared" si="28"/>
        <v>80.860989434557453</v>
      </c>
      <c r="BG107" s="180">
        <f t="shared" si="29"/>
        <v>228.47260899384821</v>
      </c>
      <c r="BH107" s="180">
        <f t="shared" si="30"/>
        <v>1552.1667224940429</v>
      </c>
      <c r="BI107" s="180">
        <f t="shared" si="31"/>
        <v>1415.5572853777246</v>
      </c>
      <c r="BJ107" s="180">
        <f t="shared" si="67"/>
        <v>122.02912106501439</v>
      </c>
      <c r="BK107" s="180">
        <f t="shared" si="32"/>
        <v>52.441226706345262</v>
      </c>
      <c r="BL107" s="180">
        <f t="shared" si="33"/>
        <v>107.6372301073467</v>
      </c>
      <c r="BM107" s="180">
        <f t="shared" si="34"/>
        <v>0</v>
      </c>
      <c r="BN107" s="180">
        <f t="shared" si="35"/>
        <v>0</v>
      </c>
      <c r="BO107" s="180">
        <f t="shared" si="36"/>
        <v>154.80386909939062</v>
      </c>
      <c r="BP107" s="180">
        <f t="shared" si="37"/>
        <v>62.81975218154686</v>
      </c>
      <c r="BQ107" s="180">
        <f t="shared" si="38"/>
        <v>0</v>
      </c>
      <c r="BR107" s="180">
        <f t="shared" si="39"/>
        <v>0</v>
      </c>
      <c r="BS107" s="180">
        <f t="shared" si="40"/>
        <v>0</v>
      </c>
      <c r="BT107" s="180">
        <f t="shared" si="41"/>
        <v>0</v>
      </c>
      <c r="BV107" s="214">
        <f t="shared" si="68"/>
        <v>42652</v>
      </c>
      <c r="BW107" s="175" t="str">
        <f t="shared" si="69"/>
        <v>Oct</v>
      </c>
      <c r="BX107" s="175">
        <f t="shared" si="70"/>
        <v>2016</v>
      </c>
      <c r="BY107" s="176">
        <f t="shared" si="42"/>
        <v>181.52683568474356</v>
      </c>
      <c r="BZ107" s="176">
        <f t="shared" si="43"/>
        <v>165.84148146834053</v>
      </c>
      <c r="CA107" s="176">
        <f t="shared" si="44"/>
        <v>88.570641381297193</v>
      </c>
      <c r="CB107" s="176">
        <f t="shared" si="45"/>
        <v>22.013169525359324</v>
      </c>
      <c r="CC107" s="176">
        <f t="shared" si="46"/>
        <v>347.90186072590637</v>
      </c>
      <c r="CD107" s="176">
        <f t="shared" si="47"/>
        <v>79.60328214876246</v>
      </c>
      <c r="CE107" s="176">
        <f t="shared" si="48"/>
        <v>228.47260899384827</v>
      </c>
      <c r="CF107" s="176">
        <f t="shared" si="49"/>
        <v>1565.0268250624074</v>
      </c>
      <c r="CG107" s="176">
        <f t="shared" si="50"/>
        <v>1408.3954738161294</v>
      </c>
      <c r="CH107" s="176">
        <f t="shared" si="51"/>
        <v>122.02912106501437</v>
      </c>
      <c r="CI107" s="176">
        <f t="shared" si="52"/>
        <v>52.441226706345276</v>
      </c>
      <c r="CJ107" s="176">
        <f t="shared" si="53"/>
        <v>107.6372301073467</v>
      </c>
      <c r="CK107" s="176">
        <f t="shared" si="54"/>
        <v>0</v>
      </c>
      <c r="CL107" s="176">
        <f t="shared" si="55"/>
        <v>0</v>
      </c>
      <c r="CM107" s="176">
        <f t="shared" si="56"/>
        <v>156.13893240851542</v>
      </c>
      <c r="CN107" s="176">
        <f t="shared" si="57"/>
        <v>62.655899651818196</v>
      </c>
      <c r="CO107" s="176">
        <f t="shared" si="58"/>
        <v>0</v>
      </c>
      <c r="CP107" s="176">
        <f t="shared" si="59"/>
        <v>0</v>
      </c>
      <c r="CQ107" s="176">
        <f t="shared" si="60"/>
        <v>0</v>
      </c>
      <c r="CR107" s="215">
        <f t="shared" si="61"/>
        <v>0</v>
      </c>
    </row>
    <row r="108" spans="1:96" outlineLevel="1" x14ac:dyDescent="0.25">
      <c r="A108" s="160"/>
      <c r="B108" s="197">
        <f t="shared" si="62"/>
        <v>42653</v>
      </c>
      <c r="C108" s="108">
        <f t="shared" si="63"/>
        <v>2016</v>
      </c>
      <c r="D108" s="109" t="str">
        <f t="shared" si="22"/>
        <v>Oct</v>
      </c>
      <c r="E108" s="109">
        <f t="shared" si="64"/>
        <v>2</v>
      </c>
      <c r="F108" s="109">
        <f t="shared" si="65"/>
        <v>42</v>
      </c>
      <c r="G108" s="255">
        <f t="shared" si="71"/>
        <v>42653</v>
      </c>
      <c r="H108" s="109" t="str">
        <f t="shared" si="66"/>
        <v>Mon</v>
      </c>
      <c r="I108" s="139">
        <f>IFERROR(IF($I$69="DOW",IF($E108=5,(((SUMPRODUCT(($H$72:$H$95=$D108)*($G$72:$G$95=$C108)*(I$72:I$95))*(SUMPRODUCT(($H$15:$H$21=$H108)*(I$15:I$21)))))),(((SUMPRODUCT(($H$72:$H$95=$D108)*($G$72:$G$95=$C108)*(I$72:I$95)))-(SUMIFS(I$99:I$426,$C$99:$C$426,$C108,$D$99:$D$426,$D108,$E$99:$E$426,5)))*SUMPRODUCT(($H$9:$H$12=$E108)*(I$9:I$12)))*SUMPRODUCT(($H$24:$H$30=$H108)*(I$24:I$30))),VLOOKUP($E108&amp;$H108,$H$33:I$67,I$70,0)/SUM(I$33:I$60,IF(DAY(EOMONTH($G108,0))&lt;29,0,VLOOKUP(5&amp;TEXT(DATE(YEAR($G108),MONTH($G108),29),"ddd"),$H$33:I$67,I$70,0)),IF(DAY(EOMONTH($G108,0))&lt;30,0,VLOOKUP(5&amp;TEXT(DATE(YEAR($G108),MONTH($G108),30),"ddd"),$H$33:I$67,I$70,0)),IF(DAY(EOMONTH($G108,0))&lt;31,0,VLOOKUP(5&amp;TEXT(DATE(YEAR($G108),MONTH($G108),31),"ddd"),$H$33:I$67,I$70,0)))*SUMPRODUCT(($H$72:$H$95=$D108)*($G$72:$G$95=$C108)*(I$72:I$95))),"")</f>
        <v>273.18372441584921</v>
      </c>
      <c r="J108" s="139">
        <f>IFERROR(IF($I$69="DOW",IF($E108=5,(((SUMPRODUCT(($H$72:$H$95=$D108)*($G$72:$G$95=$C108)*(J$72:J$95))*(SUMPRODUCT(($H$15:$H$21=$H108)*(J$15:J$21)))))),(((SUMPRODUCT(($H$72:$H$95=$D108)*($G$72:$G$95=$C108)*(J$72:J$95)))-(SUMIFS(J$99:J$426,$C$99:$C$426,$C108,$D$99:$D$426,$D108,$E$99:$E$426,5)))*SUMPRODUCT(($H$9:$H$12=$E108)*(J$9:J$12)))*SUMPRODUCT(($H$24:$H$30=$H108)*(J$24:J$30))),VLOOKUP($E108&amp;$H108,$H$33:J$67,J$70,0)/SUM(J$33:J$60,IF(DAY(EOMONTH($G108,0))&lt;29,0,VLOOKUP(5&amp;TEXT(DATE(YEAR($G108),MONTH($G108),29),"ddd"),$H$33:J$67,J$70,0)),IF(DAY(EOMONTH($G108,0))&lt;30,0,VLOOKUP(5&amp;TEXT(DATE(YEAR($G108),MONTH($G108),30),"ddd"),$H$33:J$67,J$70,0)),IF(DAY(EOMONTH($G108,0))&lt;31,0,VLOOKUP(5&amp;TEXT(DATE(YEAR($G108),MONTH($G108),31),"ddd"),$H$33:J$67,J$70,0)))*SUMPRODUCT(($H$72:$H$95=$D108)*($G$72:$G$95=$C108)*(J$72:J$95))),"")</f>
        <v>269.30048753993424</v>
      </c>
      <c r="K108" s="139">
        <f>IFERROR(IF($I$69="DOW",IF($E108=5,(((SUMPRODUCT(($H$72:$H$95=$D108)*($G$72:$G$95=$C108)*(K$72:K$95))*(SUMPRODUCT(($H$15:$H$21=$H108)*(K$15:K$21)))))),(((SUMPRODUCT(($H$72:$H$95=$D108)*($G$72:$G$95=$C108)*(K$72:K$95)))-(SUMIFS(K$99:K$426,$C$99:$C$426,$C108,$D$99:$D$426,$D108,$E$99:$E$426,5)))*SUMPRODUCT(($H$9:$H$12=$E108)*(K$9:K$12)))*SUMPRODUCT(($H$24:$H$30=$H108)*(K$24:K$30))),VLOOKUP($E108&amp;$H108,$H$33:K$67,K$70,0)/SUM(K$33:K$60,IF(DAY(EOMONTH($G108,0))&lt;29,0,VLOOKUP(5&amp;TEXT(DATE(YEAR($G108),MONTH($G108),29),"ddd"),$H$33:K$67,K$70,0)),IF(DAY(EOMONTH($G108,0))&lt;30,0,VLOOKUP(5&amp;TEXT(DATE(YEAR($G108),MONTH($G108),30),"ddd"),$H$33:K$67,K$70,0)),IF(DAY(EOMONTH($G108,0))&lt;31,0,VLOOKUP(5&amp;TEXT(DATE(YEAR($G108),MONTH($G108),31),"ddd"),$H$33:K$67,K$70,0)))*SUMPRODUCT(($H$72:$H$95=$D108)*($G$72:$G$95=$C108)*(K$72:K$95))),"")</f>
        <v>105.6988766201392</v>
      </c>
      <c r="L108" s="139">
        <f>IFERROR(IF($I$69="DOW",IF($E108=5,(((SUMPRODUCT(($H$72:$H$95=$D108)*($G$72:$G$95=$C108)*(L$72:L$95))*(SUMPRODUCT(($H$15:$H$21=$H108)*(L$15:L$21)))))),(((SUMPRODUCT(($H$72:$H$95=$D108)*($G$72:$G$95=$C108)*(L$72:L$95)))-(SUMIFS(L$99:L$426,$C$99:$C$426,$C108,$D$99:$D$426,$D108,$E$99:$E$426,5)))*SUMPRODUCT(($H$9:$H$12=$E108)*(L$9:L$12)))*SUMPRODUCT(($H$24:$H$30=$H108)*(L$24:L$30))),VLOOKUP($E108&amp;$H108,$H$33:L$67,L$70,0)/SUM(L$33:L$60,IF(DAY(EOMONTH($G108,0))&lt;29,0,VLOOKUP(5&amp;TEXT(DATE(YEAR($G108),MONTH($G108),29),"ddd"),$H$33:L$67,L$70,0)),IF(DAY(EOMONTH($G108,0))&lt;30,0,VLOOKUP(5&amp;TEXT(DATE(YEAR($G108),MONTH($G108),30),"ddd"),$H$33:L$67,L$70,0)),IF(DAY(EOMONTH($G108,0))&lt;31,0,VLOOKUP(5&amp;TEXT(DATE(YEAR($G108),MONTH($G108),31),"ddd"),$H$33:L$67,L$70,0)))*SUMPRODUCT(($H$72:$H$95=$D108)*($G$72:$G$95=$C108)*(L$72:L$95))),"")</f>
        <v>30.057677862383464</v>
      </c>
      <c r="M108" s="139">
        <f>IFERROR(IF($I$69="DOW",IF($E108=5,(((SUMPRODUCT(($H$72:$H$95=$D108)*($G$72:$G$95=$C108)*(M$72:M$95))*(SUMPRODUCT(($H$15:$H$21=$H108)*(M$15:M$21)))))),(((SUMPRODUCT(($H$72:$H$95=$D108)*($G$72:$G$95=$C108)*(M$72:M$95)))-(SUMIFS(M$99:M$426,$C$99:$C$426,$C108,$D$99:$D$426,$D108,$E$99:$E$426,5)))*SUMPRODUCT(($H$9:$H$12=$E108)*(M$9:M$12)))*SUMPRODUCT(($H$24:$H$30=$H108)*(M$24:M$30))),VLOOKUP($E108&amp;$H108,$H$33:M$67,M$70,0)/SUM(M$33:M$60,IF(DAY(EOMONTH($G108,0))&lt;29,0,VLOOKUP(5&amp;TEXT(DATE(YEAR($G108),MONTH($G108),29),"ddd"),$H$33:M$67,M$70,0)),IF(DAY(EOMONTH($G108,0))&lt;30,0,VLOOKUP(5&amp;TEXT(DATE(YEAR($G108),MONTH($G108),30),"ddd"),$H$33:M$67,M$70,0)),IF(DAY(EOMONTH($G108,0))&lt;31,0,VLOOKUP(5&amp;TEXT(DATE(YEAR($G108),MONTH($G108),31),"ddd"),$H$33:M$67,M$70,0)))*SUMPRODUCT(($H$72:$H$95=$D108)*($G$72:$G$95=$C108)*(M$72:M$95))),"")</f>
        <v>557.24626894158291</v>
      </c>
      <c r="N108" s="139">
        <f>IFERROR(IF($I$69="DOW",IF($E108=5,(((SUMPRODUCT(($H$72:$H$95=$D108)*($G$72:$G$95=$C108)*(N$72:N$95))*(SUMPRODUCT(($H$15:$H$21=$H108)*(N$15:N$21)))))),(((SUMPRODUCT(($H$72:$H$95=$D108)*($G$72:$G$95=$C108)*(N$72:N$95)))-(SUMIFS(N$99:N$426,$C$99:$C$426,$C108,$D$99:$D$426,$D108,$E$99:$E$426,5)))*SUMPRODUCT(($H$9:$H$12=$E108)*(N$9:N$12)))*SUMPRODUCT(($H$24:$H$30=$H108)*(N$24:N$30))),VLOOKUP($E108&amp;$H108,$H$33:N$67,N$70,0)/SUM(N$33:N$60,IF(DAY(EOMONTH($G108,0))&lt;29,0,VLOOKUP(5&amp;TEXT(DATE(YEAR($G108),MONTH($G108),29),"ddd"),$H$33:N$67,N$70,0)),IF(DAY(EOMONTH($G108,0))&lt;30,0,VLOOKUP(5&amp;TEXT(DATE(YEAR($G108),MONTH($G108),30),"ddd"),$H$33:N$67,N$70,0)),IF(DAY(EOMONTH($G108,0))&lt;31,0,VLOOKUP(5&amp;TEXT(DATE(YEAR($G108),MONTH($G108),31),"ddd"),$H$33:N$67,N$70,0)))*SUMPRODUCT(($H$72:$H$95=$D108)*($G$72:$G$95=$C108)*(N$72:N$95))),"")</f>
        <v>96.001209152651242</v>
      </c>
      <c r="O108" s="139">
        <f>IFERROR(IF($I$69="DOW",IF($E108=5,(((SUMPRODUCT(($H$72:$H$95=$D108)*($G$72:$G$95=$C108)*(O$72:O$95))*(SUMPRODUCT(($H$15:$H$21=$H108)*(O$15:O$21)))))),(((SUMPRODUCT(($H$72:$H$95=$D108)*($G$72:$G$95=$C108)*(O$72:O$95)))-(SUMIFS(O$99:O$426,$C$99:$C$426,$C108,$D$99:$D$426,$D108,$E$99:$E$426,5)))*SUMPRODUCT(($H$9:$H$12=$E108)*(O$9:O$12)))*SUMPRODUCT(($H$24:$H$30=$H108)*(O$24:O$30))),VLOOKUP($E108&amp;$H108,$H$33:O$67,O$70,0)/SUM(O$33:O$60,IF(DAY(EOMONTH($G108,0))&lt;29,0,VLOOKUP(5&amp;TEXT(DATE(YEAR($G108),MONTH($G108),29),"ddd"),$H$33:O$67,O$70,0)),IF(DAY(EOMONTH($G108,0))&lt;30,0,VLOOKUP(5&amp;TEXT(DATE(YEAR($G108),MONTH($G108),30),"ddd"),$H$33:O$67,O$70,0)),IF(DAY(EOMONTH($G108,0))&lt;31,0,VLOOKUP(5&amp;TEXT(DATE(YEAR($G108),MONTH($G108),31),"ddd"),$H$33:O$67,O$70,0)))*SUMPRODUCT(($H$72:$H$95=$D108)*($G$72:$G$95=$C108)*(O$72:O$95))),"")</f>
        <v>382.63832937633697</v>
      </c>
      <c r="P108" s="139">
        <f>IFERROR(IF($I$69="DOW",IF($E108=5,(((SUMPRODUCT(($H$72:$H$95=$D108)*($G$72:$G$95=$C108)*(P$72:P$95))*(SUMPRODUCT(($H$15:$H$21=$H108)*(P$15:P$21)))))),(((SUMPRODUCT(($H$72:$H$95=$D108)*($G$72:$G$95=$C108)*(P$72:P$95)))-(SUMIFS(P$99:P$426,$C$99:$C$426,$C108,$D$99:$D$426,$D108,$E$99:$E$426,5)))*SUMPRODUCT(($H$9:$H$12=$E108)*(P$9:P$12)))*SUMPRODUCT(($H$24:$H$30=$H108)*(P$24:P$30))),VLOOKUP($E108&amp;$H108,$H$33:P$67,P$70,0)/SUM(P$33:P$60,IF(DAY(EOMONTH($G108,0))&lt;29,0,VLOOKUP(5&amp;TEXT(DATE(YEAR($G108),MONTH($G108),29),"ddd"),$H$33:P$67,P$70,0)),IF(DAY(EOMONTH($G108,0))&lt;30,0,VLOOKUP(5&amp;TEXT(DATE(YEAR($G108),MONTH($G108),30),"ddd"),$H$33:P$67,P$70,0)),IF(DAY(EOMONTH($G108,0))&lt;31,0,VLOOKUP(5&amp;TEXT(DATE(YEAR($G108),MONTH($G108),31),"ddd"),$H$33:P$67,P$70,0)))*SUMPRODUCT(($H$72:$H$95=$D108)*($G$72:$G$95=$C108)*(P$72:P$95))),"")</f>
        <v>3903.5038255816448</v>
      </c>
      <c r="Q108" s="139">
        <f>IFERROR(IF($I$69="DOW",IF($E108=5,(((SUMPRODUCT(($H$72:$H$95=$D108)*($G$72:$G$95=$C108)*(Q$72:Q$95))*(SUMPRODUCT(($H$15:$H$21=$H108)*(Q$15:Q$21)))))),(((SUMPRODUCT(($H$72:$H$95=$D108)*($G$72:$G$95=$C108)*(Q$72:Q$95)))-(SUMIFS(Q$99:Q$426,$C$99:$C$426,$C108,$D$99:$D$426,$D108,$E$99:$E$426,5)))*SUMPRODUCT(($H$9:$H$12=$E108)*(Q$9:Q$12)))*SUMPRODUCT(($H$24:$H$30=$H108)*(Q$24:Q$30))),VLOOKUP($E108&amp;$H108,$H$33:Q$67,Q$70,0)/SUM(Q$33:Q$60,IF(DAY(EOMONTH($G108,0))&lt;29,0,VLOOKUP(5&amp;TEXT(DATE(YEAR($G108),MONTH($G108),29),"ddd"),$H$33:Q$67,Q$70,0)),IF(DAY(EOMONTH($G108,0))&lt;30,0,VLOOKUP(5&amp;TEXT(DATE(YEAR($G108),MONTH($G108),30),"ddd"),$H$33:Q$67,Q$70,0)),IF(DAY(EOMONTH($G108,0))&lt;31,0,VLOOKUP(5&amp;TEXT(DATE(YEAR($G108),MONTH($G108),31),"ddd"),$H$33:Q$67,Q$70,0)))*SUMPRODUCT(($H$72:$H$95=$D108)*($G$72:$G$95=$C108)*(Q$72:Q$95))),"")</f>
        <v>2486.8394912547774</v>
      </c>
      <c r="R108" s="139">
        <f>IFERROR(IF($I$69="DOW",IF($E108=5,(((SUMPRODUCT(($H$72:$H$95=$D108)*($G$72:$G$95=$C108)*(R$72:R$95))*(SUMPRODUCT(($H$15:$H$21=$H108)*(R$15:R$21)))))),(((SUMPRODUCT(($H$72:$H$95=$D108)*($G$72:$G$95=$C108)*(R$72:R$95)))-(SUMIFS(R$99:R$426,$C$99:$C$426,$C108,$D$99:$D$426,$D108,$E$99:$E$426,5)))*SUMPRODUCT(($H$9:$H$12=$E108)*(R$9:R$12)))*SUMPRODUCT(($H$24:$H$30=$H108)*(R$24:R$30))),VLOOKUP($E108&amp;$H108,$H$33:R$67,R$70,0)/SUM(R$33:R$60,IF(DAY(EOMONTH($G108,0))&lt;29,0,VLOOKUP(5&amp;TEXT(DATE(YEAR($G108),MONTH($G108),29),"ddd"),$H$33:R$67,R$70,0)),IF(DAY(EOMONTH($G108,0))&lt;30,0,VLOOKUP(5&amp;TEXT(DATE(YEAR($G108),MONTH($G108),30),"ddd"),$H$33:R$67,R$70,0)),IF(DAY(EOMONTH($G108,0))&lt;31,0,VLOOKUP(5&amp;TEXT(DATE(YEAR($G108),MONTH($G108),31),"ddd"),$H$33:R$67,R$70,0)))*SUMPRODUCT(($H$72:$H$95=$D108)*($G$72:$G$95=$C108)*(R$72:R$95))),"")</f>
        <v>163.81428750114355</v>
      </c>
      <c r="S108" s="139">
        <f>IFERROR(IF($I$69="DOW",IF($E108=5,(((SUMPRODUCT(($H$72:$H$95=$D108)*($G$72:$G$95=$C108)*(S$72:S$95))*(SUMPRODUCT(($H$15:$H$21=$H108)*(S$15:S$21)))))),(((SUMPRODUCT(($H$72:$H$95=$D108)*($G$72:$G$95=$C108)*(S$72:S$95)))-(SUMIFS(S$99:S$426,$C$99:$C$426,$C108,$D$99:$D$426,$D108,$E$99:$E$426,5)))*SUMPRODUCT(($H$9:$H$12=$E108)*(S$9:S$12)))*SUMPRODUCT(($H$24:$H$30=$H108)*(S$24:S$30))),VLOOKUP($E108&amp;$H108,$H$33:S$67,S$70,0)/SUM(S$33:S$60,IF(DAY(EOMONTH($G108,0))&lt;29,0,VLOOKUP(5&amp;TEXT(DATE(YEAR($G108),MONTH($G108),29),"ddd"),$H$33:S$67,S$70,0)),IF(DAY(EOMONTH($G108,0))&lt;30,0,VLOOKUP(5&amp;TEXT(DATE(YEAR($G108),MONTH($G108),30),"ddd"),$H$33:S$67,S$70,0)),IF(DAY(EOMONTH($G108,0))&lt;31,0,VLOOKUP(5&amp;TEXT(DATE(YEAR($G108),MONTH($G108),31),"ddd"),$H$33:S$67,S$70,0)))*SUMPRODUCT(($H$72:$H$95=$D108)*($G$72:$G$95=$C108)*(S$72:S$95))),"")</f>
        <v>91.970316339529987</v>
      </c>
      <c r="T108" s="139">
        <f>IFERROR(IF($I$69="DOW",IF($E108=5,(((SUMPRODUCT(($H$72:$H$95=$D108)*($G$72:$G$95=$C108)*(T$72:T$95))*(SUMPRODUCT(($H$15:$H$21=$H108)*(T$15:T$21)))))),(((SUMPRODUCT(($H$72:$H$95=$D108)*($G$72:$G$95=$C108)*(T$72:T$95)))-(SUMIFS(T$99:T$426,$C$99:$C$426,$C108,$D$99:$D$426,$D108,$E$99:$E$426,5)))*SUMPRODUCT(($H$9:$H$12=$E108)*(T$9:T$12)))*SUMPRODUCT(($H$24:$H$30=$H108)*(T$24:T$30))),VLOOKUP($E108&amp;$H108,$H$33:T$67,T$70,0)/SUM(T$33:T$60,IF(DAY(EOMONTH($G108,0))&lt;29,0,VLOOKUP(5&amp;TEXT(DATE(YEAR($G108),MONTH($G108),29),"ddd"),$H$33:T$67,T$70,0)),IF(DAY(EOMONTH($G108,0))&lt;30,0,VLOOKUP(5&amp;TEXT(DATE(YEAR($G108),MONTH($G108),30),"ddd"),$H$33:T$67,T$70,0)),IF(DAY(EOMONTH($G108,0))&lt;31,0,VLOOKUP(5&amp;TEXT(DATE(YEAR($G108),MONTH($G108),31),"ddd"),$H$33:T$67,T$70,0)))*SUMPRODUCT(($H$72:$H$95=$D108)*($G$72:$G$95=$C108)*(T$72:T$95))),"")</f>
        <v>123.28113174104625</v>
      </c>
      <c r="U108" s="139">
        <f>IFERROR(IF($I$69="DOW",IF($E108=5,(((SUMPRODUCT(($H$72:$H$95=$D108)*($G$72:$G$95=$C108)*(U$72:U$95))*(SUMPRODUCT(($H$15:$H$21=$H108)*(U$15:U$21)))))),(((SUMPRODUCT(($H$72:$H$95=$D108)*($G$72:$G$95=$C108)*(U$72:U$95)))-(SUMIFS(U$99:U$426,$C$99:$C$426,$C108,$D$99:$D$426,$D108,$E$99:$E$426,5)))*SUMPRODUCT(($H$9:$H$12=$E108)*(U$9:U$12)))*SUMPRODUCT(($H$24:$H$30=$H108)*(U$24:U$30))),VLOOKUP($E108&amp;$H108,$H$33:U$67,U$70,0)/SUM(U$33:U$60,IF(DAY(EOMONTH($G108,0))&lt;29,0,VLOOKUP(5&amp;TEXT(DATE(YEAR($G108),MONTH($G108),29),"ddd"),$H$33:U$67,U$70,0)),IF(DAY(EOMONTH($G108,0))&lt;30,0,VLOOKUP(5&amp;TEXT(DATE(YEAR($G108),MONTH($G108),30),"ddd"),$H$33:U$67,U$70,0)),IF(DAY(EOMONTH($G108,0))&lt;31,0,VLOOKUP(5&amp;TEXT(DATE(YEAR($G108),MONTH($G108),31),"ddd"),$H$33:U$67,U$70,0)))*SUMPRODUCT(($H$72:$H$95=$D108)*($G$72:$G$95=$C108)*(U$72:U$95))),"")</f>
        <v>28.947251892072718</v>
      </c>
      <c r="V108" s="139">
        <f>IFERROR(IF($I$69="DOW",IF($E108=5,(((SUMPRODUCT(($H$72:$H$95=$D108)*($G$72:$G$95=$C108)*(V$72:V$95))*(SUMPRODUCT(($H$15:$H$21=$H108)*(V$15:V$21)))))),(((SUMPRODUCT(($H$72:$H$95=$D108)*($G$72:$G$95=$C108)*(V$72:V$95)))-(SUMIFS(V$99:V$426,$C$99:$C$426,$C108,$D$99:$D$426,$D108,$E$99:$E$426,5)))*SUMPRODUCT(($H$9:$H$12=$E108)*(V$9:V$12)))*SUMPRODUCT(($H$24:$H$30=$H108)*(V$24:V$30))),VLOOKUP($E108&amp;$H108,$H$33:V$67,V$70,0)/SUM(V$33:V$60,IF(DAY(EOMONTH($G108,0))&lt;29,0,VLOOKUP(5&amp;TEXT(DATE(YEAR($G108),MONTH($G108),29),"ddd"),$H$33:V$67,V$70,0)),IF(DAY(EOMONTH($G108,0))&lt;30,0,VLOOKUP(5&amp;TEXT(DATE(YEAR($G108),MONTH($G108),30),"ddd"),$H$33:V$67,V$70,0)),IF(DAY(EOMONTH($G108,0))&lt;31,0,VLOOKUP(5&amp;TEXT(DATE(YEAR($G108),MONTH($G108),31),"ddd"),$H$33:V$67,V$70,0)))*SUMPRODUCT(($H$72:$H$95=$D108)*($G$72:$G$95=$C108)*(V$72:V$95))),"")</f>
        <v>95.851873827019972</v>
      </c>
      <c r="W108" s="139">
        <f>IFERROR(IF($I$69="DOW",IF($E108=5,(((SUMPRODUCT(($H$72:$H$95=$D108)*($G$72:$G$95=$C108)*(W$72:W$95))*(SUMPRODUCT(($H$15:$H$21=$H108)*(W$15:W$21)))))),(((SUMPRODUCT(($H$72:$H$95=$D108)*($G$72:$G$95=$C108)*(W$72:W$95)))-(SUMIFS(W$99:W$426,$C$99:$C$426,$C108,$D$99:$D$426,$D108,$E$99:$E$426,5)))*SUMPRODUCT(($H$9:$H$12=$E108)*(W$9:W$12)))*SUMPRODUCT(($H$24:$H$30=$H108)*(W$24:W$30))),VLOOKUP($E108&amp;$H108,$H$33:W$67,W$70,0)/SUM(W$33:W$60,IF(DAY(EOMONTH($G108,0))&lt;29,0,VLOOKUP(5&amp;TEXT(DATE(YEAR($G108),MONTH($G108),29),"ddd"),$H$33:W$67,W$70,0)),IF(DAY(EOMONTH($G108,0))&lt;30,0,VLOOKUP(5&amp;TEXT(DATE(YEAR($G108),MONTH($G108),30),"ddd"),$H$33:W$67,W$70,0)),IF(DAY(EOMONTH($G108,0))&lt;31,0,VLOOKUP(5&amp;TEXT(DATE(YEAR($G108),MONTH($G108),31),"ddd"),$H$33:W$67,W$70,0)))*SUMPRODUCT(($H$72:$H$95=$D108)*($G$72:$G$95=$C108)*(W$72:W$95))),"")</f>
        <v>560.95410980727695</v>
      </c>
      <c r="X108" s="139">
        <f>IFERROR(IF($I$69="DOW",IF($E108=5,(((SUMPRODUCT(($H$72:$H$95=$D108)*($G$72:$G$95=$C108)*(X$72:X$95))*(SUMPRODUCT(($H$15:$H$21=$H108)*(X$15:X$21)))))),(((SUMPRODUCT(($H$72:$H$95=$D108)*($G$72:$G$95=$C108)*(X$72:X$95)))-(SUMIFS(X$99:X$426,$C$99:$C$426,$C108,$D$99:$D$426,$D108,$E$99:$E$426,5)))*SUMPRODUCT(($H$9:$H$12=$E108)*(X$9:X$12)))*SUMPRODUCT(($H$24:$H$30=$H108)*(X$24:X$30))),VLOOKUP($E108&amp;$H108,$H$33:X$67,X$70,0)/SUM(X$33:X$60,IF(DAY(EOMONTH($G108,0))&lt;29,0,VLOOKUP(5&amp;TEXT(DATE(YEAR($G108),MONTH($G108),29),"ddd"),$H$33:X$67,X$70,0)),IF(DAY(EOMONTH($G108,0))&lt;30,0,VLOOKUP(5&amp;TEXT(DATE(YEAR($G108),MONTH($G108),30),"ddd"),$H$33:X$67,X$70,0)),IF(DAY(EOMONTH($G108,0))&lt;31,0,VLOOKUP(5&amp;TEXT(DATE(YEAR($G108),MONTH($G108),31),"ddd"),$H$33:X$67,X$70,0)))*SUMPRODUCT(($H$72:$H$95=$D108)*($G$72:$G$95=$C108)*(X$72:X$95))),"")</f>
        <v>130.16068488611916</v>
      </c>
      <c r="Y108" s="139" t="str">
        <f>IFERROR(IF($I$69="DOW",IF($E108=5,(((SUMPRODUCT(($H$72:$H$95=$D108)*($G$72:$G$95=$C108)*(Y$72:Y$95))*(SUMPRODUCT(($H$15:$H$21=$H108)*(Y$15:Y$21)))))),(((SUMPRODUCT(($H$72:$H$95=$D108)*($G$72:$G$95=$C108)*(Y$72:Y$95)))-(SUMIFS(Y$99:Y$426,$C$99:$C$426,$C108,$D$99:$D$426,$D108,$E$99:$E$426,5)))*SUMPRODUCT(($H$9:$H$12=$E108)*(Y$9:Y$12)))*SUMPRODUCT(($H$24:$H$30=$H108)*(Y$24:Y$30))),VLOOKUP($E108&amp;$H108,$H$33:Y$67,Y$70,0)/SUM(Y$33:Y$60,IF(DAY(EOMONTH($G108,0))&lt;29,0,VLOOKUP(5&amp;TEXT(DATE(YEAR($G108),MONTH($G108),29),"ddd"),$H$33:Y$67,Y$70,0)),IF(DAY(EOMONTH($G108,0))&lt;30,0,VLOOKUP(5&amp;TEXT(DATE(YEAR($G108),MONTH($G108),30),"ddd"),$H$33:Y$67,Y$70,0)),IF(DAY(EOMONTH($G108,0))&lt;31,0,VLOOKUP(5&amp;TEXT(DATE(YEAR($G108),MONTH($G108),31),"ddd"),$H$33:Y$67,Y$70,0)))*SUMPRODUCT(($H$72:$H$95=$D108)*($G$72:$G$95=$C108)*(Y$72:Y$95))),"")</f>
        <v/>
      </c>
      <c r="Z108" s="139" t="str">
        <f>IFERROR(IF($I$69="DOW",IF($E108=5,(((SUMPRODUCT(($H$72:$H$95=$D108)*($G$72:$G$95=$C108)*(Z$72:Z$95))*(SUMPRODUCT(($H$15:$H$21=$H108)*(Z$15:Z$21)))))),(((SUMPRODUCT(($H$72:$H$95=$D108)*($G$72:$G$95=$C108)*(Z$72:Z$95)))-(SUMIFS(Z$99:Z$426,$C$99:$C$426,$C108,$D$99:$D$426,$D108,$E$99:$E$426,5)))*SUMPRODUCT(($H$9:$H$12=$E108)*(Z$9:Z$12)))*SUMPRODUCT(($H$24:$H$30=$H108)*(Z$24:Z$30))),VLOOKUP($E108&amp;$H108,$H$33:Z$67,Z$70,0)/SUM(Z$33:Z$60,IF(DAY(EOMONTH($G108,0))&lt;29,0,VLOOKUP(5&amp;TEXT(DATE(YEAR($G108),MONTH($G108),29),"ddd"),$H$33:Z$67,Z$70,0)),IF(DAY(EOMONTH($G108,0))&lt;30,0,VLOOKUP(5&amp;TEXT(DATE(YEAR($G108),MONTH($G108),30),"ddd"),$H$33:Z$67,Z$70,0)),IF(DAY(EOMONTH($G108,0))&lt;31,0,VLOOKUP(5&amp;TEXT(DATE(YEAR($G108),MONTH($G108),31),"ddd"),$H$33:Z$67,Z$70,0)))*SUMPRODUCT(($H$72:$H$95=$D108)*($G$72:$G$95=$C108)*(Z$72:Z$95))),"")</f>
        <v/>
      </c>
      <c r="AA108" s="139" t="str">
        <f>IFERROR(IF($I$69="DOW",IF($E108=5,(((SUMPRODUCT(($H$72:$H$95=$D108)*($G$72:$G$95=$C108)*(AA$72:AA$95))*(SUMPRODUCT(($H$15:$H$21=$H108)*(AA$15:AA$21)))))),(((SUMPRODUCT(($H$72:$H$95=$D108)*($G$72:$G$95=$C108)*(AA$72:AA$95)))-(SUMIFS(AA$99:AA$426,$C$99:$C$426,$C108,$D$99:$D$426,$D108,$E$99:$E$426,5)))*SUMPRODUCT(($H$9:$H$12=$E108)*(AA$9:AA$12)))*SUMPRODUCT(($H$24:$H$30=$H108)*(AA$24:AA$30))),VLOOKUP($E108&amp;$H108,$H$33:AA$67,AA$70,0)/SUM(AA$33:AA$60,IF(DAY(EOMONTH($G108,0))&lt;29,0,VLOOKUP(5&amp;TEXT(DATE(YEAR($G108),MONTH($G108),29),"ddd"),$H$33:AA$67,AA$70,0)),IF(DAY(EOMONTH($G108,0))&lt;30,0,VLOOKUP(5&amp;TEXT(DATE(YEAR($G108),MONTH($G108),30),"ddd"),$H$33:AA$67,AA$70,0)),IF(DAY(EOMONTH($G108,0))&lt;31,0,VLOOKUP(5&amp;TEXT(DATE(YEAR($G108),MONTH($G108),31),"ddd"),$H$33:AA$67,AA$70,0)))*SUMPRODUCT(($H$72:$H$95=$D108)*($G$72:$G$95=$C108)*(AA$72:AA$95))),"")</f>
        <v/>
      </c>
      <c r="AB108" s="139" t="str">
        <f>IFERROR(IF($I$69="DOW",IF($E108=5,(((SUMPRODUCT(($H$72:$H$95=$D108)*($G$72:$G$95=$C108)*(AB$72:AB$95))*(SUMPRODUCT(($H$15:$H$21=$H108)*(AB$15:AB$21)))))),(((SUMPRODUCT(($H$72:$H$95=$D108)*($G$72:$G$95=$C108)*(AB$72:AB$95)))-(SUMIFS(AB$99:AB$426,$C$99:$C$426,$C108,$D$99:$D$426,$D108,$E$99:$E$426,5)))*SUMPRODUCT(($H$9:$H$12=$E108)*(AB$9:AB$12)))*SUMPRODUCT(($H$24:$H$30=$H108)*(AB$24:AB$30))),VLOOKUP($E108&amp;$H108,$H$33:AB$67,AB$70,0)/SUM(AB$33:AB$60,IF(DAY(EOMONTH($G108,0))&lt;29,0,VLOOKUP(5&amp;TEXT(DATE(YEAR($G108),MONTH($G108),29),"ddd"),$H$33:AB$67,AB$70,0)),IF(DAY(EOMONTH($G108,0))&lt;30,0,VLOOKUP(5&amp;TEXT(DATE(YEAR($G108),MONTH($G108),30),"ddd"),$H$33:AB$67,AB$70,0)),IF(DAY(EOMONTH($G108,0))&lt;31,0,VLOOKUP(5&amp;TEXT(DATE(YEAR($G108),MONTH($G108),31),"ddd"),$H$33:AB$67,AB$70,0)))*SUMPRODUCT(($H$72:$H$95=$D108)*($G$72:$G$95=$C108)*(AB$72:AB$95))),"")</f>
        <v/>
      </c>
      <c r="AC108" s="236"/>
      <c r="AE108" s="206">
        <v>-0.10204081632653061</v>
      </c>
      <c r="AF108" s="181">
        <v>-4.5248868778280382E-3</v>
      </c>
      <c r="AG108" s="181">
        <v>0.34408602150537626</v>
      </c>
      <c r="AH108" s="181">
        <v>-7.4626865671641784E-2</v>
      </c>
      <c r="AI108" s="181">
        <v>9.3701996927803455E-2</v>
      </c>
      <c r="AJ108" s="181">
        <v>7.7694235588972482E-2</v>
      </c>
      <c r="AK108" s="139"/>
      <c r="AL108" s="181">
        <v>-0.16149562450278443</v>
      </c>
      <c r="AM108" s="181">
        <v>-4.7185709470846104E-3</v>
      </c>
      <c r="AN108" s="139"/>
      <c r="AO108" s="139"/>
      <c r="AP108" s="139"/>
      <c r="AQ108" s="139"/>
      <c r="AR108" s="139"/>
      <c r="AS108" s="181">
        <v>-0.11691884456671253</v>
      </c>
      <c r="AT108" s="181">
        <v>4.7619047619047672E-2</v>
      </c>
      <c r="AU108" s="139"/>
      <c r="AV108" s="139"/>
      <c r="AW108" s="139"/>
      <c r="AX108" s="139"/>
      <c r="AY108" s="236"/>
      <c r="BA108" s="209">
        <f t="shared" si="23"/>
        <v>245.307834169334</v>
      </c>
      <c r="BB108" s="180">
        <f t="shared" si="24"/>
        <v>268.08193329767209</v>
      </c>
      <c r="BC108" s="180">
        <f t="shared" si="25"/>
        <v>142.06838255395053</v>
      </c>
      <c r="BD108" s="180">
        <f t="shared" si="26"/>
        <v>27.814567574145894</v>
      </c>
      <c r="BE108" s="180">
        <f t="shared" si="27"/>
        <v>609.46135712197702</v>
      </c>
      <c r="BF108" s="180">
        <f t="shared" si="28"/>
        <v>103.45994971338355</v>
      </c>
      <c r="BG108" s="180">
        <f t="shared" si="29"/>
        <v>382.63832937633697</v>
      </c>
      <c r="BH108" s="180">
        <f t="shared" si="30"/>
        <v>3273.105037520329</v>
      </c>
      <c r="BI108" s="180">
        <f t="shared" si="31"/>
        <v>2475.10516268128</v>
      </c>
      <c r="BJ108" s="180">
        <f t="shared" si="67"/>
        <v>163.81428750114355</v>
      </c>
      <c r="BK108" s="180">
        <f t="shared" si="32"/>
        <v>91.970316339529987</v>
      </c>
      <c r="BL108" s="180">
        <f t="shared" si="33"/>
        <v>123.28113174104625</v>
      </c>
      <c r="BM108" s="180">
        <f t="shared" si="34"/>
        <v>28.947251892072718</v>
      </c>
      <c r="BN108" s="180">
        <f t="shared" si="35"/>
        <v>95.851873827019972</v>
      </c>
      <c r="BO108" s="180">
        <f t="shared" si="36"/>
        <v>495.36800343366133</v>
      </c>
      <c r="BP108" s="180">
        <f t="shared" si="37"/>
        <v>136.35881273783912</v>
      </c>
      <c r="BQ108" s="180">
        <f t="shared" si="38"/>
        <v>0</v>
      </c>
      <c r="BR108" s="180">
        <f t="shared" si="39"/>
        <v>0</v>
      </c>
      <c r="BS108" s="180">
        <f t="shared" si="40"/>
        <v>0</v>
      </c>
      <c r="BT108" s="180">
        <f t="shared" si="41"/>
        <v>0</v>
      </c>
      <c r="BV108" s="214">
        <f t="shared" si="68"/>
        <v>42653</v>
      </c>
      <c r="BW108" s="175" t="str">
        <f t="shared" si="69"/>
        <v>Oct</v>
      </c>
      <c r="BX108" s="175">
        <f t="shared" si="70"/>
        <v>2016</v>
      </c>
      <c r="BY108" s="176">
        <f t="shared" si="42"/>
        <v>245.93315797933602</v>
      </c>
      <c r="BZ108" s="176">
        <f t="shared" si="43"/>
        <v>269.26497238963947</v>
      </c>
      <c r="CA108" s="176">
        <f t="shared" si="44"/>
        <v>139.28579528865291</v>
      </c>
      <c r="CB108" s="176">
        <f t="shared" si="45"/>
        <v>27.848218220675943</v>
      </c>
      <c r="CC108" s="176">
        <f t="shared" si="46"/>
        <v>601.02579605568678</v>
      </c>
      <c r="CD108" s="176">
        <f t="shared" si="47"/>
        <v>101.85073946932864</v>
      </c>
      <c r="CE108" s="176">
        <f t="shared" si="48"/>
        <v>382.63832937633703</v>
      </c>
      <c r="CF108" s="176">
        <f t="shared" si="49"/>
        <v>3300.2235589327115</v>
      </c>
      <c r="CG108" s="176">
        <f t="shared" si="50"/>
        <v>2462.5827187269724</v>
      </c>
      <c r="CH108" s="176">
        <f t="shared" si="51"/>
        <v>163.81428750114353</v>
      </c>
      <c r="CI108" s="176">
        <f t="shared" si="52"/>
        <v>91.970316339530001</v>
      </c>
      <c r="CJ108" s="176">
        <f t="shared" si="53"/>
        <v>123.28113174104628</v>
      </c>
      <c r="CK108" s="176">
        <f t="shared" si="54"/>
        <v>28.947251892072718</v>
      </c>
      <c r="CL108" s="176">
        <f t="shared" si="55"/>
        <v>95.851873827019986</v>
      </c>
      <c r="CM108" s="176">
        <f t="shared" si="56"/>
        <v>499.64016826872802</v>
      </c>
      <c r="CN108" s="176">
        <f t="shared" si="57"/>
        <v>136.00314854557485</v>
      </c>
      <c r="CO108" s="176">
        <f t="shared" si="58"/>
        <v>0</v>
      </c>
      <c r="CP108" s="176">
        <f t="shared" si="59"/>
        <v>0</v>
      </c>
      <c r="CQ108" s="176">
        <f t="shared" si="60"/>
        <v>0</v>
      </c>
      <c r="CR108" s="215">
        <f t="shared" si="61"/>
        <v>0</v>
      </c>
    </row>
    <row r="109" spans="1:96" outlineLevel="1" x14ac:dyDescent="0.25">
      <c r="A109" s="160"/>
      <c r="B109" s="197">
        <f t="shared" si="62"/>
        <v>42654</v>
      </c>
      <c r="C109" s="108">
        <f t="shared" si="63"/>
        <v>2016</v>
      </c>
      <c r="D109" s="109" t="str">
        <f t="shared" si="22"/>
        <v>Oct</v>
      </c>
      <c r="E109" s="109">
        <f t="shared" si="64"/>
        <v>2</v>
      </c>
      <c r="F109" s="109">
        <f t="shared" si="65"/>
        <v>42</v>
      </c>
      <c r="G109" s="255">
        <f t="shared" si="71"/>
        <v>42654</v>
      </c>
      <c r="H109" s="109" t="str">
        <f t="shared" si="66"/>
        <v>Tue</v>
      </c>
      <c r="I109" s="139">
        <f>IFERROR(IF($I$69="DOW",IF($E109=5,(((SUMPRODUCT(($H$72:$H$95=$D109)*($G$72:$G$95=$C109)*(I$72:I$95))*(SUMPRODUCT(($H$15:$H$21=$H109)*(I$15:I$21)))))),(((SUMPRODUCT(($H$72:$H$95=$D109)*($G$72:$G$95=$C109)*(I$72:I$95)))-(SUMIFS(I$99:I$426,$C$99:$C$426,$C109,$D$99:$D$426,$D109,$E$99:$E$426,5)))*SUMPRODUCT(($H$9:$H$12=$E109)*(I$9:I$12)))*SUMPRODUCT(($H$24:$H$30=$H109)*(I$24:I$30))),VLOOKUP($E109&amp;$H109,$H$33:I$67,I$70,0)/SUM(I$33:I$60,IF(DAY(EOMONTH($G109,0))&lt;29,0,VLOOKUP(5&amp;TEXT(DATE(YEAR($G109),MONTH($G109),29),"ddd"),$H$33:I$67,I$70,0)),IF(DAY(EOMONTH($G109,0))&lt;30,0,VLOOKUP(5&amp;TEXT(DATE(YEAR($G109),MONTH($G109),30),"ddd"),$H$33:I$67,I$70,0)),IF(DAY(EOMONTH($G109,0))&lt;31,0,VLOOKUP(5&amp;TEXT(DATE(YEAR($G109),MONTH($G109),31),"ddd"),$H$33:I$67,I$70,0)))*SUMPRODUCT(($H$72:$H$95=$D109)*($G$72:$G$95=$C109)*(I$72:I$95))),"")</f>
        <v>241.26824619925898</v>
      </c>
      <c r="J109" s="139">
        <f>IFERROR(IF($I$69="DOW",IF($E109=5,(((SUMPRODUCT(($H$72:$H$95=$D109)*($G$72:$G$95=$C109)*(J$72:J$95))*(SUMPRODUCT(($H$15:$H$21=$H109)*(J$15:J$21)))))),(((SUMPRODUCT(($H$72:$H$95=$D109)*($G$72:$G$95=$C109)*(J$72:J$95)))-(SUMIFS(J$99:J$426,$C$99:$C$426,$C109,$D$99:$D$426,$D109,$E$99:$E$426,5)))*SUMPRODUCT(($H$9:$H$12=$E109)*(J$9:J$12)))*SUMPRODUCT(($H$24:$H$30=$H109)*(J$24:J$30))),VLOOKUP($E109&amp;$H109,$H$33:J$67,J$70,0)/SUM(J$33:J$60,IF(DAY(EOMONTH($G109,0))&lt;29,0,VLOOKUP(5&amp;TEXT(DATE(YEAR($G109),MONTH($G109),29),"ddd"),$H$33:J$67,J$70,0)),IF(DAY(EOMONTH($G109,0))&lt;30,0,VLOOKUP(5&amp;TEXT(DATE(YEAR($G109),MONTH($G109),30),"ddd"),$H$33:J$67,J$70,0)),IF(DAY(EOMONTH($G109,0))&lt;31,0,VLOOKUP(5&amp;TEXT(DATE(YEAR($G109),MONTH($G109),31),"ddd"),$H$33:J$67,J$70,0)))*SUMPRODUCT(($H$72:$H$95=$D109)*($G$72:$G$95=$C109)*(J$72:J$95))),"")</f>
        <v>284.37713237026907</v>
      </c>
      <c r="K109" s="139">
        <f>IFERROR(IF($I$69="DOW",IF($E109=5,(((SUMPRODUCT(($H$72:$H$95=$D109)*($G$72:$G$95=$C109)*(K$72:K$95))*(SUMPRODUCT(($H$15:$H$21=$H109)*(K$15:K$21)))))),(((SUMPRODUCT(($H$72:$H$95=$D109)*($G$72:$G$95=$C109)*(K$72:K$95)))-(SUMIFS(K$99:K$426,$C$99:$C$426,$C109,$D$99:$D$426,$D109,$E$99:$E$426,5)))*SUMPRODUCT(($H$9:$H$12=$E109)*(K$9:K$12)))*SUMPRODUCT(($H$24:$H$30=$H109)*(K$24:K$30))),VLOOKUP($E109&amp;$H109,$H$33:K$67,K$70,0)/SUM(K$33:K$60,IF(DAY(EOMONTH($G109,0))&lt;29,0,VLOOKUP(5&amp;TEXT(DATE(YEAR($G109),MONTH($G109),29),"ddd"),$H$33:K$67,K$70,0)),IF(DAY(EOMONTH($G109,0))&lt;30,0,VLOOKUP(5&amp;TEXT(DATE(YEAR($G109),MONTH($G109),30),"ddd"),$H$33:K$67,K$70,0)),IF(DAY(EOMONTH($G109,0))&lt;31,0,VLOOKUP(5&amp;TEXT(DATE(YEAR($G109),MONTH($G109),31),"ddd"),$H$33:K$67,K$70,0)))*SUMPRODUCT(($H$72:$H$95=$D109)*($G$72:$G$95=$C109)*(K$72:K$95))),"")</f>
        <v>110.41653226952066</v>
      </c>
      <c r="L109" s="139">
        <f>IFERROR(IF($I$69="DOW",IF($E109=5,(((SUMPRODUCT(($H$72:$H$95=$D109)*($G$72:$G$95=$C109)*(L$72:L$95))*(SUMPRODUCT(($H$15:$H$21=$H109)*(L$15:L$21)))))),(((SUMPRODUCT(($H$72:$H$95=$D109)*($G$72:$G$95=$C109)*(L$72:L$95)))-(SUMIFS(L$99:L$426,$C$99:$C$426,$C109,$D$99:$D$426,$D109,$E$99:$E$426,5)))*SUMPRODUCT(($H$9:$H$12=$E109)*(L$9:L$12)))*SUMPRODUCT(($H$24:$H$30=$H109)*(L$24:L$30))),VLOOKUP($E109&amp;$H109,$H$33:L$67,L$70,0)/SUM(L$33:L$60,IF(DAY(EOMONTH($G109,0))&lt;29,0,VLOOKUP(5&amp;TEXT(DATE(YEAR($G109),MONTH($G109),29),"ddd"),$H$33:L$67,L$70,0)),IF(DAY(EOMONTH($G109,0))&lt;30,0,VLOOKUP(5&amp;TEXT(DATE(YEAR($G109),MONTH($G109),30),"ddd"),$H$33:L$67,L$70,0)),IF(DAY(EOMONTH($G109,0))&lt;31,0,VLOOKUP(5&amp;TEXT(DATE(YEAR($G109),MONTH($G109),31),"ddd"),$H$33:L$67,L$70,0)))*SUMPRODUCT(($H$72:$H$95=$D109)*($G$72:$G$95=$C109)*(L$72:L$95))),"")</f>
        <v>25.359613619031645</v>
      </c>
      <c r="M109" s="139">
        <f>IFERROR(IF($I$69="DOW",IF($E109=5,(((SUMPRODUCT(($H$72:$H$95=$D109)*($G$72:$G$95=$C109)*(M$72:M$95))*(SUMPRODUCT(($H$15:$H$21=$H109)*(M$15:M$21)))))),(((SUMPRODUCT(($H$72:$H$95=$D109)*($G$72:$G$95=$C109)*(M$72:M$95)))-(SUMIFS(M$99:M$426,$C$99:$C$426,$C109,$D$99:$D$426,$D109,$E$99:$E$426,5)))*SUMPRODUCT(($H$9:$H$12=$E109)*(M$9:M$12)))*SUMPRODUCT(($H$24:$H$30=$H109)*(M$24:M$30))),VLOOKUP($E109&amp;$H109,$H$33:M$67,M$70,0)/SUM(M$33:M$60,IF(DAY(EOMONTH($G109,0))&lt;29,0,VLOOKUP(5&amp;TEXT(DATE(YEAR($G109),MONTH($G109),29),"ddd"),$H$33:M$67,M$70,0)),IF(DAY(EOMONTH($G109,0))&lt;30,0,VLOOKUP(5&amp;TEXT(DATE(YEAR($G109),MONTH($G109),30),"ddd"),$H$33:M$67,M$70,0)),IF(DAY(EOMONTH($G109,0))&lt;31,0,VLOOKUP(5&amp;TEXT(DATE(YEAR($G109),MONTH($G109),31),"ddd"),$H$33:M$67,M$70,0)))*SUMPRODUCT(($H$72:$H$95=$D109)*($G$72:$G$95=$C109)*(M$72:M$95))),"")</f>
        <v>541.6665775265086</v>
      </c>
      <c r="N109" s="139">
        <f>IFERROR(IF($I$69="DOW",IF($E109=5,(((SUMPRODUCT(($H$72:$H$95=$D109)*($G$72:$G$95=$C109)*(N$72:N$95))*(SUMPRODUCT(($H$15:$H$21=$H109)*(N$15:N$21)))))),(((SUMPRODUCT(($H$72:$H$95=$D109)*($G$72:$G$95=$C109)*(N$72:N$95)))-(SUMIFS(N$99:N$426,$C$99:$C$426,$C109,$D$99:$D$426,$D109,$E$99:$E$426,5)))*SUMPRODUCT(($H$9:$H$12=$E109)*(N$9:N$12)))*SUMPRODUCT(($H$24:$H$30=$H109)*(N$24:N$30))),VLOOKUP($E109&amp;$H109,$H$33:N$67,N$70,0)/SUM(N$33:N$60,IF(DAY(EOMONTH($G109,0))&lt;29,0,VLOOKUP(5&amp;TEXT(DATE(YEAR($G109),MONTH($G109),29),"ddd"),$H$33:N$67,N$70,0)),IF(DAY(EOMONTH($G109,0))&lt;30,0,VLOOKUP(5&amp;TEXT(DATE(YEAR($G109),MONTH($G109),30),"ddd"),$H$33:N$67,N$70,0)),IF(DAY(EOMONTH($G109,0))&lt;31,0,VLOOKUP(5&amp;TEXT(DATE(YEAR($G109),MONTH($G109),31),"ddd"),$H$33:N$67,N$70,0)))*SUMPRODUCT(($H$72:$H$95=$D109)*($G$72:$G$95=$C109)*(N$72:N$95))),"")</f>
        <v>112.34080201294749</v>
      </c>
      <c r="O109" s="139">
        <f>IFERROR(IF($I$69="DOW",IF($E109=5,(((SUMPRODUCT(($H$72:$H$95=$D109)*($G$72:$G$95=$C109)*(O$72:O$95))*(SUMPRODUCT(($H$15:$H$21=$H109)*(O$15:O$21)))))),(((SUMPRODUCT(($H$72:$H$95=$D109)*($G$72:$G$95=$C109)*(O$72:O$95)))-(SUMIFS(O$99:O$426,$C$99:$C$426,$C109,$D$99:$D$426,$D109,$E$99:$E$426,5)))*SUMPRODUCT(($H$9:$H$12=$E109)*(O$9:O$12)))*SUMPRODUCT(($H$24:$H$30=$H109)*(O$24:O$30))),VLOOKUP($E109&amp;$H109,$H$33:O$67,O$70,0)/SUM(O$33:O$60,IF(DAY(EOMONTH($G109,0))&lt;29,0,VLOOKUP(5&amp;TEXT(DATE(YEAR($G109),MONTH($G109),29),"ddd"),$H$33:O$67,O$70,0)),IF(DAY(EOMONTH($G109,0))&lt;30,0,VLOOKUP(5&amp;TEXT(DATE(YEAR($G109),MONTH($G109),30),"ddd"),$H$33:O$67,O$70,0)),IF(DAY(EOMONTH($G109,0))&lt;31,0,VLOOKUP(5&amp;TEXT(DATE(YEAR($G109),MONTH($G109),31),"ddd"),$H$33:O$67,O$70,0)))*SUMPRODUCT(($H$72:$H$95=$D109)*($G$72:$G$95=$C109)*(O$72:O$95))),"")</f>
        <v>374.35762977223072</v>
      </c>
      <c r="P109" s="139">
        <f>IFERROR(IF($I$69="DOW",IF($E109=5,(((SUMPRODUCT(($H$72:$H$95=$D109)*($G$72:$G$95=$C109)*(P$72:P$95))*(SUMPRODUCT(($H$15:$H$21=$H109)*(P$15:P$21)))))),(((SUMPRODUCT(($H$72:$H$95=$D109)*($G$72:$G$95=$C109)*(P$72:P$95)))-(SUMIFS(P$99:P$426,$C$99:$C$426,$C109,$D$99:$D$426,$D109,$E$99:$E$426,5)))*SUMPRODUCT(($H$9:$H$12=$E109)*(P$9:P$12)))*SUMPRODUCT(($H$24:$H$30=$H109)*(P$24:P$30))),VLOOKUP($E109&amp;$H109,$H$33:P$67,P$70,0)/SUM(P$33:P$60,IF(DAY(EOMONTH($G109,0))&lt;29,0,VLOOKUP(5&amp;TEXT(DATE(YEAR($G109),MONTH($G109),29),"ddd"),$H$33:P$67,P$70,0)),IF(DAY(EOMONTH($G109,0))&lt;30,0,VLOOKUP(5&amp;TEXT(DATE(YEAR($G109),MONTH($G109),30),"ddd"),$H$33:P$67,P$70,0)),IF(DAY(EOMONTH($G109,0))&lt;31,0,VLOOKUP(5&amp;TEXT(DATE(YEAR($G109),MONTH($G109),31),"ddd"),$H$33:P$67,P$70,0)))*SUMPRODUCT(($H$72:$H$95=$D109)*($G$72:$G$95=$C109)*(P$72:P$95))),"")</f>
        <v>3315.3419719260514</v>
      </c>
      <c r="Q109" s="139">
        <f>IFERROR(IF($I$69="DOW",IF($E109=5,(((SUMPRODUCT(($H$72:$H$95=$D109)*($G$72:$G$95=$C109)*(Q$72:Q$95))*(SUMPRODUCT(($H$15:$H$21=$H109)*(Q$15:Q$21)))))),(((SUMPRODUCT(($H$72:$H$95=$D109)*($G$72:$G$95=$C109)*(Q$72:Q$95)))-(SUMIFS(Q$99:Q$426,$C$99:$C$426,$C109,$D$99:$D$426,$D109,$E$99:$E$426,5)))*SUMPRODUCT(($H$9:$H$12=$E109)*(Q$9:Q$12)))*SUMPRODUCT(($H$24:$H$30=$H109)*(Q$24:Q$30))),VLOOKUP($E109&amp;$H109,$H$33:Q$67,Q$70,0)/SUM(Q$33:Q$60,IF(DAY(EOMONTH($G109,0))&lt;29,0,VLOOKUP(5&amp;TEXT(DATE(YEAR($G109),MONTH($G109),29),"ddd"),$H$33:Q$67,Q$70,0)),IF(DAY(EOMONTH($G109,0))&lt;30,0,VLOOKUP(5&amp;TEXT(DATE(YEAR($G109),MONTH($G109),30),"ddd"),$H$33:Q$67,Q$70,0)),IF(DAY(EOMONTH($G109,0))&lt;31,0,VLOOKUP(5&amp;TEXT(DATE(YEAR($G109),MONTH($G109),31),"ddd"),$H$33:Q$67,Q$70,0)))*SUMPRODUCT(($H$72:$H$95=$D109)*($G$72:$G$95=$C109)*(Q$72:Q$95))),"")</f>
        <v>2366.538546740057</v>
      </c>
      <c r="R109" s="139">
        <f>IFERROR(IF($I$69="DOW",IF($E109=5,(((SUMPRODUCT(($H$72:$H$95=$D109)*($G$72:$G$95=$C109)*(R$72:R$95))*(SUMPRODUCT(($H$15:$H$21=$H109)*(R$15:R$21)))))),(((SUMPRODUCT(($H$72:$H$95=$D109)*($G$72:$G$95=$C109)*(R$72:R$95)))-(SUMIFS(R$99:R$426,$C$99:$C$426,$C109,$D$99:$D$426,$D109,$E$99:$E$426,5)))*SUMPRODUCT(($H$9:$H$12=$E109)*(R$9:R$12)))*SUMPRODUCT(($H$24:$H$30=$H109)*(R$24:R$30))),VLOOKUP($E109&amp;$H109,$H$33:R$67,R$70,0)/SUM(R$33:R$60,IF(DAY(EOMONTH($G109,0))&lt;29,0,VLOOKUP(5&amp;TEXT(DATE(YEAR($G109),MONTH($G109),29),"ddd"),$H$33:R$67,R$70,0)),IF(DAY(EOMONTH($G109,0))&lt;30,0,VLOOKUP(5&amp;TEXT(DATE(YEAR($G109),MONTH($G109),30),"ddd"),$H$33:R$67,R$70,0)),IF(DAY(EOMONTH($G109,0))&lt;31,0,VLOOKUP(5&amp;TEXT(DATE(YEAR($G109),MONTH($G109),31),"ddd"),$H$33:R$67,R$70,0)))*SUMPRODUCT(($H$72:$H$95=$D109)*($G$72:$G$95=$C109)*(R$72:R$95))),"")</f>
        <v>173.51432207791456</v>
      </c>
      <c r="S109" s="139">
        <f>IFERROR(IF($I$69="DOW",IF($E109=5,(((SUMPRODUCT(($H$72:$H$95=$D109)*($G$72:$G$95=$C109)*(S$72:S$95))*(SUMPRODUCT(($H$15:$H$21=$H109)*(S$15:S$21)))))),(((SUMPRODUCT(($H$72:$H$95=$D109)*($G$72:$G$95=$C109)*(S$72:S$95)))-(SUMIFS(S$99:S$426,$C$99:$C$426,$C109,$D$99:$D$426,$D109,$E$99:$E$426,5)))*SUMPRODUCT(($H$9:$H$12=$E109)*(S$9:S$12)))*SUMPRODUCT(($H$24:$H$30=$H109)*(S$24:S$30))),VLOOKUP($E109&amp;$H109,$H$33:S$67,S$70,0)/SUM(S$33:S$60,IF(DAY(EOMONTH($G109,0))&lt;29,0,VLOOKUP(5&amp;TEXT(DATE(YEAR($G109),MONTH($G109),29),"ddd"),$H$33:S$67,S$70,0)),IF(DAY(EOMONTH($G109,0))&lt;30,0,VLOOKUP(5&amp;TEXT(DATE(YEAR($G109),MONTH($G109),30),"ddd"),$H$33:S$67,S$70,0)),IF(DAY(EOMONTH($G109,0))&lt;31,0,VLOOKUP(5&amp;TEXT(DATE(YEAR($G109),MONTH($G109),31),"ddd"),$H$33:S$67,S$70,0)))*SUMPRODUCT(($H$72:$H$95=$D109)*($G$72:$G$95=$C109)*(S$72:S$95))),"")</f>
        <v>89.470254440892901</v>
      </c>
      <c r="T109" s="139">
        <f>IFERROR(IF($I$69="DOW",IF($E109=5,(((SUMPRODUCT(($H$72:$H$95=$D109)*($G$72:$G$95=$C109)*(T$72:T$95))*(SUMPRODUCT(($H$15:$H$21=$H109)*(T$15:T$21)))))),(((SUMPRODUCT(($H$72:$H$95=$D109)*($G$72:$G$95=$C109)*(T$72:T$95)))-(SUMIFS(T$99:T$426,$C$99:$C$426,$C109,$D$99:$D$426,$D109,$E$99:$E$426,5)))*SUMPRODUCT(($H$9:$H$12=$E109)*(T$9:T$12)))*SUMPRODUCT(($H$24:$H$30=$H109)*(T$24:T$30))),VLOOKUP($E109&amp;$H109,$H$33:T$67,T$70,0)/SUM(T$33:T$60,IF(DAY(EOMONTH($G109,0))&lt;29,0,VLOOKUP(5&amp;TEXT(DATE(YEAR($G109),MONTH($G109),29),"ddd"),$H$33:T$67,T$70,0)),IF(DAY(EOMONTH($G109,0))&lt;30,0,VLOOKUP(5&amp;TEXT(DATE(YEAR($G109),MONTH($G109),30),"ddd"),$H$33:T$67,T$70,0)),IF(DAY(EOMONTH($G109,0))&lt;31,0,VLOOKUP(5&amp;TEXT(DATE(YEAR($G109),MONTH($G109),31),"ddd"),$H$33:T$67,T$70,0)))*SUMPRODUCT(($H$72:$H$95=$D109)*($G$72:$G$95=$C109)*(T$72:T$95))),"")</f>
        <v>136.02410197817301</v>
      </c>
      <c r="U109" s="139">
        <f>IFERROR(IF($I$69="DOW",IF($E109=5,(((SUMPRODUCT(($H$72:$H$95=$D109)*($G$72:$G$95=$C109)*(U$72:U$95))*(SUMPRODUCT(($H$15:$H$21=$H109)*(U$15:U$21)))))),(((SUMPRODUCT(($H$72:$H$95=$D109)*($G$72:$G$95=$C109)*(U$72:U$95)))-(SUMIFS(U$99:U$426,$C$99:$C$426,$C109,$D$99:$D$426,$D109,$E$99:$E$426,5)))*SUMPRODUCT(($H$9:$H$12=$E109)*(U$9:U$12)))*SUMPRODUCT(($H$24:$H$30=$H109)*(U$24:U$30))),VLOOKUP($E109&amp;$H109,$H$33:U$67,U$70,0)/SUM(U$33:U$60,IF(DAY(EOMONTH($G109,0))&lt;29,0,VLOOKUP(5&amp;TEXT(DATE(YEAR($G109),MONTH($G109),29),"ddd"),$H$33:U$67,U$70,0)),IF(DAY(EOMONTH($G109,0))&lt;30,0,VLOOKUP(5&amp;TEXT(DATE(YEAR($G109),MONTH($G109),30),"ddd"),$H$33:U$67,U$70,0)),IF(DAY(EOMONTH($G109,0))&lt;31,0,VLOOKUP(5&amp;TEXT(DATE(YEAR($G109),MONTH($G109),31),"ddd"),$H$33:U$67,U$70,0)))*SUMPRODUCT(($H$72:$H$95=$D109)*($G$72:$G$95=$C109)*(U$72:U$95))),"")</f>
        <v>31.377714319683857</v>
      </c>
      <c r="V109" s="139">
        <f>IFERROR(IF($I$69="DOW",IF($E109=5,(((SUMPRODUCT(($H$72:$H$95=$D109)*($G$72:$G$95=$C109)*(V$72:V$95))*(SUMPRODUCT(($H$15:$H$21=$H109)*(V$15:V$21)))))),(((SUMPRODUCT(($H$72:$H$95=$D109)*($G$72:$G$95=$C109)*(V$72:V$95)))-(SUMIFS(V$99:V$426,$C$99:$C$426,$C109,$D$99:$D$426,$D109,$E$99:$E$426,5)))*SUMPRODUCT(($H$9:$H$12=$E109)*(V$9:V$12)))*SUMPRODUCT(($H$24:$H$30=$H109)*(V$24:V$30))),VLOOKUP($E109&amp;$H109,$H$33:V$67,V$70,0)/SUM(V$33:V$60,IF(DAY(EOMONTH($G109,0))&lt;29,0,VLOOKUP(5&amp;TEXT(DATE(YEAR($G109),MONTH($G109),29),"ddd"),$H$33:V$67,V$70,0)),IF(DAY(EOMONTH($G109,0))&lt;30,0,VLOOKUP(5&amp;TEXT(DATE(YEAR($G109),MONTH($G109),30),"ddd"),$H$33:V$67,V$70,0)),IF(DAY(EOMONTH($G109,0))&lt;31,0,VLOOKUP(5&amp;TEXT(DATE(YEAR($G109),MONTH($G109),31),"ddd"),$H$33:V$67,V$70,0)))*SUMPRODUCT(($H$72:$H$95=$D109)*($G$72:$G$95=$C109)*(V$72:V$95))),"")</f>
        <v>87.694658060294358</v>
      </c>
      <c r="W109" s="139">
        <f>IFERROR(IF($I$69="DOW",IF($E109=5,(((SUMPRODUCT(($H$72:$H$95=$D109)*($G$72:$G$95=$C109)*(W$72:W$95))*(SUMPRODUCT(($H$15:$H$21=$H109)*(W$15:W$21)))))),(((SUMPRODUCT(($H$72:$H$95=$D109)*($G$72:$G$95=$C109)*(W$72:W$95)))-(SUMIFS(W$99:W$426,$C$99:$C$426,$C109,$D$99:$D$426,$D109,$E$99:$E$426,5)))*SUMPRODUCT(($H$9:$H$12=$E109)*(W$9:W$12)))*SUMPRODUCT(($H$24:$H$30=$H109)*(W$24:W$30))),VLOOKUP($E109&amp;$H109,$H$33:W$67,W$70,0)/SUM(W$33:W$60,IF(DAY(EOMONTH($G109,0))&lt;29,0,VLOOKUP(5&amp;TEXT(DATE(YEAR($G109),MONTH($G109),29),"ddd"),$H$33:W$67,W$70,0)),IF(DAY(EOMONTH($G109,0))&lt;30,0,VLOOKUP(5&amp;TEXT(DATE(YEAR($G109),MONTH($G109),30),"ddd"),$H$33:W$67,W$70,0)),IF(DAY(EOMONTH($G109,0))&lt;31,0,VLOOKUP(5&amp;TEXT(DATE(YEAR($G109),MONTH($G109),31),"ddd"),$H$33:W$67,W$70,0)))*SUMPRODUCT(($H$72:$H$95=$D109)*($G$72:$G$95=$C109)*(W$72:W$95))),"")</f>
        <v>624.27987047648742</v>
      </c>
      <c r="X109" s="139">
        <f>IFERROR(IF($I$69="DOW",IF($E109=5,(((SUMPRODUCT(($H$72:$H$95=$D109)*($G$72:$G$95=$C109)*(X$72:X$95))*(SUMPRODUCT(($H$15:$H$21=$H109)*(X$15:X$21)))))),(((SUMPRODUCT(($H$72:$H$95=$D109)*($G$72:$G$95=$C109)*(X$72:X$95)))-(SUMIFS(X$99:X$426,$C$99:$C$426,$C109,$D$99:$D$426,$D109,$E$99:$E$426,5)))*SUMPRODUCT(($H$9:$H$12=$E109)*(X$9:X$12)))*SUMPRODUCT(($H$24:$H$30=$H109)*(X$24:X$30))),VLOOKUP($E109&amp;$H109,$H$33:X$67,X$70,0)/SUM(X$33:X$60,IF(DAY(EOMONTH($G109,0))&lt;29,0,VLOOKUP(5&amp;TEXT(DATE(YEAR($G109),MONTH($G109),29),"ddd"),$H$33:X$67,X$70,0)),IF(DAY(EOMONTH($G109,0))&lt;30,0,VLOOKUP(5&amp;TEXT(DATE(YEAR($G109),MONTH($G109),30),"ddd"),$H$33:X$67,X$70,0)),IF(DAY(EOMONTH($G109,0))&lt;31,0,VLOOKUP(5&amp;TEXT(DATE(YEAR($G109),MONTH($G109),31),"ddd"),$H$33:X$67,X$70,0)))*SUMPRODUCT(($H$72:$H$95=$D109)*($G$72:$G$95=$C109)*(X$72:X$95))),"")</f>
        <v>116.05845521333512</v>
      </c>
      <c r="Y109" s="139" t="str">
        <f>IFERROR(IF($I$69="DOW",IF($E109=5,(((SUMPRODUCT(($H$72:$H$95=$D109)*($G$72:$G$95=$C109)*(Y$72:Y$95))*(SUMPRODUCT(($H$15:$H$21=$H109)*(Y$15:Y$21)))))),(((SUMPRODUCT(($H$72:$H$95=$D109)*($G$72:$G$95=$C109)*(Y$72:Y$95)))-(SUMIFS(Y$99:Y$426,$C$99:$C$426,$C109,$D$99:$D$426,$D109,$E$99:$E$426,5)))*SUMPRODUCT(($H$9:$H$12=$E109)*(Y$9:Y$12)))*SUMPRODUCT(($H$24:$H$30=$H109)*(Y$24:Y$30))),VLOOKUP($E109&amp;$H109,$H$33:Y$67,Y$70,0)/SUM(Y$33:Y$60,IF(DAY(EOMONTH($G109,0))&lt;29,0,VLOOKUP(5&amp;TEXT(DATE(YEAR($G109),MONTH($G109),29),"ddd"),$H$33:Y$67,Y$70,0)),IF(DAY(EOMONTH($G109,0))&lt;30,0,VLOOKUP(5&amp;TEXT(DATE(YEAR($G109),MONTH($G109),30),"ddd"),$H$33:Y$67,Y$70,0)),IF(DAY(EOMONTH($G109,0))&lt;31,0,VLOOKUP(5&amp;TEXT(DATE(YEAR($G109),MONTH($G109),31),"ddd"),$H$33:Y$67,Y$70,0)))*SUMPRODUCT(($H$72:$H$95=$D109)*($G$72:$G$95=$C109)*(Y$72:Y$95))),"")</f>
        <v/>
      </c>
      <c r="Z109" s="139" t="str">
        <f>IFERROR(IF($I$69="DOW",IF($E109=5,(((SUMPRODUCT(($H$72:$H$95=$D109)*($G$72:$G$95=$C109)*(Z$72:Z$95))*(SUMPRODUCT(($H$15:$H$21=$H109)*(Z$15:Z$21)))))),(((SUMPRODUCT(($H$72:$H$95=$D109)*($G$72:$G$95=$C109)*(Z$72:Z$95)))-(SUMIFS(Z$99:Z$426,$C$99:$C$426,$C109,$D$99:$D$426,$D109,$E$99:$E$426,5)))*SUMPRODUCT(($H$9:$H$12=$E109)*(Z$9:Z$12)))*SUMPRODUCT(($H$24:$H$30=$H109)*(Z$24:Z$30))),VLOOKUP($E109&amp;$H109,$H$33:Z$67,Z$70,0)/SUM(Z$33:Z$60,IF(DAY(EOMONTH($G109,0))&lt;29,0,VLOOKUP(5&amp;TEXT(DATE(YEAR($G109),MONTH($G109),29),"ddd"),$H$33:Z$67,Z$70,0)),IF(DAY(EOMONTH($G109,0))&lt;30,0,VLOOKUP(5&amp;TEXT(DATE(YEAR($G109),MONTH($G109),30),"ddd"),$H$33:Z$67,Z$70,0)),IF(DAY(EOMONTH($G109,0))&lt;31,0,VLOOKUP(5&amp;TEXT(DATE(YEAR($G109),MONTH($G109),31),"ddd"),$H$33:Z$67,Z$70,0)))*SUMPRODUCT(($H$72:$H$95=$D109)*($G$72:$G$95=$C109)*(Z$72:Z$95))),"")</f>
        <v/>
      </c>
      <c r="AA109" s="139" t="str">
        <f>IFERROR(IF($I$69="DOW",IF($E109=5,(((SUMPRODUCT(($H$72:$H$95=$D109)*($G$72:$G$95=$C109)*(AA$72:AA$95))*(SUMPRODUCT(($H$15:$H$21=$H109)*(AA$15:AA$21)))))),(((SUMPRODUCT(($H$72:$H$95=$D109)*($G$72:$G$95=$C109)*(AA$72:AA$95)))-(SUMIFS(AA$99:AA$426,$C$99:$C$426,$C109,$D$99:$D$426,$D109,$E$99:$E$426,5)))*SUMPRODUCT(($H$9:$H$12=$E109)*(AA$9:AA$12)))*SUMPRODUCT(($H$24:$H$30=$H109)*(AA$24:AA$30))),VLOOKUP($E109&amp;$H109,$H$33:AA$67,AA$70,0)/SUM(AA$33:AA$60,IF(DAY(EOMONTH($G109,0))&lt;29,0,VLOOKUP(5&amp;TEXT(DATE(YEAR($G109),MONTH($G109),29),"ddd"),$H$33:AA$67,AA$70,0)),IF(DAY(EOMONTH($G109,0))&lt;30,0,VLOOKUP(5&amp;TEXT(DATE(YEAR($G109),MONTH($G109),30),"ddd"),$H$33:AA$67,AA$70,0)),IF(DAY(EOMONTH($G109,0))&lt;31,0,VLOOKUP(5&amp;TEXT(DATE(YEAR($G109),MONTH($G109),31),"ddd"),$H$33:AA$67,AA$70,0)))*SUMPRODUCT(($H$72:$H$95=$D109)*($G$72:$G$95=$C109)*(AA$72:AA$95))),"")</f>
        <v/>
      </c>
      <c r="AB109" s="139" t="str">
        <f>IFERROR(IF($I$69="DOW",IF($E109=5,(((SUMPRODUCT(($H$72:$H$95=$D109)*($G$72:$G$95=$C109)*(AB$72:AB$95))*(SUMPRODUCT(($H$15:$H$21=$H109)*(AB$15:AB$21)))))),(((SUMPRODUCT(($H$72:$H$95=$D109)*($G$72:$G$95=$C109)*(AB$72:AB$95)))-(SUMIFS(AB$99:AB$426,$C$99:$C$426,$C109,$D$99:$D$426,$D109,$E$99:$E$426,5)))*SUMPRODUCT(($H$9:$H$12=$E109)*(AB$9:AB$12)))*SUMPRODUCT(($H$24:$H$30=$H109)*(AB$24:AB$30))),VLOOKUP($E109&amp;$H109,$H$33:AB$67,AB$70,0)/SUM(AB$33:AB$60,IF(DAY(EOMONTH($G109,0))&lt;29,0,VLOOKUP(5&amp;TEXT(DATE(YEAR($G109),MONTH($G109),29),"ddd"),$H$33:AB$67,AB$70,0)),IF(DAY(EOMONTH($G109,0))&lt;30,0,VLOOKUP(5&amp;TEXT(DATE(YEAR($G109),MONTH($G109),30),"ddd"),$H$33:AB$67,AB$70,0)),IF(DAY(EOMONTH($G109,0))&lt;31,0,VLOOKUP(5&amp;TEXT(DATE(YEAR($G109),MONTH($G109),31),"ddd"),$H$33:AB$67,AB$70,0)))*SUMPRODUCT(($H$72:$H$95=$D109)*($G$72:$G$95=$C109)*(AB$72:AB$95))),"")</f>
        <v/>
      </c>
      <c r="AC109" s="236"/>
      <c r="AE109" s="206">
        <v>0.10440835266821336</v>
      </c>
      <c r="AF109" s="181">
        <v>-1.9607843137254943E-2</v>
      </c>
      <c r="AG109" s="181">
        <v>0.22033898305084754</v>
      </c>
      <c r="AH109" s="181">
        <v>8.1967213114754189E-2</v>
      </c>
      <c r="AI109" s="181">
        <v>0.15686274509803932</v>
      </c>
      <c r="AJ109" s="181">
        <v>0.21643835616438367</v>
      </c>
      <c r="AK109" s="139"/>
      <c r="AL109" s="181">
        <v>-2.0537124802527673E-2</v>
      </c>
      <c r="AM109" s="181">
        <v>0.19428350714561615</v>
      </c>
      <c r="AN109" s="139"/>
      <c r="AO109" s="139"/>
      <c r="AP109" s="139"/>
      <c r="AQ109" s="139"/>
      <c r="AR109" s="139"/>
      <c r="AS109" s="181">
        <v>-0.13308913308913306</v>
      </c>
      <c r="AT109" s="181">
        <v>5.6497175141243527E-3</v>
      </c>
      <c r="AU109" s="139"/>
      <c r="AV109" s="139"/>
      <c r="AW109" s="139"/>
      <c r="AX109" s="139"/>
      <c r="AY109" s="236"/>
      <c r="BA109" s="209">
        <f t="shared" si="23"/>
        <v>266.45866633607255</v>
      </c>
      <c r="BB109" s="180">
        <f t="shared" si="24"/>
        <v>278.80111016693047</v>
      </c>
      <c r="BC109" s="180">
        <f t="shared" si="25"/>
        <v>134.74559870178794</v>
      </c>
      <c r="BD109" s="180">
        <f t="shared" si="26"/>
        <v>27.438270473050636</v>
      </c>
      <c r="BE109" s="180">
        <f t="shared" si="27"/>
        <v>626.63388380517665</v>
      </c>
      <c r="BF109" s="180">
        <f t="shared" si="28"/>
        <v>136.65566053081832</v>
      </c>
      <c r="BG109" s="180">
        <f t="shared" si="29"/>
        <v>374.35762977223072</v>
      </c>
      <c r="BH109" s="180">
        <f t="shared" si="30"/>
        <v>3247.2543800855478</v>
      </c>
      <c r="BI109" s="180">
        <f t="shared" si="31"/>
        <v>2826.3179553960049</v>
      </c>
      <c r="BJ109" s="180">
        <f t="shared" si="67"/>
        <v>173.51432207791456</v>
      </c>
      <c r="BK109" s="180">
        <f t="shared" si="32"/>
        <v>89.470254440892901</v>
      </c>
      <c r="BL109" s="180">
        <f t="shared" si="33"/>
        <v>136.02410197817301</v>
      </c>
      <c r="BM109" s="180">
        <f t="shared" si="34"/>
        <v>31.377714319683857</v>
      </c>
      <c r="BN109" s="180">
        <f t="shared" si="35"/>
        <v>87.694658060294358</v>
      </c>
      <c r="BO109" s="180">
        <f t="shared" si="36"/>
        <v>541.19500370977539</v>
      </c>
      <c r="BP109" s="180">
        <f t="shared" si="37"/>
        <v>116.71415270041612</v>
      </c>
      <c r="BQ109" s="180">
        <f t="shared" si="38"/>
        <v>0</v>
      </c>
      <c r="BR109" s="180">
        <f t="shared" si="39"/>
        <v>0</v>
      </c>
      <c r="BS109" s="180">
        <f t="shared" si="40"/>
        <v>0</v>
      </c>
      <c r="BT109" s="180">
        <f t="shared" si="41"/>
        <v>0</v>
      </c>
      <c r="BV109" s="214">
        <f t="shared" si="68"/>
        <v>42654</v>
      </c>
      <c r="BW109" s="175" t="str">
        <f t="shared" si="69"/>
        <v>Oct</v>
      </c>
      <c r="BX109" s="175">
        <f t="shared" si="70"/>
        <v>2016</v>
      </c>
      <c r="BY109" s="176">
        <f t="shared" si="42"/>
        <v>267.13790656093352</v>
      </c>
      <c r="BZ109" s="176">
        <f t="shared" si="43"/>
        <v>280.031452727334</v>
      </c>
      <c r="CA109" s="176">
        <f t="shared" si="44"/>
        <v>132.10643733271897</v>
      </c>
      <c r="CB109" s="176">
        <f t="shared" si="45"/>
        <v>27.471465867464843</v>
      </c>
      <c r="CC109" s="176">
        <f t="shared" si="46"/>
        <v>617.96063761610401</v>
      </c>
      <c r="CD109" s="176">
        <f t="shared" si="47"/>
        <v>134.53012606609553</v>
      </c>
      <c r="CE109" s="176">
        <f t="shared" si="48"/>
        <v>374.35762977223078</v>
      </c>
      <c r="CF109" s="176">
        <f t="shared" si="49"/>
        <v>3274.1587221180653</v>
      </c>
      <c r="CG109" s="176">
        <f t="shared" si="50"/>
        <v>2812.0186000687513</v>
      </c>
      <c r="CH109" s="176">
        <f t="shared" si="51"/>
        <v>173.51432207791453</v>
      </c>
      <c r="CI109" s="176">
        <f t="shared" si="52"/>
        <v>89.470254440892916</v>
      </c>
      <c r="CJ109" s="176">
        <f t="shared" si="53"/>
        <v>136.02410197817304</v>
      </c>
      <c r="CK109" s="176">
        <f t="shared" si="54"/>
        <v>31.377714319683857</v>
      </c>
      <c r="CL109" s="176">
        <f t="shared" si="55"/>
        <v>87.694658060294373</v>
      </c>
      <c r="CM109" s="176">
        <f t="shared" si="56"/>
        <v>545.8623908799932</v>
      </c>
      <c r="CN109" s="176">
        <f t="shared" si="57"/>
        <v>116.40972760303858</v>
      </c>
      <c r="CO109" s="176">
        <f t="shared" si="58"/>
        <v>0</v>
      </c>
      <c r="CP109" s="176">
        <f t="shared" si="59"/>
        <v>0</v>
      </c>
      <c r="CQ109" s="176">
        <f t="shared" si="60"/>
        <v>0</v>
      </c>
      <c r="CR109" s="215">
        <f t="shared" si="61"/>
        <v>0</v>
      </c>
    </row>
    <row r="110" spans="1:96" outlineLevel="1" x14ac:dyDescent="0.25">
      <c r="A110" s="160"/>
      <c r="B110" s="197">
        <f t="shared" si="62"/>
        <v>42655</v>
      </c>
      <c r="C110" s="108">
        <f t="shared" si="63"/>
        <v>2016</v>
      </c>
      <c r="D110" s="109" t="str">
        <f t="shared" si="22"/>
        <v>Oct</v>
      </c>
      <c r="E110" s="109">
        <f t="shared" si="64"/>
        <v>2</v>
      </c>
      <c r="F110" s="109">
        <f t="shared" si="65"/>
        <v>42</v>
      </c>
      <c r="G110" s="110">
        <f t="shared" si="71"/>
        <v>42655</v>
      </c>
      <c r="H110" s="109" t="str">
        <f t="shared" si="66"/>
        <v>Wed</v>
      </c>
      <c r="I110" s="139">
        <f>IFERROR(IF($I$69="DOW",IF($E110=5,(((SUMPRODUCT(($H$72:$H$95=$D110)*($G$72:$G$95=$C110)*(I$72:I$95))*(SUMPRODUCT(($H$15:$H$21=$H110)*(I$15:I$21)))))),(((SUMPRODUCT(($H$72:$H$95=$D110)*($G$72:$G$95=$C110)*(I$72:I$95)))-(SUMIFS(I$99:I$426,$C$99:$C$426,$C110,$D$99:$D$426,$D110,$E$99:$E$426,5)))*SUMPRODUCT(($H$9:$H$12=$E110)*(I$9:I$12)))*SUMPRODUCT(($H$24:$H$30=$H110)*(I$24:I$30))),VLOOKUP($E110&amp;$H110,$H$33:I$67,I$70,0)/SUM(I$33:I$60,IF(DAY(EOMONTH($G110,0))&lt;29,0,VLOOKUP(5&amp;TEXT(DATE(YEAR($G110),MONTH($G110),29),"ddd"),$H$33:I$67,I$70,0)),IF(DAY(EOMONTH($G110,0))&lt;30,0,VLOOKUP(5&amp;TEXT(DATE(YEAR($G110),MONTH($G110),30),"ddd"),$H$33:I$67,I$70,0)),IF(DAY(EOMONTH($G110,0))&lt;31,0,VLOOKUP(5&amp;TEXT(DATE(YEAR($G110),MONTH($G110),31),"ddd"),$H$33:I$67,I$70,0)))*SUMPRODUCT(($H$72:$H$95=$D110)*($G$72:$G$95=$C110)*(I$72:I$95))),"")</f>
        <v>273.93148048384074</v>
      </c>
      <c r="J110" s="139">
        <f>IFERROR(IF($I$69="DOW",IF($E110=5,(((SUMPRODUCT(($H$72:$H$95=$D110)*($G$72:$G$95=$C110)*(J$72:J$95))*(SUMPRODUCT(($H$15:$H$21=$H110)*(J$15:J$21)))))),(((SUMPRODUCT(($H$72:$H$95=$D110)*($G$72:$G$95=$C110)*(J$72:J$95)))-(SUMIFS(J$99:J$426,$C$99:$C$426,$C110,$D$99:$D$426,$D110,$E$99:$E$426,5)))*SUMPRODUCT(($H$9:$H$12=$E110)*(J$9:J$12)))*SUMPRODUCT(($H$24:$H$30=$H110)*(J$24:J$30))),VLOOKUP($E110&amp;$H110,$H$33:J$67,J$70,0)/SUM(J$33:J$60,IF(DAY(EOMONTH($G110,0))&lt;29,0,VLOOKUP(5&amp;TEXT(DATE(YEAR($G110),MONTH($G110),29),"ddd"),$H$33:J$67,J$70,0)),IF(DAY(EOMONTH($G110,0))&lt;30,0,VLOOKUP(5&amp;TEXT(DATE(YEAR($G110),MONTH($G110),30),"ddd"),$H$33:J$67,J$70,0)),IF(DAY(EOMONTH($G110,0))&lt;31,0,VLOOKUP(5&amp;TEXT(DATE(YEAR($G110),MONTH($G110),31),"ddd"),$H$33:J$67,J$70,0)))*SUMPRODUCT(($H$72:$H$95=$D110)*($G$72:$G$95=$C110)*(J$72:J$95))),"")</f>
        <v>272.32833780147877</v>
      </c>
      <c r="K110" s="139">
        <f>IFERROR(IF($I$69="DOW",IF($E110=5,(((SUMPRODUCT(($H$72:$H$95=$D110)*($G$72:$G$95=$C110)*(K$72:K$95))*(SUMPRODUCT(($H$15:$H$21=$H110)*(K$15:K$21)))))),(((SUMPRODUCT(($H$72:$H$95=$D110)*($G$72:$G$95=$C110)*(K$72:K$95)))-(SUMIFS(K$99:K$426,$C$99:$C$426,$C110,$D$99:$D$426,$D110,$E$99:$E$426,5)))*SUMPRODUCT(($H$9:$H$12=$E110)*(K$9:K$12)))*SUMPRODUCT(($H$24:$H$30=$H110)*(K$24:K$30))),VLOOKUP($E110&amp;$H110,$H$33:K$67,K$70,0)/SUM(K$33:K$60,IF(DAY(EOMONTH($G110,0))&lt;29,0,VLOOKUP(5&amp;TEXT(DATE(YEAR($G110),MONTH($G110),29),"ddd"),$H$33:K$67,K$70,0)),IF(DAY(EOMONTH($G110,0))&lt;30,0,VLOOKUP(5&amp;TEXT(DATE(YEAR($G110),MONTH($G110),30),"ddd"),$H$33:K$67,K$70,0)),IF(DAY(EOMONTH($G110,0))&lt;31,0,VLOOKUP(5&amp;TEXT(DATE(YEAR($G110),MONTH($G110),31),"ddd"),$H$33:K$67,K$70,0)))*SUMPRODUCT(($H$72:$H$95=$D110)*($G$72:$G$95=$C110)*(K$72:K$95))),"")</f>
        <v>101.43562159936148</v>
      </c>
      <c r="L110" s="139">
        <f>IFERROR(IF($I$69="DOW",IF($E110=5,(((SUMPRODUCT(($H$72:$H$95=$D110)*($G$72:$G$95=$C110)*(L$72:L$95))*(SUMPRODUCT(($H$15:$H$21=$H110)*(L$15:L$21)))))),(((SUMPRODUCT(($H$72:$H$95=$D110)*($G$72:$G$95=$C110)*(L$72:L$95)))-(SUMIFS(L$99:L$426,$C$99:$C$426,$C110,$D$99:$D$426,$D110,$E$99:$E$426,5)))*SUMPRODUCT(($H$9:$H$12=$E110)*(L$9:L$12)))*SUMPRODUCT(($H$24:$H$30=$H110)*(L$24:L$30))),VLOOKUP($E110&amp;$H110,$H$33:L$67,L$70,0)/SUM(L$33:L$60,IF(DAY(EOMONTH($G110,0))&lt;29,0,VLOOKUP(5&amp;TEXT(DATE(YEAR($G110),MONTH($G110),29),"ddd"),$H$33:L$67,L$70,0)),IF(DAY(EOMONTH($G110,0))&lt;30,0,VLOOKUP(5&amp;TEXT(DATE(YEAR($G110),MONTH($G110),30),"ddd"),$H$33:L$67,L$70,0)),IF(DAY(EOMONTH($G110,0))&lt;31,0,VLOOKUP(5&amp;TEXT(DATE(YEAR($G110),MONTH($G110),31),"ddd"),$H$33:L$67,L$70,0)))*SUMPRODUCT(($H$72:$H$95=$D110)*($G$72:$G$95=$C110)*(L$72:L$95))),"")</f>
        <v>27.975303052932613</v>
      </c>
      <c r="M110" s="139">
        <f>IFERROR(IF($I$69="DOW",IF($E110=5,(((SUMPRODUCT(($H$72:$H$95=$D110)*($G$72:$G$95=$C110)*(M$72:M$95))*(SUMPRODUCT(($H$15:$H$21=$H110)*(M$15:M$21)))))),(((SUMPRODUCT(($H$72:$H$95=$D110)*($G$72:$G$95=$C110)*(M$72:M$95)))-(SUMIFS(M$99:M$426,$C$99:$C$426,$C110,$D$99:$D$426,$D110,$E$99:$E$426,5)))*SUMPRODUCT(($H$9:$H$12=$E110)*(M$9:M$12)))*SUMPRODUCT(($H$24:$H$30=$H110)*(M$24:M$30))),VLOOKUP($E110&amp;$H110,$H$33:M$67,M$70,0)/SUM(M$33:M$60,IF(DAY(EOMONTH($G110,0))&lt;29,0,VLOOKUP(5&amp;TEXT(DATE(YEAR($G110),MONTH($G110),29),"ddd"),$H$33:M$67,M$70,0)),IF(DAY(EOMONTH($G110,0))&lt;30,0,VLOOKUP(5&amp;TEXT(DATE(YEAR($G110),MONTH($G110),30),"ddd"),$H$33:M$67,M$70,0)),IF(DAY(EOMONTH($G110,0))&lt;31,0,VLOOKUP(5&amp;TEXT(DATE(YEAR($G110),MONTH($G110),31),"ddd"),$H$33:M$67,M$70,0)))*SUMPRODUCT(($H$72:$H$95=$D110)*($G$72:$G$95=$C110)*(M$72:M$95))),"")</f>
        <v>511.40127817458892</v>
      </c>
      <c r="N110" s="139">
        <f>IFERROR(IF($I$69="DOW",IF($E110=5,(((SUMPRODUCT(($H$72:$H$95=$D110)*($G$72:$G$95=$C110)*(N$72:N$95))*(SUMPRODUCT(($H$15:$H$21=$H110)*(N$15:N$21)))))),(((SUMPRODUCT(($H$72:$H$95=$D110)*($G$72:$G$95=$C110)*(N$72:N$95)))-(SUMIFS(N$99:N$426,$C$99:$C$426,$C110,$D$99:$D$426,$D110,$E$99:$E$426,5)))*SUMPRODUCT(($H$9:$H$12=$E110)*(N$9:N$12)))*SUMPRODUCT(($H$24:$H$30=$H110)*(N$24:N$30))),VLOOKUP($E110&amp;$H110,$H$33:N$67,N$70,0)/SUM(N$33:N$60,IF(DAY(EOMONTH($G110,0))&lt;29,0,VLOOKUP(5&amp;TEXT(DATE(YEAR($G110),MONTH($G110),29),"ddd"),$H$33:N$67,N$70,0)),IF(DAY(EOMONTH($G110,0))&lt;30,0,VLOOKUP(5&amp;TEXT(DATE(YEAR($G110),MONTH($G110),30),"ddd"),$H$33:N$67,N$70,0)),IF(DAY(EOMONTH($G110,0))&lt;31,0,VLOOKUP(5&amp;TEXT(DATE(YEAR($G110),MONTH($G110),31),"ddd"),$H$33:N$67,N$70,0)))*SUMPRODUCT(($H$72:$H$95=$D110)*($G$72:$G$95=$C110)*(N$72:N$95))),"")</f>
        <v>89.081712238697378</v>
      </c>
      <c r="O110" s="139">
        <f>IFERROR(IF($I$69="DOW",IF($E110=5,(((SUMPRODUCT(($H$72:$H$95=$D110)*($G$72:$G$95=$C110)*(O$72:O$95))*(SUMPRODUCT(($H$15:$H$21=$H110)*(O$15:O$21)))))),(((SUMPRODUCT(($H$72:$H$95=$D110)*($G$72:$G$95=$C110)*(O$72:O$95)))-(SUMIFS(O$99:O$426,$C$99:$C$426,$C110,$D$99:$D$426,$D110,$E$99:$E$426,5)))*SUMPRODUCT(($H$9:$H$12=$E110)*(O$9:O$12)))*SUMPRODUCT(($H$24:$H$30=$H110)*(O$24:O$30))),VLOOKUP($E110&amp;$H110,$H$33:O$67,O$70,0)/SUM(O$33:O$60,IF(DAY(EOMONTH($G110,0))&lt;29,0,VLOOKUP(5&amp;TEXT(DATE(YEAR($G110),MONTH($G110),29),"ddd"),$H$33:O$67,O$70,0)),IF(DAY(EOMONTH($G110,0))&lt;30,0,VLOOKUP(5&amp;TEXT(DATE(YEAR($G110),MONTH($G110),30),"ddd"),$H$33:O$67,O$70,0)),IF(DAY(EOMONTH($G110,0))&lt;31,0,VLOOKUP(5&amp;TEXT(DATE(YEAR($G110),MONTH($G110),31),"ddd"),$H$33:O$67,O$70,0)))*SUMPRODUCT(($H$72:$H$95=$D110)*($G$72:$G$95=$C110)*(O$72:O$95))),"")</f>
        <v>374.48341563271015</v>
      </c>
      <c r="P110" s="139">
        <f>IFERROR(IF($I$69="DOW",IF($E110=5,(((SUMPRODUCT(($H$72:$H$95=$D110)*($G$72:$G$95=$C110)*(P$72:P$95))*(SUMPRODUCT(($H$15:$H$21=$H110)*(P$15:P$21)))))),(((SUMPRODUCT(($H$72:$H$95=$D110)*($G$72:$G$95=$C110)*(P$72:P$95)))-(SUMIFS(P$99:P$426,$C$99:$C$426,$C110,$D$99:$D$426,$D110,$E$99:$E$426,5)))*SUMPRODUCT(($H$9:$H$12=$E110)*(P$9:P$12)))*SUMPRODUCT(($H$24:$H$30=$H110)*(P$24:P$30))),VLOOKUP($E110&amp;$H110,$H$33:P$67,P$70,0)/SUM(P$33:P$60,IF(DAY(EOMONTH($G110,0))&lt;29,0,VLOOKUP(5&amp;TEXT(DATE(YEAR($G110),MONTH($G110),29),"ddd"),$H$33:P$67,P$70,0)),IF(DAY(EOMONTH($G110,0))&lt;30,0,VLOOKUP(5&amp;TEXT(DATE(YEAR($G110),MONTH($G110),30),"ddd"),$H$33:P$67,P$70,0)),IF(DAY(EOMONTH($G110,0))&lt;31,0,VLOOKUP(5&amp;TEXT(DATE(YEAR($G110),MONTH($G110),31),"ddd"),$H$33:P$67,P$70,0)))*SUMPRODUCT(($H$72:$H$95=$D110)*($G$72:$G$95=$C110)*(P$72:P$95))),"")</f>
        <v>3206.568538508202</v>
      </c>
      <c r="Q110" s="139">
        <f>IFERROR(IF($I$69="DOW",IF($E110=5,(((SUMPRODUCT(($H$72:$H$95=$D110)*($G$72:$G$95=$C110)*(Q$72:Q$95))*(SUMPRODUCT(($H$15:$H$21=$H110)*(Q$15:Q$21)))))),(((SUMPRODUCT(($H$72:$H$95=$D110)*($G$72:$G$95=$C110)*(Q$72:Q$95)))-(SUMIFS(Q$99:Q$426,$C$99:$C$426,$C110,$D$99:$D$426,$D110,$E$99:$E$426,5)))*SUMPRODUCT(($H$9:$H$12=$E110)*(Q$9:Q$12)))*SUMPRODUCT(($H$24:$H$30=$H110)*(Q$24:Q$30))),VLOOKUP($E110&amp;$H110,$H$33:Q$67,Q$70,0)/SUM(Q$33:Q$60,IF(DAY(EOMONTH($G110,0))&lt;29,0,VLOOKUP(5&amp;TEXT(DATE(YEAR($G110),MONTH($G110),29),"ddd"),$H$33:Q$67,Q$70,0)),IF(DAY(EOMONTH($G110,0))&lt;30,0,VLOOKUP(5&amp;TEXT(DATE(YEAR($G110),MONTH($G110),30),"ddd"),$H$33:Q$67,Q$70,0)),IF(DAY(EOMONTH($G110,0))&lt;31,0,VLOOKUP(5&amp;TEXT(DATE(YEAR($G110),MONTH($G110),31),"ddd"),$H$33:Q$67,Q$70,0)))*SUMPRODUCT(($H$72:$H$95=$D110)*($G$72:$G$95=$C110)*(Q$72:Q$95))),"")</f>
        <v>2415.1451035772502</v>
      </c>
      <c r="R110" s="139">
        <f>IFERROR(IF($I$69="DOW",IF($E110=5,(((SUMPRODUCT(($H$72:$H$95=$D110)*($G$72:$G$95=$C110)*(R$72:R$95))*(SUMPRODUCT(($H$15:$H$21=$H110)*(R$15:R$21)))))),(((SUMPRODUCT(($H$72:$H$95=$D110)*($G$72:$G$95=$C110)*(R$72:R$95)))-(SUMIFS(R$99:R$426,$C$99:$C$426,$C110,$D$99:$D$426,$D110,$E$99:$E$426,5)))*SUMPRODUCT(($H$9:$H$12=$E110)*(R$9:R$12)))*SUMPRODUCT(($H$24:$H$30=$H110)*(R$24:R$30))),VLOOKUP($E110&amp;$H110,$H$33:R$67,R$70,0)/SUM(R$33:R$60,IF(DAY(EOMONTH($G110,0))&lt;29,0,VLOOKUP(5&amp;TEXT(DATE(YEAR($G110),MONTH($G110),29),"ddd"),$H$33:R$67,R$70,0)),IF(DAY(EOMONTH($G110,0))&lt;30,0,VLOOKUP(5&amp;TEXT(DATE(YEAR($G110),MONTH($G110),30),"ddd"),$H$33:R$67,R$70,0)),IF(DAY(EOMONTH($G110,0))&lt;31,0,VLOOKUP(5&amp;TEXT(DATE(YEAR($G110),MONTH($G110),31),"ddd"),$H$33:R$67,R$70,0)))*SUMPRODUCT(($H$72:$H$95=$D110)*($G$72:$G$95=$C110)*(R$72:R$95))),"")</f>
        <v>181.1162739294318</v>
      </c>
      <c r="S110" s="139">
        <f>IFERROR(IF($I$69="DOW",IF($E110=5,(((SUMPRODUCT(($H$72:$H$95=$D110)*($G$72:$G$95=$C110)*(S$72:S$95))*(SUMPRODUCT(($H$15:$H$21=$H110)*(S$15:S$21)))))),(((SUMPRODUCT(($H$72:$H$95=$D110)*($G$72:$G$95=$C110)*(S$72:S$95)))-(SUMIFS(S$99:S$426,$C$99:$C$426,$C110,$D$99:$D$426,$D110,$E$99:$E$426,5)))*SUMPRODUCT(($H$9:$H$12=$E110)*(S$9:S$12)))*SUMPRODUCT(($H$24:$H$30=$H110)*(S$24:S$30))),VLOOKUP($E110&amp;$H110,$H$33:S$67,S$70,0)/SUM(S$33:S$60,IF(DAY(EOMONTH($G110,0))&lt;29,0,VLOOKUP(5&amp;TEXT(DATE(YEAR($G110),MONTH($G110),29),"ddd"),$H$33:S$67,S$70,0)),IF(DAY(EOMONTH($G110,0))&lt;30,0,VLOOKUP(5&amp;TEXT(DATE(YEAR($G110),MONTH($G110),30),"ddd"),$H$33:S$67,S$70,0)),IF(DAY(EOMONTH($G110,0))&lt;31,0,VLOOKUP(5&amp;TEXT(DATE(YEAR($G110),MONTH($G110),31),"ddd"),$H$33:S$67,S$70,0)))*SUMPRODUCT(($H$72:$H$95=$D110)*($G$72:$G$95=$C110)*(S$72:S$95))),"")</f>
        <v>99.335500000029711</v>
      </c>
      <c r="T110" s="139">
        <f>IFERROR(IF($I$69="DOW",IF($E110=5,(((SUMPRODUCT(($H$72:$H$95=$D110)*($G$72:$G$95=$C110)*(T$72:T$95))*(SUMPRODUCT(($H$15:$H$21=$H110)*(T$15:T$21)))))),(((SUMPRODUCT(($H$72:$H$95=$D110)*($G$72:$G$95=$C110)*(T$72:T$95)))-(SUMIFS(T$99:T$426,$C$99:$C$426,$C110,$D$99:$D$426,$D110,$E$99:$E$426,5)))*SUMPRODUCT(($H$9:$H$12=$E110)*(T$9:T$12)))*SUMPRODUCT(($H$24:$H$30=$H110)*(T$24:T$30))),VLOOKUP($E110&amp;$H110,$H$33:T$67,T$70,0)/SUM(T$33:T$60,IF(DAY(EOMONTH($G110,0))&lt;29,0,VLOOKUP(5&amp;TEXT(DATE(YEAR($G110),MONTH($G110),29),"ddd"),$H$33:T$67,T$70,0)),IF(DAY(EOMONTH($G110,0))&lt;30,0,VLOOKUP(5&amp;TEXT(DATE(YEAR($G110),MONTH($G110),30),"ddd"),$H$33:T$67,T$70,0)),IF(DAY(EOMONTH($G110,0))&lt;31,0,VLOOKUP(5&amp;TEXT(DATE(YEAR($G110),MONTH($G110),31),"ddd"),$H$33:T$67,T$70,0)))*SUMPRODUCT(($H$72:$H$95=$D110)*($G$72:$G$95=$C110)*(T$72:T$95))),"")</f>
        <v>118.35467296789187</v>
      </c>
      <c r="U110" s="139">
        <f>IFERROR(IF($I$69="DOW",IF($E110=5,(((SUMPRODUCT(($H$72:$H$95=$D110)*($G$72:$G$95=$C110)*(U$72:U$95))*(SUMPRODUCT(($H$15:$H$21=$H110)*(U$15:U$21)))))),(((SUMPRODUCT(($H$72:$H$95=$D110)*($G$72:$G$95=$C110)*(U$72:U$95)))-(SUMIFS(U$99:U$426,$C$99:$C$426,$C110,$D$99:$D$426,$D110,$E$99:$E$426,5)))*SUMPRODUCT(($H$9:$H$12=$E110)*(U$9:U$12)))*SUMPRODUCT(($H$24:$H$30=$H110)*(U$24:U$30))),VLOOKUP($E110&amp;$H110,$H$33:U$67,U$70,0)/SUM(U$33:U$60,IF(DAY(EOMONTH($G110,0))&lt;29,0,VLOOKUP(5&amp;TEXT(DATE(YEAR($G110),MONTH($G110),29),"ddd"),$H$33:U$67,U$70,0)),IF(DAY(EOMONTH($G110,0))&lt;30,0,VLOOKUP(5&amp;TEXT(DATE(YEAR($G110),MONTH($G110),30),"ddd"),$H$33:U$67,U$70,0)),IF(DAY(EOMONTH($G110,0))&lt;31,0,VLOOKUP(5&amp;TEXT(DATE(YEAR($G110),MONTH($G110),31),"ddd"),$H$33:U$67,U$70,0)))*SUMPRODUCT(($H$72:$H$95=$D110)*($G$72:$G$95=$C110)*(U$72:U$95))),"")</f>
        <v>30.451913457427391</v>
      </c>
      <c r="V110" s="139">
        <f>IFERROR(IF($I$69="DOW",IF($E110=5,(((SUMPRODUCT(($H$72:$H$95=$D110)*($G$72:$G$95=$C110)*(V$72:V$95))*(SUMPRODUCT(($H$15:$H$21=$H110)*(V$15:V$21)))))),(((SUMPRODUCT(($H$72:$H$95=$D110)*($G$72:$G$95=$C110)*(V$72:V$95)))-(SUMIFS(V$99:V$426,$C$99:$C$426,$C110,$D$99:$D$426,$D110,$E$99:$E$426,5)))*SUMPRODUCT(($H$9:$H$12=$E110)*(V$9:V$12)))*SUMPRODUCT(($H$24:$H$30=$H110)*(V$24:V$30))),VLOOKUP($E110&amp;$H110,$H$33:V$67,V$70,0)/SUM(V$33:V$60,IF(DAY(EOMONTH($G110,0))&lt;29,0,VLOOKUP(5&amp;TEXT(DATE(YEAR($G110),MONTH($G110),29),"ddd"),$H$33:V$67,V$70,0)),IF(DAY(EOMONTH($G110,0))&lt;30,0,VLOOKUP(5&amp;TEXT(DATE(YEAR($G110),MONTH($G110),30),"ddd"),$H$33:V$67,V$70,0)),IF(DAY(EOMONTH($G110,0))&lt;31,0,VLOOKUP(5&amp;TEXT(DATE(YEAR($G110),MONTH($G110),31),"ddd"),$H$33:V$67,V$70,0)))*SUMPRODUCT(($H$72:$H$95=$D110)*($G$72:$G$95=$C110)*(V$72:V$95))),"")</f>
        <v>89.290972113467447</v>
      </c>
      <c r="W110" s="139">
        <f>IFERROR(IF($I$69="DOW",IF($E110=5,(((SUMPRODUCT(($H$72:$H$95=$D110)*($G$72:$G$95=$C110)*(W$72:W$95))*(SUMPRODUCT(($H$15:$H$21=$H110)*(W$15:W$21)))))),(((SUMPRODUCT(($H$72:$H$95=$D110)*($G$72:$G$95=$C110)*(W$72:W$95)))-(SUMIFS(W$99:W$426,$C$99:$C$426,$C110,$D$99:$D$426,$D110,$E$99:$E$426,5)))*SUMPRODUCT(($H$9:$H$12=$E110)*(W$9:W$12)))*SUMPRODUCT(($H$24:$H$30=$H110)*(W$24:W$30))),VLOOKUP($E110&amp;$H110,$H$33:W$67,W$70,0)/SUM(W$33:W$60,IF(DAY(EOMONTH($G110,0))&lt;29,0,VLOOKUP(5&amp;TEXT(DATE(YEAR($G110),MONTH($G110),29),"ddd"),$H$33:W$67,W$70,0)),IF(DAY(EOMONTH($G110,0))&lt;30,0,VLOOKUP(5&amp;TEXT(DATE(YEAR($G110),MONTH($G110),30),"ddd"),$H$33:W$67,W$70,0)),IF(DAY(EOMONTH($G110,0))&lt;31,0,VLOOKUP(5&amp;TEXT(DATE(YEAR($G110),MONTH($G110),31),"ddd"),$H$33:W$67,W$70,0)))*SUMPRODUCT(($H$72:$H$95=$D110)*($G$72:$G$95=$C110)*(W$72:W$95))),"")</f>
        <v>664.27867274424568</v>
      </c>
      <c r="X110" s="139">
        <f>IFERROR(IF($I$69="DOW",IF($E110=5,(((SUMPRODUCT(($H$72:$H$95=$D110)*($G$72:$G$95=$C110)*(X$72:X$95))*(SUMPRODUCT(($H$15:$H$21=$H110)*(X$15:X$21)))))),(((SUMPRODUCT(($H$72:$H$95=$D110)*($G$72:$G$95=$C110)*(X$72:X$95)))-(SUMIFS(X$99:X$426,$C$99:$C$426,$C110,$D$99:$D$426,$D110,$E$99:$E$426,5)))*SUMPRODUCT(($H$9:$H$12=$E110)*(X$9:X$12)))*SUMPRODUCT(($H$24:$H$30=$H110)*(X$24:X$30))),VLOOKUP($E110&amp;$H110,$H$33:X$67,X$70,0)/SUM(X$33:X$60,IF(DAY(EOMONTH($G110,0))&lt;29,0,VLOOKUP(5&amp;TEXT(DATE(YEAR($G110),MONTH($G110),29),"ddd"),$H$33:X$67,X$70,0)),IF(DAY(EOMONTH($G110,0))&lt;30,0,VLOOKUP(5&amp;TEXT(DATE(YEAR($G110),MONTH($G110),30),"ddd"),$H$33:X$67,X$70,0)),IF(DAY(EOMONTH($G110,0))&lt;31,0,VLOOKUP(5&amp;TEXT(DATE(YEAR($G110),MONTH($G110),31),"ddd"),$H$33:X$67,X$70,0)))*SUMPRODUCT(($H$72:$H$95=$D110)*($G$72:$G$95=$C110)*(X$72:X$95))),"")</f>
        <v>114.21069064886778</v>
      </c>
      <c r="Y110" s="139" t="str">
        <f>IFERROR(IF($I$69="DOW",IF($E110=5,(((SUMPRODUCT(($H$72:$H$95=$D110)*($G$72:$G$95=$C110)*(Y$72:Y$95))*(SUMPRODUCT(($H$15:$H$21=$H110)*(Y$15:Y$21)))))),(((SUMPRODUCT(($H$72:$H$95=$D110)*($G$72:$G$95=$C110)*(Y$72:Y$95)))-(SUMIFS(Y$99:Y$426,$C$99:$C$426,$C110,$D$99:$D$426,$D110,$E$99:$E$426,5)))*SUMPRODUCT(($H$9:$H$12=$E110)*(Y$9:Y$12)))*SUMPRODUCT(($H$24:$H$30=$H110)*(Y$24:Y$30))),VLOOKUP($E110&amp;$H110,$H$33:Y$67,Y$70,0)/SUM(Y$33:Y$60,IF(DAY(EOMONTH($G110,0))&lt;29,0,VLOOKUP(5&amp;TEXT(DATE(YEAR($G110),MONTH($G110),29),"ddd"),$H$33:Y$67,Y$70,0)),IF(DAY(EOMONTH($G110,0))&lt;30,0,VLOOKUP(5&amp;TEXT(DATE(YEAR($G110),MONTH($G110),30),"ddd"),$H$33:Y$67,Y$70,0)),IF(DAY(EOMONTH($G110,0))&lt;31,0,VLOOKUP(5&amp;TEXT(DATE(YEAR($G110),MONTH($G110),31),"ddd"),$H$33:Y$67,Y$70,0)))*SUMPRODUCT(($H$72:$H$95=$D110)*($G$72:$G$95=$C110)*(Y$72:Y$95))),"")</f>
        <v/>
      </c>
      <c r="Z110" s="139" t="str">
        <f>IFERROR(IF($I$69="DOW",IF($E110=5,(((SUMPRODUCT(($H$72:$H$95=$D110)*($G$72:$G$95=$C110)*(Z$72:Z$95))*(SUMPRODUCT(($H$15:$H$21=$H110)*(Z$15:Z$21)))))),(((SUMPRODUCT(($H$72:$H$95=$D110)*($G$72:$G$95=$C110)*(Z$72:Z$95)))-(SUMIFS(Z$99:Z$426,$C$99:$C$426,$C110,$D$99:$D$426,$D110,$E$99:$E$426,5)))*SUMPRODUCT(($H$9:$H$12=$E110)*(Z$9:Z$12)))*SUMPRODUCT(($H$24:$H$30=$H110)*(Z$24:Z$30))),VLOOKUP($E110&amp;$H110,$H$33:Z$67,Z$70,0)/SUM(Z$33:Z$60,IF(DAY(EOMONTH($G110,0))&lt;29,0,VLOOKUP(5&amp;TEXT(DATE(YEAR($G110),MONTH($G110),29),"ddd"),$H$33:Z$67,Z$70,0)),IF(DAY(EOMONTH($G110,0))&lt;30,0,VLOOKUP(5&amp;TEXT(DATE(YEAR($G110),MONTH($G110),30),"ddd"),$H$33:Z$67,Z$70,0)),IF(DAY(EOMONTH($G110,0))&lt;31,0,VLOOKUP(5&amp;TEXT(DATE(YEAR($G110),MONTH($G110),31),"ddd"),$H$33:Z$67,Z$70,0)))*SUMPRODUCT(($H$72:$H$95=$D110)*($G$72:$G$95=$C110)*(Z$72:Z$95))),"")</f>
        <v/>
      </c>
      <c r="AA110" s="139" t="str">
        <f>IFERROR(IF($I$69="DOW",IF($E110=5,(((SUMPRODUCT(($H$72:$H$95=$D110)*($G$72:$G$95=$C110)*(AA$72:AA$95))*(SUMPRODUCT(($H$15:$H$21=$H110)*(AA$15:AA$21)))))),(((SUMPRODUCT(($H$72:$H$95=$D110)*($G$72:$G$95=$C110)*(AA$72:AA$95)))-(SUMIFS(AA$99:AA$426,$C$99:$C$426,$C110,$D$99:$D$426,$D110,$E$99:$E$426,5)))*SUMPRODUCT(($H$9:$H$12=$E110)*(AA$9:AA$12)))*SUMPRODUCT(($H$24:$H$30=$H110)*(AA$24:AA$30))),VLOOKUP($E110&amp;$H110,$H$33:AA$67,AA$70,0)/SUM(AA$33:AA$60,IF(DAY(EOMONTH($G110,0))&lt;29,0,VLOOKUP(5&amp;TEXT(DATE(YEAR($G110),MONTH($G110),29),"ddd"),$H$33:AA$67,AA$70,0)),IF(DAY(EOMONTH($G110,0))&lt;30,0,VLOOKUP(5&amp;TEXT(DATE(YEAR($G110),MONTH($G110),30),"ddd"),$H$33:AA$67,AA$70,0)),IF(DAY(EOMONTH($G110,0))&lt;31,0,VLOOKUP(5&amp;TEXT(DATE(YEAR($G110),MONTH($G110),31),"ddd"),$H$33:AA$67,AA$70,0)))*SUMPRODUCT(($H$72:$H$95=$D110)*($G$72:$G$95=$C110)*(AA$72:AA$95))),"")</f>
        <v/>
      </c>
      <c r="AB110" s="139" t="str">
        <f>IFERROR(IF($I$69="DOW",IF($E110=5,(((SUMPRODUCT(($H$72:$H$95=$D110)*($G$72:$G$95=$C110)*(AB$72:AB$95))*(SUMPRODUCT(($H$15:$H$21=$H110)*(AB$15:AB$21)))))),(((SUMPRODUCT(($H$72:$H$95=$D110)*($G$72:$G$95=$C110)*(AB$72:AB$95)))-(SUMIFS(AB$99:AB$426,$C$99:$C$426,$C110,$D$99:$D$426,$D110,$E$99:$E$426,5)))*SUMPRODUCT(($H$9:$H$12=$E110)*(AB$9:AB$12)))*SUMPRODUCT(($H$24:$H$30=$H110)*(AB$24:AB$30))),VLOOKUP($E110&amp;$H110,$H$33:AB$67,AB$70,0)/SUM(AB$33:AB$60,IF(DAY(EOMONTH($G110,0))&lt;29,0,VLOOKUP(5&amp;TEXT(DATE(YEAR($G110),MONTH($G110),29),"ddd"),$H$33:AB$67,AB$70,0)),IF(DAY(EOMONTH($G110,0))&lt;30,0,VLOOKUP(5&amp;TEXT(DATE(YEAR($G110),MONTH($G110),30),"ddd"),$H$33:AB$67,AB$70,0)),IF(DAY(EOMONTH($G110,0))&lt;31,0,VLOOKUP(5&amp;TEXT(DATE(YEAR($G110),MONTH($G110),31),"ddd"),$H$33:AB$67,AB$70,0)))*SUMPRODUCT(($H$72:$H$95=$D110)*($G$72:$G$95=$C110)*(AB$72:AB$95))),"")</f>
        <v/>
      </c>
      <c r="AC110" s="236"/>
      <c r="AE110" s="205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  <c r="AU110" s="139"/>
      <c r="AV110" s="139"/>
      <c r="AW110" s="139"/>
      <c r="AX110" s="139"/>
      <c r="AY110" s="236"/>
      <c r="BA110" s="209">
        <f t="shared" si="23"/>
        <v>273.93148048384074</v>
      </c>
      <c r="BB110" s="180">
        <f t="shared" si="24"/>
        <v>272.32833780147877</v>
      </c>
      <c r="BC110" s="180">
        <f t="shared" si="25"/>
        <v>101.43562159936148</v>
      </c>
      <c r="BD110" s="180">
        <f t="shared" si="26"/>
        <v>27.975303052932613</v>
      </c>
      <c r="BE110" s="180">
        <f t="shared" si="27"/>
        <v>511.40127817458892</v>
      </c>
      <c r="BF110" s="180">
        <f t="shared" si="28"/>
        <v>89.081712238697378</v>
      </c>
      <c r="BG110" s="180">
        <f t="shared" si="29"/>
        <v>374.48341563271015</v>
      </c>
      <c r="BH110" s="180">
        <f t="shared" si="30"/>
        <v>3206.568538508202</v>
      </c>
      <c r="BI110" s="180">
        <f t="shared" si="31"/>
        <v>2415.1451035772502</v>
      </c>
      <c r="BJ110" s="180">
        <f t="shared" si="67"/>
        <v>181.1162739294318</v>
      </c>
      <c r="BK110" s="180">
        <f t="shared" si="32"/>
        <v>99.335500000029711</v>
      </c>
      <c r="BL110" s="180">
        <f t="shared" si="33"/>
        <v>118.35467296789187</v>
      </c>
      <c r="BM110" s="180">
        <f t="shared" si="34"/>
        <v>30.451913457427391</v>
      </c>
      <c r="BN110" s="180">
        <f t="shared" si="35"/>
        <v>89.290972113467447</v>
      </c>
      <c r="BO110" s="180">
        <f t="shared" si="36"/>
        <v>664.27867274424568</v>
      </c>
      <c r="BP110" s="180">
        <f t="shared" si="37"/>
        <v>114.21069064886778</v>
      </c>
      <c r="BQ110" s="180">
        <f t="shared" si="38"/>
        <v>0</v>
      </c>
      <c r="BR110" s="180">
        <f t="shared" si="39"/>
        <v>0</v>
      </c>
      <c r="BS110" s="180">
        <f t="shared" si="40"/>
        <v>0</v>
      </c>
      <c r="BT110" s="180">
        <f t="shared" si="41"/>
        <v>0</v>
      </c>
      <c r="BV110" s="214">
        <f t="shared" si="68"/>
        <v>42655</v>
      </c>
      <c r="BW110" s="175" t="str">
        <f t="shared" si="69"/>
        <v>Oct</v>
      </c>
      <c r="BX110" s="175">
        <f t="shared" si="70"/>
        <v>2016</v>
      </c>
      <c r="BY110" s="176">
        <f t="shared" si="42"/>
        <v>274.62976995199284</v>
      </c>
      <c r="BZ110" s="176">
        <f t="shared" si="43"/>
        <v>273.5301161738837</v>
      </c>
      <c r="CA110" s="176">
        <f t="shared" si="44"/>
        <v>99.448877864859213</v>
      </c>
      <c r="CB110" s="176">
        <f t="shared" si="45"/>
        <v>28.009148160612096</v>
      </c>
      <c r="CC110" s="176">
        <f t="shared" si="46"/>
        <v>504.32296769434424</v>
      </c>
      <c r="CD110" s="176">
        <f t="shared" si="47"/>
        <v>87.696140292358805</v>
      </c>
      <c r="CE110" s="176">
        <f t="shared" si="48"/>
        <v>374.48341563271021</v>
      </c>
      <c r="CF110" s="176">
        <f t="shared" si="49"/>
        <v>3233.1357878249805</v>
      </c>
      <c r="CG110" s="176">
        <f t="shared" si="50"/>
        <v>2402.9260190482096</v>
      </c>
      <c r="CH110" s="176">
        <f t="shared" si="51"/>
        <v>181.11627392943177</v>
      </c>
      <c r="CI110" s="176">
        <f t="shared" si="52"/>
        <v>99.335500000029725</v>
      </c>
      <c r="CJ110" s="176">
        <f t="shared" si="53"/>
        <v>118.35467296789189</v>
      </c>
      <c r="CK110" s="176">
        <f t="shared" si="54"/>
        <v>30.451913457427391</v>
      </c>
      <c r="CL110" s="176">
        <f t="shared" si="55"/>
        <v>89.290972113467461</v>
      </c>
      <c r="CM110" s="176">
        <f t="shared" si="56"/>
        <v>670.00756109939118</v>
      </c>
      <c r="CN110" s="176">
        <f t="shared" si="57"/>
        <v>113.91279532239797</v>
      </c>
      <c r="CO110" s="176">
        <f t="shared" si="58"/>
        <v>0</v>
      </c>
      <c r="CP110" s="176">
        <f t="shared" si="59"/>
        <v>0</v>
      </c>
      <c r="CQ110" s="176">
        <f t="shared" si="60"/>
        <v>0</v>
      </c>
      <c r="CR110" s="215">
        <f t="shared" si="61"/>
        <v>0</v>
      </c>
    </row>
    <row r="111" spans="1:96" outlineLevel="1" x14ac:dyDescent="0.25">
      <c r="A111" s="160"/>
      <c r="B111" s="197">
        <f t="shared" si="62"/>
        <v>42656</v>
      </c>
      <c r="C111" s="108">
        <f t="shared" si="63"/>
        <v>2016</v>
      </c>
      <c r="D111" s="109" t="str">
        <f t="shared" si="22"/>
        <v>Oct</v>
      </c>
      <c r="E111" s="109">
        <f t="shared" si="64"/>
        <v>2</v>
      </c>
      <c r="F111" s="109">
        <f t="shared" si="65"/>
        <v>42</v>
      </c>
      <c r="G111" s="110">
        <f t="shared" si="71"/>
        <v>42656</v>
      </c>
      <c r="H111" s="109" t="str">
        <f t="shared" si="66"/>
        <v>Thu</v>
      </c>
      <c r="I111" s="139">
        <f>IFERROR(IF($I$69="DOW",IF($E111=5,(((SUMPRODUCT(($H$72:$H$95=$D111)*($G$72:$G$95=$C111)*(I$72:I$95))*(SUMPRODUCT(($H$15:$H$21=$H111)*(I$15:I$21)))))),(((SUMPRODUCT(($H$72:$H$95=$D111)*($G$72:$G$95=$C111)*(I$72:I$95)))-(SUMIFS(I$99:I$426,$C$99:$C$426,$C111,$D$99:$D$426,$D111,$E$99:$E$426,5)))*SUMPRODUCT(($H$9:$H$12=$E111)*(I$9:I$12)))*SUMPRODUCT(($H$24:$H$30=$H111)*(I$24:I$30))),VLOOKUP($E111&amp;$H111,$H$33:I$67,I$70,0)/SUM(I$33:I$60,IF(DAY(EOMONTH($G111,0))&lt;29,0,VLOOKUP(5&amp;TEXT(DATE(YEAR($G111),MONTH($G111),29),"ddd"),$H$33:I$67,I$70,0)),IF(DAY(EOMONTH($G111,0))&lt;30,0,VLOOKUP(5&amp;TEXT(DATE(YEAR($G111),MONTH($G111),30),"ddd"),$H$33:I$67,I$70,0)),IF(DAY(EOMONTH($G111,0))&lt;31,0,VLOOKUP(5&amp;TEXT(DATE(YEAR($G111),MONTH($G111),31),"ddd"),$H$33:I$67,I$70,0)))*SUMPRODUCT(($H$72:$H$95=$D111)*($G$72:$G$95=$C111)*(I$72:I$95))),"")</f>
        <v>266.00785959889089</v>
      </c>
      <c r="J111" s="139">
        <f>IFERROR(IF($I$69="DOW",IF($E111=5,(((SUMPRODUCT(($H$72:$H$95=$D111)*($G$72:$G$95=$C111)*(J$72:J$95))*(SUMPRODUCT(($H$15:$H$21=$H111)*(J$15:J$21)))))),(((SUMPRODUCT(($H$72:$H$95=$D111)*($G$72:$G$95=$C111)*(J$72:J$95)))-(SUMIFS(J$99:J$426,$C$99:$C$426,$C111,$D$99:$D$426,$D111,$E$99:$E$426,5)))*SUMPRODUCT(($H$9:$H$12=$E111)*(J$9:J$12)))*SUMPRODUCT(($H$24:$H$30=$H111)*(J$24:J$30))),VLOOKUP($E111&amp;$H111,$H$33:J$67,J$70,0)/SUM(J$33:J$60,IF(DAY(EOMONTH($G111,0))&lt;29,0,VLOOKUP(5&amp;TEXT(DATE(YEAR($G111),MONTH($G111),29),"ddd"),$H$33:J$67,J$70,0)),IF(DAY(EOMONTH($G111,0))&lt;30,0,VLOOKUP(5&amp;TEXT(DATE(YEAR($G111),MONTH($G111),30),"ddd"),$H$33:J$67,J$70,0)),IF(DAY(EOMONTH($G111,0))&lt;31,0,VLOOKUP(5&amp;TEXT(DATE(YEAR($G111),MONTH($G111),31),"ddd"),$H$33:J$67,J$70,0)))*SUMPRODUCT(($H$72:$H$95=$D111)*($G$72:$G$95=$C111)*(J$72:J$95))),"")</f>
        <v>277.96256271656978</v>
      </c>
      <c r="K111" s="139">
        <f>IFERROR(IF($I$69="DOW",IF($E111=5,(((SUMPRODUCT(($H$72:$H$95=$D111)*($G$72:$G$95=$C111)*(K$72:K$95))*(SUMPRODUCT(($H$15:$H$21=$H111)*(K$15:K$21)))))),(((SUMPRODUCT(($H$72:$H$95=$D111)*($G$72:$G$95=$C111)*(K$72:K$95)))-(SUMIFS(K$99:K$426,$C$99:$C$426,$C111,$D$99:$D$426,$D111,$E$99:$E$426,5)))*SUMPRODUCT(($H$9:$H$12=$E111)*(K$9:K$12)))*SUMPRODUCT(($H$24:$H$30=$H111)*(K$24:K$30))),VLOOKUP($E111&amp;$H111,$H$33:K$67,K$70,0)/SUM(K$33:K$60,IF(DAY(EOMONTH($G111,0))&lt;29,0,VLOOKUP(5&amp;TEXT(DATE(YEAR($G111),MONTH($G111),29),"ddd"),$H$33:K$67,K$70,0)),IF(DAY(EOMONTH($G111,0))&lt;30,0,VLOOKUP(5&amp;TEXT(DATE(YEAR($G111),MONTH($G111),30),"ddd"),$H$33:K$67,K$70,0)),IF(DAY(EOMONTH($G111,0))&lt;31,0,VLOOKUP(5&amp;TEXT(DATE(YEAR($G111),MONTH($G111),31),"ddd"),$H$33:K$67,K$70,0)))*SUMPRODUCT(($H$72:$H$95=$D111)*($G$72:$G$95=$C111)*(K$72:K$95))),"")</f>
        <v>86.364724704894471</v>
      </c>
      <c r="L111" s="139">
        <f>IFERROR(IF($I$69="DOW",IF($E111=5,(((SUMPRODUCT(($H$72:$H$95=$D111)*($G$72:$G$95=$C111)*(L$72:L$95))*(SUMPRODUCT(($H$15:$H$21=$H111)*(L$15:L$21)))))),(((SUMPRODUCT(($H$72:$H$95=$D111)*($G$72:$G$95=$C111)*(L$72:L$95)))-(SUMIFS(L$99:L$426,$C$99:$C$426,$C111,$D$99:$D$426,$D111,$E$99:$E$426,5)))*SUMPRODUCT(($H$9:$H$12=$E111)*(L$9:L$12)))*SUMPRODUCT(($H$24:$H$30=$H111)*(L$24:L$30))),VLOOKUP($E111&amp;$H111,$H$33:L$67,L$70,0)/SUM(L$33:L$60,IF(DAY(EOMONTH($G111,0))&lt;29,0,VLOOKUP(5&amp;TEXT(DATE(YEAR($G111),MONTH($G111),29),"ddd"),$H$33:L$67,L$70,0)),IF(DAY(EOMONTH($G111,0))&lt;30,0,VLOOKUP(5&amp;TEXT(DATE(YEAR($G111),MONTH($G111),30),"ddd"),$H$33:L$67,L$70,0)),IF(DAY(EOMONTH($G111,0))&lt;31,0,VLOOKUP(5&amp;TEXT(DATE(YEAR($G111),MONTH($G111),31),"ddd"),$H$33:L$67,L$70,0)))*SUMPRODUCT(($H$72:$H$95=$D111)*($G$72:$G$95=$C111)*(L$72:L$95))),"")</f>
        <v>22.701384886197403</v>
      </c>
      <c r="M111" s="139">
        <f>IFERROR(IF($I$69="DOW",IF($E111=5,(((SUMPRODUCT(($H$72:$H$95=$D111)*($G$72:$G$95=$C111)*(M$72:M$95))*(SUMPRODUCT(($H$15:$H$21=$H111)*(M$15:M$21)))))),(((SUMPRODUCT(($H$72:$H$95=$D111)*($G$72:$G$95=$C111)*(M$72:M$95)))-(SUMIFS(M$99:M$426,$C$99:$C$426,$C111,$D$99:$D$426,$D111,$E$99:$E$426,5)))*SUMPRODUCT(($H$9:$H$12=$E111)*(M$9:M$12)))*SUMPRODUCT(($H$24:$H$30=$H111)*(M$24:M$30))),VLOOKUP($E111&amp;$H111,$H$33:M$67,M$70,0)/SUM(M$33:M$60,IF(DAY(EOMONTH($G111,0))&lt;29,0,VLOOKUP(5&amp;TEXT(DATE(YEAR($G111),MONTH($G111),29),"ddd"),$H$33:M$67,M$70,0)),IF(DAY(EOMONTH($G111,0))&lt;30,0,VLOOKUP(5&amp;TEXT(DATE(YEAR($G111),MONTH($G111),30),"ddd"),$H$33:M$67,M$70,0)),IF(DAY(EOMONTH($G111,0))&lt;31,0,VLOOKUP(5&amp;TEXT(DATE(YEAR($G111),MONTH($G111),31),"ddd"),$H$33:M$67,M$70,0)))*SUMPRODUCT(($H$72:$H$95=$D111)*($G$72:$G$95=$C111)*(M$72:M$95))),"")</f>
        <v>464.8269401198533</v>
      </c>
      <c r="N111" s="139">
        <f>IFERROR(IF($I$69="DOW",IF($E111=5,(((SUMPRODUCT(($H$72:$H$95=$D111)*($G$72:$G$95=$C111)*(N$72:N$95))*(SUMPRODUCT(($H$15:$H$21=$H111)*(N$15:N$21)))))),(((SUMPRODUCT(($H$72:$H$95=$D111)*($G$72:$G$95=$C111)*(N$72:N$95)))-(SUMIFS(N$99:N$426,$C$99:$C$426,$C111,$D$99:$D$426,$D111,$E$99:$E$426,5)))*SUMPRODUCT(($H$9:$H$12=$E111)*(N$9:N$12)))*SUMPRODUCT(($H$24:$H$30=$H111)*(N$24:N$30))),VLOOKUP($E111&amp;$H111,$H$33:N$67,N$70,0)/SUM(N$33:N$60,IF(DAY(EOMONTH($G111,0))&lt;29,0,VLOOKUP(5&amp;TEXT(DATE(YEAR($G111),MONTH($G111),29),"ddd"),$H$33:N$67,N$70,0)),IF(DAY(EOMONTH($G111,0))&lt;30,0,VLOOKUP(5&amp;TEXT(DATE(YEAR($G111),MONTH($G111),30),"ddd"),$H$33:N$67,N$70,0)),IF(DAY(EOMONTH($G111,0))&lt;31,0,VLOOKUP(5&amp;TEXT(DATE(YEAR($G111),MONTH($G111),31),"ddd"),$H$33:N$67,N$70,0)))*SUMPRODUCT(($H$72:$H$95=$D111)*($G$72:$G$95=$C111)*(N$72:N$95))),"")</f>
        <v>87.10211863339299</v>
      </c>
      <c r="O111" s="139">
        <f>IFERROR(IF($I$69="DOW",IF($E111=5,(((SUMPRODUCT(($H$72:$H$95=$D111)*($G$72:$G$95=$C111)*(O$72:O$95))*(SUMPRODUCT(($H$15:$H$21=$H111)*(O$15:O$21)))))),(((SUMPRODUCT(($H$72:$H$95=$D111)*($G$72:$G$95=$C111)*(O$72:O$95)))-(SUMIFS(O$99:O$426,$C$99:$C$426,$C111,$D$99:$D$426,$D111,$E$99:$E$426,5)))*SUMPRODUCT(($H$9:$H$12=$E111)*(O$9:O$12)))*SUMPRODUCT(($H$24:$H$30=$H111)*(O$24:O$30))),VLOOKUP($E111&amp;$H111,$H$33:O$67,O$70,0)/SUM(O$33:O$60,IF(DAY(EOMONTH($G111,0))&lt;29,0,VLOOKUP(5&amp;TEXT(DATE(YEAR($G111),MONTH($G111),29),"ddd"),$H$33:O$67,O$70,0)),IF(DAY(EOMONTH($G111,0))&lt;30,0,VLOOKUP(5&amp;TEXT(DATE(YEAR($G111),MONTH($G111),30),"ddd"),$H$33:O$67,O$70,0)),IF(DAY(EOMONTH($G111,0))&lt;31,0,VLOOKUP(5&amp;TEXT(DATE(YEAR($G111),MONTH($G111),31),"ddd"),$H$33:O$67,O$70,0)))*SUMPRODUCT(($H$72:$H$95=$D111)*($G$72:$G$95=$C111)*(O$72:O$95))),"")</f>
        <v>287.29929450506523</v>
      </c>
      <c r="P111" s="139">
        <f>IFERROR(IF($I$69="DOW",IF($E111=5,(((SUMPRODUCT(($H$72:$H$95=$D111)*($G$72:$G$95=$C111)*(P$72:P$95))*(SUMPRODUCT(($H$15:$H$21=$H111)*(P$15:P$21)))))),(((SUMPRODUCT(($H$72:$H$95=$D111)*($G$72:$G$95=$C111)*(P$72:P$95)))-(SUMIFS(P$99:P$426,$C$99:$C$426,$C111,$D$99:$D$426,$D111,$E$99:$E$426,5)))*SUMPRODUCT(($H$9:$H$12=$E111)*(P$9:P$12)))*SUMPRODUCT(($H$24:$H$30=$H111)*(P$24:P$30))),VLOOKUP($E111&amp;$H111,$H$33:P$67,P$70,0)/SUM(P$33:P$60,IF(DAY(EOMONTH($G111,0))&lt;29,0,VLOOKUP(5&amp;TEXT(DATE(YEAR($G111),MONTH($G111),29),"ddd"),$H$33:P$67,P$70,0)),IF(DAY(EOMONTH($G111,0))&lt;30,0,VLOOKUP(5&amp;TEXT(DATE(YEAR($G111),MONTH($G111),30),"ddd"),$H$33:P$67,P$70,0)),IF(DAY(EOMONTH($G111,0))&lt;31,0,VLOOKUP(5&amp;TEXT(DATE(YEAR($G111),MONTH($G111),31),"ddd"),$H$33:P$67,P$70,0)))*SUMPRODUCT(($H$72:$H$95=$D111)*($G$72:$G$95=$C111)*(P$72:P$95))),"")</f>
        <v>2961.2966198183608</v>
      </c>
      <c r="Q111" s="139">
        <f>IFERROR(IF($I$69="DOW",IF($E111=5,(((SUMPRODUCT(($H$72:$H$95=$D111)*($G$72:$G$95=$C111)*(Q$72:Q$95))*(SUMPRODUCT(($H$15:$H$21=$H111)*(Q$15:Q$21)))))),(((SUMPRODUCT(($H$72:$H$95=$D111)*($G$72:$G$95=$C111)*(Q$72:Q$95)))-(SUMIFS(Q$99:Q$426,$C$99:$C$426,$C111,$D$99:$D$426,$D111,$E$99:$E$426,5)))*SUMPRODUCT(($H$9:$H$12=$E111)*(Q$9:Q$12)))*SUMPRODUCT(($H$24:$H$30=$H111)*(Q$24:Q$30))),VLOOKUP($E111&amp;$H111,$H$33:Q$67,Q$70,0)/SUM(Q$33:Q$60,IF(DAY(EOMONTH($G111,0))&lt;29,0,VLOOKUP(5&amp;TEXT(DATE(YEAR($G111),MONTH($G111),29),"ddd"),$H$33:Q$67,Q$70,0)),IF(DAY(EOMONTH($G111,0))&lt;30,0,VLOOKUP(5&amp;TEXT(DATE(YEAR($G111),MONTH($G111),30),"ddd"),$H$33:Q$67,Q$70,0)),IF(DAY(EOMONTH($G111,0))&lt;31,0,VLOOKUP(5&amp;TEXT(DATE(YEAR($G111),MONTH($G111),31),"ddd"),$H$33:Q$67,Q$70,0)))*SUMPRODUCT(($H$72:$H$95=$D111)*($G$72:$G$95=$C111)*(Q$72:Q$95))),"")</f>
        <v>2396.8790946407962</v>
      </c>
      <c r="R111" s="139">
        <f>IFERROR(IF($I$69="DOW",IF($E111=5,(((SUMPRODUCT(($H$72:$H$95=$D111)*($G$72:$G$95=$C111)*(R$72:R$95))*(SUMPRODUCT(($H$15:$H$21=$H111)*(R$15:R$21)))))),(((SUMPRODUCT(($H$72:$H$95=$D111)*($G$72:$G$95=$C111)*(R$72:R$95)))-(SUMIFS(R$99:R$426,$C$99:$C$426,$C111,$D$99:$D$426,$D111,$E$99:$E$426,5)))*SUMPRODUCT(($H$9:$H$12=$E111)*(R$9:R$12)))*SUMPRODUCT(($H$24:$H$30=$H111)*(R$24:R$30))),VLOOKUP($E111&amp;$H111,$H$33:R$67,R$70,0)/SUM(R$33:R$60,IF(DAY(EOMONTH($G111,0))&lt;29,0,VLOOKUP(5&amp;TEXT(DATE(YEAR($G111),MONTH($G111),29),"ddd"),$H$33:R$67,R$70,0)),IF(DAY(EOMONTH($G111,0))&lt;30,0,VLOOKUP(5&amp;TEXT(DATE(YEAR($G111),MONTH($G111),30),"ddd"),$H$33:R$67,R$70,0)),IF(DAY(EOMONTH($G111,0))&lt;31,0,VLOOKUP(5&amp;TEXT(DATE(YEAR($G111),MONTH($G111),31),"ddd"),$H$33:R$67,R$70,0)))*SUMPRODUCT(($H$72:$H$95=$D111)*($G$72:$G$95=$C111)*(R$72:R$95))),"")</f>
        <v>158.67085629999838</v>
      </c>
      <c r="S111" s="139">
        <f>IFERROR(IF($I$69="DOW",IF($E111=5,(((SUMPRODUCT(($H$72:$H$95=$D111)*($G$72:$G$95=$C111)*(S$72:S$95))*(SUMPRODUCT(($H$15:$H$21=$H111)*(S$15:S$21)))))),(((SUMPRODUCT(($H$72:$H$95=$D111)*($G$72:$G$95=$C111)*(S$72:S$95)))-(SUMIFS(S$99:S$426,$C$99:$C$426,$C111,$D$99:$D$426,$D111,$E$99:$E$426,5)))*SUMPRODUCT(($H$9:$H$12=$E111)*(S$9:S$12)))*SUMPRODUCT(($H$24:$H$30=$H111)*(S$24:S$30))),VLOOKUP($E111&amp;$H111,$H$33:S$67,S$70,0)/SUM(S$33:S$60,IF(DAY(EOMONTH($G111,0))&lt;29,0,VLOOKUP(5&amp;TEXT(DATE(YEAR($G111),MONTH($G111),29),"ddd"),$H$33:S$67,S$70,0)),IF(DAY(EOMONTH($G111,0))&lt;30,0,VLOOKUP(5&amp;TEXT(DATE(YEAR($G111),MONTH($G111),30),"ddd"),$H$33:S$67,S$70,0)),IF(DAY(EOMONTH($G111,0))&lt;31,0,VLOOKUP(5&amp;TEXT(DATE(YEAR($G111),MONTH($G111),31),"ddd"),$H$33:S$67,S$70,0)))*SUMPRODUCT(($H$72:$H$95=$D111)*($G$72:$G$95=$C111)*(S$72:S$95))),"")</f>
        <v>88.60550036444161</v>
      </c>
      <c r="T111" s="139">
        <f>IFERROR(IF($I$69="DOW",IF($E111=5,(((SUMPRODUCT(($H$72:$H$95=$D111)*($G$72:$G$95=$C111)*(T$72:T$95))*(SUMPRODUCT(($H$15:$H$21=$H111)*(T$15:T$21)))))),(((SUMPRODUCT(($H$72:$H$95=$D111)*($G$72:$G$95=$C111)*(T$72:T$95)))-(SUMIFS(T$99:T$426,$C$99:$C$426,$C111,$D$99:$D$426,$D111,$E$99:$E$426,5)))*SUMPRODUCT(($H$9:$H$12=$E111)*(T$9:T$12)))*SUMPRODUCT(($H$24:$H$30=$H111)*(T$24:T$30))),VLOOKUP($E111&amp;$H111,$H$33:T$67,T$70,0)/SUM(T$33:T$60,IF(DAY(EOMONTH($G111,0))&lt;29,0,VLOOKUP(5&amp;TEXT(DATE(YEAR($G111),MONTH($G111),29),"ddd"),$H$33:T$67,T$70,0)),IF(DAY(EOMONTH($G111,0))&lt;30,0,VLOOKUP(5&amp;TEXT(DATE(YEAR($G111),MONTH($G111),30),"ddd"),$H$33:T$67,T$70,0)),IF(DAY(EOMONTH($G111,0))&lt;31,0,VLOOKUP(5&amp;TEXT(DATE(YEAR($G111),MONTH($G111),31),"ddd"),$H$33:T$67,T$70,0)))*SUMPRODUCT(($H$72:$H$95=$D111)*($G$72:$G$95=$C111)*(T$72:T$95))),"")</f>
        <v>124.89979602506814</v>
      </c>
      <c r="U111" s="139">
        <f>IFERROR(IF($I$69="DOW",IF($E111=5,(((SUMPRODUCT(($H$72:$H$95=$D111)*($G$72:$G$95=$C111)*(U$72:U$95))*(SUMPRODUCT(($H$15:$H$21=$H111)*(U$15:U$21)))))),(((SUMPRODUCT(($H$72:$H$95=$D111)*($G$72:$G$95=$C111)*(U$72:U$95)))-(SUMIFS(U$99:U$426,$C$99:$C$426,$C111,$D$99:$D$426,$D111,$E$99:$E$426,5)))*SUMPRODUCT(($H$9:$H$12=$E111)*(U$9:U$12)))*SUMPRODUCT(($H$24:$H$30=$H111)*(U$24:U$30))),VLOOKUP($E111&amp;$H111,$H$33:U$67,U$70,0)/SUM(U$33:U$60,IF(DAY(EOMONTH($G111,0))&lt;29,0,VLOOKUP(5&amp;TEXT(DATE(YEAR($G111),MONTH($G111),29),"ddd"),$H$33:U$67,U$70,0)),IF(DAY(EOMONTH($G111,0))&lt;30,0,VLOOKUP(5&amp;TEXT(DATE(YEAR($G111),MONTH($G111),30),"ddd"),$H$33:U$67,U$70,0)),IF(DAY(EOMONTH($G111,0))&lt;31,0,VLOOKUP(5&amp;TEXT(DATE(YEAR($G111),MONTH($G111),31),"ddd"),$H$33:U$67,U$70,0)))*SUMPRODUCT(($H$72:$H$95=$D111)*($G$72:$G$95=$C111)*(U$72:U$95))),"")</f>
        <v>22.045189279298178</v>
      </c>
      <c r="V111" s="139">
        <f>IFERROR(IF($I$69="DOW",IF($E111=5,(((SUMPRODUCT(($H$72:$H$95=$D111)*($G$72:$G$95=$C111)*(V$72:V$95))*(SUMPRODUCT(($H$15:$H$21=$H111)*(V$15:V$21)))))),(((SUMPRODUCT(($H$72:$H$95=$D111)*($G$72:$G$95=$C111)*(V$72:V$95)))-(SUMIFS(V$99:V$426,$C$99:$C$426,$C111,$D$99:$D$426,$D111,$E$99:$E$426,5)))*SUMPRODUCT(($H$9:$H$12=$E111)*(V$9:V$12)))*SUMPRODUCT(($H$24:$H$30=$H111)*(V$24:V$30))),VLOOKUP($E111&amp;$H111,$H$33:V$67,V$70,0)/SUM(V$33:V$60,IF(DAY(EOMONTH($G111,0))&lt;29,0,VLOOKUP(5&amp;TEXT(DATE(YEAR($G111),MONTH($G111),29),"ddd"),$H$33:V$67,V$70,0)),IF(DAY(EOMONTH($G111,0))&lt;30,0,VLOOKUP(5&amp;TEXT(DATE(YEAR($G111),MONTH($G111),30),"ddd"),$H$33:V$67,V$70,0)),IF(DAY(EOMONTH($G111,0))&lt;31,0,VLOOKUP(5&amp;TEXT(DATE(YEAR($G111),MONTH($G111),31),"ddd"),$H$33:V$67,V$70,0)))*SUMPRODUCT(($H$72:$H$95=$D111)*($G$72:$G$95=$C111)*(V$72:V$95))),"")</f>
        <v>102.97293067662233</v>
      </c>
      <c r="W111" s="139">
        <f>IFERROR(IF($I$69="DOW",IF($E111=5,(((SUMPRODUCT(($H$72:$H$95=$D111)*($G$72:$G$95=$C111)*(W$72:W$95))*(SUMPRODUCT(($H$15:$H$21=$H111)*(W$15:W$21)))))),(((SUMPRODUCT(($H$72:$H$95=$D111)*($G$72:$G$95=$C111)*(W$72:W$95)))-(SUMIFS(W$99:W$426,$C$99:$C$426,$C111,$D$99:$D$426,$D111,$E$99:$E$426,5)))*SUMPRODUCT(($H$9:$H$12=$E111)*(W$9:W$12)))*SUMPRODUCT(($H$24:$H$30=$H111)*(W$24:W$30))),VLOOKUP($E111&amp;$H111,$H$33:W$67,W$70,0)/SUM(W$33:W$60,IF(DAY(EOMONTH($G111,0))&lt;29,0,VLOOKUP(5&amp;TEXT(DATE(YEAR($G111),MONTH($G111),29),"ddd"),$H$33:W$67,W$70,0)),IF(DAY(EOMONTH($G111,0))&lt;30,0,VLOOKUP(5&amp;TEXT(DATE(YEAR($G111),MONTH($G111),30),"ddd"),$H$33:W$67,W$70,0)),IF(DAY(EOMONTH($G111,0))&lt;31,0,VLOOKUP(5&amp;TEXT(DATE(YEAR($G111),MONTH($G111),31),"ddd"),$H$33:W$67,W$70,0)))*SUMPRODUCT(($H$72:$H$95=$D111)*($G$72:$G$95=$C111)*(W$72:W$95))),"")</f>
        <v>654.99828451619851</v>
      </c>
      <c r="X111" s="139">
        <f>IFERROR(IF($I$69="DOW",IF($E111=5,(((SUMPRODUCT(($H$72:$H$95=$D111)*($G$72:$G$95=$C111)*(X$72:X$95))*(SUMPRODUCT(($H$15:$H$21=$H111)*(X$15:X$21)))))),(((SUMPRODUCT(($H$72:$H$95=$D111)*($G$72:$G$95=$C111)*(X$72:X$95)))-(SUMIFS(X$99:X$426,$C$99:$C$426,$C111,$D$99:$D$426,$D111,$E$99:$E$426,5)))*SUMPRODUCT(($H$9:$H$12=$E111)*(X$9:X$12)))*SUMPRODUCT(($H$24:$H$30=$H111)*(X$24:X$30))),VLOOKUP($E111&amp;$H111,$H$33:X$67,X$70,0)/SUM(X$33:X$60,IF(DAY(EOMONTH($G111,0))&lt;29,0,VLOOKUP(5&amp;TEXT(DATE(YEAR($G111),MONTH($G111),29),"ddd"),$H$33:X$67,X$70,0)),IF(DAY(EOMONTH($G111,0))&lt;30,0,VLOOKUP(5&amp;TEXT(DATE(YEAR($G111),MONTH($G111),30),"ddd"),$H$33:X$67,X$70,0)),IF(DAY(EOMONTH($G111,0))&lt;31,0,VLOOKUP(5&amp;TEXT(DATE(YEAR($G111),MONTH($G111),31),"ddd"),$H$33:X$67,X$70,0)))*SUMPRODUCT(($H$72:$H$95=$D111)*($G$72:$G$95=$C111)*(X$72:X$95))),"")</f>
        <v>130.83798346657483</v>
      </c>
      <c r="Y111" s="139" t="str">
        <f>IFERROR(IF($I$69="DOW",IF($E111=5,(((SUMPRODUCT(($H$72:$H$95=$D111)*($G$72:$G$95=$C111)*(Y$72:Y$95))*(SUMPRODUCT(($H$15:$H$21=$H111)*(Y$15:Y$21)))))),(((SUMPRODUCT(($H$72:$H$95=$D111)*($G$72:$G$95=$C111)*(Y$72:Y$95)))-(SUMIFS(Y$99:Y$426,$C$99:$C$426,$C111,$D$99:$D$426,$D111,$E$99:$E$426,5)))*SUMPRODUCT(($H$9:$H$12=$E111)*(Y$9:Y$12)))*SUMPRODUCT(($H$24:$H$30=$H111)*(Y$24:Y$30))),VLOOKUP($E111&amp;$H111,$H$33:Y$67,Y$70,0)/SUM(Y$33:Y$60,IF(DAY(EOMONTH($G111,0))&lt;29,0,VLOOKUP(5&amp;TEXT(DATE(YEAR($G111),MONTH($G111),29),"ddd"),$H$33:Y$67,Y$70,0)),IF(DAY(EOMONTH($G111,0))&lt;30,0,VLOOKUP(5&amp;TEXT(DATE(YEAR($G111),MONTH($G111),30),"ddd"),$H$33:Y$67,Y$70,0)),IF(DAY(EOMONTH($G111,0))&lt;31,0,VLOOKUP(5&amp;TEXT(DATE(YEAR($G111),MONTH($G111),31),"ddd"),$H$33:Y$67,Y$70,0)))*SUMPRODUCT(($H$72:$H$95=$D111)*($G$72:$G$95=$C111)*(Y$72:Y$95))),"")</f>
        <v/>
      </c>
      <c r="Z111" s="139" t="str">
        <f>IFERROR(IF($I$69="DOW",IF($E111=5,(((SUMPRODUCT(($H$72:$H$95=$D111)*($G$72:$G$95=$C111)*(Z$72:Z$95))*(SUMPRODUCT(($H$15:$H$21=$H111)*(Z$15:Z$21)))))),(((SUMPRODUCT(($H$72:$H$95=$D111)*($G$72:$G$95=$C111)*(Z$72:Z$95)))-(SUMIFS(Z$99:Z$426,$C$99:$C$426,$C111,$D$99:$D$426,$D111,$E$99:$E$426,5)))*SUMPRODUCT(($H$9:$H$12=$E111)*(Z$9:Z$12)))*SUMPRODUCT(($H$24:$H$30=$H111)*(Z$24:Z$30))),VLOOKUP($E111&amp;$H111,$H$33:Z$67,Z$70,0)/SUM(Z$33:Z$60,IF(DAY(EOMONTH($G111,0))&lt;29,0,VLOOKUP(5&amp;TEXT(DATE(YEAR($G111),MONTH($G111),29),"ddd"),$H$33:Z$67,Z$70,0)),IF(DAY(EOMONTH($G111,0))&lt;30,0,VLOOKUP(5&amp;TEXT(DATE(YEAR($G111),MONTH($G111),30),"ddd"),$H$33:Z$67,Z$70,0)),IF(DAY(EOMONTH($G111,0))&lt;31,0,VLOOKUP(5&amp;TEXT(DATE(YEAR($G111),MONTH($G111),31),"ddd"),$H$33:Z$67,Z$70,0)))*SUMPRODUCT(($H$72:$H$95=$D111)*($G$72:$G$95=$C111)*(Z$72:Z$95))),"")</f>
        <v/>
      </c>
      <c r="AA111" s="139" t="str">
        <f>IFERROR(IF($I$69="DOW",IF($E111=5,(((SUMPRODUCT(($H$72:$H$95=$D111)*($G$72:$G$95=$C111)*(AA$72:AA$95))*(SUMPRODUCT(($H$15:$H$21=$H111)*(AA$15:AA$21)))))),(((SUMPRODUCT(($H$72:$H$95=$D111)*($G$72:$G$95=$C111)*(AA$72:AA$95)))-(SUMIFS(AA$99:AA$426,$C$99:$C$426,$C111,$D$99:$D$426,$D111,$E$99:$E$426,5)))*SUMPRODUCT(($H$9:$H$12=$E111)*(AA$9:AA$12)))*SUMPRODUCT(($H$24:$H$30=$H111)*(AA$24:AA$30))),VLOOKUP($E111&amp;$H111,$H$33:AA$67,AA$70,0)/SUM(AA$33:AA$60,IF(DAY(EOMONTH($G111,0))&lt;29,0,VLOOKUP(5&amp;TEXT(DATE(YEAR($G111),MONTH($G111),29),"ddd"),$H$33:AA$67,AA$70,0)),IF(DAY(EOMONTH($G111,0))&lt;30,0,VLOOKUP(5&amp;TEXT(DATE(YEAR($G111),MONTH($G111),30),"ddd"),$H$33:AA$67,AA$70,0)),IF(DAY(EOMONTH($G111,0))&lt;31,0,VLOOKUP(5&amp;TEXT(DATE(YEAR($G111),MONTH($G111),31),"ddd"),$H$33:AA$67,AA$70,0)))*SUMPRODUCT(($H$72:$H$95=$D111)*($G$72:$G$95=$C111)*(AA$72:AA$95))),"")</f>
        <v/>
      </c>
      <c r="AB111" s="139" t="str">
        <f>IFERROR(IF($I$69="DOW",IF($E111=5,(((SUMPRODUCT(($H$72:$H$95=$D111)*($G$72:$G$95=$C111)*(AB$72:AB$95))*(SUMPRODUCT(($H$15:$H$21=$H111)*(AB$15:AB$21)))))),(((SUMPRODUCT(($H$72:$H$95=$D111)*($G$72:$G$95=$C111)*(AB$72:AB$95)))-(SUMIFS(AB$99:AB$426,$C$99:$C$426,$C111,$D$99:$D$426,$D111,$E$99:$E$426,5)))*SUMPRODUCT(($H$9:$H$12=$E111)*(AB$9:AB$12)))*SUMPRODUCT(($H$24:$H$30=$H111)*(AB$24:AB$30))),VLOOKUP($E111&amp;$H111,$H$33:AB$67,AB$70,0)/SUM(AB$33:AB$60,IF(DAY(EOMONTH($G111,0))&lt;29,0,VLOOKUP(5&amp;TEXT(DATE(YEAR($G111),MONTH($G111),29),"ddd"),$H$33:AB$67,AB$70,0)),IF(DAY(EOMONTH($G111,0))&lt;30,0,VLOOKUP(5&amp;TEXT(DATE(YEAR($G111),MONTH($G111),30),"ddd"),$H$33:AB$67,AB$70,0)),IF(DAY(EOMONTH($G111,0))&lt;31,0,VLOOKUP(5&amp;TEXT(DATE(YEAR($G111),MONTH($G111),31),"ddd"),$H$33:AB$67,AB$70,0)))*SUMPRODUCT(($H$72:$H$95=$D111)*($G$72:$G$95=$C111)*(AB$72:AB$95))),"")</f>
        <v/>
      </c>
      <c r="AC111" s="236"/>
      <c r="AE111" s="205"/>
      <c r="AF111" s="139"/>
      <c r="AG111" s="139"/>
      <c r="AH111" s="139"/>
      <c r="AI111" s="139"/>
      <c r="AJ111" s="139"/>
      <c r="AK111" s="139"/>
      <c r="AL111" s="139"/>
      <c r="AM111" s="139"/>
      <c r="AN111" s="139"/>
      <c r="AO111" s="139"/>
      <c r="AP111" s="139"/>
      <c r="AQ111" s="139"/>
      <c r="AR111" s="139"/>
      <c r="AS111" s="139"/>
      <c r="AT111" s="139"/>
      <c r="AU111" s="139"/>
      <c r="AV111" s="139"/>
      <c r="AW111" s="139"/>
      <c r="AX111" s="139"/>
      <c r="AY111" s="236"/>
      <c r="BA111" s="209">
        <f t="shared" si="23"/>
        <v>266.00785959889089</v>
      </c>
      <c r="BB111" s="180">
        <f t="shared" si="24"/>
        <v>277.96256271656978</v>
      </c>
      <c r="BC111" s="180">
        <f t="shared" si="25"/>
        <v>86.364724704894471</v>
      </c>
      <c r="BD111" s="180">
        <f t="shared" si="26"/>
        <v>22.701384886197403</v>
      </c>
      <c r="BE111" s="180">
        <f t="shared" si="27"/>
        <v>464.8269401198533</v>
      </c>
      <c r="BF111" s="180">
        <f t="shared" si="28"/>
        <v>87.10211863339299</v>
      </c>
      <c r="BG111" s="180">
        <f t="shared" si="29"/>
        <v>287.29929450506523</v>
      </c>
      <c r="BH111" s="180">
        <f t="shared" si="30"/>
        <v>2961.2966198183608</v>
      </c>
      <c r="BI111" s="180">
        <f t="shared" si="31"/>
        <v>2396.8790946407962</v>
      </c>
      <c r="BJ111" s="180">
        <f t="shared" si="67"/>
        <v>158.67085629999838</v>
      </c>
      <c r="BK111" s="180">
        <f t="shared" si="32"/>
        <v>88.60550036444161</v>
      </c>
      <c r="BL111" s="180">
        <f t="shared" si="33"/>
        <v>124.89979602506814</v>
      </c>
      <c r="BM111" s="180">
        <f t="shared" si="34"/>
        <v>22.045189279298178</v>
      </c>
      <c r="BN111" s="180">
        <f t="shared" si="35"/>
        <v>102.97293067662233</v>
      </c>
      <c r="BO111" s="180">
        <f t="shared" si="36"/>
        <v>654.99828451619851</v>
      </c>
      <c r="BP111" s="180">
        <f t="shared" si="37"/>
        <v>130.83798346657483</v>
      </c>
      <c r="BQ111" s="180">
        <f t="shared" si="38"/>
        <v>0</v>
      </c>
      <c r="BR111" s="180">
        <f t="shared" si="39"/>
        <v>0</v>
      </c>
      <c r="BS111" s="180">
        <f t="shared" si="40"/>
        <v>0</v>
      </c>
      <c r="BT111" s="180">
        <f t="shared" si="41"/>
        <v>0</v>
      </c>
      <c r="BV111" s="214">
        <f t="shared" si="68"/>
        <v>42656</v>
      </c>
      <c r="BW111" s="175" t="str">
        <f t="shared" si="69"/>
        <v>Oct</v>
      </c>
      <c r="BX111" s="175">
        <f t="shared" si="70"/>
        <v>2016</v>
      </c>
      <c r="BY111" s="176">
        <f t="shared" si="42"/>
        <v>266.68595065463774</v>
      </c>
      <c r="BZ111" s="176">
        <f t="shared" si="43"/>
        <v>279.18920478734293</v>
      </c>
      <c r="CA111" s="176">
        <f t="shared" si="44"/>
        <v>84.673163367919898</v>
      </c>
      <c r="CB111" s="176">
        <f t="shared" si="45"/>
        <v>22.728849497197071</v>
      </c>
      <c r="CC111" s="176">
        <f t="shared" si="46"/>
        <v>458.39326554341403</v>
      </c>
      <c r="CD111" s="176">
        <f t="shared" si="47"/>
        <v>85.747337174750839</v>
      </c>
      <c r="CE111" s="176">
        <f t="shared" si="48"/>
        <v>287.29929450506529</v>
      </c>
      <c r="CF111" s="176">
        <f t="shared" si="49"/>
        <v>2985.8317278800928</v>
      </c>
      <c r="CG111" s="176">
        <f t="shared" si="50"/>
        <v>2384.7524243964594</v>
      </c>
      <c r="CH111" s="176">
        <f t="shared" si="51"/>
        <v>158.67085629999835</v>
      </c>
      <c r="CI111" s="176">
        <f t="shared" si="52"/>
        <v>88.605500364441639</v>
      </c>
      <c r="CJ111" s="176">
        <f t="shared" si="53"/>
        <v>124.89979602506817</v>
      </c>
      <c r="CK111" s="176">
        <f t="shared" si="54"/>
        <v>22.045189279298178</v>
      </c>
      <c r="CL111" s="176">
        <f t="shared" si="55"/>
        <v>102.97293067662234</v>
      </c>
      <c r="CM111" s="176">
        <f t="shared" si="56"/>
        <v>660.64713672050493</v>
      </c>
      <c r="CN111" s="176">
        <f t="shared" si="57"/>
        <v>130.49671923309552</v>
      </c>
      <c r="CO111" s="176">
        <f t="shared" si="58"/>
        <v>0</v>
      </c>
      <c r="CP111" s="176">
        <f t="shared" si="59"/>
        <v>0</v>
      </c>
      <c r="CQ111" s="176">
        <f t="shared" si="60"/>
        <v>0</v>
      </c>
      <c r="CR111" s="215">
        <f t="shared" si="61"/>
        <v>0</v>
      </c>
    </row>
    <row r="112" spans="1:96" outlineLevel="1" x14ac:dyDescent="0.25">
      <c r="A112" s="160"/>
      <c r="B112" s="197">
        <f t="shared" si="62"/>
        <v>42657</v>
      </c>
      <c r="C112" s="108">
        <f t="shared" si="63"/>
        <v>2016</v>
      </c>
      <c r="D112" s="109" t="str">
        <f t="shared" si="22"/>
        <v>Oct</v>
      </c>
      <c r="E112" s="109">
        <f t="shared" si="64"/>
        <v>2</v>
      </c>
      <c r="F112" s="109">
        <f t="shared" si="65"/>
        <v>42</v>
      </c>
      <c r="G112" s="110">
        <f t="shared" si="71"/>
        <v>42657</v>
      </c>
      <c r="H112" s="109" t="str">
        <f t="shared" si="66"/>
        <v>Fri</v>
      </c>
      <c r="I112" s="139">
        <f>IFERROR(IF($I$69="DOW",IF($E112=5,(((SUMPRODUCT(($H$72:$H$95=$D112)*($G$72:$G$95=$C112)*(I$72:I$95))*(SUMPRODUCT(($H$15:$H$21=$H112)*(I$15:I$21)))))),(((SUMPRODUCT(($H$72:$H$95=$D112)*($G$72:$G$95=$C112)*(I$72:I$95)))-(SUMIFS(I$99:I$426,$C$99:$C$426,$C112,$D$99:$D$426,$D112,$E$99:$E$426,5)))*SUMPRODUCT(($H$9:$H$12=$E112)*(I$9:I$12)))*SUMPRODUCT(($H$24:$H$30=$H112)*(I$24:I$30))),VLOOKUP($E112&amp;$H112,$H$33:I$67,I$70,0)/SUM(I$33:I$60,IF(DAY(EOMONTH($G112,0))&lt;29,0,VLOOKUP(5&amp;TEXT(DATE(YEAR($G112),MONTH($G112),29),"ddd"),$H$33:I$67,I$70,0)),IF(DAY(EOMONTH($G112,0))&lt;30,0,VLOOKUP(5&amp;TEXT(DATE(YEAR($G112),MONTH($G112),30),"ddd"),$H$33:I$67,I$70,0)),IF(DAY(EOMONTH($G112,0))&lt;31,0,VLOOKUP(5&amp;TEXT(DATE(YEAR($G112),MONTH($G112),31),"ddd"),$H$33:I$67,I$70,0)))*SUMPRODUCT(($H$72:$H$95=$D112)*($G$72:$G$95=$C112)*(I$72:I$95))),"")</f>
        <v>218.88778471614523</v>
      </c>
      <c r="J112" s="139">
        <f>IFERROR(IF($I$69="DOW",IF($E112=5,(((SUMPRODUCT(($H$72:$H$95=$D112)*($G$72:$G$95=$C112)*(J$72:J$95))*(SUMPRODUCT(($H$15:$H$21=$H112)*(J$15:J$21)))))),(((SUMPRODUCT(($H$72:$H$95=$D112)*($G$72:$G$95=$C112)*(J$72:J$95)))-(SUMIFS(J$99:J$426,$C$99:$C$426,$C112,$D$99:$D$426,$D112,$E$99:$E$426,5)))*SUMPRODUCT(($H$9:$H$12=$E112)*(J$9:J$12)))*SUMPRODUCT(($H$24:$H$30=$H112)*(J$24:J$30))),VLOOKUP($E112&amp;$H112,$H$33:J$67,J$70,0)/SUM(J$33:J$60,IF(DAY(EOMONTH($G112,0))&lt;29,0,VLOOKUP(5&amp;TEXT(DATE(YEAR($G112),MONTH($G112),29),"ddd"),$H$33:J$67,J$70,0)),IF(DAY(EOMONTH($G112,0))&lt;30,0,VLOOKUP(5&amp;TEXT(DATE(YEAR($G112),MONTH($G112),30),"ddd"),$H$33:J$67,J$70,0)),IF(DAY(EOMONTH($G112,0))&lt;31,0,VLOOKUP(5&amp;TEXT(DATE(YEAR($G112),MONTH($G112),31),"ddd"),$H$33:J$67,J$70,0)))*SUMPRODUCT(($H$72:$H$95=$D112)*($G$72:$G$95=$C112)*(J$72:J$95))),"")</f>
        <v>268.31448022318455</v>
      </c>
      <c r="K112" s="139">
        <f>IFERROR(IF($I$69="DOW",IF($E112=5,(((SUMPRODUCT(($H$72:$H$95=$D112)*($G$72:$G$95=$C112)*(K$72:K$95))*(SUMPRODUCT(($H$15:$H$21=$H112)*(K$15:K$21)))))),(((SUMPRODUCT(($H$72:$H$95=$D112)*($G$72:$G$95=$C112)*(K$72:K$95)))-(SUMIFS(K$99:K$426,$C$99:$C$426,$C112,$D$99:$D$426,$D112,$E$99:$E$426,5)))*SUMPRODUCT(($H$9:$H$12=$E112)*(K$9:K$12)))*SUMPRODUCT(($H$24:$H$30=$H112)*(K$24:K$30))),VLOOKUP($E112&amp;$H112,$H$33:K$67,K$70,0)/SUM(K$33:K$60,IF(DAY(EOMONTH($G112,0))&lt;29,0,VLOOKUP(5&amp;TEXT(DATE(YEAR($G112),MONTH($G112),29),"ddd"),$H$33:K$67,K$70,0)),IF(DAY(EOMONTH($G112,0))&lt;30,0,VLOOKUP(5&amp;TEXT(DATE(YEAR($G112),MONTH($G112),30),"ddd"),$H$33:K$67,K$70,0)),IF(DAY(EOMONTH($G112,0))&lt;31,0,VLOOKUP(5&amp;TEXT(DATE(YEAR($G112),MONTH($G112),31),"ddd"),$H$33:K$67,K$70,0)))*SUMPRODUCT(($H$72:$H$95=$D112)*($G$72:$G$95=$C112)*(K$72:K$95))),"")</f>
        <v>95.75619333629281</v>
      </c>
      <c r="L112" s="139">
        <f>IFERROR(IF($I$69="DOW",IF($E112=5,(((SUMPRODUCT(($H$72:$H$95=$D112)*($G$72:$G$95=$C112)*(L$72:L$95))*(SUMPRODUCT(($H$15:$H$21=$H112)*(L$15:L$21)))))),(((SUMPRODUCT(($H$72:$H$95=$D112)*($G$72:$G$95=$C112)*(L$72:L$95)))-(SUMIFS(L$99:L$426,$C$99:$C$426,$C112,$D$99:$D$426,$D112,$E$99:$E$426,5)))*SUMPRODUCT(($H$9:$H$12=$E112)*(L$9:L$12)))*SUMPRODUCT(($H$24:$H$30=$H112)*(L$24:L$30))),VLOOKUP($E112&amp;$H112,$H$33:L$67,L$70,0)/SUM(L$33:L$60,IF(DAY(EOMONTH($G112,0))&lt;29,0,VLOOKUP(5&amp;TEXT(DATE(YEAR($G112),MONTH($G112),29),"ddd"),$H$33:L$67,L$70,0)),IF(DAY(EOMONTH($G112,0))&lt;30,0,VLOOKUP(5&amp;TEXT(DATE(YEAR($G112),MONTH($G112),30),"ddd"),$H$33:L$67,L$70,0)),IF(DAY(EOMONTH($G112,0))&lt;31,0,VLOOKUP(5&amp;TEXT(DATE(YEAR($G112),MONTH($G112),31),"ddd"),$H$33:L$67,L$70,0)))*SUMPRODUCT(($H$72:$H$95=$D112)*($G$72:$G$95=$C112)*(L$72:L$95))),"")</f>
        <v>22.231032168992243</v>
      </c>
      <c r="M112" s="139">
        <f>IFERROR(IF($I$69="DOW",IF($E112=5,(((SUMPRODUCT(($H$72:$H$95=$D112)*($G$72:$G$95=$C112)*(M$72:M$95))*(SUMPRODUCT(($H$15:$H$21=$H112)*(M$15:M$21)))))),(((SUMPRODUCT(($H$72:$H$95=$D112)*($G$72:$G$95=$C112)*(M$72:M$95)))-(SUMIFS(M$99:M$426,$C$99:$C$426,$C112,$D$99:$D$426,$D112,$E$99:$E$426,5)))*SUMPRODUCT(($H$9:$H$12=$E112)*(M$9:M$12)))*SUMPRODUCT(($H$24:$H$30=$H112)*(M$24:M$30))),VLOOKUP($E112&amp;$H112,$H$33:M$67,M$70,0)/SUM(M$33:M$60,IF(DAY(EOMONTH($G112,0))&lt;29,0,VLOOKUP(5&amp;TEXT(DATE(YEAR($G112),MONTH($G112),29),"ddd"),$H$33:M$67,M$70,0)),IF(DAY(EOMONTH($G112,0))&lt;30,0,VLOOKUP(5&amp;TEXT(DATE(YEAR($G112),MONTH($G112),30),"ddd"),$H$33:M$67,M$70,0)),IF(DAY(EOMONTH($G112,0))&lt;31,0,VLOOKUP(5&amp;TEXT(DATE(YEAR($G112),MONTH($G112),31),"ddd"),$H$33:M$67,M$70,0)))*SUMPRODUCT(($H$72:$H$95=$D112)*($G$72:$G$95=$C112)*(M$72:M$95))),"")</f>
        <v>462.54320063401258</v>
      </c>
      <c r="N112" s="139">
        <f>IFERROR(IF($I$69="DOW",IF($E112=5,(((SUMPRODUCT(($H$72:$H$95=$D112)*($G$72:$G$95=$C112)*(N$72:N$95))*(SUMPRODUCT(($H$15:$H$21=$H112)*(N$15:N$21)))))),(((SUMPRODUCT(($H$72:$H$95=$D112)*($G$72:$G$95=$C112)*(N$72:N$95)))-(SUMIFS(N$99:N$426,$C$99:$C$426,$C112,$D$99:$D$426,$D112,$E$99:$E$426,5)))*SUMPRODUCT(($H$9:$H$12=$E112)*(N$9:N$12)))*SUMPRODUCT(($H$24:$H$30=$H112)*(N$24:N$30))),VLOOKUP($E112&amp;$H112,$H$33:N$67,N$70,0)/SUM(N$33:N$60,IF(DAY(EOMONTH($G112,0))&lt;29,0,VLOOKUP(5&amp;TEXT(DATE(YEAR($G112),MONTH($G112),29),"ddd"),$H$33:N$67,N$70,0)),IF(DAY(EOMONTH($G112,0))&lt;30,0,VLOOKUP(5&amp;TEXT(DATE(YEAR($G112),MONTH($G112),30),"ddd"),$H$33:N$67,N$70,0)),IF(DAY(EOMONTH($G112,0))&lt;31,0,VLOOKUP(5&amp;TEXT(DATE(YEAR($G112),MONTH($G112),31),"ddd"),$H$33:N$67,N$70,0)))*SUMPRODUCT(($H$72:$H$95=$D112)*($G$72:$G$95=$C112)*(N$72:N$95))),"")</f>
        <v>71.413987929494269</v>
      </c>
      <c r="O112" s="139">
        <f>IFERROR(IF($I$69="DOW",IF($E112=5,(((SUMPRODUCT(($H$72:$H$95=$D112)*($G$72:$G$95=$C112)*(O$72:O$95))*(SUMPRODUCT(($H$15:$H$21=$H112)*(O$15:O$21)))))),(((SUMPRODUCT(($H$72:$H$95=$D112)*($G$72:$G$95=$C112)*(O$72:O$95)))-(SUMIFS(O$99:O$426,$C$99:$C$426,$C112,$D$99:$D$426,$D112,$E$99:$E$426,5)))*SUMPRODUCT(($H$9:$H$12=$E112)*(O$9:O$12)))*SUMPRODUCT(($H$24:$H$30=$H112)*(O$24:O$30))),VLOOKUP($E112&amp;$H112,$H$33:O$67,O$70,0)/SUM(O$33:O$60,IF(DAY(EOMONTH($G112,0))&lt;29,0,VLOOKUP(5&amp;TEXT(DATE(YEAR($G112),MONTH($G112),29),"ddd"),$H$33:O$67,O$70,0)),IF(DAY(EOMONTH($G112,0))&lt;30,0,VLOOKUP(5&amp;TEXT(DATE(YEAR($G112),MONTH($G112),30),"ddd"),$H$33:O$67,O$70,0)),IF(DAY(EOMONTH($G112,0))&lt;31,0,VLOOKUP(5&amp;TEXT(DATE(YEAR($G112),MONTH($G112),31),"ddd"),$H$33:O$67,O$70,0)))*SUMPRODUCT(($H$72:$H$95=$D112)*($G$72:$G$95=$C112)*(O$72:O$95))),"")</f>
        <v>290.95680851718652</v>
      </c>
      <c r="P112" s="139">
        <f>IFERROR(IF($I$69="DOW",IF($E112=5,(((SUMPRODUCT(($H$72:$H$95=$D112)*($G$72:$G$95=$C112)*(P$72:P$95))*(SUMPRODUCT(($H$15:$H$21=$H112)*(P$15:P$21)))))),(((SUMPRODUCT(($H$72:$H$95=$D112)*($G$72:$G$95=$C112)*(P$72:P$95)))-(SUMIFS(P$99:P$426,$C$99:$C$426,$C112,$D$99:$D$426,$D112,$E$99:$E$426,5)))*SUMPRODUCT(($H$9:$H$12=$E112)*(P$9:P$12)))*SUMPRODUCT(($H$24:$H$30=$H112)*(P$24:P$30))),VLOOKUP($E112&amp;$H112,$H$33:P$67,P$70,0)/SUM(P$33:P$60,IF(DAY(EOMONTH($G112,0))&lt;29,0,VLOOKUP(5&amp;TEXT(DATE(YEAR($G112),MONTH($G112),29),"ddd"),$H$33:P$67,P$70,0)),IF(DAY(EOMONTH($G112,0))&lt;30,0,VLOOKUP(5&amp;TEXT(DATE(YEAR($G112),MONTH($G112),30),"ddd"),$H$33:P$67,P$70,0)),IF(DAY(EOMONTH($G112,0))&lt;31,0,VLOOKUP(5&amp;TEXT(DATE(YEAR($G112),MONTH($G112),31),"ddd"),$H$33:P$67,P$70,0)))*SUMPRODUCT(($H$72:$H$95=$D112)*($G$72:$G$95=$C112)*(P$72:P$95))),"")</f>
        <v>2861.8909749595796</v>
      </c>
      <c r="Q112" s="139">
        <f>IFERROR(IF($I$69="DOW",IF($E112=5,(((SUMPRODUCT(($H$72:$H$95=$D112)*($G$72:$G$95=$C112)*(Q$72:Q$95))*(SUMPRODUCT(($H$15:$H$21=$H112)*(Q$15:Q$21)))))),(((SUMPRODUCT(($H$72:$H$95=$D112)*($G$72:$G$95=$C112)*(Q$72:Q$95)))-(SUMIFS(Q$99:Q$426,$C$99:$C$426,$C112,$D$99:$D$426,$D112,$E$99:$E$426,5)))*SUMPRODUCT(($H$9:$H$12=$E112)*(Q$9:Q$12)))*SUMPRODUCT(($H$24:$H$30=$H112)*(Q$24:Q$30))),VLOOKUP($E112&amp;$H112,$H$33:Q$67,Q$70,0)/SUM(Q$33:Q$60,IF(DAY(EOMONTH($G112,0))&lt;29,0,VLOOKUP(5&amp;TEXT(DATE(YEAR($G112),MONTH($G112),29),"ddd"),$H$33:Q$67,Q$70,0)),IF(DAY(EOMONTH($G112,0))&lt;30,0,VLOOKUP(5&amp;TEXT(DATE(YEAR($G112),MONTH($G112),30),"ddd"),$H$33:Q$67,Q$70,0)),IF(DAY(EOMONTH($G112,0))&lt;31,0,VLOOKUP(5&amp;TEXT(DATE(YEAR($G112),MONTH($G112),31),"ddd"),$H$33:Q$67,Q$70,0)))*SUMPRODUCT(($H$72:$H$95=$D112)*($G$72:$G$95=$C112)*(Q$72:Q$95))),"")</f>
        <v>2211.3903601980769</v>
      </c>
      <c r="R112" s="139">
        <f>IFERROR(IF($I$69="DOW",IF($E112=5,(((SUMPRODUCT(($H$72:$H$95=$D112)*($G$72:$G$95=$C112)*(R$72:R$95))*(SUMPRODUCT(($H$15:$H$21=$H112)*(R$15:R$21)))))),(((SUMPRODUCT(($H$72:$H$95=$D112)*($G$72:$G$95=$C112)*(R$72:R$95)))-(SUMIFS(R$99:R$426,$C$99:$C$426,$C112,$D$99:$D$426,$D112,$E$99:$E$426,5)))*SUMPRODUCT(($H$9:$H$12=$E112)*(R$9:R$12)))*SUMPRODUCT(($H$24:$H$30=$H112)*(R$24:R$30))),VLOOKUP($E112&amp;$H112,$H$33:R$67,R$70,0)/SUM(R$33:R$60,IF(DAY(EOMONTH($G112,0))&lt;29,0,VLOOKUP(5&amp;TEXT(DATE(YEAR($G112),MONTH($G112),29),"ddd"),$H$33:R$67,R$70,0)),IF(DAY(EOMONTH($G112,0))&lt;30,0,VLOOKUP(5&amp;TEXT(DATE(YEAR($G112),MONTH($G112),30),"ddd"),$H$33:R$67,R$70,0)),IF(DAY(EOMONTH($G112,0))&lt;31,0,VLOOKUP(5&amp;TEXT(DATE(YEAR($G112),MONTH($G112),31),"ddd"),$H$33:R$67,R$70,0)))*SUMPRODUCT(($H$72:$H$95=$D112)*($G$72:$G$95=$C112)*(R$72:R$95))),"")</f>
        <v>143.43050181532138</v>
      </c>
      <c r="S112" s="139">
        <f>IFERROR(IF($I$69="DOW",IF($E112=5,(((SUMPRODUCT(($H$72:$H$95=$D112)*($G$72:$G$95=$C112)*(S$72:S$95))*(SUMPRODUCT(($H$15:$H$21=$H112)*(S$15:S$21)))))),(((SUMPRODUCT(($H$72:$H$95=$D112)*($G$72:$G$95=$C112)*(S$72:S$95)))-(SUMIFS(S$99:S$426,$C$99:$C$426,$C112,$D$99:$D$426,$D112,$E$99:$E$426,5)))*SUMPRODUCT(($H$9:$H$12=$E112)*(S$9:S$12)))*SUMPRODUCT(($H$24:$H$30=$H112)*(S$24:S$30))),VLOOKUP($E112&amp;$H112,$H$33:S$67,S$70,0)/SUM(S$33:S$60,IF(DAY(EOMONTH($G112,0))&lt;29,0,VLOOKUP(5&amp;TEXT(DATE(YEAR($G112),MONTH($G112),29),"ddd"),$H$33:S$67,S$70,0)),IF(DAY(EOMONTH($G112,0))&lt;30,0,VLOOKUP(5&amp;TEXT(DATE(YEAR($G112),MONTH($G112),30),"ddd"),$H$33:S$67,S$70,0)),IF(DAY(EOMONTH($G112,0))&lt;31,0,VLOOKUP(5&amp;TEXT(DATE(YEAR($G112),MONTH($G112),31),"ddd"),$H$33:S$67,S$70,0)))*SUMPRODUCT(($H$72:$H$95=$D112)*($G$72:$G$95=$C112)*(S$72:S$95))),"")</f>
        <v>84.753381465215924</v>
      </c>
      <c r="T112" s="139">
        <f>IFERROR(IF($I$69="DOW",IF($E112=5,(((SUMPRODUCT(($H$72:$H$95=$D112)*($G$72:$G$95=$C112)*(T$72:T$95))*(SUMPRODUCT(($H$15:$H$21=$H112)*(T$15:T$21)))))),(((SUMPRODUCT(($H$72:$H$95=$D112)*($G$72:$G$95=$C112)*(T$72:T$95)))-(SUMIFS(T$99:T$426,$C$99:$C$426,$C112,$D$99:$D$426,$D112,$E$99:$E$426,5)))*SUMPRODUCT(($H$9:$H$12=$E112)*(T$9:T$12)))*SUMPRODUCT(($H$24:$H$30=$H112)*(T$24:T$30))),VLOOKUP($E112&amp;$H112,$H$33:T$67,T$70,0)/SUM(T$33:T$60,IF(DAY(EOMONTH($G112,0))&lt;29,0,VLOOKUP(5&amp;TEXT(DATE(YEAR($G112),MONTH($G112),29),"ddd"),$H$33:T$67,T$70,0)),IF(DAY(EOMONTH($G112,0))&lt;30,0,VLOOKUP(5&amp;TEXT(DATE(YEAR($G112),MONTH($G112),30),"ddd"),$H$33:T$67,T$70,0)),IF(DAY(EOMONTH($G112,0))&lt;31,0,VLOOKUP(5&amp;TEXT(DATE(YEAR($G112),MONTH($G112),31),"ddd"),$H$33:T$67,T$70,0)))*SUMPRODUCT(($H$72:$H$95=$D112)*($G$72:$G$95=$C112)*(T$72:T$95))),"")</f>
        <v>89.389095852996164</v>
      </c>
      <c r="U112" s="139">
        <f>IFERROR(IF($I$69="DOW",IF($E112=5,(((SUMPRODUCT(($H$72:$H$95=$D112)*($G$72:$G$95=$C112)*(U$72:U$95))*(SUMPRODUCT(($H$15:$H$21=$H112)*(U$15:U$21)))))),(((SUMPRODUCT(($H$72:$H$95=$D112)*($G$72:$G$95=$C112)*(U$72:U$95)))-(SUMIFS(U$99:U$426,$C$99:$C$426,$C112,$D$99:$D$426,$D112,$E$99:$E$426,5)))*SUMPRODUCT(($H$9:$H$12=$E112)*(U$9:U$12)))*SUMPRODUCT(($H$24:$H$30=$H112)*(U$24:U$30))),VLOOKUP($E112&amp;$H112,$H$33:U$67,U$70,0)/SUM(U$33:U$60,IF(DAY(EOMONTH($G112,0))&lt;29,0,VLOOKUP(5&amp;TEXT(DATE(YEAR($G112),MONTH($G112),29),"ddd"),$H$33:U$67,U$70,0)),IF(DAY(EOMONTH($G112,0))&lt;30,0,VLOOKUP(5&amp;TEXT(DATE(YEAR($G112),MONTH($G112),30),"ddd"),$H$33:U$67,U$70,0)),IF(DAY(EOMONTH($G112,0))&lt;31,0,VLOOKUP(5&amp;TEXT(DATE(YEAR($G112),MONTH($G112),31),"ddd"),$H$33:U$67,U$70,0)))*SUMPRODUCT(($H$72:$H$95=$D112)*($G$72:$G$95=$C112)*(U$72:U$95))),"")</f>
        <v>20.213351262372591</v>
      </c>
      <c r="V112" s="139">
        <f>IFERROR(IF($I$69="DOW",IF($E112=5,(((SUMPRODUCT(($H$72:$H$95=$D112)*($G$72:$G$95=$C112)*(V$72:V$95))*(SUMPRODUCT(($H$15:$H$21=$H112)*(V$15:V$21)))))),(((SUMPRODUCT(($H$72:$H$95=$D112)*($G$72:$G$95=$C112)*(V$72:V$95)))-(SUMIFS(V$99:V$426,$C$99:$C$426,$C112,$D$99:$D$426,$D112,$E$99:$E$426,5)))*SUMPRODUCT(($H$9:$H$12=$E112)*(V$9:V$12)))*SUMPRODUCT(($H$24:$H$30=$H112)*(V$24:V$30))),VLOOKUP($E112&amp;$H112,$H$33:V$67,V$70,0)/SUM(V$33:V$60,IF(DAY(EOMONTH($G112,0))&lt;29,0,VLOOKUP(5&amp;TEXT(DATE(YEAR($G112),MONTH($G112),29),"ddd"),$H$33:V$67,V$70,0)),IF(DAY(EOMONTH($G112,0))&lt;30,0,VLOOKUP(5&amp;TEXT(DATE(YEAR($G112),MONTH($G112),30),"ddd"),$H$33:V$67,V$70,0)),IF(DAY(EOMONTH($G112,0))&lt;31,0,VLOOKUP(5&amp;TEXT(DATE(YEAR($G112),MONTH($G112),31),"ddd"),$H$33:V$67,V$70,0)))*SUMPRODUCT(($H$72:$H$95=$D112)*($G$72:$G$95=$C112)*(V$72:V$95))),"")</f>
        <v>82.403127035955535</v>
      </c>
      <c r="W112" s="139">
        <f>IFERROR(IF($I$69="DOW",IF($E112=5,(((SUMPRODUCT(($H$72:$H$95=$D112)*($G$72:$G$95=$C112)*(W$72:W$95))*(SUMPRODUCT(($H$15:$H$21=$H112)*(W$15:W$21)))))),(((SUMPRODUCT(($H$72:$H$95=$D112)*($G$72:$G$95=$C112)*(W$72:W$95)))-(SUMIFS(W$99:W$426,$C$99:$C$426,$C112,$D$99:$D$426,$D112,$E$99:$E$426,5)))*SUMPRODUCT(($H$9:$H$12=$E112)*(W$9:W$12)))*SUMPRODUCT(($H$24:$H$30=$H112)*(W$24:W$30))),VLOOKUP($E112&amp;$H112,$H$33:W$67,W$70,0)/SUM(W$33:W$60,IF(DAY(EOMONTH($G112,0))&lt;29,0,VLOOKUP(5&amp;TEXT(DATE(YEAR($G112),MONTH($G112),29),"ddd"),$H$33:W$67,W$70,0)),IF(DAY(EOMONTH($G112,0))&lt;30,0,VLOOKUP(5&amp;TEXT(DATE(YEAR($G112),MONTH($G112),30),"ddd"),$H$33:W$67,W$70,0)),IF(DAY(EOMONTH($G112,0))&lt;31,0,VLOOKUP(5&amp;TEXT(DATE(YEAR($G112),MONTH($G112),31),"ddd"),$H$33:W$67,W$70,0)))*SUMPRODUCT(($H$72:$H$95=$D112)*($G$72:$G$95=$C112)*(W$72:W$95))),"")</f>
        <v>530.74485948208758</v>
      </c>
      <c r="X112" s="139">
        <f>IFERROR(IF($I$69="DOW",IF($E112=5,(((SUMPRODUCT(($H$72:$H$95=$D112)*($G$72:$G$95=$C112)*(X$72:X$95))*(SUMPRODUCT(($H$15:$H$21=$H112)*(X$15:X$21)))))),(((SUMPRODUCT(($H$72:$H$95=$D112)*($G$72:$G$95=$C112)*(X$72:X$95)))-(SUMIFS(X$99:X$426,$C$99:$C$426,$C112,$D$99:$D$426,$D112,$E$99:$E$426,5)))*SUMPRODUCT(($H$9:$H$12=$E112)*(X$9:X$12)))*SUMPRODUCT(($H$24:$H$30=$H112)*(X$24:X$30))),VLOOKUP($E112&amp;$H112,$H$33:X$67,X$70,0)/SUM(X$33:X$60,IF(DAY(EOMONTH($G112,0))&lt;29,0,VLOOKUP(5&amp;TEXT(DATE(YEAR($G112),MONTH($G112),29),"ddd"),$H$33:X$67,X$70,0)),IF(DAY(EOMONTH($G112,0))&lt;30,0,VLOOKUP(5&amp;TEXT(DATE(YEAR($G112),MONTH($G112),30),"ddd"),$H$33:X$67,X$70,0)),IF(DAY(EOMONTH($G112,0))&lt;31,0,VLOOKUP(5&amp;TEXT(DATE(YEAR($G112),MONTH($G112),31),"ddd"),$H$33:X$67,X$70,0)))*SUMPRODUCT(($H$72:$H$95=$D112)*($G$72:$G$95=$C112)*(X$72:X$95))),"")</f>
        <v>125.03235382814682</v>
      </c>
      <c r="Y112" s="139" t="str">
        <f>IFERROR(IF($I$69="DOW",IF($E112=5,(((SUMPRODUCT(($H$72:$H$95=$D112)*($G$72:$G$95=$C112)*(Y$72:Y$95))*(SUMPRODUCT(($H$15:$H$21=$H112)*(Y$15:Y$21)))))),(((SUMPRODUCT(($H$72:$H$95=$D112)*($G$72:$G$95=$C112)*(Y$72:Y$95)))-(SUMIFS(Y$99:Y$426,$C$99:$C$426,$C112,$D$99:$D$426,$D112,$E$99:$E$426,5)))*SUMPRODUCT(($H$9:$H$12=$E112)*(Y$9:Y$12)))*SUMPRODUCT(($H$24:$H$30=$H112)*(Y$24:Y$30))),VLOOKUP($E112&amp;$H112,$H$33:Y$67,Y$70,0)/SUM(Y$33:Y$60,IF(DAY(EOMONTH($G112,0))&lt;29,0,VLOOKUP(5&amp;TEXT(DATE(YEAR($G112),MONTH($G112),29),"ddd"),$H$33:Y$67,Y$70,0)),IF(DAY(EOMONTH($G112,0))&lt;30,0,VLOOKUP(5&amp;TEXT(DATE(YEAR($G112),MONTH($G112),30),"ddd"),$H$33:Y$67,Y$70,0)),IF(DAY(EOMONTH($G112,0))&lt;31,0,VLOOKUP(5&amp;TEXT(DATE(YEAR($G112),MONTH($G112),31),"ddd"),$H$33:Y$67,Y$70,0)))*SUMPRODUCT(($H$72:$H$95=$D112)*($G$72:$G$95=$C112)*(Y$72:Y$95))),"")</f>
        <v/>
      </c>
      <c r="Z112" s="139" t="str">
        <f>IFERROR(IF($I$69="DOW",IF($E112=5,(((SUMPRODUCT(($H$72:$H$95=$D112)*($G$72:$G$95=$C112)*(Z$72:Z$95))*(SUMPRODUCT(($H$15:$H$21=$H112)*(Z$15:Z$21)))))),(((SUMPRODUCT(($H$72:$H$95=$D112)*($G$72:$G$95=$C112)*(Z$72:Z$95)))-(SUMIFS(Z$99:Z$426,$C$99:$C$426,$C112,$D$99:$D$426,$D112,$E$99:$E$426,5)))*SUMPRODUCT(($H$9:$H$12=$E112)*(Z$9:Z$12)))*SUMPRODUCT(($H$24:$H$30=$H112)*(Z$24:Z$30))),VLOOKUP($E112&amp;$H112,$H$33:Z$67,Z$70,0)/SUM(Z$33:Z$60,IF(DAY(EOMONTH($G112,0))&lt;29,0,VLOOKUP(5&amp;TEXT(DATE(YEAR($G112),MONTH($G112),29),"ddd"),$H$33:Z$67,Z$70,0)),IF(DAY(EOMONTH($G112,0))&lt;30,0,VLOOKUP(5&amp;TEXT(DATE(YEAR($G112),MONTH($G112),30),"ddd"),$H$33:Z$67,Z$70,0)),IF(DAY(EOMONTH($G112,0))&lt;31,0,VLOOKUP(5&amp;TEXT(DATE(YEAR($G112),MONTH($G112),31),"ddd"),$H$33:Z$67,Z$70,0)))*SUMPRODUCT(($H$72:$H$95=$D112)*($G$72:$G$95=$C112)*(Z$72:Z$95))),"")</f>
        <v/>
      </c>
      <c r="AA112" s="139" t="str">
        <f>IFERROR(IF($I$69="DOW",IF($E112=5,(((SUMPRODUCT(($H$72:$H$95=$D112)*($G$72:$G$95=$C112)*(AA$72:AA$95))*(SUMPRODUCT(($H$15:$H$21=$H112)*(AA$15:AA$21)))))),(((SUMPRODUCT(($H$72:$H$95=$D112)*($G$72:$G$95=$C112)*(AA$72:AA$95)))-(SUMIFS(AA$99:AA$426,$C$99:$C$426,$C112,$D$99:$D$426,$D112,$E$99:$E$426,5)))*SUMPRODUCT(($H$9:$H$12=$E112)*(AA$9:AA$12)))*SUMPRODUCT(($H$24:$H$30=$H112)*(AA$24:AA$30))),VLOOKUP($E112&amp;$H112,$H$33:AA$67,AA$70,0)/SUM(AA$33:AA$60,IF(DAY(EOMONTH($G112,0))&lt;29,0,VLOOKUP(5&amp;TEXT(DATE(YEAR($G112),MONTH($G112),29),"ddd"),$H$33:AA$67,AA$70,0)),IF(DAY(EOMONTH($G112,0))&lt;30,0,VLOOKUP(5&amp;TEXT(DATE(YEAR($G112),MONTH($G112),30),"ddd"),$H$33:AA$67,AA$70,0)),IF(DAY(EOMONTH($G112,0))&lt;31,0,VLOOKUP(5&amp;TEXT(DATE(YEAR($G112),MONTH($G112),31),"ddd"),$H$33:AA$67,AA$70,0)))*SUMPRODUCT(($H$72:$H$95=$D112)*($G$72:$G$95=$C112)*(AA$72:AA$95))),"")</f>
        <v/>
      </c>
      <c r="AB112" s="139" t="str">
        <f>IFERROR(IF($I$69="DOW",IF($E112=5,(((SUMPRODUCT(($H$72:$H$95=$D112)*($G$72:$G$95=$C112)*(AB$72:AB$95))*(SUMPRODUCT(($H$15:$H$21=$H112)*(AB$15:AB$21)))))),(((SUMPRODUCT(($H$72:$H$95=$D112)*($G$72:$G$95=$C112)*(AB$72:AB$95)))-(SUMIFS(AB$99:AB$426,$C$99:$C$426,$C112,$D$99:$D$426,$D112,$E$99:$E$426,5)))*SUMPRODUCT(($H$9:$H$12=$E112)*(AB$9:AB$12)))*SUMPRODUCT(($H$24:$H$30=$H112)*(AB$24:AB$30))),VLOOKUP($E112&amp;$H112,$H$33:AB$67,AB$70,0)/SUM(AB$33:AB$60,IF(DAY(EOMONTH($G112,0))&lt;29,0,VLOOKUP(5&amp;TEXT(DATE(YEAR($G112),MONTH($G112),29),"ddd"),$H$33:AB$67,AB$70,0)),IF(DAY(EOMONTH($G112,0))&lt;30,0,VLOOKUP(5&amp;TEXT(DATE(YEAR($G112),MONTH($G112),30),"ddd"),$H$33:AB$67,AB$70,0)),IF(DAY(EOMONTH($G112,0))&lt;31,0,VLOOKUP(5&amp;TEXT(DATE(YEAR($G112),MONTH($G112),31),"ddd"),$H$33:AB$67,AB$70,0)))*SUMPRODUCT(($H$72:$H$95=$D112)*($G$72:$G$95=$C112)*(AB$72:AB$95))),"")</f>
        <v/>
      </c>
      <c r="AC112" s="236"/>
      <c r="AE112" s="205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39"/>
      <c r="AT112" s="139"/>
      <c r="AU112" s="139"/>
      <c r="AV112" s="139"/>
      <c r="AW112" s="139"/>
      <c r="AX112" s="139"/>
      <c r="AY112" s="236"/>
      <c r="BA112" s="209">
        <f t="shared" si="23"/>
        <v>218.88778471614523</v>
      </c>
      <c r="BB112" s="180">
        <f t="shared" si="24"/>
        <v>268.31448022318455</v>
      </c>
      <c r="BC112" s="180">
        <f t="shared" si="25"/>
        <v>95.75619333629281</v>
      </c>
      <c r="BD112" s="180">
        <f t="shared" si="26"/>
        <v>22.231032168992243</v>
      </c>
      <c r="BE112" s="180">
        <f t="shared" si="27"/>
        <v>462.54320063401258</v>
      </c>
      <c r="BF112" s="180">
        <f t="shared" si="28"/>
        <v>71.413987929494269</v>
      </c>
      <c r="BG112" s="180">
        <f t="shared" si="29"/>
        <v>290.95680851718652</v>
      </c>
      <c r="BH112" s="180">
        <f t="shared" si="30"/>
        <v>2861.8909749595796</v>
      </c>
      <c r="BI112" s="180">
        <f t="shared" si="31"/>
        <v>2211.3903601980769</v>
      </c>
      <c r="BJ112" s="180">
        <f t="shared" si="67"/>
        <v>143.43050181532138</v>
      </c>
      <c r="BK112" s="180">
        <f t="shared" si="32"/>
        <v>84.753381465215924</v>
      </c>
      <c r="BL112" s="180">
        <f t="shared" si="33"/>
        <v>89.389095852996164</v>
      </c>
      <c r="BM112" s="180">
        <f t="shared" si="34"/>
        <v>20.213351262372591</v>
      </c>
      <c r="BN112" s="180">
        <f t="shared" si="35"/>
        <v>82.403127035955535</v>
      </c>
      <c r="BO112" s="180">
        <f t="shared" si="36"/>
        <v>530.74485948208758</v>
      </c>
      <c r="BP112" s="180">
        <f t="shared" si="37"/>
        <v>125.03235382814682</v>
      </c>
      <c r="BQ112" s="180">
        <f t="shared" si="38"/>
        <v>0</v>
      </c>
      <c r="BR112" s="180">
        <f t="shared" si="39"/>
        <v>0</v>
      </c>
      <c r="BS112" s="180">
        <f t="shared" si="40"/>
        <v>0</v>
      </c>
      <c r="BT112" s="180">
        <f t="shared" si="41"/>
        <v>0</v>
      </c>
      <c r="BV112" s="214">
        <f t="shared" si="68"/>
        <v>42657</v>
      </c>
      <c r="BW112" s="175" t="str">
        <f t="shared" si="69"/>
        <v>Oct</v>
      </c>
      <c r="BX112" s="175">
        <f t="shared" si="70"/>
        <v>2016</v>
      </c>
      <c r="BY112" s="176">
        <f t="shared" si="42"/>
        <v>219.44576014308211</v>
      </c>
      <c r="BZ112" s="176">
        <f t="shared" si="43"/>
        <v>269.49854553911342</v>
      </c>
      <c r="CA112" s="176">
        <f t="shared" si="44"/>
        <v>93.880688319898596</v>
      </c>
      <c r="CB112" s="176">
        <f t="shared" si="45"/>
        <v>22.257927737421362</v>
      </c>
      <c r="CC112" s="176">
        <f t="shared" si="46"/>
        <v>456.14113531986226</v>
      </c>
      <c r="CD112" s="176">
        <f t="shared" si="47"/>
        <v>70.303218774248009</v>
      </c>
      <c r="CE112" s="176">
        <f t="shared" si="48"/>
        <v>290.95680851718657</v>
      </c>
      <c r="CF112" s="176">
        <f t="shared" si="49"/>
        <v>2885.6024815549017</v>
      </c>
      <c r="CG112" s="176">
        <f t="shared" si="50"/>
        <v>2200.2021439298524</v>
      </c>
      <c r="CH112" s="176">
        <f t="shared" si="51"/>
        <v>143.43050181532135</v>
      </c>
      <c r="CI112" s="176">
        <f t="shared" si="52"/>
        <v>84.753381465215938</v>
      </c>
      <c r="CJ112" s="176">
        <f t="shared" si="53"/>
        <v>89.389095852996178</v>
      </c>
      <c r="CK112" s="176">
        <f t="shared" si="54"/>
        <v>20.213351262372591</v>
      </c>
      <c r="CL112" s="176">
        <f t="shared" si="55"/>
        <v>82.403127035955535</v>
      </c>
      <c r="CM112" s="176">
        <f t="shared" si="56"/>
        <v>535.32212226320189</v>
      </c>
      <c r="CN112" s="176">
        <f t="shared" si="57"/>
        <v>124.70623239720797</v>
      </c>
      <c r="CO112" s="176">
        <f t="shared" si="58"/>
        <v>0</v>
      </c>
      <c r="CP112" s="176">
        <f t="shared" si="59"/>
        <v>0</v>
      </c>
      <c r="CQ112" s="176">
        <f t="shared" si="60"/>
        <v>0</v>
      </c>
      <c r="CR112" s="215">
        <f t="shared" si="61"/>
        <v>0</v>
      </c>
    </row>
    <row r="113" spans="1:16384" outlineLevel="1" x14ac:dyDescent="0.25">
      <c r="A113" s="160"/>
      <c r="B113" s="198">
        <f t="shared" si="62"/>
        <v>42658</v>
      </c>
      <c r="C113" s="163">
        <f t="shared" si="63"/>
        <v>2016</v>
      </c>
      <c r="D113" s="164" t="str">
        <f t="shared" si="22"/>
        <v>Oct</v>
      </c>
      <c r="E113" s="164">
        <f t="shared" si="64"/>
        <v>3</v>
      </c>
      <c r="F113" s="164">
        <f t="shared" si="65"/>
        <v>42</v>
      </c>
      <c r="G113" s="110">
        <f t="shared" si="71"/>
        <v>42658</v>
      </c>
      <c r="H113" s="109" t="str">
        <f t="shared" si="66"/>
        <v>Sat</v>
      </c>
      <c r="I113" s="139">
        <f>IFERROR(IF($I$69="DOW",IF($E113=5,(((SUMPRODUCT(($H$72:$H$95=$D113)*($G$72:$G$95=$C113)*(I$72:I$95))*(SUMPRODUCT(($H$15:$H$21=$H113)*(I$15:I$21)))))),(((SUMPRODUCT(($H$72:$H$95=$D113)*($G$72:$G$95=$C113)*(I$72:I$95)))-(SUMIFS(I$99:I$426,$C$99:$C$426,$C113,$D$99:$D$426,$D113,$E$99:$E$426,5)))*SUMPRODUCT(($H$9:$H$12=$E113)*(I$9:I$12)))*SUMPRODUCT(($H$24:$H$30=$H113)*(I$24:I$30))),VLOOKUP($E113&amp;$H113,$H$33:I$67,I$70,0)/SUM(I$33:I$60,IF(DAY(EOMONTH($G113,0))&lt;29,0,VLOOKUP(5&amp;TEXT(DATE(YEAR($G113),MONTH($G113),29),"ddd"),$H$33:I$67,I$70,0)),IF(DAY(EOMONTH($G113,0))&lt;30,0,VLOOKUP(5&amp;TEXT(DATE(YEAR($G113),MONTH($G113),30),"ddd"),$H$33:I$67,I$70,0)),IF(DAY(EOMONTH($G113,0))&lt;31,0,VLOOKUP(5&amp;TEXT(DATE(YEAR($G113),MONTH($G113),31),"ddd"),$H$33:I$67,I$70,0)))*SUMPRODUCT(($H$72:$H$95=$D113)*($G$72:$G$95=$C113)*(I$72:I$95))),"")</f>
        <v>225.59549555554386</v>
      </c>
      <c r="J113" s="139">
        <f>IFERROR(IF($I$69="DOW",IF($E113=5,(((SUMPRODUCT(($H$72:$H$95=$D113)*($G$72:$G$95=$C113)*(J$72:J$95))*(SUMPRODUCT(($H$15:$H$21=$H113)*(J$15:J$21)))))),(((SUMPRODUCT(($H$72:$H$95=$D113)*($G$72:$G$95=$C113)*(J$72:J$95)))-(SUMIFS(J$99:J$426,$C$99:$C$426,$C113,$D$99:$D$426,$D113,$E$99:$E$426,5)))*SUMPRODUCT(($H$9:$H$12=$E113)*(J$9:J$12)))*SUMPRODUCT(($H$24:$H$30=$H113)*(J$24:J$30))),VLOOKUP($E113&amp;$H113,$H$33:J$67,J$70,0)/SUM(J$33:J$60,IF(DAY(EOMONTH($G113,0))&lt;29,0,VLOOKUP(5&amp;TEXT(DATE(YEAR($G113),MONTH($G113),29),"ddd"),$H$33:J$67,J$70,0)),IF(DAY(EOMONTH($G113,0))&lt;30,0,VLOOKUP(5&amp;TEXT(DATE(YEAR($G113),MONTH($G113),30),"ddd"),$H$33:J$67,J$70,0)),IF(DAY(EOMONTH($G113,0))&lt;31,0,VLOOKUP(5&amp;TEXT(DATE(YEAR($G113),MONTH($G113),31),"ddd"),$H$33:J$67,J$70,0)))*SUMPRODUCT(($H$72:$H$95=$D113)*($G$72:$G$95=$C113)*(J$72:J$95))),"")</f>
        <v>285.64442432969503</v>
      </c>
      <c r="K113" s="139">
        <f>IFERROR(IF($I$69="DOW",IF($E113=5,(((SUMPRODUCT(($H$72:$H$95=$D113)*($G$72:$G$95=$C113)*(K$72:K$95))*(SUMPRODUCT(($H$15:$H$21=$H113)*(K$15:K$21)))))),(((SUMPRODUCT(($H$72:$H$95=$D113)*($G$72:$G$95=$C113)*(K$72:K$95)))-(SUMIFS(K$99:K$426,$C$99:$C$426,$C113,$D$99:$D$426,$D113,$E$99:$E$426,5)))*SUMPRODUCT(($H$9:$H$12=$E113)*(K$9:K$12)))*SUMPRODUCT(($H$24:$H$30=$H113)*(K$24:K$30))),VLOOKUP($E113&amp;$H113,$H$33:K$67,K$70,0)/SUM(K$33:K$60,IF(DAY(EOMONTH($G113,0))&lt;29,0,VLOOKUP(5&amp;TEXT(DATE(YEAR($G113),MONTH($G113),29),"ddd"),$H$33:K$67,K$70,0)),IF(DAY(EOMONTH($G113,0))&lt;30,0,VLOOKUP(5&amp;TEXT(DATE(YEAR($G113),MONTH($G113),30),"ddd"),$H$33:K$67,K$70,0)),IF(DAY(EOMONTH($G113,0))&lt;31,0,VLOOKUP(5&amp;TEXT(DATE(YEAR($G113),MONTH($G113),31),"ddd"),$H$33:K$67,K$70,0)))*SUMPRODUCT(($H$72:$H$95=$D113)*($G$72:$G$95=$C113)*(K$72:K$95))),"")</f>
        <v>115.24327000829082</v>
      </c>
      <c r="L113" s="139">
        <f>IFERROR(IF($I$69="DOW",IF($E113=5,(((SUMPRODUCT(($H$72:$H$95=$D113)*($G$72:$G$95=$C113)*(L$72:L$95))*(SUMPRODUCT(($H$15:$H$21=$H113)*(L$15:L$21)))))),(((SUMPRODUCT(($H$72:$H$95=$D113)*($G$72:$G$95=$C113)*(L$72:L$95)))-(SUMIFS(L$99:L$426,$C$99:$C$426,$C113,$D$99:$D$426,$D113,$E$99:$E$426,5)))*SUMPRODUCT(($H$9:$H$12=$E113)*(L$9:L$12)))*SUMPRODUCT(($H$24:$H$30=$H113)*(L$24:L$30))),VLOOKUP($E113&amp;$H113,$H$33:L$67,L$70,0)/SUM(L$33:L$60,IF(DAY(EOMONTH($G113,0))&lt;29,0,VLOOKUP(5&amp;TEXT(DATE(YEAR($G113),MONTH($G113),29),"ddd"),$H$33:L$67,L$70,0)),IF(DAY(EOMONTH($G113,0))&lt;30,0,VLOOKUP(5&amp;TEXT(DATE(YEAR($G113),MONTH($G113),30),"ddd"),$H$33:L$67,L$70,0)),IF(DAY(EOMONTH($G113,0))&lt;31,0,VLOOKUP(5&amp;TEXT(DATE(YEAR($G113),MONTH($G113),31),"ddd"),$H$33:L$67,L$70,0)))*SUMPRODUCT(($H$72:$H$95=$D113)*($G$72:$G$95=$C113)*(L$72:L$95))),"")</f>
        <v>19.654509852227179</v>
      </c>
      <c r="M113" s="139">
        <f>IFERROR(IF($I$69="DOW",IF($E113=5,(((SUMPRODUCT(($H$72:$H$95=$D113)*($G$72:$G$95=$C113)*(M$72:M$95))*(SUMPRODUCT(($H$15:$H$21=$H113)*(M$15:M$21)))))),(((SUMPRODUCT(($H$72:$H$95=$D113)*($G$72:$G$95=$C113)*(M$72:M$95)))-(SUMIFS(M$99:M$426,$C$99:$C$426,$C113,$D$99:$D$426,$D113,$E$99:$E$426,5)))*SUMPRODUCT(($H$9:$H$12=$E113)*(M$9:M$12)))*SUMPRODUCT(($H$24:$H$30=$H113)*(M$24:M$30))),VLOOKUP($E113&amp;$H113,$H$33:M$67,M$70,0)/SUM(M$33:M$60,IF(DAY(EOMONTH($G113,0))&lt;29,0,VLOOKUP(5&amp;TEXT(DATE(YEAR($G113),MONTH($G113),29),"ddd"),$H$33:M$67,M$70,0)),IF(DAY(EOMONTH($G113,0))&lt;30,0,VLOOKUP(5&amp;TEXT(DATE(YEAR($G113),MONTH($G113),30),"ddd"),$H$33:M$67,M$70,0)),IF(DAY(EOMONTH($G113,0))&lt;31,0,VLOOKUP(5&amp;TEXT(DATE(YEAR($G113),MONTH($G113),31),"ddd"),$H$33:M$67,M$70,0)))*SUMPRODUCT(($H$72:$H$95=$D113)*($G$72:$G$95=$C113)*(M$72:M$95))),"")</f>
        <v>434.45436986298819</v>
      </c>
      <c r="N113" s="139">
        <f>IFERROR(IF($I$69="DOW",IF($E113=5,(((SUMPRODUCT(($H$72:$H$95=$D113)*($G$72:$G$95=$C113)*(N$72:N$95))*(SUMPRODUCT(($H$15:$H$21=$H113)*(N$15:N$21)))))),(((SUMPRODUCT(($H$72:$H$95=$D113)*($G$72:$G$95=$C113)*(N$72:N$95)))-(SUMIFS(N$99:N$426,$C$99:$C$426,$C113,$D$99:$D$426,$D113,$E$99:$E$426,5)))*SUMPRODUCT(($H$9:$H$12=$E113)*(N$9:N$12)))*SUMPRODUCT(($H$24:$H$30=$H113)*(N$24:N$30))),VLOOKUP($E113&amp;$H113,$H$33:N$67,N$70,0)/SUM(N$33:N$60,IF(DAY(EOMONTH($G113,0))&lt;29,0,VLOOKUP(5&amp;TEXT(DATE(YEAR($G113),MONTH($G113),29),"ddd"),$H$33:N$67,N$70,0)),IF(DAY(EOMONTH($G113,0))&lt;30,0,VLOOKUP(5&amp;TEXT(DATE(YEAR($G113),MONTH($G113),30),"ddd"),$H$33:N$67,N$70,0)),IF(DAY(EOMONTH($G113,0))&lt;31,0,VLOOKUP(5&amp;TEXT(DATE(YEAR($G113),MONTH($G113),31),"ddd"),$H$33:N$67,N$70,0)))*SUMPRODUCT(($H$72:$H$95=$D113)*($G$72:$G$95=$C113)*(N$72:N$95))),"")</f>
        <v>97.795193701084486</v>
      </c>
      <c r="O113" s="139">
        <f>IFERROR(IF($I$69="DOW",IF($E113=5,(((SUMPRODUCT(($H$72:$H$95=$D113)*($G$72:$G$95=$C113)*(O$72:O$95))*(SUMPRODUCT(($H$15:$H$21=$H113)*(O$15:O$21)))))),(((SUMPRODUCT(($H$72:$H$95=$D113)*($G$72:$G$95=$C113)*(O$72:O$95)))-(SUMIFS(O$99:O$426,$C$99:$C$426,$C113,$D$99:$D$426,$D113,$E$99:$E$426,5)))*SUMPRODUCT(($H$9:$H$12=$E113)*(O$9:O$12)))*SUMPRODUCT(($H$24:$H$30=$H113)*(O$24:O$30))),VLOOKUP($E113&amp;$H113,$H$33:O$67,O$70,0)/SUM(O$33:O$60,IF(DAY(EOMONTH($G113,0))&lt;29,0,VLOOKUP(5&amp;TEXT(DATE(YEAR($G113),MONTH($G113),29),"ddd"),$H$33:O$67,O$70,0)),IF(DAY(EOMONTH($G113,0))&lt;30,0,VLOOKUP(5&amp;TEXT(DATE(YEAR($G113),MONTH($G113),30),"ddd"),$H$33:O$67,O$70,0)),IF(DAY(EOMONTH($G113,0))&lt;31,0,VLOOKUP(5&amp;TEXT(DATE(YEAR($G113),MONTH($G113),31),"ddd"),$H$33:O$67,O$70,0)))*SUMPRODUCT(($H$72:$H$95=$D113)*($G$72:$G$95=$C113)*(O$72:O$95))),"")</f>
        <v>231.85454667308264</v>
      </c>
      <c r="P113" s="139">
        <f>IFERROR(IF($I$69="DOW",IF($E113=5,(((SUMPRODUCT(($H$72:$H$95=$D113)*($G$72:$G$95=$C113)*(P$72:P$95))*(SUMPRODUCT(($H$15:$H$21=$H113)*(P$15:P$21)))))),(((SUMPRODUCT(($H$72:$H$95=$D113)*($G$72:$G$95=$C113)*(P$72:P$95)))-(SUMIFS(P$99:P$426,$C$99:$C$426,$C113,$D$99:$D$426,$D113,$E$99:$E$426,5)))*SUMPRODUCT(($H$9:$H$12=$E113)*(P$9:P$12)))*SUMPRODUCT(($H$24:$H$30=$H113)*(P$24:P$30))),VLOOKUP($E113&amp;$H113,$H$33:P$67,P$70,0)/SUM(P$33:P$60,IF(DAY(EOMONTH($G113,0))&lt;29,0,VLOOKUP(5&amp;TEXT(DATE(YEAR($G113),MONTH($G113),29),"ddd"),$H$33:P$67,P$70,0)),IF(DAY(EOMONTH($G113,0))&lt;30,0,VLOOKUP(5&amp;TEXT(DATE(YEAR($G113),MONTH($G113),30),"ddd"),$H$33:P$67,P$70,0)),IF(DAY(EOMONTH($G113,0))&lt;31,0,VLOOKUP(5&amp;TEXT(DATE(YEAR($G113),MONTH($G113),31),"ddd"),$H$33:P$67,P$70,0)))*SUMPRODUCT(($H$72:$H$95=$D113)*($G$72:$G$95=$C113)*(P$72:P$95))),"")</f>
        <v>1963.3002815274363</v>
      </c>
      <c r="Q113" s="139">
        <f>IFERROR(IF($I$69="DOW",IF($E113=5,(((SUMPRODUCT(($H$72:$H$95=$D113)*($G$72:$G$95=$C113)*(Q$72:Q$95))*(SUMPRODUCT(($H$15:$H$21=$H113)*(Q$15:Q$21)))))),(((SUMPRODUCT(($H$72:$H$95=$D113)*($G$72:$G$95=$C113)*(Q$72:Q$95)))-(SUMIFS(Q$99:Q$426,$C$99:$C$426,$C113,$D$99:$D$426,$D113,$E$99:$E$426,5)))*SUMPRODUCT(($H$9:$H$12=$E113)*(Q$9:Q$12)))*SUMPRODUCT(($H$24:$H$30=$H113)*(Q$24:Q$30))),VLOOKUP($E113&amp;$H113,$H$33:Q$67,Q$70,0)/SUM(Q$33:Q$60,IF(DAY(EOMONTH($G113,0))&lt;29,0,VLOOKUP(5&amp;TEXT(DATE(YEAR($G113),MONTH($G113),29),"ddd"),$H$33:Q$67,Q$70,0)),IF(DAY(EOMONTH($G113,0))&lt;30,0,VLOOKUP(5&amp;TEXT(DATE(YEAR($G113),MONTH($G113),30),"ddd"),$H$33:Q$67,Q$70,0)),IF(DAY(EOMONTH($G113,0))&lt;31,0,VLOOKUP(5&amp;TEXT(DATE(YEAR($G113),MONTH($G113),31),"ddd"),$H$33:Q$67,Q$70,0)))*SUMPRODUCT(($H$72:$H$95=$D113)*($G$72:$G$95=$C113)*(Q$72:Q$95))),"")</f>
        <v>1894.1722825246245</v>
      </c>
      <c r="R113" s="139">
        <f>IFERROR(IF($I$69="DOW",IF($E113=5,(((SUMPRODUCT(($H$72:$H$95=$D113)*($G$72:$G$95=$C113)*(R$72:R$95))*(SUMPRODUCT(($H$15:$H$21=$H113)*(R$15:R$21)))))),(((SUMPRODUCT(($H$72:$H$95=$D113)*($G$72:$G$95=$C113)*(R$72:R$95)))-(SUMIFS(R$99:R$426,$C$99:$C$426,$C113,$D$99:$D$426,$D113,$E$99:$E$426,5)))*SUMPRODUCT(($H$9:$H$12=$E113)*(R$9:R$12)))*SUMPRODUCT(($H$24:$H$30=$H113)*(R$24:R$30))),VLOOKUP($E113&amp;$H113,$H$33:R$67,R$70,0)/SUM(R$33:R$60,IF(DAY(EOMONTH($G113,0))&lt;29,0,VLOOKUP(5&amp;TEXT(DATE(YEAR($G113),MONTH($G113),29),"ddd"),$H$33:R$67,R$70,0)),IF(DAY(EOMONTH($G113,0))&lt;30,0,VLOOKUP(5&amp;TEXT(DATE(YEAR($G113),MONTH($G113),30),"ddd"),$H$33:R$67,R$70,0)),IF(DAY(EOMONTH($G113,0))&lt;31,0,VLOOKUP(5&amp;TEXT(DATE(YEAR($G113),MONTH($G113),31),"ddd"),$H$33:R$67,R$70,0)))*SUMPRODUCT(($H$72:$H$95=$D113)*($G$72:$G$95=$C113)*(R$72:R$95))),"")</f>
        <v>175.68527664980209</v>
      </c>
      <c r="S113" s="139">
        <f>IFERROR(IF($I$69="DOW",IF($E113=5,(((SUMPRODUCT(($H$72:$H$95=$D113)*($G$72:$G$95=$C113)*(S$72:S$95))*(SUMPRODUCT(($H$15:$H$21=$H113)*(S$15:S$21)))))),(((SUMPRODUCT(($H$72:$H$95=$D113)*($G$72:$G$95=$C113)*(S$72:S$95)))-(SUMIFS(S$99:S$426,$C$99:$C$426,$C113,$D$99:$D$426,$D113,$E$99:$E$426,5)))*SUMPRODUCT(($H$9:$H$12=$E113)*(S$9:S$12)))*SUMPRODUCT(($H$24:$H$30=$H113)*(S$24:S$30))),VLOOKUP($E113&amp;$H113,$H$33:S$67,S$70,0)/SUM(S$33:S$60,IF(DAY(EOMONTH($G113,0))&lt;29,0,VLOOKUP(5&amp;TEXT(DATE(YEAR($G113),MONTH($G113),29),"ddd"),$H$33:S$67,S$70,0)),IF(DAY(EOMONTH($G113,0))&lt;30,0,VLOOKUP(5&amp;TEXT(DATE(YEAR($G113),MONTH($G113),30),"ddd"),$H$33:S$67,S$70,0)),IF(DAY(EOMONTH($G113,0))&lt;31,0,VLOOKUP(5&amp;TEXT(DATE(YEAR($G113),MONTH($G113),31),"ddd"),$H$33:S$67,S$70,0)))*SUMPRODUCT(($H$72:$H$95=$D113)*($G$72:$G$95=$C113)*(S$72:S$95))),"")</f>
        <v>94.860175121553581</v>
      </c>
      <c r="T113" s="139">
        <f>IFERROR(IF($I$69="DOW",IF($E113=5,(((SUMPRODUCT(($H$72:$H$95=$D113)*($G$72:$G$95=$C113)*(T$72:T$95))*(SUMPRODUCT(($H$15:$H$21=$H113)*(T$15:T$21)))))),(((SUMPRODUCT(($H$72:$H$95=$D113)*($G$72:$G$95=$C113)*(T$72:T$95)))-(SUMIFS(T$99:T$426,$C$99:$C$426,$C113,$D$99:$D$426,$D113,$E$99:$E$426,5)))*SUMPRODUCT(($H$9:$H$12=$E113)*(T$9:T$12)))*SUMPRODUCT(($H$24:$H$30=$H113)*(T$24:T$30))),VLOOKUP($E113&amp;$H113,$H$33:T$67,T$70,0)/SUM(T$33:T$60,IF(DAY(EOMONTH($G113,0))&lt;29,0,VLOOKUP(5&amp;TEXT(DATE(YEAR($G113),MONTH($G113),29),"ddd"),$H$33:T$67,T$70,0)),IF(DAY(EOMONTH($G113,0))&lt;30,0,VLOOKUP(5&amp;TEXT(DATE(YEAR($G113),MONTH($G113),30),"ddd"),$H$33:T$67,T$70,0)),IF(DAY(EOMONTH($G113,0))&lt;31,0,VLOOKUP(5&amp;TEXT(DATE(YEAR($G113),MONTH($G113),31),"ddd"),$H$33:T$67,T$70,0)))*SUMPRODUCT(($H$72:$H$95=$D113)*($G$72:$G$95=$C113)*(T$72:T$95))),"")</f>
        <v>112.253958474691</v>
      </c>
      <c r="U113" s="139">
        <f>IFERROR(IF($I$69="DOW",IF($E113=5,(((SUMPRODUCT(($H$72:$H$95=$D113)*($G$72:$G$95=$C113)*(U$72:U$95))*(SUMPRODUCT(($H$15:$H$21=$H113)*(U$15:U$21)))))),(((SUMPRODUCT(($H$72:$H$95=$D113)*($G$72:$G$95=$C113)*(U$72:U$95)))-(SUMIFS(U$99:U$426,$C$99:$C$426,$C113,$D$99:$D$426,$D113,$E$99:$E$426,5)))*SUMPRODUCT(($H$9:$H$12=$E113)*(U$9:U$12)))*SUMPRODUCT(($H$24:$H$30=$H113)*(U$24:U$30))),VLOOKUP($E113&amp;$H113,$H$33:U$67,U$70,0)/SUM(U$33:U$60,IF(DAY(EOMONTH($G113,0))&lt;29,0,VLOOKUP(5&amp;TEXT(DATE(YEAR($G113),MONTH($G113),29),"ddd"),$H$33:U$67,U$70,0)),IF(DAY(EOMONTH($G113,0))&lt;30,0,VLOOKUP(5&amp;TEXT(DATE(YEAR($G113),MONTH($G113),30),"ddd"),$H$33:U$67,U$70,0)),IF(DAY(EOMONTH($G113,0))&lt;31,0,VLOOKUP(5&amp;TEXT(DATE(YEAR($G113),MONTH($G113),31),"ddd"),$H$33:U$67,U$70,0)))*SUMPRODUCT(($H$72:$H$95=$D113)*($G$72:$G$95=$C113)*(U$72:U$95))),"")</f>
        <v>0</v>
      </c>
      <c r="V113" s="139">
        <f>IFERROR(IF($I$69="DOW",IF($E113=5,(((SUMPRODUCT(($H$72:$H$95=$D113)*($G$72:$G$95=$C113)*(V$72:V$95))*(SUMPRODUCT(($H$15:$H$21=$H113)*(V$15:V$21)))))),(((SUMPRODUCT(($H$72:$H$95=$D113)*($G$72:$G$95=$C113)*(V$72:V$95)))-(SUMIFS(V$99:V$426,$C$99:$C$426,$C113,$D$99:$D$426,$D113,$E$99:$E$426,5)))*SUMPRODUCT(($H$9:$H$12=$E113)*(V$9:V$12)))*SUMPRODUCT(($H$24:$H$30=$H113)*(V$24:V$30))),VLOOKUP($E113&amp;$H113,$H$33:V$67,V$70,0)/SUM(V$33:V$60,IF(DAY(EOMONTH($G113,0))&lt;29,0,VLOOKUP(5&amp;TEXT(DATE(YEAR($G113),MONTH($G113),29),"ddd"),$H$33:V$67,V$70,0)),IF(DAY(EOMONTH($G113,0))&lt;30,0,VLOOKUP(5&amp;TEXT(DATE(YEAR($G113),MONTH($G113),30),"ddd"),$H$33:V$67,V$70,0)),IF(DAY(EOMONTH($G113,0))&lt;31,0,VLOOKUP(5&amp;TEXT(DATE(YEAR($G113),MONTH($G113),31),"ddd"),$H$33:V$67,V$70,0)))*SUMPRODUCT(($H$72:$H$95=$D113)*($G$72:$G$95=$C113)*(V$72:V$95))),"")</f>
        <v>0</v>
      </c>
      <c r="W113" s="139">
        <f>IFERROR(IF($I$69="DOW",IF($E113=5,(((SUMPRODUCT(($H$72:$H$95=$D113)*($G$72:$G$95=$C113)*(W$72:W$95))*(SUMPRODUCT(($H$15:$H$21=$H113)*(W$15:W$21)))))),(((SUMPRODUCT(($H$72:$H$95=$D113)*($G$72:$G$95=$C113)*(W$72:W$95)))-(SUMIFS(W$99:W$426,$C$99:$C$426,$C113,$D$99:$D$426,$D113,$E$99:$E$426,5)))*SUMPRODUCT(($H$9:$H$12=$E113)*(W$9:W$12)))*SUMPRODUCT(($H$24:$H$30=$H113)*(W$24:W$30))),VLOOKUP($E113&amp;$H113,$H$33:W$67,W$70,0)/SUM(W$33:W$60,IF(DAY(EOMONTH($G113,0))&lt;29,0,VLOOKUP(5&amp;TEXT(DATE(YEAR($G113),MONTH($G113),29),"ddd"),$H$33:W$67,W$70,0)),IF(DAY(EOMONTH($G113,0))&lt;30,0,VLOOKUP(5&amp;TEXT(DATE(YEAR($G113),MONTH($G113),30),"ddd"),$H$33:W$67,W$70,0)),IF(DAY(EOMONTH($G113,0))&lt;31,0,VLOOKUP(5&amp;TEXT(DATE(YEAR($G113),MONTH($G113),31),"ddd"),$H$33:W$67,W$70,0)))*SUMPRODUCT(($H$72:$H$95=$D113)*($G$72:$G$95=$C113)*(W$72:W$95))),"")</f>
        <v>147.06715336500432</v>
      </c>
      <c r="X113" s="139">
        <f>IFERROR(IF($I$69="DOW",IF($E113=5,(((SUMPRODUCT(($H$72:$H$95=$D113)*($G$72:$G$95=$C113)*(X$72:X$95))*(SUMPRODUCT(($H$15:$H$21=$H113)*(X$15:X$21)))))),(((SUMPRODUCT(($H$72:$H$95=$D113)*($G$72:$G$95=$C113)*(X$72:X$95)))-(SUMIFS(X$99:X$426,$C$99:$C$426,$C113,$D$99:$D$426,$D113,$E$99:$E$426,5)))*SUMPRODUCT(($H$9:$H$12=$E113)*(X$9:X$12)))*SUMPRODUCT(($H$24:$H$30=$H113)*(X$24:X$30))),VLOOKUP($E113&amp;$H113,$H$33:X$67,X$70,0)/SUM(X$33:X$60,IF(DAY(EOMONTH($G113,0))&lt;29,0,VLOOKUP(5&amp;TEXT(DATE(YEAR($G113),MONTH($G113),29),"ddd"),$H$33:X$67,X$70,0)),IF(DAY(EOMONTH($G113,0))&lt;30,0,VLOOKUP(5&amp;TEXT(DATE(YEAR($G113),MONTH($G113),30),"ddd"),$H$33:X$67,X$70,0)),IF(DAY(EOMONTH($G113,0))&lt;31,0,VLOOKUP(5&amp;TEXT(DATE(YEAR($G113),MONTH($G113),31),"ddd"),$H$33:X$67,X$70,0)))*SUMPRODUCT(($H$72:$H$95=$D113)*($G$72:$G$95=$C113)*(X$72:X$95))),"")</f>
        <v>80.280708974616175</v>
      </c>
      <c r="Y113" s="139" t="str">
        <f>IFERROR(IF($I$69="DOW",IF($E113=5,(((SUMPRODUCT(($H$72:$H$95=$D113)*($G$72:$G$95=$C113)*(Y$72:Y$95))*(SUMPRODUCT(($H$15:$H$21=$H113)*(Y$15:Y$21)))))),(((SUMPRODUCT(($H$72:$H$95=$D113)*($G$72:$G$95=$C113)*(Y$72:Y$95)))-(SUMIFS(Y$99:Y$426,$C$99:$C$426,$C113,$D$99:$D$426,$D113,$E$99:$E$426,5)))*SUMPRODUCT(($H$9:$H$12=$E113)*(Y$9:Y$12)))*SUMPRODUCT(($H$24:$H$30=$H113)*(Y$24:Y$30))),VLOOKUP($E113&amp;$H113,$H$33:Y$67,Y$70,0)/SUM(Y$33:Y$60,IF(DAY(EOMONTH($G113,0))&lt;29,0,VLOOKUP(5&amp;TEXT(DATE(YEAR($G113),MONTH($G113),29),"ddd"),$H$33:Y$67,Y$70,0)),IF(DAY(EOMONTH($G113,0))&lt;30,0,VLOOKUP(5&amp;TEXT(DATE(YEAR($G113),MONTH($G113),30),"ddd"),$H$33:Y$67,Y$70,0)),IF(DAY(EOMONTH($G113,0))&lt;31,0,VLOOKUP(5&amp;TEXT(DATE(YEAR($G113),MONTH($G113),31),"ddd"),$H$33:Y$67,Y$70,0)))*SUMPRODUCT(($H$72:$H$95=$D113)*($G$72:$G$95=$C113)*(Y$72:Y$95))),"")</f>
        <v/>
      </c>
      <c r="Z113" s="139" t="str">
        <f>IFERROR(IF($I$69="DOW",IF($E113=5,(((SUMPRODUCT(($H$72:$H$95=$D113)*($G$72:$G$95=$C113)*(Z$72:Z$95))*(SUMPRODUCT(($H$15:$H$21=$H113)*(Z$15:Z$21)))))),(((SUMPRODUCT(($H$72:$H$95=$D113)*($G$72:$G$95=$C113)*(Z$72:Z$95)))-(SUMIFS(Z$99:Z$426,$C$99:$C$426,$C113,$D$99:$D$426,$D113,$E$99:$E$426,5)))*SUMPRODUCT(($H$9:$H$12=$E113)*(Z$9:Z$12)))*SUMPRODUCT(($H$24:$H$30=$H113)*(Z$24:Z$30))),VLOOKUP($E113&amp;$H113,$H$33:Z$67,Z$70,0)/SUM(Z$33:Z$60,IF(DAY(EOMONTH($G113,0))&lt;29,0,VLOOKUP(5&amp;TEXT(DATE(YEAR($G113),MONTH($G113),29),"ddd"),$H$33:Z$67,Z$70,0)),IF(DAY(EOMONTH($G113,0))&lt;30,0,VLOOKUP(5&amp;TEXT(DATE(YEAR($G113),MONTH($G113),30),"ddd"),$H$33:Z$67,Z$70,0)),IF(DAY(EOMONTH($G113,0))&lt;31,0,VLOOKUP(5&amp;TEXT(DATE(YEAR($G113),MONTH($G113),31),"ddd"),$H$33:Z$67,Z$70,0)))*SUMPRODUCT(($H$72:$H$95=$D113)*($G$72:$G$95=$C113)*(Z$72:Z$95))),"")</f>
        <v/>
      </c>
      <c r="AA113" s="139" t="str">
        <f>IFERROR(IF($I$69="DOW",IF($E113=5,(((SUMPRODUCT(($H$72:$H$95=$D113)*($G$72:$G$95=$C113)*(AA$72:AA$95))*(SUMPRODUCT(($H$15:$H$21=$H113)*(AA$15:AA$21)))))),(((SUMPRODUCT(($H$72:$H$95=$D113)*($G$72:$G$95=$C113)*(AA$72:AA$95)))-(SUMIFS(AA$99:AA$426,$C$99:$C$426,$C113,$D$99:$D$426,$D113,$E$99:$E$426,5)))*SUMPRODUCT(($H$9:$H$12=$E113)*(AA$9:AA$12)))*SUMPRODUCT(($H$24:$H$30=$H113)*(AA$24:AA$30))),VLOOKUP($E113&amp;$H113,$H$33:AA$67,AA$70,0)/SUM(AA$33:AA$60,IF(DAY(EOMONTH($G113,0))&lt;29,0,VLOOKUP(5&amp;TEXT(DATE(YEAR($G113),MONTH($G113),29),"ddd"),$H$33:AA$67,AA$70,0)),IF(DAY(EOMONTH($G113,0))&lt;30,0,VLOOKUP(5&amp;TEXT(DATE(YEAR($G113),MONTH($G113),30),"ddd"),$H$33:AA$67,AA$70,0)),IF(DAY(EOMONTH($G113,0))&lt;31,0,VLOOKUP(5&amp;TEXT(DATE(YEAR($G113),MONTH($G113),31),"ddd"),$H$33:AA$67,AA$70,0)))*SUMPRODUCT(($H$72:$H$95=$D113)*($G$72:$G$95=$C113)*(AA$72:AA$95))),"")</f>
        <v/>
      </c>
      <c r="AB113" s="139" t="str">
        <f>IFERROR(IF($I$69="DOW",IF($E113=5,(((SUMPRODUCT(($H$72:$H$95=$D113)*($G$72:$G$95=$C113)*(AB$72:AB$95))*(SUMPRODUCT(($H$15:$H$21=$H113)*(AB$15:AB$21)))))),(((SUMPRODUCT(($H$72:$H$95=$D113)*($G$72:$G$95=$C113)*(AB$72:AB$95)))-(SUMIFS(AB$99:AB$426,$C$99:$C$426,$C113,$D$99:$D$426,$D113,$E$99:$E$426,5)))*SUMPRODUCT(($H$9:$H$12=$E113)*(AB$9:AB$12)))*SUMPRODUCT(($H$24:$H$30=$H113)*(AB$24:AB$30))),VLOOKUP($E113&amp;$H113,$H$33:AB$67,AB$70,0)/SUM(AB$33:AB$60,IF(DAY(EOMONTH($G113,0))&lt;29,0,VLOOKUP(5&amp;TEXT(DATE(YEAR($G113),MONTH($G113),29),"ddd"),$H$33:AB$67,AB$70,0)),IF(DAY(EOMONTH($G113,0))&lt;30,0,VLOOKUP(5&amp;TEXT(DATE(YEAR($G113),MONTH($G113),30),"ddd"),$H$33:AB$67,AB$70,0)),IF(DAY(EOMONTH($G113,0))&lt;31,0,VLOOKUP(5&amp;TEXT(DATE(YEAR($G113),MONTH($G113),31),"ddd"),$H$33:AB$67,AB$70,0)))*SUMPRODUCT(($H$72:$H$95=$D113)*($G$72:$G$95=$C113)*(AB$72:AB$95))),"")</f>
        <v/>
      </c>
      <c r="AC113" s="237"/>
      <c r="AE113" s="207"/>
      <c r="AF113" s="139"/>
      <c r="AG113" s="139"/>
      <c r="AH113" s="139"/>
      <c r="AI113" s="139"/>
      <c r="AJ113" s="139"/>
      <c r="AK113" s="139"/>
      <c r="AL113" s="139"/>
      <c r="AM113" s="139"/>
      <c r="AN113" s="139"/>
      <c r="AO113" s="139"/>
      <c r="AP113" s="139"/>
      <c r="AQ113" s="139"/>
      <c r="AR113" s="139"/>
      <c r="AS113" s="139"/>
      <c r="AT113" s="139"/>
      <c r="AU113" s="139"/>
      <c r="AV113" s="139"/>
      <c r="AW113" s="139"/>
      <c r="AX113" s="139"/>
      <c r="AY113" s="236"/>
      <c r="BA113" s="209">
        <f t="shared" si="23"/>
        <v>225.59549555554386</v>
      </c>
      <c r="BB113" s="180">
        <f t="shared" si="24"/>
        <v>285.64442432969503</v>
      </c>
      <c r="BC113" s="180">
        <f t="shared" si="25"/>
        <v>115.24327000829082</v>
      </c>
      <c r="BD113" s="180">
        <f t="shared" si="26"/>
        <v>19.654509852227179</v>
      </c>
      <c r="BE113" s="180">
        <f t="shared" si="27"/>
        <v>434.45436986298819</v>
      </c>
      <c r="BF113" s="180">
        <f t="shared" si="28"/>
        <v>97.795193701084486</v>
      </c>
      <c r="BG113" s="180">
        <f t="shared" si="29"/>
        <v>231.85454667308264</v>
      </c>
      <c r="BH113" s="180">
        <f t="shared" si="30"/>
        <v>1963.3002815274363</v>
      </c>
      <c r="BI113" s="180">
        <f t="shared" si="31"/>
        <v>1894.1722825246245</v>
      </c>
      <c r="BJ113" s="180">
        <f t="shared" si="67"/>
        <v>175.68527664980209</v>
      </c>
      <c r="BK113" s="180">
        <f t="shared" si="32"/>
        <v>94.860175121553581</v>
      </c>
      <c r="BL113" s="180">
        <f t="shared" si="33"/>
        <v>112.253958474691</v>
      </c>
      <c r="BM113" s="180">
        <f t="shared" si="34"/>
        <v>0</v>
      </c>
      <c r="BN113" s="180">
        <f t="shared" si="35"/>
        <v>0</v>
      </c>
      <c r="BO113" s="180">
        <f t="shared" si="36"/>
        <v>147.06715336500432</v>
      </c>
      <c r="BP113" s="180">
        <f t="shared" si="37"/>
        <v>80.280708974616175</v>
      </c>
      <c r="BQ113" s="180">
        <f t="shared" si="38"/>
        <v>0</v>
      </c>
      <c r="BR113" s="180">
        <f t="shared" si="39"/>
        <v>0</v>
      </c>
      <c r="BS113" s="180">
        <f t="shared" si="40"/>
        <v>0</v>
      </c>
      <c r="BT113" s="180">
        <f t="shared" si="41"/>
        <v>0</v>
      </c>
      <c r="BV113" s="214">
        <f t="shared" si="68"/>
        <v>42658</v>
      </c>
      <c r="BW113" s="175" t="str">
        <f t="shared" si="69"/>
        <v>Oct</v>
      </c>
      <c r="BX113" s="175">
        <f t="shared" si="70"/>
        <v>2016</v>
      </c>
      <c r="BY113" s="176">
        <f t="shared" si="42"/>
        <v>226.17056987095566</v>
      </c>
      <c r="BZ113" s="176">
        <f t="shared" si="43"/>
        <v>286.90496627009247</v>
      </c>
      <c r="CA113" s="176">
        <f t="shared" si="44"/>
        <v>112.98608618053413</v>
      </c>
      <c r="CB113" s="176">
        <f t="shared" si="45"/>
        <v>19.678288289982703</v>
      </c>
      <c r="CC113" s="176">
        <f t="shared" si="46"/>
        <v>428.4410823515334</v>
      </c>
      <c r="CD113" s="176">
        <f t="shared" si="47"/>
        <v>96.274092753721845</v>
      </c>
      <c r="CE113" s="176">
        <f t="shared" si="48"/>
        <v>231.85454667308267</v>
      </c>
      <c r="CF113" s="176">
        <f t="shared" si="49"/>
        <v>1979.5667319203249</v>
      </c>
      <c r="CG113" s="176">
        <f t="shared" si="50"/>
        <v>1884.5889861841886</v>
      </c>
      <c r="CH113" s="176">
        <f t="shared" si="51"/>
        <v>175.68527664980206</v>
      </c>
      <c r="CI113" s="176">
        <f t="shared" si="52"/>
        <v>94.860175121553596</v>
      </c>
      <c r="CJ113" s="176">
        <f t="shared" si="53"/>
        <v>112.25395847469102</v>
      </c>
      <c r="CK113" s="176">
        <f t="shared" si="54"/>
        <v>0</v>
      </c>
      <c r="CL113" s="176">
        <f t="shared" si="55"/>
        <v>0</v>
      </c>
      <c r="CM113" s="176">
        <f t="shared" si="56"/>
        <v>148.33549350131568</v>
      </c>
      <c r="CN113" s="176">
        <f t="shared" si="57"/>
        <v>80.07131309518185</v>
      </c>
      <c r="CO113" s="176">
        <f t="shared" si="58"/>
        <v>0</v>
      </c>
      <c r="CP113" s="176">
        <f t="shared" si="59"/>
        <v>0</v>
      </c>
      <c r="CQ113" s="176">
        <f t="shared" si="60"/>
        <v>0</v>
      </c>
      <c r="CR113" s="215">
        <f t="shared" si="61"/>
        <v>0</v>
      </c>
    </row>
    <row r="114" spans="1:16384" outlineLevel="1" x14ac:dyDescent="0.25">
      <c r="A114" s="160"/>
      <c r="B114" s="197">
        <f t="shared" si="62"/>
        <v>42659</v>
      </c>
      <c r="C114" s="108">
        <f t="shared" si="63"/>
        <v>2016</v>
      </c>
      <c r="D114" s="109" t="str">
        <f t="shared" si="22"/>
        <v>Oct</v>
      </c>
      <c r="E114" s="109">
        <f t="shared" si="64"/>
        <v>3</v>
      </c>
      <c r="F114" s="109">
        <f t="shared" si="65"/>
        <v>43</v>
      </c>
      <c r="G114" s="110">
        <f t="shared" si="71"/>
        <v>42659</v>
      </c>
      <c r="H114" s="109" t="str">
        <f t="shared" si="66"/>
        <v>Sun</v>
      </c>
      <c r="I114" s="139">
        <f>IFERROR(IF($I$69="DOW",IF($E114=5,(((SUMPRODUCT(($H$72:$H$95=$D114)*($G$72:$G$95=$C114)*(I$72:I$95))*(SUMPRODUCT(($H$15:$H$21=$H114)*(I$15:I$21)))))),(((SUMPRODUCT(($H$72:$H$95=$D114)*($G$72:$G$95=$C114)*(I$72:I$95)))-(SUMIFS(I$99:I$426,$C$99:$C$426,$C114,$D$99:$D$426,$D114,$E$99:$E$426,5)))*SUMPRODUCT(($H$9:$H$12=$E114)*(I$9:I$12)))*SUMPRODUCT(($H$24:$H$30=$H114)*(I$24:I$30))),VLOOKUP($E114&amp;$H114,$H$33:I$67,I$70,0)/SUM(I$33:I$60,IF(DAY(EOMONTH($G114,0))&lt;29,0,VLOOKUP(5&amp;TEXT(DATE(YEAR($G114),MONTH($G114),29),"ddd"),$H$33:I$67,I$70,0)),IF(DAY(EOMONTH($G114,0))&lt;30,0,VLOOKUP(5&amp;TEXT(DATE(YEAR($G114),MONTH($G114),30),"ddd"),$H$33:I$67,I$70,0)),IF(DAY(EOMONTH($G114,0))&lt;31,0,VLOOKUP(5&amp;TEXT(DATE(YEAR($G114),MONTH($G114),31),"ddd"),$H$33:I$67,I$70,0)))*SUMPRODUCT(($H$72:$H$95=$D114)*($G$72:$G$95=$C114)*(I$72:I$95))),"")</f>
        <v>212.78257566625715</v>
      </c>
      <c r="J114" s="139">
        <f>IFERROR(IF($I$69="DOW",IF($E114=5,(((SUMPRODUCT(($H$72:$H$95=$D114)*($G$72:$G$95=$C114)*(J$72:J$95))*(SUMPRODUCT(($H$15:$H$21=$H114)*(J$15:J$21)))))),(((SUMPRODUCT(($H$72:$H$95=$D114)*($G$72:$G$95=$C114)*(J$72:J$95)))-(SUMIFS(J$99:J$426,$C$99:$C$426,$C114,$D$99:$D$426,$D114,$E$99:$E$426,5)))*SUMPRODUCT(($H$9:$H$12=$E114)*(J$9:J$12)))*SUMPRODUCT(($H$24:$H$30=$H114)*(J$24:J$30))),VLOOKUP($E114&amp;$H114,$H$33:J$67,J$70,0)/SUM(J$33:J$60,IF(DAY(EOMONTH($G114,0))&lt;29,0,VLOOKUP(5&amp;TEXT(DATE(YEAR($G114),MONTH($G114),29),"ddd"),$H$33:J$67,J$70,0)),IF(DAY(EOMONTH($G114,0))&lt;30,0,VLOOKUP(5&amp;TEXT(DATE(YEAR($G114),MONTH($G114),30),"ddd"),$H$33:J$67,J$70,0)),IF(DAY(EOMONTH($G114,0))&lt;31,0,VLOOKUP(5&amp;TEXT(DATE(YEAR($G114),MONTH($G114),31),"ddd"),$H$33:J$67,J$70,0)))*SUMPRODUCT(($H$72:$H$95=$D114)*($G$72:$G$95=$C114)*(J$72:J$95))),"")</f>
        <v>225.88951325848913</v>
      </c>
      <c r="K114" s="139">
        <f>IFERROR(IF($I$69="DOW",IF($E114=5,(((SUMPRODUCT(($H$72:$H$95=$D114)*($G$72:$G$95=$C114)*(K$72:K$95))*(SUMPRODUCT(($H$15:$H$21=$H114)*(K$15:K$21)))))),(((SUMPRODUCT(($H$72:$H$95=$D114)*($G$72:$G$95=$C114)*(K$72:K$95)))-(SUMIFS(K$99:K$426,$C$99:$C$426,$C114,$D$99:$D$426,$D114,$E$99:$E$426,5)))*SUMPRODUCT(($H$9:$H$12=$E114)*(K$9:K$12)))*SUMPRODUCT(($H$24:$H$30=$H114)*(K$24:K$30))),VLOOKUP($E114&amp;$H114,$H$33:K$67,K$70,0)/SUM(K$33:K$60,IF(DAY(EOMONTH($G114,0))&lt;29,0,VLOOKUP(5&amp;TEXT(DATE(YEAR($G114),MONTH($G114),29),"ddd"),$H$33:K$67,K$70,0)),IF(DAY(EOMONTH($G114,0))&lt;30,0,VLOOKUP(5&amp;TEXT(DATE(YEAR($G114),MONTH($G114),30),"ddd"),$H$33:K$67,K$70,0)),IF(DAY(EOMONTH($G114,0))&lt;31,0,VLOOKUP(5&amp;TEXT(DATE(YEAR($G114),MONTH($G114),31),"ddd"),$H$33:K$67,K$70,0)))*SUMPRODUCT(($H$72:$H$95=$D114)*($G$72:$G$95=$C114)*(K$72:K$95))),"")</f>
        <v>115.13418791890214</v>
      </c>
      <c r="L114" s="139">
        <f>IFERROR(IF($I$69="DOW",IF($E114=5,(((SUMPRODUCT(($H$72:$H$95=$D114)*($G$72:$G$95=$C114)*(L$72:L$95))*(SUMPRODUCT(($H$15:$H$21=$H114)*(L$15:L$21)))))),(((SUMPRODUCT(($H$72:$H$95=$D114)*($G$72:$G$95=$C114)*(L$72:L$95)))-(SUMIFS(L$99:L$426,$C$99:$C$426,$C114,$D$99:$D$426,$D114,$E$99:$E$426,5)))*SUMPRODUCT(($H$9:$H$12=$E114)*(L$9:L$12)))*SUMPRODUCT(($H$24:$H$30=$H114)*(L$24:L$30))),VLOOKUP($E114&amp;$H114,$H$33:L$67,L$70,0)/SUM(L$33:L$60,IF(DAY(EOMONTH($G114,0))&lt;29,0,VLOOKUP(5&amp;TEXT(DATE(YEAR($G114),MONTH($G114),29),"ddd"),$H$33:L$67,L$70,0)),IF(DAY(EOMONTH($G114,0))&lt;30,0,VLOOKUP(5&amp;TEXT(DATE(YEAR($G114),MONTH($G114),30),"ddd"),$H$33:L$67,L$70,0)),IF(DAY(EOMONTH($G114,0))&lt;31,0,VLOOKUP(5&amp;TEXT(DATE(YEAR($G114),MONTH($G114),31),"ddd"),$H$33:L$67,L$70,0)))*SUMPRODUCT(($H$72:$H$95=$D114)*($G$72:$G$95=$C114)*(L$72:L$95))),"")</f>
        <v>28.113558341403877</v>
      </c>
      <c r="M114" s="139">
        <f>IFERROR(IF($I$69="DOW",IF($E114=5,(((SUMPRODUCT(($H$72:$H$95=$D114)*($G$72:$G$95=$C114)*(M$72:M$95))*(SUMPRODUCT(($H$15:$H$21=$H114)*(M$15:M$21)))))),(((SUMPRODUCT(($H$72:$H$95=$D114)*($G$72:$G$95=$C114)*(M$72:M$95)))-(SUMIFS(M$99:M$426,$C$99:$C$426,$C114,$D$99:$D$426,$D114,$E$99:$E$426,5)))*SUMPRODUCT(($H$9:$H$12=$E114)*(M$9:M$12)))*SUMPRODUCT(($H$24:$H$30=$H114)*(M$24:M$30))),VLOOKUP($E114&amp;$H114,$H$33:M$67,M$70,0)/SUM(M$33:M$60,IF(DAY(EOMONTH($G114,0))&lt;29,0,VLOOKUP(5&amp;TEXT(DATE(YEAR($G114),MONTH($G114),29),"ddd"),$H$33:M$67,M$70,0)),IF(DAY(EOMONTH($G114,0))&lt;30,0,VLOOKUP(5&amp;TEXT(DATE(YEAR($G114),MONTH($G114),30),"ddd"),$H$33:M$67,M$70,0)),IF(DAY(EOMONTH($G114,0))&lt;31,0,VLOOKUP(5&amp;TEXT(DATE(YEAR($G114),MONTH($G114),31),"ddd"),$H$33:M$67,M$70,0)))*SUMPRODUCT(($H$72:$H$95=$D114)*($G$72:$G$95=$C114)*(M$72:M$95))),"")</f>
        <v>313.60563337577184</v>
      </c>
      <c r="N114" s="139">
        <f>IFERROR(IF($I$69="DOW",IF($E114=5,(((SUMPRODUCT(($H$72:$H$95=$D114)*($G$72:$G$95=$C114)*(N$72:N$95))*(SUMPRODUCT(($H$15:$H$21=$H114)*(N$15:N$21)))))),(((SUMPRODUCT(($H$72:$H$95=$D114)*($G$72:$G$95=$C114)*(N$72:N$95)))-(SUMIFS(N$99:N$426,$C$99:$C$426,$C114,$D$99:$D$426,$D114,$E$99:$E$426,5)))*SUMPRODUCT(($H$9:$H$12=$E114)*(N$9:N$12)))*SUMPRODUCT(($H$24:$H$30=$H114)*(N$24:N$30))),VLOOKUP($E114&amp;$H114,$H$33:N$67,N$70,0)/SUM(N$33:N$60,IF(DAY(EOMONTH($G114,0))&lt;29,0,VLOOKUP(5&amp;TEXT(DATE(YEAR($G114),MONTH($G114),29),"ddd"),$H$33:N$67,N$70,0)),IF(DAY(EOMONTH($G114,0))&lt;30,0,VLOOKUP(5&amp;TEXT(DATE(YEAR($G114),MONTH($G114),30),"ddd"),$H$33:N$67,N$70,0)),IF(DAY(EOMONTH($G114,0))&lt;31,0,VLOOKUP(5&amp;TEXT(DATE(YEAR($G114),MONTH($G114),31),"ddd"),$H$33:N$67,N$70,0)))*SUMPRODUCT(($H$72:$H$95=$D114)*($G$72:$G$95=$C114)*(N$72:N$95))),"")</f>
        <v>81.641209897659394</v>
      </c>
      <c r="O114" s="139">
        <f>IFERROR(IF($I$69="DOW",IF($E114=5,(((SUMPRODUCT(($H$72:$H$95=$D114)*($G$72:$G$95=$C114)*(O$72:O$95))*(SUMPRODUCT(($H$15:$H$21=$H114)*(O$15:O$21)))))),(((SUMPRODUCT(($H$72:$H$95=$D114)*($G$72:$G$95=$C114)*(O$72:O$95)))-(SUMIFS(O$99:O$426,$C$99:$C$426,$C114,$D$99:$D$426,$D114,$E$99:$E$426,5)))*SUMPRODUCT(($H$9:$H$12=$E114)*(O$9:O$12)))*SUMPRODUCT(($H$24:$H$30=$H114)*(O$24:O$30))),VLOOKUP($E114&amp;$H114,$H$33:O$67,O$70,0)/SUM(O$33:O$60,IF(DAY(EOMONTH($G114,0))&lt;29,0,VLOOKUP(5&amp;TEXT(DATE(YEAR($G114),MONTH($G114),29),"ddd"),$H$33:O$67,O$70,0)),IF(DAY(EOMONTH($G114,0))&lt;30,0,VLOOKUP(5&amp;TEXT(DATE(YEAR($G114),MONTH($G114),30),"ddd"),$H$33:O$67,O$70,0)),IF(DAY(EOMONTH($G114,0))&lt;31,0,VLOOKUP(5&amp;TEXT(DATE(YEAR($G114),MONTH($G114),31),"ddd"),$H$33:O$67,O$70,0)))*SUMPRODUCT(($H$72:$H$95=$D114)*($G$72:$G$95=$C114)*(O$72:O$95))),"")</f>
        <v>256.52220442919617</v>
      </c>
      <c r="P114" s="139">
        <f>IFERROR(IF($I$69="DOW",IF($E114=5,(((SUMPRODUCT(($H$72:$H$95=$D114)*($G$72:$G$95=$C114)*(P$72:P$95))*(SUMPRODUCT(($H$15:$H$21=$H114)*(P$15:P$21)))))),(((SUMPRODUCT(($H$72:$H$95=$D114)*($G$72:$G$95=$C114)*(P$72:P$95)))-(SUMIFS(P$99:P$426,$C$99:$C$426,$C114,$D$99:$D$426,$D114,$E$99:$E$426,5)))*SUMPRODUCT(($H$9:$H$12=$E114)*(P$9:P$12)))*SUMPRODUCT(($H$24:$H$30=$H114)*(P$24:P$30))),VLOOKUP($E114&amp;$H114,$H$33:P$67,P$70,0)/SUM(P$33:P$60,IF(DAY(EOMONTH($G114,0))&lt;29,0,VLOOKUP(5&amp;TEXT(DATE(YEAR($G114),MONTH($G114),29),"ddd"),$H$33:P$67,P$70,0)),IF(DAY(EOMONTH($G114,0))&lt;30,0,VLOOKUP(5&amp;TEXT(DATE(YEAR($G114),MONTH($G114),30),"ddd"),$H$33:P$67,P$70,0)),IF(DAY(EOMONTH($G114,0))&lt;31,0,VLOOKUP(5&amp;TEXT(DATE(YEAR($G114),MONTH($G114),31),"ddd"),$H$33:P$67,P$70,0)))*SUMPRODUCT(($H$72:$H$95=$D114)*($G$72:$G$95=$C114)*(P$72:P$95))),"")</f>
        <v>1646.3113166052822</v>
      </c>
      <c r="Q114" s="139">
        <f>IFERROR(IF($I$69="DOW",IF($E114=5,(((SUMPRODUCT(($H$72:$H$95=$D114)*($G$72:$G$95=$C114)*(Q$72:Q$95))*(SUMPRODUCT(($H$15:$H$21=$H114)*(Q$15:Q$21)))))),(((SUMPRODUCT(($H$72:$H$95=$D114)*($G$72:$G$95=$C114)*(Q$72:Q$95)))-(SUMIFS(Q$99:Q$426,$C$99:$C$426,$C114,$D$99:$D$426,$D114,$E$99:$E$426,5)))*SUMPRODUCT(($H$9:$H$12=$E114)*(Q$9:Q$12)))*SUMPRODUCT(($H$24:$H$30=$H114)*(Q$24:Q$30))),VLOOKUP($E114&amp;$H114,$H$33:Q$67,Q$70,0)/SUM(Q$33:Q$60,IF(DAY(EOMONTH($G114,0))&lt;29,0,VLOOKUP(5&amp;TEXT(DATE(YEAR($G114),MONTH($G114),29),"ddd"),$H$33:Q$67,Q$70,0)),IF(DAY(EOMONTH($G114,0))&lt;30,0,VLOOKUP(5&amp;TEXT(DATE(YEAR($G114),MONTH($G114),30),"ddd"),$H$33:Q$67,Q$70,0)),IF(DAY(EOMONTH($G114,0))&lt;31,0,VLOOKUP(5&amp;TEXT(DATE(YEAR($G114),MONTH($G114),31),"ddd"),$H$33:Q$67,Q$70,0)))*SUMPRODUCT(($H$72:$H$95=$D114)*($G$72:$G$95=$C114)*(Q$72:Q$95))),"")</f>
        <v>1656.0583664027315</v>
      </c>
      <c r="R114" s="139">
        <f>IFERROR(IF($I$69="DOW",IF($E114=5,(((SUMPRODUCT(($H$72:$H$95=$D114)*($G$72:$G$95=$C114)*(R$72:R$95))*(SUMPRODUCT(($H$15:$H$21=$H114)*(R$15:R$21)))))),(((SUMPRODUCT(($H$72:$H$95=$D114)*($G$72:$G$95=$C114)*(R$72:R$95)))-(SUMIFS(R$99:R$426,$C$99:$C$426,$C114,$D$99:$D$426,$D114,$E$99:$E$426,5)))*SUMPRODUCT(($H$9:$H$12=$E114)*(R$9:R$12)))*SUMPRODUCT(($H$24:$H$30=$H114)*(R$24:R$30))),VLOOKUP($E114&amp;$H114,$H$33:R$67,R$70,0)/SUM(R$33:R$60,IF(DAY(EOMONTH($G114,0))&lt;29,0,VLOOKUP(5&amp;TEXT(DATE(YEAR($G114),MONTH($G114),29),"ddd"),$H$33:R$67,R$70,0)),IF(DAY(EOMONTH($G114,0))&lt;30,0,VLOOKUP(5&amp;TEXT(DATE(YEAR($G114),MONTH($G114),30),"ddd"),$H$33:R$67,R$70,0)),IF(DAY(EOMONTH($G114,0))&lt;31,0,VLOOKUP(5&amp;TEXT(DATE(YEAR($G114),MONTH($G114),31),"ddd"),$H$33:R$67,R$70,0)))*SUMPRODUCT(($H$72:$H$95=$D114)*($G$72:$G$95=$C114)*(R$72:R$95))),"")</f>
        <v>135.79911705390077</v>
      </c>
      <c r="S114" s="139">
        <f>IFERROR(IF($I$69="DOW",IF($E114=5,(((SUMPRODUCT(($H$72:$H$95=$D114)*($G$72:$G$95=$C114)*(S$72:S$95))*(SUMPRODUCT(($H$15:$H$21=$H114)*(S$15:S$21)))))),(((SUMPRODUCT(($H$72:$H$95=$D114)*($G$72:$G$95=$C114)*(S$72:S$95)))-(SUMIFS(S$99:S$426,$C$99:$C$426,$C114,$D$99:$D$426,$D114,$E$99:$E$426,5)))*SUMPRODUCT(($H$9:$H$12=$E114)*(S$9:S$12)))*SUMPRODUCT(($H$24:$H$30=$H114)*(S$24:S$30))),VLOOKUP($E114&amp;$H114,$H$33:S$67,S$70,0)/SUM(S$33:S$60,IF(DAY(EOMONTH($G114,0))&lt;29,0,VLOOKUP(5&amp;TEXT(DATE(YEAR($G114),MONTH($G114),29),"ddd"),$H$33:S$67,S$70,0)),IF(DAY(EOMONTH($G114,0))&lt;30,0,VLOOKUP(5&amp;TEXT(DATE(YEAR($G114),MONTH($G114),30),"ddd"),$H$33:S$67,S$70,0)),IF(DAY(EOMONTH($G114,0))&lt;31,0,VLOOKUP(5&amp;TEXT(DATE(YEAR($G114),MONTH($G114),31),"ddd"),$H$33:S$67,S$70,0)))*SUMPRODUCT(($H$72:$H$95=$D114)*($G$72:$G$95=$C114)*(S$72:S$95))),"")</f>
        <v>75.187171605571223</v>
      </c>
      <c r="T114" s="139">
        <f>IFERROR(IF($I$69="DOW",IF($E114=5,(((SUMPRODUCT(($H$72:$H$95=$D114)*($G$72:$G$95=$C114)*(T$72:T$95))*(SUMPRODUCT(($H$15:$H$21=$H114)*(T$15:T$21)))))),(((SUMPRODUCT(($H$72:$H$95=$D114)*($G$72:$G$95=$C114)*(T$72:T$95)))-(SUMIFS(T$99:T$426,$C$99:$C$426,$C114,$D$99:$D$426,$D114,$E$99:$E$426,5)))*SUMPRODUCT(($H$9:$H$12=$E114)*(T$9:T$12)))*SUMPRODUCT(($H$24:$H$30=$H114)*(T$24:T$30))),VLOOKUP($E114&amp;$H114,$H$33:T$67,T$70,0)/SUM(T$33:T$60,IF(DAY(EOMONTH($G114,0))&lt;29,0,VLOOKUP(5&amp;TEXT(DATE(YEAR($G114),MONTH($G114),29),"ddd"),$H$33:T$67,T$70,0)),IF(DAY(EOMONTH($G114,0))&lt;30,0,VLOOKUP(5&amp;TEXT(DATE(YEAR($G114),MONTH($G114),30),"ddd"),$H$33:T$67,T$70,0)),IF(DAY(EOMONTH($G114,0))&lt;31,0,VLOOKUP(5&amp;TEXT(DATE(YEAR($G114),MONTH($G114),31),"ddd"),$H$33:T$67,T$70,0)))*SUMPRODUCT(($H$72:$H$95=$D114)*($G$72:$G$95=$C114)*(T$72:T$95))),"")</f>
        <v>97.272303397660465</v>
      </c>
      <c r="U114" s="139">
        <f>IFERROR(IF($I$69="DOW",IF($E114=5,(((SUMPRODUCT(($H$72:$H$95=$D114)*($G$72:$G$95=$C114)*(U$72:U$95))*(SUMPRODUCT(($H$15:$H$21=$H114)*(U$15:U$21)))))),(((SUMPRODUCT(($H$72:$H$95=$D114)*($G$72:$G$95=$C114)*(U$72:U$95)))-(SUMIFS(U$99:U$426,$C$99:$C$426,$C114,$D$99:$D$426,$D114,$E$99:$E$426,5)))*SUMPRODUCT(($H$9:$H$12=$E114)*(U$9:U$12)))*SUMPRODUCT(($H$24:$H$30=$H114)*(U$24:U$30))),VLOOKUP($E114&amp;$H114,$H$33:U$67,U$70,0)/SUM(U$33:U$60,IF(DAY(EOMONTH($G114,0))&lt;29,0,VLOOKUP(5&amp;TEXT(DATE(YEAR($G114),MONTH($G114),29),"ddd"),$H$33:U$67,U$70,0)),IF(DAY(EOMONTH($G114,0))&lt;30,0,VLOOKUP(5&amp;TEXT(DATE(YEAR($G114),MONTH($G114),30),"ddd"),$H$33:U$67,U$70,0)),IF(DAY(EOMONTH($G114,0))&lt;31,0,VLOOKUP(5&amp;TEXT(DATE(YEAR($G114),MONTH($G114),31),"ddd"),$H$33:U$67,U$70,0)))*SUMPRODUCT(($H$72:$H$95=$D114)*($G$72:$G$95=$C114)*(U$72:U$95))),"")</f>
        <v>0</v>
      </c>
      <c r="V114" s="139">
        <f>IFERROR(IF($I$69="DOW",IF($E114=5,(((SUMPRODUCT(($H$72:$H$95=$D114)*($G$72:$G$95=$C114)*(V$72:V$95))*(SUMPRODUCT(($H$15:$H$21=$H114)*(V$15:V$21)))))),(((SUMPRODUCT(($H$72:$H$95=$D114)*($G$72:$G$95=$C114)*(V$72:V$95)))-(SUMIFS(V$99:V$426,$C$99:$C$426,$C114,$D$99:$D$426,$D114,$E$99:$E$426,5)))*SUMPRODUCT(($H$9:$H$12=$E114)*(V$9:V$12)))*SUMPRODUCT(($H$24:$H$30=$H114)*(V$24:V$30))),VLOOKUP($E114&amp;$H114,$H$33:V$67,V$70,0)/SUM(V$33:V$60,IF(DAY(EOMONTH($G114,0))&lt;29,0,VLOOKUP(5&amp;TEXT(DATE(YEAR($G114),MONTH($G114),29),"ddd"),$H$33:V$67,V$70,0)),IF(DAY(EOMONTH($G114,0))&lt;30,0,VLOOKUP(5&amp;TEXT(DATE(YEAR($G114),MONTH($G114),30),"ddd"),$H$33:V$67,V$70,0)),IF(DAY(EOMONTH($G114,0))&lt;31,0,VLOOKUP(5&amp;TEXT(DATE(YEAR($G114),MONTH($G114),31),"ddd"),$H$33:V$67,V$70,0)))*SUMPRODUCT(($H$72:$H$95=$D114)*($G$72:$G$95=$C114)*(V$72:V$95))),"")</f>
        <v>0</v>
      </c>
      <c r="W114" s="139">
        <f>IFERROR(IF($I$69="DOW",IF($E114=5,(((SUMPRODUCT(($H$72:$H$95=$D114)*($G$72:$G$95=$C114)*(W$72:W$95))*(SUMPRODUCT(($H$15:$H$21=$H114)*(W$15:W$21)))))),(((SUMPRODUCT(($H$72:$H$95=$D114)*($G$72:$G$95=$C114)*(W$72:W$95)))-(SUMIFS(W$99:W$426,$C$99:$C$426,$C114,$D$99:$D$426,$D114,$E$99:$E$426,5)))*SUMPRODUCT(($H$9:$H$12=$E114)*(W$9:W$12)))*SUMPRODUCT(($H$24:$H$30=$H114)*(W$24:W$30))),VLOOKUP($E114&amp;$H114,$H$33:W$67,W$70,0)/SUM(W$33:W$60,IF(DAY(EOMONTH($G114,0))&lt;29,0,VLOOKUP(5&amp;TEXT(DATE(YEAR($G114),MONTH($G114),29),"ddd"),$H$33:W$67,W$70,0)),IF(DAY(EOMONTH($G114,0))&lt;30,0,VLOOKUP(5&amp;TEXT(DATE(YEAR($G114),MONTH($G114),30),"ddd"),$H$33:W$67,W$70,0)),IF(DAY(EOMONTH($G114,0))&lt;31,0,VLOOKUP(5&amp;TEXT(DATE(YEAR($G114),MONTH($G114),31),"ddd"),$H$33:W$67,W$70,0)))*SUMPRODUCT(($H$72:$H$95=$D114)*($G$72:$G$95=$C114)*(W$72:W$95))),"")</f>
        <v>128.04171486345811</v>
      </c>
      <c r="X114" s="139">
        <f>IFERROR(IF($I$69="DOW",IF($E114=5,(((SUMPRODUCT(($H$72:$H$95=$D114)*($G$72:$G$95=$C114)*(X$72:X$95))*(SUMPRODUCT(($H$15:$H$21=$H114)*(X$15:X$21)))))),(((SUMPRODUCT(($H$72:$H$95=$D114)*($G$72:$G$95=$C114)*(X$72:X$95)))-(SUMIFS(X$99:X$426,$C$99:$C$426,$C114,$D$99:$D$426,$D114,$E$99:$E$426,5)))*SUMPRODUCT(($H$9:$H$12=$E114)*(X$9:X$12)))*SUMPRODUCT(($H$24:$H$30=$H114)*(X$24:X$30))),VLOOKUP($E114&amp;$H114,$H$33:X$67,X$70,0)/SUM(X$33:X$60,IF(DAY(EOMONTH($G114,0))&lt;29,0,VLOOKUP(5&amp;TEXT(DATE(YEAR($G114),MONTH($G114),29),"ddd"),$H$33:X$67,X$70,0)),IF(DAY(EOMONTH($G114,0))&lt;30,0,VLOOKUP(5&amp;TEXT(DATE(YEAR($G114),MONTH($G114),30),"ddd"),$H$33:X$67,X$70,0)),IF(DAY(EOMONTH($G114,0))&lt;31,0,VLOOKUP(5&amp;TEXT(DATE(YEAR($G114),MONTH($G114),31),"ddd"),$H$33:X$67,X$70,0)))*SUMPRODUCT(($H$72:$H$95=$D114)*($G$72:$G$95=$C114)*(X$72:X$95))),"")</f>
        <v>59.344537216701141</v>
      </c>
      <c r="Y114" s="139" t="str">
        <f>IFERROR(IF($I$69="DOW",IF($E114=5,(((SUMPRODUCT(($H$72:$H$95=$D114)*($G$72:$G$95=$C114)*(Y$72:Y$95))*(SUMPRODUCT(($H$15:$H$21=$H114)*(Y$15:Y$21)))))),(((SUMPRODUCT(($H$72:$H$95=$D114)*($G$72:$G$95=$C114)*(Y$72:Y$95)))-(SUMIFS(Y$99:Y$426,$C$99:$C$426,$C114,$D$99:$D$426,$D114,$E$99:$E$426,5)))*SUMPRODUCT(($H$9:$H$12=$E114)*(Y$9:Y$12)))*SUMPRODUCT(($H$24:$H$30=$H114)*(Y$24:Y$30))),VLOOKUP($E114&amp;$H114,$H$33:Y$67,Y$70,0)/SUM(Y$33:Y$60,IF(DAY(EOMONTH($G114,0))&lt;29,0,VLOOKUP(5&amp;TEXT(DATE(YEAR($G114),MONTH($G114),29),"ddd"),$H$33:Y$67,Y$70,0)),IF(DAY(EOMONTH($G114,0))&lt;30,0,VLOOKUP(5&amp;TEXT(DATE(YEAR($G114),MONTH($G114),30),"ddd"),$H$33:Y$67,Y$70,0)),IF(DAY(EOMONTH($G114,0))&lt;31,0,VLOOKUP(5&amp;TEXT(DATE(YEAR($G114),MONTH($G114),31),"ddd"),$H$33:Y$67,Y$70,0)))*SUMPRODUCT(($H$72:$H$95=$D114)*($G$72:$G$95=$C114)*(Y$72:Y$95))),"")</f>
        <v/>
      </c>
      <c r="Z114" s="139" t="str">
        <f>IFERROR(IF($I$69="DOW",IF($E114=5,(((SUMPRODUCT(($H$72:$H$95=$D114)*($G$72:$G$95=$C114)*(Z$72:Z$95))*(SUMPRODUCT(($H$15:$H$21=$H114)*(Z$15:Z$21)))))),(((SUMPRODUCT(($H$72:$H$95=$D114)*($G$72:$G$95=$C114)*(Z$72:Z$95)))-(SUMIFS(Z$99:Z$426,$C$99:$C$426,$C114,$D$99:$D$426,$D114,$E$99:$E$426,5)))*SUMPRODUCT(($H$9:$H$12=$E114)*(Z$9:Z$12)))*SUMPRODUCT(($H$24:$H$30=$H114)*(Z$24:Z$30))),VLOOKUP($E114&amp;$H114,$H$33:Z$67,Z$70,0)/SUM(Z$33:Z$60,IF(DAY(EOMONTH($G114,0))&lt;29,0,VLOOKUP(5&amp;TEXT(DATE(YEAR($G114),MONTH($G114),29),"ddd"),$H$33:Z$67,Z$70,0)),IF(DAY(EOMONTH($G114,0))&lt;30,0,VLOOKUP(5&amp;TEXT(DATE(YEAR($G114),MONTH($G114),30),"ddd"),$H$33:Z$67,Z$70,0)),IF(DAY(EOMONTH($G114,0))&lt;31,0,VLOOKUP(5&amp;TEXT(DATE(YEAR($G114),MONTH($G114),31),"ddd"),$H$33:Z$67,Z$70,0)))*SUMPRODUCT(($H$72:$H$95=$D114)*($G$72:$G$95=$C114)*(Z$72:Z$95))),"")</f>
        <v/>
      </c>
      <c r="AA114" s="139" t="str">
        <f>IFERROR(IF($I$69="DOW",IF($E114=5,(((SUMPRODUCT(($H$72:$H$95=$D114)*($G$72:$G$95=$C114)*(AA$72:AA$95))*(SUMPRODUCT(($H$15:$H$21=$H114)*(AA$15:AA$21)))))),(((SUMPRODUCT(($H$72:$H$95=$D114)*($G$72:$G$95=$C114)*(AA$72:AA$95)))-(SUMIFS(AA$99:AA$426,$C$99:$C$426,$C114,$D$99:$D$426,$D114,$E$99:$E$426,5)))*SUMPRODUCT(($H$9:$H$12=$E114)*(AA$9:AA$12)))*SUMPRODUCT(($H$24:$H$30=$H114)*(AA$24:AA$30))),VLOOKUP($E114&amp;$H114,$H$33:AA$67,AA$70,0)/SUM(AA$33:AA$60,IF(DAY(EOMONTH($G114,0))&lt;29,0,VLOOKUP(5&amp;TEXT(DATE(YEAR($G114),MONTH($G114),29),"ddd"),$H$33:AA$67,AA$70,0)),IF(DAY(EOMONTH($G114,0))&lt;30,0,VLOOKUP(5&amp;TEXT(DATE(YEAR($G114),MONTH($G114),30),"ddd"),$H$33:AA$67,AA$70,0)),IF(DAY(EOMONTH($G114,0))&lt;31,0,VLOOKUP(5&amp;TEXT(DATE(YEAR($G114),MONTH($G114),31),"ddd"),$H$33:AA$67,AA$70,0)))*SUMPRODUCT(($H$72:$H$95=$D114)*($G$72:$G$95=$C114)*(AA$72:AA$95))),"")</f>
        <v/>
      </c>
      <c r="AB114" s="139" t="str">
        <f>IFERROR(IF($I$69="DOW",IF($E114=5,(((SUMPRODUCT(($H$72:$H$95=$D114)*($G$72:$G$95=$C114)*(AB$72:AB$95))*(SUMPRODUCT(($H$15:$H$21=$H114)*(AB$15:AB$21)))))),(((SUMPRODUCT(($H$72:$H$95=$D114)*($G$72:$G$95=$C114)*(AB$72:AB$95)))-(SUMIFS(AB$99:AB$426,$C$99:$C$426,$C114,$D$99:$D$426,$D114,$E$99:$E$426,5)))*SUMPRODUCT(($H$9:$H$12=$E114)*(AB$9:AB$12)))*SUMPRODUCT(($H$24:$H$30=$H114)*(AB$24:AB$30))),VLOOKUP($E114&amp;$H114,$H$33:AB$67,AB$70,0)/SUM(AB$33:AB$60,IF(DAY(EOMONTH($G114,0))&lt;29,0,VLOOKUP(5&amp;TEXT(DATE(YEAR($G114),MONTH($G114),29),"ddd"),$H$33:AB$67,AB$70,0)),IF(DAY(EOMONTH($G114,0))&lt;30,0,VLOOKUP(5&amp;TEXT(DATE(YEAR($G114),MONTH($G114),30),"ddd"),$H$33:AB$67,AB$70,0)),IF(DAY(EOMONTH($G114,0))&lt;31,0,VLOOKUP(5&amp;TEXT(DATE(YEAR($G114),MONTH($G114),31),"ddd"),$H$33:AB$67,AB$70,0)))*SUMPRODUCT(($H$72:$H$95=$D114)*($G$72:$G$95=$C114)*(AB$72:AB$95))),"")</f>
        <v/>
      </c>
      <c r="AC114" s="236"/>
      <c r="AE114" s="205"/>
      <c r="AF114" s="139"/>
      <c r="AG114" s="139"/>
      <c r="AH114" s="139"/>
      <c r="AI114" s="139"/>
      <c r="AJ114" s="139"/>
      <c r="AK114" s="139"/>
      <c r="AL114" s="139"/>
      <c r="AM114" s="139"/>
      <c r="AN114" s="139"/>
      <c r="AO114" s="139"/>
      <c r="AP114" s="139"/>
      <c r="AQ114" s="139"/>
      <c r="AR114" s="139"/>
      <c r="AS114" s="139"/>
      <c r="AT114" s="139"/>
      <c r="AU114" s="139"/>
      <c r="AV114" s="139"/>
      <c r="AW114" s="139"/>
      <c r="AX114" s="139"/>
      <c r="AY114" s="236"/>
      <c r="BA114" s="209">
        <f t="shared" si="23"/>
        <v>212.78257566625715</v>
      </c>
      <c r="BB114" s="180">
        <f t="shared" si="24"/>
        <v>225.88951325848913</v>
      </c>
      <c r="BC114" s="180">
        <f t="shared" si="25"/>
        <v>115.13418791890214</v>
      </c>
      <c r="BD114" s="180">
        <f t="shared" si="26"/>
        <v>28.113558341403877</v>
      </c>
      <c r="BE114" s="180">
        <f t="shared" si="27"/>
        <v>313.60563337577184</v>
      </c>
      <c r="BF114" s="180">
        <f t="shared" si="28"/>
        <v>81.641209897659394</v>
      </c>
      <c r="BG114" s="180">
        <f t="shared" si="29"/>
        <v>256.52220442919617</v>
      </c>
      <c r="BH114" s="180">
        <f t="shared" si="30"/>
        <v>1646.3113166052822</v>
      </c>
      <c r="BI114" s="180">
        <f t="shared" si="31"/>
        <v>1656.0583664027315</v>
      </c>
      <c r="BJ114" s="180">
        <f t="shared" si="67"/>
        <v>135.79911705390077</v>
      </c>
      <c r="BK114" s="180">
        <f t="shared" si="32"/>
        <v>75.187171605571223</v>
      </c>
      <c r="BL114" s="180">
        <f t="shared" si="33"/>
        <v>97.272303397660465</v>
      </c>
      <c r="BM114" s="180">
        <f t="shared" si="34"/>
        <v>0</v>
      </c>
      <c r="BN114" s="180">
        <f t="shared" si="35"/>
        <v>0</v>
      </c>
      <c r="BO114" s="180">
        <f t="shared" si="36"/>
        <v>128.04171486345811</v>
      </c>
      <c r="BP114" s="180">
        <f t="shared" si="37"/>
        <v>59.344537216701141</v>
      </c>
      <c r="BQ114" s="180">
        <f t="shared" si="38"/>
        <v>0</v>
      </c>
      <c r="BR114" s="180">
        <f t="shared" si="39"/>
        <v>0</v>
      </c>
      <c r="BS114" s="180">
        <f t="shared" si="40"/>
        <v>0</v>
      </c>
      <c r="BT114" s="180">
        <f t="shared" si="41"/>
        <v>0</v>
      </c>
      <c r="BV114" s="214">
        <f t="shared" si="68"/>
        <v>42659</v>
      </c>
      <c r="BW114" s="175" t="str">
        <f t="shared" si="69"/>
        <v>Oct</v>
      </c>
      <c r="BX114" s="175">
        <f t="shared" si="70"/>
        <v>2016</v>
      </c>
      <c r="BY114" s="176">
        <f t="shared" si="42"/>
        <v>213.32498806563373</v>
      </c>
      <c r="BZ114" s="176">
        <f t="shared" si="43"/>
        <v>226.8863582206356</v>
      </c>
      <c r="CA114" s="176">
        <f t="shared" si="44"/>
        <v>112.87914060053164</v>
      </c>
      <c r="CB114" s="176">
        <f t="shared" si="45"/>
        <v>28.147570713227616</v>
      </c>
      <c r="CC114" s="176">
        <f t="shared" si="46"/>
        <v>309.26501449951309</v>
      </c>
      <c r="CD114" s="176">
        <f t="shared" si="47"/>
        <v>80.371367106624717</v>
      </c>
      <c r="CE114" s="176">
        <f t="shared" si="48"/>
        <v>256.52220442919622</v>
      </c>
      <c r="CF114" s="176">
        <f t="shared" si="49"/>
        <v>1659.9514314745047</v>
      </c>
      <c r="CG114" s="176">
        <f t="shared" si="50"/>
        <v>1647.6797736903818</v>
      </c>
      <c r="CH114" s="176">
        <f t="shared" si="51"/>
        <v>135.79911705390074</v>
      </c>
      <c r="CI114" s="176">
        <f t="shared" si="52"/>
        <v>75.187171605571237</v>
      </c>
      <c r="CJ114" s="176">
        <f t="shared" si="53"/>
        <v>97.272303397660465</v>
      </c>
      <c r="CK114" s="176">
        <f t="shared" si="54"/>
        <v>0</v>
      </c>
      <c r="CL114" s="176">
        <f t="shared" si="55"/>
        <v>0</v>
      </c>
      <c r="CM114" s="176">
        <f t="shared" si="56"/>
        <v>129.14597534832927</v>
      </c>
      <c r="CN114" s="176">
        <f t="shared" si="57"/>
        <v>59.189749077447871</v>
      </c>
      <c r="CO114" s="176">
        <f t="shared" si="58"/>
        <v>0</v>
      </c>
      <c r="CP114" s="176">
        <f t="shared" si="59"/>
        <v>0</v>
      </c>
      <c r="CQ114" s="176">
        <f t="shared" si="60"/>
        <v>0</v>
      </c>
      <c r="CR114" s="215">
        <f t="shared" si="61"/>
        <v>0</v>
      </c>
    </row>
    <row r="115" spans="1:16384" outlineLevel="1" x14ac:dyDescent="0.25">
      <c r="A115" s="160"/>
      <c r="B115" s="197">
        <f t="shared" si="62"/>
        <v>42660</v>
      </c>
      <c r="C115" s="108">
        <f t="shared" si="63"/>
        <v>2016</v>
      </c>
      <c r="D115" s="109" t="str">
        <f t="shared" si="22"/>
        <v>Oct</v>
      </c>
      <c r="E115" s="109">
        <f t="shared" si="64"/>
        <v>3</v>
      </c>
      <c r="F115" s="109">
        <f t="shared" si="65"/>
        <v>43</v>
      </c>
      <c r="G115" s="110">
        <f t="shared" si="71"/>
        <v>42660</v>
      </c>
      <c r="H115" s="109" t="str">
        <f t="shared" si="66"/>
        <v>Mon</v>
      </c>
      <c r="I115" s="139">
        <f>IFERROR(IF($I$69="DOW",IF($E115=5,(((SUMPRODUCT(($H$72:$H$95=$D115)*($G$72:$G$95=$C115)*(I$72:I$95))*(SUMPRODUCT(($H$15:$H$21=$H115)*(I$15:I$21)))))),(((SUMPRODUCT(($H$72:$H$95=$D115)*($G$72:$G$95=$C115)*(I$72:I$95)))-(SUMIFS(I$99:I$426,$C$99:$C$426,$C115,$D$99:$D$426,$D115,$E$99:$E$426,5)))*SUMPRODUCT(($H$9:$H$12=$E115)*(I$9:I$12)))*SUMPRODUCT(($H$24:$H$30=$H115)*(I$24:I$30))),VLOOKUP($E115&amp;$H115,$H$33:I$67,I$70,0)/SUM(I$33:I$60,IF(DAY(EOMONTH($G115,0))&lt;29,0,VLOOKUP(5&amp;TEXT(DATE(YEAR($G115),MONTH($G115),29),"ddd"),$H$33:I$67,I$70,0)),IF(DAY(EOMONTH($G115,0))&lt;30,0,VLOOKUP(5&amp;TEXT(DATE(YEAR($G115),MONTH($G115),30),"ddd"),$H$33:I$67,I$70,0)),IF(DAY(EOMONTH($G115,0))&lt;31,0,VLOOKUP(5&amp;TEXT(DATE(YEAR($G115),MONTH($G115),31),"ddd"),$H$33:I$67,I$70,0)))*SUMPRODUCT(($H$72:$H$95=$D115)*($G$72:$G$95=$C115)*(I$72:I$95))),"")</f>
        <v>254.29897423544017</v>
      </c>
      <c r="J115" s="139">
        <f>IFERROR(IF($I$69="DOW",IF($E115=5,(((SUMPRODUCT(($H$72:$H$95=$D115)*($G$72:$G$95=$C115)*(J$72:J$95))*(SUMPRODUCT(($H$15:$H$21=$H115)*(J$15:J$21)))))),(((SUMPRODUCT(($H$72:$H$95=$D115)*($G$72:$G$95=$C115)*(J$72:J$95)))-(SUMIFS(J$99:J$426,$C$99:$C$426,$C115,$D$99:$D$426,$D115,$E$99:$E$426,5)))*SUMPRODUCT(($H$9:$H$12=$E115)*(J$9:J$12)))*SUMPRODUCT(($H$24:$H$30=$H115)*(J$24:J$30))),VLOOKUP($E115&amp;$H115,$H$33:J$67,J$70,0)/SUM(J$33:J$60,IF(DAY(EOMONTH($G115,0))&lt;29,0,VLOOKUP(5&amp;TEXT(DATE(YEAR($G115),MONTH($G115),29),"ddd"),$H$33:J$67,J$70,0)),IF(DAY(EOMONTH($G115,0))&lt;30,0,VLOOKUP(5&amp;TEXT(DATE(YEAR($G115),MONTH($G115),30),"ddd"),$H$33:J$67,J$70,0)),IF(DAY(EOMONTH($G115,0))&lt;31,0,VLOOKUP(5&amp;TEXT(DATE(YEAR($G115),MONTH($G115),31),"ddd"),$H$33:J$67,J$70,0)))*SUMPRODUCT(($H$72:$H$95=$D115)*($G$72:$G$95=$C115)*(J$72:J$95))),"")</f>
        <v>275.7032442673181</v>
      </c>
      <c r="K115" s="139">
        <f>IFERROR(IF($I$69="DOW",IF($E115=5,(((SUMPRODUCT(($H$72:$H$95=$D115)*($G$72:$G$95=$C115)*(K$72:K$95))*(SUMPRODUCT(($H$15:$H$21=$H115)*(K$15:K$21)))))),(((SUMPRODUCT(($H$72:$H$95=$D115)*($G$72:$G$95=$C115)*(K$72:K$95)))-(SUMIFS(K$99:K$426,$C$99:$C$426,$C115,$D$99:$D$426,$D115,$E$99:$E$426,5)))*SUMPRODUCT(($H$9:$H$12=$E115)*(K$9:K$12)))*SUMPRODUCT(($H$24:$H$30=$H115)*(K$24:K$30))),VLOOKUP($E115&amp;$H115,$H$33:K$67,K$70,0)/SUM(K$33:K$60,IF(DAY(EOMONTH($G115,0))&lt;29,0,VLOOKUP(5&amp;TEXT(DATE(YEAR($G115),MONTH($G115),29),"ddd"),$H$33:K$67,K$70,0)),IF(DAY(EOMONTH($G115,0))&lt;30,0,VLOOKUP(5&amp;TEXT(DATE(YEAR($G115),MONTH($G115),30),"ddd"),$H$33:K$67,K$70,0)),IF(DAY(EOMONTH($G115,0))&lt;31,0,VLOOKUP(5&amp;TEXT(DATE(YEAR($G115),MONTH($G115),31),"ddd"),$H$33:K$67,K$70,0)))*SUMPRODUCT(($H$72:$H$95=$D115)*($G$72:$G$95=$C115)*(K$72:K$95))),"")</f>
        <v>108.26034610612083</v>
      </c>
      <c r="L115" s="139">
        <f>IFERROR(IF($I$69="DOW",IF($E115=5,(((SUMPRODUCT(($H$72:$H$95=$D115)*($G$72:$G$95=$C115)*(L$72:L$95))*(SUMPRODUCT(($H$15:$H$21=$H115)*(L$15:L$21)))))),(((SUMPRODUCT(($H$72:$H$95=$D115)*($G$72:$G$95=$C115)*(L$72:L$95)))-(SUMIFS(L$99:L$426,$C$99:$C$426,$C115,$D$99:$D$426,$D115,$E$99:$E$426,5)))*SUMPRODUCT(($H$9:$H$12=$E115)*(L$9:L$12)))*SUMPRODUCT(($H$24:$H$30=$H115)*(L$24:L$30))),VLOOKUP($E115&amp;$H115,$H$33:L$67,L$70,0)/SUM(L$33:L$60,IF(DAY(EOMONTH($G115,0))&lt;29,0,VLOOKUP(5&amp;TEXT(DATE(YEAR($G115),MONTH($G115),29),"ddd"),$H$33:L$67,L$70,0)),IF(DAY(EOMONTH($G115,0))&lt;30,0,VLOOKUP(5&amp;TEXT(DATE(YEAR($G115),MONTH($G115),30),"ddd"),$H$33:L$67,L$70,0)),IF(DAY(EOMONTH($G115,0))&lt;31,0,VLOOKUP(5&amp;TEXT(DATE(YEAR($G115),MONTH($G115),31),"ddd"),$H$33:L$67,L$70,0)))*SUMPRODUCT(($H$72:$H$95=$D115)*($G$72:$G$95=$C115)*(L$72:L$95))),"")</f>
        <v>33.542756941205596</v>
      </c>
      <c r="M115" s="139">
        <f>IFERROR(IF($I$69="DOW",IF($E115=5,(((SUMPRODUCT(($H$72:$H$95=$D115)*($G$72:$G$95=$C115)*(M$72:M$95))*(SUMPRODUCT(($H$15:$H$21=$H115)*(M$15:M$21)))))),(((SUMPRODUCT(($H$72:$H$95=$D115)*($G$72:$G$95=$C115)*(M$72:M$95)))-(SUMIFS(M$99:M$426,$C$99:$C$426,$C115,$D$99:$D$426,$D115,$E$99:$E$426,5)))*SUMPRODUCT(($H$9:$H$12=$E115)*(M$9:M$12)))*SUMPRODUCT(($H$24:$H$30=$H115)*(M$24:M$30))),VLOOKUP($E115&amp;$H115,$H$33:M$67,M$70,0)/SUM(M$33:M$60,IF(DAY(EOMONTH($G115,0))&lt;29,0,VLOOKUP(5&amp;TEXT(DATE(YEAR($G115),MONTH($G115),29),"ddd"),$H$33:M$67,M$70,0)),IF(DAY(EOMONTH($G115,0))&lt;30,0,VLOOKUP(5&amp;TEXT(DATE(YEAR($G115),MONTH($G115),30),"ddd"),$H$33:M$67,M$70,0)),IF(DAY(EOMONTH($G115,0))&lt;31,0,VLOOKUP(5&amp;TEXT(DATE(YEAR($G115),MONTH($G115),31),"ddd"),$H$33:M$67,M$70,0)))*SUMPRODUCT(($H$72:$H$95=$D115)*($G$72:$G$95=$C115)*(M$72:M$95))),"")</f>
        <v>574.93455191013379</v>
      </c>
      <c r="N115" s="139">
        <f>IFERROR(IF($I$69="DOW",IF($E115=5,(((SUMPRODUCT(($H$72:$H$95=$D115)*($G$72:$G$95=$C115)*(N$72:N$95))*(SUMPRODUCT(($H$15:$H$21=$H115)*(N$15:N$21)))))),(((SUMPRODUCT(($H$72:$H$95=$D115)*($G$72:$G$95=$C115)*(N$72:N$95)))-(SUMIFS(N$99:N$426,$C$99:$C$426,$C115,$D$99:$D$426,$D115,$E$99:$E$426,5)))*SUMPRODUCT(($H$9:$H$12=$E115)*(N$9:N$12)))*SUMPRODUCT(($H$24:$H$30=$H115)*(N$24:N$30))),VLOOKUP($E115&amp;$H115,$H$33:N$67,N$70,0)/SUM(N$33:N$60,IF(DAY(EOMONTH($G115,0))&lt;29,0,VLOOKUP(5&amp;TEXT(DATE(YEAR($G115),MONTH($G115),29),"ddd"),$H$33:N$67,N$70,0)),IF(DAY(EOMONTH($G115,0))&lt;30,0,VLOOKUP(5&amp;TEXT(DATE(YEAR($G115),MONTH($G115),30),"ddd"),$H$33:N$67,N$70,0)),IF(DAY(EOMONTH($G115,0))&lt;31,0,VLOOKUP(5&amp;TEXT(DATE(YEAR($G115),MONTH($G115),31),"ddd"),$H$33:N$67,N$70,0)))*SUMPRODUCT(($H$72:$H$95=$D115)*($G$72:$G$95=$C115)*(N$72:N$95))),"")</f>
        <v>100.9592738705237</v>
      </c>
      <c r="O115" s="139">
        <f>IFERROR(IF($I$69="DOW",IF($E115=5,(((SUMPRODUCT(($H$72:$H$95=$D115)*($G$72:$G$95=$C115)*(O$72:O$95))*(SUMPRODUCT(($H$15:$H$21=$H115)*(O$15:O$21)))))),(((SUMPRODUCT(($H$72:$H$95=$D115)*($G$72:$G$95=$C115)*(O$72:O$95)))-(SUMIFS(O$99:O$426,$C$99:$C$426,$C115,$D$99:$D$426,$D115,$E$99:$E$426,5)))*SUMPRODUCT(($H$9:$H$12=$E115)*(O$9:O$12)))*SUMPRODUCT(($H$24:$H$30=$H115)*(O$24:O$30))),VLOOKUP($E115&amp;$H115,$H$33:O$67,O$70,0)/SUM(O$33:O$60,IF(DAY(EOMONTH($G115,0))&lt;29,0,VLOOKUP(5&amp;TEXT(DATE(YEAR($G115),MONTH($G115),29),"ddd"),$H$33:O$67,O$70,0)),IF(DAY(EOMONTH($G115,0))&lt;30,0,VLOOKUP(5&amp;TEXT(DATE(YEAR($G115),MONTH($G115),30),"ddd"),$H$33:O$67,O$70,0)),IF(DAY(EOMONTH($G115,0))&lt;31,0,VLOOKUP(5&amp;TEXT(DATE(YEAR($G115),MONTH($G115),31),"ddd"),$H$33:O$67,O$70,0)))*SUMPRODUCT(($H$72:$H$95=$D115)*($G$72:$G$95=$C115)*(O$72:O$95))),"")</f>
        <v>360.77304438120194</v>
      </c>
      <c r="P115" s="139">
        <f>IFERROR(IF($I$69="DOW",IF($E115=5,(((SUMPRODUCT(($H$72:$H$95=$D115)*($G$72:$G$95=$C115)*(P$72:P$95))*(SUMPRODUCT(($H$15:$H$21=$H115)*(P$15:P$21)))))),(((SUMPRODUCT(($H$72:$H$95=$D115)*($G$72:$G$95=$C115)*(P$72:P$95)))-(SUMIFS(P$99:P$426,$C$99:$C$426,$C115,$D$99:$D$426,$D115,$E$99:$E$426,5)))*SUMPRODUCT(($H$9:$H$12=$E115)*(P$9:P$12)))*SUMPRODUCT(($H$24:$H$30=$H115)*(P$24:P$30))),VLOOKUP($E115&amp;$H115,$H$33:P$67,P$70,0)/SUM(P$33:P$60,IF(DAY(EOMONTH($G115,0))&lt;29,0,VLOOKUP(5&amp;TEXT(DATE(YEAR($G115),MONTH($G115),29),"ddd"),$H$33:P$67,P$70,0)),IF(DAY(EOMONTH($G115,0))&lt;30,0,VLOOKUP(5&amp;TEXT(DATE(YEAR($G115),MONTH($G115),30),"ddd"),$H$33:P$67,P$70,0)),IF(DAY(EOMONTH($G115,0))&lt;31,0,VLOOKUP(5&amp;TEXT(DATE(YEAR($G115),MONTH($G115),31),"ddd"),$H$33:P$67,P$70,0)))*SUMPRODUCT(($H$72:$H$95=$D115)*($G$72:$G$95=$C115)*(P$72:P$95))),"")</f>
        <v>3849.3631744977174</v>
      </c>
      <c r="Q115" s="139">
        <f>IFERROR(IF($I$69="DOW",IF($E115=5,(((SUMPRODUCT(($H$72:$H$95=$D115)*($G$72:$G$95=$C115)*(Q$72:Q$95))*(SUMPRODUCT(($H$15:$H$21=$H115)*(Q$15:Q$21)))))),(((SUMPRODUCT(($H$72:$H$95=$D115)*($G$72:$G$95=$C115)*(Q$72:Q$95)))-(SUMIFS(Q$99:Q$426,$C$99:$C$426,$C115,$D$99:$D$426,$D115,$E$99:$E$426,5)))*SUMPRODUCT(($H$9:$H$12=$E115)*(Q$9:Q$12)))*SUMPRODUCT(($H$24:$H$30=$H115)*(Q$24:Q$30))),VLOOKUP($E115&amp;$H115,$H$33:Q$67,Q$70,0)/SUM(Q$33:Q$60,IF(DAY(EOMONTH($G115,0))&lt;29,0,VLOOKUP(5&amp;TEXT(DATE(YEAR($G115),MONTH($G115),29),"ddd"),$H$33:Q$67,Q$70,0)),IF(DAY(EOMONTH($G115,0))&lt;30,0,VLOOKUP(5&amp;TEXT(DATE(YEAR($G115),MONTH($G115),30),"ddd"),$H$33:Q$67,Q$70,0)),IF(DAY(EOMONTH($G115,0))&lt;31,0,VLOOKUP(5&amp;TEXT(DATE(YEAR($G115),MONTH($G115),31),"ddd"),$H$33:Q$67,Q$70,0)))*SUMPRODUCT(($H$72:$H$95=$D115)*($G$72:$G$95=$C115)*(Q$72:Q$95))),"")</f>
        <v>2641.5839318883445</v>
      </c>
      <c r="R115" s="139">
        <f>IFERROR(IF($I$69="DOW",IF($E115=5,(((SUMPRODUCT(($H$72:$H$95=$D115)*($G$72:$G$95=$C115)*(R$72:R$95))*(SUMPRODUCT(($H$15:$H$21=$H115)*(R$15:R$21)))))),(((SUMPRODUCT(($H$72:$H$95=$D115)*($G$72:$G$95=$C115)*(R$72:R$95)))-(SUMIFS(R$99:R$426,$C$99:$C$426,$C115,$D$99:$D$426,$D115,$E$99:$E$426,5)))*SUMPRODUCT(($H$9:$H$12=$E115)*(R$9:R$12)))*SUMPRODUCT(($H$24:$H$30=$H115)*(R$24:R$30))),VLOOKUP($E115&amp;$H115,$H$33:R$67,R$70,0)/SUM(R$33:R$60,IF(DAY(EOMONTH($G115,0))&lt;29,0,VLOOKUP(5&amp;TEXT(DATE(YEAR($G115),MONTH($G115),29),"ddd"),$H$33:R$67,R$70,0)),IF(DAY(EOMONTH($G115,0))&lt;30,0,VLOOKUP(5&amp;TEXT(DATE(YEAR($G115),MONTH($G115),30),"ddd"),$H$33:R$67,R$70,0)),IF(DAY(EOMONTH($G115,0))&lt;31,0,VLOOKUP(5&amp;TEXT(DATE(YEAR($G115),MONTH($G115),31),"ddd"),$H$33:R$67,R$70,0)))*SUMPRODUCT(($H$72:$H$95=$D115)*($G$72:$G$95=$C115)*(R$72:R$95))),"")</f>
        <v>186.04191934657018</v>
      </c>
      <c r="S115" s="139">
        <f>IFERROR(IF($I$69="DOW",IF($E115=5,(((SUMPRODUCT(($H$72:$H$95=$D115)*($G$72:$G$95=$C115)*(S$72:S$95))*(SUMPRODUCT(($H$15:$H$21=$H115)*(S$15:S$21)))))),(((SUMPRODUCT(($H$72:$H$95=$D115)*($G$72:$G$95=$C115)*(S$72:S$95)))-(SUMIFS(S$99:S$426,$C$99:$C$426,$C115,$D$99:$D$426,$D115,$E$99:$E$426,5)))*SUMPRODUCT(($H$9:$H$12=$E115)*(S$9:S$12)))*SUMPRODUCT(($H$24:$H$30=$H115)*(S$24:S$30))),VLOOKUP($E115&amp;$H115,$H$33:S$67,S$70,0)/SUM(S$33:S$60,IF(DAY(EOMONTH($G115,0))&lt;29,0,VLOOKUP(5&amp;TEXT(DATE(YEAR($G115),MONTH($G115),29),"ddd"),$H$33:S$67,S$70,0)),IF(DAY(EOMONTH($G115,0))&lt;30,0,VLOOKUP(5&amp;TEXT(DATE(YEAR($G115),MONTH($G115),30),"ddd"),$H$33:S$67,S$70,0)),IF(DAY(EOMONTH($G115,0))&lt;31,0,VLOOKUP(5&amp;TEXT(DATE(YEAR($G115),MONTH($G115),31),"ddd"),$H$33:S$67,S$70,0)))*SUMPRODUCT(($H$72:$H$95=$D115)*($G$72:$G$95=$C115)*(S$72:S$95))),"")</f>
        <v>84.585398946349301</v>
      </c>
      <c r="T115" s="139">
        <f>IFERROR(IF($I$69="DOW",IF($E115=5,(((SUMPRODUCT(($H$72:$H$95=$D115)*($G$72:$G$95=$C115)*(T$72:T$95))*(SUMPRODUCT(($H$15:$H$21=$H115)*(T$15:T$21)))))),(((SUMPRODUCT(($H$72:$H$95=$D115)*($G$72:$G$95=$C115)*(T$72:T$95)))-(SUMIFS(T$99:T$426,$C$99:$C$426,$C115,$D$99:$D$426,$D115,$E$99:$E$426,5)))*SUMPRODUCT(($H$9:$H$12=$E115)*(T$9:T$12)))*SUMPRODUCT(($H$24:$H$30=$H115)*(T$24:T$30))),VLOOKUP($E115&amp;$H115,$H$33:T$67,T$70,0)/SUM(T$33:T$60,IF(DAY(EOMONTH($G115,0))&lt;29,0,VLOOKUP(5&amp;TEXT(DATE(YEAR($G115),MONTH($G115),29),"ddd"),$H$33:T$67,T$70,0)),IF(DAY(EOMONTH($G115,0))&lt;30,0,VLOOKUP(5&amp;TEXT(DATE(YEAR($G115),MONTH($G115),30),"ddd"),$H$33:T$67,T$70,0)),IF(DAY(EOMONTH($G115,0))&lt;31,0,VLOOKUP(5&amp;TEXT(DATE(YEAR($G115),MONTH($G115),31),"ddd"),$H$33:T$67,T$70,0)))*SUMPRODUCT(($H$72:$H$95=$D115)*($G$72:$G$95=$C115)*(T$72:T$95))),"")</f>
        <v>133.12550197219878</v>
      </c>
      <c r="U115" s="139">
        <f>IFERROR(IF($I$69="DOW",IF($E115=5,(((SUMPRODUCT(($H$72:$H$95=$D115)*($G$72:$G$95=$C115)*(U$72:U$95))*(SUMPRODUCT(($H$15:$H$21=$H115)*(U$15:U$21)))))),(((SUMPRODUCT(($H$72:$H$95=$D115)*($G$72:$G$95=$C115)*(U$72:U$95)))-(SUMIFS(U$99:U$426,$C$99:$C$426,$C115,$D$99:$D$426,$D115,$E$99:$E$426,5)))*SUMPRODUCT(($H$9:$H$12=$E115)*(U$9:U$12)))*SUMPRODUCT(($H$24:$H$30=$H115)*(U$24:U$30))),VLOOKUP($E115&amp;$H115,$H$33:U$67,U$70,0)/SUM(U$33:U$60,IF(DAY(EOMONTH($G115,0))&lt;29,0,VLOOKUP(5&amp;TEXT(DATE(YEAR($G115),MONTH($G115),29),"ddd"),$H$33:U$67,U$70,0)),IF(DAY(EOMONTH($G115,0))&lt;30,0,VLOOKUP(5&amp;TEXT(DATE(YEAR($G115),MONTH($G115),30),"ddd"),$H$33:U$67,U$70,0)),IF(DAY(EOMONTH($G115,0))&lt;31,0,VLOOKUP(5&amp;TEXT(DATE(YEAR($G115),MONTH($G115),31),"ddd"),$H$33:U$67,U$70,0)))*SUMPRODUCT(($H$72:$H$95=$D115)*($G$72:$G$95=$C115)*(U$72:U$95))),"")</f>
        <v>31.868933107196199</v>
      </c>
      <c r="V115" s="139">
        <f>IFERROR(IF($I$69="DOW",IF($E115=5,(((SUMPRODUCT(($H$72:$H$95=$D115)*($G$72:$G$95=$C115)*(V$72:V$95))*(SUMPRODUCT(($H$15:$H$21=$H115)*(V$15:V$21)))))),(((SUMPRODUCT(($H$72:$H$95=$D115)*($G$72:$G$95=$C115)*(V$72:V$95)))-(SUMIFS(V$99:V$426,$C$99:$C$426,$C115,$D$99:$D$426,$D115,$E$99:$E$426,5)))*SUMPRODUCT(($H$9:$H$12=$E115)*(V$9:V$12)))*SUMPRODUCT(($H$24:$H$30=$H115)*(V$24:V$30))),VLOOKUP($E115&amp;$H115,$H$33:V$67,V$70,0)/SUM(V$33:V$60,IF(DAY(EOMONTH($G115,0))&lt;29,0,VLOOKUP(5&amp;TEXT(DATE(YEAR($G115),MONTH($G115),29),"ddd"),$H$33:V$67,V$70,0)),IF(DAY(EOMONTH($G115,0))&lt;30,0,VLOOKUP(5&amp;TEXT(DATE(YEAR($G115),MONTH($G115),30),"ddd"),$H$33:V$67,V$70,0)),IF(DAY(EOMONTH($G115,0))&lt;31,0,VLOOKUP(5&amp;TEXT(DATE(YEAR($G115),MONTH($G115),31),"ddd"),$H$33:V$67,V$70,0)))*SUMPRODUCT(($H$72:$H$95=$D115)*($G$72:$G$95=$C115)*(V$72:V$95))),"")</f>
        <v>92.708230946926548</v>
      </c>
      <c r="W115" s="139">
        <f>IFERROR(IF($I$69="DOW",IF($E115=5,(((SUMPRODUCT(($H$72:$H$95=$D115)*($G$72:$G$95=$C115)*(W$72:W$95))*(SUMPRODUCT(($H$15:$H$21=$H115)*(W$15:W$21)))))),(((SUMPRODUCT(($H$72:$H$95=$D115)*($G$72:$G$95=$C115)*(W$72:W$95)))-(SUMIFS(W$99:W$426,$C$99:$C$426,$C115,$D$99:$D$426,$D115,$E$99:$E$426,5)))*SUMPRODUCT(($H$9:$H$12=$E115)*(W$9:W$12)))*SUMPRODUCT(($H$24:$H$30=$H115)*(W$24:W$30))),VLOOKUP($E115&amp;$H115,$H$33:W$67,W$70,0)/SUM(W$33:W$60,IF(DAY(EOMONTH($G115,0))&lt;29,0,VLOOKUP(5&amp;TEXT(DATE(YEAR($G115),MONTH($G115),29),"ddd"),$H$33:W$67,W$70,0)),IF(DAY(EOMONTH($G115,0))&lt;30,0,VLOOKUP(5&amp;TEXT(DATE(YEAR($G115),MONTH($G115),30),"ddd"),$H$33:W$67,W$70,0)),IF(DAY(EOMONTH($G115,0))&lt;31,0,VLOOKUP(5&amp;TEXT(DATE(YEAR($G115),MONTH($G115),31),"ddd"),$H$33:W$67,W$70,0)))*SUMPRODUCT(($H$72:$H$95=$D115)*($G$72:$G$95=$C115)*(W$72:W$95))),"")</f>
        <v>625.56624948712761</v>
      </c>
      <c r="X115" s="139">
        <f>IFERROR(IF($I$69="DOW",IF($E115=5,(((SUMPRODUCT(($H$72:$H$95=$D115)*($G$72:$G$95=$C115)*(X$72:X$95))*(SUMPRODUCT(($H$15:$H$21=$H115)*(X$15:X$21)))))),(((SUMPRODUCT(($H$72:$H$95=$D115)*($G$72:$G$95=$C115)*(X$72:X$95)))-(SUMIFS(X$99:X$426,$C$99:$C$426,$C115,$D$99:$D$426,$D115,$E$99:$E$426,5)))*SUMPRODUCT(($H$9:$H$12=$E115)*(X$9:X$12)))*SUMPRODUCT(($H$24:$H$30=$H115)*(X$24:X$30))),VLOOKUP($E115&amp;$H115,$H$33:X$67,X$70,0)/SUM(X$33:X$60,IF(DAY(EOMONTH($G115,0))&lt;29,0,VLOOKUP(5&amp;TEXT(DATE(YEAR($G115),MONTH($G115),29),"ddd"),$H$33:X$67,X$70,0)),IF(DAY(EOMONTH($G115,0))&lt;30,0,VLOOKUP(5&amp;TEXT(DATE(YEAR($G115),MONTH($G115),30),"ddd"),$H$33:X$67,X$70,0)),IF(DAY(EOMONTH($G115,0))&lt;31,0,VLOOKUP(5&amp;TEXT(DATE(YEAR($G115),MONTH($G115),31),"ddd"),$H$33:X$67,X$70,0)))*SUMPRODUCT(($H$72:$H$95=$D115)*($G$72:$G$95=$C115)*(X$72:X$95))),"")</f>
        <v>118.85403404831953</v>
      </c>
      <c r="Y115" s="139" t="str">
        <f>IFERROR(IF($I$69="DOW",IF($E115=5,(((SUMPRODUCT(($H$72:$H$95=$D115)*($G$72:$G$95=$C115)*(Y$72:Y$95))*(SUMPRODUCT(($H$15:$H$21=$H115)*(Y$15:Y$21)))))),(((SUMPRODUCT(($H$72:$H$95=$D115)*($G$72:$G$95=$C115)*(Y$72:Y$95)))-(SUMIFS(Y$99:Y$426,$C$99:$C$426,$C115,$D$99:$D$426,$D115,$E$99:$E$426,5)))*SUMPRODUCT(($H$9:$H$12=$E115)*(Y$9:Y$12)))*SUMPRODUCT(($H$24:$H$30=$H115)*(Y$24:Y$30))),VLOOKUP($E115&amp;$H115,$H$33:Y$67,Y$70,0)/SUM(Y$33:Y$60,IF(DAY(EOMONTH($G115,0))&lt;29,0,VLOOKUP(5&amp;TEXT(DATE(YEAR($G115),MONTH($G115),29),"ddd"),$H$33:Y$67,Y$70,0)),IF(DAY(EOMONTH($G115,0))&lt;30,0,VLOOKUP(5&amp;TEXT(DATE(YEAR($G115),MONTH($G115),30),"ddd"),$H$33:Y$67,Y$70,0)),IF(DAY(EOMONTH($G115,0))&lt;31,0,VLOOKUP(5&amp;TEXT(DATE(YEAR($G115),MONTH($G115),31),"ddd"),$H$33:Y$67,Y$70,0)))*SUMPRODUCT(($H$72:$H$95=$D115)*($G$72:$G$95=$C115)*(Y$72:Y$95))),"")</f>
        <v/>
      </c>
      <c r="Z115" s="139" t="str">
        <f>IFERROR(IF($I$69="DOW",IF($E115=5,(((SUMPRODUCT(($H$72:$H$95=$D115)*($G$72:$G$95=$C115)*(Z$72:Z$95))*(SUMPRODUCT(($H$15:$H$21=$H115)*(Z$15:Z$21)))))),(((SUMPRODUCT(($H$72:$H$95=$D115)*($G$72:$G$95=$C115)*(Z$72:Z$95)))-(SUMIFS(Z$99:Z$426,$C$99:$C$426,$C115,$D$99:$D$426,$D115,$E$99:$E$426,5)))*SUMPRODUCT(($H$9:$H$12=$E115)*(Z$9:Z$12)))*SUMPRODUCT(($H$24:$H$30=$H115)*(Z$24:Z$30))),VLOOKUP($E115&amp;$H115,$H$33:Z$67,Z$70,0)/SUM(Z$33:Z$60,IF(DAY(EOMONTH($G115,0))&lt;29,0,VLOOKUP(5&amp;TEXT(DATE(YEAR($G115),MONTH($G115),29),"ddd"),$H$33:Z$67,Z$70,0)),IF(DAY(EOMONTH($G115,0))&lt;30,0,VLOOKUP(5&amp;TEXT(DATE(YEAR($G115),MONTH($G115),30),"ddd"),$H$33:Z$67,Z$70,0)),IF(DAY(EOMONTH($G115,0))&lt;31,0,VLOOKUP(5&amp;TEXT(DATE(YEAR($G115),MONTH($G115),31),"ddd"),$H$33:Z$67,Z$70,0)))*SUMPRODUCT(($H$72:$H$95=$D115)*($G$72:$G$95=$C115)*(Z$72:Z$95))),"")</f>
        <v/>
      </c>
      <c r="AA115" s="139" t="str">
        <f>IFERROR(IF($I$69="DOW",IF($E115=5,(((SUMPRODUCT(($H$72:$H$95=$D115)*($G$72:$G$95=$C115)*(AA$72:AA$95))*(SUMPRODUCT(($H$15:$H$21=$H115)*(AA$15:AA$21)))))),(((SUMPRODUCT(($H$72:$H$95=$D115)*($G$72:$G$95=$C115)*(AA$72:AA$95)))-(SUMIFS(AA$99:AA$426,$C$99:$C$426,$C115,$D$99:$D$426,$D115,$E$99:$E$426,5)))*SUMPRODUCT(($H$9:$H$12=$E115)*(AA$9:AA$12)))*SUMPRODUCT(($H$24:$H$30=$H115)*(AA$24:AA$30))),VLOOKUP($E115&amp;$H115,$H$33:AA$67,AA$70,0)/SUM(AA$33:AA$60,IF(DAY(EOMONTH($G115,0))&lt;29,0,VLOOKUP(5&amp;TEXT(DATE(YEAR($G115),MONTH($G115),29),"ddd"),$H$33:AA$67,AA$70,0)),IF(DAY(EOMONTH($G115,0))&lt;30,0,VLOOKUP(5&amp;TEXT(DATE(YEAR($G115),MONTH($G115),30),"ddd"),$H$33:AA$67,AA$70,0)),IF(DAY(EOMONTH($G115,0))&lt;31,0,VLOOKUP(5&amp;TEXT(DATE(YEAR($G115),MONTH($G115),31),"ddd"),$H$33:AA$67,AA$70,0)))*SUMPRODUCT(($H$72:$H$95=$D115)*($G$72:$G$95=$C115)*(AA$72:AA$95))),"")</f>
        <v/>
      </c>
      <c r="AB115" s="139" t="str">
        <f>IFERROR(IF($I$69="DOW",IF($E115=5,(((SUMPRODUCT(($H$72:$H$95=$D115)*($G$72:$G$95=$C115)*(AB$72:AB$95))*(SUMPRODUCT(($H$15:$H$21=$H115)*(AB$15:AB$21)))))),(((SUMPRODUCT(($H$72:$H$95=$D115)*($G$72:$G$95=$C115)*(AB$72:AB$95)))-(SUMIFS(AB$99:AB$426,$C$99:$C$426,$C115,$D$99:$D$426,$D115,$E$99:$E$426,5)))*SUMPRODUCT(($H$9:$H$12=$E115)*(AB$9:AB$12)))*SUMPRODUCT(($H$24:$H$30=$H115)*(AB$24:AB$30))),VLOOKUP($E115&amp;$H115,$H$33:AB$67,AB$70,0)/SUM(AB$33:AB$60,IF(DAY(EOMONTH($G115,0))&lt;29,0,VLOOKUP(5&amp;TEXT(DATE(YEAR($G115),MONTH($G115),29),"ddd"),$H$33:AB$67,AB$70,0)),IF(DAY(EOMONTH($G115,0))&lt;30,0,VLOOKUP(5&amp;TEXT(DATE(YEAR($G115),MONTH($G115),30),"ddd"),$H$33:AB$67,AB$70,0)),IF(DAY(EOMONTH($G115,0))&lt;31,0,VLOOKUP(5&amp;TEXT(DATE(YEAR($G115),MONTH($G115),31),"ddd"),$H$33:AB$67,AB$70,0)))*SUMPRODUCT(($H$72:$H$95=$D115)*($G$72:$G$95=$C115)*(AB$72:AB$95))),"")</f>
        <v/>
      </c>
      <c r="AC115" s="236"/>
      <c r="AE115" s="205"/>
      <c r="AF115" s="139"/>
      <c r="AG115" s="139"/>
      <c r="AH115" s="139"/>
      <c r="AI115" s="139"/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139"/>
      <c r="AT115" s="139"/>
      <c r="AU115" s="139"/>
      <c r="AV115" s="139"/>
      <c r="AW115" s="139"/>
      <c r="AX115" s="139"/>
      <c r="AY115" s="236"/>
      <c r="BA115" s="209">
        <f t="shared" si="23"/>
        <v>254.29897423544017</v>
      </c>
      <c r="BB115" s="180">
        <f t="shared" si="24"/>
        <v>275.7032442673181</v>
      </c>
      <c r="BC115" s="180">
        <f t="shared" si="25"/>
        <v>108.26034610612083</v>
      </c>
      <c r="BD115" s="180">
        <f t="shared" si="26"/>
        <v>33.542756941205596</v>
      </c>
      <c r="BE115" s="180">
        <f t="shared" si="27"/>
        <v>574.93455191013379</v>
      </c>
      <c r="BF115" s="180">
        <f t="shared" si="28"/>
        <v>100.9592738705237</v>
      </c>
      <c r="BG115" s="180">
        <f t="shared" si="29"/>
        <v>360.77304438120194</v>
      </c>
      <c r="BH115" s="180">
        <f t="shared" si="30"/>
        <v>3849.3631744977174</v>
      </c>
      <c r="BI115" s="180">
        <f t="shared" si="31"/>
        <v>2641.5839318883445</v>
      </c>
      <c r="BJ115" s="180">
        <f t="shared" si="67"/>
        <v>186.04191934657018</v>
      </c>
      <c r="BK115" s="180">
        <f t="shared" si="32"/>
        <v>84.585398946349301</v>
      </c>
      <c r="BL115" s="180">
        <f t="shared" si="33"/>
        <v>133.12550197219878</v>
      </c>
      <c r="BM115" s="180">
        <f t="shared" si="34"/>
        <v>31.868933107196199</v>
      </c>
      <c r="BN115" s="180">
        <f t="shared" si="35"/>
        <v>92.708230946926548</v>
      </c>
      <c r="BO115" s="180">
        <f t="shared" si="36"/>
        <v>625.56624948712761</v>
      </c>
      <c r="BP115" s="180">
        <f t="shared" si="37"/>
        <v>118.85403404831953</v>
      </c>
      <c r="BQ115" s="180">
        <f t="shared" si="38"/>
        <v>0</v>
      </c>
      <c r="BR115" s="180">
        <f t="shared" si="39"/>
        <v>0</v>
      </c>
      <c r="BS115" s="180">
        <f t="shared" si="40"/>
        <v>0</v>
      </c>
      <c r="BT115" s="180">
        <f t="shared" si="41"/>
        <v>0</v>
      </c>
      <c r="BV115" s="214">
        <f t="shared" si="68"/>
        <v>42660</v>
      </c>
      <c r="BW115" s="175" t="str">
        <f t="shared" si="69"/>
        <v>Oct</v>
      </c>
      <c r="BX115" s="175">
        <f t="shared" si="70"/>
        <v>2016</v>
      </c>
      <c r="BY115" s="176">
        <f t="shared" si="42"/>
        <v>254.94721771281209</v>
      </c>
      <c r="BZ115" s="176">
        <f t="shared" si="43"/>
        <v>276.9199160203836</v>
      </c>
      <c r="CA115" s="176">
        <f t="shared" si="44"/>
        <v>106.13993159167244</v>
      </c>
      <c r="CB115" s="176">
        <f t="shared" si="45"/>
        <v>33.583337671229998</v>
      </c>
      <c r="CC115" s="176">
        <f t="shared" si="46"/>
        <v>566.97687671861627</v>
      </c>
      <c r="CD115" s="176">
        <f t="shared" si="47"/>
        <v>99.388958998006657</v>
      </c>
      <c r="CE115" s="176">
        <f t="shared" si="48"/>
        <v>360.773044381202</v>
      </c>
      <c r="CF115" s="176">
        <f t="shared" si="49"/>
        <v>3881.2561435515722</v>
      </c>
      <c r="CG115" s="176">
        <f t="shared" si="50"/>
        <v>2628.2192121841372</v>
      </c>
      <c r="CH115" s="176">
        <f t="shared" si="51"/>
        <v>186.04191934657015</v>
      </c>
      <c r="CI115" s="176">
        <f t="shared" si="52"/>
        <v>84.585398946349315</v>
      </c>
      <c r="CJ115" s="176">
        <f t="shared" si="53"/>
        <v>133.12550197219878</v>
      </c>
      <c r="CK115" s="176">
        <f t="shared" si="54"/>
        <v>31.868933107196199</v>
      </c>
      <c r="CL115" s="176">
        <f t="shared" si="55"/>
        <v>92.708230946926562</v>
      </c>
      <c r="CM115" s="176">
        <f t="shared" si="56"/>
        <v>630.96127321602967</v>
      </c>
      <c r="CN115" s="176">
        <f t="shared" si="57"/>
        <v>118.54402750625307</v>
      </c>
      <c r="CO115" s="176">
        <f t="shared" si="58"/>
        <v>0</v>
      </c>
      <c r="CP115" s="176">
        <f t="shared" si="59"/>
        <v>0</v>
      </c>
      <c r="CQ115" s="176">
        <f t="shared" si="60"/>
        <v>0</v>
      </c>
      <c r="CR115" s="215">
        <f t="shared" si="61"/>
        <v>0</v>
      </c>
    </row>
    <row r="116" spans="1:16384" s="165" customFormat="1" outlineLevel="1" x14ac:dyDescent="0.25">
      <c r="A116" s="178"/>
      <c r="B116" s="198">
        <f t="shared" si="62"/>
        <v>42661</v>
      </c>
      <c r="C116" s="163">
        <f t="shared" si="63"/>
        <v>2016</v>
      </c>
      <c r="D116" s="164" t="str">
        <f t="shared" si="22"/>
        <v>Oct</v>
      </c>
      <c r="E116" s="164">
        <f t="shared" si="64"/>
        <v>3</v>
      </c>
      <c r="F116" s="164">
        <f t="shared" si="65"/>
        <v>43</v>
      </c>
      <c r="G116" s="110">
        <f t="shared" si="71"/>
        <v>42661</v>
      </c>
      <c r="H116" s="109" t="str">
        <f t="shared" si="66"/>
        <v>Tue</v>
      </c>
      <c r="I116" s="139">
        <f>IFERROR(IF($I$69="DOW",IF($E116=5,(((SUMPRODUCT(($H$72:$H$95=$D116)*($G$72:$G$95=$C116)*(I$72:I$95))*(SUMPRODUCT(($H$15:$H$21=$H116)*(I$15:I$21)))))),(((SUMPRODUCT(($H$72:$H$95=$D116)*($G$72:$G$95=$C116)*(I$72:I$95)))-(SUMIFS(I$99:I$426,$C$99:$C$426,$C116,$D$99:$D$426,$D116,$E$99:$E$426,5)))*SUMPRODUCT(($H$9:$H$12=$E116)*(I$9:I$12)))*SUMPRODUCT(($H$24:$H$30=$H116)*(I$24:I$30))),VLOOKUP($E116&amp;$H116,$H$33:I$67,I$70,0)/SUM(I$33:I$60,IF(DAY(EOMONTH($G116,0))&lt;29,0,VLOOKUP(5&amp;TEXT(DATE(YEAR($G116),MONTH($G116),29),"ddd"),$H$33:I$67,I$70,0)),IF(DAY(EOMONTH($G116,0))&lt;30,0,VLOOKUP(5&amp;TEXT(DATE(YEAR($G116),MONTH($G116),30),"ddd"),$H$33:I$67,I$70,0)),IF(DAY(EOMONTH($G116,0))&lt;31,0,VLOOKUP(5&amp;TEXT(DATE(YEAR($G116),MONTH($G116),31),"ddd"),$H$33:I$67,I$70,0)))*SUMPRODUCT(($H$72:$H$95=$D116)*($G$72:$G$95=$C116)*(I$72:I$95))),"")</f>
        <v>265.66227311394579</v>
      </c>
      <c r="J116" s="139">
        <f>IFERROR(IF($I$69="DOW",IF($E116=5,(((SUMPRODUCT(($H$72:$H$95=$D116)*($G$72:$G$95=$C116)*(J$72:J$95))*(SUMPRODUCT(($H$15:$H$21=$H116)*(J$15:J$21)))))),(((SUMPRODUCT(($H$72:$H$95=$D116)*($G$72:$G$95=$C116)*(J$72:J$95)))-(SUMIFS(J$99:J$426,$C$99:$C$426,$C116,$D$99:$D$426,$D116,$E$99:$E$426,5)))*SUMPRODUCT(($H$9:$H$12=$E116)*(J$9:J$12)))*SUMPRODUCT(($H$24:$H$30=$H116)*(J$24:J$30))),VLOOKUP($E116&amp;$H116,$H$33:J$67,J$70,0)/SUM(J$33:J$60,IF(DAY(EOMONTH($G116,0))&lt;29,0,VLOOKUP(5&amp;TEXT(DATE(YEAR($G116),MONTH($G116),29),"ddd"),$H$33:J$67,J$70,0)),IF(DAY(EOMONTH($G116,0))&lt;30,0,VLOOKUP(5&amp;TEXT(DATE(YEAR($G116),MONTH($G116),30),"ddd"),$H$33:J$67,J$70,0)),IF(DAY(EOMONTH($G116,0))&lt;31,0,VLOOKUP(5&amp;TEXT(DATE(YEAR($G116),MONTH($G116),31),"ddd"),$H$33:J$67,J$70,0)))*SUMPRODUCT(($H$72:$H$95=$D116)*($G$72:$G$95=$C116)*(J$72:J$95))),"")</f>
        <v>271.43669893458656</v>
      </c>
      <c r="K116" s="139">
        <f>IFERROR(IF($I$69="DOW",IF($E116=5,(((SUMPRODUCT(($H$72:$H$95=$D116)*($G$72:$G$95=$C116)*(K$72:K$95))*(SUMPRODUCT(($H$15:$H$21=$H116)*(K$15:K$21)))))),(((SUMPRODUCT(($H$72:$H$95=$D116)*($G$72:$G$95=$C116)*(K$72:K$95)))-(SUMIFS(K$99:K$426,$C$99:$C$426,$C116,$D$99:$D$426,$D116,$E$99:$E$426,5)))*SUMPRODUCT(($H$9:$H$12=$E116)*(K$9:K$12)))*SUMPRODUCT(($H$24:$H$30=$H116)*(K$24:K$30))),VLOOKUP($E116&amp;$H116,$H$33:K$67,K$70,0)/SUM(K$33:K$60,IF(DAY(EOMONTH($G116,0))&lt;29,0,VLOOKUP(5&amp;TEXT(DATE(YEAR($G116),MONTH($G116),29),"ddd"),$H$33:K$67,K$70,0)),IF(DAY(EOMONTH($G116,0))&lt;30,0,VLOOKUP(5&amp;TEXT(DATE(YEAR($G116),MONTH($G116),30),"ddd"),$H$33:K$67,K$70,0)),IF(DAY(EOMONTH($G116,0))&lt;31,0,VLOOKUP(5&amp;TEXT(DATE(YEAR($G116),MONTH($G116),31),"ddd"),$H$33:K$67,K$70,0)))*SUMPRODUCT(($H$72:$H$95=$D116)*($G$72:$G$95=$C116)*(K$72:K$95))),"")</f>
        <v>114.99778489710832</v>
      </c>
      <c r="L116" s="139">
        <f>IFERROR(IF($I$69="DOW",IF($E116=5,(((SUMPRODUCT(($H$72:$H$95=$D116)*($G$72:$G$95=$C116)*(L$72:L$95))*(SUMPRODUCT(($H$15:$H$21=$H116)*(L$15:L$21)))))),(((SUMPRODUCT(($H$72:$H$95=$D116)*($G$72:$G$95=$C116)*(L$72:L$95)))-(SUMIFS(L$99:L$426,$C$99:$C$426,$C116,$D$99:$D$426,$D116,$E$99:$E$426,5)))*SUMPRODUCT(($H$9:$H$12=$E116)*(L$9:L$12)))*SUMPRODUCT(($H$24:$H$30=$H116)*(L$24:L$30))),VLOOKUP($E116&amp;$H116,$H$33:L$67,L$70,0)/SUM(L$33:L$60,IF(DAY(EOMONTH($G116,0))&lt;29,0,VLOOKUP(5&amp;TEXT(DATE(YEAR($G116),MONTH($G116),29),"ddd"),$H$33:L$67,L$70,0)),IF(DAY(EOMONTH($G116,0))&lt;30,0,VLOOKUP(5&amp;TEXT(DATE(YEAR($G116),MONTH($G116),30),"ddd"),$H$33:L$67,L$70,0)),IF(DAY(EOMONTH($G116,0))&lt;31,0,VLOOKUP(5&amp;TEXT(DATE(YEAR($G116),MONTH($G116),31),"ddd"),$H$33:L$67,L$70,0)))*SUMPRODUCT(($H$72:$H$95=$D116)*($G$72:$G$95=$C116)*(L$72:L$95))),"")</f>
        <v>32.611710895033617</v>
      </c>
      <c r="M116" s="139">
        <f>IFERROR(IF($I$69="DOW",IF($E116=5,(((SUMPRODUCT(($H$72:$H$95=$D116)*($G$72:$G$95=$C116)*(M$72:M$95))*(SUMPRODUCT(($H$15:$H$21=$H116)*(M$15:M$21)))))),(((SUMPRODUCT(($H$72:$H$95=$D116)*($G$72:$G$95=$C116)*(M$72:M$95)))-(SUMIFS(M$99:M$426,$C$99:$C$426,$C116,$D$99:$D$426,$D116,$E$99:$E$426,5)))*SUMPRODUCT(($H$9:$H$12=$E116)*(M$9:M$12)))*SUMPRODUCT(($H$24:$H$30=$H116)*(M$24:M$30))),VLOOKUP($E116&amp;$H116,$H$33:M$67,M$70,0)/SUM(M$33:M$60,IF(DAY(EOMONTH($G116,0))&lt;29,0,VLOOKUP(5&amp;TEXT(DATE(YEAR($G116),MONTH($G116),29),"ddd"),$H$33:M$67,M$70,0)),IF(DAY(EOMONTH($G116,0))&lt;30,0,VLOOKUP(5&amp;TEXT(DATE(YEAR($G116),MONTH($G116),30),"ddd"),$H$33:M$67,M$70,0)),IF(DAY(EOMONTH($G116,0))&lt;31,0,VLOOKUP(5&amp;TEXT(DATE(YEAR($G116),MONTH($G116),31),"ddd"),$H$33:M$67,M$70,0)))*SUMPRODUCT(($H$72:$H$95=$D116)*($G$72:$G$95=$C116)*(M$72:M$95))),"")</f>
        <v>502.54071661442038</v>
      </c>
      <c r="N116" s="139">
        <f>IFERROR(IF($I$69="DOW",IF($E116=5,(((SUMPRODUCT(($H$72:$H$95=$D116)*($G$72:$G$95=$C116)*(N$72:N$95))*(SUMPRODUCT(($H$15:$H$21=$H116)*(N$15:N$21)))))),(((SUMPRODUCT(($H$72:$H$95=$D116)*($G$72:$G$95=$C116)*(N$72:N$95)))-(SUMIFS(N$99:N$426,$C$99:$C$426,$C116,$D$99:$D$426,$D116,$E$99:$E$426,5)))*SUMPRODUCT(($H$9:$H$12=$E116)*(N$9:N$12)))*SUMPRODUCT(($H$24:$H$30=$H116)*(N$24:N$30))),VLOOKUP($E116&amp;$H116,$H$33:N$67,N$70,0)/SUM(N$33:N$60,IF(DAY(EOMONTH($G116,0))&lt;29,0,VLOOKUP(5&amp;TEXT(DATE(YEAR($G116),MONTH($G116),29),"ddd"),$H$33:N$67,N$70,0)),IF(DAY(EOMONTH($G116,0))&lt;30,0,VLOOKUP(5&amp;TEXT(DATE(YEAR($G116),MONTH($G116),30),"ddd"),$H$33:N$67,N$70,0)),IF(DAY(EOMONTH($G116,0))&lt;31,0,VLOOKUP(5&amp;TEXT(DATE(YEAR($G116),MONTH($G116),31),"ddd"),$H$33:N$67,N$70,0)))*SUMPRODUCT(($H$72:$H$95=$D116)*($G$72:$G$95=$C116)*(N$72:N$95))),"")</f>
        <v>97.000086659914928</v>
      </c>
      <c r="O116" s="139">
        <f>IFERROR(IF($I$69="DOW",IF($E116=5,(((SUMPRODUCT(($H$72:$H$95=$D116)*($G$72:$G$95=$C116)*(O$72:O$95))*(SUMPRODUCT(($H$15:$H$21=$H116)*(O$15:O$21)))))),(((SUMPRODUCT(($H$72:$H$95=$D116)*($G$72:$G$95=$C116)*(O$72:O$95)))-(SUMIFS(O$99:O$426,$C$99:$C$426,$C116,$D$99:$D$426,$D116,$E$99:$E$426,5)))*SUMPRODUCT(($H$9:$H$12=$E116)*(O$9:O$12)))*SUMPRODUCT(($H$24:$H$30=$H116)*(O$24:O$30))),VLOOKUP($E116&amp;$H116,$H$33:O$67,O$70,0)/SUM(O$33:O$60,IF(DAY(EOMONTH($G116,0))&lt;29,0,VLOOKUP(5&amp;TEXT(DATE(YEAR($G116),MONTH($G116),29),"ddd"),$H$33:O$67,O$70,0)),IF(DAY(EOMONTH($G116,0))&lt;30,0,VLOOKUP(5&amp;TEXT(DATE(YEAR($G116),MONTH($G116),30),"ddd"),$H$33:O$67,O$70,0)),IF(DAY(EOMONTH($G116,0))&lt;31,0,VLOOKUP(5&amp;TEXT(DATE(YEAR($G116),MONTH($G116),31),"ddd"),$H$33:O$67,O$70,0)))*SUMPRODUCT(($H$72:$H$95=$D116)*($G$72:$G$95=$C116)*(O$72:O$95))),"")</f>
        <v>339.0460614416217</v>
      </c>
      <c r="P116" s="139">
        <f>IFERROR(IF($I$69="DOW",IF($E116=5,(((SUMPRODUCT(($H$72:$H$95=$D116)*($G$72:$G$95=$C116)*(P$72:P$95))*(SUMPRODUCT(($H$15:$H$21=$H116)*(P$15:P$21)))))),(((SUMPRODUCT(($H$72:$H$95=$D116)*($G$72:$G$95=$C116)*(P$72:P$95)))-(SUMIFS(P$99:P$426,$C$99:$C$426,$C116,$D$99:$D$426,$D116,$E$99:$E$426,5)))*SUMPRODUCT(($H$9:$H$12=$E116)*(P$9:P$12)))*SUMPRODUCT(($H$24:$H$30=$H116)*(P$24:P$30))),VLOOKUP($E116&amp;$H116,$H$33:P$67,P$70,0)/SUM(P$33:P$60,IF(DAY(EOMONTH($G116,0))&lt;29,0,VLOOKUP(5&amp;TEXT(DATE(YEAR($G116),MONTH($G116),29),"ddd"),$H$33:P$67,P$70,0)),IF(DAY(EOMONTH($G116,0))&lt;30,0,VLOOKUP(5&amp;TEXT(DATE(YEAR($G116),MONTH($G116),30),"ddd"),$H$33:P$67,P$70,0)),IF(DAY(EOMONTH($G116,0))&lt;31,0,VLOOKUP(5&amp;TEXT(DATE(YEAR($G116),MONTH($G116),31),"ddd"),$H$33:P$67,P$70,0)))*SUMPRODUCT(($H$72:$H$95=$D116)*($G$72:$G$95=$C116)*(P$72:P$95))),"")</f>
        <v>3363.2118487826647</v>
      </c>
      <c r="Q116" s="139">
        <f>IFERROR(IF($I$69="DOW",IF($E116=5,(((SUMPRODUCT(($H$72:$H$95=$D116)*($G$72:$G$95=$C116)*(Q$72:Q$95))*(SUMPRODUCT(($H$15:$H$21=$H116)*(Q$15:Q$21)))))),(((SUMPRODUCT(($H$72:$H$95=$D116)*($G$72:$G$95=$C116)*(Q$72:Q$95)))-(SUMIFS(Q$99:Q$426,$C$99:$C$426,$C116,$D$99:$D$426,$D116,$E$99:$E$426,5)))*SUMPRODUCT(($H$9:$H$12=$E116)*(Q$9:Q$12)))*SUMPRODUCT(($H$24:$H$30=$H116)*(Q$24:Q$30))),VLOOKUP($E116&amp;$H116,$H$33:Q$67,Q$70,0)/SUM(Q$33:Q$60,IF(DAY(EOMONTH($G116,0))&lt;29,0,VLOOKUP(5&amp;TEXT(DATE(YEAR($G116),MONTH($G116),29),"ddd"),$H$33:Q$67,Q$70,0)),IF(DAY(EOMONTH($G116,0))&lt;30,0,VLOOKUP(5&amp;TEXT(DATE(YEAR($G116),MONTH($G116),30),"ddd"),$H$33:Q$67,Q$70,0)),IF(DAY(EOMONTH($G116,0))&lt;31,0,VLOOKUP(5&amp;TEXT(DATE(YEAR($G116),MONTH($G116),31),"ddd"),$H$33:Q$67,Q$70,0)))*SUMPRODUCT(($H$72:$H$95=$D116)*($G$72:$G$95=$C116)*(Q$72:Q$95))),"")</f>
        <v>2442.6677863950317</v>
      </c>
      <c r="R116" s="139">
        <f>IFERROR(IF($I$69="DOW",IF($E116=5,(((SUMPRODUCT(($H$72:$H$95=$D116)*($G$72:$G$95=$C116)*(R$72:R$95))*(SUMPRODUCT(($H$15:$H$21=$H116)*(R$15:R$21)))))),(((SUMPRODUCT(($H$72:$H$95=$D116)*($G$72:$G$95=$C116)*(R$72:R$95)))-(SUMIFS(R$99:R$426,$C$99:$C$426,$C116,$D$99:$D$426,$D116,$E$99:$E$426,5)))*SUMPRODUCT(($H$9:$H$12=$E116)*(R$9:R$12)))*SUMPRODUCT(($H$24:$H$30=$H116)*(R$24:R$30))),VLOOKUP($E116&amp;$H116,$H$33:R$67,R$70,0)/SUM(R$33:R$60,IF(DAY(EOMONTH($G116,0))&lt;29,0,VLOOKUP(5&amp;TEXT(DATE(YEAR($G116),MONTH($G116),29),"ddd"),$H$33:R$67,R$70,0)),IF(DAY(EOMONTH($G116,0))&lt;30,0,VLOOKUP(5&amp;TEXT(DATE(YEAR($G116),MONTH($G116),30),"ddd"),$H$33:R$67,R$70,0)),IF(DAY(EOMONTH($G116,0))&lt;31,0,VLOOKUP(5&amp;TEXT(DATE(YEAR($G116),MONTH($G116),31),"ddd"),$H$33:R$67,R$70,0)))*SUMPRODUCT(($H$72:$H$95=$D116)*($G$72:$G$95=$C116)*(R$72:R$95))),"")</f>
        <v>178.68634139754886</v>
      </c>
      <c r="S116" s="139">
        <f>IFERROR(IF($I$69="DOW",IF($E116=5,(((SUMPRODUCT(($H$72:$H$95=$D116)*($G$72:$G$95=$C116)*(S$72:S$95))*(SUMPRODUCT(($H$15:$H$21=$H116)*(S$15:S$21)))))),(((SUMPRODUCT(($H$72:$H$95=$D116)*($G$72:$G$95=$C116)*(S$72:S$95)))-(SUMIFS(S$99:S$426,$C$99:$C$426,$C116,$D$99:$D$426,$D116,$E$99:$E$426,5)))*SUMPRODUCT(($H$9:$H$12=$E116)*(S$9:S$12)))*SUMPRODUCT(($H$24:$H$30=$H116)*(S$24:S$30))),VLOOKUP($E116&amp;$H116,$H$33:S$67,S$70,0)/SUM(S$33:S$60,IF(DAY(EOMONTH($G116,0))&lt;29,0,VLOOKUP(5&amp;TEXT(DATE(YEAR($G116),MONTH($G116),29),"ddd"),$H$33:S$67,S$70,0)),IF(DAY(EOMONTH($G116,0))&lt;30,0,VLOOKUP(5&amp;TEXT(DATE(YEAR($G116),MONTH($G116),30),"ddd"),$H$33:S$67,S$70,0)),IF(DAY(EOMONTH($G116,0))&lt;31,0,VLOOKUP(5&amp;TEXT(DATE(YEAR($G116),MONTH($G116),31),"ddd"),$H$33:S$67,S$70,0)))*SUMPRODUCT(($H$72:$H$95=$D116)*($G$72:$G$95=$C116)*(S$72:S$95))),"")</f>
        <v>98.483532458839392</v>
      </c>
      <c r="T116" s="139">
        <f>IFERROR(IF($I$69="DOW",IF($E116=5,(((SUMPRODUCT(($H$72:$H$95=$D116)*($G$72:$G$95=$C116)*(T$72:T$95))*(SUMPRODUCT(($H$15:$H$21=$H116)*(T$15:T$21)))))),(((SUMPRODUCT(($H$72:$H$95=$D116)*($G$72:$G$95=$C116)*(T$72:T$95)))-(SUMIFS(T$99:T$426,$C$99:$C$426,$C116,$D$99:$D$426,$D116,$E$99:$E$426,5)))*SUMPRODUCT(($H$9:$H$12=$E116)*(T$9:T$12)))*SUMPRODUCT(($H$24:$H$30=$H116)*(T$24:T$30))),VLOOKUP($E116&amp;$H116,$H$33:T$67,T$70,0)/SUM(T$33:T$60,IF(DAY(EOMONTH($G116,0))&lt;29,0,VLOOKUP(5&amp;TEXT(DATE(YEAR($G116),MONTH($G116),29),"ddd"),$H$33:T$67,T$70,0)),IF(DAY(EOMONTH($G116,0))&lt;30,0,VLOOKUP(5&amp;TEXT(DATE(YEAR($G116),MONTH($G116),30),"ddd"),$H$33:T$67,T$70,0)),IF(DAY(EOMONTH($G116,0))&lt;31,0,VLOOKUP(5&amp;TEXT(DATE(YEAR($G116),MONTH($G116),31),"ddd"),$H$33:T$67,T$70,0)))*SUMPRODUCT(($H$72:$H$95=$D116)*($G$72:$G$95=$C116)*(T$72:T$95))),"")</f>
        <v>143.53459012230573</v>
      </c>
      <c r="U116" s="139">
        <f>IFERROR(IF($I$69="DOW",IF($E116=5,(((SUMPRODUCT(($H$72:$H$95=$D116)*($G$72:$G$95=$C116)*(U$72:U$95))*(SUMPRODUCT(($H$15:$H$21=$H116)*(U$15:U$21)))))),(((SUMPRODUCT(($H$72:$H$95=$D116)*($G$72:$G$95=$C116)*(U$72:U$95)))-(SUMIFS(U$99:U$426,$C$99:$C$426,$C116,$D$99:$D$426,$D116,$E$99:$E$426,5)))*SUMPRODUCT(($H$9:$H$12=$E116)*(U$9:U$12)))*SUMPRODUCT(($H$24:$H$30=$H116)*(U$24:U$30))),VLOOKUP($E116&amp;$H116,$H$33:U$67,U$70,0)/SUM(U$33:U$60,IF(DAY(EOMONTH($G116,0))&lt;29,0,VLOOKUP(5&amp;TEXT(DATE(YEAR($G116),MONTH($G116),29),"ddd"),$H$33:U$67,U$70,0)),IF(DAY(EOMONTH($G116,0))&lt;30,0,VLOOKUP(5&amp;TEXT(DATE(YEAR($G116),MONTH($G116),30),"ddd"),$H$33:U$67,U$70,0)),IF(DAY(EOMONTH($G116,0))&lt;31,0,VLOOKUP(5&amp;TEXT(DATE(YEAR($G116),MONTH($G116),31),"ddd"),$H$33:U$67,U$70,0)))*SUMPRODUCT(($H$72:$H$95=$D116)*($G$72:$G$95=$C116)*(U$72:U$95))),"")</f>
        <v>30.955974049905457</v>
      </c>
      <c r="V116" s="139">
        <f>IFERROR(IF($I$69="DOW",IF($E116=5,(((SUMPRODUCT(($H$72:$H$95=$D116)*($G$72:$G$95=$C116)*(V$72:V$95))*(SUMPRODUCT(($H$15:$H$21=$H116)*(V$15:V$21)))))),(((SUMPRODUCT(($H$72:$H$95=$D116)*($G$72:$G$95=$C116)*(V$72:V$95)))-(SUMIFS(V$99:V$426,$C$99:$C$426,$C116,$D$99:$D$426,$D116,$E$99:$E$426,5)))*SUMPRODUCT(($H$9:$H$12=$E116)*(V$9:V$12)))*SUMPRODUCT(($H$24:$H$30=$H116)*(V$24:V$30))),VLOOKUP($E116&amp;$H116,$H$33:V$67,V$70,0)/SUM(V$33:V$60,IF(DAY(EOMONTH($G116,0))&lt;29,0,VLOOKUP(5&amp;TEXT(DATE(YEAR($G116),MONTH($G116),29),"ddd"),$H$33:V$67,V$70,0)),IF(DAY(EOMONTH($G116,0))&lt;30,0,VLOOKUP(5&amp;TEXT(DATE(YEAR($G116),MONTH($G116),30),"ddd"),$H$33:V$67,V$70,0)),IF(DAY(EOMONTH($G116,0))&lt;31,0,VLOOKUP(5&amp;TEXT(DATE(YEAR($G116),MONTH($G116),31),"ddd"),$H$33:V$67,V$70,0)))*SUMPRODUCT(($H$72:$H$95=$D116)*($G$72:$G$95=$C116)*(V$72:V$95))),"")</f>
        <v>84.020226075128036</v>
      </c>
      <c r="W116" s="139">
        <f>IFERROR(IF($I$69="DOW",IF($E116=5,(((SUMPRODUCT(($H$72:$H$95=$D116)*($G$72:$G$95=$C116)*(W$72:W$95))*(SUMPRODUCT(($H$15:$H$21=$H116)*(W$15:W$21)))))),(((SUMPRODUCT(($H$72:$H$95=$D116)*($G$72:$G$95=$C116)*(W$72:W$95)))-(SUMIFS(W$99:W$426,$C$99:$C$426,$C116,$D$99:$D$426,$D116,$E$99:$E$426,5)))*SUMPRODUCT(($H$9:$H$12=$E116)*(W$9:W$12)))*SUMPRODUCT(($H$24:$H$30=$H116)*(W$24:W$30))),VLOOKUP($E116&amp;$H116,$H$33:W$67,W$70,0)/SUM(W$33:W$60,IF(DAY(EOMONTH($G116,0))&lt;29,0,VLOOKUP(5&amp;TEXT(DATE(YEAR($G116),MONTH($G116),29),"ddd"),$H$33:W$67,W$70,0)),IF(DAY(EOMONTH($G116,0))&lt;30,0,VLOOKUP(5&amp;TEXT(DATE(YEAR($G116),MONTH($G116),30),"ddd"),$H$33:W$67,W$70,0)),IF(DAY(EOMONTH($G116,0))&lt;31,0,VLOOKUP(5&amp;TEXT(DATE(YEAR($G116),MONTH($G116),31),"ddd"),$H$33:W$67,W$70,0)))*SUMPRODUCT(($H$72:$H$95=$D116)*($G$72:$G$95=$C116)*(W$72:W$95))),"")</f>
        <v>693.30173314323122</v>
      </c>
      <c r="X116" s="139">
        <f>IFERROR(IF($I$69="DOW",IF($E116=5,(((SUMPRODUCT(($H$72:$H$95=$D116)*($G$72:$G$95=$C116)*(X$72:X$95))*(SUMPRODUCT(($H$15:$H$21=$H116)*(X$15:X$21)))))),(((SUMPRODUCT(($H$72:$H$95=$D116)*($G$72:$G$95=$C116)*(X$72:X$95)))-(SUMIFS(X$99:X$426,$C$99:$C$426,$C116,$D$99:$D$426,$D116,$E$99:$E$426,5)))*SUMPRODUCT(($H$9:$H$12=$E116)*(X$9:X$12)))*SUMPRODUCT(($H$24:$H$30=$H116)*(X$24:X$30))),VLOOKUP($E116&amp;$H116,$H$33:X$67,X$70,0)/SUM(X$33:X$60,IF(DAY(EOMONTH($G116,0))&lt;29,0,VLOOKUP(5&amp;TEXT(DATE(YEAR($G116),MONTH($G116),29),"ddd"),$H$33:X$67,X$70,0)),IF(DAY(EOMONTH($G116,0))&lt;30,0,VLOOKUP(5&amp;TEXT(DATE(YEAR($G116),MONTH($G116),30),"ddd"),$H$33:X$67,X$70,0)),IF(DAY(EOMONTH($G116,0))&lt;31,0,VLOOKUP(5&amp;TEXT(DATE(YEAR($G116),MONTH($G116),31),"ddd"),$H$33:X$67,X$70,0)))*SUMPRODUCT(($H$72:$H$95=$D116)*($G$72:$G$95=$C116)*(X$72:X$95))),"")</f>
        <v>127.80371298420776</v>
      </c>
      <c r="Y116" s="139" t="str">
        <f>IFERROR(IF($I$69="DOW",IF($E116=5,(((SUMPRODUCT(($H$72:$H$95=$D116)*($G$72:$G$95=$C116)*(Y$72:Y$95))*(SUMPRODUCT(($H$15:$H$21=$H116)*(Y$15:Y$21)))))),(((SUMPRODUCT(($H$72:$H$95=$D116)*($G$72:$G$95=$C116)*(Y$72:Y$95)))-(SUMIFS(Y$99:Y$426,$C$99:$C$426,$C116,$D$99:$D$426,$D116,$E$99:$E$426,5)))*SUMPRODUCT(($H$9:$H$12=$E116)*(Y$9:Y$12)))*SUMPRODUCT(($H$24:$H$30=$H116)*(Y$24:Y$30))),VLOOKUP($E116&amp;$H116,$H$33:Y$67,Y$70,0)/SUM(Y$33:Y$60,IF(DAY(EOMONTH($G116,0))&lt;29,0,VLOOKUP(5&amp;TEXT(DATE(YEAR($G116),MONTH($G116),29),"ddd"),$H$33:Y$67,Y$70,0)),IF(DAY(EOMONTH($G116,0))&lt;30,0,VLOOKUP(5&amp;TEXT(DATE(YEAR($G116),MONTH($G116),30),"ddd"),$H$33:Y$67,Y$70,0)),IF(DAY(EOMONTH($G116,0))&lt;31,0,VLOOKUP(5&amp;TEXT(DATE(YEAR($G116),MONTH($G116),31),"ddd"),$H$33:Y$67,Y$70,0)))*SUMPRODUCT(($H$72:$H$95=$D116)*($G$72:$G$95=$C116)*(Y$72:Y$95))),"")</f>
        <v/>
      </c>
      <c r="Z116" s="139" t="str">
        <f>IFERROR(IF($I$69="DOW",IF($E116=5,(((SUMPRODUCT(($H$72:$H$95=$D116)*($G$72:$G$95=$C116)*(Z$72:Z$95))*(SUMPRODUCT(($H$15:$H$21=$H116)*(Z$15:Z$21)))))),(((SUMPRODUCT(($H$72:$H$95=$D116)*($G$72:$G$95=$C116)*(Z$72:Z$95)))-(SUMIFS(Z$99:Z$426,$C$99:$C$426,$C116,$D$99:$D$426,$D116,$E$99:$E$426,5)))*SUMPRODUCT(($H$9:$H$12=$E116)*(Z$9:Z$12)))*SUMPRODUCT(($H$24:$H$30=$H116)*(Z$24:Z$30))),VLOOKUP($E116&amp;$H116,$H$33:Z$67,Z$70,0)/SUM(Z$33:Z$60,IF(DAY(EOMONTH($G116,0))&lt;29,0,VLOOKUP(5&amp;TEXT(DATE(YEAR($G116),MONTH($G116),29),"ddd"),$H$33:Z$67,Z$70,0)),IF(DAY(EOMONTH($G116,0))&lt;30,0,VLOOKUP(5&amp;TEXT(DATE(YEAR($G116),MONTH($G116),30),"ddd"),$H$33:Z$67,Z$70,0)),IF(DAY(EOMONTH($G116,0))&lt;31,0,VLOOKUP(5&amp;TEXT(DATE(YEAR($G116),MONTH($G116),31),"ddd"),$H$33:Z$67,Z$70,0)))*SUMPRODUCT(($H$72:$H$95=$D116)*($G$72:$G$95=$C116)*(Z$72:Z$95))),"")</f>
        <v/>
      </c>
      <c r="AA116" s="139" t="str">
        <f>IFERROR(IF($I$69="DOW",IF($E116=5,(((SUMPRODUCT(($H$72:$H$95=$D116)*($G$72:$G$95=$C116)*(AA$72:AA$95))*(SUMPRODUCT(($H$15:$H$21=$H116)*(AA$15:AA$21)))))),(((SUMPRODUCT(($H$72:$H$95=$D116)*($G$72:$G$95=$C116)*(AA$72:AA$95)))-(SUMIFS(AA$99:AA$426,$C$99:$C$426,$C116,$D$99:$D$426,$D116,$E$99:$E$426,5)))*SUMPRODUCT(($H$9:$H$12=$E116)*(AA$9:AA$12)))*SUMPRODUCT(($H$24:$H$30=$H116)*(AA$24:AA$30))),VLOOKUP($E116&amp;$H116,$H$33:AA$67,AA$70,0)/SUM(AA$33:AA$60,IF(DAY(EOMONTH($G116,0))&lt;29,0,VLOOKUP(5&amp;TEXT(DATE(YEAR($G116),MONTH($G116),29),"ddd"),$H$33:AA$67,AA$70,0)),IF(DAY(EOMONTH($G116,0))&lt;30,0,VLOOKUP(5&amp;TEXT(DATE(YEAR($G116),MONTH($G116),30),"ddd"),$H$33:AA$67,AA$70,0)),IF(DAY(EOMONTH($G116,0))&lt;31,0,VLOOKUP(5&amp;TEXT(DATE(YEAR($G116),MONTH($G116),31),"ddd"),$H$33:AA$67,AA$70,0)))*SUMPRODUCT(($H$72:$H$95=$D116)*($G$72:$G$95=$C116)*(AA$72:AA$95))),"")</f>
        <v/>
      </c>
      <c r="AB116" s="139" t="str">
        <f>IFERROR(IF($I$69="DOW",IF($E116=5,(((SUMPRODUCT(($H$72:$H$95=$D116)*($G$72:$G$95=$C116)*(AB$72:AB$95))*(SUMPRODUCT(($H$15:$H$21=$H116)*(AB$15:AB$21)))))),(((SUMPRODUCT(($H$72:$H$95=$D116)*($G$72:$G$95=$C116)*(AB$72:AB$95)))-(SUMIFS(AB$99:AB$426,$C$99:$C$426,$C116,$D$99:$D$426,$D116,$E$99:$E$426,5)))*SUMPRODUCT(($H$9:$H$12=$E116)*(AB$9:AB$12)))*SUMPRODUCT(($H$24:$H$30=$H116)*(AB$24:AB$30))),VLOOKUP($E116&amp;$H116,$H$33:AB$67,AB$70,0)/SUM(AB$33:AB$60,IF(DAY(EOMONTH($G116,0))&lt;29,0,VLOOKUP(5&amp;TEXT(DATE(YEAR($G116),MONTH($G116),29),"ddd"),$H$33:AB$67,AB$70,0)),IF(DAY(EOMONTH($G116,0))&lt;30,0,VLOOKUP(5&amp;TEXT(DATE(YEAR($G116),MONTH($G116),30),"ddd"),$H$33:AB$67,AB$70,0)),IF(DAY(EOMONTH($G116,0))&lt;31,0,VLOOKUP(5&amp;TEXT(DATE(YEAR($G116),MONTH($G116),31),"ddd"),$H$33:AB$67,AB$70,0)))*SUMPRODUCT(($H$72:$H$95=$D116)*($G$72:$G$95=$C116)*(AB$72:AB$95))),"")</f>
        <v/>
      </c>
      <c r="AC116" s="237"/>
      <c r="AD116" s="179"/>
      <c r="AE116" s="207"/>
      <c r="AF116" s="139"/>
      <c r="AG116" s="139"/>
      <c r="AH116" s="139"/>
      <c r="AI116" s="139"/>
      <c r="AJ116" s="139"/>
      <c r="AK116" s="139"/>
      <c r="AL116" s="139"/>
      <c r="AM116" s="139"/>
      <c r="AN116" s="139"/>
      <c r="AO116" s="139"/>
      <c r="AP116" s="139"/>
      <c r="AQ116" s="139"/>
      <c r="AR116" s="139"/>
      <c r="AS116" s="139"/>
      <c r="AT116" s="139"/>
      <c r="AU116" s="139"/>
      <c r="AV116" s="139"/>
      <c r="AW116" s="139"/>
      <c r="AX116" s="139"/>
      <c r="AY116" s="236"/>
      <c r="AZ116" s="179"/>
      <c r="BA116" s="209">
        <f t="shared" si="23"/>
        <v>265.66227311394579</v>
      </c>
      <c r="BB116" s="180">
        <f t="shared" si="24"/>
        <v>271.43669893458656</v>
      </c>
      <c r="BC116" s="180">
        <f t="shared" si="25"/>
        <v>114.99778489710832</v>
      </c>
      <c r="BD116" s="180">
        <f t="shared" si="26"/>
        <v>32.611710895033617</v>
      </c>
      <c r="BE116" s="180">
        <f t="shared" si="27"/>
        <v>502.54071661442038</v>
      </c>
      <c r="BF116" s="180">
        <f t="shared" si="28"/>
        <v>97.000086659914928</v>
      </c>
      <c r="BG116" s="180">
        <f t="shared" si="29"/>
        <v>339.0460614416217</v>
      </c>
      <c r="BH116" s="180">
        <f t="shared" si="30"/>
        <v>3363.2118487826647</v>
      </c>
      <c r="BI116" s="180">
        <f t="shared" si="31"/>
        <v>2442.6677863950317</v>
      </c>
      <c r="BJ116" s="180">
        <f t="shared" si="67"/>
        <v>178.68634139754886</v>
      </c>
      <c r="BK116" s="180">
        <f t="shared" si="32"/>
        <v>98.483532458839392</v>
      </c>
      <c r="BL116" s="180">
        <f t="shared" si="33"/>
        <v>143.53459012230573</v>
      </c>
      <c r="BM116" s="180">
        <f t="shared" si="34"/>
        <v>30.955974049905457</v>
      </c>
      <c r="BN116" s="180">
        <f t="shared" si="35"/>
        <v>84.020226075128036</v>
      </c>
      <c r="BO116" s="180">
        <f t="shared" si="36"/>
        <v>693.30173314323122</v>
      </c>
      <c r="BP116" s="180">
        <f t="shared" si="37"/>
        <v>127.80371298420776</v>
      </c>
      <c r="BQ116" s="180">
        <f t="shared" si="38"/>
        <v>0</v>
      </c>
      <c r="BR116" s="180">
        <f t="shared" si="39"/>
        <v>0</v>
      </c>
      <c r="BS116" s="180">
        <f t="shared" si="40"/>
        <v>0</v>
      </c>
      <c r="BT116" s="180">
        <f t="shared" si="41"/>
        <v>0</v>
      </c>
      <c r="BV116" s="214">
        <f t="shared" si="68"/>
        <v>42661</v>
      </c>
      <c r="BW116" s="175" t="str">
        <f t="shared" si="69"/>
        <v>Oct</v>
      </c>
      <c r="BX116" s="175">
        <f t="shared" si="70"/>
        <v>2016</v>
      </c>
      <c r="BY116" s="176">
        <f t="shared" si="42"/>
        <v>266.33948322164548</v>
      </c>
      <c r="BZ116" s="176">
        <f t="shared" si="43"/>
        <v>272.63454252622324</v>
      </c>
      <c r="CA116" s="176">
        <f t="shared" si="44"/>
        <v>112.74540920281467</v>
      </c>
      <c r="CB116" s="176">
        <f t="shared" si="45"/>
        <v>32.651165226047155</v>
      </c>
      <c r="CC116" s="176">
        <f t="shared" si="46"/>
        <v>495.58504526010057</v>
      </c>
      <c r="CD116" s="176">
        <f t="shared" si="47"/>
        <v>95.491352762790711</v>
      </c>
      <c r="CE116" s="176">
        <f t="shared" si="48"/>
        <v>339.04606144162176</v>
      </c>
      <c r="CF116" s="176">
        <f t="shared" si="49"/>
        <v>3391.0769284211374</v>
      </c>
      <c r="CG116" s="176">
        <f t="shared" si="50"/>
        <v>2430.3094547510591</v>
      </c>
      <c r="CH116" s="176">
        <f t="shared" si="51"/>
        <v>178.6863413975488</v>
      </c>
      <c r="CI116" s="176">
        <f t="shared" si="52"/>
        <v>98.483532458839406</v>
      </c>
      <c r="CJ116" s="176">
        <f t="shared" si="53"/>
        <v>143.53459012230576</v>
      </c>
      <c r="CK116" s="176">
        <f t="shared" si="54"/>
        <v>30.955974049905457</v>
      </c>
      <c r="CL116" s="176">
        <f t="shared" si="55"/>
        <v>84.020226075128036</v>
      </c>
      <c r="CM116" s="176">
        <f t="shared" si="56"/>
        <v>699.28092288478661</v>
      </c>
      <c r="CN116" s="176">
        <f t="shared" si="57"/>
        <v>127.47036302732384</v>
      </c>
      <c r="CO116" s="176">
        <f t="shared" si="58"/>
        <v>0</v>
      </c>
      <c r="CP116" s="176">
        <f t="shared" si="59"/>
        <v>0</v>
      </c>
      <c r="CQ116" s="176">
        <f t="shared" si="60"/>
        <v>0</v>
      </c>
      <c r="CR116" s="215">
        <f t="shared" si="61"/>
        <v>0</v>
      </c>
      <c r="CS116" s="6"/>
      <c r="CT116" s="6"/>
      <c r="CU116" s="6"/>
      <c r="CV116" s="6"/>
      <c r="CW116" s="6"/>
      <c r="CX116" s="6"/>
      <c r="CY116" s="6"/>
      <c r="CZ116" s="6"/>
      <c r="DA116" s="6"/>
      <c r="DB116" s="6"/>
    </row>
    <row r="117" spans="1:16384" outlineLevel="1" x14ac:dyDescent="0.25">
      <c r="A117" s="160"/>
      <c r="B117" s="197">
        <f t="shared" si="62"/>
        <v>42662</v>
      </c>
      <c r="C117" s="108">
        <f t="shared" si="63"/>
        <v>2016</v>
      </c>
      <c r="D117" s="109" t="str">
        <f t="shared" si="22"/>
        <v>Oct</v>
      </c>
      <c r="E117" s="109">
        <f t="shared" si="64"/>
        <v>3</v>
      </c>
      <c r="F117" s="109">
        <f t="shared" si="65"/>
        <v>43</v>
      </c>
      <c r="G117" s="110">
        <f t="shared" si="71"/>
        <v>42662</v>
      </c>
      <c r="H117" s="109" t="str">
        <f t="shared" si="66"/>
        <v>Wed</v>
      </c>
      <c r="I117" s="139">
        <f>IFERROR(IF($I$69="DOW",IF($E117=5,(((SUMPRODUCT(($H$72:$H$95=$D117)*($G$72:$G$95=$C117)*(I$72:I$95))*(SUMPRODUCT(($H$15:$H$21=$H117)*(I$15:I$21)))))),(((SUMPRODUCT(($H$72:$H$95=$D117)*($G$72:$G$95=$C117)*(I$72:I$95)))-(SUMIFS(I$99:I$426,$C$99:$C$426,$C117,$D$99:$D$426,$D117,$E$99:$E$426,5)))*SUMPRODUCT(($H$9:$H$12=$E117)*(I$9:I$12)))*SUMPRODUCT(($H$24:$H$30=$H117)*(I$24:I$30))),VLOOKUP($E117&amp;$H117,$H$33:I$67,I$70,0)/SUM(I$33:I$60,IF(DAY(EOMONTH($G117,0))&lt;29,0,VLOOKUP(5&amp;TEXT(DATE(YEAR($G117),MONTH($G117),29),"ddd"),$H$33:I$67,I$70,0)),IF(DAY(EOMONTH($G117,0))&lt;30,0,VLOOKUP(5&amp;TEXT(DATE(YEAR($G117),MONTH($G117),30),"ddd"),$H$33:I$67,I$70,0)),IF(DAY(EOMONTH($G117,0))&lt;31,0,VLOOKUP(5&amp;TEXT(DATE(YEAR($G117),MONTH($G117),31),"ddd"),$H$33:I$67,I$70,0)))*SUMPRODUCT(($H$72:$H$95=$D117)*($G$72:$G$95=$C117)*(I$72:I$95))),"")</f>
        <v>269.78224650014113</v>
      </c>
      <c r="J117" s="139">
        <f>IFERROR(IF($I$69="DOW",IF($E117=5,(((SUMPRODUCT(($H$72:$H$95=$D117)*($G$72:$G$95=$C117)*(J$72:J$95))*(SUMPRODUCT(($H$15:$H$21=$H117)*(J$15:J$21)))))),(((SUMPRODUCT(($H$72:$H$95=$D117)*($G$72:$G$95=$C117)*(J$72:J$95)))-(SUMIFS(J$99:J$426,$C$99:$C$426,$C117,$D$99:$D$426,$D117,$E$99:$E$426,5)))*SUMPRODUCT(($H$9:$H$12=$E117)*(J$9:J$12)))*SUMPRODUCT(($H$24:$H$30=$H117)*(J$24:J$30))),VLOOKUP($E117&amp;$H117,$H$33:J$67,J$70,0)/SUM(J$33:J$60,IF(DAY(EOMONTH($G117,0))&lt;29,0,VLOOKUP(5&amp;TEXT(DATE(YEAR($G117),MONTH($G117),29),"ddd"),$H$33:J$67,J$70,0)),IF(DAY(EOMONTH($G117,0))&lt;30,0,VLOOKUP(5&amp;TEXT(DATE(YEAR($G117),MONTH($G117),30),"ddd"),$H$33:J$67,J$70,0)),IF(DAY(EOMONTH($G117,0))&lt;31,0,VLOOKUP(5&amp;TEXT(DATE(YEAR($G117),MONTH($G117),31),"ddd"),$H$33:J$67,J$70,0)))*SUMPRODUCT(($H$72:$H$95=$D117)*($G$72:$G$95=$C117)*(J$72:J$95))),"")</f>
        <v>294.67726163677258</v>
      </c>
      <c r="K117" s="139">
        <f>IFERROR(IF($I$69="DOW",IF($E117=5,(((SUMPRODUCT(($H$72:$H$95=$D117)*($G$72:$G$95=$C117)*(K$72:K$95))*(SUMPRODUCT(($H$15:$H$21=$H117)*(K$15:K$21)))))),(((SUMPRODUCT(($H$72:$H$95=$D117)*($G$72:$G$95=$C117)*(K$72:K$95)))-(SUMIFS(K$99:K$426,$C$99:$C$426,$C117,$D$99:$D$426,$D117,$E$99:$E$426,5)))*SUMPRODUCT(($H$9:$H$12=$E117)*(K$9:K$12)))*SUMPRODUCT(($H$24:$H$30=$H117)*(K$24:K$30))),VLOOKUP($E117&amp;$H117,$H$33:K$67,K$70,0)/SUM(K$33:K$60,IF(DAY(EOMONTH($G117,0))&lt;29,0,VLOOKUP(5&amp;TEXT(DATE(YEAR($G117),MONTH($G117),29),"ddd"),$H$33:K$67,K$70,0)),IF(DAY(EOMONTH($G117,0))&lt;30,0,VLOOKUP(5&amp;TEXT(DATE(YEAR($G117),MONTH($G117),30),"ddd"),$H$33:K$67,K$70,0)),IF(DAY(EOMONTH($G117,0))&lt;31,0,VLOOKUP(5&amp;TEXT(DATE(YEAR($G117),MONTH($G117),31),"ddd"),$H$33:K$67,K$70,0)))*SUMPRODUCT(($H$72:$H$95=$D117)*($G$72:$G$95=$C117)*(K$72:K$95))),"")</f>
        <v>116.96814591217468</v>
      </c>
      <c r="L117" s="139">
        <f>IFERROR(IF($I$69="DOW",IF($E117=5,(((SUMPRODUCT(($H$72:$H$95=$D117)*($G$72:$G$95=$C117)*(L$72:L$95))*(SUMPRODUCT(($H$15:$H$21=$H117)*(L$15:L$21)))))),(((SUMPRODUCT(($H$72:$H$95=$D117)*($G$72:$G$95=$C117)*(L$72:L$95)))-(SUMIFS(L$99:L$426,$C$99:$C$426,$C117,$D$99:$D$426,$D117,$E$99:$E$426,5)))*SUMPRODUCT(($H$9:$H$12=$E117)*(L$9:L$12)))*SUMPRODUCT(($H$24:$H$30=$H117)*(L$24:L$30))),VLOOKUP($E117&amp;$H117,$H$33:L$67,L$70,0)/SUM(L$33:L$60,IF(DAY(EOMONTH($G117,0))&lt;29,0,VLOOKUP(5&amp;TEXT(DATE(YEAR($G117),MONTH($G117),29),"ddd"),$H$33:L$67,L$70,0)),IF(DAY(EOMONTH($G117,0))&lt;30,0,VLOOKUP(5&amp;TEXT(DATE(YEAR($G117),MONTH($G117),30),"ddd"),$H$33:L$67,L$70,0)),IF(DAY(EOMONTH($G117,0))&lt;31,0,VLOOKUP(5&amp;TEXT(DATE(YEAR($G117),MONTH($G117),31),"ddd"),$H$33:L$67,L$70,0)))*SUMPRODUCT(($H$72:$H$95=$D117)*($G$72:$G$95=$C117)*(L$72:L$95))),"")</f>
        <v>25.634885624102967</v>
      </c>
      <c r="M117" s="139">
        <f>IFERROR(IF($I$69="DOW",IF($E117=5,(((SUMPRODUCT(($H$72:$H$95=$D117)*($G$72:$G$95=$C117)*(M$72:M$95))*(SUMPRODUCT(($H$15:$H$21=$H117)*(M$15:M$21)))))),(((SUMPRODUCT(($H$72:$H$95=$D117)*($G$72:$G$95=$C117)*(M$72:M$95)))-(SUMIFS(M$99:M$426,$C$99:$C$426,$C117,$D$99:$D$426,$D117,$E$99:$E$426,5)))*SUMPRODUCT(($H$9:$H$12=$E117)*(M$9:M$12)))*SUMPRODUCT(($H$24:$H$30=$H117)*(M$24:M$30))),VLOOKUP($E117&amp;$H117,$H$33:M$67,M$70,0)/SUM(M$33:M$60,IF(DAY(EOMONTH($G117,0))&lt;29,0,VLOOKUP(5&amp;TEXT(DATE(YEAR($G117),MONTH($G117),29),"ddd"),$H$33:M$67,M$70,0)),IF(DAY(EOMONTH($G117,0))&lt;30,0,VLOOKUP(5&amp;TEXT(DATE(YEAR($G117),MONTH($G117),30),"ddd"),$H$33:M$67,M$70,0)),IF(DAY(EOMONTH($G117,0))&lt;31,0,VLOOKUP(5&amp;TEXT(DATE(YEAR($G117),MONTH($G117),31),"ddd"),$H$33:M$67,M$70,0)))*SUMPRODUCT(($H$72:$H$95=$D117)*($G$72:$G$95=$C117)*(M$72:M$95))),"")</f>
        <v>574.96366122888537</v>
      </c>
      <c r="N117" s="139">
        <f>IFERROR(IF($I$69="DOW",IF($E117=5,(((SUMPRODUCT(($H$72:$H$95=$D117)*($G$72:$G$95=$C117)*(N$72:N$95))*(SUMPRODUCT(($H$15:$H$21=$H117)*(N$15:N$21)))))),(((SUMPRODUCT(($H$72:$H$95=$D117)*($G$72:$G$95=$C117)*(N$72:N$95)))-(SUMIFS(N$99:N$426,$C$99:$C$426,$C117,$D$99:$D$426,$D117,$E$99:$E$426,5)))*SUMPRODUCT(($H$9:$H$12=$E117)*(N$9:N$12)))*SUMPRODUCT(($H$24:$H$30=$H117)*(N$24:N$30))),VLOOKUP($E117&amp;$H117,$H$33:N$67,N$70,0)/SUM(N$33:N$60,IF(DAY(EOMONTH($G117,0))&lt;29,0,VLOOKUP(5&amp;TEXT(DATE(YEAR($G117),MONTH($G117),29),"ddd"),$H$33:N$67,N$70,0)),IF(DAY(EOMONTH($G117,0))&lt;30,0,VLOOKUP(5&amp;TEXT(DATE(YEAR($G117),MONTH($G117),30),"ddd"),$H$33:N$67,N$70,0)),IF(DAY(EOMONTH($G117,0))&lt;31,0,VLOOKUP(5&amp;TEXT(DATE(YEAR($G117),MONTH($G117),31),"ddd"),$H$33:N$67,N$70,0)))*SUMPRODUCT(($H$72:$H$95=$D117)*($G$72:$G$95=$C117)*(N$72:N$95))),"")</f>
        <v>95.904726666154176</v>
      </c>
      <c r="O117" s="139">
        <f>IFERROR(IF($I$69="DOW",IF($E117=5,(((SUMPRODUCT(($H$72:$H$95=$D117)*($G$72:$G$95=$C117)*(O$72:O$95))*(SUMPRODUCT(($H$15:$H$21=$H117)*(O$15:O$21)))))),(((SUMPRODUCT(($H$72:$H$95=$D117)*($G$72:$G$95=$C117)*(O$72:O$95)))-(SUMIFS(O$99:O$426,$C$99:$C$426,$C117,$D$99:$D$426,$D117,$E$99:$E$426,5)))*SUMPRODUCT(($H$9:$H$12=$E117)*(O$9:O$12)))*SUMPRODUCT(($H$24:$H$30=$H117)*(O$24:O$30))),VLOOKUP($E117&amp;$H117,$H$33:O$67,O$70,0)/SUM(O$33:O$60,IF(DAY(EOMONTH($G117,0))&lt;29,0,VLOOKUP(5&amp;TEXT(DATE(YEAR($G117),MONTH($G117),29),"ddd"),$H$33:O$67,O$70,0)),IF(DAY(EOMONTH($G117,0))&lt;30,0,VLOOKUP(5&amp;TEXT(DATE(YEAR($G117),MONTH($G117),30),"ddd"),$H$33:O$67,O$70,0)),IF(DAY(EOMONTH($G117,0))&lt;31,0,VLOOKUP(5&amp;TEXT(DATE(YEAR($G117),MONTH($G117),31),"ddd"),$H$33:O$67,O$70,0)))*SUMPRODUCT(($H$72:$H$95=$D117)*($G$72:$G$95=$C117)*(O$72:O$95))),"")</f>
        <v>350.05220279668669</v>
      </c>
      <c r="P117" s="139">
        <f>IFERROR(IF($I$69="DOW",IF($E117=5,(((SUMPRODUCT(($H$72:$H$95=$D117)*($G$72:$G$95=$C117)*(P$72:P$95))*(SUMPRODUCT(($H$15:$H$21=$H117)*(P$15:P$21)))))),(((SUMPRODUCT(($H$72:$H$95=$D117)*($G$72:$G$95=$C117)*(P$72:P$95)))-(SUMIFS(P$99:P$426,$C$99:$C$426,$C117,$D$99:$D$426,$D117,$E$99:$E$426,5)))*SUMPRODUCT(($H$9:$H$12=$E117)*(P$9:P$12)))*SUMPRODUCT(($H$24:$H$30=$H117)*(P$24:P$30))),VLOOKUP($E117&amp;$H117,$H$33:P$67,P$70,0)/SUM(P$33:P$60,IF(DAY(EOMONTH($G117,0))&lt;29,0,VLOOKUP(5&amp;TEXT(DATE(YEAR($G117),MONTH($G117),29),"ddd"),$H$33:P$67,P$70,0)),IF(DAY(EOMONTH($G117,0))&lt;30,0,VLOOKUP(5&amp;TEXT(DATE(YEAR($G117),MONTH($G117),30),"ddd"),$H$33:P$67,P$70,0)),IF(DAY(EOMONTH($G117,0))&lt;31,0,VLOOKUP(5&amp;TEXT(DATE(YEAR($G117),MONTH($G117),31),"ddd"),$H$33:P$67,P$70,0)))*SUMPRODUCT(($H$72:$H$95=$D117)*($G$72:$G$95=$C117)*(P$72:P$95))),"")</f>
        <v>3169.1178992842511</v>
      </c>
      <c r="Q117" s="139">
        <f>IFERROR(IF($I$69="DOW",IF($E117=5,(((SUMPRODUCT(($H$72:$H$95=$D117)*($G$72:$G$95=$C117)*(Q$72:Q$95))*(SUMPRODUCT(($H$15:$H$21=$H117)*(Q$15:Q$21)))))),(((SUMPRODUCT(($H$72:$H$95=$D117)*($G$72:$G$95=$C117)*(Q$72:Q$95)))-(SUMIFS(Q$99:Q$426,$C$99:$C$426,$C117,$D$99:$D$426,$D117,$E$99:$E$426,5)))*SUMPRODUCT(($H$9:$H$12=$E117)*(Q$9:Q$12)))*SUMPRODUCT(($H$24:$H$30=$H117)*(Q$24:Q$30))),VLOOKUP($E117&amp;$H117,$H$33:Q$67,Q$70,0)/SUM(Q$33:Q$60,IF(DAY(EOMONTH($G117,0))&lt;29,0,VLOOKUP(5&amp;TEXT(DATE(YEAR($G117),MONTH($G117),29),"ddd"),$H$33:Q$67,Q$70,0)),IF(DAY(EOMONTH($G117,0))&lt;30,0,VLOOKUP(5&amp;TEXT(DATE(YEAR($G117),MONTH($G117),30),"ddd"),$H$33:Q$67,Q$70,0)),IF(DAY(EOMONTH($G117,0))&lt;31,0,VLOOKUP(5&amp;TEXT(DATE(YEAR($G117),MONTH($G117),31),"ddd"),$H$33:Q$67,Q$70,0)))*SUMPRODUCT(($H$72:$H$95=$D117)*($G$72:$G$95=$C117)*(Q$72:Q$95))),"")</f>
        <v>2396.3575887550801</v>
      </c>
      <c r="R117" s="139">
        <f>IFERROR(IF($I$69="DOW",IF($E117=5,(((SUMPRODUCT(($H$72:$H$95=$D117)*($G$72:$G$95=$C117)*(R$72:R$95))*(SUMPRODUCT(($H$15:$H$21=$H117)*(R$15:R$21)))))),(((SUMPRODUCT(($H$72:$H$95=$D117)*($G$72:$G$95=$C117)*(R$72:R$95)))-(SUMIFS(R$99:R$426,$C$99:$C$426,$C117,$D$99:$D$426,$D117,$E$99:$E$426,5)))*SUMPRODUCT(($H$9:$H$12=$E117)*(R$9:R$12)))*SUMPRODUCT(($H$24:$H$30=$H117)*(R$24:R$30))),VLOOKUP($E117&amp;$H117,$H$33:R$67,R$70,0)/SUM(R$33:R$60,IF(DAY(EOMONTH($G117,0))&lt;29,0,VLOOKUP(5&amp;TEXT(DATE(YEAR($G117),MONTH($G117),29),"ddd"),$H$33:R$67,R$70,0)),IF(DAY(EOMONTH($G117,0))&lt;30,0,VLOOKUP(5&amp;TEXT(DATE(YEAR($G117),MONTH($G117),30),"ddd"),$H$33:R$67,R$70,0)),IF(DAY(EOMONTH($G117,0))&lt;31,0,VLOOKUP(5&amp;TEXT(DATE(YEAR($G117),MONTH($G117),31),"ddd"),$H$33:R$67,R$70,0)))*SUMPRODUCT(($H$72:$H$95=$D117)*($G$72:$G$95=$C117)*(R$72:R$95))),"")</f>
        <v>186.88972029808207</v>
      </c>
      <c r="S117" s="139">
        <f>IFERROR(IF($I$69="DOW",IF($E117=5,(((SUMPRODUCT(($H$72:$H$95=$D117)*($G$72:$G$95=$C117)*(S$72:S$95))*(SUMPRODUCT(($H$15:$H$21=$H117)*(S$15:S$21)))))),(((SUMPRODUCT(($H$72:$H$95=$D117)*($G$72:$G$95=$C117)*(S$72:S$95)))-(SUMIFS(S$99:S$426,$C$99:$C$426,$C117,$D$99:$D$426,$D117,$E$99:$E$426,5)))*SUMPRODUCT(($H$9:$H$12=$E117)*(S$9:S$12)))*SUMPRODUCT(($H$24:$H$30=$H117)*(S$24:S$30))),VLOOKUP($E117&amp;$H117,$H$33:S$67,S$70,0)/SUM(S$33:S$60,IF(DAY(EOMONTH($G117,0))&lt;29,0,VLOOKUP(5&amp;TEXT(DATE(YEAR($G117),MONTH($G117),29),"ddd"),$H$33:S$67,S$70,0)),IF(DAY(EOMONTH($G117,0))&lt;30,0,VLOOKUP(5&amp;TEXT(DATE(YEAR($G117),MONTH($G117),30),"ddd"),$H$33:S$67,S$70,0)),IF(DAY(EOMONTH($G117,0))&lt;31,0,VLOOKUP(5&amp;TEXT(DATE(YEAR($G117),MONTH($G117),31),"ddd"),$H$33:S$67,S$70,0)))*SUMPRODUCT(($H$72:$H$95=$D117)*($G$72:$G$95=$C117)*(S$72:S$95))),"")</f>
        <v>92.786040752090713</v>
      </c>
      <c r="T117" s="139">
        <f>IFERROR(IF($I$69="DOW",IF($E117=5,(((SUMPRODUCT(($H$72:$H$95=$D117)*($G$72:$G$95=$C117)*(T$72:T$95))*(SUMPRODUCT(($H$15:$H$21=$H117)*(T$15:T$21)))))),(((SUMPRODUCT(($H$72:$H$95=$D117)*($G$72:$G$95=$C117)*(T$72:T$95)))-(SUMIFS(T$99:T$426,$C$99:$C$426,$C117,$D$99:$D$426,$D117,$E$99:$E$426,5)))*SUMPRODUCT(($H$9:$H$12=$E117)*(T$9:T$12)))*SUMPRODUCT(($H$24:$H$30=$H117)*(T$24:T$30))),VLOOKUP($E117&amp;$H117,$H$33:T$67,T$70,0)/SUM(T$33:T$60,IF(DAY(EOMONTH($G117,0))&lt;29,0,VLOOKUP(5&amp;TEXT(DATE(YEAR($G117),MONTH($G117),29),"ddd"),$H$33:T$67,T$70,0)),IF(DAY(EOMONTH($G117,0))&lt;30,0,VLOOKUP(5&amp;TEXT(DATE(YEAR($G117),MONTH($G117),30),"ddd"),$H$33:T$67,T$70,0)),IF(DAY(EOMONTH($G117,0))&lt;31,0,VLOOKUP(5&amp;TEXT(DATE(YEAR($G117),MONTH($G117),31),"ddd"),$H$33:T$67,T$70,0)))*SUMPRODUCT(($H$72:$H$95=$D117)*($G$72:$G$95=$C117)*(T$72:T$95))),"")</f>
        <v>124.52877265025268</v>
      </c>
      <c r="U117" s="139">
        <f>IFERROR(IF($I$69="DOW",IF($E117=5,(((SUMPRODUCT(($H$72:$H$95=$D117)*($G$72:$G$95=$C117)*(U$72:U$95))*(SUMPRODUCT(($H$15:$H$21=$H117)*(U$15:U$21)))))),(((SUMPRODUCT(($H$72:$H$95=$D117)*($G$72:$G$95=$C117)*(U$72:U$95)))-(SUMIFS(U$99:U$426,$C$99:$C$426,$C117,$D$99:$D$426,$D117,$E$99:$E$426,5)))*SUMPRODUCT(($H$9:$H$12=$E117)*(U$9:U$12)))*SUMPRODUCT(($H$24:$H$30=$H117)*(U$24:U$30))),VLOOKUP($E117&amp;$H117,$H$33:U$67,U$70,0)/SUM(U$33:U$60,IF(DAY(EOMONTH($G117,0))&lt;29,0,VLOOKUP(5&amp;TEXT(DATE(YEAR($G117),MONTH($G117),29),"ddd"),$H$33:U$67,U$70,0)),IF(DAY(EOMONTH($G117,0))&lt;30,0,VLOOKUP(5&amp;TEXT(DATE(YEAR($G117),MONTH($G117),30),"ddd"),$H$33:U$67,U$70,0)),IF(DAY(EOMONTH($G117,0))&lt;31,0,VLOOKUP(5&amp;TEXT(DATE(YEAR($G117),MONTH($G117),31),"ddd"),$H$33:U$67,U$70,0)))*SUMPRODUCT(($H$72:$H$95=$D117)*($G$72:$G$95=$C117)*(U$72:U$95))),"")</f>
        <v>30.490253329166833</v>
      </c>
      <c r="V117" s="139">
        <f>IFERROR(IF($I$69="DOW",IF($E117=5,(((SUMPRODUCT(($H$72:$H$95=$D117)*($G$72:$G$95=$C117)*(V$72:V$95))*(SUMPRODUCT(($H$15:$H$21=$H117)*(V$15:V$21)))))),(((SUMPRODUCT(($H$72:$H$95=$D117)*($G$72:$G$95=$C117)*(V$72:V$95)))-(SUMIFS(V$99:V$426,$C$99:$C$426,$C117,$D$99:$D$426,$D117,$E$99:$E$426,5)))*SUMPRODUCT(($H$9:$H$12=$E117)*(V$9:V$12)))*SUMPRODUCT(($H$24:$H$30=$H117)*(V$24:V$30))),VLOOKUP($E117&amp;$H117,$H$33:V$67,V$70,0)/SUM(V$33:V$60,IF(DAY(EOMONTH($G117,0))&lt;29,0,VLOOKUP(5&amp;TEXT(DATE(YEAR($G117),MONTH($G117),29),"ddd"),$H$33:V$67,V$70,0)),IF(DAY(EOMONTH($G117,0))&lt;30,0,VLOOKUP(5&amp;TEXT(DATE(YEAR($G117),MONTH($G117),30),"ddd"),$H$33:V$67,V$70,0)),IF(DAY(EOMONTH($G117,0))&lt;31,0,VLOOKUP(5&amp;TEXT(DATE(YEAR($G117),MONTH($G117),31),"ddd"),$H$33:V$67,V$70,0)))*SUMPRODUCT(($H$72:$H$95=$D117)*($G$72:$G$95=$C117)*(V$72:V$95))),"")</f>
        <v>86.768913102815105</v>
      </c>
      <c r="W117" s="139">
        <f>IFERROR(IF($I$69="DOW",IF($E117=5,(((SUMPRODUCT(($H$72:$H$95=$D117)*($G$72:$G$95=$C117)*(W$72:W$95))*(SUMPRODUCT(($H$15:$H$21=$H117)*(W$15:W$21)))))),(((SUMPRODUCT(($H$72:$H$95=$D117)*($G$72:$G$95=$C117)*(W$72:W$95)))-(SUMIFS(W$99:W$426,$C$99:$C$426,$C117,$D$99:$D$426,$D117,$E$99:$E$426,5)))*SUMPRODUCT(($H$9:$H$12=$E117)*(W$9:W$12)))*SUMPRODUCT(($H$24:$H$30=$H117)*(W$24:W$30))),VLOOKUP($E117&amp;$H117,$H$33:W$67,W$70,0)/SUM(W$33:W$60,IF(DAY(EOMONTH($G117,0))&lt;29,0,VLOOKUP(5&amp;TEXT(DATE(YEAR($G117),MONTH($G117),29),"ddd"),$H$33:W$67,W$70,0)),IF(DAY(EOMONTH($G117,0))&lt;30,0,VLOOKUP(5&amp;TEXT(DATE(YEAR($G117),MONTH($G117),30),"ddd"),$H$33:W$67,W$70,0)),IF(DAY(EOMONTH($G117,0))&lt;31,0,VLOOKUP(5&amp;TEXT(DATE(YEAR($G117),MONTH($G117),31),"ddd"),$H$33:W$67,W$70,0)))*SUMPRODUCT(($H$72:$H$95=$D117)*($G$72:$G$95=$C117)*(W$72:W$95))),"")</f>
        <v>628.10989553761101</v>
      </c>
      <c r="X117" s="139">
        <f>IFERROR(IF($I$69="DOW",IF($E117=5,(((SUMPRODUCT(($H$72:$H$95=$D117)*($G$72:$G$95=$C117)*(X$72:X$95))*(SUMPRODUCT(($H$15:$H$21=$H117)*(X$15:X$21)))))),(((SUMPRODUCT(($H$72:$H$95=$D117)*($G$72:$G$95=$C117)*(X$72:X$95)))-(SUMIFS(X$99:X$426,$C$99:$C$426,$C117,$D$99:$D$426,$D117,$E$99:$E$426,5)))*SUMPRODUCT(($H$9:$H$12=$E117)*(X$9:X$12)))*SUMPRODUCT(($H$24:$H$30=$H117)*(X$24:X$30))),VLOOKUP($E117&amp;$H117,$H$33:X$67,X$70,0)/SUM(X$33:X$60,IF(DAY(EOMONTH($G117,0))&lt;29,0,VLOOKUP(5&amp;TEXT(DATE(YEAR($G117),MONTH($G117),29),"ddd"),$H$33:X$67,X$70,0)),IF(DAY(EOMONTH($G117,0))&lt;30,0,VLOOKUP(5&amp;TEXT(DATE(YEAR($G117),MONTH($G117),30),"ddd"),$H$33:X$67,X$70,0)),IF(DAY(EOMONTH($G117,0))&lt;31,0,VLOOKUP(5&amp;TEXT(DATE(YEAR($G117),MONTH($G117),31),"ddd"),$H$33:X$67,X$70,0)))*SUMPRODUCT(($H$72:$H$95=$D117)*($G$72:$G$95=$C117)*(X$72:X$95))),"")</f>
        <v>132.05479826895885</v>
      </c>
      <c r="Y117" s="139" t="str">
        <f>IFERROR(IF($I$69="DOW",IF($E117=5,(((SUMPRODUCT(($H$72:$H$95=$D117)*($G$72:$G$95=$C117)*(Y$72:Y$95))*(SUMPRODUCT(($H$15:$H$21=$H117)*(Y$15:Y$21)))))),(((SUMPRODUCT(($H$72:$H$95=$D117)*($G$72:$G$95=$C117)*(Y$72:Y$95)))-(SUMIFS(Y$99:Y$426,$C$99:$C$426,$C117,$D$99:$D$426,$D117,$E$99:$E$426,5)))*SUMPRODUCT(($H$9:$H$12=$E117)*(Y$9:Y$12)))*SUMPRODUCT(($H$24:$H$30=$H117)*(Y$24:Y$30))),VLOOKUP($E117&amp;$H117,$H$33:Y$67,Y$70,0)/SUM(Y$33:Y$60,IF(DAY(EOMONTH($G117,0))&lt;29,0,VLOOKUP(5&amp;TEXT(DATE(YEAR($G117),MONTH($G117),29),"ddd"),$H$33:Y$67,Y$70,0)),IF(DAY(EOMONTH($G117,0))&lt;30,0,VLOOKUP(5&amp;TEXT(DATE(YEAR($G117),MONTH($G117),30),"ddd"),$H$33:Y$67,Y$70,0)),IF(DAY(EOMONTH($G117,0))&lt;31,0,VLOOKUP(5&amp;TEXT(DATE(YEAR($G117),MONTH($G117),31),"ddd"),$H$33:Y$67,Y$70,0)))*SUMPRODUCT(($H$72:$H$95=$D117)*($G$72:$G$95=$C117)*(Y$72:Y$95))),"")</f>
        <v/>
      </c>
      <c r="Z117" s="139" t="str">
        <f>IFERROR(IF($I$69="DOW",IF($E117=5,(((SUMPRODUCT(($H$72:$H$95=$D117)*($G$72:$G$95=$C117)*(Z$72:Z$95))*(SUMPRODUCT(($H$15:$H$21=$H117)*(Z$15:Z$21)))))),(((SUMPRODUCT(($H$72:$H$95=$D117)*($G$72:$G$95=$C117)*(Z$72:Z$95)))-(SUMIFS(Z$99:Z$426,$C$99:$C$426,$C117,$D$99:$D$426,$D117,$E$99:$E$426,5)))*SUMPRODUCT(($H$9:$H$12=$E117)*(Z$9:Z$12)))*SUMPRODUCT(($H$24:$H$30=$H117)*(Z$24:Z$30))),VLOOKUP($E117&amp;$H117,$H$33:Z$67,Z$70,0)/SUM(Z$33:Z$60,IF(DAY(EOMONTH($G117,0))&lt;29,0,VLOOKUP(5&amp;TEXT(DATE(YEAR($G117),MONTH($G117),29),"ddd"),$H$33:Z$67,Z$70,0)),IF(DAY(EOMONTH($G117,0))&lt;30,0,VLOOKUP(5&amp;TEXT(DATE(YEAR($G117),MONTH($G117),30),"ddd"),$H$33:Z$67,Z$70,0)),IF(DAY(EOMONTH($G117,0))&lt;31,0,VLOOKUP(5&amp;TEXT(DATE(YEAR($G117),MONTH($G117),31),"ddd"),$H$33:Z$67,Z$70,0)))*SUMPRODUCT(($H$72:$H$95=$D117)*($G$72:$G$95=$C117)*(Z$72:Z$95))),"")</f>
        <v/>
      </c>
      <c r="AA117" s="139" t="str">
        <f>IFERROR(IF($I$69="DOW",IF($E117=5,(((SUMPRODUCT(($H$72:$H$95=$D117)*($G$72:$G$95=$C117)*(AA$72:AA$95))*(SUMPRODUCT(($H$15:$H$21=$H117)*(AA$15:AA$21)))))),(((SUMPRODUCT(($H$72:$H$95=$D117)*($G$72:$G$95=$C117)*(AA$72:AA$95)))-(SUMIFS(AA$99:AA$426,$C$99:$C$426,$C117,$D$99:$D$426,$D117,$E$99:$E$426,5)))*SUMPRODUCT(($H$9:$H$12=$E117)*(AA$9:AA$12)))*SUMPRODUCT(($H$24:$H$30=$H117)*(AA$24:AA$30))),VLOOKUP($E117&amp;$H117,$H$33:AA$67,AA$70,0)/SUM(AA$33:AA$60,IF(DAY(EOMONTH($G117,0))&lt;29,0,VLOOKUP(5&amp;TEXT(DATE(YEAR($G117),MONTH($G117),29),"ddd"),$H$33:AA$67,AA$70,0)),IF(DAY(EOMONTH($G117,0))&lt;30,0,VLOOKUP(5&amp;TEXT(DATE(YEAR($G117),MONTH($G117),30),"ddd"),$H$33:AA$67,AA$70,0)),IF(DAY(EOMONTH($G117,0))&lt;31,0,VLOOKUP(5&amp;TEXT(DATE(YEAR($G117),MONTH($G117),31),"ddd"),$H$33:AA$67,AA$70,0)))*SUMPRODUCT(($H$72:$H$95=$D117)*($G$72:$G$95=$C117)*(AA$72:AA$95))),"")</f>
        <v/>
      </c>
      <c r="AB117" s="139" t="str">
        <f>IFERROR(IF($I$69="DOW",IF($E117=5,(((SUMPRODUCT(($H$72:$H$95=$D117)*($G$72:$G$95=$C117)*(AB$72:AB$95))*(SUMPRODUCT(($H$15:$H$21=$H117)*(AB$15:AB$21)))))),(((SUMPRODUCT(($H$72:$H$95=$D117)*($G$72:$G$95=$C117)*(AB$72:AB$95)))-(SUMIFS(AB$99:AB$426,$C$99:$C$426,$C117,$D$99:$D$426,$D117,$E$99:$E$426,5)))*SUMPRODUCT(($H$9:$H$12=$E117)*(AB$9:AB$12)))*SUMPRODUCT(($H$24:$H$30=$H117)*(AB$24:AB$30))),VLOOKUP($E117&amp;$H117,$H$33:AB$67,AB$70,0)/SUM(AB$33:AB$60,IF(DAY(EOMONTH($G117,0))&lt;29,0,VLOOKUP(5&amp;TEXT(DATE(YEAR($G117),MONTH($G117),29),"ddd"),$H$33:AB$67,AB$70,0)),IF(DAY(EOMONTH($G117,0))&lt;30,0,VLOOKUP(5&amp;TEXT(DATE(YEAR($G117),MONTH($G117),30),"ddd"),$H$33:AB$67,AB$70,0)),IF(DAY(EOMONTH($G117,0))&lt;31,0,VLOOKUP(5&amp;TEXT(DATE(YEAR($G117),MONTH($G117),31),"ddd"),$H$33:AB$67,AB$70,0)))*SUMPRODUCT(($H$72:$H$95=$D117)*($G$72:$G$95=$C117)*(AB$72:AB$95))),"")</f>
        <v/>
      </c>
      <c r="AC117" s="236"/>
      <c r="AE117" s="205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  <c r="AU117" s="139"/>
      <c r="AV117" s="139"/>
      <c r="AW117" s="139"/>
      <c r="AX117" s="139"/>
      <c r="AY117" s="236"/>
      <c r="BA117" s="209">
        <f t="shared" si="23"/>
        <v>269.78224650014113</v>
      </c>
      <c r="BB117" s="180">
        <f t="shared" si="24"/>
        <v>294.67726163677258</v>
      </c>
      <c r="BC117" s="180">
        <f t="shared" si="25"/>
        <v>116.96814591217468</v>
      </c>
      <c r="BD117" s="180">
        <f t="shared" si="26"/>
        <v>25.634885624102967</v>
      </c>
      <c r="BE117" s="180">
        <f t="shared" si="27"/>
        <v>574.96366122888537</v>
      </c>
      <c r="BF117" s="180">
        <f t="shared" si="28"/>
        <v>95.904726666154176</v>
      </c>
      <c r="BG117" s="180">
        <f t="shared" si="29"/>
        <v>350.05220279668669</v>
      </c>
      <c r="BH117" s="180">
        <f t="shared" si="30"/>
        <v>3169.1178992842511</v>
      </c>
      <c r="BI117" s="180">
        <f t="shared" si="31"/>
        <v>2396.3575887550801</v>
      </c>
      <c r="BJ117" s="180">
        <f t="shared" si="67"/>
        <v>186.88972029808207</v>
      </c>
      <c r="BK117" s="180">
        <f t="shared" si="32"/>
        <v>92.786040752090713</v>
      </c>
      <c r="BL117" s="180">
        <f t="shared" si="33"/>
        <v>124.52877265025268</v>
      </c>
      <c r="BM117" s="180">
        <f t="shared" si="34"/>
        <v>30.490253329166833</v>
      </c>
      <c r="BN117" s="180">
        <f t="shared" si="35"/>
        <v>86.768913102815105</v>
      </c>
      <c r="BO117" s="180">
        <f t="shared" si="36"/>
        <v>628.10989553761101</v>
      </c>
      <c r="BP117" s="180">
        <f t="shared" si="37"/>
        <v>132.05479826895885</v>
      </c>
      <c r="BQ117" s="180">
        <f t="shared" si="38"/>
        <v>0</v>
      </c>
      <c r="BR117" s="180">
        <f t="shared" si="39"/>
        <v>0</v>
      </c>
      <c r="BS117" s="180">
        <f t="shared" si="40"/>
        <v>0</v>
      </c>
      <c r="BT117" s="180">
        <f t="shared" si="41"/>
        <v>0</v>
      </c>
      <c r="BV117" s="214">
        <f t="shared" si="68"/>
        <v>42662</v>
      </c>
      <c r="BW117" s="175" t="str">
        <f t="shared" si="69"/>
        <v>Oct</v>
      </c>
      <c r="BX117" s="175">
        <f t="shared" si="70"/>
        <v>2016</v>
      </c>
      <c r="BY117" s="176">
        <f t="shared" si="42"/>
        <v>270.46995899339936</v>
      </c>
      <c r="BZ117" s="176">
        <f t="shared" si="43"/>
        <v>295.97766526987789</v>
      </c>
      <c r="CA117" s="176">
        <f t="shared" si="44"/>
        <v>114.67717822879804</v>
      </c>
      <c r="CB117" s="176">
        <f t="shared" si="45"/>
        <v>25.665899245748363</v>
      </c>
      <c r="CC117" s="176">
        <f t="shared" si="46"/>
        <v>567.00558313498027</v>
      </c>
      <c r="CD117" s="176">
        <f t="shared" si="47"/>
        <v>94.413029936820692</v>
      </c>
      <c r="CE117" s="176">
        <f t="shared" si="48"/>
        <v>350.05220279668674</v>
      </c>
      <c r="CF117" s="176">
        <f t="shared" si="49"/>
        <v>3195.3748603731665</v>
      </c>
      <c r="CG117" s="176">
        <f t="shared" si="50"/>
        <v>2384.2335569958973</v>
      </c>
      <c r="CH117" s="176">
        <f t="shared" si="51"/>
        <v>186.88972029808204</v>
      </c>
      <c r="CI117" s="176">
        <f t="shared" si="52"/>
        <v>92.786040752090727</v>
      </c>
      <c r="CJ117" s="176">
        <f t="shared" si="53"/>
        <v>124.52877265025271</v>
      </c>
      <c r="CK117" s="176">
        <f t="shared" si="54"/>
        <v>30.490253329166833</v>
      </c>
      <c r="CL117" s="176">
        <f t="shared" si="55"/>
        <v>86.768913102815119</v>
      </c>
      <c r="CM117" s="176">
        <f t="shared" si="56"/>
        <v>633.52685624091282</v>
      </c>
      <c r="CN117" s="176">
        <f t="shared" si="57"/>
        <v>131.71036022188338</v>
      </c>
      <c r="CO117" s="176">
        <f t="shared" si="58"/>
        <v>0</v>
      </c>
      <c r="CP117" s="176">
        <f t="shared" si="59"/>
        <v>0</v>
      </c>
      <c r="CQ117" s="176">
        <f t="shared" si="60"/>
        <v>0</v>
      </c>
      <c r="CR117" s="215">
        <f t="shared" si="61"/>
        <v>0</v>
      </c>
    </row>
    <row r="118" spans="1:16384" outlineLevel="1" x14ac:dyDescent="0.25">
      <c r="A118" s="160"/>
      <c r="B118" s="197">
        <f t="shared" si="62"/>
        <v>42663</v>
      </c>
      <c r="C118" s="108">
        <f t="shared" si="63"/>
        <v>2016</v>
      </c>
      <c r="D118" s="109" t="str">
        <f t="shared" si="22"/>
        <v>Oct</v>
      </c>
      <c r="E118" s="109">
        <f t="shared" si="64"/>
        <v>3</v>
      </c>
      <c r="F118" s="109">
        <f t="shared" si="65"/>
        <v>43</v>
      </c>
      <c r="G118" s="110">
        <f t="shared" si="71"/>
        <v>42663</v>
      </c>
      <c r="H118" s="109" t="str">
        <f t="shared" si="66"/>
        <v>Thu</v>
      </c>
      <c r="I118" s="139">
        <f>IFERROR(IF($I$69="DOW",IF($E118=5,(((SUMPRODUCT(($H$72:$H$95=$D118)*($G$72:$G$95=$C118)*(I$72:I$95))*(SUMPRODUCT(($H$15:$H$21=$H118)*(I$15:I$21)))))),(((SUMPRODUCT(($H$72:$H$95=$D118)*($G$72:$G$95=$C118)*(I$72:I$95)))-(SUMIFS(I$99:I$426,$C$99:$C$426,$C118,$D$99:$D$426,$D118,$E$99:$E$426,5)))*SUMPRODUCT(($H$9:$H$12=$E118)*(I$9:I$12)))*SUMPRODUCT(($H$24:$H$30=$H118)*(I$24:I$30))),VLOOKUP($E118&amp;$H118,$H$33:I$67,I$70,0)/SUM(I$33:I$60,IF(DAY(EOMONTH($G118,0))&lt;29,0,VLOOKUP(5&amp;TEXT(DATE(YEAR($G118),MONTH($G118),29),"ddd"),$H$33:I$67,I$70,0)),IF(DAY(EOMONTH($G118,0))&lt;30,0,VLOOKUP(5&amp;TEXT(DATE(YEAR($G118),MONTH($G118),30),"ddd"),$H$33:I$67,I$70,0)),IF(DAY(EOMONTH($G118,0))&lt;31,0,VLOOKUP(5&amp;TEXT(DATE(YEAR($G118),MONTH($G118),31),"ddd"),$H$33:I$67,I$70,0)))*SUMPRODUCT(($H$72:$H$95=$D118)*($G$72:$G$95=$C118)*(I$72:I$95))),"")</f>
        <v>241.91361505323445</v>
      </c>
      <c r="J118" s="139">
        <f>IFERROR(IF($I$69="DOW",IF($E118=5,(((SUMPRODUCT(($H$72:$H$95=$D118)*($G$72:$G$95=$C118)*(J$72:J$95))*(SUMPRODUCT(($H$15:$H$21=$H118)*(J$15:J$21)))))),(((SUMPRODUCT(($H$72:$H$95=$D118)*($G$72:$G$95=$C118)*(J$72:J$95)))-(SUMIFS(J$99:J$426,$C$99:$C$426,$C118,$D$99:$D$426,$D118,$E$99:$E$426,5)))*SUMPRODUCT(($H$9:$H$12=$E118)*(J$9:J$12)))*SUMPRODUCT(($H$24:$H$30=$H118)*(J$24:J$30))),VLOOKUP($E118&amp;$H118,$H$33:J$67,J$70,0)/SUM(J$33:J$60,IF(DAY(EOMONTH($G118,0))&lt;29,0,VLOOKUP(5&amp;TEXT(DATE(YEAR($G118),MONTH($G118),29),"ddd"),$H$33:J$67,J$70,0)),IF(DAY(EOMONTH($G118,0))&lt;30,0,VLOOKUP(5&amp;TEXT(DATE(YEAR($G118),MONTH($G118),30),"ddd"),$H$33:J$67,J$70,0)),IF(DAY(EOMONTH($G118,0))&lt;31,0,VLOOKUP(5&amp;TEXT(DATE(YEAR($G118),MONTH($G118),31),"ddd"),$H$33:J$67,J$70,0)))*SUMPRODUCT(($H$72:$H$95=$D118)*($G$72:$G$95=$C118)*(J$72:J$95))),"")</f>
        <v>283.48954202261916</v>
      </c>
      <c r="K118" s="139">
        <f>IFERROR(IF($I$69="DOW",IF($E118=5,(((SUMPRODUCT(($H$72:$H$95=$D118)*($G$72:$G$95=$C118)*(K$72:K$95))*(SUMPRODUCT(($H$15:$H$21=$H118)*(K$15:K$21)))))),(((SUMPRODUCT(($H$72:$H$95=$D118)*($G$72:$G$95=$C118)*(K$72:K$95)))-(SUMIFS(K$99:K$426,$C$99:$C$426,$C118,$D$99:$D$426,$D118,$E$99:$E$426,5)))*SUMPRODUCT(($H$9:$H$12=$E118)*(K$9:K$12)))*SUMPRODUCT(($H$24:$H$30=$H118)*(K$24:K$30))),VLOOKUP($E118&amp;$H118,$H$33:K$67,K$70,0)/SUM(K$33:K$60,IF(DAY(EOMONTH($G118,0))&lt;29,0,VLOOKUP(5&amp;TEXT(DATE(YEAR($G118),MONTH($G118),29),"ddd"),$H$33:K$67,K$70,0)),IF(DAY(EOMONTH($G118,0))&lt;30,0,VLOOKUP(5&amp;TEXT(DATE(YEAR($G118),MONTH($G118),30),"ddd"),$H$33:K$67,K$70,0)),IF(DAY(EOMONTH($G118,0))&lt;31,0,VLOOKUP(5&amp;TEXT(DATE(YEAR($G118),MONTH($G118),31),"ddd"),$H$33:K$67,K$70,0)))*SUMPRODUCT(($H$72:$H$95=$D118)*($G$72:$G$95=$C118)*(K$72:K$95))),"")</f>
        <v>91.790636056005766</v>
      </c>
      <c r="L118" s="139">
        <f>IFERROR(IF($I$69="DOW",IF($E118=5,(((SUMPRODUCT(($H$72:$H$95=$D118)*($G$72:$G$95=$C118)*(L$72:L$95))*(SUMPRODUCT(($H$15:$H$21=$H118)*(L$15:L$21)))))),(((SUMPRODUCT(($H$72:$H$95=$D118)*($G$72:$G$95=$C118)*(L$72:L$95)))-(SUMIFS(L$99:L$426,$C$99:$C$426,$C118,$D$99:$D$426,$D118,$E$99:$E$426,5)))*SUMPRODUCT(($H$9:$H$12=$E118)*(L$9:L$12)))*SUMPRODUCT(($H$24:$H$30=$H118)*(L$24:L$30))),VLOOKUP($E118&amp;$H118,$H$33:L$67,L$70,0)/SUM(L$33:L$60,IF(DAY(EOMONTH($G118,0))&lt;29,0,VLOOKUP(5&amp;TEXT(DATE(YEAR($G118),MONTH($G118),29),"ddd"),$H$33:L$67,L$70,0)),IF(DAY(EOMONTH($G118,0))&lt;30,0,VLOOKUP(5&amp;TEXT(DATE(YEAR($G118),MONTH($G118),30),"ddd"),$H$33:L$67,L$70,0)),IF(DAY(EOMONTH($G118,0))&lt;31,0,VLOOKUP(5&amp;TEXT(DATE(YEAR($G118),MONTH($G118),31),"ddd"),$H$33:L$67,L$70,0)))*SUMPRODUCT(($H$72:$H$95=$D118)*($G$72:$G$95=$C118)*(L$72:L$95))),"")</f>
        <v>31.011223508855728</v>
      </c>
      <c r="M118" s="139">
        <f>IFERROR(IF($I$69="DOW",IF($E118=5,(((SUMPRODUCT(($H$72:$H$95=$D118)*($G$72:$G$95=$C118)*(M$72:M$95))*(SUMPRODUCT(($H$15:$H$21=$H118)*(M$15:M$21)))))),(((SUMPRODUCT(($H$72:$H$95=$D118)*($G$72:$G$95=$C118)*(M$72:M$95)))-(SUMIFS(M$99:M$426,$C$99:$C$426,$C118,$D$99:$D$426,$D118,$E$99:$E$426,5)))*SUMPRODUCT(($H$9:$H$12=$E118)*(M$9:M$12)))*SUMPRODUCT(($H$24:$H$30=$H118)*(M$24:M$30))),VLOOKUP($E118&amp;$H118,$H$33:M$67,M$70,0)/SUM(M$33:M$60,IF(DAY(EOMONTH($G118,0))&lt;29,0,VLOOKUP(5&amp;TEXT(DATE(YEAR($G118),MONTH($G118),29),"ddd"),$H$33:M$67,M$70,0)),IF(DAY(EOMONTH($G118,0))&lt;30,0,VLOOKUP(5&amp;TEXT(DATE(YEAR($G118),MONTH($G118),30),"ddd"),$H$33:M$67,M$70,0)),IF(DAY(EOMONTH($G118,0))&lt;31,0,VLOOKUP(5&amp;TEXT(DATE(YEAR($G118),MONTH($G118),31),"ddd"),$H$33:M$67,M$70,0)))*SUMPRODUCT(($H$72:$H$95=$D118)*($G$72:$G$95=$C118)*(M$72:M$95))),"")</f>
        <v>556.48201118835334</v>
      </c>
      <c r="N118" s="139">
        <f>IFERROR(IF($I$69="DOW",IF($E118=5,(((SUMPRODUCT(($H$72:$H$95=$D118)*($G$72:$G$95=$C118)*(N$72:N$95))*(SUMPRODUCT(($H$15:$H$21=$H118)*(N$15:N$21)))))),(((SUMPRODUCT(($H$72:$H$95=$D118)*($G$72:$G$95=$C118)*(N$72:N$95)))-(SUMIFS(N$99:N$426,$C$99:$C$426,$C118,$D$99:$D$426,$D118,$E$99:$E$426,5)))*SUMPRODUCT(($H$9:$H$12=$E118)*(N$9:N$12)))*SUMPRODUCT(($H$24:$H$30=$H118)*(N$24:N$30))),VLOOKUP($E118&amp;$H118,$H$33:N$67,N$70,0)/SUM(N$33:N$60,IF(DAY(EOMONTH($G118,0))&lt;29,0,VLOOKUP(5&amp;TEXT(DATE(YEAR($G118),MONTH($G118),29),"ddd"),$H$33:N$67,N$70,0)),IF(DAY(EOMONTH($G118,0))&lt;30,0,VLOOKUP(5&amp;TEXT(DATE(YEAR($G118),MONTH($G118),30),"ddd"),$H$33:N$67,N$70,0)),IF(DAY(EOMONTH($G118,0))&lt;31,0,VLOOKUP(5&amp;TEXT(DATE(YEAR($G118),MONTH($G118),31),"ddd"),$H$33:N$67,N$70,0)))*SUMPRODUCT(($H$72:$H$95=$D118)*($G$72:$G$95=$C118)*(N$72:N$95))),"")</f>
        <v>89.081712238697378</v>
      </c>
      <c r="O118" s="139">
        <f>IFERROR(IF($I$69="DOW",IF($E118=5,(((SUMPRODUCT(($H$72:$H$95=$D118)*($G$72:$G$95=$C118)*(O$72:O$95))*(SUMPRODUCT(($H$15:$H$21=$H118)*(O$15:O$21)))))),(((SUMPRODUCT(($H$72:$H$95=$D118)*($G$72:$G$95=$C118)*(O$72:O$95)))-(SUMIFS(O$99:O$426,$C$99:$C$426,$C118,$D$99:$D$426,$D118,$E$99:$E$426,5)))*SUMPRODUCT(($H$9:$H$12=$E118)*(O$9:O$12)))*SUMPRODUCT(($H$24:$H$30=$H118)*(O$24:O$30))),VLOOKUP($E118&amp;$H118,$H$33:O$67,O$70,0)/SUM(O$33:O$60,IF(DAY(EOMONTH($G118,0))&lt;29,0,VLOOKUP(5&amp;TEXT(DATE(YEAR($G118),MONTH($G118),29),"ddd"),$H$33:O$67,O$70,0)),IF(DAY(EOMONTH($G118,0))&lt;30,0,VLOOKUP(5&amp;TEXT(DATE(YEAR($G118),MONTH($G118),30),"ddd"),$H$33:O$67,O$70,0)),IF(DAY(EOMONTH($G118,0))&lt;31,0,VLOOKUP(5&amp;TEXT(DATE(YEAR($G118),MONTH($G118),31),"ddd"),$H$33:O$67,O$70,0)))*SUMPRODUCT(($H$72:$H$95=$D118)*($G$72:$G$95=$C118)*(O$72:O$95))),"")</f>
        <v>311.78673655450757</v>
      </c>
      <c r="P118" s="139">
        <f>IFERROR(IF($I$69="DOW",IF($E118=5,(((SUMPRODUCT(($H$72:$H$95=$D118)*($G$72:$G$95=$C118)*(P$72:P$95))*(SUMPRODUCT(($H$15:$H$21=$H118)*(P$15:P$21)))))),(((SUMPRODUCT(($H$72:$H$95=$D118)*($G$72:$G$95=$C118)*(P$72:P$95)))-(SUMIFS(P$99:P$426,$C$99:$C$426,$C118,$D$99:$D$426,$D118,$E$99:$E$426,5)))*SUMPRODUCT(($H$9:$H$12=$E118)*(P$9:P$12)))*SUMPRODUCT(($H$24:$H$30=$H118)*(P$24:P$30))),VLOOKUP($E118&amp;$H118,$H$33:P$67,P$70,0)/SUM(P$33:P$60,IF(DAY(EOMONTH($G118,0))&lt;29,0,VLOOKUP(5&amp;TEXT(DATE(YEAR($G118),MONTH($G118),29),"ddd"),$H$33:P$67,P$70,0)),IF(DAY(EOMONTH($G118,0))&lt;30,0,VLOOKUP(5&amp;TEXT(DATE(YEAR($G118),MONTH($G118),30),"ddd"),$H$33:P$67,P$70,0)),IF(DAY(EOMONTH($G118,0))&lt;31,0,VLOOKUP(5&amp;TEXT(DATE(YEAR($G118),MONTH($G118),31),"ddd"),$H$33:P$67,P$70,0)))*SUMPRODUCT(($H$72:$H$95=$D118)*($G$72:$G$95=$C118)*(P$72:P$95))),"")</f>
        <v>3055.6341947576984</v>
      </c>
      <c r="Q118" s="139">
        <f>IFERROR(IF($I$69="DOW",IF($E118=5,(((SUMPRODUCT(($H$72:$H$95=$D118)*($G$72:$G$95=$C118)*(Q$72:Q$95))*(SUMPRODUCT(($H$15:$H$21=$H118)*(Q$15:Q$21)))))),(((SUMPRODUCT(($H$72:$H$95=$D118)*($G$72:$G$95=$C118)*(Q$72:Q$95)))-(SUMIFS(Q$99:Q$426,$C$99:$C$426,$C118,$D$99:$D$426,$D118,$E$99:$E$426,5)))*SUMPRODUCT(($H$9:$H$12=$E118)*(Q$9:Q$12)))*SUMPRODUCT(($H$24:$H$30=$H118)*(Q$24:Q$30))),VLOOKUP($E118&amp;$H118,$H$33:Q$67,Q$70,0)/SUM(Q$33:Q$60,IF(DAY(EOMONTH($G118,0))&lt;29,0,VLOOKUP(5&amp;TEXT(DATE(YEAR($G118),MONTH($G118),29),"ddd"),$H$33:Q$67,Q$70,0)),IF(DAY(EOMONTH($G118,0))&lt;30,0,VLOOKUP(5&amp;TEXT(DATE(YEAR($G118),MONTH($G118),30),"ddd"),$H$33:Q$67,Q$70,0)),IF(DAY(EOMONTH($G118,0))&lt;31,0,VLOOKUP(5&amp;TEXT(DATE(YEAR($G118),MONTH($G118),31),"ddd"),$H$33:Q$67,Q$70,0)))*SUMPRODUCT(($H$72:$H$95=$D118)*($G$72:$G$95=$C118)*(Q$72:Q$95))),"")</f>
        <v>2487.7717528009252</v>
      </c>
      <c r="R118" s="139">
        <f>IFERROR(IF($I$69="DOW",IF($E118=5,(((SUMPRODUCT(($H$72:$H$95=$D118)*($G$72:$G$95=$C118)*(R$72:R$95))*(SUMPRODUCT(($H$15:$H$21=$H118)*(R$15:R$21)))))),(((SUMPRODUCT(($H$72:$H$95=$D118)*($G$72:$G$95=$C118)*(R$72:R$95)))-(SUMIFS(R$99:R$426,$C$99:$C$426,$C118,$D$99:$D$426,$D118,$E$99:$E$426,5)))*SUMPRODUCT(($H$9:$H$12=$E118)*(R$9:R$12)))*SUMPRODUCT(($H$24:$H$30=$H118)*(R$24:R$30))),VLOOKUP($E118&amp;$H118,$H$33:R$67,R$70,0)/SUM(R$33:R$60,IF(DAY(EOMONTH($G118,0))&lt;29,0,VLOOKUP(5&amp;TEXT(DATE(YEAR($G118),MONTH($G118),29),"ddd"),$H$33:R$67,R$70,0)),IF(DAY(EOMONTH($G118,0))&lt;30,0,VLOOKUP(5&amp;TEXT(DATE(YEAR($G118),MONTH($G118),30),"ddd"),$H$33:R$67,R$70,0)),IF(DAY(EOMONTH($G118,0))&lt;31,0,VLOOKUP(5&amp;TEXT(DATE(YEAR($G118),MONTH($G118),31),"ddd"),$H$33:R$67,R$70,0)))*SUMPRODUCT(($H$72:$H$95=$D118)*($G$72:$G$95=$C118)*(R$72:R$95))),"")</f>
        <v>183.59824195154428</v>
      </c>
      <c r="S118" s="139">
        <f>IFERROR(IF($I$69="DOW",IF($E118=5,(((SUMPRODUCT(($H$72:$H$95=$D118)*($G$72:$G$95=$C118)*(S$72:S$95))*(SUMPRODUCT(($H$15:$H$21=$H118)*(S$15:S$21)))))),(((SUMPRODUCT(($H$72:$H$95=$D118)*($G$72:$G$95=$C118)*(S$72:S$95)))-(SUMIFS(S$99:S$426,$C$99:$C$426,$C118,$D$99:$D$426,$D118,$E$99:$E$426,5)))*SUMPRODUCT(($H$9:$H$12=$E118)*(S$9:S$12)))*SUMPRODUCT(($H$24:$H$30=$H118)*(S$24:S$30))),VLOOKUP($E118&amp;$H118,$H$33:S$67,S$70,0)/SUM(S$33:S$60,IF(DAY(EOMONTH($G118,0))&lt;29,0,VLOOKUP(5&amp;TEXT(DATE(YEAR($G118),MONTH($G118),29),"ddd"),$H$33:S$67,S$70,0)),IF(DAY(EOMONTH($G118,0))&lt;30,0,VLOOKUP(5&amp;TEXT(DATE(YEAR($G118),MONTH($G118),30),"ddd"),$H$33:S$67,S$70,0)),IF(DAY(EOMONTH($G118,0))&lt;31,0,VLOOKUP(5&amp;TEXT(DATE(YEAR($G118),MONTH($G118),31),"ddd"),$H$33:S$67,S$70,0)))*SUMPRODUCT(($H$72:$H$95=$D118)*($G$72:$G$95=$C118)*(S$72:S$95))),"")</f>
        <v>87.959764650439865</v>
      </c>
      <c r="T118" s="139">
        <f>IFERROR(IF($I$69="DOW",IF($E118=5,(((SUMPRODUCT(($H$72:$H$95=$D118)*($G$72:$G$95=$C118)*(T$72:T$95))*(SUMPRODUCT(($H$15:$H$21=$H118)*(T$15:T$21)))))),(((SUMPRODUCT(($H$72:$H$95=$D118)*($G$72:$G$95=$C118)*(T$72:T$95)))-(SUMIFS(T$99:T$426,$C$99:$C$426,$C118,$D$99:$D$426,$D118,$E$99:$E$426,5)))*SUMPRODUCT(($H$9:$H$12=$E118)*(T$9:T$12)))*SUMPRODUCT(($H$24:$H$30=$H118)*(T$24:T$30))),VLOOKUP($E118&amp;$H118,$H$33:T$67,T$70,0)/SUM(T$33:T$60,IF(DAY(EOMONTH($G118,0))&lt;29,0,VLOOKUP(5&amp;TEXT(DATE(YEAR($G118),MONTH($G118),29),"ddd"),$H$33:T$67,T$70,0)),IF(DAY(EOMONTH($G118,0))&lt;30,0,VLOOKUP(5&amp;TEXT(DATE(YEAR($G118),MONTH($G118),30),"ddd"),$H$33:T$67,T$70,0)),IF(DAY(EOMONTH($G118,0))&lt;31,0,VLOOKUP(5&amp;TEXT(DATE(YEAR($G118),MONTH($G118),31),"ddd"),$H$33:T$67,T$70,0)))*SUMPRODUCT(($H$72:$H$95=$D118)*($G$72:$G$95=$C118)*(T$72:T$95))),"")</f>
        <v>128.59070610917064</v>
      </c>
      <c r="U118" s="139">
        <f>IFERROR(IF($I$69="DOW",IF($E118=5,(((SUMPRODUCT(($H$72:$H$95=$D118)*($G$72:$G$95=$C118)*(U$72:U$95))*(SUMPRODUCT(($H$15:$H$21=$H118)*(U$15:U$21)))))),(((SUMPRODUCT(($H$72:$H$95=$D118)*($G$72:$G$95=$C118)*(U$72:U$95)))-(SUMIFS(U$99:U$426,$C$99:$C$426,$C118,$D$99:$D$426,$D118,$E$99:$E$426,5)))*SUMPRODUCT(($H$9:$H$12=$E118)*(U$9:U$12)))*SUMPRODUCT(($H$24:$H$30=$H118)*(U$24:U$30))),VLOOKUP($E118&amp;$H118,$H$33:U$67,U$70,0)/SUM(U$33:U$60,IF(DAY(EOMONTH($G118,0))&lt;29,0,VLOOKUP(5&amp;TEXT(DATE(YEAR($G118),MONTH($G118),29),"ddd"),$H$33:U$67,U$70,0)),IF(DAY(EOMONTH($G118,0))&lt;30,0,VLOOKUP(5&amp;TEXT(DATE(YEAR($G118),MONTH($G118),30),"ddd"),$H$33:U$67,U$70,0)),IF(DAY(EOMONTH($G118,0))&lt;31,0,VLOOKUP(5&amp;TEXT(DATE(YEAR($G118),MONTH($G118),31),"ddd"),$H$33:U$67,U$70,0)))*SUMPRODUCT(($H$72:$H$95=$D118)*($G$72:$G$95=$C118)*(U$72:U$95))),"")</f>
        <v>23.612365779780454</v>
      </c>
      <c r="V118" s="139">
        <f>IFERROR(IF($I$69="DOW",IF($E118=5,(((SUMPRODUCT(($H$72:$H$95=$D118)*($G$72:$G$95=$C118)*(V$72:V$95))*(SUMPRODUCT(($H$15:$H$21=$H118)*(V$15:V$21)))))),(((SUMPRODUCT(($H$72:$H$95=$D118)*($G$72:$G$95=$C118)*(V$72:V$95)))-(SUMIFS(V$99:V$426,$C$99:$C$426,$C118,$D$99:$D$426,$D118,$E$99:$E$426,5)))*SUMPRODUCT(($H$9:$H$12=$E118)*(V$9:V$12)))*SUMPRODUCT(($H$24:$H$30=$H118)*(V$24:V$30))),VLOOKUP($E118&amp;$H118,$H$33:V$67,V$70,0)/SUM(V$33:V$60,IF(DAY(EOMONTH($G118,0))&lt;29,0,VLOOKUP(5&amp;TEXT(DATE(YEAR($G118),MONTH($G118),29),"ddd"),$H$33:V$67,V$70,0)),IF(DAY(EOMONTH($G118,0))&lt;30,0,VLOOKUP(5&amp;TEXT(DATE(YEAR($G118),MONTH($G118),30),"ddd"),$H$33:V$67,V$70,0)),IF(DAY(EOMONTH($G118,0))&lt;31,0,VLOOKUP(5&amp;TEXT(DATE(YEAR($G118),MONTH($G118),31),"ddd"),$H$33:V$67,V$70,0)))*SUMPRODUCT(($H$72:$H$95=$D118)*($G$72:$G$95=$C118)*(V$72:V$95))),"")</f>
        <v>84.324897809360479</v>
      </c>
      <c r="W118" s="139">
        <f>IFERROR(IF($I$69="DOW",IF($E118=5,(((SUMPRODUCT(($H$72:$H$95=$D118)*($G$72:$G$95=$C118)*(W$72:W$95))*(SUMPRODUCT(($H$15:$H$21=$H118)*(W$15:W$21)))))),(((SUMPRODUCT(($H$72:$H$95=$D118)*($G$72:$G$95=$C118)*(W$72:W$95)))-(SUMIFS(W$99:W$426,$C$99:$C$426,$C118,$D$99:$D$426,$D118,$E$99:$E$426,5)))*SUMPRODUCT(($H$9:$H$12=$E118)*(W$9:W$12)))*SUMPRODUCT(($H$24:$H$30=$H118)*(W$24:W$30))),VLOOKUP($E118&amp;$H118,$H$33:W$67,W$70,0)/SUM(W$33:W$60,IF(DAY(EOMONTH($G118,0))&lt;29,0,VLOOKUP(5&amp;TEXT(DATE(YEAR($G118),MONTH($G118),29),"ddd"),$H$33:W$67,W$70,0)),IF(DAY(EOMONTH($G118,0))&lt;30,0,VLOOKUP(5&amp;TEXT(DATE(YEAR($G118),MONTH($G118),30),"ddd"),$H$33:W$67,W$70,0)),IF(DAY(EOMONTH($G118,0))&lt;31,0,VLOOKUP(5&amp;TEXT(DATE(YEAR($G118),MONTH($G118),31),"ddd"),$H$33:W$67,W$70,0)))*SUMPRODUCT(($H$72:$H$95=$D118)*($G$72:$G$95=$C118)*(W$72:W$95))),"")</f>
        <v>721.9144979776097</v>
      </c>
      <c r="X118" s="139">
        <f>IFERROR(IF($I$69="DOW",IF($E118=5,(((SUMPRODUCT(($H$72:$H$95=$D118)*($G$72:$G$95=$C118)*(X$72:X$95))*(SUMPRODUCT(($H$15:$H$21=$H118)*(X$15:X$21)))))),(((SUMPRODUCT(($H$72:$H$95=$D118)*($G$72:$G$95=$C118)*(X$72:X$95)))-(SUMIFS(X$99:X$426,$C$99:$C$426,$C118,$D$99:$D$426,$D118,$E$99:$E$426,5)))*SUMPRODUCT(($H$9:$H$12=$E118)*(X$9:X$12)))*SUMPRODUCT(($H$24:$H$30=$H118)*(X$24:X$30))),VLOOKUP($E118&amp;$H118,$H$33:X$67,X$70,0)/SUM(X$33:X$60,IF(DAY(EOMONTH($G118,0))&lt;29,0,VLOOKUP(5&amp;TEXT(DATE(YEAR($G118),MONTH($G118),29),"ddd"),$H$33:X$67,X$70,0)),IF(DAY(EOMONTH($G118,0))&lt;30,0,VLOOKUP(5&amp;TEXT(DATE(YEAR($G118),MONTH($G118),30),"ddd"),$H$33:X$67,X$70,0)),IF(DAY(EOMONTH($G118,0))&lt;31,0,VLOOKUP(5&amp;TEXT(DATE(YEAR($G118),MONTH($G118),31),"ddd"),$H$33:X$67,X$70,0)))*SUMPRODUCT(($H$72:$H$95=$D118)*($G$72:$G$95=$C118)*(X$72:X$95))),"")</f>
        <v>121.25002696211706</v>
      </c>
      <c r="Y118" s="139" t="str">
        <f>IFERROR(IF($I$69="DOW",IF($E118=5,(((SUMPRODUCT(($H$72:$H$95=$D118)*($G$72:$G$95=$C118)*(Y$72:Y$95))*(SUMPRODUCT(($H$15:$H$21=$H118)*(Y$15:Y$21)))))),(((SUMPRODUCT(($H$72:$H$95=$D118)*($G$72:$G$95=$C118)*(Y$72:Y$95)))-(SUMIFS(Y$99:Y$426,$C$99:$C$426,$C118,$D$99:$D$426,$D118,$E$99:$E$426,5)))*SUMPRODUCT(($H$9:$H$12=$E118)*(Y$9:Y$12)))*SUMPRODUCT(($H$24:$H$30=$H118)*(Y$24:Y$30))),VLOOKUP($E118&amp;$H118,$H$33:Y$67,Y$70,0)/SUM(Y$33:Y$60,IF(DAY(EOMONTH($G118,0))&lt;29,0,VLOOKUP(5&amp;TEXT(DATE(YEAR($G118),MONTH($G118),29),"ddd"),$H$33:Y$67,Y$70,0)),IF(DAY(EOMONTH($G118,0))&lt;30,0,VLOOKUP(5&amp;TEXT(DATE(YEAR($G118),MONTH($G118),30),"ddd"),$H$33:Y$67,Y$70,0)),IF(DAY(EOMONTH($G118,0))&lt;31,0,VLOOKUP(5&amp;TEXT(DATE(YEAR($G118),MONTH($G118),31),"ddd"),$H$33:Y$67,Y$70,0)))*SUMPRODUCT(($H$72:$H$95=$D118)*($G$72:$G$95=$C118)*(Y$72:Y$95))),"")</f>
        <v/>
      </c>
      <c r="Z118" s="139" t="str">
        <f>IFERROR(IF($I$69="DOW",IF($E118=5,(((SUMPRODUCT(($H$72:$H$95=$D118)*($G$72:$G$95=$C118)*(Z$72:Z$95))*(SUMPRODUCT(($H$15:$H$21=$H118)*(Z$15:Z$21)))))),(((SUMPRODUCT(($H$72:$H$95=$D118)*($G$72:$G$95=$C118)*(Z$72:Z$95)))-(SUMIFS(Z$99:Z$426,$C$99:$C$426,$C118,$D$99:$D$426,$D118,$E$99:$E$426,5)))*SUMPRODUCT(($H$9:$H$12=$E118)*(Z$9:Z$12)))*SUMPRODUCT(($H$24:$H$30=$H118)*(Z$24:Z$30))),VLOOKUP($E118&amp;$H118,$H$33:Z$67,Z$70,0)/SUM(Z$33:Z$60,IF(DAY(EOMONTH($G118,0))&lt;29,0,VLOOKUP(5&amp;TEXT(DATE(YEAR($G118),MONTH($G118),29),"ddd"),$H$33:Z$67,Z$70,0)),IF(DAY(EOMONTH($G118,0))&lt;30,0,VLOOKUP(5&amp;TEXT(DATE(YEAR($G118),MONTH($G118),30),"ddd"),$H$33:Z$67,Z$70,0)),IF(DAY(EOMONTH($G118,0))&lt;31,0,VLOOKUP(5&amp;TEXT(DATE(YEAR($G118),MONTH($G118),31),"ddd"),$H$33:Z$67,Z$70,0)))*SUMPRODUCT(($H$72:$H$95=$D118)*($G$72:$G$95=$C118)*(Z$72:Z$95))),"")</f>
        <v/>
      </c>
      <c r="AA118" s="139" t="str">
        <f>IFERROR(IF($I$69="DOW",IF($E118=5,(((SUMPRODUCT(($H$72:$H$95=$D118)*($G$72:$G$95=$C118)*(AA$72:AA$95))*(SUMPRODUCT(($H$15:$H$21=$H118)*(AA$15:AA$21)))))),(((SUMPRODUCT(($H$72:$H$95=$D118)*($G$72:$G$95=$C118)*(AA$72:AA$95)))-(SUMIFS(AA$99:AA$426,$C$99:$C$426,$C118,$D$99:$D$426,$D118,$E$99:$E$426,5)))*SUMPRODUCT(($H$9:$H$12=$E118)*(AA$9:AA$12)))*SUMPRODUCT(($H$24:$H$30=$H118)*(AA$24:AA$30))),VLOOKUP($E118&amp;$H118,$H$33:AA$67,AA$70,0)/SUM(AA$33:AA$60,IF(DAY(EOMONTH($G118,0))&lt;29,0,VLOOKUP(5&amp;TEXT(DATE(YEAR($G118),MONTH($G118),29),"ddd"),$H$33:AA$67,AA$70,0)),IF(DAY(EOMONTH($G118,0))&lt;30,0,VLOOKUP(5&amp;TEXT(DATE(YEAR($G118),MONTH($G118),30),"ddd"),$H$33:AA$67,AA$70,0)),IF(DAY(EOMONTH($G118,0))&lt;31,0,VLOOKUP(5&amp;TEXT(DATE(YEAR($G118),MONTH($G118),31),"ddd"),$H$33:AA$67,AA$70,0)))*SUMPRODUCT(($H$72:$H$95=$D118)*($G$72:$G$95=$C118)*(AA$72:AA$95))),"")</f>
        <v/>
      </c>
      <c r="AB118" s="139" t="str">
        <f>IFERROR(IF($I$69="DOW",IF($E118=5,(((SUMPRODUCT(($H$72:$H$95=$D118)*($G$72:$G$95=$C118)*(AB$72:AB$95))*(SUMPRODUCT(($H$15:$H$21=$H118)*(AB$15:AB$21)))))),(((SUMPRODUCT(($H$72:$H$95=$D118)*($G$72:$G$95=$C118)*(AB$72:AB$95)))-(SUMIFS(AB$99:AB$426,$C$99:$C$426,$C118,$D$99:$D$426,$D118,$E$99:$E$426,5)))*SUMPRODUCT(($H$9:$H$12=$E118)*(AB$9:AB$12)))*SUMPRODUCT(($H$24:$H$30=$H118)*(AB$24:AB$30))),VLOOKUP($E118&amp;$H118,$H$33:AB$67,AB$70,0)/SUM(AB$33:AB$60,IF(DAY(EOMONTH($G118,0))&lt;29,0,VLOOKUP(5&amp;TEXT(DATE(YEAR($G118),MONTH($G118),29),"ddd"),$H$33:AB$67,AB$70,0)),IF(DAY(EOMONTH($G118,0))&lt;30,0,VLOOKUP(5&amp;TEXT(DATE(YEAR($G118),MONTH($G118),30),"ddd"),$H$33:AB$67,AB$70,0)),IF(DAY(EOMONTH($G118,0))&lt;31,0,VLOOKUP(5&amp;TEXT(DATE(YEAR($G118),MONTH($G118),31),"ddd"),$H$33:AB$67,AB$70,0)))*SUMPRODUCT(($H$72:$H$95=$D118)*($G$72:$G$95=$C118)*(AB$72:AB$95))),"")</f>
        <v/>
      </c>
      <c r="AC118" s="236"/>
      <c r="AE118" s="205"/>
      <c r="AF118" s="139"/>
      <c r="AG118" s="139"/>
      <c r="AH118" s="139"/>
      <c r="AI118" s="139"/>
      <c r="AJ118" s="139"/>
      <c r="AK118" s="139"/>
      <c r="AL118" s="139"/>
      <c r="AM118" s="139"/>
      <c r="AN118" s="139"/>
      <c r="AO118" s="139"/>
      <c r="AP118" s="139"/>
      <c r="AQ118" s="139"/>
      <c r="AR118" s="139"/>
      <c r="AS118" s="139"/>
      <c r="AT118" s="139"/>
      <c r="AU118" s="139"/>
      <c r="AV118" s="139"/>
      <c r="AW118" s="139"/>
      <c r="AX118" s="139"/>
      <c r="AY118" s="236"/>
      <c r="BA118" s="209">
        <f t="shared" si="23"/>
        <v>241.91361505323445</v>
      </c>
      <c r="BB118" s="180">
        <f t="shared" si="24"/>
        <v>283.48954202261916</v>
      </c>
      <c r="BC118" s="180">
        <f t="shared" si="25"/>
        <v>91.790636056005766</v>
      </c>
      <c r="BD118" s="180">
        <f t="shared" si="26"/>
        <v>31.011223508855728</v>
      </c>
      <c r="BE118" s="180">
        <f t="shared" si="27"/>
        <v>556.48201118835334</v>
      </c>
      <c r="BF118" s="180">
        <f t="shared" si="28"/>
        <v>89.081712238697378</v>
      </c>
      <c r="BG118" s="180">
        <f t="shared" si="29"/>
        <v>311.78673655450757</v>
      </c>
      <c r="BH118" s="180">
        <f t="shared" si="30"/>
        <v>3055.6341947576984</v>
      </c>
      <c r="BI118" s="180">
        <f t="shared" si="31"/>
        <v>2487.7717528009252</v>
      </c>
      <c r="BJ118" s="180">
        <f t="shared" si="67"/>
        <v>183.59824195154428</v>
      </c>
      <c r="BK118" s="180">
        <f t="shared" si="32"/>
        <v>87.959764650439865</v>
      </c>
      <c r="BL118" s="180">
        <f t="shared" si="33"/>
        <v>128.59070610917064</v>
      </c>
      <c r="BM118" s="180">
        <f t="shared" si="34"/>
        <v>23.612365779780454</v>
      </c>
      <c r="BN118" s="180">
        <f t="shared" si="35"/>
        <v>84.324897809360479</v>
      </c>
      <c r="BO118" s="180">
        <f t="shared" si="36"/>
        <v>721.9144979776097</v>
      </c>
      <c r="BP118" s="180">
        <f t="shared" si="37"/>
        <v>121.25002696211706</v>
      </c>
      <c r="BQ118" s="180">
        <f t="shared" si="38"/>
        <v>0</v>
      </c>
      <c r="BR118" s="180">
        <f t="shared" si="39"/>
        <v>0</v>
      </c>
      <c r="BS118" s="180">
        <f t="shared" si="40"/>
        <v>0</v>
      </c>
      <c r="BT118" s="180">
        <f t="shared" si="41"/>
        <v>0</v>
      </c>
      <c r="BV118" s="214">
        <f t="shared" si="68"/>
        <v>42663</v>
      </c>
      <c r="BW118" s="175" t="str">
        <f t="shared" si="69"/>
        <v>Oct</v>
      </c>
      <c r="BX118" s="175">
        <f t="shared" si="70"/>
        <v>2016</v>
      </c>
      <c r="BY118" s="176">
        <f t="shared" si="42"/>
        <v>242.53028652631923</v>
      </c>
      <c r="BZ118" s="176">
        <f t="shared" si="43"/>
        <v>284.74057451948005</v>
      </c>
      <c r="CA118" s="176">
        <f t="shared" si="44"/>
        <v>89.992801447267141</v>
      </c>
      <c r="CB118" s="176">
        <f t="shared" si="45"/>
        <v>31.048741536701353</v>
      </c>
      <c r="CC118" s="176">
        <f t="shared" si="46"/>
        <v>548.77973780741468</v>
      </c>
      <c r="CD118" s="176">
        <f t="shared" si="47"/>
        <v>87.696140292358805</v>
      </c>
      <c r="CE118" s="176">
        <f t="shared" si="48"/>
        <v>311.78673655450763</v>
      </c>
      <c r="CF118" s="176">
        <f t="shared" si="49"/>
        <v>3080.9509140163391</v>
      </c>
      <c r="CG118" s="176">
        <f t="shared" si="50"/>
        <v>2475.1852240282196</v>
      </c>
      <c r="CH118" s="176">
        <f t="shared" si="51"/>
        <v>183.59824195154425</v>
      </c>
      <c r="CI118" s="176">
        <f t="shared" si="52"/>
        <v>87.959764650439894</v>
      </c>
      <c r="CJ118" s="176">
        <f t="shared" si="53"/>
        <v>128.59070610917064</v>
      </c>
      <c r="CK118" s="176">
        <f t="shared" si="54"/>
        <v>23.612365779780454</v>
      </c>
      <c r="CL118" s="176">
        <f t="shared" si="55"/>
        <v>84.324897809360493</v>
      </c>
      <c r="CM118" s="176">
        <f t="shared" si="56"/>
        <v>728.14045062454477</v>
      </c>
      <c r="CN118" s="176">
        <f t="shared" si="57"/>
        <v>120.93377096050159</v>
      </c>
      <c r="CO118" s="176">
        <f t="shared" si="58"/>
        <v>0</v>
      </c>
      <c r="CP118" s="176">
        <f t="shared" si="59"/>
        <v>0</v>
      </c>
      <c r="CQ118" s="176">
        <f t="shared" si="60"/>
        <v>0</v>
      </c>
      <c r="CR118" s="215">
        <f t="shared" si="61"/>
        <v>0</v>
      </c>
    </row>
    <row r="119" spans="1:16384" outlineLevel="1" x14ac:dyDescent="0.25">
      <c r="B119" s="197">
        <f t="shared" si="62"/>
        <v>42664</v>
      </c>
      <c r="C119" s="108">
        <f t="shared" si="63"/>
        <v>2016</v>
      </c>
      <c r="D119" s="109" t="str">
        <f t="shared" si="22"/>
        <v>Oct</v>
      </c>
      <c r="E119" s="109">
        <f t="shared" si="64"/>
        <v>3</v>
      </c>
      <c r="F119" s="109">
        <f t="shared" si="65"/>
        <v>43</v>
      </c>
      <c r="G119" s="110">
        <f t="shared" si="71"/>
        <v>42664</v>
      </c>
      <c r="H119" s="109" t="str">
        <f t="shared" si="66"/>
        <v>Fri</v>
      </c>
      <c r="I119" s="139">
        <f>IFERROR(IF($I$69="DOW",IF($E119=5,(((SUMPRODUCT(($H$72:$H$95=$D119)*($G$72:$G$95=$C119)*(I$72:I$95))*(SUMPRODUCT(($H$15:$H$21=$H119)*(I$15:I$21)))))),(((SUMPRODUCT(($H$72:$H$95=$D119)*($G$72:$G$95=$C119)*(I$72:I$95)))-(SUMIFS(I$99:I$426,$C$99:$C$426,$C119,$D$99:$D$426,$D119,$E$99:$E$426,5)))*SUMPRODUCT(($H$9:$H$12=$E119)*(I$9:I$12)))*SUMPRODUCT(($H$24:$H$30=$H119)*(I$24:I$30))),VLOOKUP($E119&amp;$H119,$H$33:I$67,I$70,0)/SUM(I$33:I$60,IF(DAY(EOMONTH($G119,0))&lt;29,0,VLOOKUP(5&amp;TEXT(DATE(YEAR($G119),MONTH($G119),29),"ddd"),$H$33:I$67,I$70,0)),IF(DAY(EOMONTH($G119,0))&lt;30,0,VLOOKUP(5&amp;TEXT(DATE(YEAR($G119),MONTH($G119),30),"ddd"),$H$33:I$67,I$70,0)),IF(DAY(EOMONTH($G119,0))&lt;31,0,VLOOKUP(5&amp;TEXT(DATE(YEAR($G119),MONTH($G119),31),"ddd"),$H$33:I$67,I$70,0)))*SUMPRODUCT(($H$72:$H$95=$D119)*($G$72:$G$95=$C119)*(I$72:I$95))),"")</f>
        <v>203.46706377940018</v>
      </c>
      <c r="J119" s="139">
        <f>IFERROR(IF($I$69="DOW",IF($E119=5,(((SUMPRODUCT(($H$72:$H$95=$D119)*($G$72:$G$95=$C119)*(J$72:J$95))*(SUMPRODUCT(($H$15:$H$21=$H119)*(J$15:J$21)))))),(((SUMPRODUCT(($H$72:$H$95=$D119)*($G$72:$G$95=$C119)*(J$72:J$95)))-(SUMIFS(J$99:J$426,$C$99:$C$426,$C119,$D$99:$D$426,$D119,$E$99:$E$426,5)))*SUMPRODUCT(($H$9:$H$12=$E119)*(J$9:J$12)))*SUMPRODUCT(($H$24:$H$30=$H119)*(J$24:J$30))),VLOOKUP($E119&amp;$H119,$H$33:J$67,J$70,0)/SUM(J$33:J$60,IF(DAY(EOMONTH($G119,0))&lt;29,0,VLOOKUP(5&amp;TEXT(DATE(YEAR($G119),MONTH($G119),29),"ddd"),$H$33:J$67,J$70,0)),IF(DAY(EOMONTH($G119,0))&lt;30,0,VLOOKUP(5&amp;TEXT(DATE(YEAR($G119),MONTH($G119),30),"ddd"),$H$33:J$67,J$70,0)),IF(DAY(EOMONTH($G119,0))&lt;31,0,VLOOKUP(5&amp;TEXT(DATE(YEAR($G119),MONTH($G119),31),"ddd"),$H$33:J$67,J$70,0)))*SUMPRODUCT(($H$72:$H$95=$D119)*($G$72:$G$95=$C119)*(J$72:J$95))),"")</f>
        <v>288.31894521545928</v>
      </c>
      <c r="K119" s="139">
        <f>IFERROR(IF($I$69="DOW",IF($E119=5,(((SUMPRODUCT(($H$72:$H$95=$D119)*($G$72:$G$95=$C119)*(K$72:K$95))*(SUMPRODUCT(($H$15:$H$21=$H119)*(K$15:K$21)))))),(((SUMPRODUCT(($H$72:$H$95=$D119)*($G$72:$G$95=$C119)*(K$72:K$95)))-(SUMIFS(K$99:K$426,$C$99:$C$426,$C119,$D$99:$D$426,$D119,$E$99:$E$426,5)))*SUMPRODUCT(($H$9:$H$12=$E119)*(K$9:K$12)))*SUMPRODUCT(($H$24:$H$30=$H119)*(K$24:K$30))),VLOOKUP($E119&amp;$H119,$H$33:K$67,K$70,0)/SUM(K$33:K$60,IF(DAY(EOMONTH($G119,0))&lt;29,0,VLOOKUP(5&amp;TEXT(DATE(YEAR($G119),MONTH($G119),29),"ddd"),$H$33:K$67,K$70,0)),IF(DAY(EOMONTH($G119,0))&lt;30,0,VLOOKUP(5&amp;TEXT(DATE(YEAR($G119),MONTH($G119),30),"ddd"),$H$33:K$67,K$70,0)),IF(DAY(EOMONTH($G119,0))&lt;31,0,VLOOKUP(5&amp;TEXT(DATE(YEAR($G119),MONTH($G119),31),"ddd"),$H$33:K$67,K$70,0)))*SUMPRODUCT(($H$72:$H$95=$D119)*($G$72:$G$95=$C119)*(K$72:K$95))),"")</f>
        <v>109.00910217059219</v>
      </c>
      <c r="L119" s="139">
        <f>IFERROR(IF($I$69="DOW",IF($E119=5,(((SUMPRODUCT(($H$72:$H$95=$D119)*($G$72:$G$95=$C119)*(L$72:L$95))*(SUMPRODUCT(($H$15:$H$21=$H119)*(L$15:L$21)))))),(((SUMPRODUCT(($H$72:$H$95=$D119)*($G$72:$G$95=$C119)*(L$72:L$95)))-(SUMIFS(L$99:L$426,$C$99:$C$426,$C119,$D$99:$D$426,$D119,$E$99:$E$426,5)))*SUMPRODUCT(($H$9:$H$12=$E119)*(L$9:L$12)))*SUMPRODUCT(($H$24:$H$30=$H119)*(L$24:L$30))),VLOOKUP($E119&amp;$H119,$H$33:L$67,L$70,0)/SUM(L$33:L$60,IF(DAY(EOMONTH($G119,0))&lt;29,0,VLOOKUP(5&amp;TEXT(DATE(YEAR($G119),MONTH($G119),29),"ddd"),$H$33:L$67,L$70,0)),IF(DAY(EOMONTH($G119,0))&lt;30,0,VLOOKUP(5&amp;TEXT(DATE(YEAR($G119),MONTH($G119),30),"ddd"),$H$33:L$67,L$70,0)),IF(DAY(EOMONTH($G119,0))&lt;31,0,VLOOKUP(5&amp;TEXT(DATE(YEAR($G119),MONTH($G119),31),"ddd"),$H$33:L$67,L$70,0)))*SUMPRODUCT(($H$72:$H$95=$D119)*($G$72:$G$95=$C119)*(L$72:L$95))),"")</f>
        <v>22.7819662084345</v>
      </c>
      <c r="M119" s="139">
        <f>IFERROR(IF($I$69="DOW",IF($E119=5,(((SUMPRODUCT(($H$72:$H$95=$D119)*($G$72:$G$95=$C119)*(M$72:M$95))*(SUMPRODUCT(($H$15:$H$21=$H119)*(M$15:M$21)))))),(((SUMPRODUCT(($H$72:$H$95=$D119)*($G$72:$G$95=$C119)*(M$72:M$95)))-(SUMIFS(M$99:M$426,$C$99:$C$426,$C119,$D$99:$D$426,$D119,$E$99:$E$426,5)))*SUMPRODUCT(($H$9:$H$12=$E119)*(M$9:M$12)))*SUMPRODUCT(($H$24:$H$30=$H119)*(M$24:M$30))),VLOOKUP($E119&amp;$H119,$H$33:M$67,M$70,0)/SUM(M$33:M$60,IF(DAY(EOMONTH($G119,0))&lt;29,0,VLOOKUP(5&amp;TEXT(DATE(YEAR($G119),MONTH($G119),29),"ddd"),$H$33:M$67,M$70,0)),IF(DAY(EOMONTH($G119,0))&lt;30,0,VLOOKUP(5&amp;TEXT(DATE(YEAR($G119),MONTH($G119),30),"ddd"),$H$33:M$67,M$70,0)),IF(DAY(EOMONTH($G119,0))&lt;31,0,VLOOKUP(5&amp;TEXT(DATE(YEAR($G119),MONTH($G119),31),"ddd"),$H$33:M$67,M$70,0)))*SUMPRODUCT(($H$72:$H$95=$D119)*($G$72:$G$95=$C119)*(M$72:M$95))),"")</f>
        <v>531.64149066697576</v>
      </c>
      <c r="N119" s="139">
        <f>IFERROR(IF($I$69="DOW",IF($E119=5,(((SUMPRODUCT(($H$72:$H$95=$D119)*($G$72:$G$95=$C119)*(N$72:N$95))*(SUMPRODUCT(($H$15:$H$21=$H119)*(N$15:N$21)))))),(((SUMPRODUCT(($H$72:$H$95=$D119)*($G$72:$G$95=$C119)*(N$72:N$95)))-(SUMIFS(N$99:N$426,$C$99:$C$426,$C119,$D$99:$D$426,$D119,$E$99:$E$426,5)))*SUMPRODUCT(($H$9:$H$12=$E119)*(N$9:N$12)))*SUMPRODUCT(($H$24:$H$30=$H119)*(N$24:N$30))),VLOOKUP($E119&amp;$H119,$H$33:N$67,N$70,0)/SUM(N$33:N$60,IF(DAY(EOMONTH($G119,0))&lt;29,0,VLOOKUP(5&amp;TEXT(DATE(YEAR($G119),MONTH($G119),29),"ddd"),$H$33:N$67,N$70,0)),IF(DAY(EOMONTH($G119,0))&lt;30,0,VLOOKUP(5&amp;TEXT(DATE(YEAR($G119),MONTH($G119),30),"ddd"),$H$33:N$67,N$70,0)),IF(DAY(EOMONTH($G119,0))&lt;31,0,VLOOKUP(5&amp;TEXT(DATE(YEAR($G119),MONTH($G119),31),"ddd"),$H$33:N$67,N$70,0)))*SUMPRODUCT(($H$72:$H$95=$D119)*($G$72:$G$95=$C119)*(N$72:N$95))),"")</f>
        <v>90.071509041349557</v>
      </c>
      <c r="O119" s="139">
        <f>IFERROR(IF($I$69="DOW",IF($E119=5,(((SUMPRODUCT(($H$72:$H$95=$D119)*($G$72:$G$95=$C119)*(O$72:O$95))*(SUMPRODUCT(($H$15:$H$21=$H119)*(O$15:O$21)))))),(((SUMPRODUCT(($H$72:$H$95=$D119)*($G$72:$G$95=$C119)*(O$72:O$95)))-(SUMIFS(O$99:O$426,$C$99:$C$426,$C119,$D$99:$D$426,$D119,$E$99:$E$426,5)))*SUMPRODUCT(($H$9:$H$12=$E119)*(O$9:O$12)))*SUMPRODUCT(($H$24:$H$30=$H119)*(O$24:O$30))),VLOOKUP($E119&amp;$H119,$H$33:O$67,O$70,0)/SUM(O$33:O$60,IF(DAY(EOMONTH($G119,0))&lt;29,0,VLOOKUP(5&amp;TEXT(DATE(YEAR($G119),MONTH($G119),29),"ddd"),$H$33:O$67,O$70,0)),IF(DAY(EOMONTH($G119,0))&lt;30,0,VLOOKUP(5&amp;TEXT(DATE(YEAR($G119),MONTH($G119),30),"ddd"),$H$33:O$67,O$70,0)),IF(DAY(EOMONTH($G119,0))&lt;31,0,VLOOKUP(5&amp;TEXT(DATE(YEAR($G119),MONTH($G119),31),"ddd"),$H$33:O$67,O$70,0)))*SUMPRODUCT(($H$72:$H$95=$D119)*($G$72:$G$95=$C119)*(O$72:O$95))),"")</f>
        <v>313.00131454713335</v>
      </c>
      <c r="P119" s="139">
        <f>IFERROR(IF($I$69="DOW",IF($E119=5,(((SUMPRODUCT(($H$72:$H$95=$D119)*($G$72:$G$95=$C119)*(P$72:P$95))*(SUMPRODUCT(($H$15:$H$21=$H119)*(P$15:P$21)))))),(((SUMPRODUCT(($H$72:$H$95=$D119)*($G$72:$G$95=$C119)*(P$72:P$95)))-(SUMIFS(P$99:P$426,$C$99:$C$426,$C119,$D$99:$D$426,$D119,$E$99:$E$426,5)))*SUMPRODUCT(($H$9:$H$12=$E119)*(P$9:P$12)))*SUMPRODUCT(($H$24:$H$30=$H119)*(P$24:P$30))),VLOOKUP($E119&amp;$H119,$H$33:P$67,P$70,0)/SUM(P$33:P$60,IF(DAY(EOMONTH($G119,0))&lt;29,0,VLOOKUP(5&amp;TEXT(DATE(YEAR($G119),MONTH($G119),29),"ddd"),$H$33:P$67,P$70,0)),IF(DAY(EOMONTH($G119,0))&lt;30,0,VLOOKUP(5&amp;TEXT(DATE(YEAR($G119),MONTH($G119),30),"ddd"),$H$33:P$67,P$70,0)),IF(DAY(EOMONTH($G119,0))&lt;31,0,VLOOKUP(5&amp;TEXT(DATE(YEAR($G119),MONTH($G119),31),"ddd"),$H$33:P$67,P$70,0)))*SUMPRODUCT(($H$72:$H$95=$D119)*($G$72:$G$95=$C119)*(P$72:P$95))),"")</f>
        <v>2878.9396066483177</v>
      </c>
      <c r="Q119" s="139">
        <f>IFERROR(IF($I$69="DOW",IF($E119=5,(((SUMPRODUCT(($H$72:$H$95=$D119)*($G$72:$G$95=$C119)*(Q$72:Q$95))*(SUMPRODUCT(($H$15:$H$21=$H119)*(Q$15:Q$21)))))),(((SUMPRODUCT(($H$72:$H$95=$D119)*($G$72:$G$95=$C119)*(Q$72:Q$95)))-(SUMIFS(Q$99:Q$426,$C$99:$C$426,$C119,$D$99:$D$426,$D119,$E$99:$E$426,5)))*SUMPRODUCT(($H$9:$H$12=$E119)*(Q$9:Q$12)))*SUMPRODUCT(($H$24:$H$30=$H119)*(Q$24:Q$30))),VLOOKUP($E119&amp;$H119,$H$33:Q$67,Q$70,0)/SUM(Q$33:Q$60,IF(DAY(EOMONTH($G119,0))&lt;29,0,VLOOKUP(5&amp;TEXT(DATE(YEAR($G119),MONTH($G119),29),"ddd"),$H$33:Q$67,Q$70,0)),IF(DAY(EOMONTH($G119,0))&lt;30,0,VLOOKUP(5&amp;TEXT(DATE(YEAR($G119),MONTH($G119),30),"ddd"),$H$33:Q$67,Q$70,0)),IF(DAY(EOMONTH($G119,0))&lt;31,0,VLOOKUP(5&amp;TEXT(DATE(YEAR($G119),MONTH($G119),31),"ddd"),$H$33:Q$67,Q$70,0)))*SUMPRODUCT(($H$72:$H$95=$D119)*($G$72:$G$95=$C119)*(Q$72:Q$95))),"")</f>
        <v>2306.0957945840269</v>
      </c>
      <c r="R119" s="139">
        <f>IFERROR(IF($I$69="DOW",IF($E119=5,(((SUMPRODUCT(($H$72:$H$95=$D119)*($G$72:$G$95=$C119)*(R$72:R$95))*(SUMPRODUCT(($H$15:$H$21=$H119)*(R$15:R$21)))))),(((SUMPRODUCT(($H$72:$H$95=$D119)*($G$72:$G$95=$C119)*(R$72:R$95)))-(SUMIFS(R$99:R$426,$C$99:$C$426,$C119,$D$99:$D$426,$D119,$E$99:$E$426,5)))*SUMPRODUCT(($H$9:$H$12=$E119)*(R$9:R$12)))*SUMPRODUCT(($H$24:$H$30=$H119)*(R$24:R$30))),VLOOKUP($E119&amp;$H119,$H$33:R$67,R$70,0)/SUM(R$33:R$60,IF(DAY(EOMONTH($G119,0))&lt;29,0,VLOOKUP(5&amp;TEXT(DATE(YEAR($G119),MONTH($G119),29),"ddd"),$H$33:R$67,R$70,0)),IF(DAY(EOMONTH($G119,0))&lt;30,0,VLOOKUP(5&amp;TEXT(DATE(YEAR($G119),MONTH($G119),30),"ddd"),$H$33:R$67,R$70,0)),IF(DAY(EOMONTH($G119,0))&lt;31,0,VLOOKUP(5&amp;TEXT(DATE(YEAR($G119),MONTH($G119),31),"ddd"),$H$33:R$67,R$70,0)))*SUMPRODUCT(($H$72:$H$95=$D119)*($G$72:$G$95=$C119)*(R$72:R$95))),"")</f>
        <v>175.34480277669323</v>
      </c>
      <c r="S119" s="139">
        <f>IFERROR(IF($I$69="DOW",IF($E119=5,(((SUMPRODUCT(($H$72:$H$95=$D119)*($G$72:$G$95=$C119)*(S$72:S$95))*(SUMPRODUCT(($H$15:$H$21=$H119)*(S$15:S$21)))))),(((SUMPRODUCT(($H$72:$H$95=$D119)*($G$72:$G$95=$C119)*(S$72:S$95)))-(SUMIFS(S$99:S$426,$C$99:$C$426,$C119,$D$99:$D$426,$D119,$E$99:$E$426,5)))*SUMPRODUCT(($H$9:$H$12=$E119)*(S$9:S$12)))*SUMPRODUCT(($H$24:$H$30=$H119)*(S$24:S$30))),VLOOKUP($E119&amp;$H119,$H$33:S$67,S$70,0)/SUM(S$33:S$60,IF(DAY(EOMONTH($G119,0))&lt;29,0,VLOOKUP(5&amp;TEXT(DATE(YEAR($G119),MONTH($G119),29),"ddd"),$H$33:S$67,S$70,0)),IF(DAY(EOMONTH($G119,0))&lt;30,0,VLOOKUP(5&amp;TEXT(DATE(YEAR($G119),MONTH($G119),30),"ddd"),$H$33:S$67,S$70,0)),IF(DAY(EOMONTH($G119,0))&lt;31,0,VLOOKUP(5&amp;TEXT(DATE(YEAR($G119),MONTH($G119),31),"ddd"),$H$33:S$67,S$70,0)))*SUMPRODUCT(($H$72:$H$95=$D119)*($G$72:$G$95=$C119)*(S$72:S$95))),"")</f>
        <v>79.830906823368665</v>
      </c>
      <c r="T119" s="139">
        <f>IFERROR(IF($I$69="DOW",IF($E119=5,(((SUMPRODUCT(($H$72:$H$95=$D119)*($G$72:$G$95=$C119)*(T$72:T$95))*(SUMPRODUCT(($H$15:$H$21=$H119)*(T$15:T$21)))))),(((SUMPRODUCT(($H$72:$H$95=$D119)*($G$72:$G$95=$C119)*(T$72:T$95)))-(SUMIFS(T$99:T$426,$C$99:$C$426,$C119,$D$99:$D$426,$D119,$E$99:$E$426,5)))*SUMPRODUCT(($H$9:$H$12=$E119)*(T$9:T$12)))*SUMPRODUCT(($H$24:$H$30=$H119)*(T$24:T$30))),VLOOKUP($E119&amp;$H119,$H$33:T$67,T$70,0)/SUM(T$33:T$60,IF(DAY(EOMONTH($G119,0))&lt;29,0,VLOOKUP(5&amp;TEXT(DATE(YEAR($G119),MONTH($G119),29),"ddd"),$H$33:T$67,T$70,0)),IF(DAY(EOMONTH($G119,0))&lt;30,0,VLOOKUP(5&amp;TEXT(DATE(YEAR($G119),MONTH($G119),30),"ddd"),$H$33:T$67,T$70,0)),IF(DAY(EOMONTH($G119,0))&lt;31,0,VLOOKUP(5&amp;TEXT(DATE(YEAR($G119),MONTH($G119),31),"ddd"),$H$33:T$67,T$70,0)))*SUMPRODUCT(($H$72:$H$95=$D119)*($G$72:$G$95=$C119)*(T$72:T$95))),"")</f>
        <v>122.41078000322555</v>
      </c>
      <c r="U119" s="139">
        <f>IFERROR(IF($I$69="DOW",IF($E119=5,(((SUMPRODUCT(($H$72:$H$95=$D119)*($G$72:$G$95=$C119)*(U$72:U$95))*(SUMPRODUCT(($H$15:$H$21=$H119)*(U$15:U$21)))))),(((SUMPRODUCT(($H$72:$H$95=$D119)*($G$72:$G$95=$C119)*(U$72:U$95)))-(SUMIFS(U$99:U$426,$C$99:$C$426,$C119,$D$99:$D$426,$D119,$E$99:$E$426,5)))*SUMPRODUCT(($H$9:$H$12=$E119)*(U$9:U$12)))*SUMPRODUCT(($H$24:$H$30=$H119)*(U$24:U$30))),VLOOKUP($E119&amp;$H119,$H$33:U$67,U$70,0)/SUM(U$33:U$60,IF(DAY(EOMONTH($G119,0))&lt;29,0,VLOOKUP(5&amp;TEXT(DATE(YEAR($G119),MONTH($G119),29),"ddd"),$H$33:U$67,U$70,0)),IF(DAY(EOMONTH($G119,0))&lt;30,0,VLOOKUP(5&amp;TEXT(DATE(YEAR($G119),MONTH($G119),30),"ddd"),$H$33:U$67,U$70,0)),IF(DAY(EOMONTH($G119,0))&lt;31,0,VLOOKUP(5&amp;TEXT(DATE(YEAR($G119),MONTH($G119),31),"ddd"),$H$33:U$67,U$70,0)))*SUMPRODUCT(($H$72:$H$95=$D119)*($G$72:$G$95=$C119)*(U$72:U$95))),"")</f>
        <v>27.854284039537401</v>
      </c>
      <c r="V119" s="139">
        <f>IFERROR(IF($I$69="DOW",IF($E119=5,(((SUMPRODUCT(($H$72:$H$95=$D119)*($G$72:$G$95=$C119)*(V$72:V$95))*(SUMPRODUCT(($H$15:$H$21=$H119)*(V$15:V$21)))))),(((SUMPRODUCT(($H$72:$H$95=$D119)*($G$72:$G$95=$C119)*(V$72:V$95)))-(SUMIFS(V$99:V$426,$C$99:$C$426,$C119,$D$99:$D$426,$D119,$E$99:$E$426,5)))*SUMPRODUCT(($H$9:$H$12=$E119)*(V$9:V$12)))*SUMPRODUCT(($H$24:$H$30=$H119)*(V$24:V$30))),VLOOKUP($E119&amp;$H119,$H$33:V$67,V$70,0)/SUM(V$33:V$60,IF(DAY(EOMONTH($G119,0))&lt;29,0,VLOOKUP(5&amp;TEXT(DATE(YEAR($G119),MONTH($G119),29),"ddd"),$H$33:V$67,V$70,0)),IF(DAY(EOMONTH($G119,0))&lt;30,0,VLOOKUP(5&amp;TEXT(DATE(YEAR($G119),MONTH($G119),30),"ddd"),$H$33:V$67,V$70,0)),IF(DAY(EOMONTH($G119,0))&lt;31,0,VLOOKUP(5&amp;TEXT(DATE(YEAR($G119),MONTH($G119),31),"ddd"),$H$33:V$67,V$70,0)))*SUMPRODUCT(($H$72:$H$95=$D119)*($G$72:$G$95=$C119)*(V$72:V$95))),"")</f>
        <v>83.989697533389617</v>
      </c>
      <c r="W119" s="139">
        <f>IFERROR(IF($I$69="DOW",IF($E119=5,(((SUMPRODUCT(($H$72:$H$95=$D119)*($G$72:$G$95=$C119)*(W$72:W$95))*(SUMPRODUCT(($H$15:$H$21=$H119)*(W$15:W$21)))))),(((SUMPRODUCT(($H$72:$H$95=$D119)*($G$72:$G$95=$C119)*(W$72:W$95)))-(SUMIFS(W$99:W$426,$C$99:$C$426,$C119,$D$99:$D$426,$D119,$E$99:$E$426,5)))*SUMPRODUCT(($H$9:$H$12=$E119)*(W$9:W$12)))*SUMPRODUCT(($H$24:$H$30=$H119)*(W$24:W$30))),VLOOKUP($E119&amp;$H119,$H$33:W$67,W$70,0)/SUM(W$33:W$60,IF(DAY(EOMONTH($G119,0))&lt;29,0,VLOOKUP(5&amp;TEXT(DATE(YEAR($G119),MONTH($G119),29),"ddd"),$H$33:W$67,W$70,0)),IF(DAY(EOMONTH($G119,0))&lt;30,0,VLOOKUP(5&amp;TEXT(DATE(YEAR($G119),MONTH($G119),30),"ddd"),$H$33:W$67,W$70,0)),IF(DAY(EOMONTH($G119,0))&lt;31,0,VLOOKUP(5&amp;TEXT(DATE(YEAR($G119),MONTH($G119),31),"ddd"),$H$33:W$67,W$70,0)))*SUMPRODUCT(($H$72:$H$95=$D119)*($G$72:$G$95=$C119)*(W$72:W$95))),"")</f>
        <v>544.36759351559874</v>
      </c>
      <c r="X119" s="139">
        <f>IFERROR(IF($I$69="DOW",IF($E119=5,(((SUMPRODUCT(($H$72:$H$95=$D119)*($G$72:$G$95=$C119)*(X$72:X$95))*(SUMPRODUCT(($H$15:$H$21=$H119)*(X$15:X$21)))))),(((SUMPRODUCT(($H$72:$H$95=$D119)*($G$72:$G$95=$C119)*(X$72:X$95)))-(SUMIFS(X$99:X$426,$C$99:$C$426,$C119,$D$99:$D$426,$D119,$E$99:$E$426,5)))*SUMPRODUCT(($H$9:$H$12=$E119)*(X$9:X$12)))*SUMPRODUCT(($H$24:$H$30=$H119)*(X$24:X$30))),VLOOKUP($E119&amp;$H119,$H$33:X$67,X$70,0)/SUM(X$33:X$60,IF(DAY(EOMONTH($G119,0))&lt;29,0,VLOOKUP(5&amp;TEXT(DATE(YEAR($G119),MONTH($G119),29),"ddd"),$H$33:X$67,X$70,0)),IF(DAY(EOMONTH($G119,0))&lt;30,0,VLOOKUP(5&amp;TEXT(DATE(YEAR($G119),MONTH($G119),30),"ddd"),$H$33:X$67,X$70,0)),IF(DAY(EOMONTH($G119,0))&lt;31,0,VLOOKUP(5&amp;TEXT(DATE(YEAR($G119),MONTH($G119),31),"ddd"),$H$33:X$67,X$70,0)))*SUMPRODUCT(($H$72:$H$95=$D119)*($G$72:$G$95=$C119)*(X$72:X$95))),"")</f>
        <v>96.095942787484759</v>
      </c>
      <c r="Y119" s="139" t="str">
        <f>IFERROR(IF($I$69="DOW",IF($E119=5,(((SUMPRODUCT(($H$72:$H$95=$D119)*($G$72:$G$95=$C119)*(Y$72:Y$95))*(SUMPRODUCT(($H$15:$H$21=$H119)*(Y$15:Y$21)))))),(((SUMPRODUCT(($H$72:$H$95=$D119)*($G$72:$G$95=$C119)*(Y$72:Y$95)))-(SUMIFS(Y$99:Y$426,$C$99:$C$426,$C119,$D$99:$D$426,$D119,$E$99:$E$426,5)))*SUMPRODUCT(($H$9:$H$12=$E119)*(Y$9:Y$12)))*SUMPRODUCT(($H$24:$H$30=$H119)*(Y$24:Y$30))),VLOOKUP($E119&amp;$H119,$H$33:Y$67,Y$70,0)/SUM(Y$33:Y$60,IF(DAY(EOMONTH($G119,0))&lt;29,0,VLOOKUP(5&amp;TEXT(DATE(YEAR($G119),MONTH($G119),29),"ddd"),$H$33:Y$67,Y$70,0)),IF(DAY(EOMONTH($G119,0))&lt;30,0,VLOOKUP(5&amp;TEXT(DATE(YEAR($G119),MONTH($G119),30),"ddd"),$H$33:Y$67,Y$70,0)),IF(DAY(EOMONTH($G119,0))&lt;31,0,VLOOKUP(5&amp;TEXT(DATE(YEAR($G119),MONTH($G119),31),"ddd"),$H$33:Y$67,Y$70,0)))*SUMPRODUCT(($H$72:$H$95=$D119)*($G$72:$G$95=$C119)*(Y$72:Y$95))),"")</f>
        <v/>
      </c>
      <c r="Z119" s="139" t="str">
        <f>IFERROR(IF($I$69="DOW",IF($E119=5,(((SUMPRODUCT(($H$72:$H$95=$D119)*($G$72:$G$95=$C119)*(Z$72:Z$95))*(SUMPRODUCT(($H$15:$H$21=$H119)*(Z$15:Z$21)))))),(((SUMPRODUCT(($H$72:$H$95=$D119)*($G$72:$G$95=$C119)*(Z$72:Z$95)))-(SUMIFS(Z$99:Z$426,$C$99:$C$426,$C119,$D$99:$D$426,$D119,$E$99:$E$426,5)))*SUMPRODUCT(($H$9:$H$12=$E119)*(Z$9:Z$12)))*SUMPRODUCT(($H$24:$H$30=$H119)*(Z$24:Z$30))),VLOOKUP($E119&amp;$H119,$H$33:Z$67,Z$70,0)/SUM(Z$33:Z$60,IF(DAY(EOMONTH($G119,0))&lt;29,0,VLOOKUP(5&amp;TEXT(DATE(YEAR($G119),MONTH($G119),29),"ddd"),$H$33:Z$67,Z$70,0)),IF(DAY(EOMONTH($G119,0))&lt;30,0,VLOOKUP(5&amp;TEXT(DATE(YEAR($G119),MONTH($G119),30),"ddd"),$H$33:Z$67,Z$70,0)),IF(DAY(EOMONTH($G119,0))&lt;31,0,VLOOKUP(5&amp;TEXT(DATE(YEAR($G119),MONTH($G119),31),"ddd"),$H$33:Z$67,Z$70,0)))*SUMPRODUCT(($H$72:$H$95=$D119)*($G$72:$G$95=$C119)*(Z$72:Z$95))),"")</f>
        <v/>
      </c>
      <c r="AA119" s="139" t="str">
        <f>IFERROR(IF($I$69="DOW",IF($E119=5,(((SUMPRODUCT(($H$72:$H$95=$D119)*($G$72:$G$95=$C119)*(AA$72:AA$95))*(SUMPRODUCT(($H$15:$H$21=$H119)*(AA$15:AA$21)))))),(((SUMPRODUCT(($H$72:$H$95=$D119)*($G$72:$G$95=$C119)*(AA$72:AA$95)))-(SUMIFS(AA$99:AA$426,$C$99:$C$426,$C119,$D$99:$D$426,$D119,$E$99:$E$426,5)))*SUMPRODUCT(($H$9:$H$12=$E119)*(AA$9:AA$12)))*SUMPRODUCT(($H$24:$H$30=$H119)*(AA$24:AA$30))),VLOOKUP($E119&amp;$H119,$H$33:AA$67,AA$70,0)/SUM(AA$33:AA$60,IF(DAY(EOMONTH($G119,0))&lt;29,0,VLOOKUP(5&amp;TEXT(DATE(YEAR($G119),MONTH($G119),29),"ddd"),$H$33:AA$67,AA$70,0)),IF(DAY(EOMONTH($G119,0))&lt;30,0,VLOOKUP(5&amp;TEXT(DATE(YEAR($G119),MONTH($G119),30),"ddd"),$H$33:AA$67,AA$70,0)),IF(DAY(EOMONTH($G119,0))&lt;31,0,VLOOKUP(5&amp;TEXT(DATE(YEAR($G119),MONTH($G119),31),"ddd"),$H$33:AA$67,AA$70,0)))*SUMPRODUCT(($H$72:$H$95=$D119)*($G$72:$G$95=$C119)*(AA$72:AA$95))),"")</f>
        <v/>
      </c>
      <c r="AB119" s="139" t="str">
        <f>IFERROR(IF($I$69="DOW",IF($E119=5,(((SUMPRODUCT(($H$72:$H$95=$D119)*($G$72:$G$95=$C119)*(AB$72:AB$95))*(SUMPRODUCT(($H$15:$H$21=$H119)*(AB$15:AB$21)))))),(((SUMPRODUCT(($H$72:$H$95=$D119)*($G$72:$G$95=$C119)*(AB$72:AB$95)))-(SUMIFS(AB$99:AB$426,$C$99:$C$426,$C119,$D$99:$D$426,$D119,$E$99:$E$426,5)))*SUMPRODUCT(($H$9:$H$12=$E119)*(AB$9:AB$12)))*SUMPRODUCT(($H$24:$H$30=$H119)*(AB$24:AB$30))),VLOOKUP($E119&amp;$H119,$H$33:AB$67,AB$70,0)/SUM(AB$33:AB$60,IF(DAY(EOMONTH($G119,0))&lt;29,0,VLOOKUP(5&amp;TEXT(DATE(YEAR($G119),MONTH($G119),29),"ddd"),$H$33:AB$67,AB$70,0)),IF(DAY(EOMONTH($G119,0))&lt;30,0,VLOOKUP(5&amp;TEXT(DATE(YEAR($G119),MONTH($G119),30),"ddd"),$H$33:AB$67,AB$70,0)),IF(DAY(EOMONTH($G119,0))&lt;31,0,VLOOKUP(5&amp;TEXT(DATE(YEAR($G119),MONTH($G119),31),"ddd"),$H$33:AB$67,AB$70,0)))*SUMPRODUCT(($H$72:$H$95=$D119)*($G$72:$G$95=$C119)*(AB$72:AB$95))),"")</f>
        <v/>
      </c>
      <c r="AC119" s="236"/>
      <c r="AE119" s="205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139"/>
      <c r="AR119" s="139"/>
      <c r="AS119" s="139"/>
      <c r="AT119" s="139"/>
      <c r="AU119" s="139"/>
      <c r="AV119" s="139"/>
      <c r="AW119" s="139"/>
      <c r="AX119" s="139"/>
      <c r="AY119" s="236"/>
      <c r="BA119" s="209">
        <f t="shared" si="23"/>
        <v>203.46706377940018</v>
      </c>
      <c r="BB119" s="180">
        <f t="shared" si="24"/>
        <v>288.31894521545928</v>
      </c>
      <c r="BC119" s="180">
        <f t="shared" si="25"/>
        <v>109.00910217059219</v>
      </c>
      <c r="BD119" s="180">
        <f t="shared" si="26"/>
        <v>22.7819662084345</v>
      </c>
      <c r="BE119" s="180">
        <f t="shared" si="27"/>
        <v>531.64149066697576</v>
      </c>
      <c r="BF119" s="180">
        <f t="shared" si="28"/>
        <v>90.071509041349557</v>
      </c>
      <c r="BG119" s="180">
        <f t="shared" si="29"/>
        <v>313.00131454713335</v>
      </c>
      <c r="BH119" s="180">
        <f t="shared" si="30"/>
        <v>2878.9396066483177</v>
      </c>
      <c r="BI119" s="180">
        <f t="shared" si="31"/>
        <v>2306.0957945840269</v>
      </c>
      <c r="BJ119" s="180">
        <f t="shared" si="67"/>
        <v>175.34480277669323</v>
      </c>
      <c r="BK119" s="180">
        <f t="shared" si="32"/>
        <v>79.830906823368665</v>
      </c>
      <c r="BL119" s="180">
        <f t="shared" si="33"/>
        <v>122.41078000322555</v>
      </c>
      <c r="BM119" s="180">
        <f t="shared" si="34"/>
        <v>27.854284039537401</v>
      </c>
      <c r="BN119" s="180">
        <f t="shared" si="35"/>
        <v>83.989697533389617</v>
      </c>
      <c r="BO119" s="180">
        <f t="shared" si="36"/>
        <v>544.36759351559874</v>
      </c>
      <c r="BP119" s="180">
        <f t="shared" si="37"/>
        <v>96.095942787484759</v>
      </c>
      <c r="BQ119" s="180">
        <f t="shared" si="38"/>
        <v>0</v>
      </c>
      <c r="BR119" s="180">
        <f t="shared" si="39"/>
        <v>0</v>
      </c>
      <c r="BS119" s="180">
        <f t="shared" si="40"/>
        <v>0</v>
      </c>
      <c r="BT119" s="180">
        <f t="shared" si="41"/>
        <v>0</v>
      </c>
      <c r="BV119" s="214">
        <f t="shared" si="68"/>
        <v>42664</v>
      </c>
      <c r="BW119" s="175" t="str">
        <f t="shared" si="69"/>
        <v>Oct</v>
      </c>
      <c r="BX119" s="175">
        <f t="shared" si="70"/>
        <v>2016</v>
      </c>
      <c r="BY119" s="176">
        <f t="shared" si="42"/>
        <v>203.98572964249132</v>
      </c>
      <c r="BZ119" s="176">
        <f t="shared" si="43"/>
        <v>289.59128975188111</v>
      </c>
      <c r="CA119" s="176">
        <f t="shared" si="44"/>
        <v>106.87402233052835</v>
      </c>
      <c r="CB119" s="176">
        <f t="shared" si="45"/>
        <v>22.809528308405888</v>
      </c>
      <c r="CC119" s="176">
        <f t="shared" si="46"/>
        <v>524.28303519233725</v>
      </c>
      <c r="CD119" s="176">
        <f t="shared" si="47"/>
        <v>88.670541851162767</v>
      </c>
      <c r="CE119" s="176">
        <f t="shared" si="48"/>
        <v>313.0013145471334</v>
      </c>
      <c r="CF119" s="176">
        <f t="shared" si="49"/>
        <v>2902.7923655646632</v>
      </c>
      <c r="CG119" s="176">
        <f t="shared" si="50"/>
        <v>2294.4284295862262</v>
      </c>
      <c r="CH119" s="176">
        <f t="shared" si="51"/>
        <v>175.3448027766932</v>
      </c>
      <c r="CI119" s="176">
        <f t="shared" si="52"/>
        <v>79.830906823368665</v>
      </c>
      <c r="CJ119" s="176">
        <f t="shared" si="53"/>
        <v>122.41078000322555</v>
      </c>
      <c r="CK119" s="176">
        <f t="shared" si="54"/>
        <v>27.854284039537401</v>
      </c>
      <c r="CL119" s="176">
        <f t="shared" si="55"/>
        <v>83.989697533389631</v>
      </c>
      <c r="CM119" s="176">
        <f t="shared" si="56"/>
        <v>549.06234181231366</v>
      </c>
      <c r="CN119" s="176">
        <f t="shared" si="57"/>
        <v>95.845296091571569</v>
      </c>
      <c r="CO119" s="176">
        <f t="shared" si="58"/>
        <v>0</v>
      </c>
      <c r="CP119" s="176">
        <f t="shared" si="59"/>
        <v>0</v>
      </c>
      <c r="CQ119" s="176">
        <f t="shared" si="60"/>
        <v>0</v>
      </c>
      <c r="CR119" s="215">
        <f t="shared" si="61"/>
        <v>0</v>
      </c>
    </row>
    <row r="120" spans="1:16384" outlineLevel="1" x14ac:dyDescent="0.25">
      <c r="B120" s="197">
        <f t="shared" si="62"/>
        <v>42665</v>
      </c>
      <c r="C120" s="108">
        <f t="shared" si="63"/>
        <v>2016</v>
      </c>
      <c r="D120" s="109" t="str">
        <f t="shared" si="22"/>
        <v>Oct</v>
      </c>
      <c r="E120" s="109">
        <f t="shared" si="64"/>
        <v>4</v>
      </c>
      <c r="F120" s="109">
        <f t="shared" si="65"/>
        <v>43</v>
      </c>
      <c r="G120" s="110">
        <f t="shared" si="71"/>
        <v>42665</v>
      </c>
      <c r="H120" s="109" t="str">
        <f t="shared" si="66"/>
        <v>Sat</v>
      </c>
      <c r="I120" s="139">
        <f>IFERROR(IF($I$69="DOW",IF($E120=5,(((SUMPRODUCT(($H$72:$H$95=$D120)*($G$72:$G$95=$C120)*(I$72:I$95))*(SUMPRODUCT(($H$15:$H$21=$H120)*(I$15:I$21)))))),(((SUMPRODUCT(($H$72:$H$95=$D120)*($G$72:$G$95=$C120)*(I$72:I$95)))-(SUMIFS(I$99:I$426,$C$99:$C$426,$C120,$D$99:$D$426,$D120,$E$99:$E$426,5)))*SUMPRODUCT(($H$9:$H$12=$E120)*(I$9:I$12)))*SUMPRODUCT(($H$24:$H$30=$H120)*(I$24:I$30))),VLOOKUP($E120&amp;$H120,$H$33:I$67,I$70,0)/SUM(I$33:I$60,IF(DAY(EOMONTH($G120,0))&lt;29,0,VLOOKUP(5&amp;TEXT(DATE(YEAR($G120),MONTH($G120),29),"ddd"),$H$33:I$67,I$70,0)),IF(DAY(EOMONTH($G120,0))&lt;30,0,VLOOKUP(5&amp;TEXT(DATE(YEAR($G120),MONTH($G120),30),"ddd"),$H$33:I$67,I$70,0)),IF(DAY(EOMONTH($G120,0))&lt;31,0,VLOOKUP(5&amp;TEXT(DATE(YEAR($G120),MONTH($G120),31),"ddd"),$H$33:I$67,I$70,0)))*SUMPRODUCT(($H$72:$H$95=$D120)*($G$72:$G$95=$C120)*(I$72:I$95))),"")</f>
        <v>205.8204719579534</v>
      </c>
      <c r="J120" s="139">
        <f>IFERROR(IF($I$69="DOW",IF($E120=5,(((SUMPRODUCT(($H$72:$H$95=$D120)*($G$72:$G$95=$C120)*(J$72:J$95))*(SUMPRODUCT(($H$15:$H$21=$H120)*(J$15:J$21)))))),(((SUMPRODUCT(($H$72:$H$95=$D120)*($G$72:$G$95=$C120)*(J$72:J$95)))-(SUMIFS(J$99:J$426,$C$99:$C$426,$C120,$D$99:$D$426,$D120,$E$99:$E$426,5)))*SUMPRODUCT(($H$9:$H$12=$E120)*(J$9:J$12)))*SUMPRODUCT(($H$24:$H$30=$H120)*(J$24:J$30))),VLOOKUP($E120&amp;$H120,$H$33:J$67,J$70,0)/SUM(J$33:J$60,IF(DAY(EOMONTH($G120,0))&lt;29,0,VLOOKUP(5&amp;TEXT(DATE(YEAR($G120),MONTH($G120),29),"ddd"),$H$33:J$67,J$70,0)),IF(DAY(EOMONTH($G120,0))&lt;30,0,VLOOKUP(5&amp;TEXT(DATE(YEAR($G120),MONTH($G120),30),"ddd"),$H$33:J$67,J$70,0)),IF(DAY(EOMONTH($G120,0))&lt;31,0,VLOOKUP(5&amp;TEXT(DATE(YEAR($G120),MONTH($G120),31),"ddd"),$H$33:J$67,J$70,0)))*SUMPRODUCT(($H$72:$H$95=$D120)*($G$72:$G$95=$C120)*(J$72:J$95))),"")</f>
        <v>264.97942346632937</v>
      </c>
      <c r="K120" s="139">
        <f>IFERROR(IF($I$69="DOW",IF($E120=5,(((SUMPRODUCT(($H$72:$H$95=$D120)*($G$72:$G$95=$C120)*(K$72:K$95))*(SUMPRODUCT(($H$15:$H$21=$H120)*(K$15:K$21)))))),(((SUMPRODUCT(($H$72:$H$95=$D120)*($G$72:$G$95=$C120)*(K$72:K$95)))-(SUMIFS(K$99:K$426,$C$99:$C$426,$C120,$D$99:$D$426,$D120,$E$99:$E$426,5)))*SUMPRODUCT(($H$9:$H$12=$E120)*(K$9:K$12)))*SUMPRODUCT(($H$24:$H$30=$H120)*(K$24:K$30))),VLOOKUP($E120&amp;$H120,$H$33:K$67,K$70,0)/SUM(K$33:K$60,IF(DAY(EOMONTH($G120,0))&lt;29,0,VLOOKUP(5&amp;TEXT(DATE(YEAR($G120),MONTH($G120),29),"ddd"),$H$33:K$67,K$70,0)),IF(DAY(EOMONTH($G120,0))&lt;30,0,VLOOKUP(5&amp;TEXT(DATE(YEAR($G120),MONTH($G120),30),"ddd"),$H$33:K$67,K$70,0)),IF(DAY(EOMONTH($G120,0))&lt;31,0,VLOOKUP(5&amp;TEXT(DATE(YEAR($G120),MONTH($G120),31),"ddd"),$H$33:K$67,K$70,0)))*SUMPRODUCT(($H$72:$H$95=$D120)*($G$72:$G$95=$C120)*(K$72:K$95))),"")</f>
        <v>114.88509670557961</v>
      </c>
      <c r="L120" s="139">
        <f>IFERROR(IF($I$69="DOW",IF($E120=5,(((SUMPRODUCT(($H$72:$H$95=$D120)*($G$72:$G$95=$C120)*(L$72:L$95))*(SUMPRODUCT(($H$15:$H$21=$H120)*(L$15:L$21)))))),(((SUMPRODUCT(($H$72:$H$95=$D120)*($G$72:$G$95=$C120)*(L$72:L$95)))-(SUMIFS(L$99:L$426,$C$99:$C$426,$C120,$D$99:$D$426,$D120,$E$99:$E$426,5)))*SUMPRODUCT(($H$9:$H$12=$E120)*(L$9:L$12)))*SUMPRODUCT(($H$24:$H$30=$H120)*(L$24:L$30))),VLOOKUP($E120&amp;$H120,$H$33:L$67,L$70,0)/SUM(L$33:L$60,IF(DAY(EOMONTH($G120,0))&lt;29,0,VLOOKUP(5&amp;TEXT(DATE(YEAR($G120),MONTH($G120),29),"ddd"),$H$33:L$67,L$70,0)),IF(DAY(EOMONTH($G120,0))&lt;30,0,VLOOKUP(5&amp;TEXT(DATE(YEAR($G120),MONTH($G120),30),"ddd"),$H$33:L$67,L$70,0)),IF(DAY(EOMONTH($G120,0))&lt;31,0,VLOOKUP(5&amp;TEXT(DATE(YEAR($G120),MONTH($G120),31),"ddd"),$H$33:L$67,L$70,0)))*SUMPRODUCT(($H$72:$H$95=$D120)*($G$72:$G$95=$C120)*(L$72:L$95))),"")</f>
        <v>22.384334122375559</v>
      </c>
      <c r="M120" s="139">
        <f>IFERROR(IF($I$69="DOW",IF($E120=5,(((SUMPRODUCT(($H$72:$H$95=$D120)*($G$72:$G$95=$C120)*(M$72:M$95))*(SUMPRODUCT(($H$15:$H$21=$H120)*(M$15:M$21)))))),(((SUMPRODUCT(($H$72:$H$95=$D120)*($G$72:$G$95=$C120)*(M$72:M$95)))-(SUMIFS(M$99:M$426,$C$99:$C$426,$C120,$D$99:$D$426,$D120,$E$99:$E$426,5)))*SUMPRODUCT(($H$9:$H$12=$E120)*(M$9:M$12)))*SUMPRODUCT(($H$24:$H$30=$H120)*(M$24:M$30))),VLOOKUP($E120&amp;$H120,$H$33:M$67,M$70,0)/SUM(M$33:M$60,IF(DAY(EOMONTH($G120,0))&lt;29,0,VLOOKUP(5&amp;TEXT(DATE(YEAR($G120),MONTH($G120),29),"ddd"),$H$33:M$67,M$70,0)),IF(DAY(EOMONTH($G120,0))&lt;30,0,VLOOKUP(5&amp;TEXT(DATE(YEAR($G120),MONTH($G120),30),"ddd"),$H$33:M$67,M$70,0)),IF(DAY(EOMONTH($G120,0))&lt;31,0,VLOOKUP(5&amp;TEXT(DATE(YEAR($G120),MONTH($G120),31),"ddd"),$H$33:M$67,M$70,0)))*SUMPRODUCT(($H$72:$H$95=$D120)*($G$72:$G$95=$C120)*(M$72:M$95))),"")</f>
        <v>355.76203819017212</v>
      </c>
      <c r="N120" s="139">
        <f>IFERROR(IF($I$69="DOW",IF($E120=5,(((SUMPRODUCT(($H$72:$H$95=$D120)*($G$72:$G$95=$C120)*(N$72:N$95))*(SUMPRODUCT(($H$15:$H$21=$H120)*(N$15:N$21)))))),(((SUMPRODUCT(($H$72:$H$95=$D120)*($G$72:$G$95=$C120)*(N$72:N$95)))-(SUMIFS(N$99:N$426,$C$99:$C$426,$C120,$D$99:$D$426,$D120,$E$99:$E$426,5)))*SUMPRODUCT(($H$9:$H$12=$E120)*(N$9:N$12)))*SUMPRODUCT(($H$24:$H$30=$H120)*(N$24:N$30))),VLOOKUP($E120&amp;$H120,$H$33:N$67,N$70,0)/SUM(N$33:N$60,IF(DAY(EOMONTH($G120,0))&lt;29,0,VLOOKUP(5&amp;TEXT(DATE(YEAR($G120),MONTH($G120),29),"ddd"),$H$33:N$67,N$70,0)),IF(DAY(EOMONTH($G120,0))&lt;30,0,VLOOKUP(5&amp;TEXT(DATE(YEAR($G120),MONTH($G120),30),"ddd"),$H$33:N$67,N$70,0)),IF(DAY(EOMONTH($G120,0))&lt;31,0,VLOOKUP(5&amp;TEXT(DATE(YEAR($G120),MONTH($G120),31),"ddd"),$H$33:N$67,N$70,0)))*SUMPRODUCT(($H$72:$H$95=$D120)*($G$72:$G$95=$C120)*(N$72:N$95))),"")</f>
        <v>95.08405798689094</v>
      </c>
      <c r="O120" s="139">
        <f>IFERROR(IF($I$69="DOW",IF($E120=5,(((SUMPRODUCT(($H$72:$H$95=$D120)*($G$72:$G$95=$C120)*(O$72:O$95))*(SUMPRODUCT(($H$15:$H$21=$H120)*(O$15:O$21)))))),(((SUMPRODUCT(($H$72:$H$95=$D120)*($G$72:$G$95=$C120)*(O$72:O$95)))-(SUMIFS(O$99:O$426,$C$99:$C$426,$C120,$D$99:$D$426,$D120,$E$99:$E$426,5)))*SUMPRODUCT(($H$9:$H$12=$E120)*(O$9:O$12)))*SUMPRODUCT(($H$24:$H$30=$H120)*(O$24:O$30))),VLOOKUP($E120&amp;$H120,$H$33:O$67,O$70,0)/SUM(O$33:O$60,IF(DAY(EOMONTH($G120,0))&lt;29,0,VLOOKUP(5&amp;TEXT(DATE(YEAR($G120),MONTH($G120),29),"ddd"),$H$33:O$67,O$70,0)),IF(DAY(EOMONTH($G120,0))&lt;30,0,VLOOKUP(5&amp;TEXT(DATE(YEAR($G120),MONTH($G120),30),"ddd"),$H$33:O$67,O$70,0)),IF(DAY(EOMONTH($G120,0))&lt;31,0,VLOOKUP(5&amp;TEXT(DATE(YEAR($G120),MONTH($G120),31),"ddd"),$H$33:O$67,O$70,0)))*SUMPRODUCT(($H$72:$H$95=$D120)*($G$72:$G$95=$C120)*(O$72:O$95))),"")</f>
        <v>203.44091466000901</v>
      </c>
      <c r="P120" s="139">
        <f>IFERROR(IF($I$69="DOW",IF($E120=5,(((SUMPRODUCT(($H$72:$H$95=$D120)*($G$72:$G$95=$C120)*(P$72:P$95))*(SUMPRODUCT(($H$15:$H$21=$H120)*(P$15:P$21)))))),(((SUMPRODUCT(($H$72:$H$95=$D120)*($G$72:$G$95=$C120)*(P$72:P$95)))-(SUMIFS(P$99:P$426,$C$99:$C$426,$C120,$D$99:$D$426,$D120,$E$99:$E$426,5)))*SUMPRODUCT(($H$9:$H$12=$E120)*(P$9:P$12)))*SUMPRODUCT(($H$24:$H$30=$H120)*(P$24:P$30))),VLOOKUP($E120&amp;$H120,$H$33:P$67,P$70,0)/SUM(P$33:P$60,IF(DAY(EOMONTH($G120,0))&lt;29,0,VLOOKUP(5&amp;TEXT(DATE(YEAR($G120),MONTH($G120),29),"ddd"),$H$33:P$67,P$70,0)),IF(DAY(EOMONTH($G120,0))&lt;30,0,VLOOKUP(5&amp;TEXT(DATE(YEAR($G120),MONTH($G120),30),"ddd"),$H$33:P$67,P$70,0)),IF(DAY(EOMONTH($G120,0))&lt;31,0,VLOOKUP(5&amp;TEXT(DATE(YEAR($G120),MONTH($G120),31),"ddd"),$H$33:P$67,P$70,0)))*SUMPRODUCT(($H$72:$H$95=$D120)*($G$72:$G$95=$C120)*(P$72:P$95))),"")</f>
        <v>1912.4186940050083</v>
      </c>
      <c r="Q120" s="139">
        <f>IFERROR(IF($I$69="DOW",IF($E120=5,(((SUMPRODUCT(($H$72:$H$95=$D120)*($G$72:$G$95=$C120)*(Q$72:Q$95))*(SUMPRODUCT(($H$15:$H$21=$H120)*(Q$15:Q$21)))))),(((SUMPRODUCT(($H$72:$H$95=$D120)*($G$72:$G$95=$C120)*(Q$72:Q$95)))-(SUMIFS(Q$99:Q$426,$C$99:$C$426,$C120,$D$99:$D$426,$D120,$E$99:$E$426,5)))*SUMPRODUCT(($H$9:$H$12=$E120)*(Q$9:Q$12)))*SUMPRODUCT(($H$24:$H$30=$H120)*(Q$24:Q$30))),VLOOKUP($E120&amp;$H120,$H$33:Q$67,Q$70,0)/SUM(Q$33:Q$60,IF(DAY(EOMONTH($G120,0))&lt;29,0,VLOOKUP(5&amp;TEXT(DATE(YEAR($G120),MONTH($G120),29),"ddd"),$H$33:Q$67,Q$70,0)),IF(DAY(EOMONTH($G120,0))&lt;30,0,VLOOKUP(5&amp;TEXT(DATE(YEAR($G120),MONTH($G120),30),"ddd"),$H$33:Q$67,Q$70,0)),IF(DAY(EOMONTH($G120,0))&lt;31,0,VLOOKUP(5&amp;TEXT(DATE(YEAR($G120),MONTH($G120),31),"ddd"),$H$33:Q$67,Q$70,0)))*SUMPRODUCT(($H$72:$H$95=$D120)*($G$72:$G$95=$C120)*(Q$72:Q$95))),"")</f>
        <v>1975.9107414601169</v>
      </c>
      <c r="R120" s="139">
        <f>IFERROR(IF($I$69="DOW",IF($E120=5,(((SUMPRODUCT(($H$72:$H$95=$D120)*($G$72:$G$95=$C120)*(R$72:R$95))*(SUMPRODUCT(($H$15:$H$21=$H120)*(R$15:R$21)))))),(((SUMPRODUCT(($H$72:$H$95=$D120)*($G$72:$G$95=$C120)*(R$72:R$95)))-(SUMIFS(R$99:R$426,$C$99:$C$426,$C120,$D$99:$D$426,$D120,$E$99:$E$426,5)))*SUMPRODUCT(($H$9:$H$12=$E120)*(R$9:R$12)))*SUMPRODUCT(($H$24:$H$30=$H120)*(R$24:R$30))),VLOOKUP($E120&amp;$H120,$H$33:R$67,R$70,0)/SUM(R$33:R$60,IF(DAY(EOMONTH($G120,0))&lt;29,0,VLOOKUP(5&amp;TEXT(DATE(YEAR($G120),MONTH($G120),29),"ddd"),$H$33:R$67,R$70,0)),IF(DAY(EOMONTH($G120,0))&lt;30,0,VLOOKUP(5&amp;TEXT(DATE(YEAR($G120),MONTH($G120),30),"ddd"),$H$33:R$67,R$70,0)),IF(DAY(EOMONTH($G120,0))&lt;31,0,VLOOKUP(5&amp;TEXT(DATE(YEAR($G120),MONTH($G120),31),"ddd"),$H$33:R$67,R$70,0)))*SUMPRODUCT(($H$72:$H$95=$D120)*($G$72:$G$95=$C120)*(R$72:R$95))),"")</f>
        <v>138.45244211790808</v>
      </c>
      <c r="S120" s="139">
        <f>IFERROR(IF($I$69="DOW",IF($E120=5,(((SUMPRODUCT(($H$72:$H$95=$D120)*($G$72:$G$95=$C120)*(S$72:S$95))*(SUMPRODUCT(($H$15:$H$21=$H120)*(S$15:S$21)))))),(((SUMPRODUCT(($H$72:$H$95=$D120)*($G$72:$G$95=$C120)*(S$72:S$95)))-(SUMIFS(S$99:S$426,$C$99:$C$426,$C120,$D$99:$D$426,$D120,$E$99:$E$426,5)))*SUMPRODUCT(($H$9:$H$12=$E120)*(S$9:S$12)))*SUMPRODUCT(($H$24:$H$30=$H120)*(S$24:S$30))),VLOOKUP($E120&amp;$H120,$H$33:S$67,S$70,0)/SUM(S$33:S$60,IF(DAY(EOMONTH($G120,0))&lt;29,0,VLOOKUP(5&amp;TEXT(DATE(YEAR($G120),MONTH($G120),29),"ddd"),$H$33:S$67,S$70,0)),IF(DAY(EOMONTH($G120,0))&lt;30,0,VLOOKUP(5&amp;TEXT(DATE(YEAR($G120),MONTH($G120),30),"ddd"),$H$33:S$67,S$70,0)),IF(DAY(EOMONTH($G120,0))&lt;31,0,VLOOKUP(5&amp;TEXT(DATE(YEAR($G120),MONTH($G120),31),"ddd"),$H$33:S$67,S$70,0)))*SUMPRODUCT(($H$72:$H$95=$D120)*($G$72:$G$95=$C120)*(S$72:S$95))),"")</f>
        <v>85.461304529639321</v>
      </c>
      <c r="T120" s="139">
        <f>IFERROR(IF($I$69="DOW",IF($E120=5,(((SUMPRODUCT(($H$72:$H$95=$D120)*($G$72:$G$95=$C120)*(T$72:T$95))*(SUMPRODUCT(($H$15:$H$21=$H120)*(T$15:T$21)))))),(((SUMPRODUCT(($H$72:$H$95=$D120)*($G$72:$G$95=$C120)*(T$72:T$95)))-(SUMIFS(T$99:T$426,$C$99:$C$426,$C120,$D$99:$D$426,$D120,$E$99:$E$426,5)))*SUMPRODUCT(($H$9:$H$12=$E120)*(T$9:T$12)))*SUMPRODUCT(($H$24:$H$30=$H120)*(T$24:T$30))),VLOOKUP($E120&amp;$H120,$H$33:T$67,T$70,0)/SUM(T$33:T$60,IF(DAY(EOMONTH($G120,0))&lt;29,0,VLOOKUP(5&amp;TEXT(DATE(YEAR($G120),MONTH($G120),29),"ddd"),$H$33:T$67,T$70,0)),IF(DAY(EOMONTH($G120,0))&lt;30,0,VLOOKUP(5&amp;TEXT(DATE(YEAR($G120),MONTH($G120),30),"ddd"),$H$33:T$67,T$70,0)),IF(DAY(EOMONTH($G120,0))&lt;31,0,VLOOKUP(5&amp;TEXT(DATE(YEAR($G120),MONTH($G120),31),"ddd"),$H$33:T$67,T$70,0)))*SUMPRODUCT(($H$72:$H$95=$D120)*($G$72:$G$95=$C120)*(T$72:T$95))),"")</f>
        <v>101.93824809681161</v>
      </c>
      <c r="U120" s="139">
        <f>IFERROR(IF($I$69="DOW",IF($E120=5,(((SUMPRODUCT(($H$72:$H$95=$D120)*($G$72:$G$95=$C120)*(U$72:U$95))*(SUMPRODUCT(($H$15:$H$21=$H120)*(U$15:U$21)))))),(((SUMPRODUCT(($H$72:$H$95=$D120)*($G$72:$G$95=$C120)*(U$72:U$95)))-(SUMIFS(U$99:U$426,$C$99:$C$426,$C120,$D$99:$D$426,$D120,$E$99:$E$426,5)))*SUMPRODUCT(($H$9:$H$12=$E120)*(U$9:U$12)))*SUMPRODUCT(($H$24:$H$30=$H120)*(U$24:U$30))),VLOOKUP($E120&amp;$H120,$H$33:U$67,U$70,0)/SUM(U$33:U$60,IF(DAY(EOMONTH($G120,0))&lt;29,0,VLOOKUP(5&amp;TEXT(DATE(YEAR($G120),MONTH($G120),29),"ddd"),$H$33:U$67,U$70,0)),IF(DAY(EOMONTH($G120,0))&lt;30,0,VLOOKUP(5&amp;TEXT(DATE(YEAR($G120),MONTH($G120),30),"ddd"),$H$33:U$67,U$70,0)),IF(DAY(EOMONTH($G120,0))&lt;31,0,VLOOKUP(5&amp;TEXT(DATE(YEAR($G120),MONTH($G120),31),"ddd"),$H$33:U$67,U$70,0)))*SUMPRODUCT(($H$72:$H$95=$D120)*($G$72:$G$95=$C120)*(U$72:U$95))),"")</f>
        <v>0</v>
      </c>
      <c r="V120" s="139">
        <f>IFERROR(IF($I$69="DOW",IF($E120=5,(((SUMPRODUCT(($H$72:$H$95=$D120)*($G$72:$G$95=$C120)*(V$72:V$95))*(SUMPRODUCT(($H$15:$H$21=$H120)*(V$15:V$21)))))),(((SUMPRODUCT(($H$72:$H$95=$D120)*($G$72:$G$95=$C120)*(V$72:V$95)))-(SUMIFS(V$99:V$426,$C$99:$C$426,$C120,$D$99:$D$426,$D120,$E$99:$E$426,5)))*SUMPRODUCT(($H$9:$H$12=$E120)*(V$9:V$12)))*SUMPRODUCT(($H$24:$H$30=$H120)*(V$24:V$30))),VLOOKUP($E120&amp;$H120,$H$33:V$67,V$70,0)/SUM(V$33:V$60,IF(DAY(EOMONTH($G120,0))&lt;29,0,VLOOKUP(5&amp;TEXT(DATE(YEAR($G120),MONTH($G120),29),"ddd"),$H$33:V$67,V$70,0)),IF(DAY(EOMONTH($G120,0))&lt;30,0,VLOOKUP(5&amp;TEXT(DATE(YEAR($G120),MONTH($G120),30),"ddd"),$H$33:V$67,V$70,0)),IF(DAY(EOMONTH($G120,0))&lt;31,0,VLOOKUP(5&amp;TEXT(DATE(YEAR($G120),MONTH($G120),31),"ddd"),$H$33:V$67,V$70,0)))*SUMPRODUCT(($H$72:$H$95=$D120)*($G$72:$G$95=$C120)*(V$72:V$95))),"")</f>
        <v>0</v>
      </c>
      <c r="W120" s="139">
        <f>IFERROR(IF($I$69="DOW",IF($E120=5,(((SUMPRODUCT(($H$72:$H$95=$D120)*($G$72:$G$95=$C120)*(W$72:W$95))*(SUMPRODUCT(($H$15:$H$21=$H120)*(W$15:W$21)))))),(((SUMPRODUCT(($H$72:$H$95=$D120)*($G$72:$G$95=$C120)*(W$72:W$95)))-(SUMIFS(W$99:W$426,$C$99:$C$426,$C120,$D$99:$D$426,$D120,$E$99:$E$426,5)))*SUMPRODUCT(($H$9:$H$12=$E120)*(W$9:W$12)))*SUMPRODUCT(($H$24:$H$30=$H120)*(W$24:W$30))),VLOOKUP($E120&amp;$H120,$H$33:W$67,W$70,0)/SUM(W$33:W$60,IF(DAY(EOMONTH($G120,0))&lt;29,0,VLOOKUP(5&amp;TEXT(DATE(YEAR($G120),MONTH($G120),29),"ddd"),$H$33:W$67,W$70,0)),IF(DAY(EOMONTH($G120,0))&lt;30,0,VLOOKUP(5&amp;TEXT(DATE(YEAR($G120),MONTH($G120),30),"ddd"),$H$33:W$67,W$70,0)),IF(DAY(EOMONTH($G120,0))&lt;31,0,VLOOKUP(5&amp;TEXT(DATE(YEAR($G120),MONTH($G120),31),"ddd"),$H$33:W$67,W$70,0)))*SUMPRODUCT(($H$72:$H$95=$D120)*($G$72:$G$95=$C120)*(W$72:W$95))),"")</f>
        <v>135.63533933071815</v>
      </c>
      <c r="X120" s="139">
        <f>IFERROR(IF($I$69="DOW",IF($E120=5,(((SUMPRODUCT(($H$72:$H$95=$D120)*($G$72:$G$95=$C120)*(X$72:X$95))*(SUMPRODUCT(($H$15:$H$21=$H120)*(X$15:X$21)))))),(((SUMPRODUCT(($H$72:$H$95=$D120)*($G$72:$G$95=$C120)*(X$72:X$95)))-(SUMIFS(X$99:X$426,$C$99:$C$426,$C120,$D$99:$D$426,$D120,$E$99:$E$426,5)))*SUMPRODUCT(($H$9:$H$12=$E120)*(X$9:X$12)))*SUMPRODUCT(($H$24:$H$30=$H120)*(X$24:X$30))),VLOOKUP($E120&amp;$H120,$H$33:X$67,X$70,0)/SUM(X$33:X$60,IF(DAY(EOMONTH($G120,0))&lt;29,0,VLOOKUP(5&amp;TEXT(DATE(YEAR($G120),MONTH($G120),29),"ddd"),$H$33:X$67,X$70,0)),IF(DAY(EOMONTH($G120,0))&lt;30,0,VLOOKUP(5&amp;TEXT(DATE(YEAR($G120),MONTH($G120),30),"ddd"),$H$33:X$67,X$70,0)),IF(DAY(EOMONTH($G120,0))&lt;31,0,VLOOKUP(5&amp;TEXT(DATE(YEAR($G120),MONTH($G120),31),"ddd"),$H$33:X$67,X$70,0)))*SUMPRODUCT(($H$72:$H$95=$D120)*($G$72:$G$95=$C120)*(X$72:X$95))),"")</f>
        <v>92.610809031818633</v>
      </c>
      <c r="Y120" s="139" t="str">
        <f>IFERROR(IF($I$69="DOW",IF($E120=5,(((SUMPRODUCT(($H$72:$H$95=$D120)*($G$72:$G$95=$C120)*(Y$72:Y$95))*(SUMPRODUCT(($H$15:$H$21=$H120)*(Y$15:Y$21)))))),(((SUMPRODUCT(($H$72:$H$95=$D120)*($G$72:$G$95=$C120)*(Y$72:Y$95)))-(SUMIFS(Y$99:Y$426,$C$99:$C$426,$C120,$D$99:$D$426,$D120,$E$99:$E$426,5)))*SUMPRODUCT(($H$9:$H$12=$E120)*(Y$9:Y$12)))*SUMPRODUCT(($H$24:$H$30=$H120)*(Y$24:Y$30))),VLOOKUP($E120&amp;$H120,$H$33:Y$67,Y$70,0)/SUM(Y$33:Y$60,IF(DAY(EOMONTH($G120,0))&lt;29,0,VLOOKUP(5&amp;TEXT(DATE(YEAR($G120),MONTH($G120),29),"ddd"),$H$33:Y$67,Y$70,0)),IF(DAY(EOMONTH($G120,0))&lt;30,0,VLOOKUP(5&amp;TEXT(DATE(YEAR($G120),MONTH($G120),30),"ddd"),$H$33:Y$67,Y$70,0)),IF(DAY(EOMONTH($G120,0))&lt;31,0,VLOOKUP(5&amp;TEXT(DATE(YEAR($G120),MONTH($G120),31),"ddd"),$H$33:Y$67,Y$70,0)))*SUMPRODUCT(($H$72:$H$95=$D120)*($G$72:$G$95=$C120)*(Y$72:Y$95))),"")</f>
        <v/>
      </c>
      <c r="Z120" s="139" t="str">
        <f>IFERROR(IF($I$69="DOW",IF($E120=5,(((SUMPRODUCT(($H$72:$H$95=$D120)*($G$72:$G$95=$C120)*(Z$72:Z$95))*(SUMPRODUCT(($H$15:$H$21=$H120)*(Z$15:Z$21)))))),(((SUMPRODUCT(($H$72:$H$95=$D120)*($G$72:$G$95=$C120)*(Z$72:Z$95)))-(SUMIFS(Z$99:Z$426,$C$99:$C$426,$C120,$D$99:$D$426,$D120,$E$99:$E$426,5)))*SUMPRODUCT(($H$9:$H$12=$E120)*(Z$9:Z$12)))*SUMPRODUCT(($H$24:$H$30=$H120)*(Z$24:Z$30))),VLOOKUP($E120&amp;$H120,$H$33:Z$67,Z$70,0)/SUM(Z$33:Z$60,IF(DAY(EOMONTH($G120,0))&lt;29,0,VLOOKUP(5&amp;TEXT(DATE(YEAR($G120),MONTH($G120),29),"ddd"),$H$33:Z$67,Z$70,0)),IF(DAY(EOMONTH($G120,0))&lt;30,0,VLOOKUP(5&amp;TEXT(DATE(YEAR($G120),MONTH($G120),30),"ddd"),$H$33:Z$67,Z$70,0)),IF(DAY(EOMONTH($G120,0))&lt;31,0,VLOOKUP(5&amp;TEXT(DATE(YEAR($G120),MONTH($G120),31),"ddd"),$H$33:Z$67,Z$70,0)))*SUMPRODUCT(($H$72:$H$95=$D120)*($G$72:$G$95=$C120)*(Z$72:Z$95))),"")</f>
        <v/>
      </c>
      <c r="AA120" s="139" t="str">
        <f>IFERROR(IF($I$69="DOW",IF($E120=5,(((SUMPRODUCT(($H$72:$H$95=$D120)*($G$72:$G$95=$C120)*(AA$72:AA$95))*(SUMPRODUCT(($H$15:$H$21=$H120)*(AA$15:AA$21)))))),(((SUMPRODUCT(($H$72:$H$95=$D120)*($G$72:$G$95=$C120)*(AA$72:AA$95)))-(SUMIFS(AA$99:AA$426,$C$99:$C$426,$C120,$D$99:$D$426,$D120,$E$99:$E$426,5)))*SUMPRODUCT(($H$9:$H$12=$E120)*(AA$9:AA$12)))*SUMPRODUCT(($H$24:$H$30=$H120)*(AA$24:AA$30))),VLOOKUP($E120&amp;$H120,$H$33:AA$67,AA$70,0)/SUM(AA$33:AA$60,IF(DAY(EOMONTH($G120,0))&lt;29,0,VLOOKUP(5&amp;TEXT(DATE(YEAR($G120),MONTH($G120),29),"ddd"),$H$33:AA$67,AA$70,0)),IF(DAY(EOMONTH($G120,0))&lt;30,0,VLOOKUP(5&amp;TEXT(DATE(YEAR($G120),MONTH($G120),30),"ddd"),$H$33:AA$67,AA$70,0)),IF(DAY(EOMONTH($G120,0))&lt;31,0,VLOOKUP(5&amp;TEXT(DATE(YEAR($G120),MONTH($G120),31),"ddd"),$H$33:AA$67,AA$70,0)))*SUMPRODUCT(($H$72:$H$95=$D120)*($G$72:$G$95=$C120)*(AA$72:AA$95))),"")</f>
        <v/>
      </c>
      <c r="AB120" s="139" t="str">
        <f>IFERROR(IF($I$69="DOW",IF($E120=5,(((SUMPRODUCT(($H$72:$H$95=$D120)*($G$72:$G$95=$C120)*(AB$72:AB$95))*(SUMPRODUCT(($H$15:$H$21=$H120)*(AB$15:AB$21)))))),(((SUMPRODUCT(($H$72:$H$95=$D120)*($G$72:$G$95=$C120)*(AB$72:AB$95)))-(SUMIFS(AB$99:AB$426,$C$99:$C$426,$C120,$D$99:$D$426,$D120,$E$99:$E$426,5)))*SUMPRODUCT(($H$9:$H$12=$E120)*(AB$9:AB$12)))*SUMPRODUCT(($H$24:$H$30=$H120)*(AB$24:AB$30))),VLOOKUP($E120&amp;$H120,$H$33:AB$67,AB$70,0)/SUM(AB$33:AB$60,IF(DAY(EOMONTH($G120,0))&lt;29,0,VLOOKUP(5&amp;TEXT(DATE(YEAR($G120),MONTH($G120),29),"ddd"),$H$33:AB$67,AB$70,0)),IF(DAY(EOMONTH($G120,0))&lt;30,0,VLOOKUP(5&amp;TEXT(DATE(YEAR($G120),MONTH($G120),30),"ddd"),$H$33:AB$67,AB$70,0)),IF(DAY(EOMONTH($G120,0))&lt;31,0,VLOOKUP(5&amp;TEXT(DATE(YEAR($G120),MONTH($G120),31),"ddd"),$H$33:AB$67,AB$70,0)))*SUMPRODUCT(($H$72:$H$95=$D120)*($G$72:$G$95=$C120)*(AB$72:AB$95))),"")</f>
        <v/>
      </c>
      <c r="AC120" s="236"/>
      <c r="AE120" s="205"/>
      <c r="AF120" s="139"/>
      <c r="AG120" s="139"/>
      <c r="AH120" s="139"/>
      <c r="AI120" s="139"/>
      <c r="AJ120" s="139"/>
      <c r="AK120" s="139"/>
      <c r="AL120" s="139"/>
      <c r="AM120" s="139"/>
      <c r="AN120" s="139"/>
      <c r="AO120" s="139"/>
      <c r="AP120" s="139"/>
      <c r="AQ120" s="139"/>
      <c r="AR120" s="139"/>
      <c r="AS120" s="139"/>
      <c r="AT120" s="139"/>
      <c r="AU120" s="139"/>
      <c r="AV120" s="139"/>
      <c r="AW120" s="139"/>
      <c r="AX120" s="139"/>
      <c r="AY120" s="236"/>
      <c r="BA120" s="209">
        <f t="shared" si="23"/>
        <v>205.8204719579534</v>
      </c>
      <c r="BB120" s="180">
        <f t="shared" si="24"/>
        <v>264.97942346632937</v>
      </c>
      <c r="BC120" s="180">
        <f t="shared" si="25"/>
        <v>114.88509670557961</v>
      </c>
      <c r="BD120" s="180">
        <f t="shared" si="26"/>
        <v>22.384334122375559</v>
      </c>
      <c r="BE120" s="180">
        <f t="shared" si="27"/>
        <v>355.76203819017212</v>
      </c>
      <c r="BF120" s="180">
        <f t="shared" si="28"/>
        <v>95.08405798689094</v>
      </c>
      <c r="BG120" s="180">
        <f t="shared" si="29"/>
        <v>203.44091466000901</v>
      </c>
      <c r="BH120" s="180">
        <f t="shared" si="30"/>
        <v>1912.4186940050083</v>
      </c>
      <c r="BI120" s="180">
        <f t="shared" si="31"/>
        <v>1975.9107414601169</v>
      </c>
      <c r="BJ120" s="180">
        <f t="shared" si="67"/>
        <v>138.45244211790808</v>
      </c>
      <c r="BK120" s="180">
        <f t="shared" si="32"/>
        <v>85.461304529639321</v>
      </c>
      <c r="BL120" s="180">
        <f t="shared" si="33"/>
        <v>101.93824809681161</v>
      </c>
      <c r="BM120" s="180">
        <f t="shared" si="34"/>
        <v>0</v>
      </c>
      <c r="BN120" s="180">
        <f t="shared" si="35"/>
        <v>0</v>
      </c>
      <c r="BO120" s="180">
        <f t="shared" si="36"/>
        <v>135.63533933071815</v>
      </c>
      <c r="BP120" s="180">
        <f t="shared" si="37"/>
        <v>92.610809031818633</v>
      </c>
      <c r="BQ120" s="180">
        <f t="shared" si="38"/>
        <v>0</v>
      </c>
      <c r="BR120" s="180">
        <f t="shared" si="39"/>
        <v>0</v>
      </c>
      <c r="BS120" s="180">
        <f t="shared" si="40"/>
        <v>0</v>
      </c>
      <c r="BT120" s="180">
        <f t="shared" si="41"/>
        <v>0</v>
      </c>
      <c r="BV120" s="214">
        <f t="shared" si="68"/>
        <v>42665</v>
      </c>
      <c r="BW120" s="175" t="str">
        <f t="shared" si="69"/>
        <v>Oct</v>
      </c>
      <c r="BX120" s="175">
        <f t="shared" si="70"/>
        <v>2016</v>
      </c>
      <c r="BY120" s="176">
        <f t="shared" si="42"/>
        <v>206.34513698602714</v>
      </c>
      <c r="BZ120" s="176">
        <f t="shared" si="43"/>
        <v>266.14877125740026</v>
      </c>
      <c r="CA120" s="176">
        <f t="shared" si="44"/>
        <v>112.63492815070052</v>
      </c>
      <c r="CB120" s="176">
        <f t="shared" si="45"/>
        <v>22.411415158719358</v>
      </c>
      <c r="CC120" s="176">
        <f t="shared" si="46"/>
        <v>350.83793207064264</v>
      </c>
      <c r="CD120" s="176">
        <f t="shared" si="47"/>
        <v>93.605125892078377</v>
      </c>
      <c r="CE120" s="176">
        <f t="shared" si="48"/>
        <v>203.44091466000904</v>
      </c>
      <c r="CF120" s="176">
        <f t="shared" si="49"/>
        <v>1928.2635772911569</v>
      </c>
      <c r="CG120" s="176">
        <f t="shared" si="50"/>
        <v>1965.9139009655319</v>
      </c>
      <c r="CH120" s="176">
        <f t="shared" si="51"/>
        <v>138.45244211790805</v>
      </c>
      <c r="CI120" s="176">
        <f t="shared" si="52"/>
        <v>85.461304529639335</v>
      </c>
      <c r="CJ120" s="176">
        <f t="shared" si="53"/>
        <v>101.93824809681162</v>
      </c>
      <c r="CK120" s="176">
        <f t="shared" si="54"/>
        <v>0</v>
      </c>
      <c r="CL120" s="176">
        <f t="shared" si="55"/>
        <v>0</v>
      </c>
      <c r="CM120" s="176">
        <f t="shared" si="56"/>
        <v>136.80508893720165</v>
      </c>
      <c r="CN120" s="176">
        <f t="shared" si="57"/>
        <v>92.369252597526639</v>
      </c>
      <c r="CO120" s="176">
        <f t="shared" si="58"/>
        <v>0</v>
      </c>
      <c r="CP120" s="176">
        <f t="shared" si="59"/>
        <v>0</v>
      </c>
      <c r="CQ120" s="176">
        <f t="shared" si="60"/>
        <v>0</v>
      </c>
      <c r="CR120" s="215">
        <f t="shared" si="61"/>
        <v>0</v>
      </c>
    </row>
    <row r="121" spans="1:16384" outlineLevel="1" x14ac:dyDescent="0.25">
      <c r="B121" s="197">
        <f t="shared" si="62"/>
        <v>42666</v>
      </c>
      <c r="C121" s="108">
        <f t="shared" si="63"/>
        <v>2016</v>
      </c>
      <c r="D121" s="109" t="str">
        <f t="shared" si="22"/>
        <v>Oct</v>
      </c>
      <c r="E121" s="109">
        <f t="shared" si="64"/>
        <v>4</v>
      </c>
      <c r="F121" s="109">
        <f t="shared" si="65"/>
        <v>44</v>
      </c>
      <c r="G121" s="110">
        <f t="shared" si="71"/>
        <v>42666</v>
      </c>
      <c r="H121" s="109" t="str">
        <f t="shared" si="66"/>
        <v>Sun</v>
      </c>
      <c r="I121" s="139">
        <f>IFERROR(IF($I$69="DOW",IF($E121=5,(((SUMPRODUCT(($H$72:$H$95=$D121)*($G$72:$G$95=$C121)*(I$72:I$95))*(SUMPRODUCT(($H$15:$H$21=$H121)*(I$15:I$21)))))),(((SUMPRODUCT(($H$72:$H$95=$D121)*($G$72:$G$95=$C121)*(I$72:I$95)))-(SUMIFS(I$99:I$426,$C$99:$C$426,$C121,$D$99:$D$426,$D121,$E$99:$E$426,5)))*SUMPRODUCT(($H$9:$H$12=$E121)*(I$9:I$12)))*SUMPRODUCT(($H$24:$H$30=$H121)*(I$24:I$30))),VLOOKUP($E121&amp;$H121,$H$33:I$67,I$70,0)/SUM(I$33:I$60,IF(DAY(EOMONTH($G121,0))&lt;29,0,VLOOKUP(5&amp;TEXT(DATE(YEAR($G121),MONTH($G121),29),"ddd"),$H$33:I$67,I$70,0)),IF(DAY(EOMONTH($G121,0))&lt;30,0,VLOOKUP(5&amp;TEXT(DATE(YEAR($G121),MONTH($G121),30),"ddd"),$H$33:I$67,I$70,0)),IF(DAY(EOMONTH($G121,0))&lt;31,0,VLOOKUP(5&amp;TEXT(DATE(YEAR($G121),MONTH($G121),31),"ddd"),$H$33:I$67,I$70,0)))*SUMPRODUCT(($H$72:$H$95=$D121)*($G$72:$G$95=$C121)*(I$72:I$95))),"")</f>
        <v>202.21122745416179</v>
      </c>
      <c r="J121" s="139">
        <f>IFERROR(IF($I$69="DOW",IF($E121=5,(((SUMPRODUCT(($H$72:$H$95=$D121)*($G$72:$G$95=$C121)*(J$72:J$95))*(SUMPRODUCT(($H$15:$H$21=$H121)*(J$15:J$21)))))),(((SUMPRODUCT(($H$72:$H$95=$D121)*($G$72:$G$95=$C121)*(J$72:J$95)))-(SUMIFS(J$99:J$426,$C$99:$C$426,$C121,$D$99:$D$426,$D121,$E$99:$E$426,5)))*SUMPRODUCT(($H$9:$H$12=$E121)*(J$9:J$12)))*SUMPRODUCT(($H$24:$H$30=$H121)*(J$24:J$30))),VLOOKUP($E121&amp;$H121,$H$33:J$67,J$70,0)/SUM(J$33:J$60,IF(DAY(EOMONTH($G121,0))&lt;29,0,VLOOKUP(5&amp;TEXT(DATE(YEAR($G121),MONTH($G121),29),"ddd"),$H$33:J$67,J$70,0)),IF(DAY(EOMONTH($G121,0))&lt;30,0,VLOOKUP(5&amp;TEXT(DATE(YEAR($G121),MONTH($G121),30),"ddd"),$H$33:J$67,J$70,0)),IF(DAY(EOMONTH($G121,0))&lt;31,0,VLOOKUP(5&amp;TEXT(DATE(YEAR($G121),MONTH($G121),31),"ddd"),$H$33:J$67,J$70,0)))*SUMPRODUCT(($H$72:$H$95=$D121)*($G$72:$G$95=$C121)*(J$72:J$95))),"")</f>
        <v>192.86177104655658</v>
      </c>
      <c r="K121" s="139">
        <f>IFERROR(IF($I$69="DOW",IF($E121=5,(((SUMPRODUCT(($H$72:$H$95=$D121)*($G$72:$G$95=$C121)*(K$72:K$95))*(SUMPRODUCT(($H$15:$H$21=$H121)*(K$15:K$21)))))),(((SUMPRODUCT(($H$72:$H$95=$D121)*($G$72:$G$95=$C121)*(K$72:K$95)))-(SUMIFS(K$99:K$426,$C$99:$C$426,$C121,$D$99:$D$426,$D121,$E$99:$E$426,5)))*SUMPRODUCT(($H$9:$H$12=$E121)*(K$9:K$12)))*SUMPRODUCT(($H$24:$H$30=$H121)*(K$24:K$30))),VLOOKUP($E121&amp;$H121,$H$33:K$67,K$70,0)/SUM(K$33:K$60,IF(DAY(EOMONTH($G121,0))&lt;29,0,VLOOKUP(5&amp;TEXT(DATE(YEAR($G121),MONTH($G121),29),"ddd"),$H$33:K$67,K$70,0)),IF(DAY(EOMONTH($G121,0))&lt;30,0,VLOOKUP(5&amp;TEXT(DATE(YEAR($G121),MONTH($G121),30),"ddd"),$H$33:K$67,K$70,0)),IF(DAY(EOMONTH($G121,0))&lt;31,0,VLOOKUP(5&amp;TEXT(DATE(YEAR($G121),MONTH($G121),31),"ddd"),$H$33:K$67,K$70,0)))*SUMPRODUCT(($H$72:$H$95=$D121)*($G$72:$G$95=$C121)*(K$72:K$95))),"")</f>
        <v>107.91687867303672</v>
      </c>
      <c r="L121" s="139">
        <f>IFERROR(IF($I$69="DOW",IF($E121=5,(((SUMPRODUCT(($H$72:$H$95=$D121)*($G$72:$G$95=$C121)*(L$72:L$95))*(SUMPRODUCT(($H$15:$H$21=$H121)*(L$15:L$21)))))),(((SUMPRODUCT(($H$72:$H$95=$D121)*($G$72:$G$95=$C121)*(L$72:L$95)))-(SUMIFS(L$99:L$426,$C$99:$C$426,$C121,$D$99:$D$426,$D121,$E$99:$E$426,5)))*SUMPRODUCT(($H$9:$H$12=$E121)*(L$9:L$12)))*SUMPRODUCT(($H$24:$H$30=$H121)*(L$24:L$30))),VLOOKUP($E121&amp;$H121,$H$33:L$67,L$70,0)/SUM(L$33:L$60,IF(DAY(EOMONTH($G121,0))&lt;29,0,VLOOKUP(5&amp;TEXT(DATE(YEAR($G121),MONTH($G121),29),"ddd"),$H$33:L$67,L$70,0)),IF(DAY(EOMONTH($G121,0))&lt;30,0,VLOOKUP(5&amp;TEXT(DATE(YEAR($G121),MONTH($G121),30),"ddd"),$H$33:L$67,L$70,0)),IF(DAY(EOMONTH($G121,0))&lt;31,0,VLOOKUP(5&amp;TEXT(DATE(YEAR($G121),MONTH($G121),31),"ddd"),$H$33:L$67,L$70,0)))*SUMPRODUCT(($H$72:$H$95=$D121)*($G$72:$G$95=$C121)*(L$72:L$95))),"")</f>
        <v>25.041765070207557</v>
      </c>
      <c r="M121" s="139">
        <f>IFERROR(IF($I$69="DOW",IF($E121=5,(((SUMPRODUCT(($H$72:$H$95=$D121)*($G$72:$G$95=$C121)*(M$72:M$95))*(SUMPRODUCT(($H$15:$H$21=$H121)*(M$15:M$21)))))),(((SUMPRODUCT(($H$72:$H$95=$D121)*($G$72:$G$95=$C121)*(M$72:M$95)))-(SUMIFS(M$99:M$426,$C$99:$C$426,$C121,$D$99:$D$426,$D121,$E$99:$E$426,5)))*SUMPRODUCT(($H$9:$H$12=$E121)*(M$9:M$12)))*SUMPRODUCT(($H$24:$H$30=$H121)*(M$24:M$30))),VLOOKUP($E121&amp;$H121,$H$33:M$67,M$70,0)/SUM(M$33:M$60,IF(DAY(EOMONTH($G121,0))&lt;29,0,VLOOKUP(5&amp;TEXT(DATE(YEAR($G121),MONTH($G121),29),"ddd"),$H$33:M$67,M$70,0)),IF(DAY(EOMONTH($G121,0))&lt;30,0,VLOOKUP(5&amp;TEXT(DATE(YEAR($G121),MONTH($G121),30),"ddd"),$H$33:M$67,M$70,0)),IF(DAY(EOMONTH($G121,0))&lt;31,0,VLOOKUP(5&amp;TEXT(DATE(YEAR($G121),MONTH($G121),31),"ddd"),$H$33:M$67,M$70,0)))*SUMPRODUCT(($H$72:$H$95=$D121)*($G$72:$G$95=$C121)*(M$72:M$95))),"")</f>
        <v>328.7112253080594</v>
      </c>
      <c r="N121" s="139">
        <f>IFERROR(IF($I$69="DOW",IF($E121=5,(((SUMPRODUCT(($H$72:$H$95=$D121)*($G$72:$G$95=$C121)*(N$72:N$95))*(SUMPRODUCT(($H$15:$H$21=$H121)*(N$15:N$21)))))),(((SUMPRODUCT(($H$72:$H$95=$D121)*($G$72:$G$95=$C121)*(N$72:N$95)))-(SUMIFS(N$99:N$426,$C$99:$C$426,$C121,$D$99:$D$426,$D121,$E$99:$E$426,5)))*SUMPRODUCT(($H$9:$H$12=$E121)*(N$9:N$12)))*SUMPRODUCT(($H$24:$H$30=$H121)*(N$24:N$30))),VLOOKUP($E121&amp;$H121,$H$33:N$67,N$70,0)/SUM(N$33:N$60,IF(DAY(EOMONTH($G121,0))&lt;29,0,VLOOKUP(5&amp;TEXT(DATE(YEAR($G121),MONTH($G121),29),"ddd"),$H$33:N$67,N$70,0)),IF(DAY(EOMONTH($G121,0))&lt;30,0,VLOOKUP(5&amp;TEXT(DATE(YEAR($G121),MONTH($G121),30),"ddd"),$H$33:N$67,N$70,0)),IF(DAY(EOMONTH($G121,0))&lt;31,0,VLOOKUP(5&amp;TEXT(DATE(YEAR($G121),MONTH($G121),31),"ddd"),$H$33:N$67,N$70,0)))*SUMPRODUCT(($H$72:$H$95=$D121)*($G$72:$G$95=$C121)*(N$72:N$95))),"")</f>
        <v>69.285776185653518</v>
      </c>
      <c r="O121" s="139">
        <f>IFERROR(IF($I$69="DOW",IF($E121=5,(((SUMPRODUCT(($H$72:$H$95=$D121)*($G$72:$G$95=$C121)*(O$72:O$95))*(SUMPRODUCT(($H$15:$H$21=$H121)*(O$15:O$21)))))),(((SUMPRODUCT(($H$72:$H$95=$D121)*($G$72:$G$95=$C121)*(O$72:O$95)))-(SUMIFS(O$99:O$426,$C$99:$C$426,$C121,$D$99:$D$426,$D121,$E$99:$E$426,5)))*SUMPRODUCT(($H$9:$H$12=$E121)*(O$9:O$12)))*SUMPRODUCT(($H$24:$H$30=$H121)*(O$24:O$30))),VLOOKUP($E121&amp;$H121,$H$33:O$67,O$70,0)/SUM(O$33:O$60,IF(DAY(EOMONTH($G121,0))&lt;29,0,VLOOKUP(5&amp;TEXT(DATE(YEAR($G121),MONTH($G121),29),"ddd"),$H$33:O$67,O$70,0)),IF(DAY(EOMONTH($G121,0))&lt;30,0,VLOOKUP(5&amp;TEXT(DATE(YEAR($G121),MONTH($G121),30),"ddd"),$H$33:O$67,O$70,0)),IF(DAY(EOMONTH($G121,0))&lt;31,0,VLOOKUP(5&amp;TEXT(DATE(YEAR($G121),MONTH($G121),31),"ddd"),$H$33:O$67,O$70,0)))*SUMPRODUCT(($H$72:$H$95=$D121)*($G$72:$G$95=$C121)*(O$72:O$95))),"")</f>
        <v>288.95653606825664</v>
      </c>
      <c r="P121" s="139">
        <f>IFERROR(IF($I$69="DOW",IF($E121=5,(((SUMPRODUCT(($H$72:$H$95=$D121)*($G$72:$G$95=$C121)*(P$72:P$95))*(SUMPRODUCT(($H$15:$H$21=$H121)*(P$15:P$21)))))),(((SUMPRODUCT(($H$72:$H$95=$D121)*($G$72:$G$95=$C121)*(P$72:P$95)))-(SUMIFS(P$99:P$426,$C$99:$C$426,$C121,$D$99:$D$426,$D121,$E$99:$E$426,5)))*SUMPRODUCT(($H$9:$H$12=$E121)*(P$9:P$12)))*SUMPRODUCT(($H$24:$H$30=$H121)*(P$24:P$30))),VLOOKUP($E121&amp;$H121,$H$33:P$67,P$70,0)/SUM(P$33:P$60,IF(DAY(EOMONTH($G121,0))&lt;29,0,VLOOKUP(5&amp;TEXT(DATE(YEAR($G121),MONTH($G121),29),"ddd"),$H$33:P$67,P$70,0)),IF(DAY(EOMONTH($G121,0))&lt;30,0,VLOOKUP(5&amp;TEXT(DATE(YEAR($G121),MONTH($G121),30),"ddd"),$H$33:P$67,P$70,0)),IF(DAY(EOMONTH($G121,0))&lt;31,0,VLOOKUP(5&amp;TEXT(DATE(YEAR($G121),MONTH($G121),31),"ddd"),$H$33:P$67,P$70,0)))*SUMPRODUCT(($H$72:$H$95=$D121)*($G$72:$G$95=$C121)*(P$72:P$95))),"")</f>
        <v>1644.5987083365947</v>
      </c>
      <c r="Q121" s="139">
        <f>IFERROR(IF($I$69="DOW",IF($E121=5,(((SUMPRODUCT(($H$72:$H$95=$D121)*($G$72:$G$95=$C121)*(Q$72:Q$95))*(SUMPRODUCT(($H$15:$H$21=$H121)*(Q$15:Q$21)))))),(((SUMPRODUCT(($H$72:$H$95=$D121)*($G$72:$G$95=$C121)*(Q$72:Q$95)))-(SUMIFS(Q$99:Q$426,$C$99:$C$426,$C121,$D$99:$D$426,$D121,$E$99:$E$426,5)))*SUMPRODUCT(($H$9:$H$12=$E121)*(Q$9:Q$12)))*SUMPRODUCT(($H$24:$H$30=$H121)*(Q$24:Q$30))),VLOOKUP($E121&amp;$H121,$H$33:Q$67,Q$70,0)/SUM(Q$33:Q$60,IF(DAY(EOMONTH($G121,0))&lt;29,0,VLOOKUP(5&amp;TEXT(DATE(YEAR($G121),MONTH($G121),29),"ddd"),$H$33:Q$67,Q$70,0)),IF(DAY(EOMONTH($G121,0))&lt;30,0,VLOOKUP(5&amp;TEXT(DATE(YEAR($G121),MONTH($G121),30),"ddd"),$H$33:Q$67,Q$70,0)),IF(DAY(EOMONTH($G121,0))&lt;31,0,VLOOKUP(5&amp;TEXT(DATE(YEAR($G121),MONTH($G121),31),"ddd"),$H$33:Q$67,Q$70,0)))*SUMPRODUCT(($H$72:$H$95=$D121)*($G$72:$G$95=$C121)*(Q$72:Q$95))),"")</f>
        <v>1714.6376505436101</v>
      </c>
      <c r="R121" s="139">
        <f>IFERROR(IF($I$69="DOW",IF($E121=5,(((SUMPRODUCT(($H$72:$H$95=$D121)*($G$72:$G$95=$C121)*(R$72:R$95))*(SUMPRODUCT(($H$15:$H$21=$H121)*(R$15:R$21)))))),(((SUMPRODUCT(($H$72:$H$95=$D121)*($G$72:$G$95=$C121)*(R$72:R$95)))-(SUMIFS(R$99:R$426,$C$99:$C$426,$C121,$D$99:$D$426,$D121,$E$99:$E$426,5)))*SUMPRODUCT(($H$9:$H$12=$E121)*(R$9:R$12)))*SUMPRODUCT(($H$24:$H$30=$H121)*(R$24:R$30))),VLOOKUP($E121&amp;$H121,$H$33:R$67,R$70,0)/SUM(R$33:R$60,IF(DAY(EOMONTH($G121,0))&lt;29,0,VLOOKUP(5&amp;TEXT(DATE(YEAR($G121),MONTH($G121),29),"ddd"),$H$33:R$67,R$70,0)),IF(DAY(EOMONTH($G121,0))&lt;30,0,VLOOKUP(5&amp;TEXT(DATE(YEAR($G121),MONTH($G121),30),"ddd"),$H$33:R$67,R$70,0)),IF(DAY(EOMONTH($G121,0))&lt;31,0,VLOOKUP(5&amp;TEXT(DATE(YEAR($G121),MONTH($G121),31),"ddd"),$H$33:R$67,R$70,0)))*SUMPRODUCT(($H$72:$H$95=$D121)*($G$72:$G$95=$C121)*(R$72:R$95))),"")</f>
        <v>132.84608537594704</v>
      </c>
      <c r="S121" s="139">
        <f>IFERROR(IF($I$69="DOW",IF($E121=5,(((SUMPRODUCT(($H$72:$H$95=$D121)*($G$72:$G$95=$C121)*(S$72:S$95))*(SUMPRODUCT(($H$15:$H$21=$H121)*(S$15:S$21)))))),(((SUMPRODUCT(($H$72:$H$95=$D121)*($G$72:$G$95=$C121)*(S$72:S$95)))-(SUMIFS(S$99:S$426,$C$99:$C$426,$C121,$D$99:$D$426,$D121,$E$99:$E$426,5)))*SUMPRODUCT(($H$9:$H$12=$E121)*(S$9:S$12)))*SUMPRODUCT(($H$24:$H$30=$H121)*(S$24:S$30))),VLOOKUP($E121&amp;$H121,$H$33:S$67,S$70,0)/SUM(S$33:S$60,IF(DAY(EOMONTH($G121,0))&lt;29,0,VLOOKUP(5&amp;TEXT(DATE(YEAR($G121),MONTH($G121),29),"ddd"),$H$33:S$67,S$70,0)),IF(DAY(EOMONTH($G121,0))&lt;30,0,VLOOKUP(5&amp;TEXT(DATE(YEAR($G121),MONTH($G121),30),"ddd"),$H$33:S$67,S$70,0)),IF(DAY(EOMONTH($G121,0))&lt;31,0,VLOOKUP(5&amp;TEXT(DATE(YEAR($G121),MONTH($G121),31),"ddd"),$H$33:S$67,S$70,0)))*SUMPRODUCT(($H$72:$H$95=$D121)*($G$72:$G$95=$C121)*(S$72:S$95))),"")</f>
        <v>60.085171130496782</v>
      </c>
      <c r="T121" s="139">
        <f>IFERROR(IF($I$69="DOW",IF($E121=5,(((SUMPRODUCT(($H$72:$H$95=$D121)*($G$72:$G$95=$C121)*(T$72:T$95))*(SUMPRODUCT(($H$15:$H$21=$H121)*(T$15:T$21)))))),(((SUMPRODUCT(($H$72:$H$95=$D121)*($G$72:$G$95=$C121)*(T$72:T$95)))-(SUMIFS(T$99:T$426,$C$99:$C$426,$C121,$D$99:$D$426,$D121,$E$99:$E$426,5)))*SUMPRODUCT(($H$9:$H$12=$E121)*(T$9:T$12)))*SUMPRODUCT(($H$24:$H$30=$H121)*(T$24:T$30))),VLOOKUP($E121&amp;$H121,$H$33:T$67,T$70,0)/SUM(T$33:T$60,IF(DAY(EOMONTH($G121,0))&lt;29,0,VLOOKUP(5&amp;TEXT(DATE(YEAR($G121),MONTH($G121),29),"ddd"),$H$33:T$67,T$70,0)),IF(DAY(EOMONTH($G121,0))&lt;30,0,VLOOKUP(5&amp;TEXT(DATE(YEAR($G121),MONTH($G121),30),"ddd"),$H$33:T$67,T$70,0)),IF(DAY(EOMONTH($G121,0))&lt;31,0,VLOOKUP(5&amp;TEXT(DATE(YEAR($G121),MONTH($G121),31),"ddd"),$H$33:T$67,T$70,0)))*SUMPRODUCT(($H$72:$H$95=$D121)*($G$72:$G$95=$C121)*(T$72:T$95))),"")</f>
        <v>98.016739870293293</v>
      </c>
      <c r="U121" s="139">
        <f>IFERROR(IF($I$69="DOW",IF($E121=5,(((SUMPRODUCT(($H$72:$H$95=$D121)*($G$72:$G$95=$C121)*(U$72:U$95))*(SUMPRODUCT(($H$15:$H$21=$H121)*(U$15:U$21)))))),(((SUMPRODUCT(($H$72:$H$95=$D121)*($G$72:$G$95=$C121)*(U$72:U$95)))-(SUMIFS(U$99:U$426,$C$99:$C$426,$C121,$D$99:$D$426,$D121,$E$99:$E$426,5)))*SUMPRODUCT(($H$9:$H$12=$E121)*(U$9:U$12)))*SUMPRODUCT(($H$24:$H$30=$H121)*(U$24:U$30))),VLOOKUP($E121&amp;$H121,$H$33:U$67,U$70,0)/SUM(U$33:U$60,IF(DAY(EOMONTH($G121,0))&lt;29,0,VLOOKUP(5&amp;TEXT(DATE(YEAR($G121),MONTH($G121),29),"ddd"),$H$33:U$67,U$70,0)),IF(DAY(EOMONTH($G121,0))&lt;30,0,VLOOKUP(5&amp;TEXT(DATE(YEAR($G121),MONTH($G121),30),"ddd"),$H$33:U$67,U$70,0)),IF(DAY(EOMONTH($G121,0))&lt;31,0,VLOOKUP(5&amp;TEXT(DATE(YEAR($G121),MONTH($G121),31),"ddd"),$H$33:U$67,U$70,0)))*SUMPRODUCT(($H$72:$H$95=$D121)*($G$72:$G$95=$C121)*(U$72:U$95))),"")</f>
        <v>0</v>
      </c>
      <c r="V121" s="139">
        <f>IFERROR(IF($I$69="DOW",IF($E121=5,(((SUMPRODUCT(($H$72:$H$95=$D121)*($G$72:$G$95=$C121)*(V$72:V$95))*(SUMPRODUCT(($H$15:$H$21=$H121)*(V$15:V$21)))))),(((SUMPRODUCT(($H$72:$H$95=$D121)*($G$72:$G$95=$C121)*(V$72:V$95)))-(SUMIFS(V$99:V$426,$C$99:$C$426,$C121,$D$99:$D$426,$D121,$E$99:$E$426,5)))*SUMPRODUCT(($H$9:$H$12=$E121)*(V$9:V$12)))*SUMPRODUCT(($H$24:$H$30=$H121)*(V$24:V$30))),VLOOKUP($E121&amp;$H121,$H$33:V$67,V$70,0)/SUM(V$33:V$60,IF(DAY(EOMONTH($G121,0))&lt;29,0,VLOOKUP(5&amp;TEXT(DATE(YEAR($G121),MONTH($G121),29),"ddd"),$H$33:V$67,V$70,0)),IF(DAY(EOMONTH($G121,0))&lt;30,0,VLOOKUP(5&amp;TEXT(DATE(YEAR($G121),MONTH($G121),30),"ddd"),$H$33:V$67,V$70,0)),IF(DAY(EOMONTH($G121,0))&lt;31,0,VLOOKUP(5&amp;TEXT(DATE(YEAR($G121),MONTH($G121),31),"ddd"),$H$33:V$67,V$70,0)))*SUMPRODUCT(($H$72:$H$95=$D121)*($G$72:$G$95=$C121)*(V$72:V$95))),"")</f>
        <v>0</v>
      </c>
      <c r="W121" s="139">
        <f>IFERROR(IF($I$69="DOW",IF($E121=5,(((SUMPRODUCT(($H$72:$H$95=$D121)*($G$72:$G$95=$C121)*(W$72:W$95))*(SUMPRODUCT(($H$15:$H$21=$H121)*(W$15:W$21)))))),(((SUMPRODUCT(($H$72:$H$95=$D121)*($G$72:$G$95=$C121)*(W$72:W$95)))-(SUMIFS(W$99:W$426,$C$99:$C$426,$C121,$D$99:$D$426,$D121,$E$99:$E$426,5)))*SUMPRODUCT(($H$9:$H$12=$E121)*(W$9:W$12)))*SUMPRODUCT(($H$24:$H$30=$H121)*(W$24:W$30))),VLOOKUP($E121&amp;$H121,$H$33:W$67,W$70,0)/SUM(W$33:W$60,IF(DAY(EOMONTH($G121,0))&lt;29,0,VLOOKUP(5&amp;TEXT(DATE(YEAR($G121),MONTH($G121),29),"ddd"),$H$33:W$67,W$70,0)),IF(DAY(EOMONTH($G121,0))&lt;30,0,VLOOKUP(5&amp;TEXT(DATE(YEAR($G121),MONTH($G121),30),"ddd"),$H$33:W$67,W$70,0)),IF(DAY(EOMONTH($G121,0))&lt;31,0,VLOOKUP(5&amp;TEXT(DATE(YEAR($G121),MONTH($G121),31),"ddd"),$H$33:W$67,W$70,0)))*SUMPRODUCT(($H$72:$H$95=$D121)*($G$72:$G$95=$C121)*(W$72:W$95))),"")</f>
        <v>142.98260313161617</v>
      </c>
      <c r="X121" s="139">
        <f>IFERROR(IF($I$69="DOW",IF($E121=5,(((SUMPRODUCT(($H$72:$H$95=$D121)*($G$72:$G$95=$C121)*(X$72:X$95))*(SUMPRODUCT(($H$15:$H$21=$H121)*(X$15:X$21)))))),(((SUMPRODUCT(($H$72:$H$95=$D121)*($G$72:$G$95=$C121)*(X$72:X$95)))-(SUMIFS(X$99:X$426,$C$99:$C$426,$C121,$D$99:$D$426,$D121,$E$99:$E$426,5)))*SUMPRODUCT(($H$9:$H$12=$E121)*(X$9:X$12)))*SUMPRODUCT(($H$24:$H$30=$H121)*(X$24:X$30))),VLOOKUP($E121&amp;$H121,$H$33:X$67,X$70,0)/SUM(X$33:X$60,IF(DAY(EOMONTH($G121,0))&lt;29,0,VLOOKUP(5&amp;TEXT(DATE(YEAR($G121),MONTH($G121),29),"ddd"),$H$33:X$67,X$70,0)),IF(DAY(EOMONTH($G121,0))&lt;30,0,VLOOKUP(5&amp;TEXT(DATE(YEAR($G121),MONTH($G121),30),"ddd"),$H$33:X$67,X$70,0)),IF(DAY(EOMONTH($G121,0))&lt;31,0,VLOOKUP(5&amp;TEXT(DATE(YEAR($G121),MONTH($G121),31),"ddd"),$H$33:X$67,X$70,0)))*SUMPRODUCT(($H$72:$H$95=$D121)*($G$72:$G$95=$C121)*(X$72:X$95))),"")</f>
        <v>64.728697088709993</v>
      </c>
      <c r="Y121" s="139" t="str">
        <f>IFERROR(IF($I$69="DOW",IF($E121=5,(((SUMPRODUCT(($H$72:$H$95=$D121)*($G$72:$G$95=$C121)*(Y$72:Y$95))*(SUMPRODUCT(($H$15:$H$21=$H121)*(Y$15:Y$21)))))),(((SUMPRODUCT(($H$72:$H$95=$D121)*($G$72:$G$95=$C121)*(Y$72:Y$95)))-(SUMIFS(Y$99:Y$426,$C$99:$C$426,$C121,$D$99:$D$426,$D121,$E$99:$E$426,5)))*SUMPRODUCT(($H$9:$H$12=$E121)*(Y$9:Y$12)))*SUMPRODUCT(($H$24:$H$30=$H121)*(Y$24:Y$30))),VLOOKUP($E121&amp;$H121,$H$33:Y$67,Y$70,0)/SUM(Y$33:Y$60,IF(DAY(EOMONTH($G121,0))&lt;29,0,VLOOKUP(5&amp;TEXT(DATE(YEAR($G121),MONTH($G121),29),"ddd"),$H$33:Y$67,Y$70,0)),IF(DAY(EOMONTH($G121,0))&lt;30,0,VLOOKUP(5&amp;TEXT(DATE(YEAR($G121),MONTH($G121),30),"ddd"),$H$33:Y$67,Y$70,0)),IF(DAY(EOMONTH($G121,0))&lt;31,0,VLOOKUP(5&amp;TEXT(DATE(YEAR($G121),MONTH($G121),31),"ddd"),$H$33:Y$67,Y$70,0)))*SUMPRODUCT(($H$72:$H$95=$D121)*($G$72:$G$95=$C121)*(Y$72:Y$95))),"")</f>
        <v/>
      </c>
      <c r="Z121" s="139" t="str">
        <f>IFERROR(IF($I$69="DOW",IF($E121=5,(((SUMPRODUCT(($H$72:$H$95=$D121)*($G$72:$G$95=$C121)*(Z$72:Z$95))*(SUMPRODUCT(($H$15:$H$21=$H121)*(Z$15:Z$21)))))),(((SUMPRODUCT(($H$72:$H$95=$D121)*($G$72:$G$95=$C121)*(Z$72:Z$95)))-(SUMIFS(Z$99:Z$426,$C$99:$C$426,$C121,$D$99:$D$426,$D121,$E$99:$E$426,5)))*SUMPRODUCT(($H$9:$H$12=$E121)*(Z$9:Z$12)))*SUMPRODUCT(($H$24:$H$30=$H121)*(Z$24:Z$30))),VLOOKUP($E121&amp;$H121,$H$33:Z$67,Z$70,0)/SUM(Z$33:Z$60,IF(DAY(EOMONTH($G121,0))&lt;29,0,VLOOKUP(5&amp;TEXT(DATE(YEAR($G121),MONTH($G121),29),"ddd"),$H$33:Z$67,Z$70,0)),IF(DAY(EOMONTH($G121,0))&lt;30,0,VLOOKUP(5&amp;TEXT(DATE(YEAR($G121),MONTH($G121),30),"ddd"),$H$33:Z$67,Z$70,0)),IF(DAY(EOMONTH($G121,0))&lt;31,0,VLOOKUP(5&amp;TEXT(DATE(YEAR($G121),MONTH($G121),31),"ddd"),$H$33:Z$67,Z$70,0)))*SUMPRODUCT(($H$72:$H$95=$D121)*($G$72:$G$95=$C121)*(Z$72:Z$95))),"")</f>
        <v/>
      </c>
      <c r="AA121" s="139" t="str">
        <f>IFERROR(IF($I$69="DOW",IF($E121=5,(((SUMPRODUCT(($H$72:$H$95=$D121)*($G$72:$G$95=$C121)*(AA$72:AA$95))*(SUMPRODUCT(($H$15:$H$21=$H121)*(AA$15:AA$21)))))),(((SUMPRODUCT(($H$72:$H$95=$D121)*($G$72:$G$95=$C121)*(AA$72:AA$95)))-(SUMIFS(AA$99:AA$426,$C$99:$C$426,$C121,$D$99:$D$426,$D121,$E$99:$E$426,5)))*SUMPRODUCT(($H$9:$H$12=$E121)*(AA$9:AA$12)))*SUMPRODUCT(($H$24:$H$30=$H121)*(AA$24:AA$30))),VLOOKUP($E121&amp;$H121,$H$33:AA$67,AA$70,0)/SUM(AA$33:AA$60,IF(DAY(EOMONTH($G121,0))&lt;29,0,VLOOKUP(5&amp;TEXT(DATE(YEAR($G121),MONTH($G121),29),"ddd"),$H$33:AA$67,AA$70,0)),IF(DAY(EOMONTH($G121,0))&lt;30,0,VLOOKUP(5&amp;TEXT(DATE(YEAR($G121),MONTH($G121),30),"ddd"),$H$33:AA$67,AA$70,0)),IF(DAY(EOMONTH($G121,0))&lt;31,0,VLOOKUP(5&amp;TEXT(DATE(YEAR($G121),MONTH($G121),31),"ddd"),$H$33:AA$67,AA$70,0)))*SUMPRODUCT(($H$72:$H$95=$D121)*($G$72:$G$95=$C121)*(AA$72:AA$95))),"")</f>
        <v/>
      </c>
      <c r="AB121" s="139" t="str">
        <f>IFERROR(IF($I$69="DOW",IF($E121=5,(((SUMPRODUCT(($H$72:$H$95=$D121)*($G$72:$G$95=$C121)*(AB$72:AB$95))*(SUMPRODUCT(($H$15:$H$21=$H121)*(AB$15:AB$21)))))),(((SUMPRODUCT(($H$72:$H$95=$D121)*($G$72:$G$95=$C121)*(AB$72:AB$95)))-(SUMIFS(AB$99:AB$426,$C$99:$C$426,$C121,$D$99:$D$426,$D121,$E$99:$E$426,5)))*SUMPRODUCT(($H$9:$H$12=$E121)*(AB$9:AB$12)))*SUMPRODUCT(($H$24:$H$30=$H121)*(AB$24:AB$30))),VLOOKUP($E121&amp;$H121,$H$33:AB$67,AB$70,0)/SUM(AB$33:AB$60,IF(DAY(EOMONTH($G121,0))&lt;29,0,VLOOKUP(5&amp;TEXT(DATE(YEAR($G121),MONTH($G121),29),"ddd"),$H$33:AB$67,AB$70,0)),IF(DAY(EOMONTH($G121,0))&lt;30,0,VLOOKUP(5&amp;TEXT(DATE(YEAR($G121),MONTH($G121),30),"ddd"),$H$33:AB$67,AB$70,0)),IF(DAY(EOMONTH($G121,0))&lt;31,0,VLOOKUP(5&amp;TEXT(DATE(YEAR($G121),MONTH($G121),31),"ddd"),$H$33:AB$67,AB$70,0)))*SUMPRODUCT(($H$72:$H$95=$D121)*($G$72:$G$95=$C121)*(AB$72:AB$95))),"")</f>
        <v/>
      </c>
      <c r="AC121" s="236"/>
      <c r="AE121" s="205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  <c r="AU121" s="139"/>
      <c r="AV121" s="139"/>
      <c r="AW121" s="139"/>
      <c r="AX121" s="139"/>
      <c r="AY121" s="236"/>
      <c r="BA121" s="209">
        <f t="shared" si="23"/>
        <v>202.21122745416179</v>
      </c>
      <c r="BB121" s="180">
        <f t="shared" si="24"/>
        <v>192.86177104655658</v>
      </c>
      <c r="BC121" s="180">
        <f t="shared" si="25"/>
        <v>107.91687867303672</v>
      </c>
      <c r="BD121" s="180">
        <f t="shared" si="26"/>
        <v>25.041765070207557</v>
      </c>
      <c r="BE121" s="180">
        <f t="shared" si="27"/>
        <v>328.7112253080594</v>
      </c>
      <c r="BF121" s="180">
        <f t="shared" si="28"/>
        <v>69.285776185653518</v>
      </c>
      <c r="BG121" s="180">
        <f t="shared" si="29"/>
        <v>288.95653606825664</v>
      </c>
      <c r="BH121" s="180">
        <f t="shared" si="30"/>
        <v>1644.5987083365947</v>
      </c>
      <c r="BI121" s="180">
        <f t="shared" si="31"/>
        <v>1714.6376505436101</v>
      </c>
      <c r="BJ121" s="180">
        <f t="shared" si="67"/>
        <v>132.84608537594704</v>
      </c>
      <c r="BK121" s="180">
        <f t="shared" si="32"/>
        <v>60.085171130496782</v>
      </c>
      <c r="BL121" s="180">
        <f t="shared" si="33"/>
        <v>98.016739870293293</v>
      </c>
      <c r="BM121" s="180">
        <f t="shared" si="34"/>
        <v>0</v>
      </c>
      <c r="BN121" s="180">
        <f t="shared" si="35"/>
        <v>0</v>
      </c>
      <c r="BO121" s="180">
        <f t="shared" si="36"/>
        <v>142.98260313161617</v>
      </c>
      <c r="BP121" s="180">
        <f t="shared" si="37"/>
        <v>64.728697088709993</v>
      </c>
      <c r="BQ121" s="180">
        <f t="shared" si="38"/>
        <v>0</v>
      </c>
      <c r="BR121" s="180">
        <f t="shared" si="39"/>
        <v>0</v>
      </c>
      <c r="BS121" s="180">
        <f t="shared" si="40"/>
        <v>0</v>
      </c>
      <c r="BT121" s="180">
        <f t="shared" si="41"/>
        <v>0</v>
      </c>
      <c r="BV121" s="214">
        <f t="shared" si="68"/>
        <v>42666</v>
      </c>
      <c r="BW121" s="175" t="str">
        <f t="shared" si="69"/>
        <v>Oct</v>
      </c>
      <c r="BX121" s="175">
        <f t="shared" si="70"/>
        <v>2016</v>
      </c>
      <c r="BY121" s="176">
        <f t="shared" si="42"/>
        <v>202.72669201567894</v>
      </c>
      <c r="BZ121" s="176">
        <f t="shared" si="43"/>
        <v>193.71286538061898</v>
      </c>
      <c r="CA121" s="176">
        <f t="shared" si="44"/>
        <v>105.80319139858473</v>
      </c>
      <c r="CB121" s="176">
        <f t="shared" si="45"/>
        <v>25.072061122181751</v>
      </c>
      <c r="CC121" s="176">
        <f t="shared" si="46"/>
        <v>324.16152977468653</v>
      </c>
      <c r="CD121" s="176">
        <f t="shared" si="47"/>
        <v>68.208109116279076</v>
      </c>
      <c r="CE121" s="176">
        <f t="shared" si="48"/>
        <v>288.9565360682567</v>
      </c>
      <c r="CF121" s="176">
        <f t="shared" si="49"/>
        <v>1658.2246338035604</v>
      </c>
      <c r="CG121" s="176">
        <f t="shared" si="50"/>
        <v>1705.9626842413227</v>
      </c>
      <c r="CH121" s="176">
        <f t="shared" si="51"/>
        <v>132.84608537594701</v>
      </c>
      <c r="CI121" s="176">
        <f t="shared" si="52"/>
        <v>60.085171130496796</v>
      </c>
      <c r="CJ121" s="176">
        <f t="shared" si="53"/>
        <v>98.016739870293307</v>
      </c>
      <c r="CK121" s="176">
        <f t="shared" si="54"/>
        <v>0</v>
      </c>
      <c r="CL121" s="176">
        <f t="shared" si="55"/>
        <v>0</v>
      </c>
      <c r="CM121" s="176">
        <f t="shared" si="56"/>
        <v>144.21571719003558</v>
      </c>
      <c r="CN121" s="176">
        <f t="shared" si="57"/>
        <v>64.559865464965682</v>
      </c>
      <c r="CO121" s="176">
        <f t="shared" si="58"/>
        <v>0</v>
      </c>
      <c r="CP121" s="176">
        <f t="shared" si="59"/>
        <v>0</v>
      </c>
      <c r="CQ121" s="176">
        <f t="shared" si="60"/>
        <v>0</v>
      </c>
      <c r="CR121" s="215">
        <f t="shared" si="61"/>
        <v>0</v>
      </c>
    </row>
    <row r="122" spans="1:16384" outlineLevel="1" x14ac:dyDescent="0.25">
      <c r="B122" s="197">
        <f t="shared" si="62"/>
        <v>42667</v>
      </c>
      <c r="C122" s="108">
        <f t="shared" si="63"/>
        <v>2016</v>
      </c>
      <c r="D122" s="109" t="str">
        <f t="shared" si="22"/>
        <v>Oct</v>
      </c>
      <c r="E122" s="109">
        <f t="shared" si="64"/>
        <v>4</v>
      </c>
      <c r="F122" s="109">
        <f t="shared" si="65"/>
        <v>44</v>
      </c>
      <c r="G122" s="110">
        <f t="shared" si="71"/>
        <v>42667</v>
      </c>
      <c r="H122" s="109" t="str">
        <f t="shared" si="66"/>
        <v>Mon</v>
      </c>
      <c r="I122" s="139">
        <f>IFERROR(IF($I$69="DOW",IF($E122=5,(((SUMPRODUCT(($H$72:$H$95=$D122)*($G$72:$G$95=$C122)*(I$72:I$95))*(SUMPRODUCT(($H$15:$H$21=$H122)*(I$15:I$21)))))),(((SUMPRODUCT(($H$72:$H$95=$D122)*($G$72:$G$95=$C122)*(I$72:I$95)))-(SUMIFS(I$99:I$426,$C$99:$C$426,$C122,$D$99:$D$426,$D122,$E$99:$E$426,5)))*SUMPRODUCT(($H$9:$H$12=$E122)*(I$9:I$12)))*SUMPRODUCT(($H$24:$H$30=$H122)*(I$24:I$30))),VLOOKUP($E122&amp;$H122,$H$33:I$67,I$70,0)/SUM(I$33:I$60,IF(DAY(EOMONTH($G122,0))&lt;29,0,VLOOKUP(5&amp;TEXT(DATE(YEAR($G122),MONTH($G122),29),"ddd"),$H$33:I$67,I$70,0)),IF(DAY(EOMONTH($G122,0))&lt;30,0,VLOOKUP(5&amp;TEXT(DATE(YEAR($G122),MONTH($G122),30),"ddd"),$H$33:I$67,I$70,0)),IF(DAY(EOMONTH($G122,0))&lt;31,0,VLOOKUP(5&amp;TEXT(DATE(YEAR($G122),MONTH($G122),31),"ddd"),$H$33:I$67,I$70,0)))*SUMPRODUCT(($H$72:$H$95=$D122)*($G$72:$G$95=$C122)*(I$72:I$95))),"")</f>
        <v>238.13616654068281</v>
      </c>
      <c r="J122" s="139">
        <f>IFERROR(IF($I$69="DOW",IF($E122=5,(((SUMPRODUCT(($H$72:$H$95=$D122)*($G$72:$G$95=$C122)*(J$72:J$95))*(SUMPRODUCT(($H$15:$H$21=$H122)*(J$15:J$21)))))),(((SUMPRODUCT(($H$72:$H$95=$D122)*($G$72:$G$95=$C122)*(J$72:J$95)))-(SUMIFS(J$99:J$426,$C$99:$C$426,$C122,$D$99:$D$426,$D122,$E$99:$E$426,5)))*SUMPRODUCT(($H$9:$H$12=$E122)*(J$9:J$12)))*SUMPRODUCT(($H$24:$H$30=$H122)*(J$24:J$30))),VLOOKUP($E122&amp;$H122,$H$33:J$67,J$70,0)/SUM(J$33:J$60,IF(DAY(EOMONTH($G122,0))&lt;29,0,VLOOKUP(5&amp;TEXT(DATE(YEAR($G122),MONTH($G122),29),"ddd"),$H$33:J$67,J$70,0)),IF(DAY(EOMONTH($G122,0))&lt;30,0,VLOOKUP(5&amp;TEXT(DATE(YEAR($G122),MONTH($G122),30),"ddd"),$H$33:J$67,J$70,0)),IF(DAY(EOMONTH($G122,0))&lt;31,0,VLOOKUP(5&amp;TEXT(DATE(YEAR($G122),MONTH($G122),31),"ddd"),$H$33:J$67,J$70,0)))*SUMPRODUCT(($H$72:$H$95=$D122)*($G$72:$G$95=$C122)*(J$72:J$95))),"")</f>
        <v>272.52662125491719</v>
      </c>
      <c r="K122" s="139">
        <f>IFERROR(IF($I$69="DOW",IF($E122=5,(((SUMPRODUCT(($H$72:$H$95=$D122)*($G$72:$G$95=$C122)*(K$72:K$95))*(SUMPRODUCT(($H$15:$H$21=$H122)*(K$15:K$21)))))),(((SUMPRODUCT(($H$72:$H$95=$D122)*($G$72:$G$95=$C122)*(K$72:K$95)))-(SUMIFS(K$99:K$426,$C$99:$C$426,$C122,$D$99:$D$426,$D122,$E$99:$E$426,5)))*SUMPRODUCT(($H$9:$H$12=$E122)*(K$9:K$12)))*SUMPRODUCT(($H$24:$H$30=$H122)*(K$24:K$30))),VLOOKUP($E122&amp;$H122,$H$33:K$67,K$70,0)/SUM(K$33:K$60,IF(DAY(EOMONTH($G122,0))&lt;29,0,VLOOKUP(5&amp;TEXT(DATE(YEAR($G122),MONTH($G122),29),"ddd"),$H$33:K$67,K$70,0)),IF(DAY(EOMONTH($G122,0))&lt;30,0,VLOOKUP(5&amp;TEXT(DATE(YEAR($G122),MONTH($G122),30),"ddd"),$H$33:K$67,K$70,0)),IF(DAY(EOMONTH($G122,0))&lt;31,0,VLOOKUP(5&amp;TEXT(DATE(YEAR($G122),MONTH($G122),31),"ddd"),$H$33:K$67,K$70,0)))*SUMPRODUCT(($H$72:$H$95=$D122)*($G$72:$G$95=$C122)*(K$72:K$95))),"")</f>
        <v>112.20253994314628</v>
      </c>
      <c r="L122" s="139">
        <f>IFERROR(IF($I$69="DOW",IF($E122=5,(((SUMPRODUCT(($H$72:$H$95=$D122)*($G$72:$G$95=$C122)*(L$72:L$95))*(SUMPRODUCT(($H$15:$H$21=$H122)*(L$15:L$21)))))),(((SUMPRODUCT(($H$72:$H$95=$D122)*($G$72:$G$95=$C122)*(L$72:L$95)))-(SUMIFS(L$99:L$426,$C$99:$C$426,$C122,$D$99:$D$426,$D122,$E$99:$E$426,5)))*SUMPRODUCT(($H$9:$H$12=$E122)*(L$9:L$12)))*SUMPRODUCT(($H$24:$H$30=$H122)*(L$24:L$30))),VLOOKUP($E122&amp;$H122,$H$33:L$67,L$70,0)/SUM(L$33:L$60,IF(DAY(EOMONTH($G122,0))&lt;29,0,VLOOKUP(5&amp;TEXT(DATE(YEAR($G122),MONTH($G122),29),"ddd"),$H$33:L$67,L$70,0)),IF(DAY(EOMONTH($G122,0))&lt;30,0,VLOOKUP(5&amp;TEXT(DATE(YEAR($G122),MONTH($G122),30),"ddd"),$H$33:L$67,L$70,0)),IF(DAY(EOMONTH($G122,0))&lt;31,0,VLOOKUP(5&amp;TEXT(DATE(YEAR($G122),MONTH($G122),31),"ddd"),$H$33:L$67,L$70,0)))*SUMPRODUCT(($H$72:$H$95=$D122)*($G$72:$G$95=$C122)*(L$72:L$95))),"")</f>
        <v>29.074517305237908</v>
      </c>
      <c r="M122" s="139">
        <f>IFERROR(IF($I$69="DOW",IF($E122=5,(((SUMPRODUCT(($H$72:$H$95=$D122)*($G$72:$G$95=$C122)*(M$72:M$95))*(SUMPRODUCT(($H$15:$H$21=$H122)*(M$15:M$21)))))),(((SUMPRODUCT(($H$72:$H$95=$D122)*($G$72:$G$95=$C122)*(M$72:M$95)))-(SUMIFS(M$99:M$426,$C$99:$C$426,$C122,$D$99:$D$426,$D122,$E$99:$E$426,5)))*SUMPRODUCT(($H$9:$H$12=$E122)*(M$9:M$12)))*SUMPRODUCT(($H$24:$H$30=$H122)*(M$24:M$30))),VLOOKUP($E122&amp;$H122,$H$33:M$67,M$70,0)/SUM(M$33:M$60,IF(DAY(EOMONTH($G122,0))&lt;29,0,VLOOKUP(5&amp;TEXT(DATE(YEAR($G122),MONTH($G122),29),"ddd"),$H$33:M$67,M$70,0)),IF(DAY(EOMONTH($G122,0))&lt;30,0,VLOOKUP(5&amp;TEXT(DATE(YEAR($G122),MONTH($G122),30),"ddd"),$H$33:M$67,M$70,0)),IF(DAY(EOMONTH($G122,0))&lt;31,0,VLOOKUP(5&amp;TEXT(DATE(YEAR($G122),MONTH($G122),31),"ddd"),$H$33:M$67,M$70,0)))*SUMPRODUCT(($H$72:$H$95=$D122)*($G$72:$G$95=$C122)*(M$72:M$95))),"")</f>
        <v>625.46256919725602</v>
      </c>
      <c r="N122" s="139">
        <f>IFERROR(IF($I$69="DOW",IF($E122=5,(((SUMPRODUCT(($H$72:$H$95=$D122)*($G$72:$G$95=$C122)*(N$72:N$95))*(SUMPRODUCT(($H$15:$H$21=$H122)*(N$15:N$21)))))),(((SUMPRODUCT(($H$72:$H$95=$D122)*($G$72:$G$95=$C122)*(N$72:N$95)))-(SUMIFS(N$99:N$426,$C$99:$C$426,$C122,$D$99:$D$426,$D122,$E$99:$E$426,5)))*SUMPRODUCT(($H$9:$H$12=$E122)*(N$9:N$12)))*SUMPRODUCT(($H$24:$H$30=$H122)*(N$24:N$30))),VLOOKUP($E122&amp;$H122,$H$33:N$67,N$70,0)/SUM(N$33:N$60,IF(DAY(EOMONTH($G122,0))&lt;29,0,VLOOKUP(5&amp;TEXT(DATE(YEAR($G122),MONTH($G122),29),"ddd"),$H$33:N$67,N$70,0)),IF(DAY(EOMONTH($G122,0))&lt;30,0,VLOOKUP(5&amp;TEXT(DATE(YEAR($G122),MONTH($G122),30),"ddd"),$H$33:N$67,N$70,0)),IF(DAY(EOMONTH($G122,0))&lt;31,0,VLOOKUP(5&amp;TEXT(DATE(YEAR($G122),MONTH($G122),31),"ddd"),$H$33:N$67,N$70,0)))*SUMPRODUCT(($H$72:$H$95=$D122)*($G$72:$G$95=$C122)*(N$72:N$95))),"")</f>
        <v>101.94907067317587</v>
      </c>
      <c r="O122" s="139">
        <f>IFERROR(IF($I$69="DOW",IF($E122=5,(((SUMPRODUCT(($H$72:$H$95=$D122)*($G$72:$G$95=$C122)*(O$72:O$95))*(SUMPRODUCT(($H$15:$H$21=$H122)*(O$15:O$21)))))),(((SUMPRODUCT(($H$72:$H$95=$D122)*($G$72:$G$95=$C122)*(O$72:O$95)))-(SUMIFS(O$99:O$426,$C$99:$C$426,$C122,$D$99:$D$426,$D122,$E$99:$E$426,5)))*SUMPRODUCT(($H$9:$H$12=$E122)*(O$9:O$12)))*SUMPRODUCT(($H$24:$H$30=$H122)*(O$24:O$30))),VLOOKUP($E122&amp;$H122,$H$33:O$67,O$70,0)/SUM(O$33:O$60,IF(DAY(EOMONTH($G122,0))&lt;29,0,VLOOKUP(5&amp;TEXT(DATE(YEAR($G122),MONTH($G122),29),"ddd"),$H$33:O$67,O$70,0)),IF(DAY(EOMONTH($G122,0))&lt;30,0,VLOOKUP(5&amp;TEXT(DATE(YEAR($G122),MONTH($G122),30),"ddd"),$H$33:O$67,O$70,0)),IF(DAY(EOMONTH($G122,0))&lt;31,0,VLOOKUP(5&amp;TEXT(DATE(YEAR($G122),MONTH($G122),31),"ddd"),$H$33:O$67,O$70,0)))*SUMPRODUCT(($H$72:$H$95=$D122)*($G$72:$G$95=$C122)*(O$72:O$95))),"")</f>
        <v>355.78168453322382</v>
      </c>
      <c r="P122" s="139">
        <f>IFERROR(IF($I$69="DOW",IF($E122=5,(((SUMPRODUCT(($H$72:$H$95=$D122)*($G$72:$G$95=$C122)*(P$72:P$95))*(SUMPRODUCT(($H$15:$H$21=$H122)*(P$15:P$21)))))),(((SUMPRODUCT(($H$72:$H$95=$D122)*($G$72:$G$95=$C122)*(P$72:P$95)))-(SUMIFS(P$99:P$426,$C$99:$C$426,$C122,$D$99:$D$426,$D122,$E$99:$E$426,5)))*SUMPRODUCT(($H$9:$H$12=$E122)*(P$9:P$12)))*SUMPRODUCT(($H$24:$H$30=$H122)*(P$24:P$30))),VLOOKUP($E122&amp;$H122,$H$33:P$67,P$70,0)/SUM(P$33:P$60,IF(DAY(EOMONTH($G122,0))&lt;29,0,VLOOKUP(5&amp;TEXT(DATE(YEAR($G122),MONTH($G122),29),"ddd"),$H$33:P$67,P$70,0)),IF(DAY(EOMONTH($G122,0))&lt;30,0,VLOOKUP(5&amp;TEXT(DATE(YEAR($G122),MONTH($G122),30),"ddd"),$H$33:P$67,P$70,0)),IF(DAY(EOMONTH($G122,0))&lt;31,0,VLOOKUP(5&amp;TEXT(DATE(YEAR($G122),MONTH($G122),31),"ddd"),$H$33:P$67,P$70,0)))*SUMPRODUCT(($H$72:$H$95=$D122)*($G$72:$G$95=$C122)*(P$72:P$95))),"")</f>
        <v>3811.4174776510531</v>
      </c>
      <c r="Q122" s="139">
        <f>IFERROR(IF($I$69="DOW",IF($E122=5,(((SUMPRODUCT(($H$72:$H$95=$D122)*($G$72:$G$95=$C122)*(Q$72:Q$95))*(SUMPRODUCT(($H$15:$H$21=$H122)*(Q$15:Q$21)))))),(((SUMPRODUCT(($H$72:$H$95=$D122)*($G$72:$G$95=$C122)*(Q$72:Q$95)))-(SUMIFS(Q$99:Q$426,$C$99:$C$426,$C122,$D$99:$D$426,$D122,$E$99:$E$426,5)))*SUMPRODUCT(($H$9:$H$12=$E122)*(Q$9:Q$12)))*SUMPRODUCT(($H$24:$H$30=$H122)*(Q$24:Q$30))),VLOOKUP($E122&amp;$H122,$H$33:Q$67,Q$70,0)/SUM(Q$33:Q$60,IF(DAY(EOMONTH($G122,0))&lt;29,0,VLOOKUP(5&amp;TEXT(DATE(YEAR($G122),MONTH($G122),29),"ddd"),$H$33:Q$67,Q$70,0)),IF(DAY(EOMONTH($G122,0))&lt;30,0,VLOOKUP(5&amp;TEXT(DATE(YEAR($G122),MONTH($G122),30),"ddd"),$H$33:Q$67,Q$70,0)),IF(DAY(EOMONTH($G122,0))&lt;31,0,VLOOKUP(5&amp;TEXT(DATE(YEAR($G122),MONTH($G122),31),"ddd"),$H$33:Q$67,Q$70,0)))*SUMPRODUCT(($H$72:$H$95=$D122)*($G$72:$G$95=$C122)*(Q$72:Q$95))),"")</f>
        <v>2625.7212302028115</v>
      </c>
      <c r="R122" s="139">
        <f>IFERROR(IF($I$69="DOW",IF($E122=5,(((SUMPRODUCT(($H$72:$H$95=$D122)*($G$72:$G$95=$C122)*(R$72:R$95))*(SUMPRODUCT(($H$15:$H$21=$H122)*(R$15:R$21)))))),(((SUMPRODUCT(($H$72:$H$95=$D122)*($G$72:$G$95=$C122)*(R$72:R$95)))-(SUMIFS(R$99:R$426,$C$99:$C$426,$C122,$D$99:$D$426,$D122,$E$99:$E$426,5)))*SUMPRODUCT(($H$9:$H$12=$E122)*(R$9:R$12)))*SUMPRODUCT(($H$24:$H$30=$H122)*(R$24:R$30))),VLOOKUP($E122&amp;$H122,$H$33:R$67,R$70,0)/SUM(R$33:R$60,IF(DAY(EOMONTH($G122,0))&lt;29,0,VLOOKUP(5&amp;TEXT(DATE(YEAR($G122),MONTH($G122),29),"ddd"),$H$33:R$67,R$70,0)),IF(DAY(EOMONTH($G122,0))&lt;30,0,VLOOKUP(5&amp;TEXT(DATE(YEAR($G122),MONTH($G122),30),"ddd"),$H$33:R$67,R$70,0)),IF(DAY(EOMONTH($G122,0))&lt;31,0,VLOOKUP(5&amp;TEXT(DATE(YEAR($G122),MONTH($G122),31),"ddd"),$H$33:R$67,R$70,0)))*SUMPRODUCT(($H$72:$H$95=$D122)*($G$72:$G$95=$C122)*(R$72:R$95))),"")</f>
        <v>212.85585811941698</v>
      </c>
      <c r="S122" s="139">
        <f>IFERROR(IF($I$69="DOW",IF($E122=5,(((SUMPRODUCT(($H$72:$H$95=$D122)*($G$72:$G$95=$C122)*(S$72:S$95))*(SUMPRODUCT(($H$15:$H$21=$H122)*(S$15:S$21)))))),(((SUMPRODUCT(($H$72:$H$95=$D122)*($G$72:$G$95=$C122)*(S$72:S$95)))-(SUMIFS(S$99:S$426,$C$99:$C$426,$C122,$D$99:$D$426,$D122,$E$99:$E$426,5)))*SUMPRODUCT(($H$9:$H$12=$E122)*(S$9:S$12)))*SUMPRODUCT(($H$24:$H$30=$H122)*(S$24:S$30))),VLOOKUP($E122&amp;$H122,$H$33:S$67,S$70,0)/SUM(S$33:S$60,IF(DAY(EOMONTH($G122,0))&lt;29,0,VLOOKUP(5&amp;TEXT(DATE(YEAR($G122),MONTH($G122),29),"ddd"),$H$33:S$67,S$70,0)),IF(DAY(EOMONTH($G122,0))&lt;30,0,VLOOKUP(5&amp;TEXT(DATE(YEAR($G122),MONTH($G122),30),"ddd"),$H$33:S$67,S$70,0)),IF(DAY(EOMONTH($G122,0))&lt;31,0,VLOOKUP(5&amp;TEXT(DATE(YEAR($G122),MONTH($G122),31),"ddd"),$H$33:S$67,S$70,0)))*SUMPRODUCT(($H$72:$H$95=$D122)*($G$72:$G$95=$C122)*(S$72:S$95))),"")</f>
        <v>91.275550961637691</v>
      </c>
      <c r="T122" s="139">
        <f>IFERROR(IF($I$69="DOW",IF($E122=5,(((SUMPRODUCT(($H$72:$H$95=$D122)*($G$72:$G$95=$C122)*(T$72:T$95))*(SUMPRODUCT(($H$15:$H$21=$H122)*(T$15:T$21)))))),(((SUMPRODUCT(($H$72:$H$95=$D122)*($G$72:$G$95=$C122)*(T$72:T$95)))-(SUMIFS(T$99:T$426,$C$99:$C$426,$C122,$D$99:$D$426,$D122,$E$99:$E$426,5)))*SUMPRODUCT(($H$9:$H$12=$E122)*(T$9:T$12)))*SUMPRODUCT(($H$24:$H$30=$H122)*(T$24:T$30))),VLOOKUP($E122&amp;$H122,$H$33:T$67,T$70,0)/SUM(T$33:T$60,IF(DAY(EOMONTH($G122,0))&lt;29,0,VLOOKUP(5&amp;TEXT(DATE(YEAR($G122),MONTH($G122),29),"ddd"),$H$33:T$67,T$70,0)),IF(DAY(EOMONTH($G122,0))&lt;30,0,VLOOKUP(5&amp;TEXT(DATE(YEAR($G122),MONTH($G122),30),"ddd"),$H$33:T$67,T$70,0)),IF(DAY(EOMONTH($G122,0))&lt;31,0,VLOOKUP(5&amp;TEXT(DATE(YEAR($G122),MONTH($G122),31),"ddd"),$H$33:T$67,T$70,0)))*SUMPRODUCT(($H$72:$H$95=$D122)*($G$72:$G$95=$C122)*(T$72:T$95))),"")</f>
        <v>160.11901200296782</v>
      </c>
      <c r="U122" s="139">
        <f>IFERROR(IF($I$69="DOW",IF($E122=5,(((SUMPRODUCT(($H$72:$H$95=$D122)*($G$72:$G$95=$C122)*(U$72:U$95))*(SUMPRODUCT(($H$15:$H$21=$H122)*(U$15:U$21)))))),(((SUMPRODUCT(($H$72:$H$95=$D122)*($G$72:$G$95=$C122)*(U$72:U$95)))-(SUMIFS(U$99:U$426,$C$99:$C$426,$C122,$D$99:$D$426,$D122,$E$99:$E$426,5)))*SUMPRODUCT(($H$9:$H$12=$E122)*(U$9:U$12)))*SUMPRODUCT(($H$24:$H$30=$H122)*(U$24:U$30))),VLOOKUP($E122&amp;$H122,$H$33:U$67,U$70,0)/SUM(U$33:U$60,IF(DAY(EOMONTH($G122,0))&lt;29,0,VLOOKUP(5&amp;TEXT(DATE(YEAR($G122),MONTH($G122),29),"ddd"),$H$33:U$67,U$70,0)),IF(DAY(EOMONTH($G122,0))&lt;30,0,VLOOKUP(5&amp;TEXT(DATE(YEAR($G122),MONTH($G122),30),"ddd"),$H$33:U$67,U$70,0)),IF(DAY(EOMONTH($G122,0))&lt;31,0,VLOOKUP(5&amp;TEXT(DATE(YEAR($G122),MONTH($G122),31),"ddd"),$H$33:U$67,U$70,0)))*SUMPRODUCT(($H$72:$H$95=$D122)*($G$72:$G$95=$C122)*(U$72:U$95))),"")</f>
        <v>34.29744800390899</v>
      </c>
      <c r="V122" s="139">
        <f>IFERROR(IF($I$69="DOW",IF($E122=5,(((SUMPRODUCT(($H$72:$H$95=$D122)*($G$72:$G$95=$C122)*(V$72:V$95))*(SUMPRODUCT(($H$15:$H$21=$H122)*(V$15:V$21)))))),(((SUMPRODUCT(($H$72:$H$95=$D122)*($G$72:$G$95=$C122)*(V$72:V$95)))-(SUMIFS(V$99:V$426,$C$99:$C$426,$C122,$D$99:$D$426,$D122,$E$99:$E$426,5)))*SUMPRODUCT(($H$9:$H$12=$E122)*(V$9:V$12)))*SUMPRODUCT(($H$24:$H$30=$H122)*(V$24:V$30))),VLOOKUP($E122&amp;$H122,$H$33:V$67,V$70,0)/SUM(V$33:V$60,IF(DAY(EOMONTH($G122,0))&lt;29,0,VLOOKUP(5&amp;TEXT(DATE(YEAR($G122),MONTH($G122),29),"ddd"),$H$33:V$67,V$70,0)),IF(DAY(EOMONTH($G122,0))&lt;30,0,VLOOKUP(5&amp;TEXT(DATE(YEAR($G122),MONTH($G122),30),"ddd"),$H$33:V$67,V$70,0)),IF(DAY(EOMONTH($G122,0))&lt;31,0,VLOOKUP(5&amp;TEXT(DATE(YEAR($G122),MONTH($G122),31),"ddd"),$H$33:V$67,V$70,0)))*SUMPRODUCT(($H$72:$H$95=$D122)*($G$72:$G$95=$C122)*(V$72:V$95))),"")</f>
        <v>106.38134980524367</v>
      </c>
      <c r="W122" s="139">
        <f>IFERROR(IF($I$69="DOW",IF($E122=5,(((SUMPRODUCT(($H$72:$H$95=$D122)*($G$72:$G$95=$C122)*(W$72:W$95))*(SUMPRODUCT(($H$15:$H$21=$H122)*(W$15:W$21)))))),(((SUMPRODUCT(($H$72:$H$95=$D122)*($G$72:$G$95=$C122)*(W$72:W$95)))-(SUMIFS(W$99:W$426,$C$99:$C$426,$C122,$D$99:$D$426,$D122,$E$99:$E$426,5)))*SUMPRODUCT(($H$9:$H$12=$E122)*(W$9:W$12)))*SUMPRODUCT(($H$24:$H$30=$H122)*(W$24:W$30))),VLOOKUP($E122&amp;$H122,$H$33:W$67,W$70,0)/SUM(W$33:W$60,IF(DAY(EOMONTH($G122,0))&lt;29,0,VLOOKUP(5&amp;TEXT(DATE(YEAR($G122),MONTH($G122),29),"ddd"),$H$33:W$67,W$70,0)),IF(DAY(EOMONTH($G122,0))&lt;30,0,VLOOKUP(5&amp;TEXT(DATE(YEAR($G122),MONTH($G122),30),"ddd"),$H$33:W$67,W$70,0)),IF(DAY(EOMONTH($G122,0))&lt;31,0,VLOOKUP(5&amp;TEXT(DATE(YEAR($G122),MONTH($G122),31),"ddd"),$H$33:W$67,W$70,0)))*SUMPRODUCT(($H$72:$H$95=$D122)*($G$72:$G$95=$C122)*(W$72:W$95))),"")</f>
        <v>660.39518668452718</v>
      </c>
      <c r="X122" s="139">
        <f>IFERROR(IF($I$69="DOW",IF($E122=5,(((SUMPRODUCT(($H$72:$H$95=$D122)*($G$72:$G$95=$C122)*(X$72:X$95))*(SUMPRODUCT(($H$15:$H$21=$H122)*(X$15:X$21)))))),(((SUMPRODUCT(($H$72:$H$95=$D122)*($G$72:$G$95=$C122)*(X$72:X$95)))-(SUMIFS(X$99:X$426,$C$99:$C$426,$C122,$D$99:$D$426,$D122,$E$99:$E$426,5)))*SUMPRODUCT(($H$9:$H$12=$E122)*(X$9:X$12)))*SUMPRODUCT(($H$24:$H$30=$H122)*(X$24:X$30))),VLOOKUP($E122&amp;$H122,$H$33:X$67,X$70,0)/SUM(X$33:X$60,IF(DAY(EOMONTH($G122,0))&lt;29,0,VLOOKUP(5&amp;TEXT(DATE(YEAR($G122),MONTH($G122),29),"ddd"),$H$33:X$67,X$70,0)),IF(DAY(EOMONTH($G122,0))&lt;30,0,VLOOKUP(5&amp;TEXT(DATE(YEAR($G122),MONTH($G122),30),"ddd"),$H$33:X$67,X$70,0)),IF(DAY(EOMONTH($G122,0))&lt;31,0,VLOOKUP(5&amp;TEXT(DATE(YEAR($G122),MONTH($G122),31),"ddd"),$H$33:X$67,X$70,0)))*SUMPRODUCT(($H$72:$H$95=$D122)*($G$72:$G$95=$C122)*(X$72:X$95))),"")</f>
        <v>117.3905160471799</v>
      </c>
      <c r="Y122" s="139" t="str">
        <f>IFERROR(IF($I$69="DOW",IF($E122=5,(((SUMPRODUCT(($H$72:$H$95=$D122)*($G$72:$G$95=$C122)*(Y$72:Y$95))*(SUMPRODUCT(($H$15:$H$21=$H122)*(Y$15:Y$21)))))),(((SUMPRODUCT(($H$72:$H$95=$D122)*($G$72:$G$95=$C122)*(Y$72:Y$95)))-(SUMIFS(Y$99:Y$426,$C$99:$C$426,$C122,$D$99:$D$426,$D122,$E$99:$E$426,5)))*SUMPRODUCT(($H$9:$H$12=$E122)*(Y$9:Y$12)))*SUMPRODUCT(($H$24:$H$30=$H122)*(Y$24:Y$30))),VLOOKUP($E122&amp;$H122,$H$33:Y$67,Y$70,0)/SUM(Y$33:Y$60,IF(DAY(EOMONTH($G122,0))&lt;29,0,VLOOKUP(5&amp;TEXT(DATE(YEAR($G122),MONTH($G122),29),"ddd"),$H$33:Y$67,Y$70,0)),IF(DAY(EOMONTH($G122,0))&lt;30,0,VLOOKUP(5&amp;TEXT(DATE(YEAR($G122),MONTH($G122),30),"ddd"),$H$33:Y$67,Y$70,0)),IF(DAY(EOMONTH($G122,0))&lt;31,0,VLOOKUP(5&amp;TEXT(DATE(YEAR($G122),MONTH($G122),31),"ddd"),$H$33:Y$67,Y$70,0)))*SUMPRODUCT(($H$72:$H$95=$D122)*($G$72:$G$95=$C122)*(Y$72:Y$95))),"")</f>
        <v/>
      </c>
      <c r="Z122" s="139" t="str">
        <f>IFERROR(IF($I$69="DOW",IF($E122=5,(((SUMPRODUCT(($H$72:$H$95=$D122)*($G$72:$G$95=$C122)*(Z$72:Z$95))*(SUMPRODUCT(($H$15:$H$21=$H122)*(Z$15:Z$21)))))),(((SUMPRODUCT(($H$72:$H$95=$D122)*($G$72:$G$95=$C122)*(Z$72:Z$95)))-(SUMIFS(Z$99:Z$426,$C$99:$C$426,$C122,$D$99:$D$426,$D122,$E$99:$E$426,5)))*SUMPRODUCT(($H$9:$H$12=$E122)*(Z$9:Z$12)))*SUMPRODUCT(($H$24:$H$30=$H122)*(Z$24:Z$30))),VLOOKUP($E122&amp;$H122,$H$33:Z$67,Z$70,0)/SUM(Z$33:Z$60,IF(DAY(EOMONTH($G122,0))&lt;29,0,VLOOKUP(5&amp;TEXT(DATE(YEAR($G122),MONTH($G122),29),"ddd"),$H$33:Z$67,Z$70,0)),IF(DAY(EOMONTH($G122,0))&lt;30,0,VLOOKUP(5&amp;TEXT(DATE(YEAR($G122),MONTH($G122),30),"ddd"),$H$33:Z$67,Z$70,0)),IF(DAY(EOMONTH($G122,0))&lt;31,0,VLOOKUP(5&amp;TEXT(DATE(YEAR($G122),MONTH($G122),31),"ddd"),$H$33:Z$67,Z$70,0)))*SUMPRODUCT(($H$72:$H$95=$D122)*($G$72:$G$95=$C122)*(Z$72:Z$95))),"")</f>
        <v/>
      </c>
      <c r="AA122" s="139" t="str">
        <f>IFERROR(IF($I$69="DOW",IF($E122=5,(((SUMPRODUCT(($H$72:$H$95=$D122)*($G$72:$G$95=$C122)*(AA$72:AA$95))*(SUMPRODUCT(($H$15:$H$21=$H122)*(AA$15:AA$21)))))),(((SUMPRODUCT(($H$72:$H$95=$D122)*($G$72:$G$95=$C122)*(AA$72:AA$95)))-(SUMIFS(AA$99:AA$426,$C$99:$C$426,$C122,$D$99:$D$426,$D122,$E$99:$E$426,5)))*SUMPRODUCT(($H$9:$H$12=$E122)*(AA$9:AA$12)))*SUMPRODUCT(($H$24:$H$30=$H122)*(AA$24:AA$30))),VLOOKUP($E122&amp;$H122,$H$33:AA$67,AA$70,0)/SUM(AA$33:AA$60,IF(DAY(EOMONTH($G122,0))&lt;29,0,VLOOKUP(5&amp;TEXT(DATE(YEAR($G122),MONTH($G122),29),"ddd"),$H$33:AA$67,AA$70,0)),IF(DAY(EOMONTH($G122,0))&lt;30,0,VLOOKUP(5&amp;TEXT(DATE(YEAR($G122),MONTH($G122),30),"ddd"),$H$33:AA$67,AA$70,0)),IF(DAY(EOMONTH($G122,0))&lt;31,0,VLOOKUP(5&amp;TEXT(DATE(YEAR($G122),MONTH($G122),31),"ddd"),$H$33:AA$67,AA$70,0)))*SUMPRODUCT(($H$72:$H$95=$D122)*($G$72:$G$95=$C122)*(AA$72:AA$95))),"")</f>
        <v/>
      </c>
      <c r="AB122" s="139" t="str">
        <f>IFERROR(IF($I$69="DOW",IF($E122=5,(((SUMPRODUCT(($H$72:$H$95=$D122)*($G$72:$G$95=$C122)*(AB$72:AB$95))*(SUMPRODUCT(($H$15:$H$21=$H122)*(AB$15:AB$21)))))),(((SUMPRODUCT(($H$72:$H$95=$D122)*($G$72:$G$95=$C122)*(AB$72:AB$95)))-(SUMIFS(AB$99:AB$426,$C$99:$C$426,$C122,$D$99:$D$426,$D122,$E$99:$E$426,5)))*SUMPRODUCT(($H$9:$H$12=$E122)*(AB$9:AB$12)))*SUMPRODUCT(($H$24:$H$30=$H122)*(AB$24:AB$30))),VLOOKUP($E122&amp;$H122,$H$33:AB$67,AB$70,0)/SUM(AB$33:AB$60,IF(DAY(EOMONTH($G122,0))&lt;29,0,VLOOKUP(5&amp;TEXT(DATE(YEAR($G122),MONTH($G122),29),"ddd"),$H$33:AB$67,AB$70,0)),IF(DAY(EOMONTH($G122,0))&lt;30,0,VLOOKUP(5&amp;TEXT(DATE(YEAR($G122),MONTH($G122),30),"ddd"),$H$33:AB$67,AB$70,0)),IF(DAY(EOMONTH($G122,0))&lt;31,0,VLOOKUP(5&amp;TEXT(DATE(YEAR($G122),MONTH($G122),31),"ddd"),$H$33:AB$67,AB$70,0)))*SUMPRODUCT(($H$72:$H$95=$D122)*($G$72:$G$95=$C122)*(AB$72:AB$95))),"")</f>
        <v/>
      </c>
      <c r="AC122" s="236"/>
      <c r="AE122" s="205"/>
      <c r="AF122" s="139"/>
      <c r="AG122" s="139"/>
      <c r="AH122" s="139"/>
      <c r="AI122" s="139"/>
      <c r="AJ122" s="139"/>
      <c r="AK122" s="139"/>
      <c r="AL122" s="139"/>
      <c r="AM122" s="139"/>
      <c r="AN122" s="139"/>
      <c r="AO122" s="139"/>
      <c r="AP122" s="139"/>
      <c r="AQ122" s="139"/>
      <c r="AR122" s="139"/>
      <c r="AS122" s="139"/>
      <c r="AT122" s="139"/>
      <c r="AU122" s="139"/>
      <c r="AV122" s="139"/>
      <c r="AW122" s="139"/>
      <c r="AX122" s="139"/>
      <c r="AY122" s="236"/>
      <c r="BA122" s="209">
        <f t="shared" si="23"/>
        <v>238.13616654068281</v>
      </c>
      <c r="BB122" s="180">
        <f t="shared" si="24"/>
        <v>272.52662125491719</v>
      </c>
      <c r="BC122" s="180">
        <f t="shared" si="25"/>
        <v>112.20253994314628</v>
      </c>
      <c r="BD122" s="180">
        <f t="shared" si="26"/>
        <v>29.074517305237908</v>
      </c>
      <c r="BE122" s="180">
        <f t="shared" si="27"/>
        <v>625.46256919725602</v>
      </c>
      <c r="BF122" s="180">
        <f t="shared" si="28"/>
        <v>101.94907067317587</v>
      </c>
      <c r="BG122" s="180">
        <f t="shared" si="29"/>
        <v>355.78168453322382</v>
      </c>
      <c r="BH122" s="180">
        <f t="shared" si="30"/>
        <v>3811.4174776510531</v>
      </c>
      <c r="BI122" s="180">
        <f t="shared" si="31"/>
        <v>2625.7212302028115</v>
      </c>
      <c r="BJ122" s="180">
        <f t="shared" si="67"/>
        <v>212.85585811941698</v>
      </c>
      <c r="BK122" s="180">
        <f t="shared" si="32"/>
        <v>91.275550961637691</v>
      </c>
      <c r="BL122" s="180">
        <f t="shared" si="33"/>
        <v>160.11901200296782</v>
      </c>
      <c r="BM122" s="180">
        <f t="shared" si="34"/>
        <v>34.29744800390899</v>
      </c>
      <c r="BN122" s="180">
        <f t="shared" si="35"/>
        <v>106.38134980524367</v>
      </c>
      <c r="BO122" s="180">
        <f t="shared" si="36"/>
        <v>660.39518668452718</v>
      </c>
      <c r="BP122" s="180">
        <f t="shared" si="37"/>
        <v>117.3905160471799</v>
      </c>
      <c r="BQ122" s="180">
        <f t="shared" si="38"/>
        <v>0</v>
      </c>
      <c r="BR122" s="180">
        <f t="shared" si="39"/>
        <v>0</v>
      </c>
      <c r="BS122" s="180">
        <f t="shared" si="40"/>
        <v>0</v>
      </c>
      <c r="BT122" s="180">
        <f t="shared" si="41"/>
        <v>0</v>
      </c>
      <c r="BV122" s="214">
        <f t="shared" si="68"/>
        <v>42667</v>
      </c>
      <c r="BW122" s="175" t="str">
        <f t="shared" si="69"/>
        <v>Oct</v>
      </c>
      <c r="BX122" s="175">
        <f t="shared" si="70"/>
        <v>2016</v>
      </c>
      <c r="BY122" s="176">
        <f t="shared" si="42"/>
        <v>238.74320877178292</v>
      </c>
      <c r="BZ122" s="176">
        <f t="shared" si="43"/>
        <v>273.72927464740957</v>
      </c>
      <c r="CA122" s="176">
        <f t="shared" si="44"/>
        <v>110.00491262334988</v>
      </c>
      <c r="CB122" s="176">
        <f t="shared" si="45"/>
        <v>29.109692265346933</v>
      </c>
      <c r="CC122" s="176">
        <f t="shared" si="46"/>
        <v>616.80553518601471</v>
      </c>
      <c r="CD122" s="176">
        <f t="shared" si="47"/>
        <v>100.36336055681062</v>
      </c>
      <c r="CE122" s="176">
        <f t="shared" si="48"/>
        <v>355.78168453322388</v>
      </c>
      <c r="CF122" s="176">
        <f t="shared" si="49"/>
        <v>3842.9960567966568</v>
      </c>
      <c r="CG122" s="176">
        <f t="shared" si="50"/>
        <v>2612.4367655907176</v>
      </c>
      <c r="CH122" s="176">
        <f t="shared" si="51"/>
        <v>212.85585811941695</v>
      </c>
      <c r="CI122" s="176">
        <f t="shared" si="52"/>
        <v>91.27555096163772</v>
      </c>
      <c r="CJ122" s="176">
        <f t="shared" si="53"/>
        <v>160.11901200296785</v>
      </c>
      <c r="CK122" s="176">
        <f t="shared" si="54"/>
        <v>34.29744800390899</v>
      </c>
      <c r="CL122" s="176">
        <f t="shared" si="55"/>
        <v>106.38134980524369</v>
      </c>
      <c r="CM122" s="176">
        <f t="shared" si="56"/>
        <v>666.09058298433843</v>
      </c>
      <c r="CN122" s="176">
        <f t="shared" si="57"/>
        <v>117.08432679376013</v>
      </c>
      <c r="CO122" s="176">
        <f t="shared" si="58"/>
        <v>0</v>
      </c>
      <c r="CP122" s="176">
        <f t="shared" si="59"/>
        <v>0</v>
      </c>
      <c r="CQ122" s="176">
        <f t="shared" si="60"/>
        <v>0</v>
      </c>
      <c r="CR122" s="215">
        <f t="shared" si="61"/>
        <v>0</v>
      </c>
    </row>
    <row r="123" spans="1:16384" outlineLevel="1" x14ac:dyDescent="0.25">
      <c r="B123" s="197">
        <f t="shared" si="62"/>
        <v>42668</v>
      </c>
      <c r="C123" s="108">
        <f t="shared" si="63"/>
        <v>2016</v>
      </c>
      <c r="D123" s="109" t="str">
        <f t="shared" si="22"/>
        <v>Oct</v>
      </c>
      <c r="E123" s="109">
        <f t="shared" si="64"/>
        <v>4</v>
      </c>
      <c r="F123" s="109">
        <f t="shared" si="65"/>
        <v>44</v>
      </c>
      <c r="G123" s="110">
        <f t="shared" si="71"/>
        <v>42668</v>
      </c>
      <c r="H123" s="109" t="str">
        <f t="shared" si="66"/>
        <v>Tue</v>
      </c>
      <c r="I123" s="139">
        <f>IFERROR(IF($I$69="DOW",IF($E123=5,(((SUMPRODUCT(($H$72:$H$95=$D123)*($G$72:$G$95=$C123)*(I$72:I$95))*(SUMPRODUCT(($H$15:$H$21=$H123)*(I$15:I$21)))))),(((SUMPRODUCT(($H$72:$H$95=$D123)*($G$72:$G$95=$C123)*(I$72:I$95)))-(SUMIFS(I$99:I$426,$C$99:$C$426,$C123,$D$99:$D$426,$D123,$E$99:$E$426,5)))*SUMPRODUCT(($H$9:$H$12=$E123)*(I$9:I$12)))*SUMPRODUCT(($H$24:$H$30=$H123)*(I$24:I$30))),VLOOKUP($E123&amp;$H123,$H$33:I$67,I$70,0)/SUM(I$33:I$60,IF(DAY(EOMONTH($G123,0))&lt;29,0,VLOOKUP(5&amp;TEXT(DATE(YEAR($G123),MONTH($G123),29),"ddd"),$H$33:I$67,I$70,0)),IF(DAY(EOMONTH($G123,0))&lt;30,0,VLOOKUP(5&amp;TEXT(DATE(YEAR($G123),MONTH($G123),30),"ddd"),$H$33:I$67,I$70,0)),IF(DAY(EOMONTH($G123,0))&lt;31,0,VLOOKUP(5&amp;TEXT(DATE(YEAR($G123),MONTH($G123),31),"ddd"),$H$33:I$67,I$70,0)))*SUMPRODUCT(($H$72:$H$95=$D123)*($G$72:$G$95=$C123)*(I$72:I$95))),"")</f>
        <v>250.80490551361865</v>
      </c>
      <c r="J123" s="139">
        <f>IFERROR(IF($I$69="DOW",IF($E123=5,(((SUMPRODUCT(($H$72:$H$95=$D123)*($G$72:$G$95=$C123)*(J$72:J$95))*(SUMPRODUCT(($H$15:$H$21=$H123)*(J$15:J$21)))))),(((SUMPRODUCT(($H$72:$H$95=$D123)*($G$72:$G$95=$C123)*(J$72:J$95)))-(SUMIFS(J$99:J$426,$C$99:$C$426,$C123,$D$99:$D$426,$D123,$E$99:$E$426,5)))*SUMPRODUCT(($H$9:$H$12=$E123)*(J$9:J$12)))*SUMPRODUCT(($H$24:$H$30=$H123)*(J$24:J$30))),VLOOKUP($E123&amp;$H123,$H$33:J$67,J$70,0)/SUM(J$33:J$60,IF(DAY(EOMONTH($G123,0))&lt;29,0,VLOOKUP(5&amp;TEXT(DATE(YEAR($G123),MONTH($G123),29),"ddd"),$H$33:J$67,J$70,0)),IF(DAY(EOMONTH($G123,0))&lt;30,0,VLOOKUP(5&amp;TEXT(DATE(YEAR($G123),MONTH($G123),30),"ddd"),$H$33:J$67,J$70,0)),IF(DAY(EOMONTH($G123,0))&lt;31,0,VLOOKUP(5&amp;TEXT(DATE(YEAR($G123),MONTH($G123),31),"ddd"),$H$33:J$67,J$70,0)))*SUMPRODUCT(($H$72:$H$95=$D123)*($G$72:$G$95=$C123)*(J$72:J$95))),"")</f>
        <v>271.16494875635453</v>
      </c>
      <c r="K123" s="139">
        <f>IFERROR(IF($I$69="DOW",IF($E123=5,(((SUMPRODUCT(($H$72:$H$95=$D123)*($G$72:$G$95=$C123)*(K$72:K$95))*(SUMPRODUCT(($H$15:$H$21=$H123)*(K$15:K$21)))))),(((SUMPRODUCT(($H$72:$H$95=$D123)*($G$72:$G$95=$C123)*(K$72:K$95)))-(SUMIFS(K$99:K$426,$C$99:$C$426,$C123,$D$99:$D$426,$D123,$E$99:$E$426,5)))*SUMPRODUCT(($H$9:$H$12=$E123)*(K$9:K$12)))*SUMPRODUCT(($H$24:$H$30=$H123)*(K$24:K$30))),VLOOKUP($E123&amp;$H123,$H$33:K$67,K$70,0)/SUM(K$33:K$60,IF(DAY(EOMONTH($G123,0))&lt;29,0,VLOOKUP(5&amp;TEXT(DATE(YEAR($G123),MONTH($G123),29),"ddd"),$H$33:K$67,K$70,0)),IF(DAY(EOMONTH($G123,0))&lt;30,0,VLOOKUP(5&amp;TEXT(DATE(YEAR($G123),MONTH($G123),30),"ddd"),$H$33:K$67,K$70,0)),IF(DAY(EOMONTH($G123,0))&lt;31,0,VLOOKUP(5&amp;TEXT(DATE(YEAR($G123),MONTH($G123),31),"ddd"),$H$33:K$67,K$70,0)))*SUMPRODUCT(($H$72:$H$95=$D123)*($G$72:$G$95=$C123)*(K$72:K$95))),"")</f>
        <v>102.6674638245488</v>
      </c>
      <c r="L123" s="139">
        <f>IFERROR(IF($I$69="DOW",IF($E123=5,(((SUMPRODUCT(($H$72:$H$95=$D123)*($G$72:$G$95=$C123)*(L$72:L$95))*(SUMPRODUCT(($H$15:$H$21=$H123)*(L$15:L$21)))))),(((SUMPRODUCT(($H$72:$H$95=$D123)*($G$72:$G$95=$C123)*(L$72:L$95)))-(SUMIFS(L$99:L$426,$C$99:$C$426,$C123,$D$99:$D$426,$D123,$E$99:$E$426,5)))*SUMPRODUCT(($H$9:$H$12=$E123)*(L$9:L$12)))*SUMPRODUCT(($H$24:$H$30=$H123)*(L$24:L$30))),VLOOKUP($E123&amp;$H123,$H$33:L$67,L$70,0)/SUM(L$33:L$60,IF(DAY(EOMONTH($G123,0))&lt;29,0,VLOOKUP(5&amp;TEXT(DATE(YEAR($G123),MONTH($G123),29),"ddd"),$H$33:L$67,L$70,0)),IF(DAY(EOMONTH($G123,0))&lt;30,0,VLOOKUP(5&amp;TEXT(DATE(YEAR($G123),MONTH($G123),30),"ddd"),$H$33:L$67,L$70,0)),IF(DAY(EOMONTH($G123,0))&lt;31,0,VLOOKUP(5&amp;TEXT(DATE(YEAR($G123),MONTH($G123),31),"ddd"),$H$33:L$67,L$70,0)))*SUMPRODUCT(($H$72:$H$95=$D123)*($G$72:$G$95=$C123)*(L$72:L$95))),"")</f>
        <v>32.959909322197902</v>
      </c>
      <c r="M123" s="139">
        <f>IFERROR(IF($I$69="DOW",IF($E123=5,(((SUMPRODUCT(($H$72:$H$95=$D123)*($G$72:$G$95=$C123)*(M$72:M$95))*(SUMPRODUCT(($H$15:$H$21=$H123)*(M$15:M$21)))))),(((SUMPRODUCT(($H$72:$H$95=$D123)*($G$72:$G$95=$C123)*(M$72:M$95)))-(SUMIFS(M$99:M$426,$C$99:$C$426,$C123,$D$99:$D$426,$D123,$E$99:$E$426,5)))*SUMPRODUCT(($H$9:$H$12=$E123)*(M$9:M$12)))*SUMPRODUCT(($H$24:$H$30=$H123)*(M$24:M$30))),VLOOKUP($E123&amp;$H123,$H$33:M$67,M$70,0)/SUM(M$33:M$60,IF(DAY(EOMONTH($G123,0))&lt;29,0,VLOOKUP(5&amp;TEXT(DATE(YEAR($G123),MONTH($G123),29),"ddd"),$H$33:M$67,M$70,0)),IF(DAY(EOMONTH($G123,0))&lt;30,0,VLOOKUP(5&amp;TEXT(DATE(YEAR($G123),MONTH($G123),30),"ddd"),$H$33:M$67,M$70,0)),IF(DAY(EOMONTH($G123,0))&lt;31,0,VLOOKUP(5&amp;TEXT(DATE(YEAR($G123),MONTH($G123),31),"ddd"),$H$33:M$67,M$70,0)))*SUMPRODUCT(($H$72:$H$95=$D123)*($G$72:$G$95=$C123)*(M$72:M$95))),"")</f>
        <v>553.35710540332843</v>
      </c>
      <c r="N123" s="139">
        <f>IFERROR(IF($I$69="DOW",IF($E123=5,(((SUMPRODUCT(($H$72:$H$95=$D123)*($G$72:$G$95=$C123)*(N$72:N$95))*(SUMPRODUCT(($H$15:$H$21=$H123)*(N$15:N$21)))))),(((SUMPRODUCT(($H$72:$H$95=$D123)*($G$72:$G$95=$C123)*(N$72:N$95)))-(SUMIFS(N$99:N$426,$C$99:$C$426,$C123,$D$99:$D$426,$D123,$E$99:$E$426,5)))*SUMPRODUCT(($H$9:$H$12=$E123)*(N$9:N$12)))*SUMPRODUCT(($H$24:$H$30=$H123)*(N$24:N$30))),VLOOKUP($E123&amp;$H123,$H$33:N$67,N$70,0)/SUM(N$33:N$60,IF(DAY(EOMONTH($G123,0))&lt;29,0,VLOOKUP(5&amp;TEXT(DATE(YEAR($G123),MONTH($G123),29),"ddd"),$H$33:N$67,N$70,0)),IF(DAY(EOMONTH($G123,0))&lt;30,0,VLOOKUP(5&amp;TEXT(DATE(YEAR($G123),MONTH($G123),30),"ddd"),$H$33:N$67,N$70,0)),IF(DAY(EOMONTH($G123,0))&lt;31,0,VLOOKUP(5&amp;TEXT(DATE(YEAR($G123),MONTH($G123),31),"ddd"),$H$33:N$67,N$70,0)))*SUMPRODUCT(($H$72:$H$95=$D123)*($G$72:$G$95=$C123)*(N$72:N$95))),"")</f>
        <v>76.914345236725154</v>
      </c>
      <c r="O123" s="139">
        <f>IFERROR(IF($I$69="DOW",IF($E123=5,(((SUMPRODUCT(($H$72:$H$95=$D123)*($G$72:$G$95=$C123)*(O$72:O$95))*(SUMPRODUCT(($H$15:$H$21=$H123)*(O$15:O$21)))))),(((SUMPRODUCT(($H$72:$H$95=$D123)*($G$72:$G$95=$C123)*(O$72:O$95)))-(SUMIFS(O$99:O$426,$C$99:$C$426,$C123,$D$99:$D$426,$D123,$E$99:$E$426,5)))*SUMPRODUCT(($H$9:$H$12=$E123)*(O$9:O$12)))*SUMPRODUCT(($H$24:$H$30=$H123)*(O$24:O$30))),VLOOKUP($E123&amp;$H123,$H$33:O$67,O$70,0)/SUM(O$33:O$60,IF(DAY(EOMONTH($G123,0))&lt;29,0,VLOOKUP(5&amp;TEXT(DATE(YEAR($G123),MONTH($G123),29),"ddd"),$H$33:O$67,O$70,0)),IF(DAY(EOMONTH($G123,0))&lt;30,0,VLOOKUP(5&amp;TEXT(DATE(YEAR($G123),MONTH($G123),30),"ddd"),$H$33:O$67,O$70,0)),IF(DAY(EOMONTH($G123,0))&lt;31,0,VLOOKUP(5&amp;TEXT(DATE(YEAR($G123),MONTH($G123),31),"ddd"),$H$33:O$67,O$70,0)))*SUMPRODUCT(($H$72:$H$95=$D123)*($G$72:$G$95=$C123)*(O$72:O$95))),"")</f>
        <v>331.69449080016756</v>
      </c>
      <c r="P123" s="139">
        <f>IFERROR(IF($I$69="DOW",IF($E123=5,(((SUMPRODUCT(($H$72:$H$95=$D123)*($G$72:$G$95=$C123)*(P$72:P$95))*(SUMPRODUCT(($H$15:$H$21=$H123)*(P$15:P$21)))))),(((SUMPRODUCT(($H$72:$H$95=$D123)*($G$72:$G$95=$C123)*(P$72:P$95)))-(SUMIFS(P$99:P$426,$C$99:$C$426,$C123,$D$99:$D$426,$D123,$E$99:$E$426,5)))*SUMPRODUCT(($H$9:$H$12=$E123)*(P$9:P$12)))*SUMPRODUCT(($H$24:$H$30=$H123)*(P$24:P$30))),VLOOKUP($E123&amp;$H123,$H$33:P$67,P$70,0)/SUM(P$33:P$60,IF(DAY(EOMONTH($G123,0))&lt;29,0,VLOOKUP(5&amp;TEXT(DATE(YEAR($G123),MONTH($G123),29),"ddd"),$H$33:P$67,P$70,0)),IF(DAY(EOMONTH($G123,0))&lt;30,0,VLOOKUP(5&amp;TEXT(DATE(YEAR($G123),MONTH($G123),30),"ddd"),$H$33:P$67,P$70,0)),IF(DAY(EOMONTH($G123,0))&lt;31,0,VLOOKUP(5&amp;TEXT(DATE(YEAR($G123),MONTH($G123),31),"ddd"),$H$33:P$67,P$70,0)))*SUMPRODUCT(($H$72:$H$95=$D123)*($G$72:$G$95=$C123)*(P$72:P$95))),"")</f>
        <v>3289.6278931619868</v>
      </c>
      <c r="Q123" s="139">
        <f>IFERROR(IF($I$69="DOW",IF($E123=5,(((SUMPRODUCT(($H$72:$H$95=$D123)*($G$72:$G$95=$C123)*(Q$72:Q$95))*(SUMPRODUCT(($H$15:$H$21=$H123)*(Q$15:Q$21)))))),(((SUMPRODUCT(($H$72:$H$95=$D123)*($G$72:$G$95=$C123)*(Q$72:Q$95)))-(SUMIFS(Q$99:Q$426,$C$99:$C$426,$C123,$D$99:$D$426,$D123,$E$99:$E$426,5)))*SUMPRODUCT(($H$9:$H$12=$E123)*(Q$9:Q$12)))*SUMPRODUCT(($H$24:$H$30=$H123)*(Q$24:Q$30))),VLOOKUP($E123&amp;$H123,$H$33:Q$67,Q$70,0)/SUM(Q$33:Q$60,IF(DAY(EOMONTH($G123,0))&lt;29,0,VLOOKUP(5&amp;TEXT(DATE(YEAR($G123),MONTH($G123),29),"ddd"),$H$33:Q$67,Q$70,0)),IF(DAY(EOMONTH($G123,0))&lt;30,0,VLOOKUP(5&amp;TEXT(DATE(YEAR($G123),MONTH($G123),30),"ddd"),$H$33:Q$67,Q$70,0)),IF(DAY(EOMONTH($G123,0))&lt;31,0,VLOOKUP(5&amp;TEXT(DATE(YEAR($G123),MONTH($G123),31),"ddd"),$H$33:Q$67,Q$70,0)))*SUMPRODUCT(($H$72:$H$95=$D123)*($G$72:$G$95=$C123)*(Q$72:Q$95))),"")</f>
        <v>2408.9966251805126</v>
      </c>
      <c r="R123" s="139">
        <f>IFERROR(IF($I$69="DOW",IF($E123=5,(((SUMPRODUCT(($H$72:$H$95=$D123)*($G$72:$G$95=$C123)*(R$72:R$95))*(SUMPRODUCT(($H$15:$H$21=$H123)*(R$15:R$21)))))),(((SUMPRODUCT(($H$72:$H$95=$D123)*($G$72:$G$95=$C123)*(R$72:R$95)))-(SUMIFS(R$99:R$426,$C$99:$C$426,$C123,$D$99:$D$426,$D123,$E$99:$E$426,5)))*SUMPRODUCT(($H$9:$H$12=$E123)*(R$9:R$12)))*SUMPRODUCT(($H$24:$H$30=$H123)*(R$24:R$30))),VLOOKUP($E123&amp;$H123,$H$33:R$67,R$70,0)/SUM(R$33:R$60,IF(DAY(EOMONTH($G123,0))&lt;29,0,VLOOKUP(5&amp;TEXT(DATE(YEAR($G123),MONTH($G123),29),"ddd"),$H$33:R$67,R$70,0)),IF(DAY(EOMONTH($G123,0))&lt;30,0,VLOOKUP(5&amp;TEXT(DATE(YEAR($G123),MONTH($G123),30),"ddd"),$H$33:R$67,R$70,0)),IF(DAY(EOMONTH($G123,0))&lt;31,0,VLOOKUP(5&amp;TEXT(DATE(YEAR($G123),MONTH($G123),31),"ddd"),$H$33:R$67,R$70,0)))*SUMPRODUCT(($H$72:$H$95=$D123)*($G$72:$G$95=$C123)*(R$72:R$95))),"")</f>
        <v>198.87757503558092</v>
      </c>
      <c r="S123" s="139">
        <f>IFERROR(IF($I$69="DOW",IF($E123=5,(((SUMPRODUCT(($H$72:$H$95=$D123)*($G$72:$G$95=$C123)*(S$72:S$95))*(SUMPRODUCT(($H$15:$H$21=$H123)*(S$15:S$21)))))),(((SUMPRODUCT(($H$72:$H$95=$D123)*($G$72:$G$95=$C123)*(S$72:S$95)))-(SUMIFS(S$99:S$426,$C$99:$C$426,$C123,$D$99:$D$426,$D123,$E$99:$E$426,5)))*SUMPRODUCT(($H$9:$H$12=$E123)*(S$9:S$12)))*SUMPRODUCT(($H$24:$H$30=$H123)*(S$24:S$30))),VLOOKUP($E123&amp;$H123,$H$33:S$67,S$70,0)/SUM(S$33:S$60,IF(DAY(EOMONTH($G123,0))&lt;29,0,VLOOKUP(5&amp;TEXT(DATE(YEAR($G123),MONTH($G123),29),"ddd"),$H$33:S$67,S$70,0)),IF(DAY(EOMONTH($G123,0))&lt;30,0,VLOOKUP(5&amp;TEXT(DATE(YEAR($G123),MONTH($G123),30),"ddd"),$H$33:S$67,S$70,0)),IF(DAY(EOMONTH($G123,0))&lt;31,0,VLOOKUP(5&amp;TEXT(DATE(YEAR($G123),MONTH($G123),31),"ddd"),$H$33:S$67,S$70,0)))*SUMPRODUCT(($H$72:$H$95=$D123)*($G$72:$G$95=$C123)*(S$72:S$95))),"")</f>
        <v>88.78112875986622</v>
      </c>
      <c r="T123" s="139">
        <f>IFERROR(IF($I$69="DOW",IF($E123=5,(((SUMPRODUCT(($H$72:$H$95=$D123)*($G$72:$G$95=$C123)*(T$72:T$95))*(SUMPRODUCT(($H$15:$H$21=$H123)*(T$15:T$21)))))),(((SUMPRODUCT(($H$72:$H$95=$D123)*($G$72:$G$95=$C123)*(T$72:T$95)))-(SUMIFS(T$99:T$426,$C$99:$C$426,$C123,$D$99:$D$426,$D123,$E$99:$E$426,5)))*SUMPRODUCT(($H$9:$H$12=$E123)*(T$9:T$12)))*SUMPRODUCT(($H$24:$H$30=$H123)*(T$24:T$30))),VLOOKUP($E123&amp;$H123,$H$33:T$67,T$70,0)/SUM(T$33:T$60,IF(DAY(EOMONTH($G123,0))&lt;29,0,VLOOKUP(5&amp;TEXT(DATE(YEAR($G123),MONTH($G123),29),"ddd"),$H$33:T$67,T$70,0)),IF(DAY(EOMONTH($G123,0))&lt;30,0,VLOOKUP(5&amp;TEXT(DATE(YEAR($G123),MONTH($G123),30),"ddd"),$H$33:T$67,T$70,0)),IF(DAY(EOMONTH($G123,0))&lt;31,0,VLOOKUP(5&amp;TEXT(DATE(YEAR($G123),MONTH($G123),31),"ddd"),$H$33:T$67,T$70,0)))*SUMPRODUCT(($H$72:$H$95=$D123)*($G$72:$G$95=$C123)*(T$72:T$95))),"")</f>
        <v>156.12763459860366</v>
      </c>
      <c r="U123" s="139">
        <f>IFERROR(IF($I$69="DOW",IF($E123=5,(((SUMPRODUCT(($H$72:$H$95=$D123)*($G$72:$G$95=$C123)*(U$72:U$95))*(SUMPRODUCT(($H$15:$H$21=$H123)*(U$15:U$21)))))),(((SUMPRODUCT(($H$72:$H$95=$D123)*($G$72:$G$95=$C123)*(U$72:U$95)))-(SUMIFS(U$99:U$426,$C$99:$C$426,$C123,$D$99:$D$426,$D123,$E$99:$E$426,5)))*SUMPRODUCT(($H$9:$H$12=$E123)*(U$9:U$12)))*SUMPRODUCT(($H$24:$H$30=$H123)*(U$24:U$30))),VLOOKUP($E123&amp;$H123,$H$33:U$67,U$70,0)/SUM(U$33:U$60,IF(DAY(EOMONTH($G123,0))&lt;29,0,VLOOKUP(5&amp;TEXT(DATE(YEAR($G123),MONTH($G123),29),"ddd"),$H$33:U$67,U$70,0)),IF(DAY(EOMONTH($G123,0))&lt;30,0,VLOOKUP(5&amp;TEXT(DATE(YEAR($G123),MONTH($G123),30),"ddd"),$H$33:U$67,U$70,0)),IF(DAY(EOMONTH($G123,0))&lt;31,0,VLOOKUP(5&amp;TEXT(DATE(YEAR($G123),MONTH($G123),31),"ddd"),$H$33:U$67,U$70,0)))*SUMPRODUCT(($H$72:$H$95=$D123)*($G$72:$G$95=$C123)*(U$72:U$95))),"")</f>
        <v>24.038061614559162</v>
      </c>
      <c r="V123" s="139">
        <f>IFERROR(IF($I$69="DOW",IF($E123=5,(((SUMPRODUCT(($H$72:$H$95=$D123)*($G$72:$G$95=$C123)*(V$72:V$95))*(SUMPRODUCT(($H$15:$H$21=$H123)*(V$15:V$21)))))),(((SUMPRODUCT(($H$72:$H$95=$D123)*($G$72:$G$95=$C123)*(V$72:V$95)))-(SUMIFS(V$99:V$426,$C$99:$C$426,$C123,$D$99:$D$426,$D123,$E$99:$E$426,5)))*SUMPRODUCT(($H$9:$H$12=$E123)*(V$9:V$12)))*SUMPRODUCT(($H$24:$H$30=$H123)*(V$24:V$30))),VLOOKUP($E123&amp;$H123,$H$33:V$67,V$70,0)/SUM(V$33:V$60,IF(DAY(EOMONTH($G123,0))&lt;29,0,VLOOKUP(5&amp;TEXT(DATE(YEAR($G123),MONTH($G123),29),"ddd"),$H$33:V$67,V$70,0)),IF(DAY(EOMONTH($G123,0))&lt;30,0,VLOOKUP(5&amp;TEXT(DATE(YEAR($G123),MONTH($G123),30),"ddd"),$H$33:V$67,V$70,0)),IF(DAY(EOMONTH($G123,0))&lt;31,0,VLOOKUP(5&amp;TEXT(DATE(YEAR($G123),MONTH($G123),31),"ddd"),$H$33:V$67,V$70,0)))*SUMPRODUCT(($H$72:$H$95=$D123)*($G$72:$G$95=$C123)*(V$72:V$95))),"")</f>
        <v>90.794922622972749</v>
      </c>
      <c r="W123" s="139">
        <f>IFERROR(IF($I$69="DOW",IF($E123=5,(((SUMPRODUCT(($H$72:$H$95=$D123)*($G$72:$G$95=$C123)*(W$72:W$95))*(SUMPRODUCT(($H$15:$H$21=$H123)*(W$15:W$21)))))),(((SUMPRODUCT(($H$72:$H$95=$D123)*($G$72:$G$95=$C123)*(W$72:W$95)))-(SUMIFS(W$99:W$426,$C$99:$C$426,$C123,$D$99:$D$426,$D123,$E$99:$E$426,5)))*SUMPRODUCT(($H$9:$H$12=$E123)*(W$9:W$12)))*SUMPRODUCT(($H$24:$H$30=$H123)*(W$24:W$30))),VLOOKUP($E123&amp;$H123,$H$33:W$67,W$70,0)/SUM(W$33:W$60,IF(DAY(EOMONTH($G123,0))&lt;29,0,VLOOKUP(5&amp;TEXT(DATE(YEAR($G123),MONTH($G123),29),"ddd"),$H$33:W$67,W$70,0)),IF(DAY(EOMONTH($G123,0))&lt;30,0,VLOOKUP(5&amp;TEXT(DATE(YEAR($G123),MONTH($G123),30),"ddd"),$H$33:W$67,W$70,0)),IF(DAY(EOMONTH($G123,0))&lt;31,0,VLOOKUP(5&amp;TEXT(DATE(YEAR($G123),MONTH($G123),31),"ddd"),$H$33:W$67,W$70,0)))*SUMPRODUCT(($H$72:$H$95=$D123)*($G$72:$G$95=$C123)*(W$72:W$95))),"")</f>
        <v>663.29005097284505</v>
      </c>
      <c r="X123" s="139">
        <f>IFERROR(IF($I$69="DOW",IF($E123=5,(((SUMPRODUCT(($H$72:$H$95=$D123)*($G$72:$G$95=$C123)*(X$72:X$95))*(SUMPRODUCT(($H$15:$H$21=$H123)*(X$15:X$21)))))),(((SUMPRODUCT(($H$72:$H$95=$D123)*($G$72:$G$95=$C123)*(X$72:X$95)))-(SUMIFS(X$99:X$426,$C$99:$C$426,$C123,$D$99:$D$426,$D123,$E$99:$E$426,5)))*SUMPRODUCT(($H$9:$H$12=$E123)*(X$9:X$12)))*SUMPRODUCT(($H$24:$H$30=$H123)*(X$24:X$30))),VLOOKUP($E123&amp;$H123,$H$33:X$67,X$70,0)/SUM(X$33:X$60,IF(DAY(EOMONTH($G123,0))&lt;29,0,VLOOKUP(5&amp;TEXT(DATE(YEAR($G123),MONTH($G123),29),"ddd"),$H$33:X$67,X$70,0)),IF(DAY(EOMONTH($G123,0))&lt;30,0,VLOOKUP(5&amp;TEXT(DATE(YEAR($G123),MONTH($G123),30),"ddd"),$H$33:X$67,X$70,0)),IF(DAY(EOMONTH($G123,0))&lt;31,0,VLOOKUP(5&amp;TEXT(DATE(YEAR($G123),MONTH($G123),31),"ddd"),$H$33:X$67,X$70,0)))*SUMPRODUCT(($H$72:$H$95=$D123)*($G$72:$G$95=$C123)*(X$72:X$95))),"")</f>
        <v>128.75328547553167</v>
      </c>
      <c r="Y123" s="139" t="str">
        <f>IFERROR(IF($I$69="DOW",IF($E123=5,(((SUMPRODUCT(($H$72:$H$95=$D123)*($G$72:$G$95=$C123)*(Y$72:Y$95))*(SUMPRODUCT(($H$15:$H$21=$H123)*(Y$15:Y$21)))))),(((SUMPRODUCT(($H$72:$H$95=$D123)*($G$72:$G$95=$C123)*(Y$72:Y$95)))-(SUMIFS(Y$99:Y$426,$C$99:$C$426,$C123,$D$99:$D$426,$D123,$E$99:$E$426,5)))*SUMPRODUCT(($H$9:$H$12=$E123)*(Y$9:Y$12)))*SUMPRODUCT(($H$24:$H$30=$H123)*(Y$24:Y$30))),VLOOKUP($E123&amp;$H123,$H$33:Y$67,Y$70,0)/SUM(Y$33:Y$60,IF(DAY(EOMONTH($G123,0))&lt;29,0,VLOOKUP(5&amp;TEXT(DATE(YEAR($G123),MONTH($G123),29),"ddd"),$H$33:Y$67,Y$70,0)),IF(DAY(EOMONTH($G123,0))&lt;30,0,VLOOKUP(5&amp;TEXT(DATE(YEAR($G123),MONTH($G123),30),"ddd"),$H$33:Y$67,Y$70,0)),IF(DAY(EOMONTH($G123,0))&lt;31,0,VLOOKUP(5&amp;TEXT(DATE(YEAR($G123),MONTH($G123),31),"ddd"),$H$33:Y$67,Y$70,0)))*SUMPRODUCT(($H$72:$H$95=$D123)*($G$72:$G$95=$C123)*(Y$72:Y$95))),"")</f>
        <v/>
      </c>
      <c r="Z123" s="139" t="str">
        <f>IFERROR(IF($I$69="DOW",IF($E123=5,(((SUMPRODUCT(($H$72:$H$95=$D123)*($G$72:$G$95=$C123)*(Z$72:Z$95))*(SUMPRODUCT(($H$15:$H$21=$H123)*(Z$15:Z$21)))))),(((SUMPRODUCT(($H$72:$H$95=$D123)*($G$72:$G$95=$C123)*(Z$72:Z$95)))-(SUMIFS(Z$99:Z$426,$C$99:$C$426,$C123,$D$99:$D$426,$D123,$E$99:$E$426,5)))*SUMPRODUCT(($H$9:$H$12=$E123)*(Z$9:Z$12)))*SUMPRODUCT(($H$24:$H$30=$H123)*(Z$24:Z$30))),VLOOKUP($E123&amp;$H123,$H$33:Z$67,Z$70,0)/SUM(Z$33:Z$60,IF(DAY(EOMONTH($G123,0))&lt;29,0,VLOOKUP(5&amp;TEXT(DATE(YEAR($G123),MONTH($G123),29),"ddd"),$H$33:Z$67,Z$70,0)),IF(DAY(EOMONTH($G123,0))&lt;30,0,VLOOKUP(5&amp;TEXT(DATE(YEAR($G123),MONTH($G123),30),"ddd"),$H$33:Z$67,Z$70,0)),IF(DAY(EOMONTH($G123,0))&lt;31,0,VLOOKUP(5&amp;TEXT(DATE(YEAR($G123),MONTH($G123),31),"ddd"),$H$33:Z$67,Z$70,0)))*SUMPRODUCT(($H$72:$H$95=$D123)*($G$72:$G$95=$C123)*(Z$72:Z$95))),"")</f>
        <v/>
      </c>
      <c r="AA123" s="139" t="str">
        <f>IFERROR(IF($I$69="DOW",IF($E123=5,(((SUMPRODUCT(($H$72:$H$95=$D123)*($G$72:$G$95=$C123)*(AA$72:AA$95))*(SUMPRODUCT(($H$15:$H$21=$H123)*(AA$15:AA$21)))))),(((SUMPRODUCT(($H$72:$H$95=$D123)*($G$72:$G$95=$C123)*(AA$72:AA$95)))-(SUMIFS(AA$99:AA$426,$C$99:$C$426,$C123,$D$99:$D$426,$D123,$E$99:$E$426,5)))*SUMPRODUCT(($H$9:$H$12=$E123)*(AA$9:AA$12)))*SUMPRODUCT(($H$24:$H$30=$H123)*(AA$24:AA$30))),VLOOKUP($E123&amp;$H123,$H$33:AA$67,AA$70,0)/SUM(AA$33:AA$60,IF(DAY(EOMONTH($G123,0))&lt;29,0,VLOOKUP(5&amp;TEXT(DATE(YEAR($G123),MONTH($G123),29),"ddd"),$H$33:AA$67,AA$70,0)),IF(DAY(EOMONTH($G123,0))&lt;30,0,VLOOKUP(5&amp;TEXT(DATE(YEAR($G123),MONTH($G123),30),"ddd"),$H$33:AA$67,AA$70,0)),IF(DAY(EOMONTH($G123,0))&lt;31,0,VLOOKUP(5&amp;TEXT(DATE(YEAR($G123),MONTH($G123),31),"ddd"),$H$33:AA$67,AA$70,0)))*SUMPRODUCT(($H$72:$H$95=$D123)*($G$72:$G$95=$C123)*(AA$72:AA$95))),"")</f>
        <v/>
      </c>
      <c r="AB123" s="139" t="str">
        <f>IFERROR(IF($I$69="DOW",IF($E123=5,(((SUMPRODUCT(($H$72:$H$95=$D123)*($G$72:$G$95=$C123)*(AB$72:AB$95))*(SUMPRODUCT(($H$15:$H$21=$H123)*(AB$15:AB$21)))))),(((SUMPRODUCT(($H$72:$H$95=$D123)*($G$72:$G$95=$C123)*(AB$72:AB$95)))-(SUMIFS(AB$99:AB$426,$C$99:$C$426,$C123,$D$99:$D$426,$D123,$E$99:$E$426,5)))*SUMPRODUCT(($H$9:$H$12=$E123)*(AB$9:AB$12)))*SUMPRODUCT(($H$24:$H$30=$H123)*(AB$24:AB$30))),VLOOKUP($E123&amp;$H123,$H$33:AB$67,AB$70,0)/SUM(AB$33:AB$60,IF(DAY(EOMONTH($G123,0))&lt;29,0,VLOOKUP(5&amp;TEXT(DATE(YEAR($G123),MONTH($G123),29),"ddd"),$H$33:AB$67,AB$70,0)),IF(DAY(EOMONTH($G123,0))&lt;30,0,VLOOKUP(5&amp;TEXT(DATE(YEAR($G123),MONTH($G123),30),"ddd"),$H$33:AB$67,AB$70,0)),IF(DAY(EOMONTH($G123,0))&lt;31,0,VLOOKUP(5&amp;TEXT(DATE(YEAR($G123),MONTH($G123),31),"ddd"),$H$33:AB$67,AB$70,0)))*SUMPRODUCT(($H$72:$H$95=$D123)*($G$72:$G$95=$C123)*(AB$72:AB$95))),"")</f>
        <v/>
      </c>
      <c r="AC123" s="236"/>
      <c r="AE123" s="205"/>
      <c r="AF123" s="139"/>
      <c r="AG123" s="139"/>
      <c r="AH123" s="139"/>
      <c r="AI123" s="139"/>
      <c r="AJ123" s="139"/>
      <c r="AK123" s="139"/>
      <c r="AL123" s="139"/>
      <c r="AM123" s="139"/>
      <c r="AN123" s="139"/>
      <c r="AO123" s="139"/>
      <c r="AP123" s="139"/>
      <c r="AQ123" s="139"/>
      <c r="AR123" s="139"/>
      <c r="AS123" s="139"/>
      <c r="AT123" s="139"/>
      <c r="AU123" s="139"/>
      <c r="AV123" s="139"/>
      <c r="AW123" s="139"/>
      <c r="AX123" s="139"/>
      <c r="AY123" s="236"/>
      <c r="BA123" s="209">
        <f t="shared" si="23"/>
        <v>250.80490551361865</v>
      </c>
      <c r="BB123" s="180">
        <f t="shared" si="24"/>
        <v>271.16494875635453</v>
      </c>
      <c r="BC123" s="180">
        <f t="shared" si="25"/>
        <v>102.6674638245488</v>
      </c>
      <c r="BD123" s="180">
        <f t="shared" si="26"/>
        <v>32.959909322197902</v>
      </c>
      <c r="BE123" s="180">
        <f t="shared" si="27"/>
        <v>553.35710540332843</v>
      </c>
      <c r="BF123" s="180">
        <f t="shared" si="28"/>
        <v>76.914345236725154</v>
      </c>
      <c r="BG123" s="180">
        <f t="shared" si="29"/>
        <v>331.69449080016756</v>
      </c>
      <c r="BH123" s="180">
        <f t="shared" si="30"/>
        <v>3289.6278931619868</v>
      </c>
      <c r="BI123" s="180">
        <f t="shared" si="31"/>
        <v>2408.9966251805126</v>
      </c>
      <c r="BJ123" s="180">
        <f t="shared" si="67"/>
        <v>198.87757503558092</v>
      </c>
      <c r="BK123" s="180">
        <f t="shared" si="32"/>
        <v>88.78112875986622</v>
      </c>
      <c r="BL123" s="180">
        <f t="shared" si="33"/>
        <v>156.12763459860366</v>
      </c>
      <c r="BM123" s="180">
        <f t="shared" si="34"/>
        <v>24.038061614559162</v>
      </c>
      <c r="BN123" s="180">
        <f t="shared" si="35"/>
        <v>90.794922622972749</v>
      </c>
      <c r="BO123" s="180">
        <f t="shared" si="36"/>
        <v>663.29005097284505</v>
      </c>
      <c r="BP123" s="180">
        <f t="shared" si="37"/>
        <v>128.75328547553167</v>
      </c>
      <c r="BQ123" s="180">
        <f t="shared" si="38"/>
        <v>0</v>
      </c>
      <c r="BR123" s="180">
        <f t="shared" si="39"/>
        <v>0</v>
      </c>
      <c r="BS123" s="180">
        <f t="shared" si="40"/>
        <v>0</v>
      </c>
      <c r="BT123" s="180">
        <f t="shared" si="41"/>
        <v>0</v>
      </c>
      <c r="BV123" s="214">
        <f t="shared" si="68"/>
        <v>42668</v>
      </c>
      <c r="BW123" s="175" t="str">
        <f t="shared" si="69"/>
        <v>Oct</v>
      </c>
      <c r="BX123" s="175">
        <f t="shared" si="70"/>
        <v>2016</v>
      </c>
      <c r="BY123" s="176">
        <f t="shared" si="42"/>
        <v>251.44424212353181</v>
      </c>
      <c r="BZ123" s="176">
        <f t="shared" si="43"/>
        <v>272.36159312102308</v>
      </c>
      <c r="CA123" s="176">
        <f t="shared" si="44"/>
        <v>100.65659291673012</v>
      </c>
      <c r="CB123" s="176">
        <f t="shared" si="45"/>
        <v>32.99978491096293</v>
      </c>
      <c r="CC123" s="176">
        <f t="shared" si="46"/>
        <v>545.69808387628984</v>
      </c>
      <c r="CD123" s="176">
        <f t="shared" si="47"/>
        <v>75.718023833007095</v>
      </c>
      <c r="CE123" s="176">
        <f t="shared" si="48"/>
        <v>331.69449080016767</v>
      </c>
      <c r="CF123" s="176">
        <f t="shared" si="49"/>
        <v>3316.8833107049168</v>
      </c>
      <c r="CG123" s="176">
        <f t="shared" si="50"/>
        <v>2396.8086480069446</v>
      </c>
      <c r="CH123" s="176">
        <f t="shared" si="51"/>
        <v>198.87757503558089</v>
      </c>
      <c r="CI123" s="176">
        <f t="shared" si="52"/>
        <v>88.781128759866235</v>
      </c>
      <c r="CJ123" s="176">
        <f t="shared" si="53"/>
        <v>156.12763459860369</v>
      </c>
      <c r="CK123" s="176">
        <f t="shared" si="54"/>
        <v>24.038061614559162</v>
      </c>
      <c r="CL123" s="176">
        <f t="shared" si="55"/>
        <v>90.794922622972763</v>
      </c>
      <c r="CM123" s="176">
        <f t="shared" si="56"/>
        <v>669.01041323196159</v>
      </c>
      <c r="CN123" s="176">
        <f t="shared" si="57"/>
        <v>128.41745875219354</v>
      </c>
      <c r="CO123" s="176">
        <f t="shared" si="58"/>
        <v>0</v>
      </c>
      <c r="CP123" s="176">
        <f t="shared" si="59"/>
        <v>0</v>
      </c>
      <c r="CQ123" s="176">
        <f t="shared" si="60"/>
        <v>0</v>
      </c>
      <c r="CR123" s="215">
        <f t="shared" si="61"/>
        <v>0</v>
      </c>
    </row>
    <row r="124" spans="1:16384" s="162" customFormat="1" outlineLevel="1" x14ac:dyDescent="0.25">
      <c r="A124" s="6"/>
      <c r="B124" s="197">
        <f t="shared" si="62"/>
        <v>42669</v>
      </c>
      <c r="C124" s="108">
        <f t="shared" si="63"/>
        <v>2016</v>
      </c>
      <c r="D124" s="109" t="str">
        <f t="shared" si="22"/>
        <v>Oct</v>
      </c>
      <c r="E124" s="109">
        <f t="shared" si="64"/>
        <v>4</v>
      </c>
      <c r="F124" s="109">
        <f t="shared" si="65"/>
        <v>44</v>
      </c>
      <c r="G124" s="110">
        <f t="shared" si="71"/>
        <v>42669</v>
      </c>
      <c r="H124" s="109" t="str">
        <f t="shared" si="66"/>
        <v>Wed</v>
      </c>
      <c r="I124" s="139">
        <f>IFERROR(IF($I$69="DOW",IF($E124=5,(((SUMPRODUCT(($H$72:$H$95=$D124)*($G$72:$G$95=$C124)*(I$72:I$95))*(SUMPRODUCT(($H$15:$H$21=$H124)*(I$15:I$21)))))),(((SUMPRODUCT(($H$72:$H$95=$D124)*($G$72:$G$95=$C124)*(I$72:I$95)))-(SUMIFS(I$99:I$426,$C$99:$C$426,$C124,$D$99:$D$426,$D124,$E$99:$E$426,5)))*SUMPRODUCT(($H$9:$H$12=$E124)*(I$9:I$12)))*SUMPRODUCT(($H$24:$H$30=$H124)*(I$24:I$30))),VLOOKUP($E124&amp;$H124,$H$33:I$67,I$70,0)/SUM(I$33:I$60,IF(DAY(EOMONTH($G124,0))&lt;29,0,VLOOKUP(5&amp;TEXT(DATE(YEAR($G124),MONTH($G124),29),"ddd"),$H$33:I$67,I$70,0)),IF(DAY(EOMONTH($G124,0))&lt;30,0,VLOOKUP(5&amp;TEXT(DATE(YEAR($G124),MONTH($G124),30),"ddd"),$H$33:I$67,I$70,0)),IF(DAY(EOMONTH($G124,0))&lt;31,0,VLOOKUP(5&amp;TEXT(DATE(YEAR($G124),MONTH($G124),31),"ddd"),$H$33:I$67,I$70,0)))*SUMPRODUCT(($H$72:$H$95=$D124)*($G$72:$G$95=$C124)*(I$72:I$95))),"")</f>
        <v>237.34409850525648</v>
      </c>
      <c r="J124" s="139">
        <f>IFERROR(IF($I$69="DOW",IF($E124=5,(((SUMPRODUCT(($H$72:$H$95=$D124)*($G$72:$G$95=$C124)*(J$72:J$95))*(SUMPRODUCT(($H$15:$H$21=$H124)*(J$15:J$21)))))),(((SUMPRODUCT(($H$72:$H$95=$D124)*($G$72:$G$95=$C124)*(J$72:J$95)))-(SUMIFS(J$99:J$426,$C$99:$C$426,$C124,$D$99:$D$426,$D124,$E$99:$E$426,5)))*SUMPRODUCT(($H$9:$H$12=$E124)*(J$9:J$12)))*SUMPRODUCT(($H$24:$H$30=$H124)*(J$24:J$30))),VLOOKUP($E124&amp;$H124,$H$33:J$67,J$70,0)/SUM(J$33:J$60,IF(DAY(EOMONTH($G124,0))&lt;29,0,VLOOKUP(5&amp;TEXT(DATE(YEAR($G124),MONTH($G124),29),"ddd"),$H$33:J$67,J$70,0)),IF(DAY(EOMONTH($G124,0))&lt;30,0,VLOOKUP(5&amp;TEXT(DATE(YEAR($G124),MONTH($G124),30),"ddd"),$H$33:J$67,J$70,0)),IF(DAY(EOMONTH($G124,0))&lt;31,0,VLOOKUP(5&amp;TEXT(DATE(YEAR($G124),MONTH($G124),31),"ddd"),$H$33:J$67,J$70,0)))*SUMPRODUCT(($H$72:$H$95=$D124)*($G$72:$G$95=$C124)*(J$72:J$95))),"")</f>
        <v>256.31797173145253</v>
      </c>
      <c r="K124" s="139">
        <f>IFERROR(IF($I$69="DOW",IF($E124=5,(((SUMPRODUCT(($H$72:$H$95=$D124)*($G$72:$G$95=$C124)*(K$72:K$95))*(SUMPRODUCT(($H$15:$H$21=$H124)*(K$15:K$21)))))),(((SUMPRODUCT(($H$72:$H$95=$D124)*($G$72:$G$95=$C124)*(K$72:K$95)))-(SUMIFS(K$99:K$426,$C$99:$C$426,$C124,$D$99:$D$426,$D124,$E$99:$E$426,5)))*SUMPRODUCT(($H$9:$H$12=$E124)*(K$9:K$12)))*SUMPRODUCT(($H$24:$H$30=$H124)*(K$24:K$30))),VLOOKUP($E124&amp;$H124,$H$33:K$67,K$70,0)/SUM(K$33:K$60,IF(DAY(EOMONTH($G124,0))&lt;29,0,VLOOKUP(5&amp;TEXT(DATE(YEAR($G124),MONTH($G124),29),"ddd"),$H$33:K$67,K$70,0)),IF(DAY(EOMONTH($G124,0))&lt;30,0,VLOOKUP(5&amp;TEXT(DATE(YEAR($G124),MONTH($G124),30),"ddd"),$H$33:K$67,K$70,0)),IF(DAY(EOMONTH($G124,0))&lt;31,0,VLOOKUP(5&amp;TEXT(DATE(YEAR($G124),MONTH($G124),31),"ddd"),$H$33:K$67,K$70,0)))*SUMPRODUCT(($H$72:$H$95=$D124)*($G$72:$G$95=$C124)*(K$72:K$95))),"")</f>
        <v>114.07512513365316</v>
      </c>
      <c r="L124" s="139">
        <f>IFERROR(IF($I$69="DOW",IF($E124=5,(((SUMPRODUCT(($H$72:$H$95=$D124)*($G$72:$G$95=$C124)*(L$72:L$95))*(SUMPRODUCT(($H$15:$H$21=$H124)*(L$15:L$21)))))),(((SUMPRODUCT(($H$72:$H$95=$D124)*($G$72:$G$95=$C124)*(L$72:L$95)))-(SUMIFS(L$99:L$426,$C$99:$C$426,$C124,$D$99:$D$426,$D124,$E$99:$E$426,5)))*SUMPRODUCT(($H$9:$H$12=$E124)*(L$9:L$12)))*SUMPRODUCT(($H$24:$H$30=$H124)*(L$24:L$30))),VLOOKUP($E124&amp;$H124,$H$33:L$67,L$70,0)/SUM(L$33:L$60,IF(DAY(EOMONTH($G124,0))&lt;29,0,VLOOKUP(5&amp;TEXT(DATE(YEAR($G124),MONTH($G124),29),"ddd"),$H$33:L$67,L$70,0)),IF(DAY(EOMONTH($G124,0))&lt;30,0,VLOOKUP(5&amp;TEXT(DATE(YEAR($G124),MONTH($G124),30),"ddd"),$H$33:L$67,L$70,0)),IF(DAY(EOMONTH($G124,0))&lt;31,0,VLOOKUP(5&amp;TEXT(DATE(YEAR($G124),MONTH($G124),31),"ddd"),$H$33:L$67,L$70,0)))*SUMPRODUCT(($H$72:$H$95=$D124)*($G$72:$G$95=$C124)*(L$72:L$95))),"")</f>
        <v>27.719012393053948</v>
      </c>
      <c r="M124" s="139">
        <f>IFERROR(IF($I$69="DOW",IF($E124=5,(((SUMPRODUCT(($H$72:$H$95=$D124)*($G$72:$G$95=$C124)*(M$72:M$95))*(SUMPRODUCT(($H$15:$H$21=$H124)*(M$15:M$21)))))),(((SUMPRODUCT(($H$72:$H$95=$D124)*($G$72:$G$95=$C124)*(M$72:M$95)))-(SUMIFS(M$99:M$426,$C$99:$C$426,$C124,$D$99:$D$426,$D124,$E$99:$E$426,5)))*SUMPRODUCT(($H$9:$H$12=$E124)*(M$9:M$12)))*SUMPRODUCT(($H$24:$H$30=$H124)*(M$24:M$30))),VLOOKUP($E124&amp;$H124,$H$33:M$67,M$70,0)/SUM(M$33:M$60,IF(DAY(EOMONTH($G124,0))&lt;29,0,VLOOKUP(5&amp;TEXT(DATE(YEAR($G124),MONTH($G124),29),"ddd"),$H$33:M$67,M$70,0)),IF(DAY(EOMONTH($G124,0))&lt;30,0,VLOOKUP(5&amp;TEXT(DATE(YEAR($G124),MONTH($G124),30),"ddd"),$H$33:M$67,M$70,0)),IF(DAY(EOMONTH($G124,0))&lt;31,0,VLOOKUP(5&amp;TEXT(DATE(YEAR($G124),MONTH($G124),31),"ddd"),$H$33:M$67,M$70,0)))*SUMPRODUCT(($H$72:$H$95=$D124)*($G$72:$G$95=$C124)*(M$72:M$95))),"")</f>
        <v>502.20653303107872</v>
      </c>
      <c r="N124" s="139">
        <f>IFERROR(IF($I$69="DOW",IF($E124=5,(((SUMPRODUCT(($H$72:$H$95=$D124)*($G$72:$G$95=$C124)*(N$72:N$95))*(SUMPRODUCT(($H$15:$H$21=$H124)*(N$15:N$21)))))),(((SUMPRODUCT(($H$72:$H$95=$D124)*($G$72:$G$95=$C124)*(N$72:N$95)))-(SUMIFS(N$99:N$426,$C$99:$C$426,$C124,$D$99:$D$426,$D124,$E$99:$E$426,5)))*SUMPRODUCT(($H$9:$H$12=$E124)*(N$9:N$12)))*SUMPRODUCT(($H$24:$H$30=$H124)*(N$24:N$30))),VLOOKUP($E124&amp;$H124,$H$33:N$67,N$70,0)/SUM(N$33:N$60,IF(DAY(EOMONTH($G124,0))&lt;29,0,VLOOKUP(5&amp;TEXT(DATE(YEAR($G124),MONTH($G124),29),"ddd"),$H$33:N$67,N$70,0)),IF(DAY(EOMONTH($G124,0))&lt;30,0,VLOOKUP(5&amp;TEXT(DATE(YEAR($G124),MONTH($G124),30),"ddd"),$H$33:N$67,N$70,0)),IF(DAY(EOMONTH($G124,0))&lt;31,0,VLOOKUP(5&amp;TEXT(DATE(YEAR($G124),MONTH($G124),31),"ddd"),$H$33:N$67,N$70,0)))*SUMPRODUCT(($H$72:$H$95=$D124)*($G$72:$G$95=$C124)*(N$72:N$95))),"")</f>
        <v>79.03391258608589</v>
      </c>
      <c r="O124" s="139">
        <f>IFERROR(IF($I$69="DOW",IF($E124=5,(((SUMPRODUCT(($H$72:$H$95=$D124)*($G$72:$G$95=$C124)*(O$72:O$95))*(SUMPRODUCT(($H$15:$H$21=$H124)*(O$15:O$21)))))),(((SUMPRODUCT(($H$72:$H$95=$D124)*($G$72:$G$95=$C124)*(O$72:O$95)))-(SUMIFS(O$99:O$426,$C$99:$C$426,$C124,$D$99:$D$426,$D124,$E$99:$E$426,5)))*SUMPRODUCT(($H$9:$H$12=$E124)*(O$9:O$12)))*SUMPRODUCT(($H$24:$H$30=$H124)*(O$24:O$30))),VLOOKUP($E124&amp;$H124,$H$33:O$67,O$70,0)/SUM(O$33:O$60,IF(DAY(EOMONTH($G124,0))&lt;29,0,VLOOKUP(5&amp;TEXT(DATE(YEAR($G124),MONTH($G124),29),"ddd"),$H$33:O$67,O$70,0)),IF(DAY(EOMONTH($G124,0))&lt;30,0,VLOOKUP(5&amp;TEXT(DATE(YEAR($G124),MONTH($G124),30),"ddd"),$H$33:O$67,O$70,0)),IF(DAY(EOMONTH($G124,0))&lt;31,0,VLOOKUP(5&amp;TEXT(DATE(YEAR($G124),MONTH($G124),31),"ddd"),$H$33:O$67,O$70,0)))*SUMPRODUCT(($H$72:$H$95=$D124)*($G$72:$G$95=$C124)*(O$72:O$95))),"")</f>
        <v>355.80181210795331</v>
      </c>
      <c r="P124" s="139">
        <f>IFERROR(IF($I$69="DOW",IF($E124=5,(((SUMPRODUCT(($H$72:$H$95=$D124)*($G$72:$G$95=$C124)*(P$72:P$95))*(SUMPRODUCT(($H$15:$H$21=$H124)*(P$15:P$21)))))),(((SUMPRODUCT(($H$72:$H$95=$D124)*($G$72:$G$95=$C124)*(P$72:P$95)))-(SUMIFS(P$99:P$426,$C$99:$C$426,$C124,$D$99:$D$426,$D124,$E$99:$E$426,5)))*SUMPRODUCT(($H$9:$H$12=$E124)*(P$9:P$12)))*SUMPRODUCT(($H$24:$H$30=$H124)*(P$24:P$30))),VLOOKUP($E124&amp;$H124,$H$33:P$67,P$70,0)/SUM(P$33:P$60,IF(DAY(EOMONTH($G124,0))&lt;29,0,VLOOKUP(5&amp;TEXT(DATE(YEAR($G124),MONTH($G124),29),"ddd"),$H$33:P$67,P$70,0)),IF(DAY(EOMONTH($G124,0))&lt;30,0,VLOOKUP(5&amp;TEXT(DATE(YEAR($G124),MONTH($G124),30),"ddd"),$H$33:P$67,P$70,0)),IF(DAY(EOMONTH($G124,0))&lt;31,0,VLOOKUP(5&amp;TEXT(DATE(YEAR($G124),MONTH($G124),31),"ddd"),$H$33:P$67,P$70,0)))*SUMPRODUCT(($H$72:$H$95=$D124)*($G$72:$G$95=$C124)*(P$72:P$95))),"")</f>
        <v>3112.4140168511285</v>
      </c>
      <c r="Q124" s="139">
        <f>IFERROR(IF($I$69="DOW",IF($E124=5,(((SUMPRODUCT(($H$72:$H$95=$D124)*($G$72:$G$95=$C124)*(Q$72:Q$95))*(SUMPRODUCT(($H$15:$H$21=$H124)*(Q$15:Q$21)))))),(((SUMPRODUCT(($H$72:$H$95=$D124)*($G$72:$G$95=$C124)*(Q$72:Q$95)))-(SUMIFS(Q$99:Q$426,$C$99:$C$426,$C124,$D$99:$D$426,$D124,$E$99:$E$426,5)))*SUMPRODUCT(($H$9:$H$12=$E124)*(Q$9:Q$12)))*SUMPRODUCT(($H$24:$H$30=$H124)*(Q$24:Q$30))),VLOOKUP($E124&amp;$H124,$H$33:Q$67,Q$70,0)/SUM(Q$33:Q$60,IF(DAY(EOMONTH($G124,0))&lt;29,0,VLOOKUP(5&amp;TEXT(DATE(YEAR($G124),MONTH($G124),29),"ddd"),$H$33:Q$67,Q$70,0)),IF(DAY(EOMONTH($G124,0))&lt;30,0,VLOOKUP(5&amp;TEXT(DATE(YEAR($G124),MONTH($G124),30),"ddd"),$H$33:Q$67,Q$70,0)),IF(DAY(EOMONTH($G124,0))&lt;31,0,VLOOKUP(5&amp;TEXT(DATE(YEAR($G124),MONTH($G124),31),"ddd"),$H$33:Q$67,Q$70,0)))*SUMPRODUCT(($H$72:$H$95=$D124)*($G$72:$G$95=$C124)*(Q$72:Q$95))),"")</f>
        <v>2424.4212918334483</v>
      </c>
      <c r="R124" s="139">
        <f>IFERROR(IF($I$69="DOW",IF($E124=5,(((SUMPRODUCT(($H$72:$H$95=$D124)*($G$72:$G$95=$C124)*(R$72:R$95))*(SUMPRODUCT(($H$15:$H$21=$H124)*(R$15:R$21)))))),(((SUMPRODUCT(($H$72:$H$95=$D124)*($G$72:$G$95=$C124)*(R$72:R$95)))-(SUMIFS(R$99:R$426,$C$99:$C$426,$C124,$D$99:$D$426,$D124,$E$99:$E$426,5)))*SUMPRODUCT(($H$9:$H$12=$E124)*(R$9:R$12)))*SUMPRODUCT(($H$24:$H$30=$H124)*(R$24:R$30))),VLOOKUP($E124&amp;$H124,$H$33:R$67,R$70,0)/SUM(R$33:R$60,IF(DAY(EOMONTH($G124,0))&lt;29,0,VLOOKUP(5&amp;TEXT(DATE(YEAR($G124),MONTH($G124),29),"ddd"),$H$33:R$67,R$70,0)),IF(DAY(EOMONTH($G124,0))&lt;30,0,VLOOKUP(5&amp;TEXT(DATE(YEAR($G124),MONTH($G124),30),"ddd"),$H$33:R$67,R$70,0)),IF(DAY(EOMONTH($G124,0))&lt;31,0,VLOOKUP(5&amp;TEXT(DATE(YEAR($G124),MONTH($G124),31),"ddd"),$H$33:R$67,R$70,0)))*SUMPRODUCT(($H$72:$H$95=$D124)*($G$72:$G$95=$C124)*(R$72:R$95))),"")</f>
        <v>164.59558431142128</v>
      </c>
      <c r="S124" s="139">
        <f>IFERROR(IF($I$69="DOW",IF($E124=5,(((SUMPRODUCT(($H$72:$H$95=$D124)*($G$72:$G$95=$C124)*(S$72:S$95))*(SUMPRODUCT(($H$15:$H$21=$H124)*(S$15:S$21)))))),(((SUMPRODUCT(($H$72:$H$95=$D124)*($G$72:$G$95=$C124)*(S$72:S$95)))-(SUMIFS(S$99:S$426,$C$99:$C$426,$C124,$D$99:$D$426,$D124,$E$99:$E$426,5)))*SUMPRODUCT(($H$9:$H$12=$E124)*(S$9:S$12)))*SUMPRODUCT(($H$24:$H$30=$H124)*(S$24:S$30))),VLOOKUP($E124&amp;$H124,$H$33:S$67,S$70,0)/SUM(S$33:S$60,IF(DAY(EOMONTH($G124,0))&lt;29,0,VLOOKUP(5&amp;TEXT(DATE(YEAR($G124),MONTH($G124),29),"ddd"),$H$33:S$67,S$70,0)),IF(DAY(EOMONTH($G124,0))&lt;30,0,VLOOKUP(5&amp;TEXT(DATE(YEAR($G124),MONTH($G124),30),"ddd"),$H$33:S$67,S$70,0)),IF(DAY(EOMONTH($G124,0))&lt;31,0,VLOOKUP(5&amp;TEXT(DATE(YEAR($G124),MONTH($G124),31),"ddd"),$H$33:S$67,S$70,0)))*SUMPRODUCT(($H$72:$H$95=$D124)*($G$72:$G$95=$C124)*(S$72:S$95))),"")</f>
        <v>89.889007970934685</v>
      </c>
      <c r="T124" s="139">
        <f>IFERROR(IF($I$69="DOW",IF($E124=5,(((SUMPRODUCT(($H$72:$H$95=$D124)*($G$72:$G$95=$C124)*(T$72:T$95))*(SUMPRODUCT(($H$15:$H$21=$H124)*(T$15:T$21)))))),(((SUMPRODUCT(($H$72:$H$95=$D124)*($G$72:$G$95=$C124)*(T$72:T$95)))-(SUMIFS(T$99:T$426,$C$99:$C$426,$C124,$D$99:$D$426,$D124,$E$99:$E$426,5)))*SUMPRODUCT(($H$9:$H$12=$E124)*(T$9:T$12)))*SUMPRODUCT(($H$24:$H$30=$H124)*(T$24:T$30))),VLOOKUP($E124&amp;$H124,$H$33:T$67,T$70,0)/SUM(T$33:T$60,IF(DAY(EOMONTH($G124,0))&lt;29,0,VLOOKUP(5&amp;TEXT(DATE(YEAR($G124),MONTH($G124),29),"ddd"),$H$33:T$67,T$70,0)),IF(DAY(EOMONTH($G124,0))&lt;30,0,VLOOKUP(5&amp;TEXT(DATE(YEAR($G124),MONTH($G124),30),"ddd"),$H$33:T$67,T$70,0)),IF(DAY(EOMONTH($G124,0))&lt;31,0,VLOOKUP(5&amp;TEXT(DATE(YEAR($G124),MONTH($G124),31),"ddd"),$H$33:T$67,T$70,0)))*SUMPRODUCT(($H$72:$H$95=$D124)*($G$72:$G$95=$C124)*(T$72:T$95))),"")</f>
        <v>149.50148158246512</v>
      </c>
      <c r="U124" s="139">
        <f>IFERROR(IF($I$69="DOW",IF($E124=5,(((SUMPRODUCT(($H$72:$H$95=$D124)*($G$72:$G$95=$C124)*(U$72:U$95))*(SUMPRODUCT(($H$15:$H$21=$H124)*(U$15:U$21)))))),(((SUMPRODUCT(($H$72:$H$95=$D124)*($G$72:$G$95=$C124)*(U$72:U$95)))-(SUMIFS(U$99:U$426,$C$99:$C$426,$C124,$D$99:$D$426,$D124,$E$99:$E$426,5)))*SUMPRODUCT(($H$9:$H$12=$E124)*(U$9:U$12)))*SUMPRODUCT(($H$24:$H$30=$H124)*(U$24:U$30))),VLOOKUP($E124&amp;$H124,$H$33:U$67,U$70,0)/SUM(U$33:U$60,IF(DAY(EOMONTH($G124,0))&lt;29,0,VLOOKUP(5&amp;TEXT(DATE(YEAR($G124),MONTH($G124),29),"ddd"),$H$33:U$67,U$70,0)),IF(DAY(EOMONTH($G124,0))&lt;30,0,VLOOKUP(5&amp;TEXT(DATE(YEAR($G124),MONTH($G124),30),"ddd"),$H$33:U$67,U$70,0)),IF(DAY(EOMONTH($G124,0))&lt;31,0,VLOOKUP(5&amp;TEXT(DATE(YEAR($G124),MONTH($G124),31),"ddd"),$H$33:U$67,U$70,0)))*SUMPRODUCT(($H$72:$H$95=$D124)*($G$72:$G$95=$C124)*(U$72:U$95))),"")</f>
        <v>31.392382985269624</v>
      </c>
      <c r="V124" s="139">
        <f>IFERROR(IF($I$69="DOW",IF($E124=5,(((SUMPRODUCT(($H$72:$H$95=$D124)*($G$72:$G$95=$C124)*(V$72:V$95))*(SUMPRODUCT(($H$15:$H$21=$H124)*(V$15:V$21)))))),(((SUMPRODUCT(($H$72:$H$95=$D124)*($G$72:$G$95=$C124)*(V$72:V$95)))-(SUMIFS(V$99:V$426,$C$99:$C$426,$C124,$D$99:$D$426,$D124,$E$99:$E$426,5)))*SUMPRODUCT(($H$9:$H$12=$E124)*(V$9:V$12)))*SUMPRODUCT(($H$24:$H$30=$H124)*(V$24:V$30))),VLOOKUP($E124&amp;$H124,$H$33:V$67,V$70,0)/SUM(V$33:V$60,IF(DAY(EOMONTH($G124,0))&lt;29,0,VLOOKUP(5&amp;TEXT(DATE(YEAR($G124),MONTH($G124),29),"ddd"),$H$33:V$67,V$70,0)),IF(DAY(EOMONTH($G124,0))&lt;30,0,VLOOKUP(5&amp;TEXT(DATE(YEAR($G124),MONTH($G124),30),"ddd"),$H$33:V$67,V$70,0)),IF(DAY(EOMONTH($G124,0))&lt;31,0,VLOOKUP(5&amp;TEXT(DATE(YEAR($G124),MONTH($G124),31),"ddd"),$H$33:V$67,V$70,0)))*SUMPRODUCT(($H$72:$H$95=$D124)*($G$72:$G$95=$C124)*(V$72:V$95))),"")</f>
        <v>90.290869795052529</v>
      </c>
      <c r="W124" s="139">
        <f>IFERROR(IF($I$69="DOW",IF($E124=5,(((SUMPRODUCT(($H$72:$H$95=$D124)*($G$72:$G$95=$C124)*(W$72:W$95))*(SUMPRODUCT(($H$15:$H$21=$H124)*(W$15:W$21)))))),(((SUMPRODUCT(($H$72:$H$95=$D124)*($G$72:$G$95=$C124)*(W$72:W$95)))-(SUMIFS(W$99:W$426,$C$99:$C$426,$C124,$D$99:$D$426,$D124,$E$99:$E$426,5)))*SUMPRODUCT(($H$9:$H$12=$E124)*(W$9:W$12)))*SUMPRODUCT(($H$24:$H$30=$H124)*(W$24:W$30))),VLOOKUP($E124&amp;$H124,$H$33:W$67,W$70,0)/SUM(W$33:W$60,IF(DAY(EOMONTH($G124,0))&lt;29,0,VLOOKUP(5&amp;TEXT(DATE(YEAR($G124),MONTH($G124),29),"ddd"),$H$33:W$67,W$70,0)),IF(DAY(EOMONTH($G124,0))&lt;30,0,VLOOKUP(5&amp;TEXT(DATE(YEAR($G124),MONTH($G124),30),"ddd"),$H$33:W$67,W$70,0)),IF(DAY(EOMONTH($G124,0))&lt;31,0,VLOOKUP(5&amp;TEXT(DATE(YEAR($G124),MONTH($G124),31),"ddd"),$H$33:W$67,W$70,0)))*SUMPRODUCT(($H$72:$H$95=$D124)*($G$72:$G$95=$C124)*(W$72:W$95))),"")</f>
        <v>649.65020583174601</v>
      </c>
      <c r="X124" s="139">
        <f>IFERROR(IF($I$69="DOW",IF($E124=5,(((SUMPRODUCT(($H$72:$H$95=$D124)*($G$72:$G$95=$C124)*(X$72:X$95))*(SUMPRODUCT(($H$15:$H$21=$H124)*(X$15:X$21)))))),(((SUMPRODUCT(($H$72:$H$95=$D124)*($G$72:$G$95=$C124)*(X$72:X$95)))-(SUMIFS(X$99:X$426,$C$99:$C$426,$C124,$D$99:$D$426,$D124,$E$99:$E$426,5)))*SUMPRODUCT(($H$9:$H$12=$E124)*(X$9:X$12)))*SUMPRODUCT(($H$24:$H$30=$H124)*(X$24:X$30))),VLOOKUP($E124&amp;$H124,$H$33:X$67,X$70,0)/SUM(X$33:X$60,IF(DAY(EOMONTH($G124,0))&lt;29,0,VLOOKUP(5&amp;TEXT(DATE(YEAR($G124),MONTH($G124),29),"ddd"),$H$33:X$67,X$70,0)),IF(DAY(EOMONTH($G124,0))&lt;30,0,VLOOKUP(5&amp;TEXT(DATE(YEAR($G124),MONTH($G124),30),"ddd"),$H$33:X$67,X$70,0)),IF(DAY(EOMONTH($G124,0))&lt;31,0,VLOOKUP(5&amp;TEXT(DATE(YEAR($G124),MONTH($G124),31),"ddd"),$H$33:X$67,X$70,0)))*SUMPRODUCT(($H$72:$H$95=$D124)*($G$72:$G$95=$C124)*(X$72:X$95))),"")</f>
        <v>127.41813584359213</v>
      </c>
      <c r="Y124" s="139" t="str">
        <f>IFERROR(IF($I$69="DOW",IF($E124=5,(((SUMPRODUCT(($H$72:$H$95=$D124)*($G$72:$G$95=$C124)*(Y$72:Y$95))*(SUMPRODUCT(($H$15:$H$21=$H124)*(Y$15:Y$21)))))),(((SUMPRODUCT(($H$72:$H$95=$D124)*($G$72:$G$95=$C124)*(Y$72:Y$95)))-(SUMIFS(Y$99:Y$426,$C$99:$C$426,$C124,$D$99:$D$426,$D124,$E$99:$E$426,5)))*SUMPRODUCT(($H$9:$H$12=$E124)*(Y$9:Y$12)))*SUMPRODUCT(($H$24:$H$30=$H124)*(Y$24:Y$30))),VLOOKUP($E124&amp;$H124,$H$33:Y$67,Y$70,0)/SUM(Y$33:Y$60,IF(DAY(EOMONTH($G124,0))&lt;29,0,VLOOKUP(5&amp;TEXT(DATE(YEAR($G124),MONTH($G124),29),"ddd"),$H$33:Y$67,Y$70,0)),IF(DAY(EOMONTH($G124,0))&lt;30,0,VLOOKUP(5&amp;TEXT(DATE(YEAR($G124),MONTH($G124),30),"ddd"),$H$33:Y$67,Y$70,0)),IF(DAY(EOMONTH($G124,0))&lt;31,0,VLOOKUP(5&amp;TEXT(DATE(YEAR($G124),MONTH($G124),31),"ddd"),$H$33:Y$67,Y$70,0)))*SUMPRODUCT(($H$72:$H$95=$D124)*($G$72:$G$95=$C124)*(Y$72:Y$95))),"")</f>
        <v/>
      </c>
      <c r="Z124" s="139" t="str">
        <f>IFERROR(IF($I$69="DOW",IF($E124=5,(((SUMPRODUCT(($H$72:$H$95=$D124)*($G$72:$G$95=$C124)*(Z$72:Z$95))*(SUMPRODUCT(($H$15:$H$21=$H124)*(Z$15:Z$21)))))),(((SUMPRODUCT(($H$72:$H$95=$D124)*($G$72:$G$95=$C124)*(Z$72:Z$95)))-(SUMIFS(Z$99:Z$426,$C$99:$C$426,$C124,$D$99:$D$426,$D124,$E$99:$E$426,5)))*SUMPRODUCT(($H$9:$H$12=$E124)*(Z$9:Z$12)))*SUMPRODUCT(($H$24:$H$30=$H124)*(Z$24:Z$30))),VLOOKUP($E124&amp;$H124,$H$33:Z$67,Z$70,0)/SUM(Z$33:Z$60,IF(DAY(EOMONTH($G124,0))&lt;29,0,VLOOKUP(5&amp;TEXT(DATE(YEAR($G124),MONTH($G124),29),"ddd"),$H$33:Z$67,Z$70,0)),IF(DAY(EOMONTH($G124,0))&lt;30,0,VLOOKUP(5&amp;TEXT(DATE(YEAR($G124),MONTH($G124),30),"ddd"),$H$33:Z$67,Z$70,0)),IF(DAY(EOMONTH($G124,0))&lt;31,0,VLOOKUP(5&amp;TEXT(DATE(YEAR($G124),MONTH($G124),31),"ddd"),$H$33:Z$67,Z$70,0)))*SUMPRODUCT(($H$72:$H$95=$D124)*($G$72:$G$95=$C124)*(Z$72:Z$95))),"")</f>
        <v/>
      </c>
      <c r="AA124" s="139" t="str">
        <f>IFERROR(IF($I$69="DOW",IF($E124=5,(((SUMPRODUCT(($H$72:$H$95=$D124)*($G$72:$G$95=$C124)*(AA$72:AA$95))*(SUMPRODUCT(($H$15:$H$21=$H124)*(AA$15:AA$21)))))),(((SUMPRODUCT(($H$72:$H$95=$D124)*($G$72:$G$95=$C124)*(AA$72:AA$95)))-(SUMIFS(AA$99:AA$426,$C$99:$C$426,$C124,$D$99:$D$426,$D124,$E$99:$E$426,5)))*SUMPRODUCT(($H$9:$H$12=$E124)*(AA$9:AA$12)))*SUMPRODUCT(($H$24:$H$30=$H124)*(AA$24:AA$30))),VLOOKUP($E124&amp;$H124,$H$33:AA$67,AA$70,0)/SUM(AA$33:AA$60,IF(DAY(EOMONTH($G124,0))&lt;29,0,VLOOKUP(5&amp;TEXT(DATE(YEAR($G124),MONTH($G124),29),"ddd"),$H$33:AA$67,AA$70,0)),IF(DAY(EOMONTH($G124,0))&lt;30,0,VLOOKUP(5&amp;TEXT(DATE(YEAR($G124),MONTH($G124),30),"ddd"),$H$33:AA$67,AA$70,0)),IF(DAY(EOMONTH($G124,0))&lt;31,0,VLOOKUP(5&amp;TEXT(DATE(YEAR($G124),MONTH($G124),31),"ddd"),$H$33:AA$67,AA$70,0)))*SUMPRODUCT(($H$72:$H$95=$D124)*($G$72:$G$95=$C124)*(AA$72:AA$95))),"")</f>
        <v/>
      </c>
      <c r="AB124" s="139" t="str">
        <f>IFERROR(IF($I$69="DOW",IF($E124=5,(((SUMPRODUCT(($H$72:$H$95=$D124)*($G$72:$G$95=$C124)*(AB$72:AB$95))*(SUMPRODUCT(($H$15:$H$21=$H124)*(AB$15:AB$21)))))),(((SUMPRODUCT(($H$72:$H$95=$D124)*($G$72:$G$95=$C124)*(AB$72:AB$95)))-(SUMIFS(AB$99:AB$426,$C$99:$C$426,$C124,$D$99:$D$426,$D124,$E$99:$E$426,5)))*SUMPRODUCT(($H$9:$H$12=$E124)*(AB$9:AB$12)))*SUMPRODUCT(($H$24:$H$30=$H124)*(AB$24:AB$30))),VLOOKUP($E124&amp;$H124,$H$33:AB$67,AB$70,0)/SUM(AB$33:AB$60,IF(DAY(EOMONTH($G124,0))&lt;29,0,VLOOKUP(5&amp;TEXT(DATE(YEAR($G124),MONTH($G124),29),"ddd"),$H$33:AB$67,AB$70,0)),IF(DAY(EOMONTH($G124,0))&lt;30,0,VLOOKUP(5&amp;TEXT(DATE(YEAR($G124),MONTH($G124),30),"ddd"),$H$33:AB$67,AB$70,0)),IF(DAY(EOMONTH($G124,0))&lt;31,0,VLOOKUP(5&amp;TEXT(DATE(YEAR($G124),MONTH($G124),31),"ddd"),$H$33:AB$67,AB$70,0)))*SUMPRODUCT(($H$72:$H$95=$D124)*($G$72:$G$95=$C124)*(AB$72:AB$95))),"")</f>
        <v/>
      </c>
      <c r="AC124" s="236"/>
      <c r="AD124" s="179"/>
      <c r="AE124" s="205"/>
      <c r="AF124" s="139"/>
      <c r="AG124" s="139"/>
      <c r="AH124" s="139"/>
      <c r="AI124" s="139"/>
      <c r="AJ124" s="139"/>
      <c r="AK124" s="139"/>
      <c r="AL124" s="139"/>
      <c r="AM124" s="139"/>
      <c r="AN124" s="139"/>
      <c r="AO124" s="139"/>
      <c r="AP124" s="139"/>
      <c r="AQ124" s="139"/>
      <c r="AR124" s="139"/>
      <c r="AS124" s="139"/>
      <c r="AT124" s="139"/>
      <c r="AU124" s="139"/>
      <c r="AV124" s="139"/>
      <c r="AW124" s="139"/>
      <c r="AX124" s="139"/>
      <c r="AY124" s="236"/>
      <c r="AZ124" s="179"/>
      <c r="BA124" s="209">
        <f t="shared" si="23"/>
        <v>237.34409850525648</v>
      </c>
      <c r="BB124" s="180">
        <f t="shared" si="24"/>
        <v>256.31797173145253</v>
      </c>
      <c r="BC124" s="180">
        <f t="shared" si="25"/>
        <v>114.07512513365316</v>
      </c>
      <c r="BD124" s="180">
        <f t="shared" si="26"/>
        <v>27.719012393053948</v>
      </c>
      <c r="BE124" s="180">
        <f t="shared" si="27"/>
        <v>502.20653303107872</v>
      </c>
      <c r="BF124" s="180">
        <f t="shared" si="28"/>
        <v>79.03391258608589</v>
      </c>
      <c r="BG124" s="180">
        <f t="shared" si="29"/>
        <v>355.80181210795331</v>
      </c>
      <c r="BH124" s="180">
        <f t="shared" si="30"/>
        <v>3112.4140168511285</v>
      </c>
      <c r="BI124" s="180">
        <f t="shared" si="31"/>
        <v>2424.4212918334483</v>
      </c>
      <c r="BJ124" s="180">
        <f t="shared" si="67"/>
        <v>164.59558431142128</v>
      </c>
      <c r="BK124" s="180">
        <f t="shared" si="32"/>
        <v>89.889007970934685</v>
      </c>
      <c r="BL124" s="180">
        <f t="shared" si="33"/>
        <v>149.50148158246512</v>
      </c>
      <c r="BM124" s="180">
        <f t="shared" si="34"/>
        <v>31.392382985269624</v>
      </c>
      <c r="BN124" s="180">
        <f t="shared" si="35"/>
        <v>90.290869795052529</v>
      </c>
      <c r="BO124" s="180">
        <f t="shared" si="36"/>
        <v>649.65020583174601</v>
      </c>
      <c r="BP124" s="180">
        <f t="shared" si="37"/>
        <v>127.41813584359213</v>
      </c>
      <c r="BQ124" s="180">
        <f t="shared" si="38"/>
        <v>0</v>
      </c>
      <c r="BR124" s="180">
        <f t="shared" si="39"/>
        <v>0</v>
      </c>
      <c r="BS124" s="180">
        <f t="shared" si="40"/>
        <v>0</v>
      </c>
      <c r="BT124" s="180">
        <f t="shared" si="41"/>
        <v>0</v>
      </c>
      <c r="BU124" s="6"/>
      <c r="BV124" s="214">
        <f t="shared" si="68"/>
        <v>42669</v>
      </c>
      <c r="BW124" s="175" t="str">
        <f t="shared" si="69"/>
        <v>Oct</v>
      </c>
      <c r="BX124" s="175">
        <f t="shared" si="70"/>
        <v>2016</v>
      </c>
      <c r="BY124" s="176">
        <f t="shared" si="42"/>
        <v>237.94912164469827</v>
      </c>
      <c r="BZ124" s="176">
        <f t="shared" si="43"/>
        <v>257.44909674536905</v>
      </c>
      <c r="CA124" s="176">
        <f t="shared" si="44"/>
        <v>111.840820886798</v>
      </c>
      <c r="CB124" s="176">
        <f t="shared" si="45"/>
        <v>27.752547434924153</v>
      </c>
      <c r="CC124" s="176">
        <f t="shared" si="46"/>
        <v>495.25548711525749</v>
      </c>
      <c r="CD124" s="176">
        <f t="shared" si="47"/>
        <v>77.804623550922003</v>
      </c>
      <c r="CE124" s="176">
        <f t="shared" si="48"/>
        <v>355.80181210795337</v>
      </c>
      <c r="CF124" s="176">
        <f t="shared" si="49"/>
        <v>3138.2011716147658</v>
      </c>
      <c r="CG124" s="176">
        <f t="shared" si="50"/>
        <v>2412.1552757439636</v>
      </c>
      <c r="CH124" s="176">
        <f t="shared" si="51"/>
        <v>164.59558431142125</v>
      </c>
      <c r="CI124" s="176">
        <f t="shared" si="52"/>
        <v>89.889007970934713</v>
      </c>
      <c r="CJ124" s="176">
        <f t="shared" si="53"/>
        <v>149.50148158246515</v>
      </c>
      <c r="CK124" s="176">
        <f t="shared" si="54"/>
        <v>31.392382985269624</v>
      </c>
      <c r="CL124" s="176">
        <f t="shared" si="55"/>
        <v>90.290869795052544</v>
      </c>
      <c r="CM124" s="176">
        <f t="shared" si="56"/>
        <v>655.25293500522992</v>
      </c>
      <c r="CN124" s="176">
        <f t="shared" si="57"/>
        <v>127.08579158615305</v>
      </c>
      <c r="CO124" s="176">
        <f t="shared" si="58"/>
        <v>0</v>
      </c>
      <c r="CP124" s="176">
        <f t="shared" si="59"/>
        <v>0</v>
      </c>
      <c r="CQ124" s="176">
        <f t="shared" si="60"/>
        <v>0</v>
      </c>
      <c r="CR124" s="215">
        <f t="shared" si="61"/>
        <v>0</v>
      </c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6"/>
      <c r="II124" s="6"/>
      <c r="IJ124" s="6"/>
      <c r="IK124" s="6"/>
      <c r="IL124" s="6"/>
      <c r="IM124" s="6"/>
      <c r="IN124" s="6"/>
      <c r="IO124" s="6"/>
      <c r="IP124" s="6"/>
      <c r="IQ124" s="6"/>
      <c r="IR124" s="6"/>
      <c r="IS124" s="6"/>
      <c r="IT124" s="6"/>
      <c r="IU124" s="6"/>
      <c r="IV124" s="6"/>
      <c r="IW124" s="6"/>
      <c r="IX124" s="6"/>
      <c r="IY124" s="6"/>
      <c r="IZ124" s="6"/>
      <c r="JA124" s="6"/>
      <c r="JB124" s="6"/>
      <c r="JC124" s="6"/>
      <c r="JD124" s="6"/>
      <c r="JE124" s="6"/>
      <c r="JF124" s="6"/>
      <c r="JG124" s="6"/>
      <c r="JH124" s="6"/>
      <c r="JI124" s="6"/>
      <c r="JJ124" s="6"/>
      <c r="JK124" s="6"/>
      <c r="JL124" s="6"/>
      <c r="JM124" s="6"/>
      <c r="JN124" s="6"/>
      <c r="JO124" s="6"/>
      <c r="JP124" s="6"/>
      <c r="JQ124" s="6"/>
      <c r="JR124" s="6"/>
      <c r="JS124" s="6"/>
      <c r="JT124" s="6"/>
      <c r="JU124" s="6"/>
      <c r="JV124" s="6"/>
      <c r="JW124" s="6"/>
      <c r="JX124" s="6"/>
      <c r="JY124" s="6"/>
      <c r="JZ124" s="6"/>
      <c r="KA124" s="6"/>
      <c r="KB124" s="6"/>
      <c r="KC124" s="6"/>
      <c r="KD124" s="6"/>
      <c r="KE124" s="6"/>
      <c r="KF124" s="6"/>
      <c r="KG124" s="6"/>
      <c r="KH124" s="6"/>
      <c r="KI124" s="6"/>
      <c r="KJ124" s="6"/>
      <c r="KK124" s="6"/>
      <c r="KL124" s="6"/>
      <c r="KM124" s="6"/>
      <c r="KN124" s="6"/>
      <c r="KO124" s="6"/>
      <c r="KP124" s="6"/>
      <c r="KQ124" s="6"/>
      <c r="KR124" s="6"/>
      <c r="KS124" s="6"/>
      <c r="KT124" s="6"/>
      <c r="KU124" s="6"/>
      <c r="KV124" s="6"/>
      <c r="KW124" s="6"/>
      <c r="KX124" s="6"/>
      <c r="KY124" s="6"/>
      <c r="KZ124" s="6"/>
      <c r="LA124" s="6"/>
      <c r="LB124" s="6"/>
      <c r="LC124" s="6"/>
      <c r="LD124" s="6"/>
      <c r="LE124" s="6"/>
      <c r="LF124" s="6"/>
      <c r="LG124" s="6"/>
      <c r="LH124" s="6"/>
      <c r="LI124" s="6"/>
      <c r="LJ124" s="6"/>
      <c r="LK124" s="6"/>
      <c r="LL124" s="6"/>
      <c r="LM124" s="6"/>
      <c r="LN124" s="6"/>
      <c r="LO124" s="6"/>
      <c r="LP124" s="6"/>
      <c r="LQ124" s="6"/>
      <c r="LR124" s="6"/>
      <c r="LS124" s="6"/>
      <c r="LT124" s="6"/>
      <c r="LU124" s="6"/>
      <c r="LV124" s="6"/>
      <c r="LW124" s="6"/>
      <c r="LX124" s="6"/>
      <c r="LY124" s="6"/>
      <c r="LZ124" s="6"/>
      <c r="MA124" s="6"/>
      <c r="MB124" s="6"/>
      <c r="MC124" s="6"/>
      <c r="MD124" s="6"/>
      <c r="ME124" s="6"/>
      <c r="MF124" s="6"/>
      <c r="MG124" s="6"/>
      <c r="MH124" s="6"/>
      <c r="MI124" s="6"/>
      <c r="MJ124" s="6"/>
      <c r="MK124" s="6"/>
      <c r="ML124" s="6"/>
      <c r="MM124" s="6"/>
      <c r="MN124" s="6"/>
      <c r="MO124" s="6"/>
      <c r="MP124" s="6"/>
      <c r="MQ124" s="6"/>
      <c r="MR124" s="6"/>
      <c r="MS124" s="6"/>
      <c r="MT124" s="6"/>
      <c r="MU124" s="6"/>
      <c r="MV124" s="6"/>
      <c r="MW124" s="6"/>
      <c r="MX124" s="6"/>
      <c r="MY124" s="6"/>
      <c r="MZ124" s="6"/>
      <c r="NA124" s="6"/>
      <c r="NB124" s="6"/>
      <c r="NC124" s="6"/>
      <c r="ND124" s="6"/>
      <c r="NE124" s="6"/>
      <c r="NF124" s="6"/>
      <c r="NG124" s="6"/>
      <c r="NH124" s="6"/>
      <c r="NI124" s="6"/>
      <c r="NJ124" s="6"/>
      <c r="NK124" s="6"/>
      <c r="NL124" s="6"/>
      <c r="NM124" s="6"/>
      <c r="NN124" s="6"/>
      <c r="NO124" s="6"/>
      <c r="NP124" s="6"/>
      <c r="NQ124" s="6"/>
      <c r="NR124" s="6"/>
      <c r="NS124" s="6"/>
      <c r="NT124" s="6"/>
      <c r="NU124" s="6"/>
      <c r="NV124" s="6"/>
      <c r="NW124" s="6"/>
      <c r="NX124" s="6"/>
      <c r="NY124" s="6"/>
      <c r="NZ124" s="6"/>
      <c r="OA124" s="6"/>
      <c r="OB124" s="6"/>
      <c r="OC124" s="6"/>
      <c r="OD124" s="6"/>
      <c r="OE124" s="6"/>
      <c r="OF124" s="6"/>
      <c r="OG124" s="6"/>
      <c r="OH124" s="6"/>
      <c r="OI124" s="6"/>
      <c r="OJ124" s="6"/>
      <c r="OK124" s="6"/>
      <c r="OL124" s="6"/>
      <c r="OM124" s="6"/>
      <c r="ON124" s="6"/>
      <c r="OO124" s="6"/>
      <c r="OP124" s="6"/>
      <c r="OQ124" s="6"/>
      <c r="OR124" s="6"/>
      <c r="OS124" s="6"/>
      <c r="OT124" s="6"/>
      <c r="OU124" s="6"/>
      <c r="OV124" s="6"/>
      <c r="OW124" s="6"/>
      <c r="OX124" s="6"/>
      <c r="OY124" s="6"/>
      <c r="OZ124" s="6"/>
      <c r="PA124" s="6"/>
      <c r="PB124" s="6"/>
      <c r="PC124" s="6"/>
      <c r="PD124" s="6"/>
      <c r="PE124" s="6"/>
      <c r="PF124" s="6"/>
      <c r="PG124" s="6"/>
      <c r="PH124" s="6"/>
      <c r="PI124" s="6"/>
      <c r="PJ124" s="6"/>
      <c r="PK124" s="6"/>
      <c r="PL124" s="6"/>
      <c r="PM124" s="6"/>
      <c r="PN124" s="6"/>
      <c r="PO124" s="6"/>
      <c r="PP124" s="6"/>
      <c r="PQ124" s="6"/>
      <c r="PR124" s="6"/>
      <c r="PS124" s="6"/>
      <c r="PT124" s="6"/>
      <c r="PU124" s="6"/>
      <c r="PV124" s="6"/>
      <c r="PW124" s="6"/>
      <c r="PX124" s="6"/>
      <c r="PY124" s="6"/>
      <c r="PZ124" s="6"/>
      <c r="QA124" s="6"/>
      <c r="QB124" s="6"/>
      <c r="QC124" s="6"/>
      <c r="QD124" s="6"/>
      <c r="QE124" s="6"/>
      <c r="QF124" s="6"/>
      <c r="QG124" s="6"/>
      <c r="QH124" s="6"/>
      <c r="QI124" s="6"/>
      <c r="QJ124" s="6"/>
      <c r="QK124" s="6"/>
      <c r="QL124" s="6"/>
      <c r="QM124" s="6"/>
      <c r="QN124" s="6"/>
      <c r="QO124" s="6"/>
      <c r="QP124" s="6"/>
      <c r="QQ124" s="6"/>
      <c r="QR124" s="6"/>
      <c r="QS124" s="6"/>
      <c r="QT124" s="6"/>
      <c r="QU124" s="6"/>
      <c r="QV124" s="6"/>
      <c r="QW124" s="6"/>
      <c r="QX124" s="6"/>
      <c r="QY124" s="6"/>
      <c r="QZ124" s="6"/>
      <c r="RA124" s="6"/>
      <c r="RB124" s="6"/>
      <c r="RC124" s="6"/>
      <c r="RD124" s="6"/>
      <c r="RE124" s="6"/>
      <c r="RF124" s="6"/>
      <c r="RG124" s="6"/>
      <c r="RH124" s="6"/>
      <c r="RI124" s="6"/>
      <c r="RJ124" s="6"/>
      <c r="RK124" s="6"/>
      <c r="RL124" s="6"/>
      <c r="RM124" s="6"/>
      <c r="RN124" s="6"/>
      <c r="RO124" s="6"/>
      <c r="RP124" s="6"/>
      <c r="RQ124" s="6"/>
      <c r="RR124" s="6"/>
      <c r="RS124" s="6"/>
      <c r="RT124" s="6"/>
      <c r="RU124" s="6"/>
      <c r="RV124" s="6"/>
      <c r="RW124" s="6"/>
      <c r="RX124" s="6"/>
      <c r="RY124" s="6"/>
      <c r="RZ124" s="6"/>
      <c r="SA124" s="6"/>
      <c r="SB124" s="6"/>
      <c r="SC124" s="6"/>
      <c r="SD124" s="6"/>
      <c r="SE124" s="6"/>
      <c r="SF124" s="6"/>
      <c r="SG124" s="6"/>
      <c r="SH124" s="6"/>
      <c r="SI124" s="6"/>
      <c r="SJ124" s="6"/>
      <c r="SK124" s="6"/>
      <c r="SL124" s="6"/>
      <c r="SM124" s="6"/>
      <c r="SN124" s="6"/>
      <c r="SO124" s="6"/>
      <c r="SP124" s="6"/>
      <c r="SQ124" s="6"/>
      <c r="SR124" s="6"/>
      <c r="SS124" s="6"/>
      <c r="ST124" s="6"/>
      <c r="SU124" s="6"/>
      <c r="SV124" s="6"/>
      <c r="SW124" s="6"/>
      <c r="SX124" s="6"/>
      <c r="SY124" s="6"/>
      <c r="SZ124" s="6"/>
      <c r="TA124" s="6"/>
      <c r="TB124" s="6"/>
      <c r="TC124" s="6"/>
      <c r="TD124" s="6"/>
      <c r="TE124" s="6"/>
      <c r="TF124" s="6"/>
      <c r="TG124" s="6"/>
      <c r="TH124" s="6"/>
      <c r="TI124" s="6"/>
      <c r="TJ124" s="6"/>
      <c r="TK124" s="6"/>
      <c r="TL124" s="6"/>
      <c r="TM124" s="6"/>
      <c r="TN124" s="6"/>
      <c r="TO124" s="6"/>
      <c r="TP124" s="6"/>
      <c r="TQ124" s="6"/>
      <c r="TR124" s="6"/>
      <c r="TS124" s="6"/>
      <c r="TT124" s="6"/>
      <c r="TU124" s="6"/>
      <c r="TV124" s="6"/>
      <c r="TW124" s="6"/>
      <c r="TX124" s="6"/>
      <c r="TY124" s="6"/>
      <c r="TZ124" s="6"/>
      <c r="UA124" s="6"/>
      <c r="UB124" s="6"/>
      <c r="UC124" s="6"/>
      <c r="UD124" s="6"/>
      <c r="UE124" s="6"/>
      <c r="UF124" s="6"/>
      <c r="UG124" s="6"/>
      <c r="UH124" s="6"/>
      <c r="UI124" s="6"/>
      <c r="UJ124" s="6"/>
      <c r="UK124" s="6"/>
      <c r="UL124" s="6"/>
      <c r="UM124" s="6"/>
      <c r="UN124" s="6"/>
      <c r="UO124" s="6"/>
      <c r="UP124" s="6"/>
      <c r="UQ124" s="6"/>
      <c r="UR124" s="6"/>
      <c r="US124" s="6"/>
      <c r="UT124" s="6"/>
      <c r="UU124" s="6"/>
      <c r="UV124" s="6"/>
      <c r="UW124" s="6"/>
      <c r="UX124" s="6"/>
      <c r="UY124" s="6"/>
      <c r="UZ124" s="6"/>
      <c r="VA124" s="6"/>
      <c r="VB124" s="6"/>
      <c r="VC124" s="6"/>
      <c r="VD124" s="6"/>
      <c r="VE124" s="6"/>
      <c r="VF124" s="6"/>
      <c r="VG124" s="6"/>
      <c r="VH124" s="6"/>
      <c r="VI124" s="6"/>
      <c r="VJ124" s="6"/>
      <c r="VK124" s="6"/>
      <c r="VL124" s="6"/>
      <c r="VM124" s="6"/>
      <c r="VN124" s="6"/>
      <c r="VO124" s="6"/>
      <c r="VP124" s="6"/>
      <c r="VQ124" s="6"/>
      <c r="VR124" s="6"/>
      <c r="VS124" s="6"/>
      <c r="VT124" s="6"/>
      <c r="VU124" s="6"/>
      <c r="VV124" s="6"/>
      <c r="VW124" s="6"/>
      <c r="VX124" s="6"/>
      <c r="VY124" s="6"/>
      <c r="VZ124" s="6"/>
      <c r="WA124" s="6"/>
      <c r="WB124" s="6"/>
      <c r="WC124" s="6"/>
      <c r="WD124" s="6"/>
      <c r="WE124" s="6"/>
      <c r="WF124" s="6"/>
      <c r="WG124" s="6"/>
      <c r="WH124" s="6"/>
      <c r="WI124" s="6"/>
      <c r="WJ124" s="6"/>
      <c r="WK124" s="6"/>
      <c r="WL124" s="6"/>
      <c r="WM124" s="6"/>
      <c r="WN124" s="6"/>
      <c r="WO124" s="6"/>
      <c r="WP124" s="6"/>
      <c r="WQ124" s="6"/>
      <c r="WR124" s="6"/>
      <c r="WS124" s="6"/>
      <c r="WT124" s="6"/>
      <c r="WU124" s="6"/>
      <c r="WV124" s="6"/>
      <c r="WW124" s="6"/>
      <c r="WX124" s="6"/>
      <c r="WY124" s="6"/>
      <c r="WZ124" s="6"/>
      <c r="XA124" s="6"/>
      <c r="XB124" s="6"/>
      <c r="XC124" s="6"/>
      <c r="XD124" s="6"/>
      <c r="XE124" s="6"/>
      <c r="XF124" s="6"/>
      <c r="XG124" s="6"/>
      <c r="XH124" s="6"/>
      <c r="XI124" s="6"/>
      <c r="XJ124" s="6"/>
      <c r="XK124" s="6"/>
      <c r="XL124" s="6"/>
      <c r="XM124" s="6"/>
      <c r="XN124" s="6"/>
      <c r="XO124" s="6"/>
      <c r="XP124" s="6"/>
      <c r="XQ124" s="6"/>
      <c r="XR124" s="6"/>
      <c r="XS124" s="6"/>
      <c r="XT124" s="6"/>
      <c r="XU124" s="6"/>
      <c r="XV124" s="6"/>
      <c r="XW124" s="6"/>
      <c r="XX124" s="6"/>
      <c r="XY124" s="6"/>
      <c r="XZ124" s="6"/>
      <c r="YA124" s="6"/>
      <c r="YB124" s="6"/>
      <c r="YC124" s="6"/>
      <c r="YD124" s="6"/>
      <c r="YE124" s="6"/>
      <c r="YF124" s="6"/>
      <c r="YG124" s="6"/>
      <c r="YH124" s="6"/>
      <c r="YI124" s="6"/>
      <c r="YJ124" s="6"/>
      <c r="YK124" s="6"/>
      <c r="YL124" s="6"/>
      <c r="YM124" s="6"/>
      <c r="YN124" s="6"/>
      <c r="YO124" s="6"/>
      <c r="YP124" s="6"/>
      <c r="YQ124" s="6"/>
      <c r="YR124" s="6"/>
      <c r="YS124" s="6"/>
      <c r="YT124" s="6"/>
      <c r="YU124" s="6"/>
      <c r="YV124" s="6"/>
      <c r="YW124" s="6"/>
      <c r="YX124" s="6"/>
      <c r="YY124" s="6"/>
      <c r="YZ124" s="6"/>
      <c r="ZA124" s="6"/>
      <c r="ZB124" s="6"/>
      <c r="ZC124" s="6"/>
      <c r="ZD124" s="6"/>
      <c r="ZE124" s="6"/>
      <c r="ZF124" s="6"/>
      <c r="ZG124" s="6"/>
      <c r="ZH124" s="6"/>
      <c r="ZI124" s="6"/>
      <c r="ZJ124" s="6"/>
      <c r="ZK124" s="6"/>
      <c r="ZL124" s="6"/>
      <c r="ZM124" s="6"/>
      <c r="ZN124" s="6"/>
      <c r="ZO124" s="6"/>
      <c r="ZP124" s="6"/>
      <c r="ZQ124" s="6"/>
      <c r="ZR124" s="6"/>
      <c r="ZS124" s="6"/>
      <c r="ZT124" s="6"/>
      <c r="ZU124" s="6"/>
      <c r="ZV124" s="6"/>
      <c r="ZW124" s="6"/>
      <c r="ZX124" s="6"/>
      <c r="ZY124" s="6"/>
      <c r="ZZ124" s="6"/>
      <c r="AAA124" s="6"/>
      <c r="AAB124" s="6"/>
      <c r="AAC124" s="6"/>
      <c r="AAD124" s="6"/>
      <c r="AAE124" s="6"/>
      <c r="AAF124" s="6"/>
      <c r="AAG124" s="6"/>
      <c r="AAH124" s="6"/>
      <c r="AAI124" s="6"/>
      <c r="AAJ124" s="6"/>
      <c r="AAK124" s="6"/>
      <c r="AAL124" s="6"/>
      <c r="AAM124" s="6"/>
      <c r="AAN124" s="6"/>
      <c r="AAO124" s="6"/>
      <c r="AAP124" s="6"/>
      <c r="AAQ124" s="6"/>
      <c r="AAR124" s="6"/>
      <c r="AAS124" s="6"/>
      <c r="AAT124" s="6"/>
      <c r="AAU124" s="6"/>
      <c r="AAV124" s="6"/>
      <c r="AAW124" s="6"/>
      <c r="AAX124" s="6"/>
      <c r="AAY124" s="6"/>
      <c r="AAZ124" s="6"/>
      <c r="ABA124" s="6"/>
      <c r="ABB124" s="6"/>
      <c r="ABC124" s="6"/>
      <c r="ABD124" s="6"/>
      <c r="ABE124" s="6"/>
      <c r="ABF124" s="6"/>
      <c r="ABG124" s="6"/>
      <c r="ABH124" s="6"/>
      <c r="ABI124" s="6"/>
      <c r="ABJ124" s="6"/>
      <c r="ABK124" s="6"/>
      <c r="ABL124" s="6"/>
      <c r="ABM124" s="6"/>
      <c r="ABN124" s="6"/>
      <c r="ABO124" s="6"/>
      <c r="ABP124" s="6"/>
      <c r="ABQ124" s="6"/>
      <c r="ABR124" s="6"/>
      <c r="ABS124" s="6"/>
      <c r="ABT124" s="6"/>
      <c r="ABU124" s="6"/>
      <c r="ABV124" s="6"/>
      <c r="ABW124" s="6"/>
      <c r="ABX124" s="6"/>
      <c r="ABY124" s="6"/>
      <c r="ABZ124" s="6"/>
      <c r="ACA124" s="6"/>
      <c r="ACB124" s="6"/>
      <c r="ACC124" s="6"/>
      <c r="ACD124" s="6"/>
      <c r="ACE124" s="6"/>
      <c r="ACF124" s="6"/>
      <c r="ACG124" s="6"/>
      <c r="ACH124" s="6"/>
      <c r="ACI124" s="6"/>
      <c r="ACJ124" s="6"/>
      <c r="ACK124" s="6"/>
      <c r="ACL124" s="6"/>
      <c r="ACM124" s="6"/>
      <c r="ACN124" s="6"/>
      <c r="ACO124" s="6"/>
      <c r="ACP124" s="6"/>
      <c r="ACQ124" s="6"/>
      <c r="ACR124" s="6"/>
      <c r="ACS124" s="6"/>
      <c r="ACT124" s="6"/>
      <c r="ACU124" s="6"/>
      <c r="ACV124" s="6"/>
      <c r="ACW124" s="6"/>
      <c r="ACX124" s="6"/>
      <c r="ACY124" s="6"/>
      <c r="ACZ124" s="6"/>
      <c r="ADA124" s="6"/>
      <c r="ADB124" s="6"/>
      <c r="ADC124" s="6"/>
      <c r="ADD124" s="6"/>
      <c r="ADE124" s="6"/>
      <c r="ADF124" s="6"/>
      <c r="ADG124" s="6"/>
      <c r="ADH124" s="6"/>
      <c r="ADI124" s="6"/>
      <c r="ADJ124" s="6"/>
      <c r="ADK124" s="6"/>
      <c r="ADL124" s="6"/>
      <c r="ADM124" s="6"/>
      <c r="ADN124" s="6"/>
      <c r="ADO124" s="6"/>
      <c r="ADP124" s="6"/>
      <c r="ADQ124" s="6"/>
      <c r="ADR124" s="6"/>
      <c r="ADS124" s="6"/>
      <c r="ADT124" s="6"/>
      <c r="ADU124" s="6"/>
      <c r="ADV124" s="6"/>
      <c r="ADW124" s="6"/>
      <c r="ADX124" s="6"/>
      <c r="ADY124" s="6"/>
      <c r="ADZ124" s="6"/>
      <c r="AEA124" s="6"/>
      <c r="AEB124" s="6"/>
      <c r="AEC124" s="6"/>
      <c r="AED124" s="6"/>
      <c r="AEE124" s="6"/>
      <c r="AEF124" s="6"/>
      <c r="AEG124" s="6"/>
      <c r="AEH124" s="6"/>
      <c r="AEI124" s="6"/>
      <c r="AEJ124" s="6"/>
      <c r="AEK124" s="6"/>
      <c r="AEL124" s="6"/>
      <c r="AEM124" s="6"/>
      <c r="AEN124" s="6"/>
      <c r="AEO124" s="6"/>
      <c r="AEP124" s="6"/>
      <c r="AEQ124" s="6"/>
      <c r="AER124" s="6"/>
      <c r="AES124" s="6"/>
      <c r="AET124" s="6"/>
      <c r="AEU124" s="6"/>
      <c r="AEV124" s="6"/>
      <c r="AEW124" s="6"/>
      <c r="AEX124" s="6"/>
      <c r="AEY124" s="6"/>
      <c r="AEZ124" s="6"/>
      <c r="AFA124" s="6"/>
      <c r="AFB124" s="6"/>
      <c r="AFC124" s="6"/>
      <c r="AFD124" s="6"/>
      <c r="AFE124" s="6"/>
      <c r="AFF124" s="6"/>
      <c r="AFG124" s="6"/>
      <c r="AFH124" s="6"/>
      <c r="AFI124" s="6"/>
      <c r="AFJ124" s="6"/>
      <c r="AFK124" s="6"/>
      <c r="AFL124" s="6"/>
      <c r="AFM124" s="6"/>
      <c r="AFN124" s="6"/>
      <c r="AFO124" s="6"/>
      <c r="AFP124" s="6"/>
      <c r="AFQ124" s="6"/>
      <c r="AFR124" s="6"/>
      <c r="AFS124" s="6"/>
      <c r="AFT124" s="6"/>
      <c r="AFU124" s="6"/>
      <c r="AFV124" s="6"/>
      <c r="AFW124" s="6"/>
      <c r="AFX124" s="6"/>
      <c r="AFY124" s="6"/>
      <c r="AFZ124" s="6"/>
      <c r="AGA124" s="6"/>
      <c r="AGB124" s="6"/>
      <c r="AGC124" s="6"/>
      <c r="AGD124" s="6"/>
      <c r="AGE124" s="6"/>
      <c r="AGF124" s="6"/>
      <c r="AGG124" s="6"/>
      <c r="AGH124" s="6"/>
      <c r="AGI124" s="6"/>
      <c r="AGJ124" s="6"/>
      <c r="AGK124" s="6"/>
      <c r="AGL124" s="6"/>
      <c r="AGM124" s="6"/>
      <c r="AGN124" s="6"/>
      <c r="AGO124" s="6"/>
      <c r="AGP124" s="6"/>
      <c r="AGQ124" s="6"/>
      <c r="AGR124" s="6"/>
      <c r="AGS124" s="6"/>
      <c r="AGT124" s="6"/>
      <c r="AGU124" s="6"/>
      <c r="AGV124" s="6"/>
      <c r="AGW124" s="6"/>
      <c r="AGX124" s="6"/>
      <c r="AGY124" s="6"/>
      <c r="AGZ124" s="6"/>
      <c r="AHA124" s="6"/>
      <c r="AHB124" s="6"/>
      <c r="AHC124" s="6"/>
      <c r="AHD124" s="6"/>
      <c r="AHE124" s="6"/>
      <c r="AHF124" s="6"/>
      <c r="AHG124" s="6"/>
      <c r="AHH124" s="6"/>
      <c r="AHI124" s="6"/>
      <c r="AHJ124" s="6"/>
      <c r="AHK124" s="6"/>
      <c r="AHL124" s="6"/>
      <c r="AHM124" s="6"/>
      <c r="AHN124" s="6"/>
      <c r="AHO124" s="6"/>
      <c r="AHP124" s="6"/>
      <c r="AHQ124" s="6"/>
      <c r="AHR124" s="6"/>
      <c r="AHS124" s="6"/>
      <c r="AHT124" s="6"/>
      <c r="AHU124" s="6"/>
      <c r="AHV124" s="6"/>
      <c r="AHW124" s="6"/>
      <c r="AHX124" s="6"/>
      <c r="AHY124" s="6"/>
      <c r="AHZ124" s="6"/>
      <c r="AIA124" s="6"/>
      <c r="AIB124" s="6"/>
      <c r="AIC124" s="6"/>
      <c r="AID124" s="6"/>
      <c r="AIE124" s="6"/>
      <c r="AIF124" s="6"/>
      <c r="AIG124" s="6"/>
      <c r="AIH124" s="6"/>
      <c r="AII124" s="6"/>
      <c r="AIJ124" s="6"/>
      <c r="AIK124" s="6"/>
      <c r="AIL124" s="6"/>
      <c r="AIM124" s="6"/>
      <c r="AIN124" s="6"/>
      <c r="AIO124" s="6"/>
      <c r="AIP124" s="6"/>
      <c r="AIQ124" s="6"/>
      <c r="AIR124" s="6"/>
      <c r="AIS124" s="6"/>
      <c r="AIT124" s="6"/>
      <c r="AIU124" s="6"/>
      <c r="AIV124" s="6"/>
      <c r="AIW124" s="6"/>
      <c r="AIX124" s="6"/>
      <c r="AIY124" s="6"/>
      <c r="AIZ124" s="6"/>
      <c r="AJA124" s="6"/>
      <c r="AJB124" s="6"/>
      <c r="AJC124" s="6"/>
      <c r="AJD124" s="6"/>
      <c r="AJE124" s="6"/>
      <c r="AJF124" s="6"/>
      <c r="AJG124" s="6"/>
      <c r="AJH124" s="6"/>
      <c r="AJI124" s="6"/>
      <c r="AJJ124" s="6"/>
      <c r="AJK124" s="6"/>
      <c r="AJL124" s="6"/>
      <c r="AJM124" s="6"/>
      <c r="AJN124" s="6"/>
      <c r="AJO124" s="6"/>
      <c r="AJP124" s="6"/>
      <c r="AJQ124" s="6"/>
      <c r="AJR124" s="6"/>
      <c r="AJS124" s="6"/>
      <c r="AJT124" s="6"/>
      <c r="AJU124" s="6"/>
      <c r="AJV124" s="6"/>
      <c r="AJW124" s="6"/>
      <c r="AJX124" s="6"/>
      <c r="AJY124" s="6"/>
      <c r="AJZ124" s="6"/>
      <c r="AKA124" s="6"/>
      <c r="AKB124" s="6"/>
      <c r="AKC124" s="6"/>
      <c r="AKD124" s="6"/>
      <c r="AKE124" s="6"/>
      <c r="AKF124" s="6"/>
      <c r="AKG124" s="6"/>
      <c r="AKH124" s="6"/>
      <c r="AKI124" s="6"/>
      <c r="AKJ124" s="6"/>
      <c r="AKK124" s="6"/>
      <c r="AKL124" s="6"/>
      <c r="AKM124" s="6"/>
      <c r="AKN124" s="6"/>
      <c r="AKO124" s="6"/>
      <c r="AKP124" s="6"/>
      <c r="AKQ124" s="6"/>
      <c r="AKR124" s="6"/>
      <c r="AKS124" s="6"/>
      <c r="AKT124" s="6"/>
      <c r="AKU124" s="6"/>
      <c r="AKV124" s="6"/>
      <c r="AKW124" s="6"/>
      <c r="AKX124" s="6"/>
      <c r="AKY124" s="6"/>
      <c r="AKZ124" s="6"/>
      <c r="ALA124" s="6"/>
      <c r="ALB124" s="6"/>
      <c r="ALC124" s="6"/>
      <c r="ALD124" s="6"/>
      <c r="ALE124" s="6"/>
      <c r="ALF124" s="6"/>
      <c r="ALG124" s="6"/>
      <c r="ALH124" s="6"/>
      <c r="ALI124" s="6"/>
      <c r="ALJ124" s="6"/>
      <c r="ALK124" s="6"/>
      <c r="ALL124" s="6"/>
      <c r="ALM124" s="6"/>
      <c r="ALN124" s="6"/>
      <c r="ALO124" s="6"/>
      <c r="ALP124" s="6"/>
      <c r="ALQ124" s="6"/>
      <c r="ALR124" s="6"/>
      <c r="ALS124" s="6"/>
      <c r="ALT124" s="6"/>
      <c r="ALU124" s="6"/>
      <c r="ALV124" s="6"/>
      <c r="ALW124" s="6"/>
      <c r="ALX124" s="6"/>
      <c r="ALY124" s="6"/>
      <c r="ALZ124" s="6"/>
      <c r="AMA124" s="6"/>
      <c r="AMB124" s="6"/>
      <c r="AMC124" s="6"/>
      <c r="AMD124" s="6"/>
      <c r="AME124" s="6"/>
      <c r="AMF124" s="6"/>
      <c r="AMG124" s="6"/>
      <c r="AMH124" s="6"/>
      <c r="AMI124" s="6"/>
      <c r="AMJ124" s="6"/>
      <c r="AMK124" s="6"/>
      <c r="AML124" s="6"/>
      <c r="AMM124" s="6"/>
      <c r="AMN124" s="6"/>
      <c r="AMO124" s="6"/>
      <c r="AMP124" s="6"/>
      <c r="AMQ124" s="6"/>
      <c r="AMR124" s="6"/>
      <c r="AMS124" s="6"/>
      <c r="AMT124" s="6"/>
      <c r="AMU124" s="6"/>
      <c r="AMV124" s="6"/>
      <c r="AMW124" s="6"/>
      <c r="AMX124" s="6"/>
      <c r="AMY124" s="6"/>
      <c r="AMZ124" s="6"/>
      <c r="ANA124" s="6"/>
      <c r="ANB124" s="6"/>
      <c r="ANC124" s="6"/>
      <c r="AND124" s="6"/>
      <c r="ANE124" s="6"/>
      <c r="ANF124" s="6"/>
      <c r="ANG124" s="6"/>
      <c r="ANH124" s="6"/>
      <c r="ANI124" s="6"/>
      <c r="ANJ124" s="6"/>
      <c r="ANK124" s="6"/>
      <c r="ANL124" s="6"/>
      <c r="ANM124" s="6"/>
      <c r="ANN124" s="6"/>
      <c r="ANO124" s="6"/>
      <c r="ANP124" s="6"/>
      <c r="ANQ124" s="6"/>
      <c r="ANR124" s="6"/>
      <c r="ANS124" s="6"/>
      <c r="ANT124" s="6"/>
      <c r="ANU124" s="6"/>
      <c r="ANV124" s="6"/>
      <c r="ANW124" s="6"/>
      <c r="ANX124" s="6"/>
      <c r="ANY124" s="6"/>
      <c r="ANZ124" s="6"/>
      <c r="AOA124" s="6"/>
      <c r="AOB124" s="6"/>
      <c r="AOC124" s="6"/>
      <c r="AOD124" s="6"/>
      <c r="AOE124" s="6"/>
      <c r="AOF124" s="6"/>
      <c r="AOG124" s="6"/>
      <c r="AOH124" s="6"/>
      <c r="AOI124" s="6"/>
      <c r="AOJ124" s="6"/>
      <c r="AOK124" s="6"/>
      <c r="AOL124" s="6"/>
      <c r="AOM124" s="6"/>
      <c r="AON124" s="6"/>
      <c r="AOO124" s="6"/>
      <c r="AOP124" s="6"/>
      <c r="AOQ124" s="6"/>
      <c r="AOR124" s="6"/>
      <c r="AOS124" s="6"/>
      <c r="AOT124" s="6"/>
      <c r="AOU124" s="6"/>
      <c r="AOV124" s="6"/>
      <c r="AOW124" s="6"/>
      <c r="AOX124" s="6"/>
      <c r="AOY124" s="6"/>
      <c r="AOZ124" s="6"/>
      <c r="APA124" s="6"/>
      <c r="APB124" s="6"/>
      <c r="APC124" s="6"/>
      <c r="APD124" s="6"/>
      <c r="APE124" s="6"/>
      <c r="APF124" s="6"/>
      <c r="APG124" s="6"/>
      <c r="APH124" s="6"/>
      <c r="API124" s="6"/>
      <c r="APJ124" s="6"/>
      <c r="APK124" s="6"/>
      <c r="APL124" s="6"/>
      <c r="APM124" s="6"/>
      <c r="APN124" s="6"/>
      <c r="APO124" s="6"/>
      <c r="APP124" s="6"/>
      <c r="APQ124" s="6"/>
      <c r="APR124" s="6"/>
      <c r="APS124" s="6"/>
      <c r="APT124" s="6"/>
      <c r="APU124" s="6"/>
      <c r="APV124" s="6"/>
      <c r="APW124" s="6"/>
      <c r="APX124" s="6"/>
      <c r="APY124" s="6"/>
      <c r="APZ124" s="6"/>
      <c r="AQA124" s="6"/>
      <c r="AQB124" s="6"/>
      <c r="AQC124" s="6"/>
      <c r="AQD124" s="6"/>
      <c r="AQE124" s="6"/>
      <c r="AQF124" s="6"/>
      <c r="AQG124" s="6"/>
      <c r="AQH124" s="6"/>
      <c r="AQI124" s="6"/>
      <c r="AQJ124" s="6"/>
      <c r="AQK124" s="6"/>
      <c r="AQL124" s="6"/>
      <c r="AQM124" s="6"/>
      <c r="AQN124" s="6"/>
      <c r="AQO124" s="6"/>
      <c r="AQP124" s="6"/>
      <c r="AQQ124" s="6"/>
      <c r="AQR124" s="6"/>
      <c r="AQS124" s="6"/>
      <c r="AQT124" s="6"/>
      <c r="AQU124" s="6"/>
      <c r="AQV124" s="6"/>
      <c r="AQW124" s="6"/>
      <c r="AQX124" s="6"/>
      <c r="AQY124" s="6"/>
      <c r="AQZ124" s="6"/>
      <c r="ARA124" s="6"/>
      <c r="ARB124" s="6"/>
      <c r="ARC124" s="6"/>
      <c r="ARD124" s="6"/>
      <c r="ARE124" s="6"/>
      <c r="ARF124" s="6"/>
      <c r="ARG124" s="6"/>
      <c r="ARH124" s="6"/>
      <c r="ARI124" s="6"/>
      <c r="ARJ124" s="6"/>
      <c r="ARK124" s="6"/>
      <c r="ARL124" s="6"/>
      <c r="ARM124" s="6"/>
      <c r="ARN124" s="6"/>
      <c r="ARO124" s="6"/>
      <c r="ARP124" s="6"/>
      <c r="ARQ124" s="6"/>
      <c r="ARR124" s="6"/>
      <c r="ARS124" s="6"/>
      <c r="ART124" s="6"/>
      <c r="ARU124" s="6"/>
      <c r="ARV124" s="6"/>
      <c r="ARW124" s="6"/>
      <c r="ARX124" s="6"/>
      <c r="ARY124" s="6"/>
      <c r="ARZ124" s="6"/>
      <c r="ASA124" s="6"/>
      <c r="ASB124" s="6"/>
      <c r="ASC124" s="6"/>
      <c r="ASD124" s="6"/>
      <c r="ASE124" s="6"/>
      <c r="ASF124" s="6"/>
      <c r="ASG124" s="6"/>
      <c r="ASH124" s="6"/>
      <c r="ASI124" s="6"/>
      <c r="ASJ124" s="6"/>
      <c r="ASK124" s="6"/>
      <c r="ASL124" s="6"/>
      <c r="ASM124" s="6"/>
      <c r="ASN124" s="6"/>
      <c r="ASO124" s="6"/>
      <c r="ASP124" s="6"/>
      <c r="ASQ124" s="6"/>
      <c r="ASR124" s="6"/>
      <c r="ASS124" s="6"/>
      <c r="AST124" s="6"/>
      <c r="ASU124" s="6"/>
      <c r="ASV124" s="6"/>
      <c r="ASW124" s="6"/>
      <c r="ASX124" s="6"/>
      <c r="ASY124" s="6"/>
      <c r="ASZ124" s="6"/>
      <c r="ATA124" s="6"/>
      <c r="ATB124" s="6"/>
      <c r="ATC124" s="6"/>
      <c r="ATD124" s="6"/>
      <c r="ATE124" s="6"/>
      <c r="ATF124" s="6"/>
      <c r="ATG124" s="6"/>
      <c r="ATH124" s="6"/>
      <c r="ATI124" s="6"/>
      <c r="ATJ124" s="6"/>
      <c r="ATK124" s="6"/>
      <c r="ATL124" s="6"/>
      <c r="ATM124" s="6"/>
      <c r="ATN124" s="6"/>
      <c r="ATO124" s="6"/>
      <c r="ATP124" s="6"/>
      <c r="ATQ124" s="6"/>
      <c r="ATR124" s="6"/>
      <c r="ATS124" s="6"/>
      <c r="ATT124" s="6"/>
      <c r="ATU124" s="6"/>
      <c r="ATV124" s="6"/>
      <c r="ATW124" s="6"/>
      <c r="ATX124" s="6"/>
      <c r="ATY124" s="6"/>
      <c r="ATZ124" s="6"/>
      <c r="AUA124" s="6"/>
      <c r="AUB124" s="6"/>
      <c r="AUC124" s="6"/>
      <c r="AUD124" s="6"/>
      <c r="AUE124" s="6"/>
      <c r="AUF124" s="6"/>
      <c r="AUG124" s="6"/>
      <c r="AUH124" s="6"/>
      <c r="AUI124" s="6"/>
      <c r="AUJ124" s="6"/>
      <c r="AUK124" s="6"/>
      <c r="AUL124" s="6"/>
      <c r="AUM124" s="6"/>
      <c r="AUN124" s="6"/>
      <c r="AUO124" s="6"/>
      <c r="AUP124" s="6"/>
      <c r="AUQ124" s="6"/>
      <c r="AUR124" s="6"/>
      <c r="AUS124" s="6"/>
      <c r="AUT124" s="6"/>
      <c r="AUU124" s="6"/>
      <c r="AUV124" s="6"/>
      <c r="AUW124" s="6"/>
      <c r="AUX124" s="6"/>
      <c r="AUY124" s="6"/>
      <c r="AUZ124" s="6"/>
      <c r="AVA124" s="6"/>
      <c r="AVB124" s="6"/>
      <c r="AVC124" s="6"/>
      <c r="AVD124" s="6"/>
      <c r="AVE124" s="6"/>
      <c r="AVF124" s="6"/>
      <c r="AVG124" s="6"/>
      <c r="AVH124" s="6"/>
      <c r="AVI124" s="6"/>
      <c r="AVJ124" s="6"/>
      <c r="AVK124" s="6"/>
      <c r="AVL124" s="6"/>
      <c r="AVM124" s="6"/>
      <c r="AVN124" s="6"/>
      <c r="AVO124" s="6"/>
      <c r="AVP124" s="6"/>
      <c r="AVQ124" s="6"/>
      <c r="AVR124" s="6"/>
      <c r="AVS124" s="6"/>
      <c r="AVT124" s="6"/>
      <c r="AVU124" s="6"/>
      <c r="AVV124" s="6"/>
      <c r="AVW124" s="6"/>
      <c r="AVX124" s="6"/>
      <c r="AVY124" s="6"/>
      <c r="AVZ124" s="6"/>
      <c r="AWA124" s="6"/>
      <c r="AWB124" s="6"/>
      <c r="AWC124" s="6"/>
      <c r="AWD124" s="6"/>
      <c r="AWE124" s="6"/>
      <c r="AWF124" s="6"/>
      <c r="AWG124" s="6"/>
      <c r="AWH124" s="6"/>
      <c r="AWI124" s="6"/>
      <c r="AWJ124" s="6"/>
      <c r="AWK124" s="6"/>
      <c r="AWL124" s="6"/>
      <c r="AWM124" s="6"/>
      <c r="AWN124" s="6"/>
      <c r="AWO124" s="6"/>
      <c r="AWP124" s="6"/>
      <c r="AWQ124" s="6"/>
      <c r="AWR124" s="6"/>
      <c r="AWS124" s="6"/>
      <c r="AWT124" s="6"/>
      <c r="AWU124" s="6"/>
      <c r="AWV124" s="6"/>
      <c r="AWW124" s="6"/>
      <c r="AWX124" s="6"/>
      <c r="AWY124" s="6"/>
      <c r="AWZ124" s="6"/>
      <c r="AXA124" s="6"/>
      <c r="AXB124" s="6"/>
      <c r="AXC124" s="6"/>
      <c r="AXD124" s="6"/>
      <c r="AXE124" s="6"/>
      <c r="AXF124" s="6"/>
      <c r="AXG124" s="6"/>
      <c r="AXH124" s="6"/>
      <c r="AXI124" s="6"/>
      <c r="AXJ124" s="6"/>
      <c r="AXK124" s="6"/>
      <c r="AXL124" s="6"/>
      <c r="AXM124" s="6"/>
      <c r="AXN124" s="6"/>
      <c r="AXO124" s="6"/>
      <c r="AXP124" s="6"/>
      <c r="AXQ124" s="6"/>
      <c r="AXR124" s="6"/>
      <c r="AXS124" s="6"/>
      <c r="AXT124" s="6"/>
      <c r="AXU124" s="6"/>
      <c r="AXV124" s="6"/>
      <c r="AXW124" s="6"/>
      <c r="AXX124" s="6"/>
      <c r="AXY124" s="6"/>
      <c r="AXZ124" s="6"/>
      <c r="AYA124" s="6"/>
      <c r="AYB124" s="6"/>
      <c r="AYC124" s="6"/>
      <c r="AYD124" s="6"/>
      <c r="AYE124" s="6"/>
      <c r="AYF124" s="6"/>
      <c r="AYG124" s="6"/>
      <c r="AYH124" s="6"/>
      <c r="AYI124" s="6"/>
      <c r="AYJ124" s="6"/>
      <c r="AYK124" s="6"/>
      <c r="AYL124" s="6"/>
      <c r="AYM124" s="6"/>
      <c r="AYN124" s="6"/>
      <c r="AYO124" s="6"/>
      <c r="AYP124" s="6"/>
      <c r="AYQ124" s="6"/>
      <c r="AYR124" s="6"/>
      <c r="AYS124" s="6"/>
      <c r="AYT124" s="6"/>
      <c r="AYU124" s="6"/>
      <c r="AYV124" s="6"/>
      <c r="AYW124" s="6"/>
      <c r="AYX124" s="6"/>
      <c r="AYY124" s="6"/>
      <c r="AYZ124" s="6"/>
      <c r="AZA124" s="6"/>
      <c r="AZB124" s="6"/>
      <c r="AZC124" s="6"/>
      <c r="AZD124" s="6"/>
      <c r="AZE124" s="6"/>
      <c r="AZF124" s="6"/>
      <c r="AZG124" s="6"/>
      <c r="AZH124" s="6"/>
      <c r="AZI124" s="6"/>
      <c r="AZJ124" s="6"/>
      <c r="AZK124" s="6"/>
      <c r="AZL124" s="6"/>
      <c r="AZM124" s="6"/>
      <c r="AZN124" s="6"/>
      <c r="AZO124" s="6"/>
      <c r="AZP124" s="6"/>
      <c r="AZQ124" s="6"/>
      <c r="AZR124" s="6"/>
      <c r="AZS124" s="6"/>
      <c r="AZT124" s="6"/>
      <c r="AZU124" s="6"/>
      <c r="AZV124" s="6"/>
      <c r="AZW124" s="6"/>
      <c r="AZX124" s="6"/>
      <c r="AZY124" s="6"/>
      <c r="AZZ124" s="6"/>
      <c r="BAA124" s="6"/>
      <c r="BAB124" s="6"/>
      <c r="BAC124" s="6"/>
      <c r="BAD124" s="6"/>
      <c r="BAE124" s="6"/>
      <c r="BAF124" s="6"/>
      <c r="BAG124" s="6"/>
      <c r="BAH124" s="6"/>
      <c r="BAI124" s="6"/>
      <c r="BAJ124" s="6"/>
      <c r="BAK124" s="6"/>
      <c r="BAL124" s="6"/>
      <c r="BAM124" s="6"/>
      <c r="BAN124" s="6"/>
      <c r="BAO124" s="6"/>
      <c r="BAP124" s="6"/>
      <c r="BAQ124" s="6"/>
      <c r="BAR124" s="6"/>
      <c r="BAS124" s="6"/>
      <c r="BAT124" s="6"/>
      <c r="BAU124" s="6"/>
      <c r="BAV124" s="6"/>
      <c r="BAW124" s="6"/>
      <c r="BAX124" s="6"/>
      <c r="BAY124" s="6"/>
      <c r="BAZ124" s="6"/>
      <c r="BBA124" s="6"/>
      <c r="BBB124" s="6"/>
      <c r="BBC124" s="6"/>
      <c r="BBD124" s="6"/>
      <c r="BBE124" s="6"/>
      <c r="BBF124" s="6"/>
      <c r="BBG124" s="6"/>
      <c r="BBH124" s="6"/>
      <c r="BBI124" s="6"/>
      <c r="BBJ124" s="6"/>
      <c r="BBK124" s="6"/>
      <c r="BBL124" s="6"/>
      <c r="BBM124" s="6"/>
      <c r="BBN124" s="6"/>
      <c r="BBO124" s="6"/>
      <c r="BBP124" s="6"/>
      <c r="BBQ124" s="6"/>
      <c r="BBR124" s="6"/>
      <c r="BBS124" s="6"/>
      <c r="BBT124" s="6"/>
      <c r="BBU124" s="6"/>
      <c r="BBV124" s="6"/>
      <c r="BBW124" s="6"/>
      <c r="BBX124" s="6"/>
      <c r="BBY124" s="6"/>
      <c r="BBZ124" s="6"/>
      <c r="BCA124" s="6"/>
      <c r="BCB124" s="6"/>
      <c r="BCC124" s="6"/>
      <c r="BCD124" s="6"/>
      <c r="BCE124" s="6"/>
      <c r="BCF124" s="6"/>
      <c r="BCG124" s="6"/>
      <c r="BCH124" s="6"/>
      <c r="BCI124" s="6"/>
      <c r="BCJ124" s="6"/>
      <c r="BCK124" s="6"/>
      <c r="BCL124" s="6"/>
      <c r="BCM124" s="6"/>
      <c r="BCN124" s="6"/>
      <c r="BCO124" s="6"/>
      <c r="BCP124" s="6"/>
      <c r="BCQ124" s="6"/>
      <c r="BCR124" s="6"/>
      <c r="BCS124" s="6"/>
      <c r="BCT124" s="6"/>
      <c r="BCU124" s="6"/>
      <c r="BCV124" s="6"/>
      <c r="BCW124" s="6"/>
      <c r="BCX124" s="6"/>
      <c r="BCY124" s="6"/>
      <c r="BCZ124" s="6"/>
      <c r="BDA124" s="6"/>
      <c r="BDB124" s="6"/>
      <c r="BDC124" s="6"/>
      <c r="BDD124" s="6"/>
      <c r="BDE124" s="6"/>
      <c r="BDF124" s="6"/>
      <c r="BDG124" s="6"/>
      <c r="BDH124" s="6"/>
      <c r="BDI124" s="6"/>
      <c r="BDJ124" s="6"/>
      <c r="BDK124" s="6"/>
      <c r="BDL124" s="6"/>
      <c r="BDM124" s="6"/>
      <c r="BDN124" s="6"/>
      <c r="BDO124" s="6"/>
      <c r="BDP124" s="6"/>
      <c r="BDQ124" s="6"/>
      <c r="BDR124" s="6"/>
      <c r="BDS124" s="6"/>
      <c r="BDT124" s="6"/>
      <c r="BDU124" s="6"/>
      <c r="BDV124" s="6"/>
      <c r="BDW124" s="6"/>
      <c r="BDX124" s="6"/>
      <c r="BDY124" s="6"/>
      <c r="BDZ124" s="6"/>
      <c r="BEA124" s="6"/>
      <c r="BEB124" s="6"/>
      <c r="BEC124" s="6"/>
      <c r="BED124" s="6"/>
      <c r="BEE124" s="6"/>
      <c r="BEF124" s="6"/>
      <c r="BEG124" s="6"/>
      <c r="BEH124" s="6"/>
      <c r="BEI124" s="6"/>
      <c r="BEJ124" s="6"/>
      <c r="BEK124" s="6"/>
      <c r="BEL124" s="6"/>
      <c r="BEM124" s="6"/>
      <c r="BEN124" s="6"/>
      <c r="BEO124" s="6"/>
      <c r="BEP124" s="6"/>
      <c r="BEQ124" s="6"/>
      <c r="BER124" s="6"/>
      <c r="BES124" s="6"/>
      <c r="BET124" s="6"/>
      <c r="BEU124" s="6"/>
      <c r="BEV124" s="6"/>
      <c r="BEW124" s="6"/>
      <c r="BEX124" s="6"/>
      <c r="BEY124" s="6"/>
      <c r="BEZ124" s="6"/>
      <c r="BFA124" s="6"/>
      <c r="BFB124" s="6"/>
      <c r="BFC124" s="6"/>
      <c r="BFD124" s="6"/>
      <c r="BFE124" s="6"/>
      <c r="BFF124" s="6"/>
      <c r="BFG124" s="6"/>
      <c r="BFH124" s="6"/>
      <c r="BFI124" s="6"/>
      <c r="BFJ124" s="6"/>
      <c r="BFK124" s="6"/>
      <c r="BFL124" s="6"/>
      <c r="BFM124" s="6"/>
      <c r="BFN124" s="6"/>
      <c r="BFO124" s="6"/>
      <c r="BFP124" s="6"/>
      <c r="BFQ124" s="6"/>
      <c r="BFR124" s="6"/>
      <c r="BFS124" s="6"/>
      <c r="BFT124" s="6"/>
      <c r="BFU124" s="6"/>
      <c r="BFV124" s="6"/>
      <c r="BFW124" s="6"/>
      <c r="BFX124" s="6"/>
      <c r="BFY124" s="6"/>
      <c r="BFZ124" s="6"/>
      <c r="BGA124" s="6"/>
      <c r="BGB124" s="6"/>
      <c r="BGC124" s="6"/>
      <c r="BGD124" s="6"/>
      <c r="BGE124" s="6"/>
      <c r="BGF124" s="6"/>
      <c r="BGG124" s="6"/>
      <c r="BGH124" s="6"/>
      <c r="BGI124" s="6"/>
      <c r="BGJ124" s="6"/>
      <c r="BGK124" s="6"/>
      <c r="BGL124" s="6"/>
      <c r="BGM124" s="6"/>
      <c r="BGN124" s="6"/>
      <c r="BGO124" s="6"/>
      <c r="BGP124" s="6"/>
      <c r="BGQ124" s="6"/>
      <c r="BGR124" s="6"/>
      <c r="BGS124" s="6"/>
      <c r="BGT124" s="6"/>
      <c r="BGU124" s="6"/>
      <c r="BGV124" s="6"/>
      <c r="BGW124" s="6"/>
      <c r="BGX124" s="6"/>
      <c r="BGY124" s="6"/>
      <c r="BGZ124" s="6"/>
      <c r="BHA124" s="6"/>
      <c r="BHB124" s="6"/>
      <c r="BHC124" s="6"/>
      <c r="BHD124" s="6"/>
      <c r="BHE124" s="6"/>
      <c r="BHF124" s="6"/>
      <c r="BHG124" s="6"/>
      <c r="BHH124" s="6"/>
      <c r="BHI124" s="6"/>
      <c r="BHJ124" s="6"/>
      <c r="BHK124" s="6"/>
      <c r="BHL124" s="6"/>
      <c r="BHM124" s="6"/>
      <c r="BHN124" s="6"/>
      <c r="BHO124" s="6"/>
      <c r="BHP124" s="6"/>
      <c r="BHQ124" s="6"/>
      <c r="BHR124" s="6"/>
      <c r="BHS124" s="6"/>
      <c r="BHT124" s="6"/>
      <c r="BHU124" s="6"/>
      <c r="BHV124" s="6"/>
      <c r="BHW124" s="6"/>
      <c r="BHX124" s="6"/>
      <c r="BHY124" s="6"/>
      <c r="BHZ124" s="6"/>
      <c r="BIA124" s="6"/>
      <c r="BIB124" s="6"/>
      <c r="BIC124" s="6"/>
      <c r="BID124" s="6"/>
      <c r="BIE124" s="6"/>
      <c r="BIF124" s="6"/>
      <c r="BIG124" s="6"/>
      <c r="BIH124" s="6"/>
      <c r="BII124" s="6"/>
      <c r="BIJ124" s="6"/>
      <c r="BIK124" s="6"/>
      <c r="BIL124" s="6"/>
      <c r="BIM124" s="6"/>
      <c r="BIN124" s="6"/>
      <c r="BIO124" s="6"/>
      <c r="BIP124" s="6"/>
      <c r="BIQ124" s="6"/>
      <c r="BIR124" s="6"/>
      <c r="BIS124" s="6"/>
      <c r="BIT124" s="6"/>
      <c r="BIU124" s="6"/>
      <c r="BIV124" s="6"/>
      <c r="BIW124" s="6"/>
      <c r="BIX124" s="6"/>
      <c r="BIY124" s="6"/>
      <c r="BIZ124" s="6"/>
      <c r="BJA124" s="6"/>
      <c r="BJB124" s="6"/>
      <c r="BJC124" s="6"/>
      <c r="BJD124" s="6"/>
      <c r="BJE124" s="6"/>
      <c r="BJF124" s="6"/>
      <c r="BJG124" s="6"/>
      <c r="BJH124" s="6"/>
      <c r="BJI124" s="6"/>
      <c r="BJJ124" s="6"/>
      <c r="BJK124" s="6"/>
      <c r="BJL124" s="6"/>
      <c r="BJM124" s="6"/>
      <c r="BJN124" s="6"/>
      <c r="BJO124" s="6"/>
      <c r="BJP124" s="6"/>
      <c r="BJQ124" s="6"/>
      <c r="BJR124" s="6"/>
      <c r="BJS124" s="6"/>
      <c r="BJT124" s="6"/>
      <c r="BJU124" s="6"/>
      <c r="BJV124" s="6"/>
      <c r="BJW124" s="6"/>
      <c r="BJX124" s="6"/>
      <c r="BJY124" s="6"/>
      <c r="BJZ124" s="6"/>
      <c r="BKA124" s="6"/>
      <c r="BKB124" s="6"/>
      <c r="BKC124" s="6"/>
      <c r="BKD124" s="6"/>
      <c r="BKE124" s="6"/>
      <c r="BKF124" s="6"/>
      <c r="BKG124" s="6"/>
      <c r="BKH124" s="6"/>
      <c r="BKI124" s="6"/>
      <c r="BKJ124" s="6"/>
      <c r="BKK124" s="6"/>
      <c r="BKL124" s="6"/>
      <c r="BKM124" s="6"/>
      <c r="BKN124" s="6"/>
      <c r="BKO124" s="6"/>
      <c r="BKP124" s="6"/>
      <c r="BKQ124" s="6"/>
      <c r="BKR124" s="6"/>
      <c r="BKS124" s="6"/>
      <c r="BKT124" s="6"/>
      <c r="BKU124" s="6"/>
      <c r="BKV124" s="6"/>
      <c r="BKW124" s="6"/>
      <c r="BKX124" s="6"/>
      <c r="BKY124" s="6"/>
      <c r="BKZ124" s="6"/>
      <c r="BLA124" s="6"/>
      <c r="BLB124" s="6"/>
      <c r="BLC124" s="6"/>
      <c r="BLD124" s="6"/>
      <c r="BLE124" s="6"/>
      <c r="BLF124" s="6"/>
      <c r="BLG124" s="6"/>
      <c r="BLH124" s="6"/>
      <c r="BLI124" s="6"/>
      <c r="BLJ124" s="6"/>
      <c r="BLK124" s="6"/>
      <c r="BLL124" s="6"/>
      <c r="BLM124" s="6"/>
      <c r="BLN124" s="6"/>
      <c r="BLO124" s="6"/>
      <c r="BLP124" s="6"/>
      <c r="BLQ124" s="6"/>
      <c r="BLR124" s="6"/>
      <c r="BLS124" s="6"/>
      <c r="BLT124" s="6"/>
      <c r="BLU124" s="6"/>
      <c r="BLV124" s="6"/>
      <c r="BLW124" s="6"/>
      <c r="BLX124" s="6"/>
      <c r="BLY124" s="6"/>
      <c r="BLZ124" s="6"/>
      <c r="BMA124" s="6"/>
      <c r="BMB124" s="6"/>
      <c r="BMC124" s="6"/>
      <c r="BMD124" s="6"/>
      <c r="BME124" s="6"/>
      <c r="BMF124" s="6"/>
      <c r="BMG124" s="6"/>
      <c r="BMH124" s="6"/>
      <c r="BMI124" s="6"/>
      <c r="BMJ124" s="6"/>
      <c r="BMK124" s="6"/>
      <c r="BML124" s="6"/>
      <c r="BMM124" s="6"/>
      <c r="BMN124" s="6"/>
      <c r="BMO124" s="6"/>
      <c r="BMP124" s="6"/>
      <c r="BMQ124" s="6"/>
      <c r="BMR124" s="6"/>
      <c r="BMS124" s="6"/>
      <c r="BMT124" s="6"/>
      <c r="BMU124" s="6"/>
      <c r="BMV124" s="6"/>
      <c r="BMW124" s="6"/>
      <c r="BMX124" s="6"/>
      <c r="BMY124" s="6"/>
      <c r="BMZ124" s="6"/>
      <c r="BNA124" s="6"/>
      <c r="BNB124" s="6"/>
      <c r="BNC124" s="6"/>
      <c r="BND124" s="6"/>
      <c r="BNE124" s="6"/>
      <c r="BNF124" s="6"/>
      <c r="BNG124" s="6"/>
      <c r="BNH124" s="6"/>
      <c r="BNI124" s="6"/>
      <c r="BNJ124" s="6"/>
      <c r="BNK124" s="6"/>
      <c r="BNL124" s="6"/>
      <c r="BNM124" s="6"/>
      <c r="BNN124" s="6"/>
      <c r="BNO124" s="6"/>
      <c r="BNP124" s="6"/>
      <c r="BNQ124" s="6"/>
      <c r="BNR124" s="6"/>
      <c r="BNS124" s="6"/>
      <c r="BNT124" s="6"/>
      <c r="BNU124" s="6"/>
      <c r="BNV124" s="6"/>
      <c r="BNW124" s="6"/>
      <c r="BNX124" s="6"/>
      <c r="BNY124" s="6"/>
      <c r="BNZ124" s="6"/>
      <c r="BOA124" s="6"/>
      <c r="BOB124" s="6"/>
      <c r="BOC124" s="6"/>
      <c r="BOD124" s="6"/>
      <c r="BOE124" s="6"/>
      <c r="BOF124" s="6"/>
      <c r="BOG124" s="6"/>
      <c r="BOH124" s="6"/>
      <c r="BOI124" s="6"/>
      <c r="BOJ124" s="6"/>
      <c r="BOK124" s="6"/>
      <c r="BOL124" s="6"/>
      <c r="BOM124" s="6"/>
      <c r="BON124" s="6"/>
      <c r="BOO124" s="6"/>
      <c r="BOP124" s="6"/>
      <c r="BOQ124" s="6"/>
      <c r="BOR124" s="6"/>
      <c r="BOS124" s="6"/>
      <c r="BOT124" s="6"/>
      <c r="BOU124" s="6"/>
      <c r="BOV124" s="6"/>
      <c r="BOW124" s="6"/>
      <c r="BOX124" s="6"/>
      <c r="BOY124" s="6"/>
      <c r="BOZ124" s="6"/>
      <c r="BPA124" s="6"/>
      <c r="BPB124" s="6"/>
      <c r="BPC124" s="6"/>
      <c r="BPD124" s="6"/>
      <c r="BPE124" s="6"/>
      <c r="BPF124" s="6"/>
      <c r="BPG124" s="6"/>
      <c r="BPH124" s="6"/>
      <c r="BPI124" s="6"/>
      <c r="BPJ124" s="6"/>
      <c r="BPK124" s="6"/>
      <c r="BPL124" s="6"/>
      <c r="BPM124" s="6"/>
      <c r="BPN124" s="6"/>
      <c r="BPO124" s="6"/>
      <c r="BPP124" s="6"/>
      <c r="BPQ124" s="6"/>
      <c r="BPR124" s="6"/>
      <c r="BPS124" s="6"/>
      <c r="BPT124" s="6"/>
      <c r="BPU124" s="6"/>
      <c r="BPV124" s="6"/>
      <c r="BPW124" s="6"/>
      <c r="BPX124" s="6"/>
      <c r="BPY124" s="6"/>
      <c r="BPZ124" s="6"/>
      <c r="BQA124" s="6"/>
      <c r="BQB124" s="6"/>
      <c r="BQC124" s="6"/>
      <c r="BQD124" s="6"/>
      <c r="BQE124" s="6"/>
      <c r="BQF124" s="6"/>
      <c r="BQG124" s="6"/>
      <c r="BQH124" s="6"/>
      <c r="BQI124" s="6"/>
      <c r="BQJ124" s="6"/>
      <c r="BQK124" s="6"/>
      <c r="BQL124" s="6"/>
      <c r="BQM124" s="6"/>
      <c r="BQN124" s="6"/>
      <c r="BQO124" s="6"/>
      <c r="BQP124" s="6"/>
      <c r="BQQ124" s="6"/>
      <c r="BQR124" s="6"/>
      <c r="BQS124" s="6"/>
      <c r="BQT124" s="6"/>
      <c r="BQU124" s="6"/>
      <c r="BQV124" s="6"/>
      <c r="BQW124" s="6"/>
      <c r="BQX124" s="6"/>
      <c r="BQY124" s="6"/>
      <c r="BQZ124" s="6"/>
      <c r="BRA124" s="6"/>
      <c r="BRB124" s="6"/>
      <c r="BRC124" s="6"/>
      <c r="BRD124" s="6"/>
      <c r="BRE124" s="6"/>
      <c r="BRF124" s="6"/>
      <c r="BRG124" s="6"/>
      <c r="BRH124" s="6"/>
      <c r="BRI124" s="6"/>
      <c r="BRJ124" s="6"/>
      <c r="BRK124" s="6"/>
      <c r="BRL124" s="6"/>
      <c r="BRM124" s="6"/>
      <c r="BRN124" s="6"/>
      <c r="BRO124" s="6"/>
      <c r="BRP124" s="6"/>
      <c r="BRQ124" s="6"/>
      <c r="BRR124" s="6"/>
      <c r="BRS124" s="6"/>
      <c r="BRT124" s="6"/>
      <c r="BRU124" s="6"/>
      <c r="BRV124" s="6"/>
      <c r="BRW124" s="6"/>
      <c r="BRX124" s="6"/>
      <c r="BRY124" s="6"/>
      <c r="BRZ124" s="6"/>
      <c r="BSA124" s="6"/>
      <c r="BSB124" s="6"/>
      <c r="BSC124" s="6"/>
      <c r="BSD124" s="6"/>
      <c r="BSE124" s="6"/>
      <c r="BSF124" s="6"/>
      <c r="BSG124" s="6"/>
      <c r="BSH124" s="6"/>
      <c r="BSI124" s="6"/>
      <c r="BSJ124" s="6"/>
      <c r="BSK124" s="6"/>
      <c r="BSL124" s="6"/>
      <c r="BSM124" s="6"/>
      <c r="BSN124" s="6"/>
      <c r="BSO124" s="6"/>
      <c r="BSP124" s="6"/>
      <c r="BSQ124" s="6"/>
      <c r="BSR124" s="6"/>
      <c r="BSS124" s="6"/>
      <c r="BST124" s="6"/>
      <c r="BSU124" s="6"/>
      <c r="BSV124" s="6"/>
      <c r="BSW124" s="6"/>
      <c r="BSX124" s="6"/>
      <c r="BSY124" s="6"/>
      <c r="BSZ124" s="6"/>
      <c r="BTA124" s="6"/>
      <c r="BTB124" s="6"/>
      <c r="BTC124" s="6"/>
      <c r="BTD124" s="6"/>
      <c r="BTE124" s="6"/>
      <c r="BTF124" s="6"/>
      <c r="BTG124" s="6"/>
      <c r="BTH124" s="6"/>
      <c r="BTI124" s="6"/>
      <c r="BTJ124" s="6"/>
      <c r="BTK124" s="6"/>
      <c r="BTL124" s="6"/>
      <c r="BTM124" s="6"/>
      <c r="BTN124" s="6"/>
      <c r="BTO124" s="6"/>
      <c r="BTP124" s="6"/>
      <c r="BTQ124" s="6"/>
      <c r="BTR124" s="6"/>
      <c r="BTS124" s="6"/>
      <c r="BTT124" s="6"/>
      <c r="BTU124" s="6"/>
      <c r="BTV124" s="6"/>
      <c r="BTW124" s="6"/>
      <c r="BTX124" s="6"/>
      <c r="BTY124" s="6"/>
      <c r="BTZ124" s="6"/>
      <c r="BUA124" s="6"/>
      <c r="BUB124" s="6"/>
      <c r="BUC124" s="6"/>
      <c r="BUD124" s="6"/>
      <c r="BUE124" s="6"/>
      <c r="BUF124" s="6"/>
      <c r="BUG124" s="6"/>
      <c r="BUH124" s="6"/>
      <c r="BUI124" s="6"/>
      <c r="BUJ124" s="6"/>
      <c r="BUK124" s="6"/>
      <c r="BUL124" s="6"/>
      <c r="BUM124" s="6"/>
      <c r="BUN124" s="6"/>
      <c r="BUO124" s="6"/>
      <c r="BUP124" s="6"/>
      <c r="BUQ124" s="6"/>
      <c r="BUR124" s="6"/>
      <c r="BUS124" s="6"/>
      <c r="BUT124" s="6"/>
      <c r="BUU124" s="6"/>
      <c r="BUV124" s="6"/>
      <c r="BUW124" s="6"/>
      <c r="BUX124" s="6"/>
      <c r="BUY124" s="6"/>
      <c r="BUZ124" s="6"/>
      <c r="BVA124" s="6"/>
      <c r="BVB124" s="6"/>
      <c r="BVC124" s="6"/>
      <c r="BVD124" s="6"/>
      <c r="BVE124" s="6"/>
      <c r="BVF124" s="6"/>
      <c r="BVG124" s="6"/>
      <c r="BVH124" s="6"/>
      <c r="BVI124" s="6"/>
      <c r="BVJ124" s="6"/>
      <c r="BVK124" s="6"/>
      <c r="BVL124" s="6"/>
      <c r="BVM124" s="6"/>
      <c r="BVN124" s="6"/>
      <c r="BVO124" s="6"/>
      <c r="BVP124" s="6"/>
      <c r="BVQ124" s="6"/>
      <c r="BVR124" s="6"/>
      <c r="BVS124" s="6"/>
      <c r="BVT124" s="6"/>
      <c r="BVU124" s="6"/>
      <c r="BVV124" s="6"/>
      <c r="BVW124" s="6"/>
      <c r="BVX124" s="6"/>
      <c r="BVY124" s="6"/>
      <c r="BVZ124" s="6"/>
      <c r="BWA124" s="6"/>
      <c r="BWB124" s="6"/>
      <c r="BWC124" s="6"/>
      <c r="BWD124" s="6"/>
      <c r="BWE124" s="6"/>
      <c r="BWF124" s="6"/>
      <c r="BWG124" s="6"/>
      <c r="BWH124" s="6"/>
      <c r="BWI124" s="6"/>
      <c r="BWJ124" s="6"/>
      <c r="BWK124" s="6"/>
      <c r="BWL124" s="6"/>
      <c r="BWM124" s="6"/>
      <c r="BWN124" s="6"/>
      <c r="BWO124" s="6"/>
      <c r="BWP124" s="6"/>
      <c r="BWQ124" s="6"/>
      <c r="BWR124" s="6"/>
      <c r="BWS124" s="6"/>
      <c r="BWT124" s="6"/>
      <c r="BWU124" s="6"/>
      <c r="BWV124" s="6"/>
      <c r="BWW124" s="6"/>
      <c r="BWX124" s="6"/>
      <c r="BWY124" s="6"/>
      <c r="BWZ124" s="6"/>
      <c r="BXA124" s="6"/>
      <c r="BXB124" s="6"/>
      <c r="BXC124" s="6"/>
      <c r="BXD124" s="6"/>
      <c r="BXE124" s="6"/>
      <c r="BXF124" s="6"/>
      <c r="BXG124" s="6"/>
      <c r="BXH124" s="6"/>
      <c r="BXI124" s="6"/>
      <c r="BXJ124" s="6"/>
      <c r="BXK124" s="6"/>
      <c r="BXL124" s="6"/>
      <c r="BXM124" s="6"/>
      <c r="BXN124" s="6"/>
      <c r="BXO124" s="6"/>
      <c r="BXP124" s="6"/>
      <c r="BXQ124" s="6"/>
      <c r="BXR124" s="6"/>
      <c r="BXS124" s="6"/>
      <c r="BXT124" s="6"/>
      <c r="BXU124" s="6"/>
      <c r="BXV124" s="6"/>
      <c r="BXW124" s="6"/>
      <c r="BXX124" s="6"/>
      <c r="BXY124" s="6"/>
      <c r="BXZ124" s="6"/>
      <c r="BYA124" s="6"/>
      <c r="BYB124" s="6"/>
      <c r="BYC124" s="6"/>
      <c r="BYD124" s="6"/>
      <c r="BYE124" s="6"/>
      <c r="BYF124" s="6"/>
      <c r="BYG124" s="6"/>
      <c r="BYH124" s="6"/>
      <c r="BYI124" s="6"/>
      <c r="BYJ124" s="6"/>
      <c r="BYK124" s="6"/>
      <c r="BYL124" s="6"/>
      <c r="BYM124" s="6"/>
      <c r="BYN124" s="6"/>
      <c r="BYO124" s="6"/>
      <c r="BYP124" s="6"/>
      <c r="BYQ124" s="6"/>
      <c r="BYR124" s="6"/>
      <c r="BYS124" s="6"/>
      <c r="BYT124" s="6"/>
      <c r="BYU124" s="6"/>
      <c r="BYV124" s="6"/>
      <c r="BYW124" s="6"/>
      <c r="BYX124" s="6"/>
      <c r="BYY124" s="6"/>
      <c r="BYZ124" s="6"/>
      <c r="BZA124" s="6"/>
      <c r="BZB124" s="6"/>
      <c r="BZC124" s="6"/>
      <c r="BZD124" s="6"/>
      <c r="BZE124" s="6"/>
      <c r="BZF124" s="6"/>
      <c r="BZG124" s="6"/>
      <c r="BZH124" s="6"/>
      <c r="BZI124" s="6"/>
      <c r="BZJ124" s="6"/>
      <c r="BZK124" s="6"/>
      <c r="BZL124" s="6"/>
      <c r="BZM124" s="6"/>
      <c r="BZN124" s="6"/>
      <c r="BZO124" s="6"/>
      <c r="BZP124" s="6"/>
      <c r="BZQ124" s="6"/>
      <c r="BZR124" s="6"/>
      <c r="BZS124" s="6"/>
      <c r="BZT124" s="6"/>
      <c r="BZU124" s="6"/>
      <c r="BZV124" s="6"/>
      <c r="BZW124" s="6"/>
      <c r="BZX124" s="6"/>
      <c r="BZY124" s="6"/>
      <c r="BZZ124" s="6"/>
      <c r="CAA124" s="6"/>
      <c r="CAB124" s="6"/>
      <c r="CAC124" s="6"/>
      <c r="CAD124" s="6"/>
      <c r="CAE124" s="6"/>
      <c r="CAF124" s="6"/>
      <c r="CAG124" s="6"/>
      <c r="CAH124" s="6"/>
      <c r="CAI124" s="6"/>
      <c r="CAJ124" s="6"/>
      <c r="CAK124" s="6"/>
      <c r="CAL124" s="6"/>
      <c r="CAM124" s="6"/>
      <c r="CAN124" s="6"/>
      <c r="CAO124" s="6"/>
      <c r="CAP124" s="6"/>
      <c r="CAQ124" s="6"/>
      <c r="CAR124" s="6"/>
      <c r="CAS124" s="6"/>
      <c r="CAT124" s="6"/>
      <c r="CAU124" s="6"/>
      <c r="CAV124" s="6"/>
      <c r="CAW124" s="6"/>
      <c r="CAX124" s="6"/>
      <c r="CAY124" s="6"/>
      <c r="CAZ124" s="6"/>
      <c r="CBA124" s="6"/>
      <c r="CBB124" s="6"/>
      <c r="CBC124" s="6"/>
      <c r="CBD124" s="6"/>
      <c r="CBE124" s="6"/>
      <c r="CBF124" s="6"/>
      <c r="CBG124" s="6"/>
      <c r="CBH124" s="6"/>
      <c r="CBI124" s="6"/>
      <c r="CBJ124" s="6"/>
      <c r="CBK124" s="6"/>
      <c r="CBL124" s="6"/>
      <c r="CBM124" s="6"/>
      <c r="CBN124" s="6"/>
      <c r="CBO124" s="6"/>
      <c r="CBP124" s="6"/>
      <c r="CBQ124" s="6"/>
      <c r="CBR124" s="6"/>
      <c r="CBS124" s="6"/>
      <c r="CBT124" s="6"/>
      <c r="CBU124" s="6"/>
      <c r="CBV124" s="6"/>
      <c r="CBW124" s="6"/>
      <c r="CBX124" s="6"/>
      <c r="CBY124" s="6"/>
      <c r="CBZ124" s="6"/>
      <c r="CCA124" s="6"/>
      <c r="CCB124" s="6"/>
      <c r="CCC124" s="6"/>
      <c r="CCD124" s="6"/>
      <c r="CCE124" s="6"/>
      <c r="CCF124" s="6"/>
      <c r="CCG124" s="6"/>
      <c r="CCH124" s="6"/>
      <c r="CCI124" s="6"/>
      <c r="CCJ124" s="6"/>
      <c r="CCK124" s="6"/>
      <c r="CCL124" s="6"/>
      <c r="CCM124" s="6"/>
      <c r="CCN124" s="6"/>
      <c r="CCO124" s="6"/>
      <c r="CCP124" s="6"/>
      <c r="CCQ124" s="6"/>
      <c r="CCR124" s="6"/>
      <c r="CCS124" s="6"/>
      <c r="CCT124" s="6"/>
      <c r="CCU124" s="6"/>
      <c r="CCV124" s="6"/>
      <c r="CCW124" s="6"/>
      <c r="CCX124" s="6"/>
      <c r="CCY124" s="6"/>
      <c r="CCZ124" s="6"/>
      <c r="CDA124" s="6"/>
      <c r="CDB124" s="6"/>
      <c r="CDC124" s="6"/>
      <c r="CDD124" s="6"/>
      <c r="CDE124" s="6"/>
      <c r="CDF124" s="6"/>
      <c r="CDG124" s="6"/>
      <c r="CDH124" s="6"/>
      <c r="CDI124" s="6"/>
      <c r="CDJ124" s="6"/>
      <c r="CDK124" s="6"/>
      <c r="CDL124" s="6"/>
      <c r="CDM124" s="6"/>
      <c r="CDN124" s="6"/>
      <c r="CDO124" s="6"/>
      <c r="CDP124" s="6"/>
      <c r="CDQ124" s="6"/>
      <c r="CDR124" s="6"/>
      <c r="CDS124" s="6"/>
      <c r="CDT124" s="6"/>
      <c r="CDU124" s="6"/>
      <c r="CDV124" s="6"/>
      <c r="CDW124" s="6"/>
      <c r="CDX124" s="6"/>
      <c r="CDY124" s="6"/>
      <c r="CDZ124" s="6"/>
      <c r="CEA124" s="6"/>
      <c r="CEB124" s="6"/>
      <c r="CEC124" s="6"/>
      <c r="CED124" s="6"/>
      <c r="CEE124" s="6"/>
      <c r="CEF124" s="6"/>
      <c r="CEG124" s="6"/>
      <c r="CEH124" s="6"/>
      <c r="CEI124" s="6"/>
      <c r="CEJ124" s="6"/>
      <c r="CEK124" s="6"/>
      <c r="CEL124" s="6"/>
      <c r="CEM124" s="6"/>
      <c r="CEN124" s="6"/>
      <c r="CEO124" s="6"/>
      <c r="CEP124" s="6"/>
      <c r="CEQ124" s="6"/>
      <c r="CER124" s="6"/>
      <c r="CES124" s="6"/>
      <c r="CET124" s="6"/>
      <c r="CEU124" s="6"/>
      <c r="CEV124" s="6"/>
      <c r="CEW124" s="6"/>
      <c r="CEX124" s="6"/>
      <c r="CEY124" s="6"/>
      <c r="CEZ124" s="6"/>
      <c r="CFA124" s="6"/>
      <c r="CFB124" s="6"/>
      <c r="CFC124" s="6"/>
      <c r="CFD124" s="6"/>
      <c r="CFE124" s="6"/>
      <c r="CFF124" s="6"/>
      <c r="CFG124" s="6"/>
      <c r="CFH124" s="6"/>
      <c r="CFI124" s="6"/>
      <c r="CFJ124" s="6"/>
      <c r="CFK124" s="6"/>
      <c r="CFL124" s="6"/>
      <c r="CFM124" s="6"/>
      <c r="CFN124" s="6"/>
      <c r="CFO124" s="6"/>
      <c r="CFP124" s="6"/>
      <c r="CFQ124" s="6"/>
      <c r="CFR124" s="6"/>
      <c r="CFS124" s="6"/>
      <c r="CFT124" s="6"/>
      <c r="CFU124" s="6"/>
      <c r="CFV124" s="6"/>
      <c r="CFW124" s="6"/>
      <c r="CFX124" s="6"/>
      <c r="CFY124" s="6"/>
      <c r="CFZ124" s="6"/>
      <c r="CGA124" s="6"/>
      <c r="CGB124" s="6"/>
      <c r="CGC124" s="6"/>
      <c r="CGD124" s="6"/>
      <c r="CGE124" s="6"/>
      <c r="CGF124" s="6"/>
      <c r="CGG124" s="6"/>
      <c r="CGH124" s="6"/>
      <c r="CGI124" s="6"/>
      <c r="CGJ124" s="6"/>
      <c r="CGK124" s="6"/>
      <c r="CGL124" s="6"/>
      <c r="CGM124" s="6"/>
      <c r="CGN124" s="6"/>
      <c r="CGO124" s="6"/>
      <c r="CGP124" s="6"/>
      <c r="CGQ124" s="6"/>
      <c r="CGR124" s="6"/>
      <c r="CGS124" s="6"/>
      <c r="CGT124" s="6"/>
      <c r="CGU124" s="6"/>
      <c r="CGV124" s="6"/>
      <c r="CGW124" s="6"/>
      <c r="CGX124" s="6"/>
      <c r="CGY124" s="6"/>
      <c r="CGZ124" s="6"/>
      <c r="CHA124" s="6"/>
      <c r="CHB124" s="6"/>
      <c r="CHC124" s="6"/>
      <c r="CHD124" s="6"/>
      <c r="CHE124" s="6"/>
      <c r="CHF124" s="6"/>
      <c r="CHG124" s="6"/>
      <c r="CHH124" s="6"/>
      <c r="CHI124" s="6"/>
      <c r="CHJ124" s="6"/>
      <c r="CHK124" s="6"/>
      <c r="CHL124" s="6"/>
      <c r="CHM124" s="6"/>
      <c r="CHN124" s="6"/>
      <c r="CHO124" s="6"/>
      <c r="CHP124" s="6"/>
      <c r="CHQ124" s="6"/>
      <c r="CHR124" s="6"/>
      <c r="CHS124" s="6"/>
      <c r="CHT124" s="6"/>
      <c r="CHU124" s="6"/>
      <c r="CHV124" s="6"/>
      <c r="CHW124" s="6"/>
      <c r="CHX124" s="6"/>
      <c r="CHY124" s="6"/>
      <c r="CHZ124" s="6"/>
      <c r="CIA124" s="6"/>
      <c r="CIB124" s="6"/>
      <c r="CIC124" s="6"/>
      <c r="CID124" s="6"/>
      <c r="CIE124" s="6"/>
      <c r="CIF124" s="6"/>
      <c r="CIG124" s="6"/>
      <c r="CIH124" s="6"/>
      <c r="CII124" s="6"/>
      <c r="CIJ124" s="6"/>
      <c r="CIK124" s="6"/>
      <c r="CIL124" s="6"/>
      <c r="CIM124" s="6"/>
      <c r="CIN124" s="6"/>
      <c r="CIO124" s="6"/>
      <c r="CIP124" s="6"/>
      <c r="CIQ124" s="6"/>
      <c r="CIR124" s="6"/>
      <c r="CIS124" s="6"/>
      <c r="CIT124" s="6"/>
      <c r="CIU124" s="6"/>
      <c r="CIV124" s="6"/>
      <c r="CIW124" s="6"/>
      <c r="CIX124" s="6"/>
      <c r="CIY124" s="6"/>
      <c r="CIZ124" s="6"/>
      <c r="CJA124" s="6"/>
      <c r="CJB124" s="6"/>
      <c r="CJC124" s="6"/>
      <c r="CJD124" s="6"/>
      <c r="CJE124" s="6"/>
      <c r="CJF124" s="6"/>
      <c r="CJG124" s="6"/>
      <c r="CJH124" s="6"/>
      <c r="CJI124" s="6"/>
      <c r="CJJ124" s="6"/>
      <c r="CJK124" s="6"/>
      <c r="CJL124" s="6"/>
      <c r="CJM124" s="6"/>
      <c r="CJN124" s="6"/>
      <c r="CJO124" s="6"/>
      <c r="CJP124" s="6"/>
      <c r="CJQ124" s="6"/>
      <c r="CJR124" s="6"/>
      <c r="CJS124" s="6"/>
      <c r="CJT124" s="6"/>
      <c r="CJU124" s="6"/>
      <c r="CJV124" s="6"/>
      <c r="CJW124" s="6"/>
      <c r="CJX124" s="6"/>
      <c r="CJY124" s="6"/>
      <c r="CJZ124" s="6"/>
      <c r="CKA124" s="6"/>
      <c r="CKB124" s="6"/>
      <c r="CKC124" s="6"/>
      <c r="CKD124" s="6"/>
      <c r="CKE124" s="6"/>
      <c r="CKF124" s="6"/>
      <c r="CKG124" s="6"/>
      <c r="CKH124" s="6"/>
      <c r="CKI124" s="6"/>
      <c r="CKJ124" s="6"/>
      <c r="CKK124" s="6"/>
      <c r="CKL124" s="6"/>
      <c r="CKM124" s="6"/>
      <c r="CKN124" s="6"/>
      <c r="CKO124" s="6"/>
      <c r="CKP124" s="6"/>
      <c r="CKQ124" s="6"/>
      <c r="CKR124" s="6"/>
      <c r="CKS124" s="6"/>
      <c r="CKT124" s="6"/>
      <c r="CKU124" s="6"/>
      <c r="CKV124" s="6"/>
      <c r="CKW124" s="6"/>
      <c r="CKX124" s="6"/>
      <c r="CKY124" s="6"/>
      <c r="CKZ124" s="6"/>
      <c r="CLA124" s="6"/>
      <c r="CLB124" s="6"/>
      <c r="CLC124" s="6"/>
      <c r="CLD124" s="6"/>
      <c r="CLE124" s="6"/>
      <c r="CLF124" s="6"/>
      <c r="CLG124" s="6"/>
      <c r="CLH124" s="6"/>
      <c r="CLI124" s="6"/>
      <c r="CLJ124" s="6"/>
      <c r="CLK124" s="6"/>
      <c r="CLL124" s="6"/>
      <c r="CLM124" s="6"/>
      <c r="CLN124" s="6"/>
      <c r="CLO124" s="6"/>
      <c r="CLP124" s="6"/>
      <c r="CLQ124" s="6"/>
      <c r="CLR124" s="6"/>
      <c r="CLS124" s="6"/>
      <c r="CLT124" s="6"/>
      <c r="CLU124" s="6"/>
      <c r="CLV124" s="6"/>
      <c r="CLW124" s="6"/>
      <c r="CLX124" s="6"/>
      <c r="CLY124" s="6"/>
      <c r="CLZ124" s="6"/>
      <c r="CMA124" s="6"/>
      <c r="CMB124" s="6"/>
      <c r="CMC124" s="6"/>
      <c r="CMD124" s="6"/>
      <c r="CME124" s="6"/>
      <c r="CMF124" s="6"/>
      <c r="CMG124" s="6"/>
      <c r="CMH124" s="6"/>
      <c r="CMI124" s="6"/>
      <c r="CMJ124" s="6"/>
      <c r="CMK124" s="6"/>
      <c r="CML124" s="6"/>
      <c r="CMM124" s="6"/>
      <c r="CMN124" s="6"/>
      <c r="CMO124" s="6"/>
      <c r="CMP124" s="6"/>
      <c r="CMQ124" s="6"/>
      <c r="CMR124" s="6"/>
      <c r="CMS124" s="6"/>
      <c r="CMT124" s="6"/>
      <c r="CMU124" s="6"/>
      <c r="CMV124" s="6"/>
      <c r="CMW124" s="6"/>
      <c r="CMX124" s="6"/>
      <c r="CMY124" s="6"/>
      <c r="CMZ124" s="6"/>
      <c r="CNA124" s="6"/>
      <c r="CNB124" s="6"/>
      <c r="CNC124" s="6"/>
      <c r="CND124" s="6"/>
      <c r="CNE124" s="6"/>
      <c r="CNF124" s="6"/>
      <c r="CNG124" s="6"/>
      <c r="CNH124" s="6"/>
      <c r="CNI124" s="6"/>
      <c r="CNJ124" s="6"/>
      <c r="CNK124" s="6"/>
      <c r="CNL124" s="6"/>
      <c r="CNM124" s="6"/>
      <c r="CNN124" s="6"/>
      <c r="CNO124" s="6"/>
      <c r="CNP124" s="6"/>
      <c r="CNQ124" s="6"/>
      <c r="CNR124" s="6"/>
      <c r="CNS124" s="6"/>
      <c r="CNT124" s="6"/>
      <c r="CNU124" s="6"/>
      <c r="CNV124" s="6"/>
      <c r="CNW124" s="6"/>
      <c r="CNX124" s="6"/>
      <c r="CNY124" s="6"/>
      <c r="CNZ124" s="6"/>
      <c r="COA124" s="6"/>
      <c r="COB124" s="6"/>
      <c r="COC124" s="6"/>
      <c r="COD124" s="6"/>
      <c r="COE124" s="6"/>
      <c r="COF124" s="6"/>
      <c r="COG124" s="6"/>
      <c r="COH124" s="6"/>
      <c r="COI124" s="6"/>
      <c r="COJ124" s="6"/>
      <c r="COK124" s="6"/>
      <c r="COL124" s="6"/>
      <c r="COM124" s="6"/>
      <c r="CON124" s="6"/>
      <c r="COO124" s="6"/>
      <c r="COP124" s="6"/>
      <c r="COQ124" s="6"/>
      <c r="COR124" s="6"/>
      <c r="COS124" s="6"/>
      <c r="COT124" s="6"/>
      <c r="COU124" s="6"/>
      <c r="COV124" s="6"/>
      <c r="COW124" s="6"/>
      <c r="COX124" s="6"/>
      <c r="COY124" s="6"/>
      <c r="COZ124" s="6"/>
      <c r="CPA124" s="6"/>
      <c r="CPB124" s="6"/>
      <c r="CPC124" s="6"/>
      <c r="CPD124" s="6"/>
      <c r="CPE124" s="6"/>
      <c r="CPF124" s="6"/>
      <c r="CPG124" s="6"/>
      <c r="CPH124" s="6"/>
      <c r="CPI124" s="6"/>
      <c r="CPJ124" s="6"/>
      <c r="CPK124" s="6"/>
      <c r="CPL124" s="6"/>
      <c r="CPM124" s="6"/>
      <c r="CPN124" s="6"/>
      <c r="CPO124" s="6"/>
      <c r="CPP124" s="6"/>
      <c r="CPQ124" s="6"/>
      <c r="CPR124" s="6"/>
      <c r="CPS124" s="6"/>
      <c r="CPT124" s="6"/>
      <c r="CPU124" s="6"/>
      <c r="CPV124" s="6"/>
      <c r="CPW124" s="6"/>
      <c r="CPX124" s="6"/>
      <c r="CPY124" s="6"/>
      <c r="CPZ124" s="6"/>
      <c r="CQA124" s="6"/>
      <c r="CQB124" s="6"/>
      <c r="CQC124" s="6"/>
      <c r="CQD124" s="6"/>
      <c r="CQE124" s="6"/>
      <c r="CQF124" s="6"/>
      <c r="CQG124" s="6"/>
      <c r="CQH124" s="6"/>
      <c r="CQI124" s="6"/>
      <c r="CQJ124" s="6"/>
      <c r="CQK124" s="6"/>
      <c r="CQL124" s="6"/>
      <c r="CQM124" s="6"/>
      <c r="CQN124" s="6"/>
      <c r="CQO124" s="6"/>
      <c r="CQP124" s="6"/>
      <c r="CQQ124" s="6"/>
      <c r="CQR124" s="6"/>
      <c r="CQS124" s="6"/>
      <c r="CQT124" s="6"/>
      <c r="CQU124" s="6"/>
      <c r="CQV124" s="6"/>
      <c r="CQW124" s="6"/>
      <c r="CQX124" s="6"/>
      <c r="CQY124" s="6"/>
      <c r="CQZ124" s="6"/>
      <c r="CRA124" s="6"/>
      <c r="CRB124" s="6"/>
      <c r="CRC124" s="6"/>
      <c r="CRD124" s="6"/>
      <c r="CRE124" s="6"/>
      <c r="CRF124" s="6"/>
      <c r="CRG124" s="6"/>
      <c r="CRH124" s="6"/>
      <c r="CRI124" s="6"/>
      <c r="CRJ124" s="6"/>
      <c r="CRK124" s="6"/>
      <c r="CRL124" s="6"/>
      <c r="CRM124" s="6"/>
      <c r="CRN124" s="6"/>
      <c r="CRO124" s="6"/>
      <c r="CRP124" s="6"/>
      <c r="CRQ124" s="6"/>
      <c r="CRR124" s="6"/>
      <c r="CRS124" s="6"/>
      <c r="CRT124" s="6"/>
      <c r="CRU124" s="6"/>
      <c r="CRV124" s="6"/>
      <c r="CRW124" s="6"/>
      <c r="CRX124" s="6"/>
      <c r="CRY124" s="6"/>
      <c r="CRZ124" s="6"/>
      <c r="CSA124" s="6"/>
      <c r="CSB124" s="6"/>
      <c r="CSC124" s="6"/>
      <c r="CSD124" s="6"/>
      <c r="CSE124" s="6"/>
      <c r="CSF124" s="6"/>
      <c r="CSG124" s="6"/>
      <c r="CSH124" s="6"/>
      <c r="CSI124" s="6"/>
      <c r="CSJ124" s="6"/>
      <c r="CSK124" s="6"/>
      <c r="CSL124" s="6"/>
      <c r="CSM124" s="6"/>
      <c r="CSN124" s="6"/>
      <c r="CSO124" s="6"/>
      <c r="CSP124" s="6"/>
      <c r="CSQ124" s="6"/>
      <c r="CSR124" s="6"/>
      <c r="CSS124" s="6"/>
      <c r="CST124" s="6"/>
      <c r="CSU124" s="6"/>
      <c r="CSV124" s="6"/>
      <c r="CSW124" s="6"/>
      <c r="CSX124" s="6"/>
      <c r="CSY124" s="6"/>
      <c r="CSZ124" s="6"/>
      <c r="CTA124" s="6"/>
      <c r="CTB124" s="6"/>
      <c r="CTC124" s="6"/>
      <c r="CTD124" s="6"/>
      <c r="CTE124" s="6"/>
      <c r="CTF124" s="6"/>
      <c r="CTG124" s="6"/>
      <c r="CTH124" s="6"/>
      <c r="CTI124" s="6"/>
      <c r="CTJ124" s="6"/>
      <c r="CTK124" s="6"/>
      <c r="CTL124" s="6"/>
      <c r="CTM124" s="6"/>
      <c r="CTN124" s="6"/>
      <c r="CTO124" s="6"/>
      <c r="CTP124" s="6"/>
      <c r="CTQ124" s="6"/>
      <c r="CTR124" s="6"/>
      <c r="CTS124" s="6"/>
      <c r="CTT124" s="6"/>
      <c r="CTU124" s="6"/>
      <c r="CTV124" s="6"/>
      <c r="CTW124" s="6"/>
      <c r="CTX124" s="6"/>
      <c r="CTY124" s="6"/>
      <c r="CTZ124" s="6"/>
      <c r="CUA124" s="6"/>
      <c r="CUB124" s="6"/>
      <c r="CUC124" s="6"/>
      <c r="CUD124" s="6"/>
      <c r="CUE124" s="6"/>
      <c r="CUF124" s="6"/>
      <c r="CUG124" s="6"/>
      <c r="CUH124" s="6"/>
      <c r="CUI124" s="6"/>
      <c r="CUJ124" s="6"/>
      <c r="CUK124" s="6"/>
      <c r="CUL124" s="6"/>
      <c r="CUM124" s="6"/>
      <c r="CUN124" s="6"/>
      <c r="CUO124" s="6"/>
      <c r="CUP124" s="6"/>
      <c r="CUQ124" s="6"/>
      <c r="CUR124" s="6"/>
      <c r="CUS124" s="6"/>
      <c r="CUT124" s="6"/>
      <c r="CUU124" s="6"/>
      <c r="CUV124" s="6"/>
      <c r="CUW124" s="6"/>
      <c r="CUX124" s="6"/>
      <c r="CUY124" s="6"/>
      <c r="CUZ124" s="6"/>
      <c r="CVA124" s="6"/>
      <c r="CVB124" s="6"/>
      <c r="CVC124" s="6"/>
      <c r="CVD124" s="6"/>
      <c r="CVE124" s="6"/>
      <c r="CVF124" s="6"/>
      <c r="CVG124" s="6"/>
      <c r="CVH124" s="6"/>
      <c r="CVI124" s="6"/>
      <c r="CVJ124" s="6"/>
      <c r="CVK124" s="6"/>
      <c r="CVL124" s="6"/>
      <c r="CVM124" s="6"/>
      <c r="CVN124" s="6"/>
      <c r="CVO124" s="6"/>
      <c r="CVP124" s="6"/>
      <c r="CVQ124" s="6"/>
      <c r="CVR124" s="6"/>
      <c r="CVS124" s="6"/>
      <c r="CVT124" s="6"/>
      <c r="CVU124" s="6"/>
      <c r="CVV124" s="6"/>
      <c r="CVW124" s="6"/>
      <c r="CVX124" s="6"/>
      <c r="CVY124" s="6"/>
      <c r="CVZ124" s="6"/>
      <c r="CWA124" s="6"/>
      <c r="CWB124" s="6"/>
      <c r="CWC124" s="6"/>
      <c r="CWD124" s="6"/>
      <c r="CWE124" s="6"/>
      <c r="CWF124" s="6"/>
      <c r="CWG124" s="6"/>
      <c r="CWH124" s="6"/>
      <c r="CWI124" s="6"/>
      <c r="CWJ124" s="6"/>
      <c r="CWK124" s="6"/>
      <c r="CWL124" s="6"/>
      <c r="CWM124" s="6"/>
      <c r="CWN124" s="6"/>
      <c r="CWO124" s="6"/>
      <c r="CWP124" s="6"/>
      <c r="CWQ124" s="6"/>
      <c r="CWR124" s="6"/>
      <c r="CWS124" s="6"/>
      <c r="CWT124" s="6"/>
      <c r="CWU124" s="6"/>
      <c r="CWV124" s="6"/>
      <c r="CWW124" s="6"/>
      <c r="CWX124" s="6"/>
      <c r="CWY124" s="6"/>
      <c r="CWZ124" s="6"/>
      <c r="CXA124" s="6"/>
      <c r="CXB124" s="6"/>
      <c r="CXC124" s="6"/>
      <c r="CXD124" s="6"/>
      <c r="CXE124" s="6"/>
      <c r="CXF124" s="6"/>
      <c r="CXG124" s="6"/>
      <c r="CXH124" s="6"/>
      <c r="CXI124" s="6"/>
      <c r="CXJ124" s="6"/>
      <c r="CXK124" s="6"/>
      <c r="CXL124" s="6"/>
      <c r="CXM124" s="6"/>
      <c r="CXN124" s="6"/>
      <c r="CXO124" s="6"/>
      <c r="CXP124" s="6"/>
      <c r="CXQ124" s="6"/>
      <c r="CXR124" s="6"/>
      <c r="CXS124" s="6"/>
      <c r="CXT124" s="6"/>
      <c r="CXU124" s="6"/>
      <c r="CXV124" s="6"/>
      <c r="CXW124" s="6"/>
      <c r="CXX124" s="6"/>
      <c r="CXY124" s="6"/>
      <c r="CXZ124" s="6"/>
      <c r="CYA124" s="6"/>
      <c r="CYB124" s="6"/>
      <c r="CYC124" s="6"/>
      <c r="CYD124" s="6"/>
      <c r="CYE124" s="6"/>
      <c r="CYF124" s="6"/>
      <c r="CYG124" s="6"/>
      <c r="CYH124" s="6"/>
      <c r="CYI124" s="6"/>
      <c r="CYJ124" s="6"/>
      <c r="CYK124" s="6"/>
      <c r="CYL124" s="6"/>
      <c r="CYM124" s="6"/>
      <c r="CYN124" s="6"/>
      <c r="CYO124" s="6"/>
      <c r="CYP124" s="6"/>
      <c r="CYQ124" s="6"/>
      <c r="CYR124" s="6"/>
      <c r="CYS124" s="6"/>
      <c r="CYT124" s="6"/>
      <c r="CYU124" s="6"/>
      <c r="CYV124" s="6"/>
      <c r="CYW124" s="6"/>
      <c r="CYX124" s="6"/>
      <c r="CYY124" s="6"/>
      <c r="CYZ124" s="6"/>
      <c r="CZA124" s="6"/>
      <c r="CZB124" s="6"/>
      <c r="CZC124" s="6"/>
      <c r="CZD124" s="6"/>
      <c r="CZE124" s="6"/>
      <c r="CZF124" s="6"/>
      <c r="CZG124" s="6"/>
      <c r="CZH124" s="6"/>
      <c r="CZI124" s="6"/>
      <c r="CZJ124" s="6"/>
      <c r="CZK124" s="6"/>
      <c r="CZL124" s="6"/>
      <c r="CZM124" s="6"/>
      <c r="CZN124" s="6"/>
      <c r="CZO124" s="6"/>
      <c r="CZP124" s="6"/>
      <c r="CZQ124" s="6"/>
      <c r="CZR124" s="6"/>
      <c r="CZS124" s="6"/>
      <c r="CZT124" s="6"/>
      <c r="CZU124" s="6"/>
      <c r="CZV124" s="6"/>
      <c r="CZW124" s="6"/>
      <c r="CZX124" s="6"/>
      <c r="CZY124" s="6"/>
      <c r="CZZ124" s="6"/>
      <c r="DAA124" s="6"/>
      <c r="DAB124" s="6"/>
      <c r="DAC124" s="6"/>
      <c r="DAD124" s="6"/>
      <c r="DAE124" s="6"/>
      <c r="DAF124" s="6"/>
      <c r="DAG124" s="6"/>
      <c r="DAH124" s="6"/>
      <c r="DAI124" s="6"/>
      <c r="DAJ124" s="6"/>
      <c r="DAK124" s="6"/>
      <c r="DAL124" s="6"/>
      <c r="DAM124" s="6"/>
      <c r="DAN124" s="6"/>
      <c r="DAO124" s="6"/>
      <c r="DAP124" s="6"/>
      <c r="DAQ124" s="6"/>
      <c r="DAR124" s="6"/>
      <c r="DAS124" s="6"/>
      <c r="DAT124" s="6"/>
      <c r="DAU124" s="6"/>
      <c r="DAV124" s="6"/>
      <c r="DAW124" s="6"/>
      <c r="DAX124" s="6"/>
      <c r="DAY124" s="6"/>
      <c r="DAZ124" s="6"/>
      <c r="DBA124" s="6"/>
      <c r="DBB124" s="6"/>
      <c r="DBC124" s="6"/>
      <c r="DBD124" s="6"/>
      <c r="DBE124" s="6"/>
      <c r="DBF124" s="6"/>
      <c r="DBG124" s="6"/>
      <c r="DBH124" s="6"/>
      <c r="DBI124" s="6"/>
      <c r="DBJ124" s="6"/>
      <c r="DBK124" s="6"/>
      <c r="DBL124" s="6"/>
      <c r="DBM124" s="6"/>
      <c r="DBN124" s="6"/>
      <c r="DBO124" s="6"/>
      <c r="DBP124" s="6"/>
      <c r="DBQ124" s="6"/>
      <c r="DBR124" s="6"/>
      <c r="DBS124" s="6"/>
      <c r="DBT124" s="6"/>
      <c r="DBU124" s="6"/>
      <c r="DBV124" s="6"/>
      <c r="DBW124" s="6"/>
      <c r="DBX124" s="6"/>
      <c r="DBY124" s="6"/>
      <c r="DBZ124" s="6"/>
      <c r="DCA124" s="6"/>
      <c r="DCB124" s="6"/>
      <c r="DCC124" s="6"/>
      <c r="DCD124" s="6"/>
      <c r="DCE124" s="6"/>
      <c r="DCF124" s="6"/>
      <c r="DCG124" s="6"/>
      <c r="DCH124" s="6"/>
      <c r="DCI124" s="6"/>
      <c r="DCJ124" s="6"/>
      <c r="DCK124" s="6"/>
      <c r="DCL124" s="6"/>
      <c r="DCM124" s="6"/>
      <c r="DCN124" s="6"/>
      <c r="DCO124" s="6"/>
      <c r="DCP124" s="6"/>
      <c r="DCQ124" s="6"/>
      <c r="DCR124" s="6"/>
      <c r="DCS124" s="6"/>
      <c r="DCT124" s="6"/>
      <c r="DCU124" s="6"/>
      <c r="DCV124" s="6"/>
      <c r="DCW124" s="6"/>
      <c r="DCX124" s="6"/>
      <c r="DCY124" s="6"/>
      <c r="DCZ124" s="6"/>
      <c r="DDA124" s="6"/>
      <c r="DDB124" s="6"/>
      <c r="DDC124" s="6"/>
      <c r="DDD124" s="6"/>
      <c r="DDE124" s="6"/>
      <c r="DDF124" s="6"/>
      <c r="DDG124" s="6"/>
      <c r="DDH124" s="6"/>
      <c r="DDI124" s="6"/>
      <c r="DDJ124" s="6"/>
      <c r="DDK124" s="6"/>
      <c r="DDL124" s="6"/>
      <c r="DDM124" s="6"/>
      <c r="DDN124" s="6"/>
      <c r="DDO124" s="6"/>
      <c r="DDP124" s="6"/>
      <c r="DDQ124" s="6"/>
      <c r="DDR124" s="6"/>
      <c r="DDS124" s="6"/>
      <c r="DDT124" s="6"/>
      <c r="DDU124" s="6"/>
      <c r="DDV124" s="6"/>
      <c r="DDW124" s="6"/>
      <c r="DDX124" s="6"/>
      <c r="DDY124" s="6"/>
      <c r="DDZ124" s="6"/>
      <c r="DEA124" s="6"/>
      <c r="DEB124" s="6"/>
      <c r="DEC124" s="6"/>
      <c r="DED124" s="6"/>
      <c r="DEE124" s="6"/>
      <c r="DEF124" s="6"/>
      <c r="DEG124" s="6"/>
      <c r="DEH124" s="6"/>
      <c r="DEI124" s="6"/>
      <c r="DEJ124" s="6"/>
      <c r="DEK124" s="6"/>
      <c r="DEL124" s="6"/>
      <c r="DEM124" s="6"/>
      <c r="DEN124" s="6"/>
      <c r="DEO124" s="6"/>
      <c r="DEP124" s="6"/>
      <c r="DEQ124" s="6"/>
      <c r="DER124" s="6"/>
      <c r="DES124" s="6"/>
      <c r="DET124" s="6"/>
      <c r="DEU124" s="6"/>
      <c r="DEV124" s="6"/>
      <c r="DEW124" s="6"/>
      <c r="DEX124" s="6"/>
      <c r="DEY124" s="6"/>
      <c r="DEZ124" s="6"/>
      <c r="DFA124" s="6"/>
      <c r="DFB124" s="6"/>
      <c r="DFC124" s="6"/>
      <c r="DFD124" s="6"/>
      <c r="DFE124" s="6"/>
      <c r="DFF124" s="6"/>
      <c r="DFG124" s="6"/>
      <c r="DFH124" s="6"/>
      <c r="DFI124" s="6"/>
      <c r="DFJ124" s="6"/>
      <c r="DFK124" s="6"/>
      <c r="DFL124" s="6"/>
      <c r="DFM124" s="6"/>
      <c r="DFN124" s="6"/>
      <c r="DFO124" s="6"/>
      <c r="DFP124" s="6"/>
      <c r="DFQ124" s="6"/>
      <c r="DFR124" s="6"/>
      <c r="DFS124" s="6"/>
      <c r="DFT124" s="6"/>
      <c r="DFU124" s="6"/>
      <c r="DFV124" s="6"/>
      <c r="DFW124" s="6"/>
      <c r="DFX124" s="6"/>
      <c r="DFY124" s="6"/>
      <c r="DFZ124" s="6"/>
      <c r="DGA124" s="6"/>
      <c r="DGB124" s="6"/>
      <c r="DGC124" s="6"/>
      <c r="DGD124" s="6"/>
      <c r="DGE124" s="6"/>
      <c r="DGF124" s="6"/>
      <c r="DGG124" s="6"/>
      <c r="DGH124" s="6"/>
      <c r="DGI124" s="6"/>
      <c r="DGJ124" s="6"/>
      <c r="DGK124" s="6"/>
      <c r="DGL124" s="6"/>
      <c r="DGM124" s="6"/>
      <c r="DGN124" s="6"/>
      <c r="DGO124" s="6"/>
      <c r="DGP124" s="6"/>
      <c r="DGQ124" s="6"/>
      <c r="DGR124" s="6"/>
      <c r="DGS124" s="6"/>
      <c r="DGT124" s="6"/>
      <c r="DGU124" s="6"/>
      <c r="DGV124" s="6"/>
      <c r="DGW124" s="6"/>
      <c r="DGX124" s="6"/>
      <c r="DGY124" s="6"/>
      <c r="DGZ124" s="6"/>
      <c r="DHA124" s="6"/>
      <c r="DHB124" s="6"/>
      <c r="DHC124" s="6"/>
      <c r="DHD124" s="6"/>
      <c r="DHE124" s="6"/>
      <c r="DHF124" s="6"/>
      <c r="DHG124" s="6"/>
      <c r="DHH124" s="6"/>
      <c r="DHI124" s="6"/>
      <c r="DHJ124" s="6"/>
      <c r="DHK124" s="6"/>
      <c r="DHL124" s="6"/>
      <c r="DHM124" s="6"/>
      <c r="DHN124" s="6"/>
      <c r="DHO124" s="6"/>
      <c r="DHP124" s="6"/>
      <c r="DHQ124" s="6"/>
      <c r="DHR124" s="6"/>
      <c r="DHS124" s="6"/>
      <c r="DHT124" s="6"/>
      <c r="DHU124" s="6"/>
      <c r="DHV124" s="6"/>
      <c r="DHW124" s="6"/>
      <c r="DHX124" s="6"/>
      <c r="DHY124" s="6"/>
      <c r="DHZ124" s="6"/>
      <c r="DIA124" s="6"/>
      <c r="DIB124" s="6"/>
      <c r="DIC124" s="6"/>
      <c r="DID124" s="6"/>
      <c r="DIE124" s="6"/>
      <c r="DIF124" s="6"/>
      <c r="DIG124" s="6"/>
      <c r="DIH124" s="6"/>
      <c r="DII124" s="6"/>
      <c r="DIJ124" s="6"/>
      <c r="DIK124" s="6"/>
      <c r="DIL124" s="6"/>
      <c r="DIM124" s="6"/>
      <c r="DIN124" s="6"/>
      <c r="DIO124" s="6"/>
      <c r="DIP124" s="6"/>
      <c r="DIQ124" s="6"/>
      <c r="DIR124" s="6"/>
      <c r="DIS124" s="6"/>
      <c r="DIT124" s="6"/>
      <c r="DIU124" s="6"/>
      <c r="DIV124" s="6"/>
      <c r="DIW124" s="6"/>
      <c r="DIX124" s="6"/>
      <c r="DIY124" s="6"/>
      <c r="DIZ124" s="6"/>
      <c r="DJA124" s="6"/>
      <c r="DJB124" s="6"/>
      <c r="DJC124" s="6"/>
      <c r="DJD124" s="6"/>
      <c r="DJE124" s="6"/>
      <c r="DJF124" s="6"/>
      <c r="DJG124" s="6"/>
      <c r="DJH124" s="6"/>
      <c r="DJI124" s="6"/>
      <c r="DJJ124" s="6"/>
      <c r="DJK124" s="6"/>
      <c r="DJL124" s="6"/>
      <c r="DJM124" s="6"/>
      <c r="DJN124" s="6"/>
      <c r="DJO124" s="6"/>
      <c r="DJP124" s="6"/>
      <c r="DJQ124" s="6"/>
      <c r="DJR124" s="6"/>
      <c r="DJS124" s="6"/>
      <c r="DJT124" s="6"/>
      <c r="DJU124" s="6"/>
      <c r="DJV124" s="6"/>
      <c r="DJW124" s="6"/>
      <c r="DJX124" s="6"/>
      <c r="DJY124" s="6"/>
      <c r="DJZ124" s="6"/>
      <c r="DKA124" s="6"/>
      <c r="DKB124" s="6"/>
      <c r="DKC124" s="6"/>
      <c r="DKD124" s="6"/>
      <c r="DKE124" s="6"/>
      <c r="DKF124" s="6"/>
      <c r="DKG124" s="6"/>
      <c r="DKH124" s="6"/>
      <c r="DKI124" s="6"/>
      <c r="DKJ124" s="6"/>
      <c r="DKK124" s="6"/>
      <c r="DKL124" s="6"/>
      <c r="DKM124" s="6"/>
      <c r="DKN124" s="6"/>
      <c r="DKO124" s="6"/>
      <c r="DKP124" s="6"/>
      <c r="DKQ124" s="6"/>
      <c r="DKR124" s="6"/>
      <c r="DKS124" s="6"/>
      <c r="DKT124" s="6"/>
      <c r="DKU124" s="6"/>
      <c r="DKV124" s="6"/>
      <c r="DKW124" s="6"/>
      <c r="DKX124" s="6"/>
      <c r="DKY124" s="6"/>
      <c r="DKZ124" s="6"/>
      <c r="DLA124" s="6"/>
      <c r="DLB124" s="6"/>
      <c r="DLC124" s="6"/>
      <c r="DLD124" s="6"/>
      <c r="DLE124" s="6"/>
      <c r="DLF124" s="6"/>
      <c r="DLG124" s="6"/>
      <c r="DLH124" s="6"/>
      <c r="DLI124" s="6"/>
      <c r="DLJ124" s="6"/>
      <c r="DLK124" s="6"/>
      <c r="DLL124" s="6"/>
      <c r="DLM124" s="6"/>
      <c r="DLN124" s="6"/>
      <c r="DLO124" s="6"/>
      <c r="DLP124" s="6"/>
      <c r="DLQ124" s="6"/>
      <c r="DLR124" s="6"/>
      <c r="DLS124" s="6"/>
      <c r="DLT124" s="6"/>
      <c r="DLU124" s="6"/>
      <c r="DLV124" s="6"/>
      <c r="DLW124" s="6"/>
      <c r="DLX124" s="6"/>
      <c r="DLY124" s="6"/>
      <c r="DLZ124" s="6"/>
      <c r="DMA124" s="6"/>
      <c r="DMB124" s="6"/>
      <c r="DMC124" s="6"/>
      <c r="DMD124" s="6"/>
      <c r="DME124" s="6"/>
      <c r="DMF124" s="6"/>
      <c r="DMG124" s="6"/>
      <c r="DMH124" s="6"/>
      <c r="DMI124" s="6"/>
      <c r="DMJ124" s="6"/>
      <c r="DMK124" s="6"/>
      <c r="DML124" s="6"/>
      <c r="DMM124" s="6"/>
      <c r="DMN124" s="6"/>
      <c r="DMO124" s="6"/>
      <c r="DMP124" s="6"/>
      <c r="DMQ124" s="6"/>
      <c r="DMR124" s="6"/>
      <c r="DMS124" s="6"/>
      <c r="DMT124" s="6"/>
      <c r="DMU124" s="6"/>
      <c r="DMV124" s="6"/>
      <c r="DMW124" s="6"/>
      <c r="DMX124" s="6"/>
      <c r="DMY124" s="6"/>
      <c r="DMZ124" s="6"/>
      <c r="DNA124" s="6"/>
      <c r="DNB124" s="6"/>
      <c r="DNC124" s="6"/>
      <c r="DND124" s="6"/>
      <c r="DNE124" s="6"/>
      <c r="DNF124" s="6"/>
      <c r="DNG124" s="6"/>
      <c r="DNH124" s="6"/>
      <c r="DNI124" s="6"/>
      <c r="DNJ124" s="6"/>
      <c r="DNK124" s="6"/>
      <c r="DNL124" s="6"/>
      <c r="DNM124" s="6"/>
      <c r="DNN124" s="6"/>
      <c r="DNO124" s="6"/>
      <c r="DNP124" s="6"/>
      <c r="DNQ124" s="6"/>
      <c r="DNR124" s="6"/>
      <c r="DNS124" s="6"/>
      <c r="DNT124" s="6"/>
      <c r="DNU124" s="6"/>
      <c r="DNV124" s="6"/>
      <c r="DNW124" s="6"/>
      <c r="DNX124" s="6"/>
      <c r="DNY124" s="6"/>
      <c r="DNZ124" s="6"/>
      <c r="DOA124" s="6"/>
      <c r="DOB124" s="6"/>
      <c r="DOC124" s="6"/>
      <c r="DOD124" s="6"/>
      <c r="DOE124" s="6"/>
      <c r="DOF124" s="6"/>
      <c r="DOG124" s="6"/>
      <c r="DOH124" s="6"/>
      <c r="DOI124" s="6"/>
      <c r="DOJ124" s="6"/>
      <c r="DOK124" s="6"/>
      <c r="DOL124" s="6"/>
      <c r="DOM124" s="6"/>
      <c r="DON124" s="6"/>
      <c r="DOO124" s="6"/>
      <c r="DOP124" s="6"/>
      <c r="DOQ124" s="6"/>
      <c r="DOR124" s="6"/>
      <c r="DOS124" s="6"/>
      <c r="DOT124" s="6"/>
      <c r="DOU124" s="6"/>
      <c r="DOV124" s="6"/>
      <c r="DOW124" s="6"/>
      <c r="DOX124" s="6"/>
      <c r="DOY124" s="6"/>
      <c r="DOZ124" s="6"/>
      <c r="DPA124" s="6"/>
      <c r="DPB124" s="6"/>
      <c r="DPC124" s="6"/>
      <c r="DPD124" s="6"/>
      <c r="DPE124" s="6"/>
      <c r="DPF124" s="6"/>
      <c r="DPG124" s="6"/>
      <c r="DPH124" s="6"/>
      <c r="DPI124" s="6"/>
      <c r="DPJ124" s="6"/>
      <c r="DPK124" s="6"/>
      <c r="DPL124" s="6"/>
      <c r="DPM124" s="6"/>
      <c r="DPN124" s="6"/>
      <c r="DPO124" s="6"/>
      <c r="DPP124" s="6"/>
      <c r="DPQ124" s="6"/>
      <c r="DPR124" s="6"/>
      <c r="DPS124" s="6"/>
      <c r="DPT124" s="6"/>
      <c r="DPU124" s="6"/>
      <c r="DPV124" s="6"/>
      <c r="DPW124" s="6"/>
      <c r="DPX124" s="6"/>
      <c r="DPY124" s="6"/>
      <c r="DPZ124" s="6"/>
      <c r="DQA124" s="6"/>
      <c r="DQB124" s="6"/>
      <c r="DQC124" s="6"/>
      <c r="DQD124" s="6"/>
      <c r="DQE124" s="6"/>
      <c r="DQF124" s="6"/>
      <c r="DQG124" s="6"/>
      <c r="DQH124" s="6"/>
      <c r="DQI124" s="6"/>
      <c r="DQJ124" s="6"/>
      <c r="DQK124" s="6"/>
      <c r="DQL124" s="6"/>
      <c r="DQM124" s="6"/>
      <c r="DQN124" s="6"/>
      <c r="DQO124" s="6"/>
      <c r="DQP124" s="6"/>
      <c r="DQQ124" s="6"/>
      <c r="DQR124" s="6"/>
      <c r="DQS124" s="6"/>
      <c r="DQT124" s="6"/>
      <c r="DQU124" s="6"/>
      <c r="DQV124" s="6"/>
      <c r="DQW124" s="6"/>
      <c r="DQX124" s="6"/>
      <c r="DQY124" s="6"/>
      <c r="DQZ124" s="6"/>
      <c r="DRA124" s="6"/>
      <c r="DRB124" s="6"/>
      <c r="DRC124" s="6"/>
      <c r="DRD124" s="6"/>
      <c r="DRE124" s="6"/>
      <c r="DRF124" s="6"/>
      <c r="DRG124" s="6"/>
      <c r="DRH124" s="6"/>
      <c r="DRI124" s="6"/>
      <c r="DRJ124" s="6"/>
      <c r="DRK124" s="6"/>
      <c r="DRL124" s="6"/>
      <c r="DRM124" s="6"/>
      <c r="DRN124" s="6"/>
      <c r="DRO124" s="6"/>
      <c r="DRP124" s="6"/>
      <c r="DRQ124" s="6"/>
      <c r="DRR124" s="6"/>
      <c r="DRS124" s="6"/>
      <c r="DRT124" s="6"/>
      <c r="DRU124" s="6"/>
      <c r="DRV124" s="6"/>
      <c r="DRW124" s="6"/>
      <c r="DRX124" s="6"/>
      <c r="DRY124" s="6"/>
      <c r="DRZ124" s="6"/>
      <c r="DSA124" s="6"/>
      <c r="DSB124" s="6"/>
      <c r="DSC124" s="6"/>
      <c r="DSD124" s="6"/>
      <c r="DSE124" s="6"/>
      <c r="DSF124" s="6"/>
      <c r="DSG124" s="6"/>
      <c r="DSH124" s="6"/>
      <c r="DSI124" s="6"/>
      <c r="DSJ124" s="6"/>
      <c r="DSK124" s="6"/>
      <c r="DSL124" s="6"/>
      <c r="DSM124" s="6"/>
      <c r="DSN124" s="6"/>
      <c r="DSO124" s="6"/>
      <c r="DSP124" s="6"/>
      <c r="DSQ124" s="6"/>
      <c r="DSR124" s="6"/>
      <c r="DSS124" s="6"/>
      <c r="DST124" s="6"/>
      <c r="DSU124" s="6"/>
      <c r="DSV124" s="6"/>
      <c r="DSW124" s="6"/>
      <c r="DSX124" s="6"/>
      <c r="DSY124" s="6"/>
      <c r="DSZ124" s="6"/>
      <c r="DTA124" s="6"/>
      <c r="DTB124" s="6"/>
      <c r="DTC124" s="6"/>
      <c r="DTD124" s="6"/>
      <c r="DTE124" s="6"/>
      <c r="DTF124" s="6"/>
      <c r="DTG124" s="6"/>
      <c r="DTH124" s="6"/>
      <c r="DTI124" s="6"/>
      <c r="DTJ124" s="6"/>
      <c r="DTK124" s="6"/>
      <c r="DTL124" s="6"/>
      <c r="DTM124" s="6"/>
      <c r="DTN124" s="6"/>
      <c r="DTO124" s="6"/>
      <c r="DTP124" s="6"/>
      <c r="DTQ124" s="6"/>
      <c r="DTR124" s="6"/>
      <c r="DTS124" s="6"/>
      <c r="DTT124" s="6"/>
      <c r="DTU124" s="6"/>
      <c r="DTV124" s="6"/>
      <c r="DTW124" s="6"/>
      <c r="DTX124" s="6"/>
      <c r="DTY124" s="6"/>
      <c r="DTZ124" s="6"/>
      <c r="DUA124" s="6"/>
      <c r="DUB124" s="6"/>
      <c r="DUC124" s="6"/>
      <c r="DUD124" s="6"/>
      <c r="DUE124" s="6"/>
      <c r="DUF124" s="6"/>
      <c r="DUG124" s="6"/>
      <c r="DUH124" s="6"/>
      <c r="DUI124" s="6"/>
      <c r="DUJ124" s="6"/>
      <c r="DUK124" s="6"/>
      <c r="DUL124" s="6"/>
      <c r="DUM124" s="6"/>
      <c r="DUN124" s="6"/>
      <c r="DUO124" s="6"/>
      <c r="DUP124" s="6"/>
      <c r="DUQ124" s="6"/>
      <c r="DUR124" s="6"/>
      <c r="DUS124" s="6"/>
      <c r="DUT124" s="6"/>
      <c r="DUU124" s="6"/>
      <c r="DUV124" s="6"/>
      <c r="DUW124" s="6"/>
      <c r="DUX124" s="6"/>
      <c r="DUY124" s="6"/>
      <c r="DUZ124" s="6"/>
      <c r="DVA124" s="6"/>
      <c r="DVB124" s="6"/>
      <c r="DVC124" s="6"/>
      <c r="DVD124" s="6"/>
      <c r="DVE124" s="6"/>
      <c r="DVF124" s="6"/>
      <c r="DVG124" s="6"/>
      <c r="DVH124" s="6"/>
      <c r="DVI124" s="6"/>
      <c r="DVJ124" s="6"/>
      <c r="DVK124" s="6"/>
      <c r="DVL124" s="6"/>
      <c r="DVM124" s="6"/>
      <c r="DVN124" s="6"/>
      <c r="DVO124" s="6"/>
      <c r="DVP124" s="6"/>
      <c r="DVQ124" s="6"/>
      <c r="DVR124" s="6"/>
      <c r="DVS124" s="6"/>
      <c r="DVT124" s="6"/>
      <c r="DVU124" s="6"/>
      <c r="DVV124" s="6"/>
      <c r="DVW124" s="6"/>
      <c r="DVX124" s="6"/>
      <c r="DVY124" s="6"/>
      <c r="DVZ124" s="6"/>
      <c r="DWA124" s="6"/>
      <c r="DWB124" s="6"/>
      <c r="DWC124" s="6"/>
      <c r="DWD124" s="6"/>
      <c r="DWE124" s="6"/>
      <c r="DWF124" s="6"/>
      <c r="DWG124" s="6"/>
      <c r="DWH124" s="6"/>
      <c r="DWI124" s="6"/>
      <c r="DWJ124" s="6"/>
      <c r="DWK124" s="6"/>
      <c r="DWL124" s="6"/>
      <c r="DWM124" s="6"/>
      <c r="DWN124" s="6"/>
      <c r="DWO124" s="6"/>
      <c r="DWP124" s="6"/>
      <c r="DWQ124" s="6"/>
      <c r="DWR124" s="6"/>
      <c r="DWS124" s="6"/>
      <c r="DWT124" s="6"/>
      <c r="DWU124" s="6"/>
      <c r="DWV124" s="6"/>
      <c r="DWW124" s="6"/>
      <c r="DWX124" s="6"/>
      <c r="DWY124" s="6"/>
      <c r="DWZ124" s="6"/>
      <c r="DXA124" s="6"/>
      <c r="DXB124" s="6"/>
      <c r="DXC124" s="6"/>
      <c r="DXD124" s="6"/>
      <c r="DXE124" s="6"/>
      <c r="DXF124" s="6"/>
      <c r="DXG124" s="6"/>
      <c r="DXH124" s="6"/>
      <c r="DXI124" s="6"/>
      <c r="DXJ124" s="6"/>
      <c r="DXK124" s="6"/>
      <c r="DXL124" s="6"/>
      <c r="DXM124" s="6"/>
      <c r="DXN124" s="6"/>
      <c r="DXO124" s="6"/>
      <c r="DXP124" s="6"/>
      <c r="DXQ124" s="6"/>
      <c r="DXR124" s="6"/>
      <c r="DXS124" s="6"/>
      <c r="DXT124" s="6"/>
      <c r="DXU124" s="6"/>
      <c r="DXV124" s="6"/>
      <c r="DXW124" s="6"/>
      <c r="DXX124" s="6"/>
      <c r="DXY124" s="6"/>
      <c r="DXZ124" s="6"/>
      <c r="DYA124" s="6"/>
      <c r="DYB124" s="6"/>
      <c r="DYC124" s="6"/>
      <c r="DYD124" s="6"/>
      <c r="DYE124" s="6"/>
      <c r="DYF124" s="6"/>
      <c r="DYG124" s="6"/>
      <c r="DYH124" s="6"/>
      <c r="DYI124" s="6"/>
      <c r="DYJ124" s="6"/>
      <c r="DYK124" s="6"/>
      <c r="DYL124" s="6"/>
      <c r="DYM124" s="6"/>
      <c r="DYN124" s="6"/>
      <c r="DYO124" s="6"/>
      <c r="DYP124" s="6"/>
      <c r="DYQ124" s="6"/>
      <c r="DYR124" s="6"/>
      <c r="DYS124" s="6"/>
      <c r="DYT124" s="6"/>
      <c r="DYU124" s="6"/>
      <c r="DYV124" s="6"/>
      <c r="DYW124" s="6"/>
      <c r="DYX124" s="6"/>
      <c r="DYY124" s="6"/>
      <c r="DYZ124" s="6"/>
      <c r="DZA124" s="6"/>
      <c r="DZB124" s="6"/>
      <c r="DZC124" s="6"/>
      <c r="DZD124" s="6"/>
      <c r="DZE124" s="6"/>
      <c r="DZF124" s="6"/>
      <c r="DZG124" s="6"/>
      <c r="DZH124" s="6"/>
      <c r="DZI124" s="6"/>
      <c r="DZJ124" s="6"/>
      <c r="DZK124" s="6"/>
      <c r="DZL124" s="6"/>
      <c r="DZM124" s="6"/>
      <c r="DZN124" s="6"/>
      <c r="DZO124" s="6"/>
      <c r="DZP124" s="6"/>
      <c r="DZQ124" s="6"/>
      <c r="DZR124" s="6"/>
      <c r="DZS124" s="6"/>
      <c r="DZT124" s="6"/>
      <c r="DZU124" s="6"/>
      <c r="DZV124" s="6"/>
      <c r="DZW124" s="6"/>
      <c r="DZX124" s="6"/>
      <c r="DZY124" s="6"/>
      <c r="DZZ124" s="6"/>
      <c r="EAA124" s="6"/>
      <c r="EAB124" s="6"/>
      <c r="EAC124" s="6"/>
      <c r="EAD124" s="6"/>
      <c r="EAE124" s="6"/>
      <c r="EAF124" s="6"/>
      <c r="EAG124" s="6"/>
      <c r="EAH124" s="6"/>
      <c r="EAI124" s="6"/>
      <c r="EAJ124" s="6"/>
      <c r="EAK124" s="6"/>
      <c r="EAL124" s="6"/>
      <c r="EAM124" s="6"/>
      <c r="EAN124" s="6"/>
      <c r="EAO124" s="6"/>
      <c r="EAP124" s="6"/>
      <c r="EAQ124" s="6"/>
      <c r="EAR124" s="6"/>
      <c r="EAS124" s="6"/>
      <c r="EAT124" s="6"/>
      <c r="EAU124" s="6"/>
      <c r="EAV124" s="6"/>
      <c r="EAW124" s="6"/>
      <c r="EAX124" s="6"/>
      <c r="EAY124" s="6"/>
      <c r="EAZ124" s="6"/>
      <c r="EBA124" s="6"/>
      <c r="EBB124" s="6"/>
      <c r="EBC124" s="6"/>
      <c r="EBD124" s="6"/>
      <c r="EBE124" s="6"/>
      <c r="EBF124" s="6"/>
      <c r="EBG124" s="6"/>
      <c r="EBH124" s="6"/>
      <c r="EBI124" s="6"/>
      <c r="EBJ124" s="6"/>
      <c r="EBK124" s="6"/>
      <c r="EBL124" s="6"/>
      <c r="EBM124" s="6"/>
      <c r="EBN124" s="6"/>
      <c r="EBO124" s="6"/>
      <c r="EBP124" s="6"/>
      <c r="EBQ124" s="6"/>
      <c r="EBR124" s="6"/>
      <c r="EBS124" s="6"/>
      <c r="EBT124" s="6"/>
      <c r="EBU124" s="6"/>
      <c r="EBV124" s="6"/>
      <c r="EBW124" s="6"/>
      <c r="EBX124" s="6"/>
      <c r="EBY124" s="6"/>
      <c r="EBZ124" s="6"/>
      <c r="ECA124" s="6"/>
      <c r="ECB124" s="6"/>
      <c r="ECC124" s="6"/>
      <c r="ECD124" s="6"/>
      <c r="ECE124" s="6"/>
      <c r="ECF124" s="6"/>
      <c r="ECG124" s="6"/>
      <c r="ECH124" s="6"/>
      <c r="ECI124" s="6"/>
      <c r="ECJ124" s="6"/>
      <c r="ECK124" s="6"/>
      <c r="ECL124" s="6"/>
      <c r="ECM124" s="6"/>
      <c r="ECN124" s="6"/>
      <c r="ECO124" s="6"/>
      <c r="ECP124" s="6"/>
      <c r="ECQ124" s="6"/>
      <c r="ECR124" s="6"/>
      <c r="ECS124" s="6"/>
      <c r="ECT124" s="6"/>
      <c r="ECU124" s="6"/>
      <c r="ECV124" s="6"/>
      <c r="ECW124" s="6"/>
      <c r="ECX124" s="6"/>
      <c r="ECY124" s="6"/>
      <c r="ECZ124" s="6"/>
      <c r="EDA124" s="6"/>
      <c r="EDB124" s="6"/>
      <c r="EDC124" s="6"/>
      <c r="EDD124" s="6"/>
      <c r="EDE124" s="6"/>
      <c r="EDF124" s="6"/>
      <c r="EDG124" s="6"/>
      <c r="EDH124" s="6"/>
      <c r="EDI124" s="6"/>
      <c r="EDJ124" s="6"/>
      <c r="EDK124" s="6"/>
      <c r="EDL124" s="6"/>
      <c r="EDM124" s="6"/>
      <c r="EDN124" s="6"/>
      <c r="EDO124" s="6"/>
      <c r="EDP124" s="6"/>
      <c r="EDQ124" s="6"/>
      <c r="EDR124" s="6"/>
      <c r="EDS124" s="6"/>
      <c r="EDT124" s="6"/>
      <c r="EDU124" s="6"/>
      <c r="EDV124" s="6"/>
      <c r="EDW124" s="6"/>
      <c r="EDX124" s="6"/>
      <c r="EDY124" s="6"/>
      <c r="EDZ124" s="6"/>
      <c r="EEA124" s="6"/>
      <c r="EEB124" s="6"/>
      <c r="EEC124" s="6"/>
      <c r="EED124" s="6"/>
      <c r="EEE124" s="6"/>
      <c r="EEF124" s="6"/>
      <c r="EEG124" s="6"/>
      <c r="EEH124" s="6"/>
      <c r="EEI124" s="6"/>
      <c r="EEJ124" s="6"/>
      <c r="EEK124" s="6"/>
      <c r="EEL124" s="6"/>
      <c r="EEM124" s="6"/>
      <c r="EEN124" s="6"/>
      <c r="EEO124" s="6"/>
      <c r="EEP124" s="6"/>
      <c r="EEQ124" s="6"/>
      <c r="EER124" s="6"/>
      <c r="EES124" s="6"/>
      <c r="EET124" s="6"/>
      <c r="EEU124" s="6"/>
      <c r="EEV124" s="6"/>
      <c r="EEW124" s="6"/>
      <c r="EEX124" s="6"/>
      <c r="EEY124" s="6"/>
      <c r="EEZ124" s="6"/>
      <c r="EFA124" s="6"/>
      <c r="EFB124" s="6"/>
      <c r="EFC124" s="6"/>
      <c r="EFD124" s="6"/>
      <c r="EFE124" s="6"/>
      <c r="EFF124" s="6"/>
      <c r="EFG124" s="6"/>
      <c r="EFH124" s="6"/>
      <c r="EFI124" s="6"/>
      <c r="EFJ124" s="6"/>
      <c r="EFK124" s="6"/>
      <c r="EFL124" s="6"/>
      <c r="EFM124" s="6"/>
      <c r="EFN124" s="6"/>
      <c r="EFO124" s="6"/>
      <c r="EFP124" s="6"/>
      <c r="EFQ124" s="6"/>
      <c r="EFR124" s="6"/>
      <c r="EFS124" s="6"/>
      <c r="EFT124" s="6"/>
      <c r="EFU124" s="6"/>
      <c r="EFV124" s="6"/>
      <c r="EFW124" s="6"/>
      <c r="EFX124" s="6"/>
      <c r="EFY124" s="6"/>
      <c r="EFZ124" s="6"/>
      <c r="EGA124" s="6"/>
      <c r="EGB124" s="6"/>
      <c r="EGC124" s="6"/>
      <c r="EGD124" s="6"/>
      <c r="EGE124" s="6"/>
      <c r="EGF124" s="6"/>
      <c r="EGG124" s="6"/>
      <c r="EGH124" s="6"/>
      <c r="EGI124" s="6"/>
      <c r="EGJ124" s="6"/>
      <c r="EGK124" s="6"/>
      <c r="EGL124" s="6"/>
      <c r="EGM124" s="6"/>
      <c r="EGN124" s="6"/>
      <c r="EGO124" s="6"/>
      <c r="EGP124" s="6"/>
      <c r="EGQ124" s="6"/>
      <c r="EGR124" s="6"/>
      <c r="EGS124" s="6"/>
      <c r="EGT124" s="6"/>
      <c r="EGU124" s="6"/>
      <c r="EGV124" s="6"/>
      <c r="EGW124" s="6"/>
      <c r="EGX124" s="6"/>
      <c r="EGY124" s="6"/>
      <c r="EGZ124" s="6"/>
      <c r="EHA124" s="6"/>
      <c r="EHB124" s="6"/>
      <c r="EHC124" s="6"/>
      <c r="EHD124" s="6"/>
      <c r="EHE124" s="6"/>
      <c r="EHF124" s="6"/>
      <c r="EHG124" s="6"/>
      <c r="EHH124" s="6"/>
      <c r="EHI124" s="6"/>
      <c r="EHJ124" s="6"/>
      <c r="EHK124" s="6"/>
      <c r="EHL124" s="6"/>
      <c r="EHM124" s="6"/>
      <c r="EHN124" s="6"/>
      <c r="EHO124" s="6"/>
      <c r="EHP124" s="6"/>
      <c r="EHQ124" s="6"/>
      <c r="EHR124" s="6"/>
      <c r="EHS124" s="6"/>
      <c r="EHT124" s="6"/>
      <c r="EHU124" s="6"/>
      <c r="EHV124" s="6"/>
      <c r="EHW124" s="6"/>
      <c r="EHX124" s="6"/>
      <c r="EHY124" s="6"/>
      <c r="EHZ124" s="6"/>
      <c r="EIA124" s="6"/>
      <c r="EIB124" s="6"/>
      <c r="EIC124" s="6"/>
      <c r="EID124" s="6"/>
      <c r="EIE124" s="6"/>
      <c r="EIF124" s="6"/>
      <c r="EIG124" s="6"/>
      <c r="EIH124" s="6"/>
      <c r="EII124" s="6"/>
      <c r="EIJ124" s="6"/>
      <c r="EIK124" s="6"/>
      <c r="EIL124" s="6"/>
      <c r="EIM124" s="6"/>
      <c r="EIN124" s="6"/>
      <c r="EIO124" s="6"/>
      <c r="EIP124" s="6"/>
      <c r="EIQ124" s="6"/>
      <c r="EIR124" s="6"/>
      <c r="EIS124" s="6"/>
      <c r="EIT124" s="6"/>
      <c r="EIU124" s="6"/>
      <c r="EIV124" s="6"/>
      <c r="EIW124" s="6"/>
      <c r="EIX124" s="6"/>
      <c r="EIY124" s="6"/>
      <c r="EIZ124" s="6"/>
      <c r="EJA124" s="6"/>
      <c r="EJB124" s="6"/>
      <c r="EJC124" s="6"/>
      <c r="EJD124" s="6"/>
      <c r="EJE124" s="6"/>
      <c r="EJF124" s="6"/>
      <c r="EJG124" s="6"/>
      <c r="EJH124" s="6"/>
      <c r="EJI124" s="6"/>
      <c r="EJJ124" s="6"/>
      <c r="EJK124" s="6"/>
      <c r="EJL124" s="6"/>
      <c r="EJM124" s="6"/>
      <c r="EJN124" s="6"/>
      <c r="EJO124" s="6"/>
      <c r="EJP124" s="6"/>
      <c r="EJQ124" s="6"/>
      <c r="EJR124" s="6"/>
      <c r="EJS124" s="6"/>
      <c r="EJT124" s="6"/>
      <c r="EJU124" s="6"/>
      <c r="EJV124" s="6"/>
      <c r="EJW124" s="6"/>
      <c r="EJX124" s="6"/>
      <c r="EJY124" s="6"/>
      <c r="EJZ124" s="6"/>
      <c r="EKA124" s="6"/>
      <c r="EKB124" s="6"/>
      <c r="EKC124" s="6"/>
      <c r="EKD124" s="6"/>
      <c r="EKE124" s="6"/>
      <c r="EKF124" s="6"/>
      <c r="EKG124" s="6"/>
      <c r="EKH124" s="6"/>
      <c r="EKI124" s="6"/>
      <c r="EKJ124" s="6"/>
      <c r="EKK124" s="6"/>
      <c r="EKL124" s="6"/>
      <c r="EKM124" s="6"/>
      <c r="EKN124" s="6"/>
      <c r="EKO124" s="6"/>
      <c r="EKP124" s="6"/>
      <c r="EKQ124" s="6"/>
      <c r="EKR124" s="6"/>
      <c r="EKS124" s="6"/>
      <c r="EKT124" s="6"/>
      <c r="EKU124" s="6"/>
      <c r="EKV124" s="6"/>
      <c r="EKW124" s="6"/>
      <c r="EKX124" s="6"/>
      <c r="EKY124" s="6"/>
      <c r="EKZ124" s="6"/>
      <c r="ELA124" s="6"/>
      <c r="ELB124" s="6"/>
      <c r="ELC124" s="6"/>
      <c r="ELD124" s="6"/>
      <c r="ELE124" s="6"/>
      <c r="ELF124" s="6"/>
      <c r="ELG124" s="6"/>
      <c r="ELH124" s="6"/>
      <c r="ELI124" s="6"/>
      <c r="ELJ124" s="6"/>
      <c r="ELK124" s="6"/>
      <c r="ELL124" s="6"/>
      <c r="ELM124" s="6"/>
      <c r="ELN124" s="6"/>
      <c r="ELO124" s="6"/>
      <c r="ELP124" s="6"/>
      <c r="ELQ124" s="6"/>
      <c r="ELR124" s="6"/>
      <c r="ELS124" s="6"/>
      <c r="ELT124" s="6"/>
      <c r="ELU124" s="6"/>
      <c r="ELV124" s="6"/>
      <c r="ELW124" s="6"/>
      <c r="ELX124" s="6"/>
      <c r="ELY124" s="6"/>
      <c r="ELZ124" s="6"/>
      <c r="EMA124" s="6"/>
      <c r="EMB124" s="6"/>
      <c r="EMC124" s="6"/>
      <c r="EMD124" s="6"/>
      <c r="EME124" s="6"/>
      <c r="EMF124" s="6"/>
      <c r="EMG124" s="6"/>
      <c r="EMH124" s="6"/>
      <c r="EMI124" s="6"/>
      <c r="EMJ124" s="6"/>
      <c r="EMK124" s="6"/>
      <c r="EML124" s="6"/>
      <c r="EMM124" s="6"/>
      <c r="EMN124" s="6"/>
      <c r="EMO124" s="6"/>
      <c r="EMP124" s="6"/>
      <c r="EMQ124" s="6"/>
      <c r="EMR124" s="6"/>
      <c r="EMS124" s="6"/>
      <c r="EMT124" s="6"/>
      <c r="EMU124" s="6"/>
      <c r="EMV124" s="6"/>
      <c r="EMW124" s="6"/>
      <c r="EMX124" s="6"/>
      <c r="EMY124" s="6"/>
      <c r="EMZ124" s="6"/>
      <c r="ENA124" s="6"/>
      <c r="ENB124" s="6"/>
      <c r="ENC124" s="6"/>
      <c r="END124" s="6"/>
      <c r="ENE124" s="6"/>
      <c r="ENF124" s="6"/>
      <c r="ENG124" s="6"/>
      <c r="ENH124" s="6"/>
      <c r="ENI124" s="6"/>
      <c r="ENJ124" s="6"/>
      <c r="ENK124" s="6"/>
      <c r="ENL124" s="6"/>
      <c r="ENM124" s="6"/>
      <c r="ENN124" s="6"/>
      <c r="ENO124" s="6"/>
      <c r="ENP124" s="6"/>
      <c r="ENQ124" s="6"/>
      <c r="ENR124" s="6"/>
      <c r="ENS124" s="6"/>
      <c r="ENT124" s="6"/>
      <c r="ENU124" s="6"/>
      <c r="ENV124" s="6"/>
      <c r="ENW124" s="6"/>
      <c r="ENX124" s="6"/>
      <c r="ENY124" s="6"/>
      <c r="ENZ124" s="6"/>
      <c r="EOA124" s="6"/>
      <c r="EOB124" s="6"/>
      <c r="EOC124" s="6"/>
      <c r="EOD124" s="6"/>
      <c r="EOE124" s="6"/>
      <c r="EOF124" s="6"/>
      <c r="EOG124" s="6"/>
      <c r="EOH124" s="6"/>
      <c r="EOI124" s="6"/>
      <c r="EOJ124" s="6"/>
      <c r="EOK124" s="6"/>
      <c r="EOL124" s="6"/>
      <c r="EOM124" s="6"/>
      <c r="EON124" s="6"/>
      <c r="EOO124" s="6"/>
      <c r="EOP124" s="6"/>
      <c r="EOQ124" s="6"/>
      <c r="EOR124" s="6"/>
      <c r="EOS124" s="6"/>
      <c r="EOT124" s="6"/>
      <c r="EOU124" s="6"/>
      <c r="EOV124" s="6"/>
      <c r="EOW124" s="6"/>
      <c r="EOX124" s="6"/>
      <c r="EOY124" s="6"/>
      <c r="EOZ124" s="6"/>
      <c r="EPA124" s="6"/>
      <c r="EPB124" s="6"/>
      <c r="EPC124" s="6"/>
      <c r="EPD124" s="6"/>
      <c r="EPE124" s="6"/>
      <c r="EPF124" s="6"/>
      <c r="EPG124" s="6"/>
      <c r="EPH124" s="6"/>
      <c r="EPI124" s="6"/>
      <c r="EPJ124" s="6"/>
      <c r="EPK124" s="6"/>
      <c r="EPL124" s="6"/>
      <c r="EPM124" s="6"/>
      <c r="EPN124" s="6"/>
      <c r="EPO124" s="6"/>
      <c r="EPP124" s="6"/>
      <c r="EPQ124" s="6"/>
      <c r="EPR124" s="6"/>
      <c r="EPS124" s="6"/>
      <c r="EPT124" s="6"/>
      <c r="EPU124" s="6"/>
      <c r="EPV124" s="6"/>
      <c r="EPW124" s="6"/>
      <c r="EPX124" s="6"/>
      <c r="EPY124" s="6"/>
      <c r="EPZ124" s="6"/>
      <c r="EQA124" s="6"/>
      <c r="EQB124" s="6"/>
      <c r="EQC124" s="6"/>
      <c r="EQD124" s="6"/>
      <c r="EQE124" s="6"/>
      <c r="EQF124" s="6"/>
      <c r="EQG124" s="6"/>
      <c r="EQH124" s="6"/>
      <c r="EQI124" s="6"/>
      <c r="EQJ124" s="6"/>
      <c r="EQK124" s="6"/>
      <c r="EQL124" s="6"/>
      <c r="EQM124" s="6"/>
      <c r="EQN124" s="6"/>
      <c r="EQO124" s="6"/>
      <c r="EQP124" s="6"/>
      <c r="EQQ124" s="6"/>
      <c r="EQR124" s="6"/>
      <c r="EQS124" s="6"/>
      <c r="EQT124" s="6"/>
      <c r="EQU124" s="6"/>
      <c r="EQV124" s="6"/>
      <c r="EQW124" s="6"/>
      <c r="EQX124" s="6"/>
      <c r="EQY124" s="6"/>
      <c r="EQZ124" s="6"/>
      <c r="ERA124" s="6"/>
      <c r="ERB124" s="6"/>
      <c r="ERC124" s="6"/>
      <c r="ERD124" s="6"/>
      <c r="ERE124" s="6"/>
      <c r="ERF124" s="6"/>
      <c r="ERG124" s="6"/>
      <c r="ERH124" s="6"/>
      <c r="ERI124" s="6"/>
      <c r="ERJ124" s="6"/>
      <c r="ERK124" s="6"/>
      <c r="ERL124" s="6"/>
      <c r="ERM124" s="6"/>
      <c r="ERN124" s="6"/>
      <c r="ERO124" s="6"/>
      <c r="ERP124" s="6"/>
      <c r="ERQ124" s="6"/>
      <c r="ERR124" s="6"/>
      <c r="ERS124" s="6"/>
      <c r="ERT124" s="6"/>
      <c r="ERU124" s="6"/>
      <c r="ERV124" s="6"/>
      <c r="ERW124" s="6"/>
      <c r="ERX124" s="6"/>
      <c r="ERY124" s="6"/>
      <c r="ERZ124" s="6"/>
      <c r="ESA124" s="6"/>
      <c r="ESB124" s="6"/>
      <c r="ESC124" s="6"/>
      <c r="ESD124" s="6"/>
      <c r="ESE124" s="6"/>
      <c r="ESF124" s="6"/>
      <c r="ESG124" s="6"/>
      <c r="ESH124" s="6"/>
      <c r="ESI124" s="6"/>
      <c r="ESJ124" s="6"/>
      <c r="ESK124" s="6"/>
      <c r="ESL124" s="6"/>
      <c r="ESM124" s="6"/>
      <c r="ESN124" s="6"/>
      <c r="ESO124" s="6"/>
      <c r="ESP124" s="6"/>
      <c r="ESQ124" s="6"/>
      <c r="ESR124" s="6"/>
      <c r="ESS124" s="6"/>
      <c r="EST124" s="6"/>
      <c r="ESU124" s="6"/>
      <c r="ESV124" s="6"/>
      <c r="ESW124" s="6"/>
      <c r="ESX124" s="6"/>
      <c r="ESY124" s="6"/>
      <c r="ESZ124" s="6"/>
      <c r="ETA124" s="6"/>
      <c r="ETB124" s="6"/>
      <c r="ETC124" s="6"/>
      <c r="ETD124" s="6"/>
      <c r="ETE124" s="6"/>
      <c r="ETF124" s="6"/>
      <c r="ETG124" s="6"/>
      <c r="ETH124" s="6"/>
      <c r="ETI124" s="6"/>
      <c r="ETJ124" s="6"/>
      <c r="ETK124" s="6"/>
      <c r="ETL124" s="6"/>
      <c r="ETM124" s="6"/>
      <c r="ETN124" s="6"/>
      <c r="ETO124" s="6"/>
      <c r="ETP124" s="6"/>
      <c r="ETQ124" s="6"/>
      <c r="ETR124" s="6"/>
      <c r="ETS124" s="6"/>
      <c r="ETT124" s="6"/>
      <c r="ETU124" s="6"/>
      <c r="ETV124" s="6"/>
      <c r="ETW124" s="6"/>
      <c r="ETX124" s="6"/>
      <c r="ETY124" s="6"/>
      <c r="ETZ124" s="6"/>
      <c r="EUA124" s="6"/>
      <c r="EUB124" s="6"/>
      <c r="EUC124" s="6"/>
      <c r="EUD124" s="6"/>
      <c r="EUE124" s="6"/>
      <c r="EUF124" s="6"/>
      <c r="EUG124" s="6"/>
      <c r="EUH124" s="6"/>
      <c r="EUI124" s="6"/>
      <c r="EUJ124" s="6"/>
      <c r="EUK124" s="6"/>
      <c r="EUL124" s="6"/>
      <c r="EUM124" s="6"/>
      <c r="EUN124" s="6"/>
      <c r="EUO124" s="6"/>
      <c r="EUP124" s="6"/>
      <c r="EUQ124" s="6"/>
      <c r="EUR124" s="6"/>
      <c r="EUS124" s="6"/>
      <c r="EUT124" s="6"/>
      <c r="EUU124" s="6"/>
      <c r="EUV124" s="6"/>
      <c r="EUW124" s="6"/>
      <c r="EUX124" s="6"/>
      <c r="EUY124" s="6"/>
      <c r="EUZ124" s="6"/>
      <c r="EVA124" s="6"/>
      <c r="EVB124" s="6"/>
      <c r="EVC124" s="6"/>
      <c r="EVD124" s="6"/>
      <c r="EVE124" s="6"/>
      <c r="EVF124" s="6"/>
      <c r="EVG124" s="6"/>
      <c r="EVH124" s="6"/>
      <c r="EVI124" s="6"/>
      <c r="EVJ124" s="6"/>
      <c r="EVK124" s="6"/>
      <c r="EVL124" s="6"/>
      <c r="EVM124" s="6"/>
      <c r="EVN124" s="6"/>
      <c r="EVO124" s="6"/>
      <c r="EVP124" s="6"/>
      <c r="EVQ124" s="6"/>
      <c r="EVR124" s="6"/>
      <c r="EVS124" s="6"/>
      <c r="EVT124" s="6"/>
      <c r="EVU124" s="6"/>
      <c r="EVV124" s="6"/>
      <c r="EVW124" s="6"/>
      <c r="EVX124" s="6"/>
      <c r="EVY124" s="6"/>
      <c r="EVZ124" s="6"/>
      <c r="EWA124" s="6"/>
      <c r="EWB124" s="6"/>
      <c r="EWC124" s="6"/>
      <c r="EWD124" s="6"/>
      <c r="EWE124" s="6"/>
      <c r="EWF124" s="6"/>
      <c r="EWG124" s="6"/>
      <c r="EWH124" s="6"/>
      <c r="EWI124" s="6"/>
      <c r="EWJ124" s="6"/>
      <c r="EWK124" s="6"/>
      <c r="EWL124" s="6"/>
      <c r="EWM124" s="6"/>
      <c r="EWN124" s="6"/>
      <c r="EWO124" s="6"/>
      <c r="EWP124" s="6"/>
      <c r="EWQ124" s="6"/>
      <c r="EWR124" s="6"/>
      <c r="EWS124" s="6"/>
      <c r="EWT124" s="6"/>
      <c r="EWU124" s="6"/>
      <c r="EWV124" s="6"/>
      <c r="EWW124" s="6"/>
      <c r="EWX124" s="6"/>
      <c r="EWY124" s="6"/>
      <c r="EWZ124" s="6"/>
      <c r="EXA124" s="6"/>
      <c r="EXB124" s="6"/>
      <c r="EXC124" s="6"/>
      <c r="EXD124" s="6"/>
      <c r="EXE124" s="6"/>
      <c r="EXF124" s="6"/>
      <c r="EXG124" s="6"/>
      <c r="EXH124" s="6"/>
      <c r="EXI124" s="6"/>
      <c r="EXJ124" s="6"/>
      <c r="EXK124" s="6"/>
      <c r="EXL124" s="6"/>
      <c r="EXM124" s="6"/>
      <c r="EXN124" s="6"/>
      <c r="EXO124" s="6"/>
      <c r="EXP124" s="6"/>
      <c r="EXQ124" s="6"/>
      <c r="EXR124" s="6"/>
      <c r="EXS124" s="6"/>
      <c r="EXT124" s="6"/>
      <c r="EXU124" s="6"/>
      <c r="EXV124" s="6"/>
      <c r="EXW124" s="6"/>
      <c r="EXX124" s="6"/>
      <c r="EXY124" s="6"/>
      <c r="EXZ124" s="6"/>
      <c r="EYA124" s="6"/>
      <c r="EYB124" s="6"/>
      <c r="EYC124" s="6"/>
      <c r="EYD124" s="6"/>
      <c r="EYE124" s="6"/>
      <c r="EYF124" s="6"/>
      <c r="EYG124" s="6"/>
      <c r="EYH124" s="6"/>
      <c r="EYI124" s="6"/>
      <c r="EYJ124" s="6"/>
      <c r="EYK124" s="6"/>
      <c r="EYL124" s="6"/>
      <c r="EYM124" s="6"/>
      <c r="EYN124" s="6"/>
      <c r="EYO124" s="6"/>
      <c r="EYP124" s="6"/>
      <c r="EYQ124" s="6"/>
      <c r="EYR124" s="6"/>
      <c r="EYS124" s="6"/>
      <c r="EYT124" s="6"/>
      <c r="EYU124" s="6"/>
      <c r="EYV124" s="6"/>
      <c r="EYW124" s="6"/>
      <c r="EYX124" s="6"/>
      <c r="EYY124" s="6"/>
      <c r="EYZ124" s="6"/>
      <c r="EZA124" s="6"/>
      <c r="EZB124" s="6"/>
      <c r="EZC124" s="6"/>
      <c r="EZD124" s="6"/>
      <c r="EZE124" s="6"/>
      <c r="EZF124" s="6"/>
      <c r="EZG124" s="6"/>
      <c r="EZH124" s="6"/>
      <c r="EZI124" s="6"/>
      <c r="EZJ124" s="6"/>
      <c r="EZK124" s="6"/>
      <c r="EZL124" s="6"/>
      <c r="EZM124" s="6"/>
      <c r="EZN124" s="6"/>
      <c r="EZO124" s="6"/>
      <c r="EZP124" s="6"/>
      <c r="EZQ124" s="6"/>
      <c r="EZR124" s="6"/>
      <c r="EZS124" s="6"/>
      <c r="EZT124" s="6"/>
      <c r="EZU124" s="6"/>
      <c r="EZV124" s="6"/>
      <c r="EZW124" s="6"/>
      <c r="EZX124" s="6"/>
      <c r="EZY124" s="6"/>
      <c r="EZZ124" s="6"/>
      <c r="FAA124" s="6"/>
      <c r="FAB124" s="6"/>
      <c r="FAC124" s="6"/>
      <c r="FAD124" s="6"/>
      <c r="FAE124" s="6"/>
      <c r="FAF124" s="6"/>
      <c r="FAG124" s="6"/>
      <c r="FAH124" s="6"/>
      <c r="FAI124" s="6"/>
      <c r="FAJ124" s="6"/>
      <c r="FAK124" s="6"/>
      <c r="FAL124" s="6"/>
      <c r="FAM124" s="6"/>
      <c r="FAN124" s="6"/>
      <c r="FAO124" s="6"/>
      <c r="FAP124" s="6"/>
      <c r="FAQ124" s="6"/>
      <c r="FAR124" s="6"/>
      <c r="FAS124" s="6"/>
      <c r="FAT124" s="6"/>
      <c r="FAU124" s="6"/>
      <c r="FAV124" s="6"/>
      <c r="FAW124" s="6"/>
      <c r="FAX124" s="6"/>
      <c r="FAY124" s="6"/>
      <c r="FAZ124" s="6"/>
      <c r="FBA124" s="6"/>
      <c r="FBB124" s="6"/>
      <c r="FBC124" s="6"/>
      <c r="FBD124" s="6"/>
      <c r="FBE124" s="6"/>
      <c r="FBF124" s="6"/>
      <c r="FBG124" s="6"/>
      <c r="FBH124" s="6"/>
      <c r="FBI124" s="6"/>
      <c r="FBJ124" s="6"/>
      <c r="FBK124" s="6"/>
      <c r="FBL124" s="6"/>
      <c r="FBM124" s="6"/>
      <c r="FBN124" s="6"/>
      <c r="FBO124" s="6"/>
      <c r="FBP124" s="6"/>
      <c r="FBQ124" s="6"/>
      <c r="FBR124" s="6"/>
      <c r="FBS124" s="6"/>
      <c r="FBT124" s="6"/>
      <c r="FBU124" s="6"/>
      <c r="FBV124" s="6"/>
      <c r="FBW124" s="6"/>
      <c r="FBX124" s="6"/>
      <c r="FBY124" s="6"/>
      <c r="FBZ124" s="6"/>
      <c r="FCA124" s="6"/>
      <c r="FCB124" s="6"/>
      <c r="FCC124" s="6"/>
      <c r="FCD124" s="6"/>
      <c r="FCE124" s="6"/>
      <c r="FCF124" s="6"/>
      <c r="FCG124" s="6"/>
      <c r="FCH124" s="6"/>
      <c r="FCI124" s="6"/>
      <c r="FCJ124" s="6"/>
      <c r="FCK124" s="6"/>
      <c r="FCL124" s="6"/>
      <c r="FCM124" s="6"/>
      <c r="FCN124" s="6"/>
      <c r="FCO124" s="6"/>
      <c r="FCP124" s="6"/>
      <c r="FCQ124" s="6"/>
      <c r="FCR124" s="6"/>
      <c r="FCS124" s="6"/>
      <c r="FCT124" s="6"/>
      <c r="FCU124" s="6"/>
      <c r="FCV124" s="6"/>
      <c r="FCW124" s="6"/>
      <c r="FCX124" s="6"/>
      <c r="FCY124" s="6"/>
      <c r="FCZ124" s="6"/>
      <c r="FDA124" s="6"/>
      <c r="FDB124" s="6"/>
      <c r="FDC124" s="6"/>
      <c r="FDD124" s="6"/>
      <c r="FDE124" s="6"/>
      <c r="FDF124" s="6"/>
      <c r="FDG124" s="6"/>
      <c r="FDH124" s="6"/>
      <c r="FDI124" s="6"/>
      <c r="FDJ124" s="6"/>
      <c r="FDK124" s="6"/>
      <c r="FDL124" s="6"/>
      <c r="FDM124" s="6"/>
      <c r="FDN124" s="6"/>
      <c r="FDO124" s="6"/>
      <c r="FDP124" s="6"/>
      <c r="FDQ124" s="6"/>
      <c r="FDR124" s="6"/>
      <c r="FDS124" s="6"/>
      <c r="FDT124" s="6"/>
      <c r="FDU124" s="6"/>
      <c r="FDV124" s="6"/>
      <c r="FDW124" s="6"/>
      <c r="FDX124" s="6"/>
      <c r="FDY124" s="6"/>
      <c r="FDZ124" s="6"/>
      <c r="FEA124" s="6"/>
      <c r="FEB124" s="6"/>
      <c r="FEC124" s="6"/>
      <c r="FED124" s="6"/>
      <c r="FEE124" s="6"/>
      <c r="FEF124" s="6"/>
      <c r="FEG124" s="6"/>
      <c r="FEH124" s="6"/>
      <c r="FEI124" s="6"/>
      <c r="FEJ124" s="6"/>
      <c r="FEK124" s="6"/>
      <c r="FEL124" s="6"/>
      <c r="FEM124" s="6"/>
      <c r="FEN124" s="6"/>
      <c r="FEO124" s="6"/>
      <c r="FEP124" s="6"/>
      <c r="FEQ124" s="6"/>
      <c r="FER124" s="6"/>
      <c r="FES124" s="6"/>
      <c r="FET124" s="6"/>
      <c r="FEU124" s="6"/>
      <c r="FEV124" s="6"/>
      <c r="FEW124" s="6"/>
      <c r="FEX124" s="6"/>
      <c r="FEY124" s="6"/>
      <c r="FEZ124" s="6"/>
      <c r="FFA124" s="6"/>
      <c r="FFB124" s="6"/>
      <c r="FFC124" s="6"/>
      <c r="FFD124" s="6"/>
      <c r="FFE124" s="6"/>
      <c r="FFF124" s="6"/>
      <c r="FFG124" s="6"/>
      <c r="FFH124" s="6"/>
      <c r="FFI124" s="6"/>
      <c r="FFJ124" s="6"/>
      <c r="FFK124" s="6"/>
      <c r="FFL124" s="6"/>
      <c r="FFM124" s="6"/>
      <c r="FFN124" s="6"/>
      <c r="FFO124" s="6"/>
      <c r="FFP124" s="6"/>
      <c r="FFQ124" s="6"/>
      <c r="FFR124" s="6"/>
      <c r="FFS124" s="6"/>
      <c r="FFT124" s="6"/>
      <c r="FFU124" s="6"/>
      <c r="FFV124" s="6"/>
      <c r="FFW124" s="6"/>
      <c r="FFX124" s="6"/>
      <c r="FFY124" s="6"/>
      <c r="FFZ124" s="6"/>
      <c r="FGA124" s="6"/>
      <c r="FGB124" s="6"/>
      <c r="FGC124" s="6"/>
      <c r="FGD124" s="6"/>
      <c r="FGE124" s="6"/>
      <c r="FGF124" s="6"/>
      <c r="FGG124" s="6"/>
      <c r="FGH124" s="6"/>
      <c r="FGI124" s="6"/>
      <c r="FGJ124" s="6"/>
      <c r="FGK124" s="6"/>
      <c r="FGL124" s="6"/>
      <c r="FGM124" s="6"/>
      <c r="FGN124" s="6"/>
      <c r="FGO124" s="6"/>
      <c r="FGP124" s="6"/>
      <c r="FGQ124" s="6"/>
      <c r="FGR124" s="6"/>
      <c r="FGS124" s="6"/>
      <c r="FGT124" s="6"/>
      <c r="FGU124" s="6"/>
      <c r="FGV124" s="6"/>
      <c r="FGW124" s="6"/>
      <c r="FGX124" s="6"/>
      <c r="FGY124" s="6"/>
      <c r="FGZ124" s="6"/>
      <c r="FHA124" s="6"/>
      <c r="FHB124" s="6"/>
      <c r="FHC124" s="6"/>
      <c r="FHD124" s="6"/>
      <c r="FHE124" s="6"/>
      <c r="FHF124" s="6"/>
      <c r="FHG124" s="6"/>
      <c r="FHH124" s="6"/>
      <c r="FHI124" s="6"/>
      <c r="FHJ124" s="6"/>
      <c r="FHK124" s="6"/>
      <c r="FHL124" s="6"/>
      <c r="FHM124" s="6"/>
      <c r="FHN124" s="6"/>
      <c r="FHO124" s="6"/>
      <c r="FHP124" s="6"/>
      <c r="FHQ124" s="6"/>
      <c r="FHR124" s="6"/>
      <c r="FHS124" s="6"/>
      <c r="FHT124" s="6"/>
      <c r="FHU124" s="6"/>
      <c r="FHV124" s="6"/>
      <c r="FHW124" s="6"/>
      <c r="FHX124" s="6"/>
      <c r="FHY124" s="6"/>
      <c r="FHZ124" s="6"/>
      <c r="FIA124" s="6"/>
      <c r="FIB124" s="6"/>
      <c r="FIC124" s="6"/>
      <c r="FID124" s="6"/>
      <c r="FIE124" s="6"/>
      <c r="FIF124" s="6"/>
      <c r="FIG124" s="6"/>
      <c r="FIH124" s="6"/>
      <c r="FII124" s="6"/>
      <c r="FIJ124" s="6"/>
      <c r="FIK124" s="6"/>
      <c r="FIL124" s="6"/>
      <c r="FIM124" s="6"/>
      <c r="FIN124" s="6"/>
      <c r="FIO124" s="6"/>
      <c r="FIP124" s="6"/>
      <c r="FIQ124" s="6"/>
      <c r="FIR124" s="6"/>
      <c r="FIS124" s="6"/>
      <c r="FIT124" s="6"/>
      <c r="FIU124" s="6"/>
      <c r="FIV124" s="6"/>
      <c r="FIW124" s="6"/>
      <c r="FIX124" s="6"/>
      <c r="FIY124" s="6"/>
      <c r="FIZ124" s="6"/>
      <c r="FJA124" s="6"/>
      <c r="FJB124" s="6"/>
      <c r="FJC124" s="6"/>
      <c r="FJD124" s="6"/>
      <c r="FJE124" s="6"/>
      <c r="FJF124" s="6"/>
      <c r="FJG124" s="6"/>
      <c r="FJH124" s="6"/>
      <c r="FJI124" s="6"/>
      <c r="FJJ124" s="6"/>
      <c r="FJK124" s="6"/>
      <c r="FJL124" s="6"/>
      <c r="FJM124" s="6"/>
      <c r="FJN124" s="6"/>
      <c r="FJO124" s="6"/>
      <c r="FJP124" s="6"/>
      <c r="FJQ124" s="6"/>
      <c r="FJR124" s="6"/>
      <c r="FJS124" s="6"/>
      <c r="FJT124" s="6"/>
      <c r="FJU124" s="6"/>
      <c r="FJV124" s="6"/>
      <c r="FJW124" s="6"/>
      <c r="FJX124" s="6"/>
      <c r="FJY124" s="6"/>
      <c r="FJZ124" s="6"/>
      <c r="FKA124" s="6"/>
      <c r="FKB124" s="6"/>
      <c r="FKC124" s="6"/>
      <c r="FKD124" s="6"/>
      <c r="FKE124" s="6"/>
      <c r="FKF124" s="6"/>
      <c r="FKG124" s="6"/>
      <c r="FKH124" s="6"/>
      <c r="FKI124" s="6"/>
      <c r="FKJ124" s="6"/>
      <c r="FKK124" s="6"/>
      <c r="FKL124" s="6"/>
      <c r="FKM124" s="6"/>
      <c r="FKN124" s="6"/>
      <c r="FKO124" s="6"/>
      <c r="FKP124" s="6"/>
      <c r="FKQ124" s="6"/>
      <c r="FKR124" s="6"/>
      <c r="FKS124" s="6"/>
      <c r="FKT124" s="6"/>
      <c r="FKU124" s="6"/>
      <c r="FKV124" s="6"/>
      <c r="FKW124" s="6"/>
      <c r="FKX124" s="6"/>
      <c r="FKY124" s="6"/>
      <c r="FKZ124" s="6"/>
      <c r="FLA124" s="6"/>
      <c r="FLB124" s="6"/>
      <c r="FLC124" s="6"/>
      <c r="FLD124" s="6"/>
      <c r="FLE124" s="6"/>
      <c r="FLF124" s="6"/>
      <c r="FLG124" s="6"/>
      <c r="FLH124" s="6"/>
      <c r="FLI124" s="6"/>
      <c r="FLJ124" s="6"/>
      <c r="FLK124" s="6"/>
      <c r="FLL124" s="6"/>
      <c r="FLM124" s="6"/>
      <c r="FLN124" s="6"/>
      <c r="FLO124" s="6"/>
      <c r="FLP124" s="6"/>
      <c r="FLQ124" s="6"/>
      <c r="FLR124" s="6"/>
      <c r="FLS124" s="6"/>
      <c r="FLT124" s="6"/>
      <c r="FLU124" s="6"/>
      <c r="FLV124" s="6"/>
      <c r="FLW124" s="6"/>
      <c r="FLX124" s="6"/>
      <c r="FLY124" s="6"/>
      <c r="FLZ124" s="6"/>
      <c r="FMA124" s="6"/>
      <c r="FMB124" s="6"/>
      <c r="FMC124" s="6"/>
      <c r="FMD124" s="6"/>
      <c r="FME124" s="6"/>
      <c r="FMF124" s="6"/>
      <c r="FMG124" s="6"/>
      <c r="FMH124" s="6"/>
      <c r="FMI124" s="6"/>
      <c r="FMJ124" s="6"/>
      <c r="FMK124" s="6"/>
      <c r="FML124" s="6"/>
      <c r="FMM124" s="6"/>
      <c r="FMN124" s="6"/>
      <c r="FMO124" s="6"/>
      <c r="FMP124" s="6"/>
      <c r="FMQ124" s="6"/>
      <c r="FMR124" s="6"/>
      <c r="FMS124" s="6"/>
      <c r="FMT124" s="6"/>
      <c r="FMU124" s="6"/>
      <c r="FMV124" s="6"/>
      <c r="FMW124" s="6"/>
      <c r="FMX124" s="6"/>
      <c r="FMY124" s="6"/>
      <c r="FMZ124" s="6"/>
      <c r="FNA124" s="6"/>
      <c r="FNB124" s="6"/>
      <c r="FNC124" s="6"/>
      <c r="FND124" s="6"/>
      <c r="FNE124" s="6"/>
      <c r="FNF124" s="6"/>
      <c r="FNG124" s="6"/>
      <c r="FNH124" s="6"/>
      <c r="FNI124" s="6"/>
      <c r="FNJ124" s="6"/>
      <c r="FNK124" s="6"/>
      <c r="FNL124" s="6"/>
      <c r="FNM124" s="6"/>
      <c r="FNN124" s="6"/>
      <c r="FNO124" s="6"/>
      <c r="FNP124" s="6"/>
      <c r="FNQ124" s="6"/>
      <c r="FNR124" s="6"/>
      <c r="FNS124" s="6"/>
      <c r="FNT124" s="6"/>
      <c r="FNU124" s="6"/>
      <c r="FNV124" s="6"/>
      <c r="FNW124" s="6"/>
      <c r="FNX124" s="6"/>
      <c r="FNY124" s="6"/>
      <c r="FNZ124" s="6"/>
      <c r="FOA124" s="6"/>
      <c r="FOB124" s="6"/>
      <c r="FOC124" s="6"/>
      <c r="FOD124" s="6"/>
      <c r="FOE124" s="6"/>
      <c r="FOF124" s="6"/>
      <c r="FOG124" s="6"/>
      <c r="FOH124" s="6"/>
      <c r="FOI124" s="6"/>
      <c r="FOJ124" s="6"/>
      <c r="FOK124" s="6"/>
      <c r="FOL124" s="6"/>
      <c r="FOM124" s="6"/>
      <c r="FON124" s="6"/>
      <c r="FOO124" s="6"/>
      <c r="FOP124" s="6"/>
      <c r="FOQ124" s="6"/>
      <c r="FOR124" s="6"/>
      <c r="FOS124" s="6"/>
      <c r="FOT124" s="6"/>
      <c r="FOU124" s="6"/>
      <c r="FOV124" s="6"/>
      <c r="FOW124" s="6"/>
      <c r="FOX124" s="6"/>
      <c r="FOY124" s="6"/>
      <c r="FOZ124" s="6"/>
      <c r="FPA124" s="6"/>
      <c r="FPB124" s="6"/>
      <c r="FPC124" s="6"/>
      <c r="FPD124" s="6"/>
      <c r="FPE124" s="6"/>
      <c r="FPF124" s="6"/>
      <c r="FPG124" s="6"/>
      <c r="FPH124" s="6"/>
      <c r="FPI124" s="6"/>
      <c r="FPJ124" s="6"/>
      <c r="FPK124" s="6"/>
      <c r="FPL124" s="6"/>
      <c r="FPM124" s="6"/>
      <c r="FPN124" s="6"/>
      <c r="FPO124" s="6"/>
      <c r="FPP124" s="6"/>
      <c r="FPQ124" s="6"/>
      <c r="FPR124" s="6"/>
      <c r="FPS124" s="6"/>
      <c r="FPT124" s="6"/>
      <c r="FPU124" s="6"/>
      <c r="FPV124" s="6"/>
      <c r="FPW124" s="6"/>
      <c r="FPX124" s="6"/>
      <c r="FPY124" s="6"/>
      <c r="FPZ124" s="6"/>
      <c r="FQA124" s="6"/>
      <c r="FQB124" s="6"/>
      <c r="FQC124" s="6"/>
      <c r="FQD124" s="6"/>
      <c r="FQE124" s="6"/>
      <c r="FQF124" s="6"/>
      <c r="FQG124" s="6"/>
      <c r="FQH124" s="6"/>
      <c r="FQI124" s="6"/>
      <c r="FQJ124" s="6"/>
      <c r="FQK124" s="6"/>
      <c r="FQL124" s="6"/>
      <c r="FQM124" s="6"/>
      <c r="FQN124" s="6"/>
      <c r="FQO124" s="6"/>
      <c r="FQP124" s="6"/>
      <c r="FQQ124" s="6"/>
      <c r="FQR124" s="6"/>
      <c r="FQS124" s="6"/>
      <c r="FQT124" s="6"/>
      <c r="FQU124" s="6"/>
      <c r="FQV124" s="6"/>
      <c r="FQW124" s="6"/>
      <c r="FQX124" s="6"/>
      <c r="FQY124" s="6"/>
      <c r="FQZ124" s="6"/>
      <c r="FRA124" s="6"/>
      <c r="FRB124" s="6"/>
      <c r="FRC124" s="6"/>
      <c r="FRD124" s="6"/>
      <c r="FRE124" s="6"/>
      <c r="FRF124" s="6"/>
      <c r="FRG124" s="6"/>
      <c r="FRH124" s="6"/>
      <c r="FRI124" s="6"/>
      <c r="FRJ124" s="6"/>
      <c r="FRK124" s="6"/>
      <c r="FRL124" s="6"/>
      <c r="FRM124" s="6"/>
      <c r="FRN124" s="6"/>
      <c r="FRO124" s="6"/>
      <c r="FRP124" s="6"/>
      <c r="FRQ124" s="6"/>
      <c r="FRR124" s="6"/>
      <c r="FRS124" s="6"/>
      <c r="FRT124" s="6"/>
      <c r="FRU124" s="6"/>
      <c r="FRV124" s="6"/>
      <c r="FRW124" s="6"/>
      <c r="FRX124" s="6"/>
      <c r="FRY124" s="6"/>
      <c r="FRZ124" s="6"/>
      <c r="FSA124" s="6"/>
      <c r="FSB124" s="6"/>
      <c r="FSC124" s="6"/>
      <c r="FSD124" s="6"/>
      <c r="FSE124" s="6"/>
      <c r="FSF124" s="6"/>
      <c r="FSG124" s="6"/>
      <c r="FSH124" s="6"/>
      <c r="FSI124" s="6"/>
      <c r="FSJ124" s="6"/>
      <c r="FSK124" s="6"/>
      <c r="FSL124" s="6"/>
      <c r="FSM124" s="6"/>
      <c r="FSN124" s="6"/>
      <c r="FSO124" s="6"/>
      <c r="FSP124" s="6"/>
      <c r="FSQ124" s="6"/>
      <c r="FSR124" s="6"/>
      <c r="FSS124" s="6"/>
      <c r="FST124" s="6"/>
      <c r="FSU124" s="6"/>
      <c r="FSV124" s="6"/>
      <c r="FSW124" s="6"/>
      <c r="FSX124" s="6"/>
      <c r="FSY124" s="6"/>
      <c r="FSZ124" s="6"/>
      <c r="FTA124" s="6"/>
      <c r="FTB124" s="6"/>
      <c r="FTC124" s="6"/>
      <c r="FTD124" s="6"/>
      <c r="FTE124" s="6"/>
      <c r="FTF124" s="6"/>
      <c r="FTG124" s="6"/>
      <c r="FTH124" s="6"/>
      <c r="FTI124" s="6"/>
      <c r="FTJ124" s="6"/>
      <c r="FTK124" s="6"/>
      <c r="FTL124" s="6"/>
      <c r="FTM124" s="6"/>
      <c r="FTN124" s="6"/>
      <c r="FTO124" s="6"/>
      <c r="FTP124" s="6"/>
      <c r="FTQ124" s="6"/>
      <c r="FTR124" s="6"/>
      <c r="FTS124" s="6"/>
      <c r="FTT124" s="6"/>
      <c r="FTU124" s="6"/>
      <c r="FTV124" s="6"/>
      <c r="FTW124" s="6"/>
      <c r="FTX124" s="6"/>
      <c r="FTY124" s="6"/>
      <c r="FTZ124" s="6"/>
      <c r="FUA124" s="6"/>
      <c r="FUB124" s="6"/>
      <c r="FUC124" s="6"/>
      <c r="FUD124" s="6"/>
      <c r="FUE124" s="6"/>
      <c r="FUF124" s="6"/>
      <c r="FUG124" s="6"/>
      <c r="FUH124" s="6"/>
      <c r="FUI124" s="6"/>
      <c r="FUJ124" s="6"/>
      <c r="FUK124" s="6"/>
      <c r="FUL124" s="6"/>
      <c r="FUM124" s="6"/>
      <c r="FUN124" s="6"/>
      <c r="FUO124" s="6"/>
      <c r="FUP124" s="6"/>
      <c r="FUQ124" s="6"/>
      <c r="FUR124" s="6"/>
      <c r="FUS124" s="6"/>
      <c r="FUT124" s="6"/>
      <c r="FUU124" s="6"/>
      <c r="FUV124" s="6"/>
      <c r="FUW124" s="6"/>
      <c r="FUX124" s="6"/>
      <c r="FUY124" s="6"/>
      <c r="FUZ124" s="6"/>
      <c r="FVA124" s="6"/>
      <c r="FVB124" s="6"/>
      <c r="FVC124" s="6"/>
      <c r="FVD124" s="6"/>
      <c r="FVE124" s="6"/>
      <c r="FVF124" s="6"/>
      <c r="FVG124" s="6"/>
      <c r="FVH124" s="6"/>
      <c r="FVI124" s="6"/>
      <c r="FVJ124" s="6"/>
      <c r="FVK124" s="6"/>
      <c r="FVL124" s="6"/>
      <c r="FVM124" s="6"/>
      <c r="FVN124" s="6"/>
      <c r="FVO124" s="6"/>
      <c r="FVP124" s="6"/>
      <c r="FVQ124" s="6"/>
      <c r="FVR124" s="6"/>
      <c r="FVS124" s="6"/>
      <c r="FVT124" s="6"/>
      <c r="FVU124" s="6"/>
      <c r="FVV124" s="6"/>
      <c r="FVW124" s="6"/>
      <c r="FVX124" s="6"/>
      <c r="FVY124" s="6"/>
      <c r="FVZ124" s="6"/>
      <c r="FWA124" s="6"/>
      <c r="FWB124" s="6"/>
      <c r="FWC124" s="6"/>
      <c r="FWD124" s="6"/>
      <c r="FWE124" s="6"/>
      <c r="FWF124" s="6"/>
      <c r="FWG124" s="6"/>
      <c r="FWH124" s="6"/>
      <c r="FWI124" s="6"/>
      <c r="FWJ124" s="6"/>
      <c r="FWK124" s="6"/>
      <c r="FWL124" s="6"/>
      <c r="FWM124" s="6"/>
      <c r="FWN124" s="6"/>
      <c r="FWO124" s="6"/>
      <c r="FWP124" s="6"/>
      <c r="FWQ124" s="6"/>
      <c r="FWR124" s="6"/>
      <c r="FWS124" s="6"/>
      <c r="FWT124" s="6"/>
      <c r="FWU124" s="6"/>
      <c r="FWV124" s="6"/>
      <c r="FWW124" s="6"/>
      <c r="FWX124" s="6"/>
      <c r="FWY124" s="6"/>
      <c r="FWZ124" s="6"/>
      <c r="FXA124" s="6"/>
      <c r="FXB124" s="6"/>
      <c r="FXC124" s="6"/>
      <c r="FXD124" s="6"/>
      <c r="FXE124" s="6"/>
      <c r="FXF124" s="6"/>
      <c r="FXG124" s="6"/>
      <c r="FXH124" s="6"/>
      <c r="FXI124" s="6"/>
      <c r="FXJ124" s="6"/>
      <c r="FXK124" s="6"/>
      <c r="FXL124" s="6"/>
      <c r="FXM124" s="6"/>
      <c r="FXN124" s="6"/>
      <c r="FXO124" s="6"/>
      <c r="FXP124" s="6"/>
      <c r="FXQ124" s="6"/>
      <c r="FXR124" s="6"/>
      <c r="FXS124" s="6"/>
      <c r="FXT124" s="6"/>
      <c r="FXU124" s="6"/>
      <c r="FXV124" s="6"/>
      <c r="FXW124" s="6"/>
      <c r="FXX124" s="6"/>
      <c r="FXY124" s="6"/>
      <c r="FXZ124" s="6"/>
      <c r="FYA124" s="6"/>
      <c r="FYB124" s="6"/>
      <c r="FYC124" s="6"/>
      <c r="FYD124" s="6"/>
      <c r="FYE124" s="6"/>
      <c r="FYF124" s="6"/>
      <c r="FYG124" s="6"/>
      <c r="FYH124" s="6"/>
      <c r="FYI124" s="6"/>
      <c r="FYJ124" s="6"/>
      <c r="FYK124" s="6"/>
      <c r="FYL124" s="6"/>
      <c r="FYM124" s="6"/>
      <c r="FYN124" s="6"/>
      <c r="FYO124" s="6"/>
      <c r="FYP124" s="6"/>
      <c r="FYQ124" s="6"/>
      <c r="FYR124" s="6"/>
      <c r="FYS124" s="6"/>
      <c r="FYT124" s="6"/>
      <c r="FYU124" s="6"/>
      <c r="FYV124" s="6"/>
      <c r="FYW124" s="6"/>
      <c r="FYX124" s="6"/>
      <c r="FYY124" s="6"/>
      <c r="FYZ124" s="6"/>
      <c r="FZA124" s="6"/>
      <c r="FZB124" s="6"/>
      <c r="FZC124" s="6"/>
      <c r="FZD124" s="6"/>
      <c r="FZE124" s="6"/>
      <c r="FZF124" s="6"/>
      <c r="FZG124" s="6"/>
      <c r="FZH124" s="6"/>
      <c r="FZI124" s="6"/>
      <c r="FZJ124" s="6"/>
      <c r="FZK124" s="6"/>
      <c r="FZL124" s="6"/>
      <c r="FZM124" s="6"/>
      <c r="FZN124" s="6"/>
      <c r="FZO124" s="6"/>
      <c r="FZP124" s="6"/>
      <c r="FZQ124" s="6"/>
      <c r="FZR124" s="6"/>
      <c r="FZS124" s="6"/>
      <c r="FZT124" s="6"/>
      <c r="FZU124" s="6"/>
      <c r="FZV124" s="6"/>
      <c r="FZW124" s="6"/>
      <c r="FZX124" s="6"/>
      <c r="FZY124" s="6"/>
      <c r="FZZ124" s="6"/>
      <c r="GAA124" s="6"/>
      <c r="GAB124" s="6"/>
      <c r="GAC124" s="6"/>
      <c r="GAD124" s="6"/>
      <c r="GAE124" s="6"/>
      <c r="GAF124" s="6"/>
      <c r="GAG124" s="6"/>
      <c r="GAH124" s="6"/>
      <c r="GAI124" s="6"/>
      <c r="GAJ124" s="6"/>
      <c r="GAK124" s="6"/>
      <c r="GAL124" s="6"/>
      <c r="GAM124" s="6"/>
      <c r="GAN124" s="6"/>
      <c r="GAO124" s="6"/>
      <c r="GAP124" s="6"/>
      <c r="GAQ124" s="6"/>
      <c r="GAR124" s="6"/>
      <c r="GAS124" s="6"/>
      <c r="GAT124" s="6"/>
      <c r="GAU124" s="6"/>
      <c r="GAV124" s="6"/>
      <c r="GAW124" s="6"/>
      <c r="GAX124" s="6"/>
      <c r="GAY124" s="6"/>
      <c r="GAZ124" s="6"/>
      <c r="GBA124" s="6"/>
      <c r="GBB124" s="6"/>
      <c r="GBC124" s="6"/>
      <c r="GBD124" s="6"/>
      <c r="GBE124" s="6"/>
      <c r="GBF124" s="6"/>
      <c r="GBG124" s="6"/>
      <c r="GBH124" s="6"/>
      <c r="GBI124" s="6"/>
      <c r="GBJ124" s="6"/>
      <c r="GBK124" s="6"/>
      <c r="GBL124" s="6"/>
      <c r="GBM124" s="6"/>
      <c r="GBN124" s="6"/>
      <c r="GBO124" s="6"/>
      <c r="GBP124" s="6"/>
      <c r="GBQ124" s="6"/>
      <c r="GBR124" s="6"/>
      <c r="GBS124" s="6"/>
      <c r="GBT124" s="6"/>
      <c r="GBU124" s="6"/>
      <c r="GBV124" s="6"/>
      <c r="GBW124" s="6"/>
      <c r="GBX124" s="6"/>
      <c r="GBY124" s="6"/>
      <c r="GBZ124" s="6"/>
      <c r="GCA124" s="6"/>
      <c r="GCB124" s="6"/>
      <c r="GCC124" s="6"/>
      <c r="GCD124" s="6"/>
      <c r="GCE124" s="6"/>
      <c r="GCF124" s="6"/>
      <c r="GCG124" s="6"/>
      <c r="GCH124" s="6"/>
      <c r="GCI124" s="6"/>
      <c r="GCJ124" s="6"/>
      <c r="GCK124" s="6"/>
      <c r="GCL124" s="6"/>
      <c r="GCM124" s="6"/>
      <c r="GCN124" s="6"/>
      <c r="GCO124" s="6"/>
      <c r="GCP124" s="6"/>
      <c r="GCQ124" s="6"/>
      <c r="GCR124" s="6"/>
      <c r="GCS124" s="6"/>
      <c r="GCT124" s="6"/>
      <c r="GCU124" s="6"/>
      <c r="GCV124" s="6"/>
      <c r="GCW124" s="6"/>
      <c r="GCX124" s="6"/>
      <c r="GCY124" s="6"/>
      <c r="GCZ124" s="6"/>
      <c r="GDA124" s="6"/>
      <c r="GDB124" s="6"/>
      <c r="GDC124" s="6"/>
      <c r="GDD124" s="6"/>
      <c r="GDE124" s="6"/>
      <c r="GDF124" s="6"/>
      <c r="GDG124" s="6"/>
      <c r="GDH124" s="6"/>
      <c r="GDI124" s="6"/>
      <c r="GDJ124" s="6"/>
      <c r="GDK124" s="6"/>
      <c r="GDL124" s="6"/>
      <c r="GDM124" s="6"/>
      <c r="GDN124" s="6"/>
      <c r="GDO124" s="6"/>
      <c r="GDP124" s="6"/>
      <c r="GDQ124" s="6"/>
      <c r="GDR124" s="6"/>
      <c r="GDS124" s="6"/>
      <c r="GDT124" s="6"/>
      <c r="GDU124" s="6"/>
      <c r="GDV124" s="6"/>
      <c r="GDW124" s="6"/>
      <c r="GDX124" s="6"/>
      <c r="GDY124" s="6"/>
      <c r="GDZ124" s="6"/>
      <c r="GEA124" s="6"/>
      <c r="GEB124" s="6"/>
      <c r="GEC124" s="6"/>
      <c r="GED124" s="6"/>
      <c r="GEE124" s="6"/>
      <c r="GEF124" s="6"/>
      <c r="GEG124" s="6"/>
      <c r="GEH124" s="6"/>
      <c r="GEI124" s="6"/>
      <c r="GEJ124" s="6"/>
      <c r="GEK124" s="6"/>
      <c r="GEL124" s="6"/>
      <c r="GEM124" s="6"/>
      <c r="GEN124" s="6"/>
      <c r="GEO124" s="6"/>
      <c r="GEP124" s="6"/>
      <c r="GEQ124" s="6"/>
      <c r="GER124" s="6"/>
      <c r="GES124" s="6"/>
      <c r="GET124" s="6"/>
      <c r="GEU124" s="6"/>
      <c r="GEV124" s="6"/>
      <c r="GEW124" s="6"/>
      <c r="GEX124" s="6"/>
      <c r="GEY124" s="6"/>
      <c r="GEZ124" s="6"/>
      <c r="GFA124" s="6"/>
      <c r="GFB124" s="6"/>
      <c r="GFC124" s="6"/>
      <c r="GFD124" s="6"/>
      <c r="GFE124" s="6"/>
      <c r="GFF124" s="6"/>
      <c r="GFG124" s="6"/>
      <c r="GFH124" s="6"/>
      <c r="GFI124" s="6"/>
      <c r="GFJ124" s="6"/>
      <c r="GFK124" s="6"/>
      <c r="GFL124" s="6"/>
      <c r="GFM124" s="6"/>
      <c r="GFN124" s="6"/>
      <c r="GFO124" s="6"/>
      <c r="GFP124" s="6"/>
      <c r="GFQ124" s="6"/>
      <c r="GFR124" s="6"/>
      <c r="GFS124" s="6"/>
      <c r="GFT124" s="6"/>
      <c r="GFU124" s="6"/>
      <c r="GFV124" s="6"/>
      <c r="GFW124" s="6"/>
      <c r="GFX124" s="6"/>
      <c r="GFY124" s="6"/>
      <c r="GFZ124" s="6"/>
      <c r="GGA124" s="6"/>
      <c r="GGB124" s="6"/>
      <c r="GGC124" s="6"/>
      <c r="GGD124" s="6"/>
      <c r="GGE124" s="6"/>
      <c r="GGF124" s="6"/>
      <c r="GGG124" s="6"/>
      <c r="GGH124" s="6"/>
      <c r="GGI124" s="6"/>
      <c r="GGJ124" s="6"/>
      <c r="GGK124" s="6"/>
      <c r="GGL124" s="6"/>
      <c r="GGM124" s="6"/>
      <c r="GGN124" s="6"/>
      <c r="GGO124" s="6"/>
      <c r="GGP124" s="6"/>
      <c r="GGQ124" s="6"/>
      <c r="GGR124" s="6"/>
      <c r="GGS124" s="6"/>
      <c r="GGT124" s="6"/>
      <c r="GGU124" s="6"/>
      <c r="GGV124" s="6"/>
      <c r="GGW124" s="6"/>
      <c r="GGX124" s="6"/>
      <c r="GGY124" s="6"/>
      <c r="GGZ124" s="6"/>
      <c r="GHA124" s="6"/>
      <c r="GHB124" s="6"/>
      <c r="GHC124" s="6"/>
      <c r="GHD124" s="6"/>
      <c r="GHE124" s="6"/>
      <c r="GHF124" s="6"/>
      <c r="GHG124" s="6"/>
      <c r="GHH124" s="6"/>
      <c r="GHI124" s="6"/>
      <c r="GHJ124" s="6"/>
      <c r="GHK124" s="6"/>
      <c r="GHL124" s="6"/>
      <c r="GHM124" s="6"/>
      <c r="GHN124" s="6"/>
      <c r="GHO124" s="6"/>
      <c r="GHP124" s="6"/>
      <c r="GHQ124" s="6"/>
      <c r="GHR124" s="6"/>
      <c r="GHS124" s="6"/>
      <c r="GHT124" s="6"/>
      <c r="GHU124" s="6"/>
      <c r="GHV124" s="6"/>
      <c r="GHW124" s="6"/>
      <c r="GHX124" s="6"/>
      <c r="GHY124" s="6"/>
      <c r="GHZ124" s="6"/>
      <c r="GIA124" s="6"/>
      <c r="GIB124" s="6"/>
      <c r="GIC124" s="6"/>
      <c r="GID124" s="6"/>
      <c r="GIE124" s="6"/>
      <c r="GIF124" s="6"/>
      <c r="GIG124" s="6"/>
      <c r="GIH124" s="6"/>
      <c r="GII124" s="6"/>
      <c r="GIJ124" s="6"/>
      <c r="GIK124" s="6"/>
      <c r="GIL124" s="6"/>
      <c r="GIM124" s="6"/>
      <c r="GIN124" s="6"/>
      <c r="GIO124" s="6"/>
      <c r="GIP124" s="6"/>
      <c r="GIQ124" s="6"/>
      <c r="GIR124" s="6"/>
      <c r="GIS124" s="6"/>
      <c r="GIT124" s="6"/>
      <c r="GIU124" s="6"/>
      <c r="GIV124" s="6"/>
      <c r="GIW124" s="6"/>
      <c r="GIX124" s="6"/>
      <c r="GIY124" s="6"/>
      <c r="GIZ124" s="6"/>
      <c r="GJA124" s="6"/>
      <c r="GJB124" s="6"/>
      <c r="GJC124" s="6"/>
      <c r="GJD124" s="6"/>
      <c r="GJE124" s="6"/>
      <c r="GJF124" s="6"/>
      <c r="GJG124" s="6"/>
      <c r="GJH124" s="6"/>
      <c r="GJI124" s="6"/>
      <c r="GJJ124" s="6"/>
      <c r="GJK124" s="6"/>
      <c r="GJL124" s="6"/>
      <c r="GJM124" s="6"/>
      <c r="GJN124" s="6"/>
      <c r="GJO124" s="6"/>
      <c r="GJP124" s="6"/>
      <c r="GJQ124" s="6"/>
      <c r="GJR124" s="6"/>
      <c r="GJS124" s="6"/>
      <c r="GJT124" s="6"/>
      <c r="GJU124" s="6"/>
      <c r="GJV124" s="6"/>
      <c r="GJW124" s="6"/>
      <c r="GJX124" s="6"/>
      <c r="GJY124" s="6"/>
      <c r="GJZ124" s="6"/>
      <c r="GKA124" s="6"/>
      <c r="GKB124" s="6"/>
      <c r="GKC124" s="6"/>
      <c r="GKD124" s="6"/>
      <c r="GKE124" s="6"/>
      <c r="GKF124" s="6"/>
      <c r="GKG124" s="6"/>
      <c r="GKH124" s="6"/>
      <c r="GKI124" s="6"/>
      <c r="GKJ124" s="6"/>
      <c r="GKK124" s="6"/>
      <c r="GKL124" s="6"/>
      <c r="GKM124" s="6"/>
      <c r="GKN124" s="6"/>
      <c r="GKO124" s="6"/>
      <c r="GKP124" s="6"/>
      <c r="GKQ124" s="6"/>
      <c r="GKR124" s="6"/>
      <c r="GKS124" s="6"/>
      <c r="GKT124" s="6"/>
      <c r="GKU124" s="6"/>
      <c r="GKV124" s="6"/>
      <c r="GKW124" s="6"/>
      <c r="GKX124" s="6"/>
      <c r="GKY124" s="6"/>
      <c r="GKZ124" s="6"/>
      <c r="GLA124" s="6"/>
      <c r="GLB124" s="6"/>
      <c r="GLC124" s="6"/>
      <c r="GLD124" s="6"/>
      <c r="GLE124" s="6"/>
      <c r="GLF124" s="6"/>
      <c r="GLG124" s="6"/>
      <c r="GLH124" s="6"/>
      <c r="GLI124" s="6"/>
      <c r="GLJ124" s="6"/>
      <c r="GLK124" s="6"/>
      <c r="GLL124" s="6"/>
      <c r="GLM124" s="6"/>
      <c r="GLN124" s="6"/>
      <c r="GLO124" s="6"/>
      <c r="GLP124" s="6"/>
      <c r="GLQ124" s="6"/>
      <c r="GLR124" s="6"/>
      <c r="GLS124" s="6"/>
      <c r="GLT124" s="6"/>
      <c r="GLU124" s="6"/>
      <c r="GLV124" s="6"/>
      <c r="GLW124" s="6"/>
      <c r="GLX124" s="6"/>
      <c r="GLY124" s="6"/>
      <c r="GLZ124" s="6"/>
      <c r="GMA124" s="6"/>
      <c r="GMB124" s="6"/>
      <c r="GMC124" s="6"/>
      <c r="GMD124" s="6"/>
      <c r="GME124" s="6"/>
      <c r="GMF124" s="6"/>
      <c r="GMG124" s="6"/>
      <c r="GMH124" s="6"/>
      <c r="GMI124" s="6"/>
      <c r="GMJ124" s="6"/>
      <c r="GMK124" s="6"/>
      <c r="GML124" s="6"/>
      <c r="GMM124" s="6"/>
      <c r="GMN124" s="6"/>
      <c r="GMO124" s="6"/>
      <c r="GMP124" s="6"/>
      <c r="GMQ124" s="6"/>
      <c r="GMR124" s="6"/>
      <c r="GMS124" s="6"/>
      <c r="GMT124" s="6"/>
      <c r="GMU124" s="6"/>
      <c r="GMV124" s="6"/>
      <c r="GMW124" s="6"/>
      <c r="GMX124" s="6"/>
      <c r="GMY124" s="6"/>
      <c r="GMZ124" s="6"/>
      <c r="GNA124" s="6"/>
      <c r="GNB124" s="6"/>
      <c r="GNC124" s="6"/>
      <c r="GND124" s="6"/>
      <c r="GNE124" s="6"/>
      <c r="GNF124" s="6"/>
      <c r="GNG124" s="6"/>
      <c r="GNH124" s="6"/>
      <c r="GNI124" s="6"/>
      <c r="GNJ124" s="6"/>
      <c r="GNK124" s="6"/>
      <c r="GNL124" s="6"/>
      <c r="GNM124" s="6"/>
      <c r="GNN124" s="6"/>
      <c r="GNO124" s="6"/>
      <c r="GNP124" s="6"/>
      <c r="GNQ124" s="6"/>
      <c r="GNR124" s="6"/>
      <c r="GNS124" s="6"/>
      <c r="GNT124" s="6"/>
      <c r="GNU124" s="6"/>
      <c r="GNV124" s="6"/>
      <c r="GNW124" s="6"/>
      <c r="GNX124" s="6"/>
      <c r="GNY124" s="6"/>
      <c r="GNZ124" s="6"/>
      <c r="GOA124" s="6"/>
      <c r="GOB124" s="6"/>
      <c r="GOC124" s="6"/>
      <c r="GOD124" s="6"/>
      <c r="GOE124" s="6"/>
      <c r="GOF124" s="6"/>
      <c r="GOG124" s="6"/>
      <c r="GOH124" s="6"/>
      <c r="GOI124" s="6"/>
      <c r="GOJ124" s="6"/>
      <c r="GOK124" s="6"/>
      <c r="GOL124" s="6"/>
      <c r="GOM124" s="6"/>
      <c r="GON124" s="6"/>
      <c r="GOO124" s="6"/>
      <c r="GOP124" s="6"/>
      <c r="GOQ124" s="6"/>
      <c r="GOR124" s="6"/>
      <c r="GOS124" s="6"/>
      <c r="GOT124" s="6"/>
      <c r="GOU124" s="6"/>
      <c r="GOV124" s="6"/>
      <c r="GOW124" s="6"/>
      <c r="GOX124" s="6"/>
      <c r="GOY124" s="6"/>
      <c r="GOZ124" s="6"/>
      <c r="GPA124" s="6"/>
      <c r="GPB124" s="6"/>
      <c r="GPC124" s="6"/>
      <c r="GPD124" s="6"/>
      <c r="GPE124" s="6"/>
      <c r="GPF124" s="6"/>
      <c r="GPG124" s="6"/>
      <c r="GPH124" s="6"/>
      <c r="GPI124" s="6"/>
      <c r="GPJ124" s="6"/>
      <c r="GPK124" s="6"/>
      <c r="GPL124" s="6"/>
      <c r="GPM124" s="6"/>
      <c r="GPN124" s="6"/>
      <c r="GPO124" s="6"/>
      <c r="GPP124" s="6"/>
      <c r="GPQ124" s="6"/>
      <c r="GPR124" s="6"/>
      <c r="GPS124" s="6"/>
      <c r="GPT124" s="6"/>
      <c r="GPU124" s="6"/>
      <c r="GPV124" s="6"/>
      <c r="GPW124" s="6"/>
      <c r="GPX124" s="6"/>
      <c r="GPY124" s="6"/>
      <c r="GPZ124" s="6"/>
      <c r="GQA124" s="6"/>
      <c r="GQB124" s="6"/>
      <c r="GQC124" s="6"/>
      <c r="GQD124" s="6"/>
      <c r="GQE124" s="6"/>
      <c r="GQF124" s="6"/>
      <c r="GQG124" s="6"/>
      <c r="GQH124" s="6"/>
      <c r="GQI124" s="6"/>
      <c r="GQJ124" s="6"/>
      <c r="GQK124" s="6"/>
      <c r="GQL124" s="6"/>
      <c r="GQM124" s="6"/>
      <c r="GQN124" s="6"/>
      <c r="GQO124" s="6"/>
      <c r="GQP124" s="6"/>
      <c r="GQQ124" s="6"/>
      <c r="GQR124" s="6"/>
      <c r="GQS124" s="6"/>
      <c r="GQT124" s="6"/>
      <c r="GQU124" s="6"/>
      <c r="GQV124" s="6"/>
      <c r="GQW124" s="6"/>
      <c r="GQX124" s="6"/>
      <c r="GQY124" s="6"/>
      <c r="GQZ124" s="6"/>
      <c r="GRA124" s="6"/>
      <c r="GRB124" s="6"/>
      <c r="GRC124" s="6"/>
      <c r="GRD124" s="6"/>
      <c r="GRE124" s="6"/>
      <c r="GRF124" s="6"/>
      <c r="GRG124" s="6"/>
      <c r="GRH124" s="6"/>
      <c r="GRI124" s="6"/>
      <c r="GRJ124" s="6"/>
      <c r="GRK124" s="6"/>
      <c r="GRL124" s="6"/>
      <c r="GRM124" s="6"/>
      <c r="GRN124" s="6"/>
      <c r="GRO124" s="6"/>
      <c r="GRP124" s="6"/>
      <c r="GRQ124" s="6"/>
      <c r="GRR124" s="6"/>
      <c r="GRS124" s="6"/>
      <c r="GRT124" s="6"/>
      <c r="GRU124" s="6"/>
      <c r="GRV124" s="6"/>
      <c r="GRW124" s="6"/>
      <c r="GRX124" s="6"/>
      <c r="GRY124" s="6"/>
      <c r="GRZ124" s="6"/>
      <c r="GSA124" s="6"/>
      <c r="GSB124" s="6"/>
      <c r="GSC124" s="6"/>
      <c r="GSD124" s="6"/>
      <c r="GSE124" s="6"/>
      <c r="GSF124" s="6"/>
      <c r="GSG124" s="6"/>
      <c r="GSH124" s="6"/>
      <c r="GSI124" s="6"/>
      <c r="GSJ124" s="6"/>
      <c r="GSK124" s="6"/>
      <c r="GSL124" s="6"/>
      <c r="GSM124" s="6"/>
      <c r="GSN124" s="6"/>
      <c r="GSO124" s="6"/>
      <c r="GSP124" s="6"/>
      <c r="GSQ124" s="6"/>
      <c r="GSR124" s="6"/>
      <c r="GSS124" s="6"/>
      <c r="GST124" s="6"/>
      <c r="GSU124" s="6"/>
      <c r="GSV124" s="6"/>
      <c r="GSW124" s="6"/>
      <c r="GSX124" s="6"/>
      <c r="GSY124" s="6"/>
      <c r="GSZ124" s="6"/>
      <c r="GTA124" s="6"/>
      <c r="GTB124" s="6"/>
      <c r="GTC124" s="6"/>
      <c r="GTD124" s="6"/>
      <c r="GTE124" s="6"/>
      <c r="GTF124" s="6"/>
      <c r="GTG124" s="6"/>
      <c r="GTH124" s="6"/>
      <c r="GTI124" s="6"/>
      <c r="GTJ124" s="6"/>
      <c r="GTK124" s="6"/>
      <c r="GTL124" s="6"/>
      <c r="GTM124" s="6"/>
      <c r="GTN124" s="6"/>
      <c r="GTO124" s="6"/>
      <c r="GTP124" s="6"/>
      <c r="GTQ124" s="6"/>
      <c r="GTR124" s="6"/>
      <c r="GTS124" s="6"/>
      <c r="GTT124" s="6"/>
      <c r="GTU124" s="6"/>
      <c r="GTV124" s="6"/>
      <c r="GTW124" s="6"/>
      <c r="GTX124" s="6"/>
      <c r="GTY124" s="6"/>
      <c r="GTZ124" s="6"/>
      <c r="GUA124" s="6"/>
      <c r="GUB124" s="6"/>
      <c r="GUC124" s="6"/>
      <c r="GUD124" s="6"/>
      <c r="GUE124" s="6"/>
      <c r="GUF124" s="6"/>
      <c r="GUG124" s="6"/>
      <c r="GUH124" s="6"/>
      <c r="GUI124" s="6"/>
      <c r="GUJ124" s="6"/>
      <c r="GUK124" s="6"/>
      <c r="GUL124" s="6"/>
      <c r="GUM124" s="6"/>
      <c r="GUN124" s="6"/>
      <c r="GUO124" s="6"/>
      <c r="GUP124" s="6"/>
      <c r="GUQ124" s="6"/>
      <c r="GUR124" s="6"/>
      <c r="GUS124" s="6"/>
      <c r="GUT124" s="6"/>
      <c r="GUU124" s="6"/>
      <c r="GUV124" s="6"/>
      <c r="GUW124" s="6"/>
      <c r="GUX124" s="6"/>
      <c r="GUY124" s="6"/>
      <c r="GUZ124" s="6"/>
      <c r="GVA124" s="6"/>
      <c r="GVB124" s="6"/>
      <c r="GVC124" s="6"/>
      <c r="GVD124" s="6"/>
      <c r="GVE124" s="6"/>
      <c r="GVF124" s="6"/>
      <c r="GVG124" s="6"/>
      <c r="GVH124" s="6"/>
      <c r="GVI124" s="6"/>
      <c r="GVJ124" s="6"/>
      <c r="GVK124" s="6"/>
      <c r="GVL124" s="6"/>
      <c r="GVM124" s="6"/>
      <c r="GVN124" s="6"/>
      <c r="GVO124" s="6"/>
      <c r="GVP124" s="6"/>
      <c r="GVQ124" s="6"/>
      <c r="GVR124" s="6"/>
      <c r="GVS124" s="6"/>
      <c r="GVT124" s="6"/>
      <c r="GVU124" s="6"/>
      <c r="GVV124" s="6"/>
      <c r="GVW124" s="6"/>
      <c r="GVX124" s="6"/>
      <c r="GVY124" s="6"/>
      <c r="GVZ124" s="6"/>
      <c r="GWA124" s="6"/>
      <c r="GWB124" s="6"/>
      <c r="GWC124" s="6"/>
      <c r="GWD124" s="6"/>
      <c r="GWE124" s="6"/>
      <c r="GWF124" s="6"/>
      <c r="GWG124" s="6"/>
      <c r="GWH124" s="6"/>
      <c r="GWI124" s="6"/>
      <c r="GWJ124" s="6"/>
      <c r="GWK124" s="6"/>
      <c r="GWL124" s="6"/>
      <c r="GWM124" s="6"/>
      <c r="GWN124" s="6"/>
      <c r="GWO124" s="6"/>
      <c r="GWP124" s="6"/>
      <c r="GWQ124" s="6"/>
      <c r="GWR124" s="6"/>
      <c r="GWS124" s="6"/>
      <c r="GWT124" s="6"/>
      <c r="GWU124" s="6"/>
      <c r="GWV124" s="6"/>
      <c r="GWW124" s="6"/>
      <c r="GWX124" s="6"/>
      <c r="GWY124" s="6"/>
      <c r="GWZ124" s="6"/>
      <c r="GXA124" s="6"/>
      <c r="GXB124" s="6"/>
      <c r="GXC124" s="6"/>
      <c r="GXD124" s="6"/>
      <c r="GXE124" s="6"/>
      <c r="GXF124" s="6"/>
      <c r="GXG124" s="6"/>
      <c r="GXH124" s="6"/>
      <c r="GXI124" s="6"/>
      <c r="GXJ124" s="6"/>
      <c r="GXK124" s="6"/>
      <c r="GXL124" s="6"/>
      <c r="GXM124" s="6"/>
      <c r="GXN124" s="6"/>
      <c r="GXO124" s="6"/>
      <c r="GXP124" s="6"/>
      <c r="GXQ124" s="6"/>
      <c r="GXR124" s="6"/>
      <c r="GXS124" s="6"/>
      <c r="GXT124" s="6"/>
      <c r="GXU124" s="6"/>
      <c r="GXV124" s="6"/>
      <c r="GXW124" s="6"/>
      <c r="GXX124" s="6"/>
      <c r="GXY124" s="6"/>
      <c r="GXZ124" s="6"/>
      <c r="GYA124" s="6"/>
      <c r="GYB124" s="6"/>
      <c r="GYC124" s="6"/>
      <c r="GYD124" s="6"/>
      <c r="GYE124" s="6"/>
      <c r="GYF124" s="6"/>
      <c r="GYG124" s="6"/>
      <c r="GYH124" s="6"/>
      <c r="GYI124" s="6"/>
      <c r="GYJ124" s="6"/>
      <c r="GYK124" s="6"/>
      <c r="GYL124" s="6"/>
      <c r="GYM124" s="6"/>
      <c r="GYN124" s="6"/>
      <c r="GYO124" s="6"/>
      <c r="GYP124" s="6"/>
      <c r="GYQ124" s="6"/>
      <c r="GYR124" s="6"/>
      <c r="GYS124" s="6"/>
      <c r="GYT124" s="6"/>
      <c r="GYU124" s="6"/>
      <c r="GYV124" s="6"/>
      <c r="GYW124" s="6"/>
      <c r="GYX124" s="6"/>
      <c r="GYY124" s="6"/>
      <c r="GYZ124" s="6"/>
      <c r="GZA124" s="6"/>
      <c r="GZB124" s="6"/>
      <c r="GZC124" s="6"/>
      <c r="GZD124" s="6"/>
      <c r="GZE124" s="6"/>
      <c r="GZF124" s="6"/>
      <c r="GZG124" s="6"/>
      <c r="GZH124" s="6"/>
      <c r="GZI124" s="6"/>
      <c r="GZJ124" s="6"/>
      <c r="GZK124" s="6"/>
      <c r="GZL124" s="6"/>
      <c r="GZM124" s="6"/>
      <c r="GZN124" s="6"/>
      <c r="GZO124" s="6"/>
      <c r="GZP124" s="6"/>
      <c r="GZQ124" s="6"/>
      <c r="GZR124" s="6"/>
      <c r="GZS124" s="6"/>
      <c r="GZT124" s="6"/>
      <c r="GZU124" s="6"/>
      <c r="GZV124" s="6"/>
      <c r="GZW124" s="6"/>
      <c r="GZX124" s="6"/>
      <c r="GZY124" s="6"/>
      <c r="GZZ124" s="6"/>
      <c r="HAA124" s="6"/>
      <c r="HAB124" s="6"/>
      <c r="HAC124" s="6"/>
      <c r="HAD124" s="6"/>
      <c r="HAE124" s="6"/>
      <c r="HAF124" s="6"/>
      <c r="HAG124" s="6"/>
      <c r="HAH124" s="6"/>
      <c r="HAI124" s="6"/>
      <c r="HAJ124" s="6"/>
      <c r="HAK124" s="6"/>
      <c r="HAL124" s="6"/>
      <c r="HAM124" s="6"/>
      <c r="HAN124" s="6"/>
      <c r="HAO124" s="6"/>
      <c r="HAP124" s="6"/>
      <c r="HAQ124" s="6"/>
      <c r="HAR124" s="6"/>
      <c r="HAS124" s="6"/>
      <c r="HAT124" s="6"/>
      <c r="HAU124" s="6"/>
      <c r="HAV124" s="6"/>
      <c r="HAW124" s="6"/>
      <c r="HAX124" s="6"/>
      <c r="HAY124" s="6"/>
      <c r="HAZ124" s="6"/>
      <c r="HBA124" s="6"/>
      <c r="HBB124" s="6"/>
      <c r="HBC124" s="6"/>
      <c r="HBD124" s="6"/>
      <c r="HBE124" s="6"/>
      <c r="HBF124" s="6"/>
      <c r="HBG124" s="6"/>
      <c r="HBH124" s="6"/>
      <c r="HBI124" s="6"/>
      <c r="HBJ124" s="6"/>
      <c r="HBK124" s="6"/>
      <c r="HBL124" s="6"/>
      <c r="HBM124" s="6"/>
      <c r="HBN124" s="6"/>
      <c r="HBO124" s="6"/>
      <c r="HBP124" s="6"/>
      <c r="HBQ124" s="6"/>
      <c r="HBR124" s="6"/>
      <c r="HBS124" s="6"/>
      <c r="HBT124" s="6"/>
      <c r="HBU124" s="6"/>
      <c r="HBV124" s="6"/>
      <c r="HBW124" s="6"/>
      <c r="HBX124" s="6"/>
      <c r="HBY124" s="6"/>
      <c r="HBZ124" s="6"/>
      <c r="HCA124" s="6"/>
      <c r="HCB124" s="6"/>
      <c r="HCC124" s="6"/>
      <c r="HCD124" s="6"/>
      <c r="HCE124" s="6"/>
      <c r="HCF124" s="6"/>
      <c r="HCG124" s="6"/>
      <c r="HCH124" s="6"/>
      <c r="HCI124" s="6"/>
      <c r="HCJ124" s="6"/>
      <c r="HCK124" s="6"/>
      <c r="HCL124" s="6"/>
      <c r="HCM124" s="6"/>
      <c r="HCN124" s="6"/>
      <c r="HCO124" s="6"/>
      <c r="HCP124" s="6"/>
      <c r="HCQ124" s="6"/>
      <c r="HCR124" s="6"/>
      <c r="HCS124" s="6"/>
      <c r="HCT124" s="6"/>
      <c r="HCU124" s="6"/>
      <c r="HCV124" s="6"/>
      <c r="HCW124" s="6"/>
      <c r="HCX124" s="6"/>
      <c r="HCY124" s="6"/>
      <c r="HCZ124" s="6"/>
      <c r="HDA124" s="6"/>
      <c r="HDB124" s="6"/>
      <c r="HDC124" s="6"/>
      <c r="HDD124" s="6"/>
      <c r="HDE124" s="6"/>
      <c r="HDF124" s="6"/>
      <c r="HDG124" s="6"/>
      <c r="HDH124" s="6"/>
      <c r="HDI124" s="6"/>
      <c r="HDJ124" s="6"/>
      <c r="HDK124" s="6"/>
      <c r="HDL124" s="6"/>
      <c r="HDM124" s="6"/>
      <c r="HDN124" s="6"/>
      <c r="HDO124" s="6"/>
      <c r="HDP124" s="6"/>
      <c r="HDQ124" s="6"/>
      <c r="HDR124" s="6"/>
      <c r="HDS124" s="6"/>
      <c r="HDT124" s="6"/>
      <c r="HDU124" s="6"/>
      <c r="HDV124" s="6"/>
      <c r="HDW124" s="6"/>
      <c r="HDX124" s="6"/>
      <c r="HDY124" s="6"/>
      <c r="HDZ124" s="6"/>
      <c r="HEA124" s="6"/>
      <c r="HEB124" s="6"/>
      <c r="HEC124" s="6"/>
      <c r="HED124" s="6"/>
      <c r="HEE124" s="6"/>
      <c r="HEF124" s="6"/>
      <c r="HEG124" s="6"/>
      <c r="HEH124" s="6"/>
      <c r="HEI124" s="6"/>
      <c r="HEJ124" s="6"/>
      <c r="HEK124" s="6"/>
      <c r="HEL124" s="6"/>
      <c r="HEM124" s="6"/>
      <c r="HEN124" s="6"/>
      <c r="HEO124" s="6"/>
      <c r="HEP124" s="6"/>
      <c r="HEQ124" s="6"/>
      <c r="HER124" s="6"/>
      <c r="HES124" s="6"/>
      <c r="HET124" s="6"/>
      <c r="HEU124" s="6"/>
      <c r="HEV124" s="6"/>
      <c r="HEW124" s="6"/>
      <c r="HEX124" s="6"/>
      <c r="HEY124" s="6"/>
      <c r="HEZ124" s="6"/>
      <c r="HFA124" s="6"/>
      <c r="HFB124" s="6"/>
      <c r="HFC124" s="6"/>
      <c r="HFD124" s="6"/>
      <c r="HFE124" s="6"/>
      <c r="HFF124" s="6"/>
      <c r="HFG124" s="6"/>
      <c r="HFH124" s="6"/>
      <c r="HFI124" s="6"/>
      <c r="HFJ124" s="6"/>
      <c r="HFK124" s="6"/>
      <c r="HFL124" s="6"/>
      <c r="HFM124" s="6"/>
      <c r="HFN124" s="6"/>
      <c r="HFO124" s="6"/>
      <c r="HFP124" s="6"/>
      <c r="HFQ124" s="6"/>
      <c r="HFR124" s="6"/>
      <c r="HFS124" s="6"/>
      <c r="HFT124" s="6"/>
      <c r="HFU124" s="6"/>
      <c r="HFV124" s="6"/>
      <c r="HFW124" s="6"/>
      <c r="HFX124" s="6"/>
      <c r="HFY124" s="6"/>
      <c r="HFZ124" s="6"/>
      <c r="HGA124" s="6"/>
      <c r="HGB124" s="6"/>
      <c r="HGC124" s="6"/>
      <c r="HGD124" s="6"/>
      <c r="HGE124" s="6"/>
      <c r="HGF124" s="6"/>
      <c r="HGG124" s="6"/>
      <c r="HGH124" s="6"/>
      <c r="HGI124" s="6"/>
      <c r="HGJ124" s="6"/>
      <c r="HGK124" s="6"/>
      <c r="HGL124" s="6"/>
      <c r="HGM124" s="6"/>
      <c r="HGN124" s="6"/>
      <c r="HGO124" s="6"/>
      <c r="HGP124" s="6"/>
      <c r="HGQ124" s="6"/>
      <c r="HGR124" s="6"/>
      <c r="HGS124" s="6"/>
      <c r="HGT124" s="6"/>
      <c r="HGU124" s="6"/>
      <c r="HGV124" s="6"/>
      <c r="HGW124" s="6"/>
      <c r="HGX124" s="6"/>
      <c r="HGY124" s="6"/>
      <c r="HGZ124" s="6"/>
      <c r="HHA124" s="6"/>
      <c r="HHB124" s="6"/>
      <c r="HHC124" s="6"/>
      <c r="HHD124" s="6"/>
      <c r="HHE124" s="6"/>
      <c r="HHF124" s="6"/>
      <c r="HHG124" s="6"/>
      <c r="HHH124" s="6"/>
      <c r="HHI124" s="6"/>
      <c r="HHJ124" s="6"/>
      <c r="HHK124" s="6"/>
      <c r="HHL124" s="6"/>
      <c r="HHM124" s="6"/>
      <c r="HHN124" s="6"/>
      <c r="HHO124" s="6"/>
      <c r="HHP124" s="6"/>
      <c r="HHQ124" s="6"/>
      <c r="HHR124" s="6"/>
      <c r="HHS124" s="6"/>
      <c r="HHT124" s="6"/>
      <c r="HHU124" s="6"/>
      <c r="HHV124" s="6"/>
      <c r="HHW124" s="6"/>
      <c r="HHX124" s="6"/>
      <c r="HHY124" s="6"/>
      <c r="HHZ124" s="6"/>
      <c r="HIA124" s="6"/>
      <c r="HIB124" s="6"/>
      <c r="HIC124" s="6"/>
      <c r="HID124" s="6"/>
      <c r="HIE124" s="6"/>
      <c r="HIF124" s="6"/>
      <c r="HIG124" s="6"/>
      <c r="HIH124" s="6"/>
      <c r="HII124" s="6"/>
      <c r="HIJ124" s="6"/>
      <c r="HIK124" s="6"/>
      <c r="HIL124" s="6"/>
      <c r="HIM124" s="6"/>
      <c r="HIN124" s="6"/>
      <c r="HIO124" s="6"/>
      <c r="HIP124" s="6"/>
      <c r="HIQ124" s="6"/>
      <c r="HIR124" s="6"/>
      <c r="HIS124" s="6"/>
      <c r="HIT124" s="6"/>
      <c r="HIU124" s="6"/>
      <c r="HIV124" s="6"/>
      <c r="HIW124" s="6"/>
      <c r="HIX124" s="6"/>
      <c r="HIY124" s="6"/>
      <c r="HIZ124" s="6"/>
      <c r="HJA124" s="6"/>
      <c r="HJB124" s="6"/>
      <c r="HJC124" s="6"/>
      <c r="HJD124" s="6"/>
      <c r="HJE124" s="6"/>
      <c r="HJF124" s="6"/>
      <c r="HJG124" s="6"/>
      <c r="HJH124" s="6"/>
      <c r="HJI124" s="6"/>
      <c r="HJJ124" s="6"/>
      <c r="HJK124" s="6"/>
      <c r="HJL124" s="6"/>
      <c r="HJM124" s="6"/>
      <c r="HJN124" s="6"/>
      <c r="HJO124" s="6"/>
      <c r="HJP124" s="6"/>
      <c r="HJQ124" s="6"/>
      <c r="HJR124" s="6"/>
      <c r="HJS124" s="6"/>
      <c r="HJT124" s="6"/>
      <c r="HJU124" s="6"/>
      <c r="HJV124" s="6"/>
      <c r="HJW124" s="6"/>
      <c r="HJX124" s="6"/>
      <c r="HJY124" s="6"/>
      <c r="HJZ124" s="6"/>
      <c r="HKA124" s="6"/>
      <c r="HKB124" s="6"/>
      <c r="HKC124" s="6"/>
      <c r="HKD124" s="6"/>
      <c r="HKE124" s="6"/>
      <c r="HKF124" s="6"/>
      <c r="HKG124" s="6"/>
      <c r="HKH124" s="6"/>
      <c r="HKI124" s="6"/>
      <c r="HKJ124" s="6"/>
      <c r="HKK124" s="6"/>
      <c r="HKL124" s="6"/>
      <c r="HKM124" s="6"/>
      <c r="HKN124" s="6"/>
      <c r="HKO124" s="6"/>
      <c r="HKP124" s="6"/>
      <c r="HKQ124" s="6"/>
      <c r="HKR124" s="6"/>
      <c r="HKS124" s="6"/>
      <c r="HKT124" s="6"/>
      <c r="HKU124" s="6"/>
      <c r="HKV124" s="6"/>
      <c r="HKW124" s="6"/>
      <c r="HKX124" s="6"/>
      <c r="HKY124" s="6"/>
      <c r="HKZ124" s="6"/>
      <c r="HLA124" s="6"/>
      <c r="HLB124" s="6"/>
      <c r="HLC124" s="6"/>
      <c r="HLD124" s="6"/>
      <c r="HLE124" s="6"/>
      <c r="HLF124" s="6"/>
      <c r="HLG124" s="6"/>
      <c r="HLH124" s="6"/>
      <c r="HLI124" s="6"/>
      <c r="HLJ124" s="6"/>
      <c r="HLK124" s="6"/>
      <c r="HLL124" s="6"/>
      <c r="HLM124" s="6"/>
      <c r="HLN124" s="6"/>
      <c r="HLO124" s="6"/>
      <c r="HLP124" s="6"/>
      <c r="HLQ124" s="6"/>
      <c r="HLR124" s="6"/>
      <c r="HLS124" s="6"/>
      <c r="HLT124" s="6"/>
      <c r="HLU124" s="6"/>
      <c r="HLV124" s="6"/>
      <c r="HLW124" s="6"/>
      <c r="HLX124" s="6"/>
      <c r="HLY124" s="6"/>
      <c r="HLZ124" s="6"/>
      <c r="HMA124" s="6"/>
      <c r="HMB124" s="6"/>
      <c r="HMC124" s="6"/>
      <c r="HMD124" s="6"/>
      <c r="HME124" s="6"/>
      <c r="HMF124" s="6"/>
      <c r="HMG124" s="6"/>
      <c r="HMH124" s="6"/>
      <c r="HMI124" s="6"/>
      <c r="HMJ124" s="6"/>
      <c r="HMK124" s="6"/>
      <c r="HML124" s="6"/>
      <c r="HMM124" s="6"/>
      <c r="HMN124" s="6"/>
      <c r="HMO124" s="6"/>
      <c r="HMP124" s="6"/>
      <c r="HMQ124" s="6"/>
      <c r="HMR124" s="6"/>
      <c r="HMS124" s="6"/>
      <c r="HMT124" s="6"/>
      <c r="HMU124" s="6"/>
      <c r="HMV124" s="6"/>
      <c r="HMW124" s="6"/>
      <c r="HMX124" s="6"/>
      <c r="HMY124" s="6"/>
      <c r="HMZ124" s="6"/>
      <c r="HNA124" s="6"/>
      <c r="HNB124" s="6"/>
      <c r="HNC124" s="6"/>
      <c r="HND124" s="6"/>
      <c r="HNE124" s="6"/>
      <c r="HNF124" s="6"/>
      <c r="HNG124" s="6"/>
      <c r="HNH124" s="6"/>
      <c r="HNI124" s="6"/>
      <c r="HNJ124" s="6"/>
      <c r="HNK124" s="6"/>
      <c r="HNL124" s="6"/>
      <c r="HNM124" s="6"/>
      <c r="HNN124" s="6"/>
      <c r="HNO124" s="6"/>
      <c r="HNP124" s="6"/>
      <c r="HNQ124" s="6"/>
      <c r="HNR124" s="6"/>
      <c r="HNS124" s="6"/>
      <c r="HNT124" s="6"/>
      <c r="HNU124" s="6"/>
      <c r="HNV124" s="6"/>
      <c r="HNW124" s="6"/>
      <c r="HNX124" s="6"/>
      <c r="HNY124" s="6"/>
      <c r="HNZ124" s="6"/>
      <c r="HOA124" s="6"/>
      <c r="HOB124" s="6"/>
      <c r="HOC124" s="6"/>
      <c r="HOD124" s="6"/>
      <c r="HOE124" s="6"/>
      <c r="HOF124" s="6"/>
      <c r="HOG124" s="6"/>
      <c r="HOH124" s="6"/>
      <c r="HOI124" s="6"/>
      <c r="HOJ124" s="6"/>
      <c r="HOK124" s="6"/>
      <c r="HOL124" s="6"/>
      <c r="HOM124" s="6"/>
      <c r="HON124" s="6"/>
      <c r="HOO124" s="6"/>
      <c r="HOP124" s="6"/>
      <c r="HOQ124" s="6"/>
      <c r="HOR124" s="6"/>
      <c r="HOS124" s="6"/>
      <c r="HOT124" s="6"/>
      <c r="HOU124" s="6"/>
      <c r="HOV124" s="6"/>
      <c r="HOW124" s="6"/>
      <c r="HOX124" s="6"/>
      <c r="HOY124" s="6"/>
      <c r="HOZ124" s="6"/>
      <c r="HPA124" s="6"/>
      <c r="HPB124" s="6"/>
      <c r="HPC124" s="6"/>
      <c r="HPD124" s="6"/>
      <c r="HPE124" s="6"/>
      <c r="HPF124" s="6"/>
      <c r="HPG124" s="6"/>
      <c r="HPH124" s="6"/>
      <c r="HPI124" s="6"/>
      <c r="HPJ124" s="6"/>
      <c r="HPK124" s="6"/>
      <c r="HPL124" s="6"/>
      <c r="HPM124" s="6"/>
      <c r="HPN124" s="6"/>
      <c r="HPO124" s="6"/>
      <c r="HPP124" s="6"/>
      <c r="HPQ124" s="6"/>
      <c r="HPR124" s="6"/>
      <c r="HPS124" s="6"/>
      <c r="HPT124" s="6"/>
      <c r="HPU124" s="6"/>
      <c r="HPV124" s="6"/>
      <c r="HPW124" s="6"/>
      <c r="HPX124" s="6"/>
      <c r="HPY124" s="6"/>
      <c r="HPZ124" s="6"/>
      <c r="HQA124" s="6"/>
      <c r="HQB124" s="6"/>
      <c r="HQC124" s="6"/>
      <c r="HQD124" s="6"/>
      <c r="HQE124" s="6"/>
      <c r="HQF124" s="6"/>
      <c r="HQG124" s="6"/>
      <c r="HQH124" s="6"/>
      <c r="HQI124" s="6"/>
      <c r="HQJ124" s="6"/>
      <c r="HQK124" s="6"/>
      <c r="HQL124" s="6"/>
      <c r="HQM124" s="6"/>
      <c r="HQN124" s="6"/>
      <c r="HQO124" s="6"/>
      <c r="HQP124" s="6"/>
      <c r="HQQ124" s="6"/>
      <c r="HQR124" s="6"/>
      <c r="HQS124" s="6"/>
      <c r="HQT124" s="6"/>
      <c r="HQU124" s="6"/>
      <c r="HQV124" s="6"/>
      <c r="HQW124" s="6"/>
      <c r="HQX124" s="6"/>
      <c r="HQY124" s="6"/>
      <c r="HQZ124" s="6"/>
      <c r="HRA124" s="6"/>
      <c r="HRB124" s="6"/>
      <c r="HRC124" s="6"/>
      <c r="HRD124" s="6"/>
      <c r="HRE124" s="6"/>
      <c r="HRF124" s="6"/>
      <c r="HRG124" s="6"/>
      <c r="HRH124" s="6"/>
      <c r="HRI124" s="6"/>
      <c r="HRJ124" s="6"/>
      <c r="HRK124" s="6"/>
      <c r="HRL124" s="6"/>
      <c r="HRM124" s="6"/>
      <c r="HRN124" s="6"/>
      <c r="HRO124" s="6"/>
      <c r="HRP124" s="6"/>
      <c r="HRQ124" s="6"/>
      <c r="HRR124" s="6"/>
      <c r="HRS124" s="6"/>
      <c r="HRT124" s="6"/>
      <c r="HRU124" s="6"/>
      <c r="HRV124" s="6"/>
      <c r="HRW124" s="6"/>
      <c r="HRX124" s="6"/>
      <c r="HRY124" s="6"/>
      <c r="HRZ124" s="6"/>
      <c r="HSA124" s="6"/>
      <c r="HSB124" s="6"/>
      <c r="HSC124" s="6"/>
      <c r="HSD124" s="6"/>
      <c r="HSE124" s="6"/>
      <c r="HSF124" s="6"/>
      <c r="HSG124" s="6"/>
      <c r="HSH124" s="6"/>
      <c r="HSI124" s="6"/>
      <c r="HSJ124" s="6"/>
      <c r="HSK124" s="6"/>
      <c r="HSL124" s="6"/>
      <c r="HSM124" s="6"/>
      <c r="HSN124" s="6"/>
      <c r="HSO124" s="6"/>
      <c r="HSP124" s="6"/>
      <c r="HSQ124" s="6"/>
      <c r="HSR124" s="6"/>
      <c r="HSS124" s="6"/>
      <c r="HST124" s="6"/>
      <c r="HSU124" s="6"/>
      <c r="HSV124" s="6"/>
      <c r="HSW124" s="6"/>
      <c r="HSX124" s="6"/>
      <c r="HSY124" s="6"/>
      <c r="HSZ124" s="6"/>
      <c r="HTA124" s="6"/>
      <c r="HTB124" s="6"/>
      <c r="HTC124" s="6"/>
      <c r="HTD124" s="6"/>
      <c r="HTE124" s="6"/>
      <c r="HTF124" s="6"/>
      <c r="HTG124" s="6"/>
      <c r="HTH124" s="6"/>
      <c r="HTI124" s="6"/>
      <c r="HTJ124" s="6"/>
      <c r="HTK124" s="6"/>
      <c r="HTL124" s="6"/>
      <c r="HTM124" s="6"/>
      <c r="HTN124" s="6"/>
      <c r="HTO124" s="6"/>
      <c r="HTP124" s="6"/>
      <c r="HTQ124" s="6"/>
      <c r="HTR124" s="6"/>
      <c r="HTS124" s="6"/>
      <c r="HTT124" s="6"/>
      <c r="HTU124" s="6"/>
      <c r="HTV124" s="6"/>
      <c r="HTW124" s="6"/>
      <c r="HTX124" s="6"/>
      <c r="HTY124" s="6"/>
      <c r="HTZ124" s="6"/>
      <c r="HUA124" s="6"/>
      <c r="HUB124" s="6"/>
      <c r="HUC124" s="6"/>
      <c r="HUD124" s="6"/>
      <c r="HUE124" s="6"/>
      <c r="HUF124" s="6"/>
      <c r="HUG124" s="6"/>
      <c r="HUH124" s="6"/>
      <c r="HUI124" s="6"/>
      <c r="HUJ124" s="6"/>
      <c r="HUK124" s="6"/>
      <c r="HUL124" s="6"/>
      <c r="HUM124" s="6"/>
      <c r="HUN124" s="6"/>
      <c r="HUO124" s="6"/>
      <c r="HUP124" s="6"/>
      <c r="HUQ124" s="6"/>
      <c r="HUR124" s="6"/>
      <c r="HUS124" s="6"/>
      <c r="HUT124" s="6"/>
      <c r="HUU124" s="6"/>
      <c r="HUV124" s="6"/>
      <c r="HUW124" s="6"/>
      <c r="HUX124" s="6"/>
      <c r="HUY124" s="6"/>
      <c r="HUZ124" s="6"/>
      <c r="HVA124" s="6"/>
      <c r="HVB124" s="6"/>
      <c r="HVC124" s="6"/>
      <c r="HVD124" s="6"/>
      <c r="HVE124" s="6"/>
      <c r="HVF124" s="6"/>
      <c r="HVG124" s="6"/>
      <c r="HVH124" s="6"/>
      <c r="HVI124" s="6"/>
      <c r="HVJ124" s="6"/>
      <c r="HVK124" s="6"/>
      <c r="HVL124" s="6"/>
      <c r="HVM124" s="6"/>
      <c r="HVN124" s="6"/>
      <c r="HVO124" s="6"/>
      <c r="HVP124" s="6"/>
      <c r="HVQ124" s="6"/>
      <c r="HVR124" s="6"/>
      <c r="HVS124" s="6"/>
      <c r="HVT124" s="6"/>
      <c r="HVU124" s="6"/>
      <c r="HVV124" s="6"/>
      <c r="HVW124" s="6"/>
      <c r="HVX124" s="6"/>
      <c r="HVY124" s="6"/>
      <c r="HVZ124" s="6"/>
      <c r="HWA124" s="6"/>
      <c r="HWB124" s="6"/>
      <c r="HWC124" s="6"/>
      <c r="HWD124" s="6"/>
      <c r="HWE124" s="6"/>
      <c r="HWF124" s="6"/>
      <c r="HWG124" s="6"/>
      <c r="HWH124" s="6"/>
      <c r="HWI124" s="6"/>
      <c r="HWJ124" s="6"/>
      <c r="HWK124" s="6"/>
      <c r="HWL124" s="6"/>
      <c r="HWM124" s="6"/>
      <c r="HWN124" s="6"/>
      <c r="HWO124" s="6"/>
      <c r="HWP124" s="6"/>
      <c r="HWQ124" s="6"/>
      <c r="HWR124" s="6"/>
      <c r="HWS124" s="6"/>
      <c r="HWT124" s="6"/>
      <c r="HWU124" s="6"/>
      <c r="HWV124" s="6"/>
      <c r="HWW124" s="6"/>
      <c r="HWX124" s="6"/>
      <c r="HWY124" s="6"/>
      <c r="HWZ124" s="6"/>
      <c r="HXA124" s="6"/>
      <c r="HXB124" s="6"/>
      <c r="HXC124" s="6"/>
      <c r="HXD124" s="6"/>
      <c r="HXE124" s="6"/>
      <c r="HXF124" s="6"/>
      <c r="HXG124" s="6"/>
      <c r="HXH124" s="6"/>
      <c r="HXI124" s="6"/>
      <c r="HXJ124" s="6"/>
      <c r="HXK124" s="6"/>
      <c r="HXL124" s="6"/>
      <c r="HXM124" s="6"/>
      <c r="HXN124" s="6"/>
      <c r="HXO124" s="6"/>
      <c r="HXP124" s="6"/>
      <c r="HXQ124" s="6"/>
      <c r="HXR124" s="6"/>
      <c r="HXS124" s="6"/>
      <c r="HXT124" s="6"/>
      <c r="HXU124" s="6"/>
      <c r="HXV124" s="6"/>
      <c r="HXW124" s="6"/>
      <c r="HXX124" s="6"/>
      <c r="HXY124" s="6"/>
      <c r="HXZ124" s="6"/>
      <c r="HYA124" s="6"/>
      <c r="HYB124" s="6"/>
      <c r="HYC124" s="6"/>
      <c r="HYD124" s="6"/>
      <c r="HYE124" s="6"/>
      <c r="HYF124" s="6"/>
      <c r="HYG124" s="6"/>
      <c r="HYH124" s="6"/>
      <c r="HYI124" s="6"/>
      <c r="HYJ124" s="6"/>
      <c r="HYK124" s="6"/>
      <c r="HYL124" s="6"/>
      <c r="HYM124" s="6"/>
      <c r="HYN124" s="6"/>
      <c r="HYO124" s="6"/>
      <c r="HYP124" s="6"/>
      <c r="HYQ124" s="6"/>
      <c r="HYR124" s="6"/>
      <c r="HYS124" s="6"/>
      <c r="HYT124" s="6"/>
      <c r="HYU124" s="6"/>
      <c r="HYV124" s="6"/>
      <c r="HYW124" s="6"/>
      <c r="HYX124" s="6"/>
      <c r="HYY124" s="6"/>
      <c r="HYZ124" s="6"/>
      <c r="HZA124" s="6"/>
      <c r="HZB124" s="6"/>
      <c r="HZC124" s="6"/>
      <c r="HZD124" s="6"/>
      <c r="HZE124" s="6"/>
      <c r="HZF124" s="6"/>
      <c r="HZG124" s="6"/>
      <c r="HZH124" s="6"/>
      <c r="HZI124" s="6"/>
      <c r="HZJ124" s="6"/>
      <c r="HZK124" s="6"/>
      <c r="HZL124" s="6"/>
      <c r="HZM124" s="6"/>
      <c r="HZN124" s="6"/>
      <c r="HZO124" s="6"/>
      <c r="HZP124" s="6"/>
      <c r="HZQ124" s="6"/>
      <c r="HZR124" s="6"/>
      <c r="HZS124" s="6"/>
      <c r="HZT124" s="6"/>
      <c r="HZU124" s="6"/>
      <c r="HZV124" s="6"/>
      <c r="HZW124" s="6"/>
      <c r="HZX124" s="6"/>
      <c r="HZY124" s="6"/>
      <c r="HZZ124" s="6"/>
      <c r="IAA124" s="6"/>
      <c r="IAB124" s="6"/>
      <c r="IAC124" s="6"/>
      <c r="IAD124" s="6"/>
      <c r="IAE124" s="6"/>
      <c r="IAF124" s="6"/>
      <c r="IAG124" s="6"/>
      <c r="IAH124" s="6"/>
      <c r="IAI124" s="6"/>
      <c r="IAJ124" s="6"/>
      <c r="IAK124" s="6"/>
      <c r="IAL124" s="6"/>
      <c r="IAM124" s="6"/>
      <c r="IAN124" s="6"/>
      <c r="IAO124" s="6"/>
      <c r="IAP124" s="6"/>
      <c r="IAQ124" s="6"/>
      <c r="IAR124" s="6"/>
      <c r="IAS124" s="6"/>
      <c r="IAT124" s="6"/>
      <c r="IAU124" s="6"/>
      <c r="IAV124" s="6"/>
      <c r="IAW124" s="6"/>
      <c r="IAX124" s="6"/>
      <c r="IAY124" s="6"/>
      <c r="IAZ124" s="6"/>
      <c r="IBA124" s="6"/>
      <c r="IBB124" s="6"/>
      <c r="IBC124" s="6"/>
      <c r="IBD124" s="6"/>
      <c r="IBE124" s="6"/>
      <c r="IBF124" s="6"/>
      <c r="IBG124" s="6"/>
      <c r="IBH124" s="6"/>
      <c r="IBI124" s="6"/>
      <c r="IBJ124" s="6"/>
      <c r="IBK124" s="6"/>
      <c r="IBL124" s="6"/>
      <c r="IBM124" s="6"/>
      <c r="IBN124" s="6"/>
      <c r="IBO124" s="6"/>
      <c r="IBP124" s="6"/>
      <c r="IBQ124" s="6"/>
      <c r="IBR124" s="6"/>
      <c r="IBS124" s="6"/>
      <c r="IBT124" s="6"/>
      <c r="IBU124" s="6"/>
      <c r="IBV124" s="6"/>
      <c r="IBW124" s="6"/>
      <c r="IBX124" s="6"/>
      <c r="IBY124" s="6"/>
      <c r="IBZ124" s="6"/>
      <c r="ICA124" s="6"/>
      <c r="ICB124" s="6"/>
      <c r="ICC124" s="6"/>
      <c r="ICD124" s="6"/>
      <c r="ICE124" s="6"/>
      <c r="ICF124" s="6"/>
      <c r="ICG124" s="6"/>
      <c r="ICH124" s="6"/>
      <c r="ICI124" s="6"/>
      <c r="ICJ124" s="6"/>
      <c r="ICK124" s="6"/>
      <c r="ICL124" s="6"/>
      <c r="ICM124" s="6"/>
      <c r="ICN124" s="6"/>
      <c r="ICO124" s="6"/>
      <c r="ICP124" s="6"/>
      <c r="ICQ124" s="6"/>
      <c r="ICR124" s="6"/>
      <c r="ICS124" s="6"/>
      <c r="ICT124" s="6"/>
      <c r="ICU124" s="6"/>
      <c r="ICV124" s="6"/>
      <c r="ICW124" s="6"/>
      <c r="ICX124" s="6"/>
      <c r="ICY124" s="6"/>
      <c r="ICZ124" s="6"/>
      <c r="IDA124" s="6"/>
      <c r="IDB124" s="6"/>
      <c r="IDC124" s="6"/>
      <c r="IDD124" s="6"/>
      <c r="IDE124" s="6"/>
      <c r="IDF124" s="6"/>
      <c r="IDG124" s="6"/>
      <c r="IDH124" s="6"/>
      <c r="IDI124" s="6"/>
      <c r="IDJ124" s="6"/>
      <c r="IDK124" s="6"/>
      <c r="IDL124" s="6"/>
      <c r="IDM124" s="6"/>
      <c r="IDN124" s="6"/>
      <c r="IDO124" s="6"/>
      <c r="IDP124" s="6"/>
      <c r="IDQ124" s="6"/>
      <c r="IDR124" s="6"/>
      <c r="IDS124" s="6"/>
      <c r="IDT124" s="6"/>
      <c r="IDU124" s="6"/>
      <c r="IDV124" s="6"/>
      <c r="IDW124" s="6"/>
      <c r="IDX124" s="6"/>
      <c r="IDY124" s="6"/>
      <c r="IDZ124" s="6"/>
      <c r="IEA124" s="6"/>
      <c r="IEB124" s="6"/>
      <c r="IEC124" s="6"/>
      <c r="IED124" s="6"/>
      <c r="IEE124" s="6"/>
      <c r="IEF124" s="6"/>
      <c r="IEG124" s="6"/>
      <c r="IEH124" s="6"/>
      <c r="IEI124" s="6"/>
      <c r="IEJ124" s="6"/>
      <c r="IEK124" s="6"/>
      <c r="IEL124" s="6"/>
      <c r="IEM124" s="6"/>
      <c r="IEN124" s="6"/>
      <c r="IEO124" s="6"/>
      <c r="IEP124" s="6"/>
      <c r="IEQ124" s="6"/>
      <c r="IER124" s="6"/>
      <c r="IES124" s="6"/>
      <c r="IET124" s="6"/>
      <c r="IEU124" s="6"/>
      <c r="IEV124" s="6"/>
      <c r="IEW124" s="6"/>
      <c r="IEX124" s="6"/>
      <c r="IEY124" s="6"/>
      <c r="IEZ124" s="6"/>
      <c r="IFA124" s="6"/>
      <c r="IFB124" s="6"/>
      <c r="IFC124" s="6"/>
      <c r="IFD124" s="6"/>
      <c r="IFE124" s="6"/>
      <c r="IFF124" s="6"/>
      <c r="IFG124" s="6"/>
      <c r="IFH124" s="6"/>
      <c r="IFI124" s="6"/>
      <c r="IFJ124" s="6"/>
      <c r="IFK124" s="6"/>
      <c r="IFL124" s="6"/>
      <c r="IFM124" s="6"/>
      <c r="IFN124" s="6"/>
      <c r="IFO124" s="6"/>
      <c r="IFP124" s="6"/>
      <c r="IFQ124" s="6"/>
      <c r="IFR124" s="6"/>
      <c r="IFS124" s="6"/>
      <c r="IFT124" s="6"/>
      <c r="IFU124" s="6"/>
      <c r="IFV124" s="6"/>
      <c r="IFW124" s="6"/>
      <c r="IFX124" s="6"/>
      <c r="IFY124" s="6"/>
      <c r="IFZ124" s="6"/>
      <c r="IGA124" s="6"/>
      <c r="IGB124" s="6"/>
      <c r="IGC124" s="6"/>
      <c r="IGD124" s="6"/>
      <c r="IGE124" s="6"/>
      <c r="IGF124" s="6"/>
      <c r="IGG124" s="6"/>
      <c r="IGH124" s="6"/>
      <c r="IGI124" s="6"/>
      <c r="IGJ124" s="6"/>
      <c r="IGK124" s="6"/>
      <c r="IGL124" s="6"/>
      <c r="IGM124" s="6"/>
      <c r="IGN124" s="6"/>
      <c r="IGO124" s="6"/>
      <c r="IGP124" s="6"/>
      <c r="IGQ124" s="6"/>
      <c r="IGR124" s="6"/>
      <c r="IGS124" s="6"/>
      <c r="IGT124" s="6"/>
      <c r="IGU124" s="6"/>
      <c r="IGV124" s="6"/>
      <c r="IGW124" s="6"/>
      <c r="IGX124" s="6"/>
      <c r="IGY124" s="6"/>
      <c r="IGZ124" s="6"/>
      <c r="IHA124" s="6"/>
      <c r="IHB124" s="6"/>
      <c r="IHC124" s="6"/>
      <c r="IHD124" s="6"/>
      <c r="IHE124" s="6"/>
      <c r="IHF124" s="6"/>
      <c r="IHG124" s="6"/>
      <c r="IHH124" s="6"/>
      <c r="IHI124" s="6"/>
      <c r="IHJ124" s="6"/>
      <c r="IHK124" s="6"/>
      <c r="IHL124" s="6"/>
      <c r="IHM124" s="6"/>
      <c r="IHN124" s="6"/>
      <c r="IHO124" s="6"/>
      <c r="IHP124" s="6"/>
      <c r="IHQ124" s="6"/>
      <c r="IHR124" s="6"/>
      <c r="IHS124" s="6"/>
      <c r="IHT124" s="6"/>
      <c r="IHU124" s="6"/>
      <c r="IHV124" s="6"/>
      <c r="IHW124" s="6"/>
      <c r="IHX124" s="6"/>
      <c r="IHY124" s="6"/>
      <c r="IHZ124" s="6"/>
      <c r="IIA124" s="6"/>
      <c r="IIB124" s="6"/>
      <c r="IIC124" s="6"/>
      <c r="IID124" s="6"/>
      <c r="IIE124" s="6"/>
      <c r="IIF124" s="6"/>
      <c r="IIG124" s="6"/>
      <c r="IIH124" s="6"/>
      <c r="III124" s="6"/>
      <c r="IIJ124" s="6"/>
      <c r="IIK124" s="6"/>
      <c r="IIL124" s="6"/>
      <c r="IIM124" s="6"/>
      <c r="IIN124" s="6"/>
      <c r="IIO124" s="6"/>
      <c r="IIP124" s="6"/>
      <c r="IIQ124" s="6"/>
      <c r="IIR124" s="6"/>
      <c r="IIS124" s="6"/>
      <c r="IIT124" s="6"/>
      <c r="IIU124" s="6"/>
      <c r="IIV124" s="6"/>
      <c r="IIW124" s="6"/>
      <c r="IIX124" s="6"/>
      <c r="IIY124" s="6"/>
      <c r="IIZ124" s="6"/>
      <c r="IJA124" s="6"/>
      <c r="IJB124" s="6"/>
      <c r="IJC124" s="6"/>
      <c r="IJD124" s="6"/>
      <c r="IJE124" s="6"/>
      <c r="IJF124" s="6"/>
      <c r="IJG124" s="6"/>
      <c r="IJH124" s="6"/>
      <c r="IJI124" s="6"/>
      <c r="IJJ124" s="6"/>
      <c r="IJK124" s="6"/>
      <c r="IJL124" s="6"/>
      <c r="IJM124" s="6"/>
      <c r="IJN124" s="6"/>
      <c r="IJO124" s="6"/>
      <c r="IJP124" s="6"/>
      <c r="IJQ124" s="6"/>
      <c r="IJR124" s="6"/>
      <c r="IJS124" s="6"/>
      <c r="IJT124" s="6"/>
      <c r="IJU124" s="6"/>
      <c r="IJV124" s="6"/>
      <c r="IJW124" s="6"/>
      <c r="IJX124" s="6"/>
      <c r="IJY124" s="6"/>
      <c r="IJZ124" s="6"/>
      <c r="IKA124" s="6"/>
      <c r="IKB124" s="6"/>
      <c r="IKC124" s="6"/>
      <c r="IKD124" s="6"/>
      <c r="IKE124" s="6"/>
      <c r="IKF124" s="6"/>
      <c r="IKG124" s="6"/>
      <c r="IKH124" s="6"/>
      <c r="IKI124" s="6"/>
      <c r="IKJ124" s="6"/>
      <c r="IKK124" s="6"/>
      <c r="IKL124" s="6"/>
      <c r="IKM124" s="6"/>
      <c r="IKN124" s="6"/>
      <c r="IKO124" s="6"/>
      <c r="IKP124" s="6"/>
      <c r="IKQ124" s="6"/>
      <c r="IKR124" s="6"/>
      <c r="IKS124" s="6"/>
      <c r="IKT124" s="6"/>
      <c r="IKU124" s="6"/>
      <c r="IKV124" s="6"/>
      <c r="IKW124" s="6"/>
      <c r="IKX124" s="6"/>
      <c r="IKY124" s="6"/>
      <c r="IKZ124" s="6"/>
      <c r="ILA124" s="6"/>
      <c r="ILB124" s="6"/>
      <c r="ILC124" s="6"/>
      <c r="ILD124" s="6"/>
      <c r="ILE124" s="6"/>
      <c r="ILF124" s="6"/>
      <c r="ILG124" s="6"/>
      <c r="ILH124" s="6"/>
      <c r="ILI124" s="6"/>
      <c r="ILJ124" s="6"/>
      <c r="ILK124" s="6"/>
      <c r="ILL124" s="6"/>
      <c r="ILM124" s="6"/>
      <c r="ILN124" s="6"/>
      <c r="ILO124" s="6"/>
      <c r="ILP124" s="6"/>
      <c r="ILQ124" s="6"/>
      <c r="ILR124" s="6"/>
      <c r="ILS124" s="6"/>
      <c r="ILT124" s="6"/>
      <c r="ILU124" s="6"/>
      <c r="ILV124" s="6"/>
      <c r="ILW124" s="6"/>
      <c r="ILX124" s="6"/>
      <c r="ILY124" s="6"/>
      <c r="ILZ124" s="6"/>
      <c r="IMA124" s="6"/>
      <c r="IMB124" s="6"/>
      <c r="IMC124" s="6"/>
      <c r="IMD124" s="6"/>
      <c r="IME124" s="6"/>
      <c r="IMF124" s="6"/>
      <c r="IMG124" s="6"/>
      <c r="IMH124" s="6"/>
      <c r="IMI124" s="6"/>
      <c r="IMJ124" s="6"/>
      <c r="IMK124" s="6"/>
      <c r="IML124" s="6"/>
      <c r="IMM124" s="6"/>
      <c r="IMN124" s="6"/>
      <c r="IMO124" s="6"/>
      <c r="IMP124" s="6"/>
      <c r="IMQ124" s="6"/>
      <c r="IMR124" s="6"/>
      <c r="IMS124" s="6"/>
      <c r="IMT124" s="6"/>
      <c r="IMU124" s="6"/>
      <c r="IMV124" s="6"/>
      <c r="IMW124" s="6"/>
      <c r="IMX124" s="6"/>
      <c r="IMY124" s="6"/>
      <c r="IMZ124" s="6"/>
      <c r="INA124" s="6"/>
      <c r="INB124" s="6"/>
      <c r="INC124" s="6"/>
      <c r="IND124" s="6"/>
      <c r="INE124" s="6"/>
      <c r="INF124" s="6"/>
      <c r="ING124" s="6"/>
      <c r="INH124" s="6"/>
      <c r="INI124" s="6"/>
      <c r="INJ124" s="6"/>
      <c r="INK124" s="6"/>
      <c r="INL124" s="6"/>
      <c r="INM124" s="6"/>
      <c r="INN124" s="6"/>
      <c r="INO124" s="6"/>
      <c r="INP124" s="6"/>
      <c r="INQ124" s="6"/>
      <c r="INR124" s="6"/>
      <c r="INS124" s="6"/>
      <c r="INT124" s="6"/>
      <c r="INU124" s="6"/>
      <c r="INV124" s="6"/>
      <c r="INW124" s="6"/>
      <c r="INX124" s="6"/>
      <c r="INY124" s="6"/>
      <c r="INZ124" s="6"/>
      <c r="IOA124" s="6"/>
      <c r="IOB124" s="6"/>
      <c r="IOC124" s="6"/>
      <c r="IOD124" s="6"/>
      <c r="IOE124" s="6"/>
      <c r="IOF124" s="6"/>
      <c r="IOG124" s="6"/>
      <c r="IOH124" s="6"/>
      <c r="IOI124" s="6"/>
      <c r="IOJ124" s="6"/>
      <c r="IOK124" s="6"/>
      <c r="IOL124" s="6"/>
      <c r="IOM124" s="6"/>
      <c r="ION124" s="6"/>
      <c r="IOO124" s="6"/>
      <c r="IOP124" s="6"/>
      <c r="IOQ124" s="6"/>
      <c r="IOR124" s="6"/>
      <c r="IOS124" s="6"/>
      <c r="IOT124" s="6"/>
      <c r="IOU124" s="6"/>
      <c r="IOV124" s="6"/>
      <c r="IOW124" s="6"/>
      <c r="IOX124" s="6"/>
      <c r="IOY124" s="6"/>
      <c r="IOZ124" s="6"/>
      <c r="IPA124" s="6"/>
      <c r="IPB124" s="6"/>
      <c r="IPC124" s="6"/>
      <c r="IPD124" s="6"/>
      <c r="IPE124" s="6"/>
      <c r="IPF124" s="6"/>
      <c r="IPG124" s="6"/>
      <c r="IPH124" s="6"/>
      <c r="IPI124" s="6"/>
      <c r="IPJ124" s="6"/>
      <c r="IPK124" s="6"/>
      <c r="IPL124" s="6"/>
      <c r="IPM124" s="6"/>
      <c r="IPN124" s="6"/>
      <c r="IPO124" s="6"/>
      <c r="IPP124" s="6"/>
      <c r="IPQ124" s="6"/>
      <c r="IPR124" s="6"/>
      <c r="IPS124" s="6"/>
      <c r="IPT124" s="6"/>
      <c r="IPU124" s="6"/>
      <c r="IPV124" s="6"/>
      <c r="IPW124" s="6"/>
      <c r="IPX124" s="6"/>
      <c r="IPY124" s="6"/>
      <c r="IPZ124" s="6"/>
      <c r="IQA124" s="6"/>
      <c r="IQB124" s="6"/>
      <c r="IQC124" s="6"/>
      <c r="IQD124" s="6"/>
      <c r="IQE124" s="6"/>
      <c r="IQF124" s="6"/>
      <c r="IQG124" s="6"/>
      <c r="IQH124" s="6"/>
      <c r="IQI124" s="6"/>
      <c r="IQJ124" s="6"/>
      <c r="IQK124" s="6"/>
      <c r="IQL124" s="6"/>
      <c r="IQM124" s="6"/>
      <c r="IQN124" s="6"/>
      <c r="IQO124" s="6"/>
      <c r="IQP124" s="6"/>
      <c r="IQQ124" s="6"/>
      <c r="IQR124" s="6"/>
      <c r="IQS124" s="6"/>
      <c r="IQT124" s="6"/>
      <c r="IQU124" s="6"/>
      <c r="IQV124" s="6"/>
      <c r="IQW124" s="6"/>
      <c r="IQX124" s="6"/>
      <c r="IQY124" s="6"/>
      <c r="IQZ124" s="6"/>
      <c r="IRA124" s="6"/>
      <c r="IRB124" s="6"/>
      <c r="IRC124" s="6"/>
      <c r="IRD124" s="6"/>
      <c r="IRE124" s="6"/>
      <c r="IRF124" s="6"/>
      <c r="IRG124" s="6"/>
      <c r="IRH124" s="6"/>
      <c r="IRI124" s="6"/>
      <c r="IRJ124" s="6"/>
      <c r="IRK124" s="6"/>
      <c r="IRL124" s="6"/>
      <c r="IRM124" s="6"/>
      <c r="IRN124" s="6"/>
      <c r="IRO124" s="6"/>
      <c r="IRP124" s="6"/>
      <c r="IRQ124" s="6"/>
      <c r="IRR124" s="6"/>
      <c r="IRS124" s="6"/>
      <c r="IRT124" s="6"/>
      <c r="IRU124" s="6"/>
      <c r="IRV124" s="6"/>
      <c r="IRW124" s="6"/>
      <c r="IRX124" s="6"/>
      <c r="IRY124" s="6"/>
      <c r="IRZ124" s="6"/>
      <c r="ISA124" s="6"/>
      <c r="ISB124" s="6"/>
      <c r="ISC124" s="6"/>
      <c r="ISD124" s="6"/>
      <c r="ISE124" s="6"/>
      <c r="ISF124" s="6"/>
      <c r="ISG124" s="6"/>
      <c r="ISH124" s="6"/>
      <c r="ISI124" s="6"/>
      <c r="ISJ124" s="6"/>
      <c r="ISK124" s="6"/>
      <c r="ISL124" s="6"/>
      <c r="ISM124" s="6"/>
      <c r="ISN124" s="6"/>
      <c r="ISO124" s="6"/>
      <c r="ISP124" s="6"/>
      <c r="ISQ124" s="6"/>
      <c r="ISR124" s="6"/>
      <c r="ISS124" s="6"/>
      <c r="IST124" s="6"/>
      <c r="ISU124" s="6"/>
      <c r="ISV124" s="6"/>
      <c r="ISW124" s="6"/>
      <c r="ISX124" s="6"/>
      <c r="ISY124" s="6"/>
      <c r="ISZ124" s="6"/>
      <c r="ITA124" s="6"/>
      <c r="ITB124" s="6"/>
      <c r="ITC124" s="6"/>
      <c r="ITD124" s="6"/>
      <c r="ITE124" s="6"/>
      <c r="ITF124" s="6"/>
      <c r="ITG124" s="6"/>
      <c r="ITH124" s="6"/>
      <c r="ITI124" s="6"/>
      <c r="ITJ124" s="6"/>
      <c r="ITK124" s="6"/>
      <c r="ITL124" s="6"/>
      <c r="ITM124" s="6"/>
      <c r="ITN124" s="6"/>
      <c r="ITO124" s="6"/>
      <c r="ITP124" s="6"/>
      <c r="ITQ124" s="6"/>
      <c r="ITR124" s="6"/>
      <c r="ITS124" s="6"/>
      <c r="ITT124" s="6"/>
      <c r="ITU124" s="6"/>
      <c r="ITV124" s="6"/>
      <c r="ITW124" s="6"/>
      <c r="ITX124" s="6"/>
      <c r="ITY124" s="6"/>
      <c r="ITZ124" s="6"/>
      <c r="IUA124" s="6"/>
      <c r="IUB124" s="6"/>
      <c r="IUC124" s="6"/>
      <c r="IUD124" s="6"/>
      <c r="IUE124" s="6"/>
      <c r="IUF124" s="6"/>
      <c r="IUG124" s="6"/>
      <c r="IUH124" s="6"/>
      <c r="IUI124" s="6"/>
      <c r="IUJ124" s="6"/>
      <c r="IUK124" s="6"/>
      <c r="IUL124" s="6"/>
      <c r="IUM124" s="6"/>
      <c r="IUN124" s="6"/>
      <c r="IUO124" s="6"/>
      <c r="IUP124" s="6"/>
      <c r="IUQ124" s="6"/>
      <c r="IUR124" s="6"/>
      <c r="IUS124" s="6"/>
      <c r="IUT124" s="6"/>
      <c r="IUU124" s="6"/>
      <c r="IUV124" s="6"/>
      <c r="IUW124" s="6"/>
      <c r="IUX124" s="6"/>
      <c r="IUY124" s="6"/>
      <c r="IUZ124" s="6"/>
      <c r="IVA124" s="6"/>
      <c r="IVB124" s="6"/>
      <c r="IVC124" s="6"/>
      <c r="IVD124" s="6"/>
      <c r="IVE124" s="6"/>
      <c r="IVF124" s="6"/>
      <c r="IVG124" s="6"/>
      <c r="IVH124" s="6"/>
      <c r="IVI124" s="6"/>
      <c r="IVJ124" s="6"/>
      <c r="IVK124" s="6"/>
      <c r="IVL124" s="6"/>
      <c r="IVM124" s="6"/>
      <c r="IVN124" s="6"/>
      <c r="IVO124" s="6"/>
      <c r="IVP124" s="6"/>
      <c r="IVQ124" s="6"/>
      <c r="IVR124" s="6"/>
      <c r="IVS124" s="6"/>
      <c r="IVT124" s="6"/>
      <c r="IVU124" s="6"/>
      <c r="IVV124" s="6"/>
      <c r="IVW124" s="6"/>
      <c r="IVX124" s="6"/>
      <c r="IVY124" s="6"/>
      <c r="IVZ124" s="6"/>
      <c r="IWA124" s="6"/>
      <c r="IWB124" s="6"/>
      <c r="IWC124" s="6"/>
      <c r="IWD124" s="6"/>
      <c r="IWE124" s="6"/>
      <c r="IWF124" s="6"/>
      <c r="IWG124" s="6"/>
      <c r="IWH124" s="6"/>
      <c r="IWI124" s="6"/>
      <c r="IWJ124" s="6"/>
      <c r="IWK124" s="6"/>
      <c r="IWL124" s="6"/>
      <c r="IWM124" s="6"/>
      <c r="IWN124" s="6"/>
      <c r="IWO124" s="6"/>
      <c r="IWP124" s="6"/>
      <c r="IWQ124" s="6"/>
      <c r="IWR124" s="6"/>
      <c r="IWS124" s="6"/>
      <c r="IWT124" s="6"/>
      <c r="IWU124" s="6"/>
      <c r="IWV124" s="6"/>
      <c r="IWW124" s="6"/>
      <c r="IWX124" s="6"/>
      <c r="IWY124" s="6"/>
      <c r="IWZ124" s="6"/>
      <c r="IXA124" s="6"/>
      <c r="IXB124" s="6"/>
      <c r="IXC124" s="6"/>
      <c r="IXD124" s="6"/>
      <c r="IXE124" s="6"/>
      <c r="IXF124" s="6"/>
      <c r="IXG124" s="6"/>
      <c r="IXH124" s="6"/>
      <c r="IXI124" s="6"/>
      <c r="IXJ124" s="6"/>
      <c r="IXK124" s="6"/>
      <c r="IXL124" s="6"/>
      <c r="IXM124" s="6"/>
      <c r="IXN124" s="6"/>
      <c r="IXO124" s="6"/>
      <c r="IXP124" s="6"/>
      <c r="IXQ124" s="6"/>
      <c r="IXR124" s="6"/>
      <c r="IXS124" s="6"/>
      <c r="IXT124" s="6"/>
      <c r="IXU124" s="6"/>
      <c r="IXV124" s="6"/>
      <c r="IXW124" s="6"/>
      <c r="IXX124" s="6"/>
      <c r="IXY124" s="6"/>
      <c r="IXZ124" s="6"/>
      <c r="IYA124" s="6"/>
      <c r="IYB124" s="6"/>
      <c r="IYC124" s="6"/>
      <c r="IYD124" s="6"/>
      <c r="IYE124" s="6"/>
      <c r="IYF124" s="6"/>
      <c r="IYG124" s="6"/>
      <c r="IYH124" s="6"/>
      <c r="IYI124" s="6"/>
      <c r="IYJ124" s="6"/>
      <c r="IYK124" s="6"/>
      <c r="IYL124" s="6"/>
      <c r="IYM124" s="6"/>
      <c r="IYN124" s="6"/>
      <c r="IYO124" s="6"/>
      <c r="IYP124" s="6"/>
      <c r="IYQ124" s="6"/>
      <c r="IYR124" s="6"/>
      <c r="IYS124" s="6"/>
      <c r="IYT124" s="6"/>
      <c r="IYU124" s="6"/>
      <c r="IYV124" s="6"/>
      <c r="IYW124" s="6"/>
      <c r="IYX124" s="6"/>
      <c r="IYY124" s="6"/>
      <c r="IYZ124" s="6"/>
      <c r="IZA124" s="6"/>
      <c r="IZB124" s="6"/>
      <c r="IZC124" s="6"/>
      <c r="IZD124" s="6"/>
      <c r="IZE124" s="6"/>
      <c r="IZF124" s="6"/>
      <c r="IZG124" s="6"/>
      <c r="IZH124" s="6"/>
      <c r="IZI124" s="6"/>
      <c r="IZJ124" s="6"/>
      <c r="IZK124" s="6"/>
      <c r="IZL124" s="6"/>
      <c r="IZM124" s="6"/>
      <c r="IZN124" s="6"/>
      <c r="IZO124" s="6"/>
      <c r="IZP124" s="6"/>
      <c r="IZQ124" s="6"/>
      <c r="IZR124" s="6"/>
      <c r="IZS124" s="6"/>
      <c r="IZT124" s="6"/>
      <c r="IZU124" s="6"/>
      <c r="IZV124" s="6"/>
      <c r="IZW124" s="6"/>
      <c r="IZX124" s="6"/>
      <c r="IZY124" s="6"/>
      <c r="IZZ124" s="6"/>
      <c r="JAA124" s="6"/>
      <c r="JAB124" s="6"/>
      <c r="JAC124" s="6"/>
      <c r="JAD124" s="6"/>
      <c r="JAE124" s="6"/>
      <c r="JAF124" s="6"/>
      <c r="JAG124" s="6"/>
      <c r="JAH124" s="6"/>
      <c r="JAI124" s="6"/>
      <c r="JAJ124" s="6"/>
      <c r="JAK124" s="6"/>
      <c r="JAL124" s="6"/>
      <c r="JAM124" s="6"/>
      <c r="JAN124" s="6"/>
      <c r="JAO124" s="6"/>
      <c r="JAP124" s="6"/>
      <c r="JAQ124" s="6"/>
      <c r="JAR124" s="6"/>
      <c r="JAS124" s="6"/>
      <c r="JAT124" s="6"/>
      <c r="JAU124" s="6"/>
      <c r="JAV124" s="6"/>
      <c r="JAW124" s="6"/>
      <c r="JAX124" s="6"/>
      <c r="JAY124" s="6"/>
      <c r="JAZ124" s="6"/>
      <c r="JBA124" s="6"/>
      <c r="JBB124" s="6"/>
      <c r="JBC124" s="6"/>
      <c r="JBD124" s="6"/>
      <c r="JBE124" s="6"/>
      <c r="JBF124" s="6"/>
      <c r="JBG124" s="6"/>
      <c r="JBH124" s="6"/>
      <c r="JBI124" s="6"/>
      <c r="JBJ124" s="6"/>
      <c r="JBK124" s="6"/>
      <c r="JBL124" s="6"/>
      <c r="JBM124" s="6"/>
      <c r="JBN124" s="6"/>
      <c r="JBO124" s="6"/>
      <c r="JBP124" s="6"/>
      <c r="JBQ124" s="6"/>
      <c r="JBR124" s="6"/>
      <c r="JBS124" s="6"/>
      <c r="JBT124" s="6"/>
      <c r="JBU124" s="6"/>
      <c r="JBV124" s="6"/>
      <c r="JBW124" s="6"/>
      <c r="JBX124" s="6"/>
      <c r="JBY124" s="6"/>
      <c r="JBZ124" s="6"/>
      <c r="JCA124" s="6"/>
      <c r="JCB124" s="6"/>
      <c r="JCC124" s="6"/>
      <c r="JCD124" s="6"/>
      <c r="JCE124" s="6"/>
      <c r="JCF124" s="6"/>
      <c r="JCG124" s="6"/>
      <c r="JCH124" s="6"/>
      <c r="JCI124" s="6"/>
      <c r="JCJ124" s="6"/>
      <c r="JCK124" s="6"/>
      <c r="JCL124" s="6"/>
      <c r="JCM124" s="6"/>
      <c r="JCN124" s="6"/>
      <c r="JCO124" s="6"/>
      <c r="JCP124" s="6"/>
      <c r="JCQ124" s="6"/>
      <c r="JCR124" s="6"/>
      <c r="JCS124" s="6"/>
      <c r="JCT124" s="6"/>
      <c r="JCU124" s="6"/>
      <c r="JCV124" s="6"/>
      <c r="JCW124" s="6"/>
      <c r="JCX124" s="6"/>
      <c r="JCY124" s="6"/>
      <c r="JCZ124" s="6"/>
      <c r="JDA124" s="6"/>
      <c r="JDB124" s="6"/>
      <c r="JDC124" s="6"/>
      <c r="JDD124" s="6"/>
      <c r="JDE124" s="6"/>
      <c r="JDF124" s="6"/>
      <c r="JDG124" s="6"/>
      <c r="JDH124" s="6"/>
      <c r="JDI124" s="6"/>
      <c r="JDJ124" s="6"/>
      <c r="JDK124" s="6"/>
      <c r="JDL124" s="6"/>
      <c r="JDM124" s="6"/>
      <c r="JDN124" s="6"/>
      <c r="JDO124" s="6"/>
      <c r="JDP124" s="6"/>
      <c r="JDQ124" s="6"/>
      <c r="JDR124" s="6"/>
      <c r="JDS124" s="6"/>
      <c r="JDT124" s="6"/>
      <c r="JDU124" s="6"/>
      <c r="JDV124" s="6"/>
      <c r="JDW124" s="6"/>
      <c r="JDX124" s="6"/>
      <c r="JDY124" s="6"/>
      <c r="JDZ124" s="6"/>
      <c r="JEA124" s="6"/>
      <c r="JEB124" s="6"/>
      <c r="JEC124" s="6"/>
      <c r="JED124" s="6"/>
      <c r="JEE124" s="6"/>
      <c r="JEF124" s="6"/>
      <c r="JEG124" s="6"/>
      <c r="JEH124" s="6"/>
      <c r="JEI124" s="6"/>
      <c r="JEJ124" s="6"/>
      <c r="JEK124" s="6"/>
      <c r="JEL124" s="6"/>
      <c r="JEM124" s="6"/>
      <c r="JEN124" s="6"/>
      <c r="JEO124" s="6"/>
      <c r="JEP124" s="6"/>
      <c r="JEQ124" s="6"/>
      <c r="JER124" s="6"/>
      <c r="JES124" s="6"/>
      <c r="JET124" s="6"/>
      <c r="JEU124" s="6"/>
      <c r="JEV124" s="6"/>
      <c r="JEW124" s="6"/>
      <c r="JEX124" s="6"/>
      <c r="JEY124" s="6"/>
      <c r="JEZ124" s="6"/>
      <c r="JFA124" s="6"/>
      <c r="JFB124" s="6"/>
      <c r="JFC124" s="6"/>
      <c r="JFD124" s="6"/>
      <c r="JFE124" s="6"/>
      <c r="JFF124" s="6"/>
      <c r="JFG124" s="6"/>
      <c r="JFH124" s="6"/>
      <c r="JFI124" s="6"/>
      <c r="JFJ124" s="6"/>
      <c r="JFK124" s="6"/>
      <c r="JFL124" s="6"/>
      <c r="JFM124" s="6"/>
      <c r="JFN124" s="6"/>
      <c r="JFO124" s="6"/>
      <c r="JFP124" s="6"/>
      <c r="JFQ124" s="6"/>
      <c r="JFR124" s="6"/>
      <c r="JFS124" s="6"/>
      <c r="JFT124" s="6"/>
      <c r="JFU124" s="6"/>
      <c r="JFV124" s="6"/>
      <c r="JFW124" s="6"/>
      <c r="JFX124" s="6"/>
      <c r="JFY124" s="6"/>
      <c r="JFZ124" s="6"/>
      <c r="JGA124" s="6"/>
      <c r="JGB124" s="6"/>
      <c r="JGC124" s="6"/>
      <c r="JGD124" s="6"/>
      <c r="JGE124" s="6"/>
      <c r="JGF124" s="6"/>
      <c r="JGG124" s="6"/>
      <c r="JGH124" s="6"/>
      <c r="JGI124" s="6"/>
      <c r="JGJ124" s="6"/>
      <c r="JGK124" s="6"/>
      <c r="JGL124" s="6"/>
      <c r="JGM124" s="6"/>
      <c r="JGN124" s="6"/>
      <c r="JGO124" s="6"/>
      <c r="JGP124" s="6"/>
      <c r="JGQ124" s="6"/>
      <c r="JGR124" s="6"/>
      <c r="JGS124" s="6"/>
      <c r="JGT124" s="6"/>
      <c r="JGU124" s="6"/>
      <c r="JGV124" s="6"/>
      <c r="JGW124" s="6"/>
      <c r="JGX124" s="6"/>
      <c r="JGY124" s="6"/>
      <c r="JGZ124" s="6"/>
      <c r="JHA124" s="6"/>
      <c r="JHB124" s="6"/>
      <c r="JHC124" s="6"/>
      <c r="JHD124" s="6"/>
      <c r="JHE124" s="6"/>
      <c r="JHF124" s="6"/>
      <c r="JHG124" s="6"/>
      <c r="JHH124" s="6"/>
      <c r="JHI124" s="6"/>
      <c r="JHJ124" s="6"/>
      <c r="JHK124" s="6"/>
      <c r="JHL124" s="6"/>
      <c r="JHM124" s="6"/>
      <c r="JHN124" s="6"/>
      <c r="JHO124" s="6"/>
      <c r="JHP124" s="6"/>
      <c r="JHQ124" s="6"/>
      <c r="JHR124" s="6"/>
      <c r="JHS124" s="6"/>
      <c r="JHT124" s="6"/>
      <c r="JHU124" s="6"/>
      <c r="JHV124" s="6"/>
      <c r="JHW124" s="6"/>
      <c r="JHX124" s="6"/>
      <c r="JHY124" s="6"/>
      <c r="JHZ124" s="6"/>
      <c r="JIA124" s="6"/>
      <c r="JIB124" s="6"/>
      <c r="JIC124" s="6"/>
      <c r="JID124" s="6"/>
      <c r="JIE124" s="6"/>
      <c r="JIF124" s="6"/>
      <c r="JIG124" s="6"/>
      <c r="JIH124" s="6"/>
      <c r="JII124" s="6"/>
      <c r="JIJ124" s="6"/>
      <c r="JIK124" s="6"/>
      <c r="JIL124" s="6"/>
      <c r="JIM124" s="6"/>
      <c r="JIN124" s="6"/>
      <c r="JIO124" s="6"/>
      <c r="JIP124" s="6"/>
      <c r="JIQ124" s="6"/>
      <c r="JIR124" s="6"/>
      <c r="JIS124" s="6"/>
      <c r="JIT124" s="6"/>
      <c r="JIU124" s="6"/>
      <c r="JIV124" s="6"/>
      <c r="JIW124" s="6"/>
      <c r="JIX124" s="6"/>
      <c r="JIY124" s="6"/>
      <c r="JIZ124" s="6"/>
      <c r="JJA124" s="6"/>
      <c r="JJB124" s="6"/>
      <c r="JJC124" s="6"/>
      <c r="JJD124" s="6"/>
      <c r="JJE124" s="6"/>
      <c r="JJF124" s="6"/>
      <c r="JJG124" s="6"/>
      <c r="JJH124" s="6"/>
      <c r="JJI124" s="6"/>
      <c r="JJJ124" s="6"/>
      <c r="JJK124" s="6"/>
      <c r="JJL124" s="6"/>
      <c r="JJM124" s="6"/>
      <c r="JJN124" s="6"/>
      <c r="JJO124" s="6"/>
      <c r="JJP124" s="6"/>
      <c r="JJQ124" s="6"/>
      <c r="JJR124" s="6"/>
      <c r="JJS124" s="6"/>
      <c r="JJT124" s="6"/>
      <c r="JJU124" s="6"/>
      <c r="JJV124" s="6"/>
      <c r="JJW124" s="6"/>
      <c r="JJX124" s="6"/>
      <c r="JJY124" s="6"/>
      <c r="JJZ124" s="6"/>
      <c r="JKA124" s="6"/>
      <c r="JKB124" s="6"/>
      <c r="JKC124" s="6"/>
      <c r="JKD124" s="6"/>
      <c r="JKE124" s="6"/>
      <c r="JKF124" s="6"/>
      <c r="JKG124" s="6"/>
      <c r="JKH124" s="6"/>
      <c r="JKI124" s="6"/>
      <c r="JKJ124" s="6"/>
      <c r="JKK124" s="6"/>
      <c r="JKL124" s="6"/>
      <c r="JKM124" s="6"/>
      <c r="JKN124" s="6"/>
      <c r="JKO124" s="6"/>
      <c r="JKP124" s="6"/>
      <c r="JKQ124" s="6"/>
      <c r="JKR124" s="6"/>
      <c r="JKS124" s="6"/>
      <c r="JKT124" s="6"/>
      <c r="JKU124" s="6"/>
      <c r="JKV124" s="6"/>
      <c r="JKW124" s="6"/>
      <c r="JKX124" s="6"/>
      <c r="JKY124" s="6"/>
      <c r="JKZ124" s="6"/>
      <c r="JLA124" s="6"/>
      <c r="JLB124" s="6"/>
      <c r="JLC124" s="6"/>
      <c r="JLD124" s="6"/>
      <c r="JLE124" s="6"/>
      <c r="JLF124" s="6"/>
      <c r="JLG124" s="6"/>
      <c r="JLH124" s="6"/>
      <c r="JLI124" s="6"/>
      <c r="JLJ124" s="6"/>
      <c r="JLK124" s="6"/>
      <c r="JLL124" s="6"/>
      <c r="JLM124" s="6"/>
      <c r="JLN124" s="6"/>
      <c r="JLO124" s="6"/>
      <c r="JLP124" s="6"/>
      <c r="JLQ124" s="6"/>
      <c r="JLR124" s="6"/>
      <c r="JLS124" s="6"/>
      <c r="JLT124" s="6"/>
      <c r="JLU124" s="6"/>
      <c r="JLV124" s="6"/>
      <c r="JLW124" s="6"/>
      <c r="JLX124" s="6"/>
      <c r="JLY124" s="6"/>
      <c r="JLZ124" s="6"/>
      <c r="JMA124" s="6"/>
      <c r="JMB124" s="6"/>
      <c r="JMC124" s="6"/>
      <c r="JMD124" s="6"/>
      <c r="JME124" s="6"/>
      <c r="JMF124" s="6"/>
      <c r="JMG124" s="6"/>
      <c r="JMH124" s="6"/>
      <c r="JMI124" s="6"/>
      <c r="JMJ124" s="6"/>
      <c r="JMK124" s="6"/>
      <c r="JML124" s="6"/>
      <c r="JMM124" s="6"/>
      <c r="JMN124" s="6"/>
      <c r="JMO124" s="6"/>
      <c r="JMP124" s="6"/>
      <c r="JMQ124" s="6"/>
      <c r="JMR124" s="6"/>
      <c r="JMS124" s="6"/>
      <c r="JMT124" s="6"/>
      <c r="JMU124" s="6"/>
      <c r="JMV124" s="6"/>
      <c r="JMW124" s="6"/>
      <c r="JMX124" s="6"/>
      <c r="JMY124" s="6"/>
      <c r="JMZ124" s="6"/>
      <c r="JNA124" s="6"/>
      <c r="JNB124" s="6"/>
      <c r="JNC124" s="6"/>
      <c r="JND124" s="6"/>
      <c r="JNE124" s="6"/>
      <c r="JNF124" s="6"/>
      <c r="JNG124" s="6"/>
      <c r="JNH124" s="6"/>
      <c r="JNI124" s="6"/>
      <c r="JNJ124" s="6"/>
      <c r="JNK124" s="6"/>
      <c r="JNL124" s="6"/>
      <c r="JNM124" s="6"/>
      <c r="JNN124" s="6"/>
      <c r="JNO124" s="6"/>
      <c r="JNP124" s="6"/>
      <c r="JNQ124" s="6"/>
      <c r="JNR124" s="6"/>
      <c r="JNS124" s="6"/>
      <c r="JNT124" s="6"/>
      <c r="JNU124" s="6"/>
      <c r="JNV124" s="6"/>
      <c r="JNW124" s="6"/>
      <c r="JNX124" s="6"/>
      <c r="JNY124" s="6"/>
      <c r="JNZ124" s="6"/>
      <c r="JOA124" s="6"/>
      <c r="JOB124" s="6"/>
      <c r="JOC124" s="6"/>
      <c r="JOD124" s="6"/>
      <c r="JOE124" s="6"/>
      <c r="JOF124" s="6"/>
      <c r="JOG124" s="6"/>
      <c r="JOH124" s="6"/>
      <c r="JOI124" s="6"/>
      <c r="JOJ124" s="6"/>
      <c r="JOK124" s="6"/>
      <c r="JOL124" s="6"/>
      <c r="JOM124" s="6"/>
      <c r="JON124" s="6"/>
      <c r="JOO124" s="6"/>
      <c r="JOP124" s="6"/>
      <c r="JOQ124" s="6"/>
      <c r="JOR124" s="6"/>
      <c r="JOS124" s="6"/>
      <c r="JOT124" s="6"/>
      <c r="JOU124" s="6"/>
      <c r="JOV124" s="6"/>
      <c r="JOW124" s="6"/>
      <c r="JOX124" s="6"/>
      <c r="JOY124" s="6"/>
      <c r="JOZ124" s="6"/>
      <c r="JPA124" s="6"/>
      <c r="JPB124" s="6"/>
      <c r="JPC124" s="6"/>
      <c r="JPD124" s="6"/>
      <c r="JPE124" s="6"/>
      <c r="JPF124" s="6"/>
      <c r="JPG124" s="6"/>
      <c r="JPH124" s="6"/>
      <c r="JPI124" s="6"/>
      <c r="JPJ124" s="6"/>
      <c r="JPK124" s="6"/>
      <c r="JPL124" s="6"/>
      <c r="JPM124" s="6"/>
      <c r="JPN124" s="6"/>
      <c r="JPO124" s="6"/>
      <c r="JPP124" s="6"/>
      <c r="JPQ124" s="6"/>
      <c r="JPR124" s="6"/>
      <c r="JPS124" s="6"/>
      <c r="JPT124" s="6"/>
      <c r="JPU124" s="6"/>
      <c r="JPV124" s="6"/>
      <c r="JPW124" s="6"/>
      <c r="JPX124" s="6"/>
      <c r="JPY124" s="6"/>
      <c r="JPZ124" s="6"/>
      <c r="JQA124" s="6"/>
      <c r="JQB124" s="6"/>
      <c r="JQC124" s="6"/>
      <c r="JQD124" s="6"/>
      <c r="JQE124" s="6"/>
      <c r="JQF124" s="6"/>
      <c r="JQG124" s="6"/>
      <c r="JQH124" s="6"/>
      <c r="JQI124" s="6"/>
      <c r="JQJ124" s="6"/>
      <c r="JQK124" s="6"/>
      <c r="JQL124" s="6"/>
      <c r="JQM124" s="6"/>
      <c r="JQN124" s="6"/>
      <c r="JQO124" s="6"/>
      <c r="JQP124" s="6"/>
      <c r="JQQ124" s="6"/>
      <c r="JQR124" s="6"/>
      <c r="JQS124" s="6"/>
      <c r="JQT124" s="6"/>
      <c r="JQU124" s="6"/>
      <c r="JQV124" s="6"/>
      <c r="JQW124" s="6"/>
      <c r="JQX124" s="6"/>
      <c r="JQY124" s="6"/>
      <c r="JQZ124" s="6"/>
      <c r="JRA124" s="6"/>
      <c r="JRB124" s="6"/>
      <c r="JRC124" s="6"/>
      <c r="JRD124" s="6"/>
      <c r="JRE124" s="6"/>
      <c r="JRF124" s="6"/>
      <c r="JRG124" s="6"/>
      <c r="JRH124" s="6"/>
      <c r="JRI124" s="6"/>
      <c r="JRJ124" s="6"/>
      <c r="JRK124" s="6"/>
      <c r="JRL124" s="6"/>
      <c r="JRM124" s="6"/>
      <c r="JRN124" s="6"/>
      <c r="JRO124" s="6"/>
      <c r="JRP124" s="6"/>
      <c r="JRQ124" s="6"/>
      <c r="JRR124" s="6"/>
      <c r="JRS124" s="6"/>
      <c r="JRT124" s="6"/>
      <c r="JRU124" s="6"/>
      <c r="JRV124" s="6"/>
      <c r="JRW124" s="6"/>
      <c r="JRX124" s="6"/>
      <c r="JRY124" s="6"/>
      <c r="JRZ124" s="6"/>
      <c r="JSA124" s="6"/>
      <c r="JSB124" s="6"/>
      <c r="JSC124" s="6"/>
      <c r="JSD124" s="6"/>
      <c r="JSE124" s="6"/>
      <c r="JSF124" s="6"/>
      <c r="JSG124" s="6"/>
      <c r="JSH124" s="6"/>
      <c r="JSI124" s="6"/>
      <c r="JSJ124" s="6"/>
      <c r="JSK124" s="6"/>
      <c r="JSL124" s="6"/>
      <c r="JSM124" s="6"/>
      <c r="JSN124" s="6"/>
      <c r="JSO124" s="6"/>
      <c r="JSP124" s="6"/>
      <c r="JSQ124" s="6"/>
      <c r="JSR124" s="6"/>
      <c r="JSS124" s="6"/>
      <c r="JST124" s="6"/>
      <c r="JSU124" s="6"/>
      <c r="JSV124" s="6"/>
      <c r="JSW124" s="6"/>
      <c r="JSX124" s="6"/>
      <c r="JSY124" s="6"/>
      <c r="JSZ124" s="6"/>
      <c r="JTA124" s="6"/>
      <c r="JTB124" s="6"/>
      <c r="JTC124" s="6"/>
      <c r="JTD124" s="6"/>
      <c r="JTE124" s="6"/>
      <c r="JTF124" s="6"/>
      <c r="JTG124" s="6"/>
      <c r="JTH124" s="6"/>
      <c r="JTI124" s="6"/>
      <c r="JTJ124" s="6"/>
      <c r="JTK124" s="6"/>
      <c r="JTL124" s="6"/>
      <c r="JTM124" s="6"/>
      <c r="JTN124" s="6"/>
      <c r="JTO124" s="6"/>
      <c r="JTP124" s="6"/>
      <c r="JTQ124" s="6"/>
      <c r="JTR124" s="6"/>
      <c r="JTS124" s="6"/>
      <c r="JTT124" s="6"/>
      <c r="JTU124" s="6"/>
      <c r="JTV124" s="6"/>
      <c r="JTW124" s="6"/>
      <c r="JTX124" s="6"/>
      <c r="JTY124" s="6"/>
      <c r="JTZ124" s="6"/>
      <c r="JUA124" s="6"/>
      <c r="JUB124" s="6"/>
      <c r="JUC124" s="6"/>
      <c r="JUD124" s="6"/>
      <c r="JUE124" s="6"/>
      <c r="JUF124" s="6"/>
      <c r="JUG124" s="6"/>
      <c r="JUH124" s="6"/>
      <c r="JUI124" s="6"/>
      <c r="JUJ124" s="6"/>
      <c r="JUK124" s="6"/>
      <c r="JUL124" s="6"/>
      <c r="JUM124" s="6"/>
      <c r="JUN124" s="6"/>
      <c r="JUO124" s="6"/>
      <c r="JUP124" s="6"/>
      <c r="JUQ124" s="6"/>
      <c r="JUR124" s="6"/>
      <c r="JUS124" s="6"/>
      <c r="JUT124" s="6"/>
      <c r="JUU124" s="6"/>
      <c r="JUV124" s="6"/>
      <c r="JUW124" s="6"/>
      <c r="JUX124" s="6"/>
      <c r="JUY124" s="6"/>
      <c r="JUZ124" s="6"/>
      <c r="JVA124" s="6"/>
      <c r="JVB124" s="6"/>
      <c r="JVC124" s="6"/>
      <c r="JVD124" s="6"/>
      <c r="JVE124" s="6"/>
      <c r="JVF124" s="6"/>
      <c r="JVG124" s="6"/>
      <c r="JVH124" s="6"/>
      <c r="JVI124" s="6"/>
      <c r="JVJ124" s="6"/>
      <c r="JVK124" s="6"/>
      <c r="JVL124" s="6"/>
      <c r="JVM124" s="6"/>
      <c r="JVN124" s="6"/>
      <c r="JVO124" s="6"/>
      <c r="JVP124" s="6"/>
      <c r="JVQ124" s="6"/>
      <c r="JVR124" s="6"/>
      <c r="JVS124" s="6"/>
      <c r="JVT124" s="6"/>
      <c r="JVU124" s="6"/>
      <c r="JVV124" s="6"/>
      <c r="JVW124" s="6"/>
      <c r="JVX124" s="6"/>
      <c r="JVY124" s="6"/>
      <c r="JVZ124" s="6"/>
      <c r="JWA124" s="6"/>
      <c r="JWB124" s="6"/>
      <c r="JWC124" s="6"/>
      <c r="JWD124" s="6"/>
      <c r="JWE124" s="6"/>
      <c r="JWF124" s="6"/>
      <c r="JWG124" s="6"/>
      <c r="JWH124" s="6"/>
      <c r="JWI124" s="6"/>
      <c r="JWJ124" s="6"/>
      <c r="JWK124" s="6"/>
      <c r="JWL124" s="6"/>
      <c r="JWM124" s="6"/>
      <c r="JWN124" s="6"/>
      <c r="JWO124" s="6"/>
      <c r="JWP124" s="6"/>
      <c r="JWQ124" s="6"/>
      <c r="JWR124" s="6"/>
      <c r="JWS124" s="6"/>
      <c r="JWT124" s="6"/>
      <c r="JWU124" s="6"/>
      <c r="JWV124" s="6"/>
      <c r="JWW124" s="6"/>
      <c r="JWX124" s="6"/>
      <c r="JWY124" s="6"/>
      <c r="JWZ124" s="6"/>
      <c r="JXA124" s="6"/>
      <c r="JXB124" s="6"/>
      <c r="JXC124" s="6"/>
      <c r="JXD124" s="6"/>
      <c r="JXE124" s="6"/>
      <c r="JXF124" s="6"/>
      <c r="JXG124" s="6"/>
      <c r="JXH124" s="6"/>
      <c r="JXI124" s="6"/>
      <c r="JXJ124" s="6"/>
      <c r="JXK124" s="6"/>
      <c r="JXL124" s="6"/>
      <c r="JXM124" s="6"/>
      <c r="JXN124" s="6"/>
      <c r="JXO124" s="6"/>
      <c r="JXP124" s="6"/>
      <c r="JXQ124" s="6"/>
      <c r="JXR124" s="6"/>
      <c r="JXS124" s="6"/>
      <c r="JXT124" s="6"/>
      <c r="JXU124" s="6"/>
      <c r="JXV124" s="6"/>
      <c r="JXW124" s="6"/>
      <c r="JXX124" s="6"/>
      <c r="JXY124" s="6"/>
      <c r="JXZ124" s="6"/>
      <c r="JYA124" s="6"/>
      <c r="JYB124" s="6"/>
      <c r="JYC124" s="6"/>
      <c r="JYD124" s="6"/>
      <c r="JYE124" s="6"/>
      <c r="JYF124" s="6"/>
      <c r="JYG124" s="6"/>
      <c r="JYH124" s="6"/>
      <c r="JYI124" s="6"/>
      <c r="JYJ124" s="6"/>
      <c r="JYK124" s="6"/>
      <c r="JYL124" s="6"/>
      <c r="JYM124" s="6"/>
      <c r="JYN124" s="6"/>
      <c r="JYO124" s="6"/>
      <c r="JYP124" s="6"/>
      <c r="JYQ124" s="6"/>
      <c r="JYR124" s="6"/>
      <c r="JYS124" s="6"/>
      <c r="JYT124" s="6"/>
      <c r="JYU124" s="6"/>
      <c r="JYV124" s="6"/>
      <c r="JYW124" s="6"/>
      <c r="JYX124" s="6"/>
      <c r="JYY124" s="6"/>
      <c r="JYZ124" s="6"/>
      <c r="JZA124" s="6"/>
      <c r="JZB124" s="6"/>
      <c r="JZC124" s="6"/>
      <c r="JZD124" s="6"/>
      <c r="JZE124" s="6"/>
      <c r="JZF124" s="6"/>
      <c r="JZG124" s="6"/>
      <c r="JZH124" s="6"/>
      <c r="JZI124" s="6"/>
      <c r="JZJ124" s="6"/>
      <c r="JZK124" s="6"/>
      <c r="JZL124" s="6"/>
      <c r="JZM124" s="6"/>
      <c r="JZN124" s="6"/>
      <c r="JZO124" s="6"/>
      <c r="JZP124" s="6"/>
      <c r="JZQ124" s="6"/>
      <c r="JZR124" s="6"/>
      <c r="JZS124" s="6"/>
      <c r="JZT124" s="6"/>
      <c r="JZU124" s="6"/>
      <c r="JZV124" s="6"/>
      <c r="JZW124" s="6"/>
      <c r="JZX124" s="6"/>
      <c r="JZY124" s="6"/>
      <c r="JZZ124" s="6"/>
      <c r="KAA124" s="6"/>
      <c r="KAB124" s="6"/>
      <c r="KAC124" s="6"/>
      <c r="KAD124" s="6"/>
      <c r="KAE124" s="6"/>
      <c r="KAF124" s="6"/>
      <c r="KAG124" s="6"/>
      <c r="KAH124" s="6"/>
      <c r="KAI124" s="6"/>
      <c r="KAJ124" s="6"/>
      <c r="KAK124" s="6"/>
      <c r="KAL124" s="6"/>
      <c r="KAM124" s="6"/>
      <c r="KAN124" s="6"/>
      <c r="KAO124" s="6"/>
      <c r="KAP124" s="6"/>
      <c r="KAQ124" s="6"/>
      <c r="KAR124" s="6"/>
      <c r="KAS124" s="6"/>
      <c r="KAT124" s="6"/>
      <c r="KAU124" s="6"/>
      <c r="KAV124" s="6"/>
      <c r="KAW124" s="6"/>
      <c r="KAX124" s="6"/>
      <c r="KAY124" s="6"/>
      <c r="KAZ124" s="6"/>
      <c r="KBA124" s="6"/>
      <c r="KBB124" s="6"/>
      <c r="KBC124" s="6"/>
      <c r="KBD124" s="6"/>
      <c r="KBE124" s="6"/>
      <c r="KBF124" s="6"/>
      <c r="KBG124" s="6"/>
      <c r="KBH124" s="6"/>
      <c r="KBI124" s="6"/>
      <c r="KBJ124" s="6"/>
      <c r="KBK124" s="6"/>
      <c r="KBL124" s="6"/>
      <c r="KBM124" s="6"/>
      <c r="KBN124" s="6"/>
      <c r="KBO124" s="6"/>
      <c r="KBP124" s="6"/>
      <c r="KBQ124" s="6"/>
      <c r="KBR124" s="6"/>
      <c r="KBS124" s="6"/>
      <c r="KBT124" s="6"/>
      <c r="KBU124" s="6"/>
      <c r="KBV124" s="6"/>
      <c r="KBW124" s="6"/>
      <c r="KBX124" s="6"/>
      <c r="KBY124" s="6"/>
      <c r="KBZ124" s="6"/>
      <c r="KCA124" s="6"/>
      <c r="KCB124" s="6"/>
      <c r="KCC124" s="6"/>
      <c r="KCD124" s="6"/>
      <c r="KCE124" s="6"/>
      <c r="KCF124" s="6"/>
      <c r="KCG124" s="6"/>
      <c r="KCH124" s="6"/>
      <c r="KCI124" s="6"/>
      <c r="KCJ124" s="6"/>
      <c r="KCK124" s="6"/>
      <c r="KCL124" s="6"/>
      <c r="KCM124" s="6"/>
      <c r="KCN124" s="6"/>
      <c r="KCO124" s="6"/>
      <c r="KCP124" s="6"/>
      <c r="KCQ124" s="6"/>
      <c r="KCR124" s="6"/>
      <c r="KCS124" s="6"/>
      <c r="KCT124" s="6"/>
      <c r="KCU124" s="6"/>
      <c r="KCV124" s="6"/>
      <c r="KCW124" s="6"/>
      <c r="KCX124" s="6"/>
      <c r="KCY124" s="6"/>
      <c r="KCZ124" s="6"/>
      <c r="KDA124" s="6"/>
      <c r="KDB124" s="6"/>
      <c r="KDC124" s="6"/>
      <c r="KDD124" s="6"/>
      <c r="KDE124" s="6"/>
      <c r="KDF124" s="6"/>
      <c r="KDG124" s="6"/>
      <c r="KDH124" s="6"/>
      <c r="KDI124" s="6"/>
      <c r="KDJ124" s="6"/>
      <c r="KDK124" s="6"/>
      <c r="KDL124" s="6"/>
      <c r="KDM124" s="6"/>
      <c r="KDN124" s="6"/>
      <c r="KDO124" s="6"/>
      <c r="KDP124" s="6"/>
      <c r="KDQ124" s="6"/>
      <c r="KDR124" s="6"/>
      <c r="KDS124" s="6"/>
      <c r="KDT124" s="6"/>
      <c r="KDU124" s="6"/>
      <c r="KDV124" s="6"/>
      <c r="KDW124" s="6"/>
      <c r="KDX124" s="6"/>
      <c r="KDY124" s="6"/>
      <c r="KDZ124" s="6"/>
      <c r="KEA124" s="6"/>
      <c r="KEB124" s="6"/>
      <c r="KEC124" s="6"/>
      <c r="KED124" s="6"/>
      <c r="KEE124" s="6"/>
      <c r="KEF124" s="6"/>
      <c r="KEG124" s="6"/>
      <c r="KEH124" s="6"/>
      <c r="KEI124" s="6"/>
      <c r="KEJ124" s="6"/>
      <c r="KEK124" s="6"/>
      <c r="KEL124" s="6"/>
      <c r="KEM124" s="6"/>
      <c r="KEN124" s="6"/>
      <c r="KEO124" s="6"/>
      <c r="KEP124" s="6"/>
      <c r="KEQ124" s="6"/>
      <c r="KER124" s="6"/>
      <c r="KES124" s="6"/>
      <c r="KET124" s="6"/>
      <c r="KEU124" s="6"/>
      <c r="KEV124" s="6"/>
      <c r="KEW124" s="6"/>
      <c r="KEX124" s="6"/>
      <c r="KEY124" s="6"/>
      <c r="KEZ124" s="6"/>
      <c r="KFA124" s="6"/>
      <c r="KFB124" s="6"/>
      <c r="KFC124" s="6"/>
      <c r="KFD124" s="6"/>
      <c r="KFE124" s="6"/>
      <c r="KFF124" s="6"/>
      <c r="KFG124" s="6"/>
      <c r="KFH124" s="6"/>
      <c r="KFI124" s="6"/>
      <c r="KFJ124" s="6"/>
      <c r="KFK124" s="6"/>
      <c r="KFL124" s="6"/>
      <c r="KFM124" s="6"/>
      <c r="KFN124" s="6"/>
      <c r="KFO124" s="6"/>
      <c r="KFP124" s="6"/>
      <c r="KFQ124" s="6"/>
      <c r="KFR124" s="6"/>
      <c r="KFS124" s="6"/>
      <c r="KFT124" s="6"/>
      <c r="KFU124" s="6"/>
      <c r="KFV124" s="6"/>
      <c r="KFW124" s="6"/>
      <c r="KFX124" s="6"/>
      <c r="KFY124" s="6"/>
      <c r="KFZ124" s="6"/>
      <c r="KGA124" s="6"/>
      <c r="KGB124" s="6"/>
      <c r="KGC124" s="6"/>
      <c r="KGD124" s="6"/>
      <c r="KGE124" s="6"/>
      <c r="KGF124" s="6"/>
      <c r="KGG124" s="6"/>
      <c r="KGH124" s="6"/>
      <c r="KGI124" s="6"/>
      <c r="KGJ124" s="6"/>
      <c r="KGK124" s="6"/>
      <c r="KGL124" s="6"/>
      <c r="KGM124" s="6"/>
      <c r="KGN124" s="6"/>
      <c r="KGO124" s="6"/>
      <c r="KGP124" s="6"/>
      <c r="KGQ124" s="6"/>
      <c r="KGR124" s="6"/>
      <c r="KGS124" s="6"/>
      <c r="KGT124" s="6"/>
      <c r="KGU124" s="6"/>
      <c r="KGV124" s="6"/>
      <c r="KGW124" s="6"/>
      <c r="KGX124" s="6"/>
      <c r="KGY124" s="6"/>
      <c r="KGZ124" s="6"/>
      <c r="KHA124" s="6"/>
      <c r="KHB124" s="6"/>
      <c r="KHC124" s="6"/>
      <c r="KHD124" s="6"/>
      <c r="KHE124" s="6"/>
      <c r="KHF124" s="6"/>
      <c r="KHG124" s="6"/>
      <c r="KHH124" s="6"/>
      <c r="KHI124" s="6"/>
      <c r="KHJ124" s="6"/>
      <c r="KHK124" s="6"/>
      <c r="KHL124" s="6"/>
      <c r="KHM124" s="6"/>
      <c r="KHN124" s="6"/>
      <c r="KHO124" s="6"/>
      <c r="KHP124" s="6"/>
      <c r="KHQ124" s="6"/>
      <c r="KHR124" s="6"/>
      <c r="KHS124" s="6"/>
      <c r="KHT124" s="6"/>
      <c r="KHU124" s="6"/>
      <c r="KHV124" s="6"/>
      <c r="KHW124" s="6"/>
      <c r="KHX124" s="6"/>
      <c r="KHY124" s="6"/>
      <c r="KHZ124" s="6"/>
      <c r="KIA124" s="6"/>
      <c r="KIB124" s="6"/>
      <c r="KIC124" s="6"/>
      <c r="KID124" s="6"/>
      <c r="KIE124" s="6"/>
      <c r="KIF124" s="6"/>
      <c r="KIG124" s="6"/>
      <c r="KIH124" s="6"/>
      <c r="KII124" s="6"/>
      <c r="KIJ124" s="6"/>
      <c r="KIK124" s="6"/>
      <c r="KIL124" s="6"/>
      <c r="KIM124" s="6"/>
      <c r="KIN124" s="6"/>
      <c r="KIO124" s="6"/>
      <c r="KIP124" s="6"/>
      <c r="KIQ124" s="6"/>
      <c r="KIR124" s="6"/>
      <c r="KIS124" s="6"/>
      <c r="KIT124" s="6"/>
      <c r="KIU124" s="6"/>
      <c r="KIV124" s="6"/>
      <c r="KIW124" s="6"/>
      <c r="KIX124" s="6"/>
      <c r="KIY124" s="6"/>
      <c r="KIZ124" s="6"/>
      <c r="KJA124" s="6"/>
      <c r="KJB124" s="6"/>
      <c r="KJC124" s="6"/>
      <c r="KJD124" s="6"/>
      <c r="KJE124" s="6"/>
      <c r="KJF124" s="6"/>
      <c r="KJG124" s="6"/>
      <c r="KJH124" s="6"/>
      <c r="KJI124" s="6"/>
      <c r="KJJ124" s="6"/>
      <c r="KJK124" s="6"/>
      <c r="KJL124" s="6"/>
      <c r="KJM124" s="6"/>
      <c r="KJN124" s="6"/>
      <c r="KJO124" s="6"/>
      <c r="KJP124" s="6"/>
      <c r="KJQ124" s="6"/>
      <c r="KJR124" s="6"/>
      <c r="KJS124" s="6"/>
      <c r="KJT124" s="6"/>
      <c r="KJU124" s="6"/>
      <c r="KJV124" s="6"/>
      <c r="KJW124" s="6"/>
      <c r="KJX124" s="6"/>
      <c r="KJY124" s="6"/>
      <c r="KJZ124" s="6"/>
      <c r="KKA124" s="6"/>
      <c r="KKB124" s="6"/>
      <c r="KKC124" s="6"/>
      <c r="KKD124" s="6"/>
      <c r="KKE124" s="6"/>
      <c r="KKF124" s="6"/>
      <c r="KKG124" s="6"/>
      <c r="KKH124" s="6"/>
      <c r="KKI124" s="6"/>
      <c r="KKJ124" s="6"/>
      <c r="KKK124" s="6"/>
      <c r="KKL124" s="6"/>
      <c r="KKM124" s="6"/>
      <c r="KKN124" s="6"/>
      <c r="KKO124" s="6"/>
      <c r="KKP124" s="6"/>
      <c r="KKQ124" s="6"/>
      <c r="KKR124" s="6"/>
      <c r="KKS124" s="6"/>
      <c r="KKT124" s="6"/>
      <c r="KKU124" s="6"/>
      <c r="KKV124" s="6"/>
      <c r="KKW124" s="6"/>
      <c r="KKX124" s="6"/>
      <c r="KKY124" s="6"/>
      <c r="KKZ124" s="6"/>
      <c r="KLA124" s="6"/>
      <c r="KLB124" s="6"/>
      <c r="KLC124" s="6"/>
      <c r="KLD124" s="6"/>
      <c r="KLE124" s="6"/>
      <c r="KLF124" s="6"/>
      <c r="KLG124" s="6"/>
      <c r="KLH124" s="6"/>
      <c r="KLI124" s="6"/>
      <c r="KLJ124" s="6"/>
      <c r="KLK124" s="6"/>
      <c r="KLL124" s="6"/>
      <c r="KLM124" s="6"/>
      <c r="KLN124" s="6"/>
      <c r="KLO124" s="6"/>
      <c r="KLP124" s="6"/>
      <c r="KLQ124" s="6"/>
      <c r="KLR124" s="6"/>
      <c r="KLS124" s="6"/>
      <c r="KLT124" s="6"/>
      <c r="KLU124" s="6"/>
      <c r="KLV124" s="6"/>
      <c r="KLW124" s="6"/>
      <c r="KLX124" s="6"/>
      <c r="KLY124" s="6"/>
      <c r="KLZ124" s="6"/>
      <c r="KMA124" s="6"/>
      <c r="KMB124" s="6"/>
      <c r="KMC124" s="6"/>
      <c r="KMD124" s="6"/>
      <c r="KME124" s="6"/>
      <c r="KMF124" s="6"/>
      <c r="KMG124" s="6"/>
      <c r="KMH124" s="6"/>
      <c r="KMI124" s="6"/>
      <c r="KMJ124" s="6"/>
      <c r="KMK124" s="6"/>
      <c r="KML124" s="6"/>
      <c r="KMM124" s="6"/>
      <c r="KMN124" s="6"/>
      <c r="KMO124" s="6"/>
      <c r="KMP124" s="6"/>
      <c r="KMQ124" s="6"/>
      <c r="KMR124" s="6"/>
      <c r="KMS124" s="6"/>
      <c r="KMT124" s="6"/>
      <c r="KMU124" s="6"/>
      <c r="KMV124" s="6"/>
      <c r="KMW124" s="6"/>
      <c r="KMX124" s="6"/>
      <c r="KMY124" s="6"/>
      <c r="KMZ124" s="6"/>
      <c r="KNA124" s="6"/>
      <c r="KNB124" s="6"/>
      <c r="KNC124" s="6"/>
      <c r="KND124" s="6"/>
      <c r="KNE124" s="6"/>
      <c r="KNF124" s="6"/>
      <c r="KNG124" s="6"/>
      <c r="KNH124" s="6"/>
      <c r="KNI124" s="6"/>
      <c r="KNJ124" s="6"/>
      <c r="KNK124" s="6"/>
      <c r="KNL124" s="6"/>
      <c r="KNM124" s="6"/>
      <c r="KNN124" s="6"/>
      <c r="KNO124" s="6"/>
      <c r="KNP124" s="6"/>
      <c r="KNQ124" s="6"/>
      <c r="KNR124" s="6"/>
      <c r="KNS124" s="6"/>
      <c r="KNT124" s="6"/>
      <c r="KNU124" s="6"/>
      <c r="KNV124" s="6"/>
      <c r="KNW124" s="6"/>
      <c r="KNX124" s="6"/>
      <c r="KNY124" s="6"/>
      <c r="KNZ124" s="6"/>
      <c r="KOA124" s="6"/>
      <c r="KOB124" s="6"/>
      <c r="KOC124" s="6"/>
      <c r="KOD124" s="6"/>
      <c r="KOE124" s="6"/>
      <c r="KOF124" s="6"/>
      <c r="KOG124" s="6"/>
      <c r="KOH124" s="6"/>
      <c r="KOI124" s="6"/>
      <c r="KOJ124" s="6"/>
      <c r="KOK124" s="6"/>
      <c r="KOL124" s="6"/>
      <c r="KOM124" s="6"/>
      <c r="KON124" s="6"/>
      <c r="KOO124" s="6"/>
      <c r="KOP124" s="6"/>
      <c r="KOQ124" s="6"/>
      <c r="KOR124" s="6"/>
      <c r="KOS124" s="6"/>
      <c r="KOT124" s="6"/>
      <c r="KOU124" s="6"/>
      <c r="KOV124" s="6"/>
      <c r="KOW124" s="6"/>
      <c r="KOX124" s="6"/>
      <c r="KOY124" s="6"/>
      <c r="KOZ124" s="6"/>
      <c r="KPA124" s="6"/>
      <c r="KPB124" s="6"/>
      <c r="KPC124" s="6"/>
      <c r="KPD124" s="6"/>
      <c r="KPE124" s="6"/>
      <c r="KPF124" s="6"/>
      <c r="KPG124" s="6"/>
      <c r="KPH124" s="6"/>
      <c r="KPI124" s="6"/>
      <c r="KPJ124" s="6"/>
      <c r="KPK124" s="6"/>
      <c r="KPL124" s="6"/>
      <c r="KPM124" s="6"/>
      <c r="KPN124" s="6"/>
      <c r="KPO124" s="6"/>
      <c r="KPP124" s="6"/>
      <c r="KPQ124" s="6"/>
      <c r="KPR124" s="6"/>
      <c r="KPS124" s="6"/>
      <c r="KPT124" s="6"/>
      <c r="KPU124" s="6"/>
      <c r="KPV124" s="6"/>
      <c r="KPW124" s="6"/>
      <c r="KPX124" s="6"/>
      <c r="KPY124" s="6"/>
      <c r="KPZ124" s="6"/>
      <c r="KQA124" s="6"/>
      <c r="KQB124" s="6"/>
      <c r="KQC124" s="6"/>
      <c r="KQD124" s="6"/>
      <c r="KQE124" s="6"/>
      <c r="KQF124" s="6"/>
      <c r="KQG124" s="6"/>
      <c r="KQH124" s="6"/>
      <c r="KQI124" s="6"/>
      <c r="KQJ124" s="6"/>
      <c r="KQK124" s="6"/>
      <c r="KQL124" s="6"/>
      <c r="KQM124" s="6"/>
      <c r="KQN124" s="6"/>
      <c r="KQO124" s="6"/>
      <c r="KQP124" s="6"/>
      <c r="KQQ124" s="6"/>
      <c r="KQR124" s="6"/>
      <c r="KQS124" s="6"/>
      <c r="KQT124" s="6"/>
      <c r="KQU124" s="6"/>
      <c r="KQV124" s="6"/>
      <c r="KQW124" s="6"/>
      <c r="KQX124" s="6"/>
      <c r="KQY124" s="6"/>
      <c r="KQZ124" s="6"/>
      <c r="KRA124" s="6"/>
      <c r="KRB124" s="6"/>
      <c r="KRC124" s="6"/>
      <c r="KRD124" s="6"/>
      <c r="KRE124" s="6"/>
      <c r="KRF124" s="6"/>
      <c r="KRG124" s="6"/>
      <c r="KRH124" s="6"/>
      <c r="KRI124" s="6"/>
      <c r="KRJ124" s="6"/>
      <c r="KRK124" s="6"/>
      <c r="KRL124" s="6"/>
      <c r="KRM124" s="6"/>
      <c r="KRN124" s="6"/>
      <c r="KRO124" s="6"/>
      <c r="KRP124" s="6"/>
      <c r="KRQ124" s="6"/>
      <c r="KRR124" s="6"/>
      <c r="KRS124" s="6"/>
      <c r="KRT124" s="6"/>
      <c r="KRU124" s="6"/>
      <c r="KRV124" s="6"/>
      <c r="KRW124" s="6"/>
      <c r="KRX124" s="6"/>
      <c r="KRY124" s="6"/>
      <c r="KRZ124" s="6"/>
      <c r="KSA124" s="6"/>
      <c r="KSB124" s="6"/>
      <c r="KSC124" s="6"/>
      <c r="KSD124" s="6"/>
      <c r="KSE124" s="6"/>
      <c r="KSF124" s="6"/>
      <c r="KSG124" s="6"/>
      <c r="KSH124" s="6"/>
      <c r="KSI124" s="6"/>
      <c r="KSJ124" s="6"/>
      <c r="KSK124" s="6"/>
      <c r="KSL124" s="6"/>
      <c r="KSM124" s="6"/>
      <c r="KSN124" s="6"/>
      <c r="KSO124" s="6"/>
      <c r="KSP124" s="6"/>
      <c r="KSQ124" s="6"/>
      <c r="KSR124" s="6"/>
      <c r="KSS124" s="6"/>
      <c r="KST124" s="6"/>
      <c r="KSU124" s="6"/>
      <c r="KSV124" s="6"/>
      <c r="KSW124" s="6"/>
      <c r="KSX124" s="6"/>
      <c r="KSY124" s="6"/>
      <c r="KSZ124" s="6"/>
      <c r="KTA124" s="6"/>
      <c r="KTB124" s="6"/>
      <c r="KTC124" s="6"/>
      <c r="KTD124" s="6"/>
      <c r="KTE124" s="6"/>
      <c r="KTF124" s="6"/>
      <c r="KTG124" s="6"/>
      <c r="KTH124" s="6"/>
      <c r="KTI124" s="6"/>
      <c r="KTJ124" s="6"/>
      <c r="KTK124" s="6"/>
      <c r="KTL124" s="6"/>
      <c r="KTM124" s="6"/>
      <c r="KTN124" s="6"/>
      <c r="KTO124" s="6"/>
      <c r="KTP124" s="6"/>
      <c r="KTQ124" s="6"/>
      <c r="KTR124" s="6"/>
      <c r="KTS124" s="6"/>
      <c r="KTT124" s="6"/>
      <c r="KTU124" s="6"/>
      <c r="KTV124" s="6"/>
      <c r="KTW124" s="6"/>
      <c r="KTX124" s="6"/>
      <c r="KTY124" s="6"/>
      <c r="KTZ124" s="6"/>
      <c r="KUA124" s="6"/>
      <c r="KUB124" s="6"/>
      <c r="KUC124" s="6"/>
      <c r="KUD124" s="6"/>
      <c r="KUE124" s="6"/>
      <c r="KUF124" s="6"/>
      <c r="KUG124" s="6"/>
      <c r="KUH124" s="6"/>
      <c r="KUI124" s="6"/>
      <c r="KUJ124" s="6"/>
      <c r="KUK124" s="6"/>
      <c r="KUL124" s="6"/>
      <c r="KUM124" s="6"/>
      <c r="KUN124" s="6"/>
      <c r="KUO124" s="6"/>
      <c r="KUP124" s="6"/>
      <c r="KUQ124" s="6"/>
      <c r="KUR124" s="6"/>
      <c r="KUS124" s="6"/>
      <c r="KUT124" s="6"/>
      <c r="KUU124" s="6"/>
      <c r="KUV124" s="6"/>
      <c r="KUW124" s="6"/>
      <c r="KUX124" s="6"/>
      <c r="KUY124" s="6"/>
      <c r="KUZ124" s="6"/>
      <c r="KVA124" s="6"/>
      <c r="KVB124" s="6"/>
      <c r="KVC124" s="6"/>
      <c r="KVD124" s="6"/>
      <c r="KVE124" s="6"/>
      <c r="KVF124" s="6"/>
      <c r="KVG124" s="6"/>
      <c r="KVH124" s="6"/>
      <c r="KVI124" s="6"/>
      <c r="KVJ124" s="6"/>
      <c r="KVK124" s="6"/>
      <c r="KVL124" s="6"/>
      <c r="KVM124" s="6"/>
      <c r="KVN124" s="6"/>
      <c r="KVO124" s="6"/>
      <c r="KVP124" s="6"/>
      <c r="KVQ124" s="6"/>
      <c r="KVR124" s="6"/>
      <c r="KVS124" s="6"/>
      <c r="KVT124" s="6"/>
      <c r="KVU124" s="6"/>
      <c r="KVV124" s="6"/>
      <c r="KVW124" s="6"/>
      <c r="KVX124" s="6"/>
      <c r="KVY124" s="6"/>
      <c r="KVZ124" s="6"/>
      <c r="KWA124" s="6"/>
      <c r="KWB124" s="6"/>
      <c r="KWC124" s="6"/>
      <c r="KWD124" s="6"/>
      <c r="KWE124" s="6"/>
      <c r="KWF124" s="6"/>
      <c r="KWG124" s="6"/>
      <c r="KWH124" s="6"/>
      <c r="KWI124" s="6"/>
      <c r="KWJ124" s="6"/>
      <c r="KWK124" s="6"/>
      <c r="KWL124" s="6"/>
      <c r="KWM124" s="6"/>
      <c r="KWN124" s="6"/>
      <c r="KWO124" s="6"/>
      <c r="KWP124" s="6"/>
      <c r="KWQ124" s="6"/>
      <c r="KWR124" s="6"/>
      <c r="KWS124" s="6"/>
      <c r="KWT124" s="6"/>
      <c r="KWU124" s="6"/>
      <c r="KWV124" s="6"/>
      <c r="KWW124" s="6"/>
      <c r="KWX124" s="6"/>
      <c r="KWY124" s="6"/>
      <c r="KWZ124" s="6"/>
      <c r="KXA124" s="6"/>
      <c r="KXB124" s="6"/>
      <c r="KXC124" s="6"/>
      <c r="KXD124" s="6"/>
      <c r="KXE124" s="6"/>
      <c r="KXF124" s="6"/>
      <c r="KXG124" s="6"/>
      <c r="KXH124" s="6"/>
      <c r="KXI124" s="6"/>
      <c r="KXJ124" s="6"/>
      <c r="KXK124" s="6"/>
      <c r="KXL124" s="6"/>
      <c r="KXM124" s="6"/>
      <c r="KXN124" s="6"/>
      <c r="KXO124" s="6"/>
      <c r="KXP124" s="6"/>
      <c r="KXQ124" s="6"/>
      <c r="KXR124" s="6"/>
      <c r="KXS124" s="6"/>
      <c r="KXT124" s="6"/>
      <c r="KXU124" s="6"/>
      <c r="KXV124" s="6"/>
      <c r="KXW124" s="6"/>
      <c r="KXX124" s="6"/>
      <c r="KXY124" s="6"/>
      <c r="KXZ124" s="6"/>
      <c r="KYA124" s="6"/>
      <c r="KYB124" s="6"/>
      <c r="KYC124" s="6"/>
      <c r="KYD124" s="6"/>
      <c r="KYE124" s="6"/>
      <c r="KYF124" s="6"/>
      <c r="KYG124" s="6"/>
      <c r="KYH124" s="6"/>
      <c r="KYI124" s="6"/>
      <c r="KYJ124" s="6"/>
      <c r="KYK124" s="6"/>
      <c r="KYL124" s="6"/>
      <c r="KYM124" s="6"/>
      <c r="KYN124" s="6"/>
      <c r="KYO124" s="6"/>
      <c r="KYP124" s="6"/>
      <c r="KYQ124" s="6"/>
      <c r="KYR124" s="6"/>
      <c r="KYS124" s="6"/>
      <c r="KYT124" s="6"/>
      <c r="KYU124" s="6"/>
      <c r="KYV124" s="6"/>
      <c r="KYW124" s="6"/>
      <c r="KYX124" s="6"/>
      <c r="KYY124" s="6"/>
      <c r="KYZ124" s="6"/>
      <c r="KZA124" s="6"/>
      <c r="KZB124" s="6"/>
      <c r="KZC124" s="6"/>
      <c r="KZD124" s="6"/>
      <c r="KZE124" s="6"/>
      <c r="KZF124" s="6"/>
      <c r="KZG124" s="6"/>
      <c r="KZH124" s="6"/>
      <c r="KZI124" s="6"/>
      <c r="KZJ124" s="6"/>
      <c r="KZK124" s="6"/>
      <c r="KZL124" s="6"/>
      <c r="KZM124" s="6"/>
      <c r="KZN124" s="6"/>
      <c r="KZO124" s="6"/>
      <c r="KZP124" s="6"/>
      <c r="KZQ124" s="6"/>
      <c r="KZR124" s="6"/>
      <c r="KZS124" s="6"/>
      <c r="KZT124" s="6"/>
      <c r="KZU124" s="6"/>
      <c r="KZV124" s="6"/>
      <c r="KZW124" s="6"/>
      <c r="KZX124" s="6"/>
      <c r="KZY124" s="6"/>
      <c r="KZZ124" s="6"/>
      <c r="LAA124" s="6"/>
      <c r="LAB124" s="6"/>
      <c r="LAC124" s="6"/>
      <c r="LAD124" s="6"/>
      <c r="LAE124" s="6"/>
      <c r="LAF124" s="6"/>
      <c r="LAG124" s="6"/>
      <c r="LAH124" s="6"/>
      <c r="LAI124" s="6"/>
      <c r="LAJ124" s="6"/>
      <c r="LAK124" s="6"/>
      <c r="LAL124" s="6"/>
      <c r="LAM124" s="6"/>
      <c r="LAN124" s="6"/>
      <c r="LAO124" s="6"/>
      <c r="LAP124" s="6"/>
      <c r="LAQ124" s="6"/>
      <c r="LAR124" s="6"/>
      <c r="LAS124" s="6"/>
      <c r="LAT124" s="6"/>
      <c r="LAU124" s="6"/>
      <c r="LAV124" s="6"/>
      <c r="LAW124" s="6"/>
      <c r="LAX124" s="6"/>
      <c r="LAY124" s="6"/>
      <c r="LAZ124" s="6"/>
      <c r="LBA124" s="6"/>
      <c r="LBB124" s="6"/>
      <c r="LBC124" s="6"/>
      <c r="LBD124" s="6"/>
      <c r="LBE124" s="6"/>
      <c r="LBF124" s="6"/>
      <c r="LBG124" s="6"/>
      <c r="LBH124" s="6"/>
      <c r="LBI124" s="6"/>
      <c r="LBJ124" s="6"/>
      <c r="LBK124" s="6"/>
      <c r="LBL124" s="6"/>
      <c r="LBM124" s="6"/>
      <c r="LBN124" s="6"/>
      <c r="LBO124" s="6"/>
      <c r="LBP124" s="6"/>
      <c r="LBQ124" s="6"/>
      <c r="LBR124" s="6"/>
      <c r="LBS124" s="6"/>
      <c r="LBT124" s="6"/>
      <c r="LBU124" s="6"/>
      <c r="LBV124" s="6"/>
      <c r="LBW124" s="6"/>
      <c r="LBX124" s="6"/>
      <c r="LBY124" s="6"/>
      <c r="LBZ124" s="6"/>
      <c r="LCA124" s="6"/>
      <c r="LCB124" s="6"/>
      <c r="LCC124" s="6"/>
      <c r="LCD124" s="6"/>
      <c r="LCE124" s="6"/>
      <c r="LCF124" s="6"/>
      <c r="LCG124" s="6"/>
      <c r="LCH124" s="6"/>
      <c r="LCI124" s="6"/>
      <c r="LCJ124" s="6"/>
      <c r="LCK124" s="6"/>
      <c r="LCL124" s="6"/>
      <c r="LCM124" s="6"/>
      <c r="LCN124" s="6"/>
      <c r="LCO124" s="6"/>
      <c r="LCP124" s="6"/>
      <c r="LCQ124" s="6"/>
      <c r="LCR124" s="6"/>
      <c r="LCS124" s="6"/>
      <c r="LCT124" s="6"/>
      <c r="LCU124" s="6"/>
      <c r="LCV124" s="6"/>
      <c r="LCW124" s="6"/>
      <c r="LCX124" s="6"/>
      <c r="LCY124" s="6"/>
      <c r="LCZ124" s="6"/>
      <c r="LDA124" s="6"/>
      <c r="LDB124" s="6"/>
      <c r="LDC124" s="6"/>
      <c r="LDD124" s="6"/>
      <c r="LDE124" s="6"/>
      <c r="LDF124" s="6"/>
      <c r="LDG124" s="6"/>
      <c r="LDH124" s="6"/>
      <c r="LDI124" s="6"/>
      <c r="LDJ124" s="6"/>
      <c r="LDK124" s="6"/>
      <c r="LDL124" s="6"/>
      <c r="LDM124" s="6"/>
      <c r="LDN124" s="6"/>
      <c r="LDO124" s="6"/>
      <c r="LDP124" s="6"/>
      <c r="LDQ124" s="6"/>
      <c r="LDR124" s="6"/>
      <c r="LDS124" s="6"/>
      <c r="LDT124" s="6"/>
      <c r="LDU124" s="6"/>
      <c r="LDV124" s="6"/>
      <c r="LDW124" s="6"/>
      <c r="LDX124" s="6"/>
      <c r="LDY124" s="6"/>
      <c r="LDZ124" s="6"/>
      <c r="LEA124" s="6"/>
      <c r="LEB124" s="6"/>
      <c r="LEC124" s="6"/>
      <c r="LED124" s="6"/>
      <c r="LEE124" s="6"/>
      <c r="LEF124" s="6"/>
      <c r="LEG124" s="6"/>
      <c r="LEH124" s="6"/>
      <c r="LEI124" s="6"/>
      <c r="LEJ124" s="6"/>
      <c r="LEK124" s="6"/>
      <c r="LEL124" s="6"/>
      <c r="LEM124" s="6"/>
      <c r="LEN124" s="6"/>
      <c r="LEO124" s="6"/>
      <c r="LEP124" s="6"/>
      <c r="LEQ124" s="6"/>
      <c r="LER124" s="6"/>
      <c r="LES124" s="6"/>
      <c r="LET124" s="6"/>
      <c r="LEU124" s="6"/>
      <c r="LEV124" s="6"/>
      <c r="LEW124" s="6"/>
      <c r="LEX124" s="6"/>
      <c r="LEY124" s="6"/>
      <c r="LEZ124" s="6"/>
      <c r="LFA124" s="6"/>
      <c r="LFB124" s="6"/>
      <c r="LFC124" s="6"/>
      <c r="LFD124" s="6"/>
      <c r="LFE124" s="6"/>
      <c r="LFF124" s="6"/>
      <c r="LFG124" s="6"/>
      <c r="LFH124" s="6"/>
      <c r="LFI124" s="6"/>
      <c r="LFJ124" s="6"/>
      <c r="LFK124" s="6"/>
      <c r="LFL124" s="6"/>
      <c r="LFM124" s="6"/>
      <c r="LFN124" s="6"/>
      <c r="LFO124" s="6"/>
      <c r="LFP124" s="6"/>
      <c r="LFQ124" s="6"/>
      <c r="LFR124" s="6"/>
      <c r="LFS124" s="6"/>
      <c r="LFT124" s="6"/>
      <c r="LFU124" s="6"/>
      <c r="LFV124" s="6"/>
      <c r="LFW124" s="6"/>
      <c r="LFX124" s="6"/>
      <c r="LFY124" s="6"/>
      <c r="LFZ124" s="6"/>
      <c r="LGA124" s="6"/>
      <c r="LGB124" s="6"/>
      <c r="LGC124" s="6"/>
      <c r="LGD124" s="6"/>
      <c r="LGE124" s="6"/>
      <c r="LGF124" s="6"/>
      <c r="LGG124" s="6"/>
      <c r="LGH124" s="6"/>
      <c r="LGI124" s="6"/>
      <c r="LGJ124" s="6"/>
      <c r="LGK124" s="6"/>
      <c r="LGL124" s="6"/>
      <c r="LGM124" s="6"/>
      <c r="LGN124" s="6"/>
      <c r="LGO124" s="6"/>
      <c r="LGP124" s="6"/>
      <c r="LGQ124" s="6"/>
      <c r="LGR124" s="6"/>
      <c r="LGS124" s="6"/>
      <c r="LGT124" s="6"/>
      <c r="LGU124" s="6"/>
      <c r="LGV124" s="6"/>
      <c r="LGW124" s="6"/>
      <c r="LGX124" s="6"/>
      <c r="LGY124" s="6"/>
      <c r="LGZ124" s="6"/>
      <c r="LHA124" s="6"/>
      <c r="LHB124" s="6"/>
      <c r="LHC124" s="6"/>
      <c r="LHD124" s="6"/>
      <c r="LHE124" s="6"/>
      <c r="LHF124" s="6"/>
      <c r="LHG124" s="6"/>
      <c r="LHH124" s="6"/>
      <c r="LHI124" s="6"/>
      <c r="LHJ124" s="6"/>
      <c r="LHK124" s="6"/>
      <c r="LHL124" s="6"/>
      <c r="LHM124" s="6"/>
      <c r="LHN124" s="6"/>
      <c r="LHO124" s="6"/>
      <c r="LHP124" s="6"/>
      <c r="LHQ124" s="6"/>
      <c r="LHR124" s="6"/>
      <c r="LHS124" s="6"/>
      <c r="LHT124" s="6"/>
      <c r="LHU124" s="6"/>
      <c r="LHV124" s="6"/>
      <c r="LHW124" s="6"/>
      <c r="LHX124" s="6"/>
      <c r="LHY124" s="6"/>
      <c r="LHZ124" s="6"/>
      <c r="LIA124" s="6"/>
      <c r="LIB124" s="6"/>
      <c r="LIC124" s="6"/>
      <c r="LID124" s="6"/>
      <c r="LIE124" s="6"/>
      <c r="LIF124" s="6"/>
      <c r="LIG124" s="6"/>
      <c r="LIH124" s="6"/>
      <c r="LII124" s="6"/>
      <c r="LIJ124" s="6"/>
      <c r="LIK124" s="6"/>
      <c r="LIL124" s="6"/>
      <c r="LIM124" s="6"/>
      <c r="LIN124" s="6"/>
      <c r="LIO124" s="6"/>
      <c r="LIP124" s="6"/>
      <c r="LIQ124" s="6"/>
      <c r="LIR124" s="6"/>
      <c r="LIS124" s="6"/>
      <c r="LIT124" s="6"/>
      <c r="LIU124" s="6"/>
      <c r="LIV124" s="6"/>
      <c r="LIW124" s="6"/>
      <c r="LIX124" s="6"/>
      <c r="LIY124" s="6"/>
      <c r="LIZ124" s="6"/>
      <c r="LJA124" s="6"/>
      <c r="LJB124" s="6"/>
      <c r="LJC124" s="6"/>
      <c r="LJD124" s="6"/>
      <c r="LJE124" s="6"/>
      <c r="LJF124" s="6"/>
      <c r="LJG124" s="6"/>
      <c r="LJH124" s="6"/>
      <c r="LJI124" s="6"/>
      <c r="LJJ124" s="6"/>
      <c r="LJK124" s="6"/>
      <c r="LJL124" s="6"/>
      <c r="LJM124" s="6"/>
      <c r="LJN124" s="6"/>
      <c r="LJO124" s="6"/>
      <c r="LJP124" s="6"/>
      <c r="LJQ124" s="6"/>
      <c r="LJR124" s="6"/>
      <c r="LJS124" s="6"/>
      <c r="LJT124" s="6"/>
      <c r="LJU124" s="6"/>
      <c r="LJV124" s="6"/>
      <c r="LJW124" s="6"/>
      <c r="LJX124" s="6"/>
      <c r="LJY124" s="6"/>
      <c r="LJZ124" s="6"/>
      <c r="LKA124" s="6"/>
      <c r="LKB124" s="6"/>
      <c r="LKC124" s="6"/>
      <c r="LKD124" s="6"/>
      <c r="LKE124" s="6"/>
      <c r="LKF124" s="6"/>
      <c r="LKG124" s="6"/>
      <c r="LKH124" s="6"/>
      <c r="LKI124" s="6"/>
      <c r="LKJ124" s="6"/>
      <c r="LKK124" s="6"/>
      <c r="LKL124" s="6"/>
      <c r="LKM124" s="6"/>
      <c r="LKN124" s="6"/>
      <c r="LKO124" s="6"/>
      <c r="LKP124" s="6"/>
      <c r="LKQ124" s="6"/>
      <c r="LKR124" s="6"/>
      <c r="LKS124" s="6"/>
      <c r="LKT124" s="6"/>
      <c r="LKU124" s="6"/>
      <c r="LKV124" s="6"/>
      <c r="LKW124" s="6"/>
      <c r="LKX124" s="6"/>
      <c r="LKY124" s="6"/>
      <c r="LKZ124" s="6"/>
      <c r="LLA124" s="6"/>
      <c r="LLB124" s="6"/>
      <c r="LLC124" s="6"/>
      <c r="LLD124" s="6"/>
      <c r="LLE124" s="6"/>
      <c r="LLF124" s="6"/>
      <c r="LLG124" s="6"/>
      <c r="LLH124" s="6"/>
      <c r="LLI124" s="6"/>
      <c r="LLJ124" s="6"/>
      <c r="LLK124" s="6"/>
      <c r="LLL124" s="6"/>
      <c r="LLM124" s="6"/>
      <c r="LLN124" s="6"/>
      <c r="LLO124" s="6"/>
      <c r="LLP124" s="6"/>
      <c r="LLQ124" s="6"/>
      <c r="LLR124" s="6"/>
      <c r="LLS124" s="6"/>
      <c r="LLT124" s="6"/>
      <c r="LLU124" s="6"/>
      <c r="LLV124" s="6"/>
      <c r="LLW124" s="6"/>
      <c r="LLX124" s="6"/>
      <c r="LLY124" s="6"/>
      <c r="LLZ124" s="6"/>
      <c r="LMA124" s="6"/>
      <c r="LMB124" s="6"/>
      <c r="LMC124" s="6"/>
      <c r="LMD124" s="6"/>
      <c r="LME124" s="6"/>
      <c r="LMF124" s="6"/>
      <c r="LMG124" s="6"/>
      <c r="LMH124" s="6"/>
      <c r="LMI124" s="6"/>
      <c r="LMJ124" s="6"/>
      <c r="LMK124" s="6"/>
      <c r="LML124" s="6"/>
      <c r="LMM124" s="6"/>
      <c r="LMN124" s="6"/>
      <c r="LMO124" s="6"/>
      <c r="LMP124" s="6"/>
      <c r="LMQ124" s="6"/>
      <c r="LMR124" s="6"/>
      <c r="LMS124" s="6"/>
      <c r="LMT124" s="6"/>
      <c r="LMU124" s="6"/>
      <c r="LMV124" s="6"/>
      <c r="LMW124" s="6"/>
      <c r="LMX124" s="6"/>
      <c r="LMY124" s="6"/>
      <c r="LMZ124" s="6"/>
      <c r="LNA124" s="6"/>
      <c r="LNB124" s="6"/>
      <c r="LNC124" s="6"/>
      <c r="LND124" s="6"/>
      <c r="LNE124" s="6"/>
      <c r="LNF124" s="6"/>
      <c r="LNG124" s="6"/>
      <c r="LNH124" s="6"/>
      <c r="LNI124" s="6"/>
      <c r="LNJ124" s="6"/>
      <c r="LNK124" s="6"/>
      <c r="LNL124" s="6"/>
      <c r="LNM124" s="6"/>
      <c r="LNN124" s="6"/>
      <c r="LNO124" s="6"/>
      <c r="LNP124" s="6"/>
      <c r="LNQ124" s="6"/>
      <c r="LNR124" s="6"/>
      <c r="LNS124" s="6"/>
      <c r="LNT124" s="6"/>
      <c r="LNU124" s="6"/>
      <c r="LNV124" s="6"/>
      <c r="LNW124" s="6"/>
      <c r="LNX124" s="6"/>
      <c r="LNY124" s="6"/>
      <c r="LNZ124" s="6"/>
      <c r="LOA124" s="6"/>
      <c r="LOB124" s="6"/>
      <c r="LOC124" s="6"/>
      <c r="LOD124" s="6"/>
      <c r="LOE124" s="6"/>
      <c r="LOF124" s="6"/>
      <c r="LOG124" s="6"/>
      <c r="LOH124" s="6"/>
      <c r="LOI124" s="6"/>
      <c r="LOJ124" s="6"/>
      <c r="LOK124" s="6"/>
      <c r="LOL124" s="6"/>
      <c r="LOM124" s="6"/>
      <c r="LON124" s="6"/>
      <c r="LOO124" s="6"/>
      <c r="LOP124" s="6"/>
      <c r="LOQ124" s="6"/>
      <c r="LOR124" s="6"/>
      <c r="LOS124" s="6"/>
      <c r="LOT124" s="6"/>
      <c r="LOU124" s="6"/>
      <c r="LOV124" s="6"/>
      <c r="LOW124" s="6"/>
      <c r="LOX124" s="6"/>
      <c r="LOY124" s="6"/>
      <c r="LOZ124" s="6"/>
      <c r="LPA124" s="6"/>
      <c r="LPB124" s="6"/>
      <c r="LPC124" s="6"/>
      <c r="LPD124" s="6"/>
      <c r="LPE124" s="6"/>
      <c r="LPF124" s="6"/>
      <c r="LPG124" s="6"/>
      <c r="LPH124" s="6"/>
      <c r="LPI124" s="6"/>
      <c r="LPJ124" s="6"/>
      <c r="LPK124" s="6"/>
      <c r="LPL124" s="6"/>
      <c r="LPM124" s="6"/>
      <c r="LPN124" s="6"/>
      <c r="LPO124" s="6"/>
      <c r="LPP124" s="6"/>
      <c r="LPQ124" s="6"/>
      <c r="LPR124" s="6"/>
      <c r="LPS124" s="6"/>
      <c r="LPT124" s="6"/>
      <c r="LPU124" s="6"/>
      <c r="LPV124" s="6"/>
      <c r="LPW124" s="6"/>
      <c r="LPX124" s="6"/>
      <c r="LPY124" s="6"/>
      <c r="LPZ124" s="6"/>
      <c r="LQA124" s="6"/>
      <c r="LQB124" s="6"/>
      <c r="LQC124" s="6"/>
      <c r="LQD124" s="6"/>
      <c r="LQE124" s="6"/>
      <c r="LQF124" s="6"/>
      <c r="LQG124" s="6"/>
      <c r="LQH124" s="6"/>
      <c r="LQI124" s="6"/>
      <c r="LQJ124" s="6"/>
      <c r="LQK124" s="6"/>
      <c r="LQL124" s="6"/>
      <c r="LQM124" s="6"/>
      <c r="LQN124" s="6"/>
      <c r="LQO124" s="6"/>
      <c r="LQP124" s="6"/>
      <c r="LQQ124" s="6"/>
      <c r="LQR124" s="6"/>
      <c r="LQS124" s="6"/>
      <c r="LQT124" s="6"/>
      <c r="LQU124" s="6"/>
      <c r="LQV124" s="6"/>
      <c r="LQW124" s="6"/>
      <c r="LQX124" s="6"/>
      <c r="LQY124" s="6"/>
      <c r="LQZ124" s="6"/>
      <c r="LRA124" s="6"/>
      <c r="LRB124" s="6"/>
      <c r="LRC124" s="6"/>
      <c r="LRD124" s="6"/>
      <c r="LRE124" s="6"/>
      <c r="LRF124" s="6"/>
      <c r="LRG124" s="6"/>
      <c r="LRH124" s="6"/>
      <c r="LRI124" s="6"/>
      <c r="LRJ124" s="6"/>
      <c r="LRK124" s="6"/>
      <c r="LRL124" s="6"/>
      <c r="LRM124" s="6"/>
      <c r="LRN124" s="6"/>
      <c r="LRO124" s="6"/>
      <c r="LRP124" s="6"/>
      <c r="LRQ124" s="6"/>
      <c r="LRR124" s="6"/>
      <c r="LRS124" s="6"/>
      <c r="LRT124" s="6"/>
      <c r="LRU124" s="6"/>
      <c r="LRV124" s="6"/>
      <c r="LRW124" s="6"/>
      <c r="LRX124" s="6"/>
      <c r="LRY124" s="6"/>
      <c r="LRZ124" s="6"/>
      <c r="LSA124" s="6"/>
      <c r="LSB124" s="6"/>
      <c r="LSC124" s="6"/>
      <c r="LSD124" s="6"/>
      <c r="LSE124" s="6"/>
      <c r="LSF124" s="6"/>
      <c r="LSG124" s="6"/>
      <c r="LSH124" s="6"/>
      <c r="LSI124" s="6"/>
      <c r="LSJ124" s="6"/>
      <c r="LSK124" s="6"/>
      <c r="LSL124" s="6"/>
      <c r="LSM124" s="6"/>
      <c r="LSN124" s="6"/>
      <c r="LSO124" s="6"/>
      <c r="LSP124" s="6"/>
      <c r="LSQ124" s="6"/>
      <c r="LSR124" s="6"/>
      <c r="LSS124" s="6"/>
      <c r="LST124" s="6"/>
      <c r="LSU124" s="6"/>
      <c r="LSV124" s="6"/>
      <c r="LSW124" s="6"/>
      <c r="LSX124" s="6"/>
      <c r="LSY124" s="6"/>
      <c r="LSZ124" s="6"/>
      <c r="LTA124" s="6"/>
      <c r="LTB124" s="6"/>
      <c r="LTC124" s="6"/>
      <c r="LTD124" s="6"/>
      <c r="LTE124" s="6"/>
      <c r="LTF124" s="6"/>
      <c r="LTG124" s="6"/>
      <c r="LTH124" s="6"/>
      <c r="LTI124" s="6"/>
      <c r="LTJ124" s="6"/>
      <c r="LTK124" s="6"/>
      <c r="LTL124" s="6"/>
      <c r="LTM124" s="6"/>
      <c r="LTN124" s="6"/>
      <c r="LTO124" s="6"/>
      <c r="LTP124" s="6"/>
      <c r="LTQ124" s="6"/>
      <c r="LTR124" s="6"/>
      <c r="LTS124" s="6"/>
      <c r="LTT124" s="6"/>
      <c r="LTU124" s="6"/>
      <c r="LTV124" s="6"/>
      <c r="LTW124" s="6"/>
      <c r="LTX124" s="6"/>
      <c r="LTY124" s="6"/>
      <c r="LTZ124" s="6"/>
      <c r="LUA124" s="6"/>
      <c r="LUB124" s="6"/>
      <c r="LUC124" s="6"/>
      <c r="LUD124" s="6"/>
      <c r="LUE124" s="6"/>
      <c r="LUF124" s="6"/>
      <c r="LUG124" s="6"/>
      <c r="LUH124" s="6"/>
      <c r="LUI124" s="6"/>
      <c r="LUJ124" s="6"/>
      <c r="LUK124" s="6"/>
      <c r="LUL124" s="6"/>
      <c r="LUM124" s="6"/>
      <c r="LUN124" s="6"/>
      <c r="LUO124" s="6"/>
      <c r="LUP124" s="6"/>
      <c r="LUQ124" s="6"/>
      <c r="LUR124" s="6"/>
      <c r="LUS124" s="6"/>
      <c r="LUT124" s="6"/>
      <c r="LUU124" s="6"/>
      <c r="LUV124" s="6"/>
      <c r="LUW124" s="6"/>
      <c r="LUX124" s="6"/>
      <c r="LUY124" s="6"/>
      <c r="LUZ124" s="6"/>
      <c r="LVA124" s="6"/>
      <c r="LVB124" s="6"/>
      <c r="LVC124" s="6"/>
      <c r="LVD124" s="6"/>
      <c r="LVE124" s="6"/>
      <c r="LVF124" s="6"/>
      <c r="LVG124" s="6"/>
      <c r="LVH124" s="6"/>
      <c r="LVI124" s="6"/>
      <c r="LVJ124" s="6"/>
      <c r="LVK124" s="6"/>
      <c r="LVL124" s="6"/>
      <c r="LVM124" s="6"/>
      <c r="LVN124" s="6"/>
      <c r="LVO124" s="6"/>
      <c r="LVP124" s="6"/>
      <c r="LVQ124" s="6"/>
      <c r="LVR124" s="6"/>
      <c r="LVS124" s="6"/>
      <c r="LVT124" s="6"/>
      <c r="LVU124" s="6"/>
      <c r="LVV124" s="6"/>
      <c r="LVW124" s="6"/>
      <c r="LVX124" s="6"/>
      <c r="LVY124" s="6"/>
      <c r="LVZ124" s="6"/>
      <c r="LWA124" s="6"/>
      <c r="LWB124" s="6"/>
      <c r="LWC124" s="6"/>
      <c r="LWD124" s="6"/>
      <c r="LWE124" s="6"/>
      <c r="LWF124" s="6"/>
      <c r="LWG124" s="6"/>
      <c r="LWH124" s="6"/>
      <c r="LWI124" s="6"/>
      <c r="LWJ124" s="6"/>
      <c r="LWK124" s="6"/>
      <c r="LWL124" s="6"/>
      <c r="LWM124" s="6"/>
      <c r="LWN124" s="6"/>
      <c r="LWO124" s="6"/>
      <c r="LWP124" s="6"/>
      <c r="LWQ124" s="6"/>
      <c r="LWR124" s="6"/>
      <c r="LWS124" s="6"/>
      <c r="LWT124" s="6"/>
      <c r="LWU124" s="6"/>
      <c r="LWV124" s="6"/>
      <c r="LWW124" s="6"/>
      <c r="LWX124" s="6"/>
      <c r="LWY124" s="6"/>
      <c r="LWZ124" s="6"/>
      <c r="LXA124" s="6"/>
      <c r="LXB124" s="6"/>
      <c r="LXC124" s="6"/>
      <c r="LXD124" s="6"/>
      <c r="LXE124" s="6"/>
      <c r="LXF124" s="6"/>
      <c r="LXG124" s="6"/>
      <c r="LXH124" s="6"/>
      <c r="LXI124" s="6"/>
      <c r="LXJ124" s="6"/>
      <c r="LXK124" s="6"/>
      <c r="LXL124" s="6"/>
      <c r="LXM124" s="6"/>
      <c r="LXN124" s="6"/>
      <c r="LXO124" s="6"/>
      <c r="LXP124" s="6"/>
      <c r="LXQ124" s="6"/>
      <c r="LXR124" s="6"/>
      <c r="LXS124" s="6"/>
      <c r="LXT124" s="6"/>
      <c r="LXU124" s="6"/>
      <c r="LXV124" s="6"/>
      <c r="LXW124" s="6"/>
      <c r="LXX124" s="6"/>
      <c r="LXY124" s="6"/>
      <c r="LXZ124" s="6"/>
      <c r="LYA124" s="6"/>
      <c r="LYB124" s="6"/>
      <c r="LYC124" s="6"/>
      <c r="LYD124" s="6"/>
      <c r="LYE124" s="6"/>
      <c r="LYF124" s="6"/>
      <c r="LYG124" s="6"/>
      <c r="LYH124" s="6"/>
      <c r="LYI124" s="6"/>
      <c r="LYJ124" s="6"/>
      <c r="LYK124" s="6"/>
      <c r="LYL124" s="6"/>
      <c r="LYM124" s="6"/>
      <c r="LYN124" s="6"/>
      <c r="LYO124" s="6"/>
      <c r="LYP124" s="6"/>
      <c r="LYQ124" s="6"/>
      <c r="LYR124" s="6"/>
      <c r="LYS124" s="6"/>
      <c r="LYT124" s="6"/>
      <c r="LYU124" s="6"/>
      <c r="LYV124" s="6"/>
      <c r="LYW124" s="6"/>
      <c r="LYX124" s="6"/>
      <c r="LYY124" s="6"/>
      <c r="LYZ124" s="6"/>
      <c r="LZA124" s="6"/>
      <c r="LZB124" s="6"/>
      <c r="LZC124" s="6"/>
      <c r="LZD124" s="6"/>
      <c r="LZE124" s="6"/>
      <c r="LZF124" s="6"/>
      <c r="LZG124" s="6"/>
      <c r="LZH124" s="6"/>
      <c r="LZI124" s="6"/>
      <c r="LZJ124" s="6"/>
      <c r="LZK124" s="6"/>
      <c r="LZL124" s="6"/>
      <c r="LZM124" s="6"/>
      <c r="LZN124" s="6"/>
      <c r="LZO124" s="6"/>
      <c r="LZP124" s="6"/>
      <c r="LZQ124" s="6"/>
      <c r="LZR124" s="6"/>
      <c r="LZS124" s="6"/>
      <c r="LZT124" s="6"/>
      <c r="LZU124" s="6"/>
      <c r="LZV124" s="6"/>
      <c r="LZW124" s="6"/>
      <c r="LZX124" s="6"/>
      <c r="LZY124" s="6"/>
      <c r="LZZ124" s="6"/>
      <c r="MAA124" s="6"/>
      <c r="MAB124" s="6"/>
      <c r="MAC124" s="6"/>
      <c r="MAD124" s="6"/>
      <c r="MAE124" s="6"/>
      <c r="MAF124" s="6"/>
      <c r="MAG124" s="6"/>
      <c r="MAH124" s="6"/>
      <c r="MAI124" s="6"/>
      <c r="MAJ124" s="6"/>
      <c r="MAK124" s="6"/>
      <c r="MAL124" s="6"/>
      <c r="MAM124" s="6"/>
      <c r="MAN124" s="6"/>
      <c r="MAO124" s="6"/>
      <c r="MAP124" s="6"/>
      <c r="MAQ124" s="6"/>
      <c r="MAR124" s="6"/>
      <c r="MAS124" s="6"/>
      <c r="MAT124" s="6"/>
      <c r="MAU124" s="6"/>
      <c r="MAV124" s="6"/>
      <c r="MAW124" s="6"/>
      <c r="MAX124" s="6"/>
      <c r="MAY124" s="6"/>
      <c r="MAZ124" s="6"/>
      <c r="MBA124" s="6"/>
      <c r="MBB124" s="6"/>
      <c r="MBC124" s="6"/>
      <c r="MBD124" s="6"/>
      <c r="MBE124" s="6"/>
      <c r="MBF124" s="6"/>
      <c r="MBG124" s="6"/>
      <c r="MBH124" s="6"/>
      <c r="MBI124" s="6"/>
      <c r="MBJ124" s="6"/>
      <c r="MBK124" s="6"/>
      <c r="MBL124" s="6"/>
      <c r="MBM124" s="6"/>
      <c r="MBN124" s="6"/>
      <c r="MBO124" s="6"/>
      <c r="MBP124" s="6"/>
      <c r="MBQ124" s="6"/>
      <c r="MBR124" s="6"/>
      <c r="MBS124" s="6"/>
      <c r="MBT124" s="6"/>
      <c r="MBU124" s="6"/>
      <c r="MBV124" s="6"/>
      <c r="MBW124" s="6"/>
      <c r="MBX124" s="6"/>
      <c r="MBY124" s="6"/>
      <c r="MBZ124" s="6"/>
      <c r="MCA124" s="6"/>
      <c r="MCB124" s="6"/>
      <c r="MCC124" s="6"/>
      <c r="MCD124" s="6"/>
      <c r="MCE124" s="6"/>
      <c r="MCF124" s="6"/>
      <c r="MCG124" s="6"/>
      <c r="MCH124" s="6"/>
      <c r="MCI124" s="6"/>
      <c r="MCJ124" s="6"/>
      <c r="MCK124" s="6"/>
      <c r="MCL124" s="6"/>
      <c r="MCM124" s="6"/>
      <c r="MCN124" s="6"/>
      <c r="MCO124" s="6"/>
      <c r="MCP124" s="6"/>
      <c r="MCQ124" s="6"/>
      <c r="MCR124" s="6"/>
      <c r="MCS124" s="6"/>
      <c r="MCT124" s="6"/>
      <c r="MCU124" s="6"/>
      <c r="MCV124" s="6"/>
      <c r="MCW124" s="6"/>
      <c r="MCX124" s="6"/>
      <c r="MCY124" s="6"/>
      <c r="MCZ124" s="6"/>
      <c r="MDA124" s="6"/>
      <c r="MDB124" s="6"/>
      <c r="MDC124" s="6"/>
      <c r="MDD124" s="6"/>
      <c r="MDE124" s="6"/>
      <c r="MDF124" s="6"/>
      <c r="MDG124" s="6"/>
      <c r="MDH124" s="6"/>
      <c r="MDI124" s="6"/>
      <c r="MDJ124" s="6"/>
      <c r="MDK124" s="6"/>
      <c r="MDL124" s="6"/>
      <c r="MDM124" s="6"/>
      <c r="MDN124" s="6"/>
      <c r="MDO124" s="6"/>
      <c r="MDP124" s="6"/>
      <c r="MDQ124" s="6"/>
      <c r="MDR124" s="6"/>
      <c r="MDS124" s="6"/>
      <c r="MDT124" s="6"/>
      <c r="MDU124" s="6"/>
      <c r="MDV124" s="6"/>
      <c r="MDW124" s="6"/>
      <c r="MDX124" s="6"/>
      <c r="MDY124" s="6"/>
      <c r="MDZ124" s="6"/>
      <c r="MEA124" s="6"/>
      <c r="MEB124" s="6"/>
      <c r="MEC124" s="6"/>
      <c r="MED124" s="6"/>
      <c r="MEE124" s="6"/>
      <c r="MEF124" s="6"/>
      <c r="MEG124" s="6"/>
      <c r="MEH124" s="6"/>
      <c r="MEI124" s="6"/>
      <c r="MEJ124" s="6"/>
      <c r="MEK124" s="6"/>
      <c r="MEL124" s="6"/>
      <c r="MEM124" s="6"/>
      <c r="MEN124" s="6"/>
      <c r="MEO124" s="6"/>
      <c r="MEP124" s="6"/>
      <c r="MEQ124" s="6"/>
      <c r="MER124" s="6"/>
      <c r="MES124" s="6"/>
      <c r="MET124" s="6"/>
      <c r="MEU124" s="6"/>
      <c r="MEV124" s="6"/>
      <c r="MEW124" s="6"/>
      <c r="MEX124" s="6"/>
      <c r="MEY124" s="6"/>
      <c r="MEZ124" s="6"/>
      <c r="MFA124" s="6"/>
      <c r="MFB124" s="6"/>
      <c r="MFC124" s="6"/>
      <c r="MFD124" s="6"/>
      <c r="MFE124" s="6"/>
      <c r="MFF124" s="6"/>
      <c r="MFG124" s="6"/>
      <c r="MFH124" s="6"/>
      <c r="MFI124" s="6"/>
      <c r="MFJ124" s="6"/>
      <c r="MFK124" s="6"/>
      <c r="MFL124" s="6"/>
      <c r="MFM124" s="6"/>
      <c r="MFN124" s="6"/>
      <c r="MFO124" s="6"/>
      <c r="MFP124" s="6"/>
      <c r="MFQ124" s="6"/>
      <c r="MFR124" s="6"/>
      <c r="MFS124" s="6"/>
      <c r="MFT124" s="6"/>
      <c r="MFU124" s="6"/>
      <c r="MFV124" s="6"/>
      <c r="MFW124" s="6"/>
      <c r="MFX124" s="6"/>
      <c r="MFY124" s="6"/>
      <c r="MFZ124" s="6"/>
      <c r="MGA124" s="6"/>
      <c r="MGB124" s="6"/>
      <c r="MGC124" s="6"/>
      <c r="MGD124" s="6"/>
      <c r="MGE124" s="6"/>
      <c r="MGF124" s="6"/>
      <c r="MGG124" s="6"/>
      <c r="MGH124" s="6"/>
      <c r="MGI124" s="6"/>
      <c r="MGJ124" s="6"/>
      <c r="MGK124" s="6"/>
      <c r="MGL124" s="6"/>
      <c r="MGM124" s="6"/>
      <c r="MGN124" s="6"/>
      <c r="MGO124" s="6"/>
      <c r="MGP124" s="6"/>
      <c r="MGQ124" s="6"/>
      <c r="MGR124" s="6"/>
      <c r="MGS124" s="6"/>
      <c r="MGT124" s="6"/>
      <c r="MGU124" s="6"/>
      <c r="MGV124" s="6"/>
      <c r="MGW124" s="6"/>
      <c r="MGX124" s="6"/>
      <c r="MGY124" s="6"/>
      <c r="MGZ124" s="6"/>
      <c r="MHA124" s="6"/>
      <c r="MHB124" s="6"/>
      <c r="MHC124" s="6"/>
      <c r="MHD124" s="6"/>
      <c r="MHE124" s="6"/>
      <c r="MHF124" s="6"/>
      <c r="MHG124" s="6"/>
      <c r="MHH124" s="6"/>
      <c r="MHI124" s="6"/>
      <c r="MHJ124" s="6"/>
      <c r="MHK124" s="6"/>
      <c r="MHL124" s="6"/>
      <c r="MHM124" s="6"/>
      <c r="MHN124" s="6"/>
      <c r="MHO124" s="6"/>
      <c r="MHP124" s="6"/>
      <c r="MHQ124" s="6"/>
      <c r="MHR124" s="6"/>
      <c r="MHS124" s="6"/>
      <c r="MHT124" s="6"/>
      <c r="MHU124" s="6"/>
      <c r="MHV124" s="6"/>
      <c r="MHW124" s="6"/>
      <c r="MHX124" s="6"/>
      <c r="MHY124" s="6"/>
      <c r="MHZ124" s="6"/>
      <c r="MIA124" s="6"/>
      <c r="MIB124" s="6"/>
      <c r="MIC124" s="6"/>
      <c r="MID124" s="6"/>
      <c r="MIE124" s="6"/>
      <c r="MIF124" s="6"/>
      <c r="MIG124" s="6"/>
      <c r="MIH124" s="6"/>
      <c r="MII124" s="6"/>
      <c r="MIJ124" s="6"/>
      <c r="MIK124" s="6"/>
      <c r="MIL124" s="6"/>
      <c r="MIM124" s="6"/>
      <c r="MIN124" s="6"/>
      <c r="MIO124" s="6"/>
      <c r="MIP124" s="6"/>
      <c r="MIQ124" s="6"/>
      <c r="MIR124" s="6"/>
      <c r="MIS124" s="6"/>
      <c r="MIT124" s="6"/>
      <c r="MIU124" s="6"/>
      <c r="MIV124" s="6"/>
      <c r="MIW124" s="6"/>
      <c r="MIX124" s="6"/>
      <c r="MIY124" s="6"/>
      <c r="MIZ124" s="6"/>
      <c r="MJA124" s="6"/>
      <c r="MJB124" s="6"/>
      <c r="MJC124" s="6"/>
      <c r="MJD124" s="6"/>
      <c r="MJE124" s="6"/>
      <c r="MJF124" s="6"/>
      <c r="MJG124" s="6"/>
      <c r="MJH124" s="6"/>
      <c r="MJI124" s="6"/>
      <c r="MJJ124" s="6"/>
      <c r="MJK124" s="6"/>
      <c r="MJL124" s="6"/>
      <c r="MJM124" s="6"/>
      <c r="MJN124" s="6"/>
      <c r="MJO124" s="6"/>
      <c r="MJP124" s="6"/>
      <c r="MJQ124" s="6"/>
      <c r="MJR124" s="6"/>
      <c r="MJS124" s="6"/>
      <c r="MJT124" s="6"/>
      <c r="MJU124" s="6"/>
      <c r="MJV124" s="6"/>
      <c r="MJW124" s="6"/>
      <c r="MJX124" s="6"/>
      <c r="MJY124" s="6"/>
      <c r="MJZ124" s="6"/>
      <c r="MKA124" s="6"/>
      <c r="MKB124" s="6"/>
      <c r="MKC124" s="6"/>
      <c r="MKD124" s="6"/>
      <c r="MKE124" s="6"/>
      <c r="MKF124" s="6"/>
      <c r="MKG124" s="6"/>
      <c r="MKH124" s="6"/>
      <c r="MKI124" s="6"/>
      <c r="MKJ124" s="6"/>
      <c r="MKK124" s="6"/>
      <c r="MKL124" s="6"/>
      <c r="MKM124" s="6"/>
      <c r="MKN124" s="6"/>
      <c r="MKO124" s="6"/>
      <c r="MKP124" s="6"/>
      <c r="MKQ124" s="6"/>
      <c r="MKR124" s="6"/>
      <c r="MKS124" s="6"/>
      <c r="MKT124" s="6"/>
      <c r="MKU124" s="6"/>
      <c r="MKV124" s="6"/>
      <c r="MKW124" s="6"/>
      <c r="MKX124" s="6"/>
      <c r="MKY124" s="6"/>
      <c r="MKZ124" s="6"/>
      <c r="MLA124" s="6"/>
      <c r="MLB124" s="6"/>
      <c r="MLC124" s="6"/>
      <c r="MLD124" s="6"/>
      <c r="MLE124" s="6"/>
      <c r="MLF124" s="6"/>
      <c r="MLG124" s="6"/>
      <c r="MLH124" s="6"/>
      <c r="MLI124" s="6"/>
      <c r="MLJ124" s="6"/>
      <c r="MLK124" s="6"/>
      <c r="MLL124" s="6"/>
      <c r="MLM124" s="6"/>
      <c r="MLN124" s="6"/>
      <c r="MLO124" s="6"/>
      <c r="MLP124" s="6"/>
      <c r="MLQ124" s="6"/>
      <c r="MLR124" s="6"/>
      <c r="MLS124" s="6"/>
      <c r="MLT124" s="6"/>
      <c r="MLU124" s="6"/>
      <c r="MLV124" s="6"/>
      <c r="MLW124" s="6"/>
      <c r="MLX124" s="6"/>
      <c r="MLY124" s="6"/>
      <c r="MLZ124" s="6"/>
      <c r="MMA124" s="6"/>
      <c r="MMB124" s="6"/>
      <c r="MMC124" s="6"/>
      <c r="MMD124" s="6"/>
      <c r="MME124" s="6"/>
      <c r="MMF124" s="6"/>
      <c r="MMG124" s="6"/>
      <c r="MMH124" s="6"/>
      <c r="MMI124" s="6"/>
      <c r="MMJ124" s="6"/>
      <c r="MMK124" s="6"/>
      <c r="MML124" s="6"/>
      <c r="MMM124" s="6"/>
      <c r="MMN124" s="6"/>
      <c r="MMO124" s="6"/>
      <c r="MMP124" s="6"/>
      <c r="MMQ124" s="6"/>
      <c r="MMR124" s="6"/>
      <c r="MMS124" s="6"/>
      <c r="MMT124" s="6"/>
      <c r="MMU124" s="6"/>
      <c r="MMV124" s="6"/>
      <c r="MMW124" s="6"/>
      <c r="MMX124" s="6"/>
      <c r="MMY124" s="6"/>
      <c r="MMZ124" s="6"/>
      <c r="MNA124" s="6"/>
      <c r="MNB124" s="6"/>
      <c r="MNC124" s="6"/>
      <c r="MND124" s="6"/>
      <c r="MNE124" s="6"/>
      <c r="MNF124" s="6"/>
      <c r="MNG124" s="6"/>
      <c r="MNH124" s="6"/>
      <c r="MNI124" s="6"/>
      <c r="MNJ124" s="6"/>
      <c r="MNK124" s="6"/>
      <c r="MNL124" s="6"/>
      <c r="MNM124" s="6"/>
      <c r="MNN124" s="6"/>
      <c r="MNO124" s="6"/>
      <c r="MNP124" s="6"/>
      <c r="MNQ124" s="6"/>
      <c r="MNR124" s="6"/>
      <c r="MNS124" s="6"/>
      <c r="MNT124" s="6"/>
      <c r="MNU124" s="6"/>
      <c r="MNV124" s="6"/>
      <c r="MNW124" s="6"/>
      <c r="MNX124" s="6"/>
      <c r="MNY124" s="6"/>
      <c r="MNZ124" s="6"/>
      <c r="MOA124" s="6"/>
      <c r="MOB124" s="6"/>
      <c r="MOC124" s="6"/>
      <c r="MOD124" s="6"/>
      <c r="MOE124" s="6"/>
      <c r="MOF124" s="6"/>
      <c r="MOG124" s="6"/>
      <c r="MOH124" s="6"/>
      <c r="MOI124" s="6"/>
      <c r="MOJ124" s="6"/>
      <c r="MOK124" s="6"/>
      <c r="MOL124" s="6"/>
      <c r="MOM124" s="6"/>
      <c r="MON124" s="6"/>
      <c r="MOO124" s="6"/>
      <c r="MOP124" s="6"/>
      <c r="MOQ124" s="6"/>
      <c r="MOR124" s="6"/>
      <c r="MOS124" s="6"/>
      <c r="MOT124" s="6"/>
      <c r="MOU124" s="6"/>
      <c r="MOV124" s="6"/>
      <c r="MOW124" s="6"/>
      <c r="MOX124" s="6"/>
      <c r="MOY124" s="6"/>
      <c r="MOZ124" s="6"/>
      <c r="MPA124" s="6"/>
      <c r="MPB124" s="6"/>
      <c r="MPC124" s="6"/>
      <c r="MPD124" s="6"/>
      <c r="MPE124" s="6"/>
      <c r="MPF124" s="6"/>
      <c r="MPG124" s="6"/>
      <c r="MPH124" s="6"/>
      <c r="MPI124" s="6"/>
      <c r="MPJ124" s="6"/>
      <c r="MPK124" s="6"/>
      <c r="MPL124" s="6"/>
      <c r="MPM124" s="6"/>
      <c r="MPN124" s="6"/>
      <c r="MPO124" s="6"/>
      <c r="MPP124" s="6"/>
      <c r="MPQ124" s="6"/>
      <c r="MPR124" s="6"/>
      <c r="MPS124" s="6"/>
      <c r="MPT124" s="6"/>
      <c r="MPU124" s="6"/>
      <c r="MPV124" s="6"/>
      <c r="MPW124" s="6"/>
      <c r="MPX124" s="6"/>
      <c r="MPY124" s="6"/>
      <c r="MPZ124" s="6"/>
      <c r="MQA124" s="6"/>
      <c r="MQB124" s="6"/>
      <c r="MQC124" s="6"/>
      <c r="MQD124" s="6"/>
      <c r="MQE124" s="6"/>
      <c r="MQF124" s="6"/>
      <c r="MQG124" s="6"/>
      <c r="MQH124" s="6"/>
      <c r="MQI124" s="6"/>
      <c r="MQJ124" s="6"/>
      <c r="MQK124" s="6"/>
      <c r="MQL124" s="6"/>
      <c r="MQM124" s="6"/>
      <c r="MQN124" s="6"/>
      <c r="MQO124" s="6"/>
      <c r="MQP124" s="6"/>
      <c r="MQQ124" s="6"/>
      <c r="MQR124" s="6"/>
      <c r="MQS124" s="6"/>
      <c r="MQT124" s="6"/>
      <c r="MQU124" s="6"/>
      <c r="MQV124" s="6"/>
      <c r="MQW124" s="6"/>
      <c r="MQX124" s="6"/>
      <c r="MQY124" s="6"/>
      <c r="MQZ124" s="6"/>
      <c r="MRA124" s="6"/>
      <c r="MRB124" s="6"/>
      <c r="MRC124" s="6"/>
      <c r="MRD124" s="6"/>
      <c r="MRE124" s="6"/>
      <c r="MRF124" s="6"/>
      <c r="MRG124" s="6"/>
      <c r="MRH124" s="6"/>
      <c r="MRI124" s="6"/>
      <c r="MRJ124" s="6"/>
      <c r="MRK124" s="6"/>
      <c r="MRL124" s="6"/>
      <c r="MRM124" s="6"/>
      <c r="MRN124" s="6"/>
      <c r="MRO124" s="6"/>
      <c r="MRP124" s="6"/>
      <c r="MRQ124" s="6"/>
      <c r="MRR124" s="6"/>
      <c r="MRS124" s="6"/>
      <c r="MRT124" s="6"/>
      <c r="MRU124" s="6"/>
      <c r="MRV124" s="6"/>
      <c r="MRW124" s="6"/>
      <c r="MRX124" s="6"/>
      <c r="MRY124" s="6"/>
      <c r="MRZ124" s="6"/>
      <c r="MSA124" s="6"/>
      <c r="MSB124" s="6"/>
      <c r="MSC124" s="6"/>
      <c r="MSD124" s="6"/>
      <c r="MSE124" s="6"/>
      <c r="MSF124" s="6"/>
      <c r="MSG124" s="6"/>
      <c r="MSH124" s="6"/>
      <c r="MSI124" s="6"/>
      <c r="MSJ124" s="6"/>
      <c r="MSK124" s="6"/>
      <c r="MSL124" s="6"/>
      <c r="MSM124" s="6"/>
      <c r="MSN124" s="6"/>
      <c r="MSO124" s="6"/>
      <c r="MSP124" s="6"/>
      <c r="MSQ124" s="6"/>
      <c r="MSR124" s="6"/>
      <c r="MSS124" s="6"/>
      <c r="MST124" s="6"/>
      <c r="MSU124" s="6"/>
      <c r="MSV124" s="6"/>
      <c r="MSW124" s="6"/>
      <c r="MSX124" s="6"/>
      <c r="MSY124" s="6"/>
      <c r="MSZ124" s="6"/>
      <c r="MTA124" s="6"/>
      <c r="MTB124" s="6"/>
      <c r="MTC124" s="6"/>
      <c r="MTD124" s="6"/>
      <c r="MTE124" s="6"/>
      <c r="MTF124" s="6"/>
      <c r="MTG124" s="6"/>
      <c r="MTH124" s="6"/>
      <c r="MTI124" s="6"/>
      <c r="MTJ124" s="6"/>
      <c r="MTK124" s="6"/>
      <c r="MTL124" s="6"/>
      <c r="MTM124" s="6"/>
      <c r="MTN124" s="6"/>
      <c r="MTO124" s="6"/>
      <c r="MTP124" s="6"/>
      <c r="MTQ124" s="6"/>
      <c r="MTR124" s="6"/>
      <c r="MTS124" s="6"/>
      <c r="MTT124" s="6"/>
      <c r="MTU124" s="6"/>
      <c r="MTV124" s="6"/>
      <c r="MTW124" s="6"/>
      <c r="MTX124" s="6"/>
      <c r="MTY124" s="6"/>
      <c r="MTZ124" s="6"/>
      <c r="MUA124" s="6"/>
      <c r="MUB124" s="6"/>
      <c r="MUC124" s="6"/>
      <c r="MUD124" s="6"/>
      <c r="MUE124" s="6"/>
      <c r="MUF124" s="6"/>
      <c r="MUG124" s="6"/>
      <c r="MUH124" s="6"/>
      <c r="MUI124" s="6"/>
      <c r="MUJ124" s="6"/>
      <c r="MUK124" s="6"/>
      <c r="MUL124" s="6"/>
      <c r="MUM124" s="6"/>
      <c r="MUN124" s="6"/>
      <c r="MUO124" s="6"/>
      <c r="MUP124" s="6"/>
      <c r="MUQ124" s="6"/>
      <c r="MUR124" s="6"/>
      <c r="MUS124" s="6"/>
      <c r="MUT124" s="6"/>
      <c r="MUU124" s="6"/>
      <c r="MUV124" s="6"/>
      <c r="MUW124" s="6"/>
      <c r="MUX124" s="6"/>
      <c r="MUY124" s="6"/>
      <c r="MUZ124" s="6"/>
      <c r="MVA124" s="6"/>
      <c r="MVB124" s="6"/>
      <c r="MVC124" s="6"/>
      <c r="MVD124" s="6"/>
      <c r="MVE124" s="6"/>
      <c r="MVF124" s="6"/>
      <c r="MVG124" s="6"/>
      <c r="MVH124" s="6"/>
      <c r="MVI124" s="6"/>
      <c r="MVJ124" s="6"/>
      <c r="MVK124" s="6"/>
      <c r="MVL124" s="6"/>
      <c r="MVM124" s="6"/>
      <c r="MVN124" s="6"/>
      <c r="MVO124" s="6"/>
      <c r="MVP124" s="6"/>
      <c r="MVQ124" s="6"/>
      <c r="MVR124" s="6"/>
      <c r="MVS124" s="6"/>
      <c r="MVT124" s="6"/>
      <c r="MVU124" s="6"/>
      <c r="MVV124" s="6"/>
      <c r="MVW124" s="6"/>
      <c r="MVX124" s="6"/>
      <c r="MVY124" s="6"/>
      <c r="MVZ124" s="6"/>
      <c r="MWA124" s="6"/>
      <c r="MWB124" s="6"/>
      <c r="MWC124" s="6"/>
      <c r="MWD124" s="6"/>
      <c r="MWE124" s="6"/>
      <c r="MWF124" s="6"/>
      <c r="MWG124" s="6"/>
      <c r="MWH124" s="6"/>
      <c r="MWI124" s="6"/>
      <c r="MWJ124" s="6"/>
      <c r="MWK124" s="6"/>
      <c r="MWL124" s="6"/>
      <c r="MWM124" s="6"/>
      <c r="MWN124" s="6"/>
      <c r="MWO124" s="6"/>
      <c r="MWP124" s="6"/>
      <c r="MWQ124" s="6"/>
      <c r="MWR124" s="6"/>
      <c r="MWS124" s="6"/>
      <c r="MWT124" s="6"/>
      <c r="MWU124" s="6"/>
      <c r="MWV124" s="6"/>
      <c r="MWW124" s="6"/>
      <c r="MWX124" s="6"/>
      <c r="MWY124" s="6"/>
      <c r="MWZ124" s="6"/>
      <c r="MXA124" s="6"/>
      <c r="MXB124" s="6"/>
      <c r="MXC124" s="6"/>
      <c r="MXD124" s="6"/>
      <c r="MXE124" s="6"/>
      <c r="MXF124" s="6"/>
      <c r="MXG124" s="6"/>
      <c r="MXH124" s="6"/>
      <c r="MXI124" s="6"/>
      <c r="MXJ124" s="6"/>
      <c r="MXK124" s="6"/>
      <c r="MXL124" s="6"/>
      <c r="MXM124" s="6"/>
      <c r="MXN124" s="6"/>
      <c r="MXO124" s="6"/>
      <c r="MXP124" s="6"/>
      <c r="MXQ124" s="6"/>
      <c r="MXR124" s="6"/>
      <c r="MXS124" s="6"/>
      <c r="MXT124" s="6"/>
      <c r="MXU124" s="6"/>
      <c r="MXV124" s="6"/>
      <c r="MXW124" s="6"/>
      <c r="MXX124" s="6"/>
      <c r="MXY124" s="6"/>
      <c r="MXZ124" s="6"/>
      <c r="MYA124" s="6"/>
      <c r="MYB124" s="6"/>
      <c r="MYC124" s="6"/>
      <c r="MYD124" s="6"/>
      <c r="MYE124" s="6"/>
      <c r="MYF124" s="6"/>
      <c r="MYG124" s="6"/>
      <c r="MYH124" s="6"/>
      <c r="MYI124" s="6"/>
      <c r="MYJ124" s="6"/>
      <c r="MYK124" s="6"/>
      <c r="MYL124" s="6"/>
      <c r="MYM124" s="6"/>
      <c r="MYN124" s="6"/>
      <c r="MYO124" s="6"/>
      <c r="MYP124" s="6"/>
      <c r="MYQ124" s="6"/>
      <c r="MYR124" s="6"/>
      <c r="MYS124" s="6"/>
      <c r="MYT124" s="6"/>
      <c r="MYU124" s="6"/>
      <c r="MYV124" s="6"/>
      <c r="MYW124" s="6"/>
      <c r="MYX124" s="6"/>
      <c r="MYY124" s="6"/>
      <c r="MYZ124" s="6"/>
      <c r="MZA124" s="6"/>
      <c r="MZB124" s="6"/>
      <c r="MZC124" s="6"/>
      <c r="MZD124" s="6"/>
      <c r="MZE124" s="6"/>
      <c r="MZF124" s="6"/>
      <c r="MZG124" s="6"/>
      <c r="MZH124" s="6"/>
      <c r="MZI124" s="6"/>
      <c r="MZJ124" s="6"/>
      <c r="MZK124" s="6"/>
      <c r="MZL124" s="6"/>
      <c r="MZM124" s="6"/>
      <c r="MZN124" s="6"/>
      <c r="MZO124" s="6"/>
      <c r="MZP124" s="6"/>
      <c r="MZQ124" s="6"/>
      <c r="MZR124" s="6"/>
      <c r="MZS124" s="6"/>
      <c r="MZT124" s="6"/>
      <c r="MZU124" s="6"/>
      <c r="MZV124" s="6"/>
      <c r="MZW124" s="6"/>
      <c r="MZX124" s="6"/>
      <c r="MZY124" s="6"/>
      <c r="MZZ124" s="6"/>
      <c r="NAA124" s="6"/>
      <c r="NAB124" s="6"/>
      <c r="NAC124" s="6"/>
      <c r="NAD124" s="6"/>
      <c r="NAE124" s="6"/>
      <c r="NAF124" s="6"/>
      <c r="NAG124" s="6"/>
      <c r="NAH124" s="6"/>
      <c r="NAI124" s="6"/>
      <c r="NAJ124" s="6"/>
      <c r="NAK124" s="6"/>
      <c r="NAL124" s="6"/>
      <c r="NAM124" s="6"/>
      <c r="NAN124" s="6"/>
      <c r="NAO124" s="6"/>
      <c r="NAP124" s="6"/>
      <c r="NAQ124" s="6"/>
      <c r="NAR124" s="6"/>
      <c r="NAS124" s="6"/>
      <c r="NAT124" s="6"/>
      <c r="NAU124" s="6"/>
      <c r="NAV124" s="6"/>
      <c r="NAW124" s="6"/>
      <c r="NAX124" s="6"/>
      <c r="NAY124" s="6"/>
      <c r="NAZ124" s="6"/>
      <c r="NBA124" s="6"/>
      <c r="NBB124" s="6"/>
      <c r="NBC124" s="6"/>
      <c r="NBD124" s="6"/>
      <c r="NBE124" s="6"/>
      <c r="NBF124" s="6"/>
      <c r="NBG124" s="6"/>
      <c r="NBH124" s="6"/>
      <c r="NBI124" s="6"/>
      <c r="NBJ124" s="6"/>
      <c r="NBK124" s="6"/>
      <c r="NBL124" s="6"/>
      <c r="NBM124" s="6"/>
      <c r="NBN124" s="6"/>
      <c r="NBO124" s="6"/>
      <c r="NBP124" s="6"/>
      <c r="NBQ124" s="6"/>
      <c r="NBR124" s="6"/>
      <c r="NBS124" s="6"/>
      <c r="NBT124" s="6"/>
      <c r="NBU124" s="6"/>
      <c r="NBV124" s="6"/>
      <c r="NBW124" s="6"/>
      <c r="NBX124" s="6"/>
      <c r="NBY124" s="6"/>
      <c r="NBZ124" s="6"/>
      <c r="NCA124" s="6"/>
      <c r="NCB124" s="6"/>
      <c r="NCC124" s="6"/>
      <c r="NCD124" s="6"/>
      <c r="NCE124" s="6"/>
      <c r="NCF124" s="6"/>
      <c r="NCG124" s="6"/>
      <c r="NCH124" s="6"/>
      <c r="NCI124" s="6"/>
      <c r="NCJ124" s="6"/>
      <c r="NCK124" s="6"/>
      <c r="NCL124" s="6"/>
      <c r="NCM124" s="6"/>
      <c r="NCN124" s="6"/>
      <c r="NCO124" s="6"/>
      <c r="NCP124" s="6"/>
      <c r="NCQ124" s="6"/>
      <c r="NCR124" s="6"/>
      <c r="NCS124" s="6"/>
      <c r="NCT124" s="6"/>
      <c r="NCU124" s="6"/>
      <c r="NCV124" s="6"/>
      <c r="NCW124" s="6"/>
      <c r="NCX124" s="6"/>
      <c r="NCY124" s="6"/>
      <c r="NCZ124" s="6"/>
      <c r="NDA124" s="6"/>
      <c r="NDB124" s="6"/>
      <c r="NDC124" s="6"/>
      <c r="NDD124" s="6"/>
      <c r="NDE124" s="6"/>
      <c r="NDF124" s="6"/>
      <c r="NDG124" s="6"/>
      <c r="NDH124" s="6"/>
      <c r="NDI124" s="6"/>
      <c r="NDJ124" s="6"/>
      <c r="NDK124" s="6"/>
      <c r="NDL124" s="6"/>
      <c r="NDM124" s="6"/>
      <c r="NDN124" s="6"/>
      <c r="NDO124" s="6"/>
      <c r="NDP124" s="6"/>
      <c r="NDQ124" s="6"/>
      <c r="NDR124" s="6"/>
      <c r="NDS124" s="6"/>
      <c r="NDT124" s="6"/>
      <c r="NDU124" s="6"/>
      <c r="NDV124" s="6"/>
      <c r="NDW124" s="6"/>
      <c r="NDX124" s="6"/>
      <c r="NDY124" s="6"/>
      <c r="NDZ124" s="6"/>
      <c r="NEA124" s="6"/>
      <c r="NEB124" s="6"/>
      <c r="NEC124" s="6"/>
      <c r="NED124" s="6"/>
      <c r="NEE124" s="6"/>
      <c r="NEF124" s="6"/>
      <c r="NEG124" s="6"/>
      <c r="NEH124" s="6"/>
      <c r="NEI124" s="6"/>
      <c r="NEJ124" s="6"/>
      <c r="NEK124" s="6"/>
      <c r="NEL124" s="6"/>
      <c r="NEM124" s="6"/>
      <c r="NEN124" s="6"/>
      <c r="NEO124" s="6"/>
      <c r="NEP124" s="6"/>
      <c r="NEQ124" s="6"/>
      <c r="NER124" s="6"/>
      <c r="NES124" s="6"/>
      <c r="NET124" s="6"/>
      <c r="NEU124" s="6"/>
      <c r="NEV124" s="6"/>
      <c r="NEW124" s="6"/>
      <c r="NEX124" s="6"/>
      <c r="NEY124" s="6"/>
      <c r="NEZ124" s="6"/>
      <c r="NFA124" s="6"/>
      <c r="NFB124" s="6"/>
      <c r="NFC124" s="6"/>
      <c r="NFD124" s="6"/>
      <c r="NFE124" s="6"/>
      <c r="NFF124" s="6"/>
      <c r="NFG124" s="6"/>
      <c r="NFH124" s="6"/>
      <c r="NFI124" s="6"/>
      <c r="NFJ124" s="6"/>
      <c r="NFK124" s="6"/>
      <c r="NFL124" s="6"/>
      <c r="NFM124" s="6"/>
      <c r="NFN124" s="6"/>
      <c r="NFO124" s="6"/>
      <c r="NFP124" s="6"/>
      <c r="NFQ124" s="6"/>
      <c r="NFR124" s="6"/>
      <c r="NFS124" s="6"/>
      <c r="NFT124" s="6"/>
      <c r="NFU124" s="6"/>
      <c r="NFV124" s="6"/>
      <c r="NFW124" s="6"/>
      <c r="NFX124" s="6"/>
      <c r="NFY124" s="6"/>
      <c r="NFZ124" s="6"/>
      <c r="NGA124" s="6"/>
      <c r="NGB124" s="6"/>
      <c r="NGC124" s="6"/>
      <c r="NGD124" s="6"/>
      <c r="NGE124" s="6"/>
      <c r="NGF124" s="6"/>
      <c r="NGG124" s="6"/>
      <c r="NGH124" s="6"/>
      <c r="NGI124" s="6"/>
      <c r="NGJ124" s="6"/>
      <c r="NGK124" s="6"/>
      <c r="NGL124" s="6"/>
      <c r="NGM124" s="6"/>
      <c r="NGN124" s="6"/>
      <c r="NGO124" s="6"/>
      <c r="NGP124" s="6"/>
      <c r="NGQ124" s="6"/>
      <c r="NGR124" s="6"/>
      <c r="NGS124" s="6"/>
      <c r="NGT124" s="6"/>
      <c r="NGU124" s="6"/>
      <c r="NGV124" s="6"/>
      <c r="NGW124" s="6"/>
      <c r="NGX124" s="6"/>
      <c r="NGY124" s="6"/>
      <c r="NGZ124" s="6"/>
      <c r="NHA124" s="6"/>
      <c r="NHB124" s="6"/>
      <c r="NHC124" s="6"/>
      <c r="NHD124" s="6"/>
      <c r="NHE124" s="6"/>
      <c r="NHF124" s="6"/>
      <c r="NHG124" s="6"/>
      <c r="NHH124" s="6"/>
      <c r="NHI124" s="6"/>
      <c r="NHJ124" s="6"/>
      <c r="NHK124" s="6"/>
      <c r="NHL124" s="6"/>
      <c r="NHM124" s="6"/>
      <c r="NHN124" s="6"/>
      <c r="NHO124" s="6"/>
      <c r="NHP124" s="6"/>
      <c r="NHQ124" s="6"/>
      <c r="NHR124" s="6"/>
      <c r="NHS124" s="6"/>
      <c r="NHT124" s="6"/>
      <c r="NHU124" s="6"/>
      <c r="NHV124" s="6"/>
      <c r="NHW124" s="6"/>
      <c r="NHX124" s="6"/>
      <c r="NHY124" s="6"/>
      <c r="NHZ124" s="6"/>
      <c r="NIA124" s="6"/>
      <c r="NIB124" s="6"/>
      <c r="NIC124" s="6"/>
      <c r="NID124" s="6"/>
      <c r="NIE124" s="6"/>
      <c r="NIF124" s="6"/>
      <c r="NIG124" s="6"/>
      <c r="NIH124" s="6"/>
      <c r="NII124" s="6"/>
      <c r="NIJ124" s="6"/>
      <c r="NIK124" s="6"/>
      <c r="NIL124" s="6"/>
      <c r="NIM124" s="6"/>
      <c r="NIN124" s="6"/>
      <c r="NIO124" s="6"/>
      <c r="NIP124" s="6"/>
      <c r="NIQ124" s="6"/>
      <c r="NIR124" s="6"/>
      <c r="NIS124" s="6"/>
      <c r="NIT124" s="6"/>
      <c r="NIU124" s="6"/>
      <c r="NIV124" s="6"/>
      <c r="NIW124" s="6"/>
      <c r="NIX124" s="6"/>
      <c r="NIY124" s="6"/>
      <c r="NIZ124" s="6"/>
      <c r="NJA124" s="6"/>
      <c r="NJB124" s="6"/>
      <c r="NJC124" s="6"/>
      <c r="NJD124" s="6"/>
      <c r="NJE124" s="6"/>
      <c r="NJF124" s="6"/>
      <c r="NJG124" s="6"/>
      <c r="NJH124" s="6"/>
      <c r="NJI124" s="6"/>
      <c r="NJJ124" s="6"/>
      <c r="NJK124" s="6"/>
      <c r="NJL124" s="6"/>
      <c r="NJM124" s="6"/>
      <c r="NJN124" s="6"/>
      <c r="NJO124" s="6"/>
      <c r="NJP124" s="6"/>
      <c r="NJQ124" s="6"/>
      <c r="NJR124" s="6"/>
      <c r="NJS124" s="6"/>
      <c r="NJT124" s="6"/>
      <c r="NJU124" s="6"/>
      <c r="NJV124" s="6"/>
      <c r="NJW124" s="6"/>
      <c r="NJX124" s="6"/>
      <c r="NJY124" s="6"/>
      <c r="NJZ124" s="6"/>
      <c r="NKA124" s="6"/>
      <c r="NKB124" s="6"/>
      <c r="NKC124" s="6"/>
      <c r="NKD124" s="6"/>
      <c r="NKE124" s="6"/>
      <c r="NKF124" s="6"/>
      <c r="NKG124" s="6"/>
      <c r="NKH124" s="6"/>
      <c r="NKI124" s="6"/>
      <c r="NKJ124" s="6"/>
      <c r="NKK124" s="6"/>
      <c r="NKL124" s="6"/>
      <c r="NKM124" s="6"/>
      <c r="NKN124" s="6"/>
      <c r="NKO124" s="6"/>
      <c r="NKP124" s="6"/>
      <c r="NKQ124" s="6"/>
      <c r="NKR124" s="6"/>
      <c r="NKS124" s="6"/>
      <c r="NKT124" s="6"/>
      <c r="NKU124" s="6"/>
      <c r="NKV124" s="6"/>
      <c r="NKW124" s="6"/>
      <c r="NKX124" s="6"/>
      <c r="NKY124" s="6"/>
      <c r="NKZ124" s="6"/>
      <c r="NLA124" s="6"/>
      <c r="NLB124" s="6"/>
      <c r="NLC124" s="6"/>
      <c r="NLD124" s="6"/>
      <c r="NLE124" s="6"/>
      <c r="NLF124" s="6"/>
      <c r="NLG124" s="6"/>
      <c r="NLH124" s="6"/>
      <c r="NLI124" s="6"/>
      <c r="NLJ124" s="6"/>
      <c r="NLK124" s="6"/>
      <c r="NLL124" s="6"/>
      <c r="NLM124" s="6"/>
      <c r="NLN124" s="6"/>
      <c r="NLO124" s="6"/>
      <c r="NLP124" s="6"/>
      <c r="NLQ124" s="6"/>
      <c r="NLR124" s="6"/>
      <c r="NLS124" s="6"/>
      <c r="NLT124" s="6"/>
      <c r="NLU124" s="6"/>
      <c r="NLV124" s="6"/>
      <c r="NLW124" s="6"/>
      <c r="NLX124" s="6"/>
      <c r="NLY124" s="6"/>
      <c r="NLZ124" s="6"/>
      <c r="NMA124" s="6"/>
      <c r="NMB124" s="6"/>
      <c r="NMC124" s="6"/>
      <c r="NMD124" s="6"/>
      <c r="NME124" s="6"/>
      <c r="NMF124" s="6"/>
      <c r="NMG124" s="6"/>
      <c r="NMH124" s="6"/>
      <c r="NMI124" s="6"/>
      <c r="NMJ124" s="6"/>
      <c r="NMK124" s="6"/>
      <c r="NML124" s="6"/>
      <c r="NMM124" s="6"/>
      <c r="NMN124" s="6"/>
      <c r="NMO124" s="6"/>
      <c r="NMP124" s="6"/>
      <c r="NMQ124" s="6"/>
      <c r="NMR124" s="6"/>
      <c r="NMS124" s="6"/>
      <c r="NMT124" s="6"/>
      <c r="NMU124" s="6"/>
      <c r="NMV124" s="6"/>
      <c r="NMW124" s="6"/>
      <c r="NMX124" s="6"/>
      <c r="NMY124" s="6"/>
      <c r="NMZ124" s="6"/>
      <c r="NNA124" s="6"/>
      <c r="NNB124" s="6"/>
      <c r="NNC124" s="6"/>
      <c r="NND124" s="6"/>
      <c r="NNE124" s="6"/>
      <c r="NNF124" s="6"/>
      <c r="NNG124" s="6"/>
      <c r="NNH124" s="6"/>
      <c r="NNI124" s="6"/>
      <c r="NNJ124" s="6"/>
      <c r="NNK124" s="6"/>
      <c r="NNL124" s="6"/>
      <c r="NNM124" s="6"/>
      <c r="NNN124" s="6"/>
      <c r="NNO124" s="6"/>
      <c r="NNP124" s="6"/>
      <c r="NNQ124" s="6"/>
      <c r="NNR124" s="6"/>
      <c r="NNS124" s="6"/>
      <c r="NNT124" s="6"/>
      <c r="NNU124" s="6"/>
      <c r="NNV124" s="6"/>
      <c r="NNW124" s="6"/>
      <c r="NNX124" s="6"/>
      <c r="NNY124" s="6"/>
      <c r="NNZ124" s="6"/>
      <c r="NOA124" s="6"/>
      <c r="NOB124" s="6"/>
      <c r="NOC124" s="6"/>
      <c r="NOD124" s="6"/>
      <c r="NOE124" s="6"/>
      <c r="NOF124" s="6"/>
      <c r="NOG124" s="6"/>
      <c r="NOH124" s="6"/>
      <c r="NOI124" s="6"/>
      <c r="NOJ124" s="6"/>
      <c r="NOK124" s="6"/>
      <c r="NOL124" s="6"/>
      <c r="NOM124" s="6"/>
      <c r="NON124" s="6"/>
      <c r="NOO124" s="6"/>
      <c r="NOP124" s="6"/>
      <c r="NOQ124" s="6"/>
      <c r="NOR124" s="6"/>
      <c r="NOS124" s="6"/>
      <c r="NOT124" s="6"/>
      <c r="NOU124" s="6"/>
      <c r="NOV124" s="6"/>
      <c r="NOW124" s="6"/>
      <c r="NOX124" s="6"/>
      <c r="NOY124" s="6"/>
      <c r="NOZ124" s="6"/>
      <c r="NPA124" s="6"/>
      <c r="NPB124" s="6"/>
      <c r="NPC124" s="6"/>
      <c r="NPD124" s="6"/>
      <c r="NPE124" s="6"/>
      <c r="NPF124" s="6"/>
      <c r="NPG124" s="6"/>
      <c r="NPH124" s="6"/>
      <c r="NPI124" s="6"/>
      <c r="NPJ124" s="6"/>
      <c r="NPK124" s="6"/>
      <c r="NPL124" s="6"/>
      <c r="NPM124" s="6"/>
      <c r="NPN124" s="6"/>
      <c r="NPO124" s="6"/>
      <c r="NPP124" s="6"/>
      <c r="NPQ124" s="6"/>
      <c r="NPR124" s="6"/>
      <c r="NPS124" s="6"/>
      <c r="NPT124" s="6"/>
      <c r="NPU124" s="6"/>
      <c r="NPV124" s="6"/>
      <c r="NPW124" s="6"/>
      <c r="NPX124" s="6"/>
      <c r="NPY124" s="6"/>
      <c r="NPZ124" s="6"/>
      <c r="NQA124" s="6"/>
      <c r="NQB124" s="6"/>
      <c r="NQC124" s="6"/>
      <c r="NQD124" s="6"/>
      <c r="NQE124" s="6"/>
      <c r="NQF124" s="6"/>
      <c r="NQG124" s="6"/>
      <c r="NQH124" s="6"/>
      <c r="NQI124" s="6"/>
      <c r="NQJ124" s="6"/>
      <c r="NQK124" s="6"/>
      <c r="NQL124" s="6"/>
      <c r="NQM124" s="6"/>
      <c r="NQN124" s="6"/>
      <c r="NQO124" s="6"/>
      <c r="NQP124" s="6"/>
      <c r="NQQ124" s="6"/>
      <c r="NQR124" s="6"/>
      <c r="NQS124" s="6"/>
      <c r="NQT124" s="6"/>
      <c r="NQU124" s="6"/>
      <c r="NQV124" s="6"/>
      <c r="NQW124" s="6"/>
      <c r="NQX124" s="6"/>
      <c r="NQY124" s="6"/>
      <c r="NQZ124" s="6"/>
      <c r="NRA124" s="6"/>
      <c r="NRB124" s="6"/>
      <c r="NRC124" s="6"/>
      <c r="NRD124" s="6"/>
      <c r="NRE124" s="6"/>
      <c r="NRF124" s="6"/>
      <c r="NRG124" s="6"/>
      <c r="NRH124" s="6"/>
      <c r="NRI124" s="6"/>
      <c r="NRJ124" s="6"/>
      <c r="NRK124" s="6"/>
      <c r="NRL124" s="6"/>
      <c r="NRM124" s="6"/>
      <c r="NRN124" s="6"/>
      <c r="NRO124" s="6"/>
      <c r="NRP124" s="6"/>
      <c r="NRQ124" s="6"/>
      <c r="NRR124" s="6"/>
      <c r="NRS124" s="6"/>
      <c r="NRT124" s="6"/>
      <c r="NRU124" s="6"/>
      <c r="NRV124" s="6"/>
      <c r="NRW124" s="6"/>
      <c r="NRX124" s="6"/>
      <c r="NRY124" s="6"/>
      <c r="NRZ124" s="6"/>
      <c r="NSA124" s="6"/>
      <c r="NSB124" s="6"/>
      <c r="NSC124" s="6"/>
      <c r="NSD124" s="6"/>
      <c r="NSE124" s="6"/>
      <c r="NSF124" s="6"/>
      <c r="NSG124" s="6"/>
      <c r="NSH124" s="6"/>
      <c r="NSI124" s="6"/>
      <c r="NSJ124" s="6"/>
      <c r="NSK124" s="6"/>
      <c r="NSL124" s="6"/>
      <c r="NSM124" s="6"/>
      <c r="NSN124" s="6"/>
      <c r="NSO124" s="6"/>
      <c r="NSP124" s="6"/>
      <c r="NSQ124" s="6"/>
      <c r="NSR124" s="6"/>
      <c r="NSS124" s="6"/>
      <c r="NST124" s="6"/>
      <c r="NSU124" s="6"/>
      <c r="NSV124" s="6"/>
      <c r="NSW124" s="6"/>
      <c r="NSX124" s="6"/>
      <c r="NSY124" s="6"/>
      <c r="NSZ124" s="6"/>
      <c r="NTA124" s="6"/>
      <c r="NTB124" s="6"/>
      <c r="NTC124" s="6"/>
      <c r="NTD124" s="6"/>
      <c r="NTE124" s="6"/>
      <c r="NTF124" s="6"/>
      <c r="NTG124" s="6"/>
      <c r="NTH124" s="6"/>
      <c r="NTI124" s="6"/>
      <c r="NTJ124" s="6"/>
      <c r="NTK124" s="6"/>
      <c r="NTL124" s="6"/>
      <c r="NTM124" s="6"/>
      <c r="NTN124" s="6"/>
      <c r="NTO124" s="6"/>
      <c r="NTP124" s="6"/>
      <c r="NTQ124" s="6"/>
      <c r="NTR124" s="6"/>
      <c r="NTS124" s="6"/>
      <c r="NTT124" s="6"/>
      <c r="NTU124" s="6"/>
      <c r="NTV124" s="6"/>
      <c r="NTW124" s="6"/>
      <c r="NTX124" s="6"/>
      <c r="NTY124" s="6"/>
      <c r="NTZ124" s="6"/>
      <c r="NUA124" s="6"/>
      <c r="NUB124" s="6"/>
      <c r="NUC124" s="6"/>
      <c r="NUD124" s="6"/>
      <c r="NUE124" s="6"/>
      <c r="NUF124" s="6"/>
      <c r="NUG124" s="6"/>
      <c r="NUH124" s="6"/>
      <c r="NUI124" s="6"/>
      <c r="NUJ124" s="6"/>
      <c r="NUK124" s="6"/>
      <c r="NUL124" s="6"/>
      <c r="NUM124" s="6"/>
      <c r="NUN124" s="6"/>
      <c r="NUO124" s="6"/>
      <c r="NUP124" s="6"/>
      <c r="NUQ124" s="6"/>
      <c r="NUR124" s="6"/>
      <c r="NUS124" s="6"/>
      <c r="NUT124" s="6"/>
      <c r="NUU124" s="6"/>
      <c r="NUV124" s="6"/>
      <c r="NUW124" s="6"/>
      <c r="NUX124" s="6"/>
      <c r="NUY124" s="6"/>
      <c r="NUZ124" s="6"/>
      <c r="NVA124" s="6"/>
      <c r="NVB124" s="6"/>
      <c r="NVC124" s="6"/>
      <c r="NVD124" s="6"/>
      <c r="NVE124" s="6"/>
      <c r="NVF124" s="6"/>
      <c r="NVG124" s="6"/>
      <c r="NVH124" s="6"/>
      <c r="NVI124" s="6"/>
      <c r="NVJ124" s="6"/>
      <c r="NVK124" s="6"/>
      <c r="NVL124" s="6"/>
      <c r="NVM124" s="6"/>
      <c r="NVN124" s="6"/>
      <c r="NVO124" s="6"/>
      <c r="NVP124" s="6"/>
      <c r="NVQ124" s="6"/>
      <c r="NVR124" s="6"/>
      <c r="NVS124" s="6"/>
      <c r="NVT124" s="6"/>
      <c r="NVU124" s="6"/>
      <c r="NVV124" s="6"/>
      <c r="NVW124" s="6"/>
      <c r="NVX124" s="6"/>
      <c r="NVY124" s="6"/>
      <c r="NVZ124" s="6"/>
      <c r="NWA124" s="6"/>
      <c r="NWB124" s="6"/>
      <c r="NWC124" s="6"/>
      <c r="NWD124" s="6"/>
      <c r="NWE124" s="6"/>
      <c r="NWF124" s="6"/>
      <c r="NWG124" s="6"/>
      <c r="NWH124" s="6"/>
      <c r="NWI124" s="6"/>
      <c r="NWJ124" s="6"/>
      <c r="NWK124" s="6"/>
      <c r="NWL124" s="6"/>
      <c r="NWM124" s="6"/>
      <c r="NWN124" s="6"/>
      <c r="NWO124" s="6"/>
      <c r="NWP124" s="6"/>
      <c r="NWQ124" s="6"/>
      <c r="NWR124" s="6"/>
      <c r="NWS124" s="6"/>
      <c r="NWT124" s="6"/>
      <c r="NWU124" s="6"/>
      <c r="NWV124" s="6"/>
      <c r="NWW124" s="6"/>
      <c r="NWX124" s="6"/>
      <c r="NWY124" s="6"/>
      <c r="NWZ124" s="6"/>
      <c r="NXA124" s="6"/>
      <c r="NXB124" s="6"/>
      <c r="NXC124" s="6"/>
      <c r="NXD124" s="6"/>
      <c r="NXE124" s="6"/>
      <c r="NXF124" s="6"/>
      <c r="NXG124" s="6"/>
      <c r="NXH124" s="6"/>
      <c r="NXI124" s="6"/>
      <c r="NXJ124" s="6"/>
      <c r="NXK124" s="6"/>
      <c r="NXL124" s="6"/>
      <c r="NXM124" s="6"/>
      <c r="NXN124" s="6"/>
      <c r="NXO124" s="6"/>
      <c r="NXP124" s="6"/>
      <c r="NXQ124" s="6"/>
      <c r="NXR124" s="6"/>
      <c r="NXS124" s="6"/>
      <c r="NXT124" s="6"/>
      <c r="NXU124" s="6"/>
      <c r="NXV124" s="6"/>
      <c r="NXW124" s="6"/>
      <c r="NXX124" s="6"/>
      <c r="NXY124" s="6"/>
      <c r="NXZ124" s="6"/>
      <c r="NYA124" s="6"/>
      <c r="NYB124" s="6"/>
      <c r="NYC124" s="6"/>
      <c r="NYD124" s="6"/>
      <c r="NYE124" s="6"/>
      <c r="NYF124" s="6"/>
      <c r="NYG124" s="6"/>
      <c r="NYH124" s="6"/>
      <c r="NYI124" s="6"/>
      <c r="NYJ124" s="6"/>
      <c r="NYK124" s="6"/>
      <c r="NYL124" s="6"/>
      <c r="NYM124" s="6"/>
      <c r="NYN124" s="6"/>
      <c r="NYO124" s="6"/>
      <c r="NYP124" s="6"/>
      <c r="NYQ124" s="6"/>
      <c r="NYR124" s="6"/>
      <c r="NYS124" s="6"/>
      <c r="NYT124" s="6"/>
      <c r="NYU124" s="6"/>
      <c r="NYV124" s="6"/>
      <c r="NYW124" s="6"/>
      <c r="NYX124" s="6"/>
      <c r="NYY124" s="6"/>
      <c r="NYZ124" s="6"/>
      <c r="NZA124" s="6"/>
      <c r="NZB124" s="6"/>
      <c r="NZC124" s="6"/>
      <c r="NZD124" s="6"/>
      <c r="NZE124" s="6"/>
      <c r="NZF124" s="6"/>
      <c r="NZG124" s="6"/>
      <c r="NZH124" s="6"/>
      <c r="NZI124" s="6"/>
      <c r="NZJ124" s="6"/>
      <c r="NZK124" s="6"/>
      <c r="NZL124" s="6"/>
      <c r="NZM124" s="6"/>
      <c r="NZN124" s="6"/>
      <c r="NZO124" s="6"/>
      <c r="NZP124" s="6"/>
      <c r="NZQ124" s="6"/>
      <c r="NZR124" s="6"/>
      <c r="NZS124" s="6"/>
      <c r="NZT124" s="6"/>
      <c r="NZU124" s="6"/>
      <c r="NZV124" s="6"/>
      <c r="NZW124" s="6"/>
      <c r="NZX124" s="6"/>
      <c r="NZY124" s="6"/>
      <c r="NZZ124" s="6"/>
      <c r="OAA124" s="6"/>
      <c r="OAB124" s="6"/>
      <c r="OAC124" s="6"/>
      <c r="OAD124" s="6"/>
      <c r="OAE124" s="6"/>
      <c r="OAF124" s="6"/>
      <c r="OAG124" s="6"/>
      <c r="OAH124" s="6"/>
      <c r="OAI124" s="6"/>
      <c r="OAJ124" s="6"/>
      <c r="OAK124" s="6"/>
      <c r="OAL124" s="6"/>
      <c r="OAM124" s="6"/>
      <c r="OAN124" s="6"/>
      <c r="OAO124" s="6"/>
      <c r="OAP124" s="6"/>
      <c r="OAQ124" s="6"/>
      <c r="OAR124" s="6"/>
      <c r="OAS124" s="6"/>
      <c r="OAT124" s="6"/>
      <c r="OAU124" s="6"/>
      <c r="OAV124" s="6"/>
      <c r="OAW124" s="6"/>
      <c r="OAX124" s="6"/>
      <c r="OAY124" s="6"/>
      <c r="OAZ124" s="6"/>
      <c r="OBA124" s="6"/>
      <c r="OBB124" s="6"/>
      <c r="OBC124" s="6"/>
      <c r="OBD124" s="6"/>
      <c r="OBE124" s="6"/>
      <c r="OBF124" s="6"/>
      <c r="OBG124" s="6"/>
      <c r="OBH124" s="6"/>
      <c r="OBI124" s="6"/>
      <c r="OBJ124" s="6"/>
      <c r="OBK124" s="6"/>
      <c r="OBL124" s="6"/>
      <c r="OBM124" s="6"/>
      <c r="OBN124" s="6"/>
      <c r="OBO124" s="6"/>
      <c r="OBP124" s="6"/>
      <c r="OBQ124" s="6"/>
      <c r="OBR124" s="6"/>
      <c r="OBS124" s="6"/>
      <c r="OBT124" s="6"/>
      <c r="OBU124" s="6"/>
      <c r="OBV124" s="6"/>
      <c r="OBW124" s="6"/>
      <c r="OBX124" s="6"/>
      <c r="OBY124" s="6"/>
      <c r="OBZ124" s="6"/>
      <c r="OCA124" s="6"/>
      <c r="OCB124" s="6"/>
      <c r="OCC124" s="6"/>
      <c r="OCD124" s="6"/>
      <c r="OCE124" s="6"/>
      <c r="OCF124" s="6"/>
      <c r="OCG124" s="6"/>
      <c r="OCH124" s="6"/>
      <c r="OCI124" s="6"/>
      <c r="OCJ124" s="6"/>
      <c r="OCK124" s="6"/>
      <c r="OCL124" s="6"/>
      <c r="OCM124" s="6"/>
      <c r="OCN124" s="6"/>
      <c r="OCO124" s="6"/>
      <c r="OCP124" s="6"/>
      <c r="OCQ124" s="6"/>
      <c r="OCR124" s="6"/>
      <c r="OCS124" s="6"/>
      <c r="OCT124" s="6"/>
      <c r="OCU124" s="6"/>
      <c r="OCV124" s="6"/>
      <c r="OCW124" s="6"/>
      <c r="OCX124" s="6"/>
      <c r="OCY124" s="6"/>
      <c r="OCZ124" s="6"/>
      <c r="ODA124" s="6"/>
      <c r="ODB124" s="6"/>
      <c r="ODC124" s="6"/>
      <c r="ODD124" s="6"/>
      <c r="ODE124" s="6"/>
      <c r="ODF124" s="6"/>
      <c r="ODG124" s="6"/>
      <c r="ODH124" s="6"/>
      <c r="ODI124" s="6"/>
      <c r="ODJ124" s="6"/>
      <c r="ODK124" s="6"/>
      <c r="ODL124" s="6"/>
      <c r="ODM124" s="6"/>
      <c r="ODN124" s="6"/>
      <c r="ODO124" s="6"/>
      <c r="ODP124" s="6"/>
      <c r="ODQ124" s="6"/>
      <c r="ODR124" s="6"/>
      <c r="ODS124" s="6"/>
      <c r="ODT124" s="6"/>
      <c r="ODU124" s="6"/>
      <c r="ODV124" s="6"/>
      <c r="ODW124" s="6"/>
      <c r="ODX124" s="6"/>
      <c r="ODY124" s="6"/>
      <c r="ODZ124" s="6"/>
      <c r="OEA124" s="6"/>
      <c r="OEB124" s="6"/>
      <c r="OEC124" s="6"/>
      <c r="OED124" s="6"/>
      <c r="OEE124" s="6"/>
      <c r="OEF124" s="6"/>
      <c r="OEG124" s="6"/>
      <c r="OEH124" s="6"/>
      <c r="OEI124" s="6"/>
      <c r="OEJ124" s="6"/>
      <c r="OEK124" s="6"/>
      <c r="OEL124" s="6"/>
      <c r="OEM124" s="6"/>
      <c r="OEN124" s="6"/>
      <c r="OEO124" s="6"/>
      <c r="OEP124" s="6"/>
      <c r="OEQ124" s="6"/>
      <c r="OER124" s="6"/>
      <c r="OES124" s="6"/>
      <c r="OET124" s="6"/>
      <c r="OEU124" s="6"/>
      <c r="OEV124" s="6"/>
      <c r="OEW124" s="6"/>
      <c r="OEX124" s="6"/>
      <c r="OEY124" s="6"/>
      <c r="OEZ124" s="6"/>
      <c r="OFA124" s="6"/>
      <c r="OFB124" s="6"/>
      <c r="OFC124" s="6"/>
      <c r="OFD124" s="6"/>
      <c r="OFE124" s="6"/>
      <c r="OFF124" s="6"/>
      <c r="OFG124" s="6"/>
      <c r="OFH124" s="6"/>
      <c r="OFI124" s="6"/>
      <c r="OFJ124" s="6"/>
      <c r="OFK124" s="6"/>
      <c r="OFL124" s="6"/>
      <c r="OFM124" s="6"/>
      <c r="OFN124" s="6"/>
      <c r="OFO124" s="6"/>
      <c r="OFP124" s="6"/>
      <c r="OFQ124" s="6"/>
      <c r="OFR124" s="6"/>
      <c r="OFS124" s="6"/>
      <c r="OFT124" s="6"/>
      <c r="OFU124" s="6"/>
      <c r="OFV124" s="6"/>
      <c r="OFW124" s="6"/>
      <c r="OFX124" s="6"/>
      <c r="OFY124" s="6"/>
      <c r="OFZ124" s="6"/>
      <c r="OGA124" s="6"/>
      <c r="OGB124" s="6"/>
      <c r="OGC124" s="6"/>
      <c r="OGD124" s="6"/>
      <c r="OGE124" s="6"/>
      <c r="OGF124" s="6"/>
      <c r="OGG124" s="6"/>
      <c r="OGH124" s="6"/>
      <c r="OGI124" s="6"/>
      <c r="OGJ124" s="6"/>
      <c r="OGK124" s="6"/>
      <c r="OGL124" s="6"/>
      <c r="OGM124" s="6"/>
      <c r="OGN124" s="6"/>
      <c r="OGO124" s="6"/>
      <c r="OGP124" s="6"/>
      <c r="OGQ124" s="6"/>
      <c r="OGR124" s="6"/>
      <c r="OGS124" s="6"/>
      <c r="OGT124" s="6"/>
      <c r="OGU124" s="6"/>
      <c r="OGV124" s="6"/>
      <c r="OGW124" s="6"/>
      <c r="OGX124" s="6"/>
      <c r="OGY124" s="6"/>
      <c r="OGZ124" s="6"/>
      <c r="OHA124" s="6"/>
      <c r="OHB124" s="6"/>
      <c r="OHC124" s="6"/>
      <c r="OHD124" s="6"/>
      <c r="OHE124" s="6"/>
      <c r="OHF124" s="6"/>
      <c r="OHG124" s="6"/>
      <c r="OHH124" s="6"/>
      <c r="OHI124" s="6"/>
      <c r="OHJ124" s="6"/>
      <c r="OHK124" s="6"/>
      <c r="OHL124" s="6"/>
      <c r="OHM124" s="6"/>
      <c r="OHN124" s="6"/>
      <c r="OHO124" s="6"/>
      <c r="OHP124" s="6"/>
      <c r="OHQ124" s="6"/>
      <c r="OHR124" s="6"/>
      <c r="OHS124" s="6"/>
      <c r="OHT124" s="6"/>
      <c r="OHU124" s="6"/>
      <c r="OHV124" s="6"/>
      <c r="OHW124" s="6"/>
      <c r="OHX124" s="6"/>
      <c r="OHY124" s="6"/>
      <c r="OHZ124" s="6"/>
      <c r="OIA124" s="6"/>
      <c r="OIB124" s="6"/>
      <c r="OIC124" s="6"/>
      <c r="OID124" s="6"/>
      <c r="OIE124" s="6"/>
      <c r="OIF124" s="6"/>
      <c r="OIG124" s="6"/>
      <c r="OIH124" s="6"/>
      <c r="OII124" s="6"/>
      <c r="OIJ124" s="6"/>
      <c r="OIK124" s="6"/>
      <c r="OIL124" s="6"/>
      <c r="OIM124" s="6"/>
      <c r="OIN124" s="6"/>
      <c r="OIO124" s="6"/>
      <c r="OIP124" s="6"/>
      <c r="OIQ124" s="6"/>
      <c r="OIR124" s="6"/>
      <c r="OIS124" s="6"/>
      <c r="OIT124" s="6"/>
      <c r="OIU124" s="6"/>
      <c r="OIV124" s="6"/>
      <c r="OIW124" s="6"/>
      <c r="OIX124" s="6"/>
      <c r="OIY124" s="6"/>
      <c r="OIZ124" s="6"/>
      <c r="OJA124" s="6"/>
      <c r="OJB124" s="6"/>
      <c r="OJC124" s="6"/>
      <c r="OJD124" s="6"/>
      <c r="OJE124" s="6"/>
      <c r="OJF124" s="6"/>
      <c r="OJG124" s="6"/>
      <c r="OJH124" s="6"/>
      <c r="OJI124" s="6"/>
      <c r="OJJ124" s="6"/>
      <c r="OJK124" s="6"/>
      <c r="OJL124" s="6"/>
      <c r="OJM124" s="6"/>
      <c r="OJN124" s="6"/>
      <c r="OJO124" s="6"/>
      <c r="OJP124" s="6"/>
      <c r="OJQ124" s="6"/>
      <c r="OJR124" s="6"/>
      <c r="OJS124" s="6"/>
      <c r="OJT124" s="6"/>
      <c r="OJU124" s="6"/>
      <c r="OJV124" s="6"/>
      <c r="OJW124" s="6"/>
      <c r="OJX124" s="6"/>
      <c r="OJY124" s="6"/>
      <c r="OJZ124" s="6"/>
      <c r="OKA124" s="6"/>
      <c r="OKB124" s="6"/>
      <c r="OKC124" s="6"/>
      <c r="OKD124" s="6"/>
      <c r="OKE124" s="6"/>
      <c r="OKF124" s="6"/>
      <c r="OKG124" s="6"/>
      <c r="OKH124" s="6"/>
      <c r="OKI124" s="6"/>
      <c r="OKJ124" s="6"/>
      <c r="OKK124" s="6"/>
      <c r="OKL124" s="6"/>
      <c r="OKM124" s="6"/>
      <c r="OKN124" s="6"/>
      <c r="OKO124" s="6"/>
      <c r="OKP124" s="6"/>
      <c r="OKQ124" s="6"/>
      <c r="OKR124" s="6"/>
      <c r="OKS124" s="6"/>
      <c r="OKT124" s="6"/>
      <c r="OKU124" s="6"/>
      <c r="OKV124" s="6"/>
      <c r="OKW124" s="6"/>
      <c r="OKX124" s="6"/>
      <c r="OKY124" s="6"/>
      <c r="OKZ124" s="6"/>
      <c r="OLA124" s="6"/>
      <c r="OLB124" s="6"/>
      <c r="OLC124" s="6"/>
      <c r="OLD124" s="6"/>
      <c r="OLE124" s="6"/>
      <c r="OLF124" s="6"/>
      <c r="OLG124" s="6"/>
      <c r="OLH124" s="6"/>
      <c r="OLI124" s="6"/>
      <c r="OLJ124" s="6"/>
      <c r="OLK124" s="6"/>
      <c r="OLL124" s="6"/>
      <c r="OLM124" s="6"/>
      <c r="OLN124" s="6"/>
      <c r="OLO124" s="6"/>
      <c r="OLP124" s="6"/>
      <c r="OLQ124" s="6"/>
      <c r="OLR124" s="6"/>
      <c r="OLS124" s="6"/>
      <c r="OLT124" s="6"/>
      <c r="OLU124" s="6"/>
      <c r="OLV124" s="6"/>
      <c r="OLW124" s="6"/>
      <c r="OLX124" s="6"/>
      <c r="OLY124" s="6"/>
      <c r="OLZ124" s="6"/>
      <c r="OMA124" s="6"/>
      <c r="OMB124" s="6"/>
      <c r="OMC124" s="6"/>
      <c r="OMD124" s="6"/>
      <c r="OME124" s="6"/>
      <c r="OMF124" s="6"/>
      <c r="OMG124" s="6"/>
      <c r="OMH124" s="6"/>
      <c r="OMI124" s="6"/>
      <c r="OMJ124" s="6"/>
      <c r="OMK124" s="6"/>
      <c r="OML124" s="6"/>
      <c r="OMM124" s="6"/>
      <c r="OMN124" s="6"/>
      <c r="OMO124" s="6"/>
      <c r="OMP124" s="6"/>
      <c r="OMQ124" s="6"/>
      <c r="OMR124" s="6"/>
      <c r="OMS124" s="6"/>
      <c r="OMT124" s="6"/>
      <c r="OMU124" s="6"/>
      <c r="OMV124" s="6"/>
      <c r="OMW124" s="6"/>
      <c r="OMX124" s="6"/>
      <c r="OMY124" s="6"/>
      <c r="OMZ124" s="6"/>
      <c r="ONA124" s="6"/>
      <c r="ONB124" s="6"/>
      <c r="ONC124" s="6"/>
      <c r="OND124" s="6"/>
      <c r="ONE124" s="6"/>
      <c r="ONF124" s="6"/>
      <c r="ONG124" s="6"/>
      <c r="ONH124" s="6"/>
      <c r="ONI124" s="6"/>
      <c r="ONJ124" s="6"/>
      <c r="ONK124" s="6"/>
      <c r="ONL124" s="6"/>
      <c r="ONM124" s="6"/>
      <c r="ONN124" s="6"/>
      <c r="ONO124" s="6"/>
      <c r="ONP124" s="6"/>
      <c r="ONQ124" s="6"/>
      <c r="ONR124" s="6"/>
      <c r="ONS124" s="6"/>
      <c r="ONT124" s="6"/>
      <c r="ONU124" s="6"/>
      <c r="ONV124" s="6"/>
      <c r="ONW124" s="6"/>
      <c r="ONX124" s="6"/>
      <c r="ONY124" s="6"/>
      <c r="ONZ124" s="6"/>
      <c r="OOA124" s="6"/>
      <c r="OOB124" s="6"/>
      <c r="OOC124" s="6"/>
      <c r="OOD124" s="6"/>
      <c r="OOE124" s="6"/>
      <c r="OOF124" s="6"/>
      <c r="OOG124" s="6"/>
      <c r="OOH124" s="6"/>
      <c r="OOI124" s="6"/>
      <c r="OOJ124" s="6"/>
      <c r="OOK124" s="6"/>
      <c r="OOL124" s="6"/>
      <c r="OOM124" s="6"/>
      <c r="OON124" s="6"/>
      <c r="OOO124" s="6"/>
      <c r="OOP124" s="6"/>
      <c r="OOQ124" s="6"/>
      <c r="OOR124" s="6"/>
      <c r="OOS124" s="6"/>
      <c r="OOT124" s="6"/>
      <c r="OOU124" s="6"/>
      <c r="OOV124" s="6"/>
      <c r="OOW124" s="6"/>
      <c r="OOX124" s="6"/>
      <c r="OOY124" s="6"/>
      <c r="OOZ124" s="6"/>
      <c r="OPA124" s="6"/>
      <c r="OPB124" s="6"/>
      <c r="OPC124" s="6"/>
      <c r="OPD124" s="6"/>
      <c r="OPE124" s="6"/>
      <c r="OPF124" s="6"/>
      <c r="OPG124" s="6"/>
      <c r="OPH124" s="6"/>
      <c r="OPI124" s="6"/>
      <c r="OPJ124" s="6"/>
      <c r="OPK124" s="6"/>
      <c r="OPL124" s="6"/>
      <c r="OPM124" s="6"/>
      <c r="OPN124" s="6"/>
      <c r="OPO124" s="6"/>
      <c r="OPP124" s="6"/>
      <c r="OPQ124" s="6"/>
      <c r="OPR124" s="6"/>
      <c r="OPS124" s="6"/>
      <c r="OPT124" s="6"/>
      <c r="OPU124" s="6"/>
      <c r="OPV124" s="6"/>
      <c r="OPW124" s="6"/>
      <c r="OPX124" s="6"/>
      <c r="OPY124" s="6"/>
      <c r="OPZ124" s="6"/>
      <c r="OQA124" s="6"/>
      <c r="OQB124" s="6"/>
      <c r="OQC124" s="6"/>
      <c r="OQD124" s="6"/>
      <c r="OQE124" s="6"/>
      <c r="OQF124" s="6"/>
      <c r="OQG124" s="6"/>
      <c r="OQH124" s="6"/>
      <c r="OQI124" s="6"/>
      <c r="OQJ124" s="6"/>
      <c r="OQK124" s="6"/>
      <c r="OQL124" s="6"/>
      <c r="OQM124" s="6"/>
      <c r="OQN124" s="6"/>
      <c r="OQO124" s="6"/>
      <c r="OQP124" s="6"/>
      <c r="OQQ124" s="6"/>
      <c r="OQR124" s="6"/>
      <c r="OQS124" s="6"/>
      <c r="OQT124" s="6"/>
      <c r="OQU124" s="6"/>
      <c r="OQV124" s="6"/>
      <c r="OQW124" s="6"/>
      <c r="OQX124" s="6"/>
      <c r="OQY124" s="6"/>
      <c r="OQZ124" s="6"/>
      <c r="ORA124" s="6"/>
      <c r="ORB124" s="6"/>
      <c r="ORC124" s="6"/>
      <c r="ORD124" s="6"/>
      <c r="ORE124" s="6"/>
      <c r="ORF124" s="6"/>
      <c r="ORG124" s="6"/>
      <c r="ORH124" s="6"/>
      <c r="ORI124" s="6"/>
      <c r="ORJ124" s="6"/>
      <c r="ORK124" s="6"/>
      <c r="ORL124" s="6"/>
      <c r="ORM124" s="6"/>
      <c r="ORN124" s="6"/>
      <c r="ORO124" s="6"/>
      <c r="ORP124" s="6"/>
      <c r="ORQ124" s="6"/>
      <c r="ORR124" s="6"/>
      <c r="ORS124" s="6"/>
      <c r="ORT124" s="6"/>
      <c r="ORU124" s="6"/>
      <c r="ORV124" s="6"/>
      <c r="ORW124" s="6"/>
      <c r="ORX124" s="6"/>
      <c r="ORY124" s="6"/>
      <c r="ORZ124" s="6"/>
      <c r="OSA124" s="6"/>
      <c r="OSB124" s="6"/>
      <c r="OSC124" s="6"/>
      <c r="OSD124" s="6"/>
      <c r="OSE124" s="6"/>
      <c r="OSF124" s="6"/>
      <c r="OSG124" s="6"/>
      <c r="OSH124" s="6"/>
      <c r="OSI124" s="6"/>
      <c r="OSJ124" s="6"/>
      <c r="OSK124" s="6"/>
      <c r="OSL124" s="6"/>
      <c r="OSM124" s="6"/>
      <c r="OSN124" s="6"/>
      <c r="OSO124" s="6"/>
      <c r="OSP124" s="6"/>
      <c r="OSQ124" s="6"/>
      <c r="OSR124" s="6"/>
      <c r="OSS124" s="6"/>
      <c r="OST124" s="6"/>
      <c r="OSU124" s="6"/>
      <c r="OSV124" s="6"/>
      <c r="OSW124" s="6"/>
      <c r="OSX124" s="6"/>
      <c r="OSY124" s="6"/>
      <c r="OSZ124" s="6"/>
      <c r="OTA124" s="6"/>
      <c r="OTB124" s="6"/>
      <c r="OTC124" s="6"/>
      <c r="OTD124" s="6"/>
      <c r="OTE124" s="6"/>
      <c r="OTF124" s="6"/>
      <c r="OTG124" s="6"/>
      <c r="OTH124" s="6"/>
      <c r="OTI124" s="6"/>
      <c r="OTJ124" s="6"/>
      <c r="OTK124" s="6"/>
      <c r="OTL124" s="6"/>
      <c r="OTM124" s="6"/>
      <c r="OTN124" s="6"/>
      <c r="OTO124" s="6"/>
      <c r="OTP124" s="6"/>
      <c r="OTQ124" s="6"/>
      <c r="OTR124" s="6"/>
      <c r="OTS124" s="6"/>
      <c r="OTT124" s="6"/>
      <c r="OTU124" s="6"/>
      <c r="OTV124" s="6"/>
      <c r="OTW124" s="6"/>
      <c r="OTX124" s="6"/>
      <c r="OTY124" s="6"/>
      <c r="OTZ124" s="6"/>
      <c r="OUA124" s="6"/>
      <c r="OUB124" s="6"/>
      <c r="OUC124" s="6"/>
      <c r="OUD124" s="6"/>
      <c r="OUE124" s="6"/>
      <c r="OUF124" s="6"/>
      <c r="OUG124" s="6"/>
      <c r="OUH124" s="6"/>
      <c r="OUI124" s="6"/>
      <c r="OUJ124" s="6"/>
      <c r="OUK124" s="6"/>
      <c r="OUL124" s="6"/>
      <c r="OUM124" s="6"/>
      <c r="OUN124" s="6"/>
      <c r="OUO124" s="6"/>
      <c r="OUP124" s="6"/>
      <c r="OUQ124" s="6"/>
      <c r="OUR124" s="6"/>
      <c r="OUS124" s="6"/>
      <c r="OUT124" s="6"/>
      <c r="OUU124" s="6"/>
      <c r="OUV124" s="6"/>
      <c r="OUW124" s="6"/>
      <c r="OUX124" s="6"/>
      <c r="OUY124" s="6"/>
      <c r="OUZ124" s="6"/>
      <c r="OVA124" s="6"/>
      <c r="OVB124" s="6"/>
      <c r="OVC124" s="6"/>
      <c r="OVD124" s="6"/>
      <c r="OVE124" s="6"/>
      <c r="OVF124" s="6"/>
      <c r="OVG124" s="6"/>
      <c r="OVH124" s="6"/>
      <c r="OVI124" s="6"/>
      <c r="OVJ124" s="6"/>
      <c r="OVK124" s="6"/>
      <c r="OVL124" s="6"/>
      <c r="OVM124" s="6"/>
      <c r="OVN124" s="6"/>
      <c r="OVO124" s="6"/>
      <c r="OVP124" s="6"/>
      <c r="OVQ124" s="6"/>
      <c r="OVR124" s="6"/>
      <c r="OVS124" s="6"/>
      <c r="OVT124" s="6"/>
      <c r="OVU124" s="6"/>
      <c r="OVV124" s="6"/>
      <c r="OVW124" s="6"/>
      <c r="OVX124" s="6"/>
      <c r="OVY124" s="6"/>
      <c r="OVZ124" s="6"/>
      <c r="OWA124" s="6"/>
      <c r="OWB124" s="6"/>
      <c r="OWC124" s="6"/>
      <c r="OWD124" s="6"/>
      <c r="OWE124" s="6"/>
      <c r="OWF124" s="6"/>
      <c r="OWG124" s="6"/>
      <c r="OWH124" s="6"/>
      <c r="OWI124" s="6"/>
      <c r="OWJ124" s="6"/>
      <c r="OWK124" s="6"/>
      <c r="OWL124" s="6"/>
      <c r="OWM124" s="6"/>
      <c r="OWN124" s="6"/>
      <c r="OWO124" s="6"/>
      <c r="OWP124" s="6"/>
      <c r="OWQ124" s="6"/>
      <c r="OWR124" s="6"/>
      <c r="OWS124" s="6"/>
      <c r="OWT124" s="6"/>
      <c r="OWU124" s="6"/>
      <c r="OWV124" s="6"/>
      <c r="OWW124" s="6"/>
      <c r="OWX124" s="6"/>
      <c r="OWY124" s="6"/>
      <c r="OWZ124" s="6"/>
      <c r="OXA124" s="6"/>
      <c r="OXB124" s="6"/>
      <c r="OXC124" s="6"/>
      <c r="OXD124" s="6"/>
      <c r="OXE124" s="6"/>
      <c r="OXF124" s="6"/>
      <c r="OXG124" s="6"/>
      <c r="OXH124" s="6"/>
      <c r="OXI124" s="6"/>
      <c r="OXJ124" s="6"/>
      <c r="OXK124" s="6"/>
      <c r="OXL124" s="6"/>
      <c r="OXM124" s="6"/>
      <c r="OXN124" s="6"/>
      <c r="OXO124" s="6"/>
      <c r="OXP124" s="6"/>
      <c r="OXQ124" s="6"/>
      <c r="OXR124" s="6"/>
      <c r="OXS124" s="6"/>
      <c r="OXT124" s="6"/>
      <c r="OXU124" s="6"/>
      <c r="OXV124" s="6"/>
      <c r="OXW124" s="6"/>
      <c r="OXX124" s="6"/>
      <c r="OXY124" s="6"/>
      <c r="OXZ124" s="6"/>
      <c r="OYA124" s="6"/>
      <c r="OYB124" s="6"/>
      <c r="OYC124" s="6"/>
      <c r="OYD124" s="6"/>
      <c r="OYE124" s="6"/>
      <c r="OYF124" s="6"/>
      <c r="OYG124" s="6"/>
      <c r="OYH124" s="6"/>
      <c r="OYI124" s="6"/>
      <c r="OYJ124" s="6"/>
      <c r="OYK124" s="6"/>
      <c r="OYL124" s="6"/>
      <c r="OYM124" s="6"/>
      <c r="OYN124" s="6"/>
      <c r="OYO124" s="6"/>
      <c r="OYP124" s="6"/>
      <c r="OYQ124" s="6"/>
      <c r="OYR124" s="6"/>
      <c r="OYS124" s="6"/>
      <c r="OYT124" s="6"/>
      <c r="OYU124" s="6"/>
      <c r="OYV124" s="6"/>
      <c r="OYW124" s="6"/>
      <c r="OYX124" s="6"/>
      <c r="OYY124" s="6"/>
      <c r="OYZ124" s="6"/>
      <c r="OZA124" s="6"/>
      <c r="OZB124" s="6"/>
      <c r="OZC124" s="6"/>
      <c r="OZD124" s="6"/>
      <c r="OZE124" s="6"/>
      <c r="OZF124" s="6"/>
      <c r="OZG124" s="6"/>
      <c r="OZH124" s="6"/>
      <c r="OZI124" s="6"/>
      <c r="OZJ124" s="6"/>
      <c r="OZK124" s="6"/>
      <c r="OZL124" s="6"/>
      <c r="OZM124" s="6"/>
      <c r="OZN124" s="6"/>
      <c r="OZO124" s="6"/>
      <c r="OZP124" s="6"/>
      <c r="OZQ124" s="6"/>
      <c r="OZR124" s="6"/>
      <c r="OZS124" s="6"/>
      <c r="OZT124" s="6"/>
      <c r="OZU124" s="6"/>
      <c r="OZV124" s="6"/>
      <c r="OZW124" s="6"/>
      <c r="OZX124" s="6"/>
      <c r="OZY124" s="6"/>
      <c r="OZZ124" s="6"/>
      <c r="PAA124" s="6"/>
      <c r="PAB124" s="6"/>
      <c r="PAC124" s="6"/>
      <c r="PAD124" s="6"/>
      <c r="PAE124" s="6"/>
      <c r="PAF124" s="6"/>
      <c r="PAG124" s="6"/>
      <c r="PAH124" s="6"/>
      <c r="PAI124" s="6"/>
      <c r="PAJ124" s="6"/>
      <c r="PAK124" s="6"/>
      <c r="PAL124" s="6"/>
      <c r="PAM124" s="6"/>
      <c r="PAN124" s="6"/>
      <c r="PAO124" s="6"/>
      <c r="PAP124" s="6"/>
      <c r="PAQ124" s="6"/>
      <c r="PAR124" s="6"/>
      <c r="PAS124" s="6"/>
      <c r="PAT124" s="6"/>
      <c r="PAU124" s="6"/>
      <c r="PAV124" s="6"/>
      <c r="PAW124" s="6"/>
      <c r="PAX124" s="6"/>
      <c r="PAY124" s="6"/>
      <c r="PAZ124" s="6"/>
      <c r="PBA124" s="6"/>
      <c r="PBB124" s="6"/>
      <c r="PBC124" s="6"/>
      <c r="PBD124" s="6"/>
      <c r="PBE124" s="6"/>
      <c r="PBF124" s="6"/>
      <c r="PBG124" s="6"/>
      <c r="PBH124" s="6"/>
      <c r="PBI124" s="6"/>
      <c r="PBJ124" s="6"/>
      <c r="PBK124" s="6"/>
      <c r="PBL124" s="6"/>
      <c r="PBM124" s="6"/>
      <c r="PBN124" s="6"/>
      <c r="PBO124" s="6"/>
      <c r="PBP124" s="6"/>
      <c r="PBQ124" s="6"/>
      <c r="PBR124" s="6"/>
      <c r="PBS124" s="6"/>
      <c r="PBT124" s="6"/>
      <c r="PBU124" s="6"/>
      <c r="PBV124" s="6"/>
      <c r="PBW124" s="6"/>
      <c r="PBX124" s="6"/>
      <c r="PBY124" s="6"/>
      <c r="PBZ124" s="6"/>
      <c r="PCA124" s="6"/>
      <c r="PCB124" s="6"/>
      <c r="PCC124" s="6"/>
      <c r="PCD124" s="6"/>
      <c r="PCE124" s="6"/>
      <c r="PCF124" s="6"/>
      <c r="PCG124" s="6"/>
      <c r="PCH124" s="6"/>
      <c r="PCI124" s="6"/>
      <c r="PCJ124" s="6"/>
      <c r="PCK124" s="6"/>
      <c r="PCL124" s="6"/>
      <c r="PCM124" s="6"/>
      <c r="PCN124" s="6"/>
      <c r="PCO124" s="6"/>
      <c r="PCP124" s="6"/>
      <c r="PCQ124" s="6"/>
      <c r="PCR124" s="6"/>
      <c r="PCS124" s="6"/>
      <c r="PCT124" s="6"/>
      <c r="PCU124" s="6"/>
      <c r="PCV124" s="6"/>
      <c r="PCW124" s="6"/>
      <c r="PCX124" s="6"/>
      <c r="PCY124" s="6"/>
      <c r="PCZ124" s="6"/>
      <c r="PDA124" s="6"/>
      <c r="PDB124" s="6"/>
      <c r="PDC124" s="6"/>
      <c r="PDD124" s="6"/>
      <c r="PDE124" s="6"/>
      <c r="PDF124" s="6"/>
      <c r="PDG124" s="6"/>
      <c r="PDH124" s="6"/>
      <c r="PDI124" s="6"/>
      <c r="PDJ124" s="6"/>
      <c r="PDK124" s="6"/>
      <c r="PDL124" s="6"/>
      <c r="PDM124" s="6"/>
      <c r="PDN124" s="6"/>
      <c r="PDO124" s="6"/>
      <c r="PDP124" s="6"/>
      <c r="PDQ124" s="6"/>
      <c r="PDR124" s="6"/>
      <c r="PDS124" s="6"/>
      <c r="PDT124" s="6"/>
      <c r="PDU124" s="6"/>
      <c r="PDV124" s="6"/>
      <c r="PDW124" s="6"/>
      <c r="PDX124" s="6"/>
      <c r="PDY124" s="6"/>
      <c r="PDZ124" s="6"/>
      <c r="PEA124" s="6"/>
      <c r="PEB124" s="6"/>
      <c r="PEC124" s="6"/>
      <c r="PED124" s="6"/>
      <c r="PEE124" s="6"/>
      <c r="PEF124" s="6"/>
      <c r="PEG124" s="6"/>
      <c r="PEH124" s="6"/>
      <c r="PEI124" s="6"/>
      <c r="PEJ124" s="6"/>
      <c r="PEK124" s="6"/>
      <c r="PEL124" s="6"/>
      <c r="PEM124" s="6"/>
      <c r="PEN124" s="6"/>
      <c r="PEO124" s="6"/>
      <c r="PEP124" s="6"/>
      <c r="PEQ124" s="6"/>
      <c r="PER124" s="6"/>
      <c r="PES124" s="6"/>
      <c r="PET124" s="6"/>
      <c r="PEU124" s="6"/>
      <c r="PEV124" s="6"/>
      <c r="PEW124" s="6"/>
      <c r="PEX124" s="6"/>
      <c r="PEY124" s="6"/>
      <c r="PEZ124" s="6"/>
      <c r="PFA124" s="6"/>
      <c r="PFB124" s="6"/>
      <c r="PFC124" s="6"/>
      <c r="PFD124" s="6"/>
      <c r="PFE124" s="6"/>
      <c r="PFF124" s="6"/>
      <c r="PFG124" s="6"/>
      <c r="PFH124" s="6"/>
      <c r="PFI124" s="6"/>
      <c r="PFJ124" s="6"/>
      <c r="PFK124" s="6"/>
      <c r="PFL124" s="6"/>
      <c r="PFM124" s="6"/>
      <c r="PFN124" s="6"/>
      <c r="PFO124" s="6"/>
      <c r="PFP124" s="6"/>
      <c r="PFQ124" s="6"/>
      <c r="PFR124" s="6"/>
      <c r="PFS124" s="6"/>
      <c r="PFT124" s="6"/>
      <c r="PFU124" s="6"/>
      <c r="PFV124" s="6"/>
      <c r="PFW124" s="6"/>
      <c r="PFX124" s="6"/>
      <c r="PFY124" s="6"/>
      <c r="PFZ124" s="6"/>
      <c r="PGA124" s="6"/>
      <c r="PGB124" s="6"/>
      <c r="PGC124" s="6"/>
      <c r="PGD124" s="6"/>
      <c r="PGE124" s="6"/>
      <c r="PGF124" s="6"/>
      <c r="PGG124" s="6"/>
      <c r="PGH124" s="6"/>
      <c r="PGI124" s="6"/>
      <c r="PGJ124" s="6"/>
      <c r="PGK124" s="6"/>
      <c r="PGL124" s="6"/>
      <c r="PGM124" s="6"/>
      <c r="PGN124" s="6"/>
      <c r="PGO124" s="6"/>
      <c r="PGP124" s="6"/>
      <c r="PGQ124" s="6"/>
      <c r="PGR124" s="6"/>
      <c r="PGS124" s="6"/>
      <c r="PGT124" s="6"/>
      <c r="PGU124" s="6"/>
      <c r="PGV124" s="6"/>
      <c r="PGW124" s="6"/>
      <c r="PGX124" s="6"/>
      <c r="PGY124" s="6"/>
      <c r="PGZ124" s="6"/>
      <c r="PHA124" s="6"/>
      <c r="PHB124" s="6"/>
      <c r="PHC124" s="6"/>
      <c r="PHD124" s="6"/>
      <c r="PHE124" s="6"/>
      <c r="PHF124" s="6"/>
      <c r="PHG124" s="6"/>
      <c r="PHH124" s="6"/>
      <c r="PHI124" s="6"/>
      <c r="PHJ124" s="6"/>
      <c r="PHK124" s="6"/>
      <c r="PHL124" s="6"/>
      <c r="PHM124" s="6"/>
      <c r="PHN124" s="6"/>
      <c r="PHO124" s="6"/>
      <c r="PHP124" s="6"/>
      <c r="PHQ124" s="6"/>
      <c r="PHR124" s="6"/>
      <c r="PHS124" s="6"/>
      <c r="PHT124" s="6"/>
      <c r="PHU124" s="6"/>
      <c r="PHV124" s="6"/>
      <c r="PHW124" s="6"/>
      <c r="PHX124" s="6"/>
      <c r="PHY124" s="6"/>
      <c r="PHZ124" s="6"/>
      <c r="PIA124" s="6"/>
      <c r="PIB124" s="6"/>
      <c r="PIC124" s="6"/>
      <c r="PID124" s="6"/>
      <c r="PIE124" s="6"/>
      <c r="PIF124" s="6"/>
      <c r="PIG124" s="6"/>
      <c r="PIH124" s="6"/>
      <c r="PII124" s="6"/>
      <c r="PIJ124" s="6"/>
      <c r="PIK124" s="6"/>
      <c r="PIL124" s="6"/>
      <c r="PIM124" s="6"/>
      <c r="PIN124" s="6"/>
      <c r="PIO124" s="6"/>
      <c r="PIP124" s="6"/>
      <c r="PIQ124" s="6"/>
      <c r="PIR124" s="6"/>
      <c r="PIS124" s="6"/>
      <c r="PIT124" s="6"/>
      <c r="PIU124" s="6"/>
      <c r="PIV124" s="6"/>
      <c r="PIW124" s="6"/>
      <c r="PIX124" s="6"/>
      <c r="PIY124" s="6"/>
      <c r="PIZ124" s="6"/>
      <c r="PJA124" s="6"/>
      <c r="PJB124" s="6"/>
      <c r="PJC124" s="6"/>
      <c r="PJD124" s="6"/>
      <c r="PJE124" s="6"/>
      <c r="PJF124" s="6"/>
      <c r="PJG124" s="6"/>
      <c r="PJH124" s="6"/>
      <c r="PJI124" s="6"/>
      <c r="PJJ124" s="6"/>
      <c r="PJK124" s="6"/>
      <c r="PJL124" s="6"/>
      <c r="PJM124" s="6"/>
      <c r="PJN124" s="6"/>
      <c r="PJO124" s="6"/>
      <c r="PJP124" s="6"/>
      <c r="PJQ124" s="6"/>
      <c r="PJR124" s="6"/>
      <c r="PJS124" s="6"/>
      <c r="PJT124" s="6"/>
      <c r="PJU124" s="6"/>
      <c r="PJV124" s="6"/>
      <c r="PJW124" s="6"/>
      <c r="PJX124" s="6"/>
      <c r="PJY124" s="6"/>
      <c r="PJZ124" s="6"/>
      <c r="PKA124" s="6"/>
      <c r="PKB124" s="6"/>
      <c r="PKC124" s="6"/>
      <c r="PKD124" s="6"/>
      <c r="PKE124" s="6"/>
      <c r="PKF124" s="6"/>
      <c r="PKG124" s="6"/>
      <c r="PKH124" s="6"/>
      <c r="PKI124" s="6"/>
      <c r="PKJ124" s="6"/>
      <c r="PKK124" s="6"/>
      <c r="PKL124" s="6"/>
      <c r="PKM124" s="6"/>
      <c r="PKN124" s="6"/>
      <c r="PKO124" s="6"/>
      <c r="PKP124" s="6"/>
      <c r="PKQ124" s="6"/>
      <c r="PKR124" s="6"/>
      <c r="PKS124" s="6"/>
      <c r="PKT124" s="6"/>
      <c r="PKU124" s="6"/>
      <c r="PKV124" s="6"/>
      <c r="PKW124" s="6"/>
      <c r="PKX124" s="6"/>
      <c r="PKY124" s="6"/>
      <c r="PKZ124" s="6"/>
      <c r="PLA124" s="6"/>
      <c r="PLB124" s="6"/>
      <c r="PLC124" s="6"/>
      <c r="PLD124" s="6"/>
      <c r="PLE124" s="6"/>
      <c r="PLF124" s="6"/>
      <c r="PLG124" s="6"/>
      <c r="PLH124" s="6"/>
      <c r="PLI124" s="6"/>
      <c r="PLJ124" s="6"/>
      <c r="PLK124" s="6"/>
      <c r="PLL124" s="6"/>
      <c r="PLM124" s="6"/>
      <c r="PLN124" s="6"/>
      <c r="PLO124" s="6"/>
      <c r="PLP124" s="6"/>
      <c r="PLQ124" s="6"/>
      <c r="PLR124" s="6"/>
      <c r="PLS124" s="6"/>
      <c r="PLT124" s="6"/>
      <c r="PLU124" s="6"/>
      <c r="PLV124" s="6"/>
      <c r="PLW124" s="6"/>
      <c r="PLX124" s="6"/>
      <c r="PLY124" s="6"/>
      <c r="PLZ124" s="6"/>
      <c r="PMA124" s="6"/>
      <c r="PMB124" s="6"/>
      <c r="PMC124" s="6"/>
      <c r="PMD124" s="6"/>
      <c r="PME124" s="6"/>
      <c r="PMF124" s="6"/>
      <c r="PMG124" s="6"/>
      <c r="PMH124" s="6"/>
      <c r="PMI124" s="6"/>
      <c r="PMJ124" s="6"/>
      <c r="PMK124" s="6"/>
      <c r="PML124" s="6"/>
      <c r="PMM124" s="6"/>
      <c r="PMN124" s="6"/>
      <c r="PMO124" s="6"/>
      <c r="PMP124" s="6"/>
      <c r="PMQ124" s="6"/>
      <c r="PMR124" s="6"/>
      <c r="PMS124" s="6"/>
      <c r="PMT124" s="6"/>
      <c r="PMU124" s="6"/>
      <c r="PMV124" s="6"/>
      <c r="PMW124" s="6"/>
      <c r="PMX124" s="6"/>
      <c r="PMY124" s="6"/>
      <c r="PMZ124" s="6"/>
      <c r="PNA124" s="6"/>
      <c r="PNB124" s="6"/>
      <c r="PNC124" s="6"/>
      <c r="PND124" s="6"/>
      <c r="PNE124" s="6"/>
      <c r="PNF124" s="6"/>
      <c r="PNG124" s="6"/>
      <c r="PNH124" s="6"/>
      <c r="PNI124" s="6"/>
      <c r="PNJ124" s="6"/>
      <c r="PNK124" s="6"/>
      <c r="PNL124" s="6"/>
      <c r="PNM124" s="6"/>
      <c r="PNN124" s="6"/>
      <c r="PNO124" s="6"/>
      <c r="PNP124" s="6"/>
      <c r="PNQ124" s="6"/>
      <c r="PNR124" s="6"/>
      <c r="PNS124" s="6"/>
      <c r="PNT124" s="6"/>
      <c r="PNU124" s="6"/>
      <c r="PNV124" s="6"/>
      <c r="PNW124" s="6"/>
      <c r="PNX124" s="6"/>
      <c r="PNY124" s="6"/>
      <c r="PNZ124" s="6"/>
      <c r="POA124" s="6"/>
      <c r="POB124" s="6"/>
      <c r="POC124" s="6"/>
      <c r="POD124" s="6"/>
      <c r="POE124" s="6"/>
      <c r="POF124" s="6"/>
      <c r="POG124" s="6"/>
      <c r="POH124" s="6"/>
      <c r="POI124" s="6"/>
      <c r="POJ124" s="6"/>
      <c r="POK124" s="6"/>
      <c r="POL124" s="6"/>
      <c r="POM124" s="6"/>
      <c r="PON124" s="6"/>
      <c r="POO124" s="6"/>
      <c r="POP124" s="6"/>
      <c r="POQ124" s="6"/>
      <c r="POR124" s="6"/>
      <c r="POS124" s="6"/>
      <c r="POT124" s="6"/>
      <c r="POU124" s="6"/>
      <c r="POV124" s="6"/>
      <c r="POW124" s="6"/>
      <c r="POX124" s="6"/>
      <c r="POY124" s="6"/>
      <c r="POZ124" s="6"/>
      <c r="PPA124" s="6"/>
      <c r="PPB124" s="6"/>
      <c r="PPC124" s="6"/>
      <c r="PPD124" s="6"/>
      <c r="PPE124" s="6"/>
      <c r="PPF124" s="6"/>
      <c r="PPG124" s="6"/>
      <c r="PPH124" s="6"/>
      <c r="PPI124" s="6"/>
      <c r="PPJ124" s="6"/>
      <c r="PPK124" s="6"/>
      <c r="PPL124" s="6"/>
      <c r="PPM124" s="6"/>
      <c r="PPN124" s="6"/>
      <c r="PPO124" s="6"/>
      <c r="PPP124" s="6"/>
      <c r="PPQ124" s="6"/>
      <c r="PPR124" s="6"/>
      <c r="PPS124" s="6"/>
      <c r="PPT124" s="6"/>
      <c r="PPU124" s="6"/>
      <c r="PPV124" s="6"/>
      <c r="PPW124" s="6"/>
      <c r="PPX124" s="6"/>
      <c r="PPY124" s="6"/>
      <c r="PPZ124" s="6"/>
      <c r="PQA124" s="6"/>
      <c r="PQB124" s="6"/>
      <c r="PQC124" s="6"/>
      <c r="PQD124" s="6"/>
      <c r="PQE124" s="6"/>
      <c r="PQF124" s="6"/>
      <c r="PQG124" s="6"/>
      <c r="PQH124" s="6"/>
      <c r="PQI124" s="6"/>
      <c r="PQJ124" s="6"/>
      <c r="PQK124" s="6"/>
      <c r="PQL124" s="6"/>
      <c r="PQM124" s="6"/>
      <c r="PQN124" s="6"/>
      <c r="PQO124" s="6"/>
      <c r="PQP124" s="6"/>
      <c r="PQQ124" s="6"/>
      <c r="PQR124" s="6"/>
      <c r="PQS124" s="6"/>
      <c r="PQT124" s="6"/>
      <c r="PQU124" s="6"/>
      <c r="PQV124" s="6"/>
      <c r="PQW124" s="6"/>
      <c r="PQX124" s="6"/>
      <c r="PQY124" s="6"/>
      <c r="PQZ124" s="6"/>
      <c r="PRA124" s="6"/>
      <c r="PRB124" s="6"/>
      <c r="PRC124" s="6"/>
      <c r="PRD124" s="6"/>
      <c r="PRE124" s="6"/>
      <c r="PRF124" s="6"/>
      <c r="PRG124" s="6"/>
      <c r="PRH124" s="6"/>
      <c r="PRI124" s="6"/>
      <c r="PRJ124" s="6"/>
      <c r="PRK124" s="6"/>
      <c r="PRL124" s="6"/>
      <c r="PRM124" s="6"/>
      <c r="PRN124" s="6"/>
      <c r="PRO124" s="6"/>
      <c r="PRP124" s="6"/>
      <c r="PRQ124" s="6"/>
      <c r="PRR124" s="6"/>
      <c r="PRS124" s="6"/>
      <c r="PRT124" s="6"/>
      <c r="PRU124" s="6"/>
      <c r="PRV124" s="6"/>
      <c r="PRW124" s="6"/>
      <c r="PRX124" s="6"/>
      <c r="PRY124" s="6"/>
      <c r="PRZ124" s="6"/>
      <c r="PSA124" s="6"/>
      <c r="PSB124" s="6"/>
      <c r="PSC124" s="6"/>
      <c r="PSD124" s="6"/>
      <c r="PSE124" s="6"/>
      <c r="PSF124" s="6"/>
      <c r="PSG124" s="6"/>
      <c r="PSH124" s="6"/>
      <c r="PSI124" s="6"/>
      <c r="PSJ124" s="6"/>
      <c r="PSK124" s="6"/>
      <c r="PSL124" s="6"/>
      <c r="PSM124" s="6"/>
      <c r="PSN124" s="6"/>
      <c r="PSO124" s="6"/>
      <c r="PSP124" s="6"/>
      <c r="PSQ124" s="6"/>
      <c r="PSR124" s="6"/>
      <c r="PSS124" s="6"/>
      <c r="PST124" s="6"/>
      <c r="PSU124" s="6"/>
      <c r="PSV124" s="6"/>
      <c r="PSW124" s="6"/>
      <c r="PSX124" s="6"/>
      <c r="PSY124" s="6"/>
      <c r="PSZ124" s="6"/>
      <c r="PTA124" s="6"/>
      <c r="PTB124" s="6"/>
      <c r="PTC124" s="6"/>
      <c r="PTD124" s="6"/>
      <c r="PTE124" s="6"/>
      <c r="PTF124" s="6"/>
      <c r="PTG124" s="6"/>
      <c r="PTH124" s="6"/>
      <c r="PTI124" s="6"/>
      <c r="PTJ124" s="6"/>
      <c r="PTK124" s="6"/>
      <c r="PTL124" s="6"/>
      <c r="PTM124" s="6"/>
      <c r="PTN124" s="6"/>
      <c r="PTO124" s="6"/>
      <c r="PTP124" s="6"/>
      <c r="PTQ124" s="6"/>
      <c r="PTR124" s="6"/>
      <c r="PTS124" s="6"/>
      <c r="PTT124" s="6"/>
      <c r="PTU124" s="6"/>
      <c r="PTV124" s="6"/>
      <c r="PTW124" s="6"/>
      <c r="PTX124" s="6"/>
      <c r="PTY124" s="6"/>
      <c r="PTZ124" s="6"/>
      <c r="PUA124" s="6"/>
      <c r="PUB124" s="6"/>
      <c r="PUC124" s="6"/>
      <c r="PUD124" s="6"/>
      <c r="PUE124" s="6"/>
      <c r="PUF124" s="6"/>
      <c r="PUG124" s="6"/>
      <c r="PUH124" s="6"/>
      <c r="PUI124" s="6"/>
      <c r="PUJ124" s="6"/>
      <c r="PUK124" s="6"/>
      <c r="PUL124" s="6"/>
      <c r="PUM124" s="6"/>
      <c r="PUN124" s="6"/>
      <c r="PUO124" s="6"/>
      <c r="PUP124" s="6"/>
      <c r="PUQ124" s="6"/>
      <c r="PUR124" s="6"/>
      <c r="PUS124" s="6"/>
      <c r="PUT124" s="6"/>
      <c r="PUU124" s="6"/>
      <c r="PUV124" s="6"/>
      <c r="PUW124" s="6"/>
      <c r="PUX124" s="6"/>
      <c r="PUY124" s="6"/>
      <c r="PUZ124" s="6"/>
      <c r="PVA124" s="6"/>
      <c r="PVB124" s="6"/>
      <c r="PVC124" s="6"/>
      <c r="PVD124" s="6"/>
      <c r="PVE124" s="6"/>
      <c r="PVF124" s="6"/>
      <c r="PVG124" s="6"/>
      <c r="PVH124" s="6"/>
      <c r="PVI124" s="6"/>
      <c r="PVJ124" s="6"/>
      <c r="PVK124" s="6"/>
      <c r="PVL124" s="6"/>
      <c r="PVM124" s="6"/>
      <c r="PVN124" s="6"/>
      <c r="PVO124" s="6"/>
      <c r="PVP124" s="6"/>
      <c r="PVQ124" s="6"/>
      <c r="PVR124" s="6"/>
      <c r="PVS124" s="6"/>
      <c r="PVT124" s="6"/>
      <c r="PVU124" s="6"/>
      <c r="PVV124" s="6"/>
      <c r="PVW124" s="6"/>
      <c r="PVX124" s="6"/>
      <c r="PVY124" s="6"/>
      <c r="PVZ124" s="6"/>
      <c r="PWA124" s="6"/>
      <c r="PWB124" s="6"/>
      <c r="PWC124" s="6"/>
      <c r="PWD124" s="6"/>
      <c r="PWE124" s="6"/>
      <c r="PWF124" s="6"/>
      <c r="PWG124" s="6"/>
      <c r="PWH124" s="6"/>
      <c r="PWI124" s="6"/>
      <c r="PWJ124" s="6"/>
      <c r="PWK124" s="6"/>
      <c r="PWL124" s="6"/>
      <c r="PWM124" s="6"/>
      <c r="PWN124" s="6"/>
      <c r="PWO124" s="6"/>
      <c r="PWP124" s="6"/>
      <c r="PWQ124" s="6"/>
      <c r="PWR124" s="6"/>
      <c r="PWS124" s="6"/>
      <c r="PWT124" s="6"/>
      <c r="PWU124" s="6"/>
      <c r="PWV124" s="6"/>
      <c r="PWW124" s="6"/>
      <c r="PWX124" s="6"/>
      <c r="PWY124" s="6"/>
      <c r="PWZ124" s="6"/>
      <c r="PXA124" s="6"/>
      <c r="PXB124" s="6"/>
      <c r="PXC124" s="6"/>
      <c r="PXD124" s="6"/>
      <c r="PXE124" s="6"/>
      <c r="PXF124" s="6"/>
      <c r="PXG124" s="6"/>
      <c r="PXH124" s="6"/>
      <c r="PXI124" s="6"/>
      <c r="PXJ124" s="6"/>
      <c r="PXK124" s="6"/>
      <c r="PXL124" s="6"/>
      <c r="PXM124" s="6"/>
      <c r="PXN124" s="6"/>
      <c r="PXO124" s="6"/>
      <c r="PXP124" s="6"/>
      <c r="PXQ124" s="6"/>
      <c r="PXR124" s="6"/>
      <c r="PXS124" s="6"/>
      <c r="PXT124" s="6"/>
      <c r="PXU124" s="6"/>
      <c r="PXV124" s="6"/>
      <c r="PXW124" s="6"/>
      <c r="PXX124" s="6"/>
      <c r="PXY124" s="6"/>
      <c r="PXZ124" s="6"/>
      <c r="PYA124" s="6"/>
      <c r="PYB124" s="6"/>
      <c r="PYC124" s="6"/>
      <c r="PYD124" s="6"/>
      <c r="PYE124" s="6"/>
      <c r="PYF124" s="6"/>
      <c r="PYG124" s="6"/>
      <c r="PYH124" s="6"/>
      <c r="PYI124" s="6"/>
      <c r="PYJ124" s="6"/>
      <c r="PYK124" s="6"/>
      <c r="PYL124" s="6"/>
      <c r="PYM124" s="6"/>
      <c r="PYN124" s="6"/>
      <c r="PYO124" s="6"/>
      <c r="PYP124" s="6"/>
      <c r="PYQ124" s="6"/>
      <c r="PYR124" s="6"/>
      <c r="PYS124" s="6"/>
      <c r="PYT124" s="6"/>
      <c r="PYU124" s="6"/>
      <c r="PYV124" s="6"/>
      <c r="PYW124" s="6"/>
      <c r="PYX124" s="6"/>
      <c r="PYY124" s="6"/>
      <c r="PYZ124" s="6"/>
      <c r="PZA124" s="6"/>
      <c r="PZB124" s="6"/>
      <c r="PZC124" s="6"/>
      <c r="PZD124" s="6"/>
      <c r="PZE124" s="6"/>
      <c r="PZF124" s="6"/>
      <c r="PZG124" s="6"/>
      <c r="PZH124" s="6"/>
      <c r="PZI124" s="6"/>
      <c r="PZJ124" s="6"/>
      <c r="PZK124" s="6"/>
      <c r="PZL124" s="6"/>
      <c r="PZM124" s="6"/>
      <c r="PZN124" s="6"/>
      <c r="PZO124" s="6"/>
      <c r="PZP124" s="6"/>
      <c r="PZQ124" s="6"/>
      <c r="PZR124" s="6"/>
      <c r="PZS124" s="6"/>
      <c r="PZT124" s="6"/>
      <c r="PZU124" s="6"/>
      <c r="PZV124" s="6"/>
      <c r="PZW124" s="6"/>
      <c r="PZX124" s="6"/>
      <c r="PZY124" s="6"/>
      <c r="PZZ124" s="6"/>
      <c r="QAA124" s="6"/>
      <c r="QAB124" s="6"/>
      <c r="QAC124" s="6"/>
      <c r="QAD124" s="6"/>
      <c r="QAE124" s="6"/>
      <c r="QAF124" s="6"/>
      <c r="QAG124" s="6"/>
      <c r="QAH124" s="6"/>
      <c r="QAI124" s="6"/>
      <c r="QAJ124" s="6"/>
      <c r="QAK124" s="6"/>
      <c r="QAL124" s="6"/>
      <c r="QAM124" s="6"/>
      <c r="QAN124" s="6"/>
      <c r="QAO124" s="6"/>
      <c r="QAP124" s="6"/>
      <c r="QAQ124" s="6"/>
      <c r="QAR124" s="6"/>
      <c r="QAS124" s="6"/>
      <c r="QAT124" s="6"/>
      <c r="QAU124" s="6"/>
      <c r="QAV124" s="6"/>
      <c r="QAW124" s="6"/>
      <c r="QAX124" s="6"/>
      <c r="QAY124" s="6"/>
      <c r="QAZ124" s="6"/>
      <c r="QBA124" s="6"/>
      <c r="QBB124" s="6"/>
      <c r="QBC124" s="6"/>
      <c r="QBD124" s="6"/>
      <c r="QBE124" s="6"/>
      <c r="QBF124" s="6"/>
      <c r="QBG124" s="6"/>
      <c r="QBH124" s="6"/>
      <c r="QBI124" s="6"/>
      <c r="QBJ124" s="6"/>
      <c r="QBK124" s="6"/>
      <c r="QBL124" s="6"/>
      <c r="QBM124" s="6"/>
      <c r="QBN124" s="6"/>
      <c r="QBO124" s="6"/>
      <c r="QBP124" s="6"/>
      <c r="QBQ124" s="6"/>
      <c r="QBR124" s="6"/>
      <c r="QBS124" s="6"/>
      <c r="QBT124" s="6"/>
      <c r="QBU124" s="6"/>
      <c r="QBV124" s="6"/>
      <c r="QBW124" s="6"/>
      <c r="QBX124" s="6"/>
      <c r="QBY124" s="6"/>
      <c r="QBZ124" s="6"/>
      <c r="QCA124" s="6"/>
      <c r="QCB124" s="6"/>
      <c r="QCC124" s="6"/>
      <c r="QCD124" s="6"/>
      <c r="QCE124" s="6"/>
      <c r="QCF124" s="6"/>
      <c r="QCG124" s="6"/>
      <c r="QCH124" s="6"/>
      <c r="QCI124" s="6"/>
      <c r="QCJ124" s="6"/>
      <c r="QCK124" s="6"/>
      <c r="QCL124" s="6"/>
      <c r="QCM124" s="6"/>
      <c r="QCN124" s="6"/>
      <c r="QCO124" s="6"/>
      <c r="QCP124" s="6"/>
      <c r="QCQ124" s="6"/>
      <c r="QCR124" s="6"/>
      <c r="QCS124" s="6"/>
      <c r="QCT124" s="6"/>
      <c r="QCU124" s="6"/>
      <c r="QCV124" s="6"/>
      <c r="QCW124" s="6"/>
      <c r="QCX124" s="6"/>
      <c r="QCY124" s="6"/>
      <c r="QCZ124" s="6"/>
      <c r="QDA124" s="6"/>
      <c r="QDB124" s="6"/>
      <c r="QDC124" s="6"/>
      <c r="QDD124" s="6"/>
      <c r="QDE124" s="6"/>
      <c r="QDF124" s="6"/>
      <c r="QDG124" s="6"/>
      <c r="QDH124" s="6"/>
      <c r="QDI124" s="6"/>
      <c r="QDJ124" s="6"/>
      <c r="QDK124" s="6"/>
      <c r="QDL124" s="6"/>
      <c r="QDM124" s="6"/>
      <c r="QDN124" s="6"/>
      <c r="QDO124" s="6"/>
      <c r="QDP124" s="6"/>
      <c r="QDQ124" s="6"/>
      <c r="QDR124" s="6"/>
      <c r="QDS124" s="6"/>
      <c r="QDT124" s="6"/>
      <c r="QDU124" s="6"/>
      <c r="QDV124" s="6"/>
      <c r="QDW124" s="6"/>
      <c r="QDX124" s="6"/>
      <c r="QDY124" s="6"/>
      <c r="QDZ124" s="6"/>
      <c r="QEA124" s="6"/>
      <c r="QEB124" s="6"/>
      <c r="QEC124" s="6"/>
      <c r="QED124" s="6"/>
      <c r="QEE124" s="6"/>
      <c r="QEF124" s="6"/>
      <c r="QEG124" s="6"/>
      <c r="QEH124" s="6"/>
      <c r="QEI124" s="6"/>
      <c r="QEJ124" s="6"/>
      <c r="QEK124" s="6"/>
      <c r="QEL124" s="6"/>
      <c r="QEM124" s="6"/>
      <c r="QEN124" s="6"/>
      <c r="QEO124" s="6"/>
      <c r="QEP124" s="6"/>
      <c r="QEQ124" s="6"/>
      <c r="QER124" s="6"/>
      <c r="QES124" s="6"/>
      <c r="QET124" s="6"/>
      <c r="QEU124" s="6"/>
      <c r="QEV124" s="6"/>
      <c r="QEW124" s="6"/>
      <c r="QEX124" s="6"/>
      <c r="QEY124" s="6"/>
      <c r="QEZ124" s="6"/>
      <c r="QFA124" s="6"/>
      <c r="QFB124" s="6"/>
      <c r="QFC124" s="6"/>
      <c r="QFD124" s="6"/>
      <c r="QFE124" s="6"/>
      <c r="QFF124" s="6"/>
      <c r="QFG124" s="6"/>
      <c r="QFH124" s="6"/>
      <c r="QFI124" s="6"/>
      <c r="QFJ124" s="6"/>
      <c r="QFK124" s="6"/>
      <c r="QFL124" s="6"/>
      <c r="QFM124" s="6"/>
      <c r="QFN124" s="6"/>
      <c r="QFO124" s="6"/>
      <c r="QFP124" s="6"/>
      <c r="QFQ124" s="6"/>
      <c r="QFR124" s="6"/>
      <c r="QFS124" s="6"/>
      <c r="QFT124" s="6"/>
      <c r="QFU124" s="6"/>
      <c r="QFV124" s="6"/>
      <c r="QFW124" s="6"/>
      <c r="QFX124" s="6"/>
      <c r="QFY124" s="6"/>
      <c r="QFZ124" s="6"/>
      <c r="QGA124" s="6"/>
      <c r="QGB124" s="6"/>
      <c r="QGC124" s="6"/>
      <c r="QGD124" s="6"/>
      <c r="QGE124" s="6"/>
      <c r="QGF124" s="6"/>
      <c r="QGG124" s="6"/>
      <c r="QGH124" s="6"/>
      <c r="QGI124" s="6"/>
      <c r="QGJ124" s="6"/>
      <c r="QGK124" s="6"/>
      <c r="QGL124" s="6"/>
      <c r="QGM124" s="6"/>
      <c r="QGN124" s="6"/>
      <c r="QGO124" s="6"/>
      <c r="QGP124" s="6"/>
      <c r="QGQ124" s="6"/>
      <c r="QGR124" s="6"/>
      <c r="QGS124" s="6"/>
      <c r="QGT124" s="6"/>
      <c r="QGU124" s="6"/>
      <c r="QGV124" s="6"/>
      <c r="QGW124" s="6"/>
      <c r="QGX124" s="6"/>
      <c r="QGY124" s="6"/>
      <c r="QGZ124" s="6"/>
      <c r="QHA124" s="6"/>
      <c r="QHB124" s="6"/>
      <c r="QHC124" s="6"/>
      <c r="QHD124" s="6"/>
      <c r="QHE124" s="6"/>
      <c r="QHF124" s="6"/>
      <c r="QHG124" s="6"/>
      <c r="QHH124" s="6"/>
      <c r="QHI124" s="6"/>
      <c r="QHJ124" s="6"/>
      <c r="QHK124" s="6"/>
      <c r="QHL124" s="6"/>
      <c r="QHM124" s="6"/>
      <c r="QHN124" s="6"/>
      <c r="QHO124" s="6"/>
      <c r="QHP124" s="6"/>
      <c r="QHQ124" s="6"/>
      <c r="QHR124" s="6"/>
      <c r="QHS124" s="6"/>
      <c r="QHT124" s="6"/>
      <c r="QHU124" s="6"/>
      <c r="QHV124" s="6"/>
      <c r="QHW124" s="6"/>
      <c r="QHX124" s="6"/>
      <c r="QHY124" s="6"/>
      <c r="QHZ124" s="6"/>
      <c r="QIA124" s="6"/>
      <c r="QIB124" s="6"/>
      <c r="QIC124" s="6"/>
      <c r="QID124" s="6"/>
      <c r="QIE124" s="6"/>
      <c r="QIF124" s="6"/>
      <c r="QIG124" s="6"/>
      <c r="QIH124" s="6"/>
      <c r="QII124" s="6"/>
      <c r="QIJ124" s="6"/>
      <c r="QIK124" s="6"/>
      <c r="QIL124" s="6"/>
      <c r="QIM124" s="6"/>
      <c r="QIN124" s="6"/>
      <c r="QIO124" s="6"/>
      <c r="QIP124" s="6"/>
      <c r="QIQ124" s="6"/>
      <c r="QIR124" s="6"/>
      <c r="QIS124" s="6"/>
      <c r="QIT124" s="6"/>
      <c r="QIU124" s="6"/>
      <c r="QIV124" s="6"/>
      <c r="QIW124" s="6"/>
      <c r="QIX124" s="6"/>
      <c r="QIY124" s="6"/>
      <c r="QIZ124" s="6"/>
      <c r="QJA124" s="6"/>
      <c r="QJB124" s="6"/>
      <c r="QJC124" s="6"/>
      <c r="QJD124" s="6"/>
      <c r="QJE124" s="6"/>
      <c r="QJF124" s="6"/>
      <c r="QJG124" s="6"/>
      <c r="QJH124" s="6"/>
      <c r="QJI124" s="6"/>
      <c r="QJJ124" s="6"/>
      <c r="QJK124" s="6"/>
      <c r="QJL124" s="6"/>
      <c r="QJM124" s="6"/>
      <c r="QJN124" s="6"/>
      <c r="QJO124" s="6"/>
      <c r="QJP124" s="6"/>
      <c r="QJQ124" s="6"/>
      <c r="QJR124" s="6"/>
      <c r="QJS124" s="6"/>
      <c r="QJT124" s="6"/>
      <c r="QJU124" s="6"/>
      <c r="QJV124" s="6"/>
      <c r="QJW124" s="6"/>
      <c r="QJX124" s="6"/>
      <c r="QJY124" s="6"/>
      <c r="QJZ124" s="6"/>
      <c r="QKA124" s="6"/>
      <c r="QKB124" s="6"/>
      <c r="QKC124" s="6"/>
      <c r="QKD124" s="6"/>
      <c r="QKE124" s="6"/>
      <c r="QKF124" s="6"/>
      <c r="QKG124" s="6"/>
      <c r="QKH124" s="6"/>
      <c r="QKI124" s="6"/>
      <c r="QKJ124" s="6"/>
      <c r="QKK124" s="6"/>
      <c r="QKL124" s="6"/>
      <c r="QKM124" s="6"/>
      <c r="QKN124" s="6"/>
      <c r="QKO124" s="6"/>
      <c r="QKP124" s="6"/>
      <c r="QKQ124" s="6"/>
      <c r="QKR124" s="6"/>
      <c r="QKS124" s="6"/>
      <c r="QKT124" s="6"/>
      <c r="QKU124" s="6"/>
      <c r="QKV124" s="6"/>
      <c r="QKW124" s="6"/>
      <c r="QKX124" s="6"/>
      <c r="QKY124" s="6"/>
      <c r="QKZ124" s="6"/>
      <c r="QLA124" s="6"/>
      <c r="QLB124" s="6"/>
      <c r="QLC124" s="6"/>
      <c r="QLD124" s="6"/>
      <c r="QLE124" s="6"/>
      <c r="QLF124" s="6"/>
      <c r="QLG124" s="6"/>
      <c r="QLH124" s="6"/>
      <c r="QLI124" s="6"/>
      <c r="QLJ124" s="6"/>
      <c r="QLK124" s="6"/>
      <c r="QLL124" s="6"/>
      <c r="QLM124" s="6"/>
      <c r="QLN124" s="6"/>
      <c r="QLO124" s="6"/>
      <c r="QLP124" s="6"/>
      <c r="QLQ124" s="6"/>
      <c r="QLR124" s="6"/>
      <c r="QLS124" s="6"/>
      <c r="QLT124" s="6"/>
      <c r="QLU124" s="6"/>
      <c r="QLV124" s="6"/>
      <c r="QLW124" s="6"/>
      <c r="QLX124" s="6"/>
      <c r="QLY124" s="6"/>
      <c r="QLZ124" s="6"/>
      <c r="QMA124" s="6"/>
      <c r="QMB124" s="6"/>
      <c r="QMC124" s="6"/>
      <c r="QMD124" s="6"/>
      <c r="QME124" s="6"/>
      <c r="QMF124" s="6"/>
      <c r="QMG124" s="6"/>
      <c r="QMH124" s="6"/>
      <c r="QMI124" s="6"/>
      <c r="QMJ124" s="6"/>
      <c r="QMK124" s="6"/>
      <c r="QML124" s="6"/>
      <c r="QMM124" s="6"/>
      <c r="QMN124" s="6"/>
      <c r="QMO124" s="6"/>
      <c r="QMP124" s="6"/>
      <c r="QMQ124" s="6"/>
      <c r="QMR124" s="6"/>
      <c r="QMS124" s="6"/>
      <c r="QMT124" s="6"/>
      <c r="QMU124" s="6"/>
      <c r="QMV124" s="6"/>
      <c r="QMW124" s="6"/>
      <c r="QMX124" s="6"/>
      <c r="QMY124" s="6"/>
      <c r="QMZ124" s="6"/>
      <c r="QNA124" s="6"/>
      <c r="QNB124" s="6"/>
      <c r="QNC124" s="6"/>
      <c r="QND124" s="6"/>
      <c r="QNE124" s="6"/>
      <c r="QNF124" s="6"/>
      <c r="QNG124" s="6"/>
      <c r="QNH124" s="6"/>
      <c r="QNI124" s="6"/>
      <c r="QNJ124" s="6"/>
      <c r="QNK124" s="6"/>
      <c r="QNL124" s="6"/>
      <c r="QNM124" s="6"/>
      <c r="QNN124" s="6"/>
      <c r="QNO124" s="6"/>
      <c r="QNP124" s="6"/>
      <c r="QNQ124" s="6"/>
      <c r="QNR124" s="6"/>
      <c r="QNS124" s="6"/>
      <c r="QNT124" s="6"/>
      <c r="QNU124" s="6"/>
      <c r="QNV124" s="6"/>
      <c r="QNW124" s="6"/>
      <c r="QNX124" s="6"/>
      <c r="QNY124" s="6"/>
      <c r="QNZ124" s="6"/>
      <c r="QOA124" s="6"/>
      <c r="QOB124" s="6"/>
      <c r="QOC124" s="6"/>
      <c r="QOD124" s="6"/>
      <c r="QOE124" s="6"/>
      <c r="QOF124" s="6"/>
      <c r="QOG124" s="6"/>
      <c r="QOH124" s="6"/>
      <c r="QOI124" s="6"/>
      <c r="QOJ124" s="6"/>
      <c r="QOK124" s="6"/>
      <c r="QOL124" s="6"/>
      <c r="QOM124" s="6"/>
      <c r="QON124" s="6"/>
      <c r="QOO124" s="6"/>
      <c r="QOP124" s="6"/>
      <c r="QOQ124" s="6"/>
      <c r="QOR124" s="6"/>
      <c r="QOS124" s="6"/>
      <c r="QOT124" s="6"/>
      <c r="QOU124" s="6"/>
      <c r="QOV124" s="6"/>
      <c r="QOW124" s="6"/>
      <c r="QOX124" s="6"/>
      <c r="QOY124" s="6"/>
      <c r="QOZ124" s="6"/>
      <c r="QPA124" s="6"/>
      <c r="QPB124" s="6"/>
      <c r="QPC124" s="6"/>
      <c r="QPD124" s="6"/>
      <c r="QPE124" s="6"/>
      <c r="QPF124" s="6"/>
      <c r="QPG124" s="6"/>
      <c r="QPH124" s="6"/>
      <c r="QPI124" s="6"/>
      <c r="QPJ124" s="6"/>
      <c r="QPK124" s="6"/>
      <c r="QPL124" s="6"/>
      <c r="QPM124" s="6"/>
      <c r="QPN124" s="6"/>
      <c r="QPO124" s="6"/>
      <c r="QPP124" s="6"/>
      <c r="QPQ124" s="6"/>
      <c r="QPR124" s="6"/>
      <c r="QPS124" s="6"/>
      <c r="QPT124" s="6"/>
      <c r="QPU124" s="6"/>
      <c r="QPV124" s="6"/>
      <c r="QPW124" s="6"/>
      <c r="QPX124" s="6"/>
      <c r="QPY124" s="6"/>
      <c r="QPZ124" s="6"/>
      <c r="QQA124" s="6"/>
      <c r="QQB124" s="6"/>
      <c r="QQC124" s="6"/>
      <c r="QQD124" s="6"/>
      <c r="QQE124" s="6"/>
      <c r="QQF124" s="6"/>
      <c r="QQG124" s="6"/>
      <c r="QQH124" s="6"/>
      <c r="QQI124" s="6"/>
      <c r="QQJ124" s="6"/>
      <c r="QQK124" s="6"/>
      <c r="QQL124" s="6"/>
      <c r="QQM124" s="6"/>
      <c r="QQN124" s="6"/>
      <c r="QQO124" s="6"/>
      <c r="QQP124" s="6"/>
      <c r="QQQ124" s="6"/>
      <c r="QQR124" s="6"/>
      <c r="QQS124" s="6"/>
      <c r="QQT124" s="6"/>
      <c r="QQU124" s="6"/>
      <c r="QQV124" s="6"/>
      <c r="QQW124" s="6"/>
      <c r="QQX124" s="6"/>
      <c r="QQY124" s="6"/>
      <c r="QQZ124" s="6"/>
      <c r="QRA124" s="6"/>
      <c r="QRB124" s="6"/>
      <c r="QRC124" s="6"/>
      <c r="QRD124" s="6"/>
      <c r="QRE124" s="6"/>
      <c r="QRF124" s="6"/>
      <c r="QRG124" s="6"/>
      <c r="QRH124" s="6"/>
      <c r="QRI124" s="6"/>
      <c r="QRJ124" s="6"/>
      <c r="QRK124" s="6"/>
      <c r="QRL124" s="6"/>
      <c r="QRM124" s="6"/>
      <c r="QRN124" s="6"/>
      <c r="QRO124" s="6"/>
      <c r="QRP124" s="6"/>
      <c r="QRQ124" s="6"/>
      <c r="QRR124" s="6"/>
      <c r="QRS124" s="6"/>
      <c r="QRT124" s="6"/>
      <c r="QRU124" s="6"/>
      <c r="QRV124" s="6"/>
      <c r="QRW124" s="6"/>
      <c r="QRX124" s="6"/>
      <c r="QRY124" s="6"/>
      <c r="QRZ124" s="6"/>
      <c r="QSA124" s="6"/>
      <c r="QSB124" s="6"/>
      <c r="QSC124" s="6"/>
      <c r="QSD124" s="6"/>
      <c r="QSE124" s="6"/>
      <c r="QSF124" s="6"/>
      <c r="QSG124" s="6"/>
      <c r="QSH124" s="6"/>
      <c r="QSI124" s="6"/>
      <c r="QSJ124" s="6"/>
      <c r="QSK124" s="6"/>
      <c r="QSL124" s="6"/>
      <c r="QSM124" s="6"/>
      <c r="QSN124" s="6"/>
      <c r="QSO124" s="6"/>
      <c r="QSP124" s="6"/>
      <c r="QSQ124" s="6"/>
      <c r="QSR124" s="6"/>
      <c r="QSS124" s="6"/>
      <c r="QST124" s="6"/>
      <c r="QSU124" s="6"/>
      <c r="QSV124" s="6"/>
      <c r="QSW124" s="6"/>
      <c r="QSX124" s="6"/>
      <c r="QSY124" s="6"/>
      <c r="QSZ124" s="6"/>
      <c r="QTA124" s="6"/>
      <c r="QTB124" s="6"/>
      <c r="QTC124" s="6"/>
      <c r="QTD124" s="6"/>
      <c r="QTE124" s="6"/>
      <c r="QTF124" s="6"/>
      <c r="QTG124" s="6"/>
      <c r="QTH124" s="6"/>
      <c r="QTI124" s="6"/>
      <c r="QTJ124" s="6"/>
      <c r="QTK124" s="6"/>
      <c r="QTL124" s="6"/>
      <c r="QTM124" s="6"/>
      <c r="QTN124" s="6"/>
      <c r="QTO124" s="6"/>
      <c r="QTP124" s="6"/>
      <c r="QTQ124" s="6"/>
      <c r="QTR124" s="6"/>
      <c r="QTS124" s="6"/>
      <c r="QTT124" s="6"/>
      <c r="QTU124" s="6"/>
      <c r="QTV124" s="6"/>
      <c r="QTW124" s="6"/>
      <c r="QTX124" s="6"/>
      <c r="QTY124" s="6"/>
      <c r="QTZ124" s="6"/>
      <c r="QUA124" s="6"/>
      <c r="QUB124" s="6"/>
      <c r="QUC124" s="6"/>
      <c r="QUD124" s="6"/>
      <c r="QUE124" s="6"/>
      <c r="QUF124" s="6"/>
      <c r="QUG124" s="6"/>
      <c r="QUH124" s="6"/>
      <c r="QUI124" s="6"/>
      <c r="QUJ124" s="6"/>
      <c r="QUK124" s="6"/>
      <c r="QUL124" s="6"/>
      <c r="QUM124" s="6"/>
      <c r="QUN124" s="6"/>
      <c r="QUO124" s="6"/>
      <c r="QUP124" s="6"/>
      <c r="QUQ124" s="6"/>
      <c r="QUR124" s="6"/>
      <c r="QUS124" s="6"/>
      <c r="QUT124" s="6"/>
      <c r="QUU124" s="6"/>
      <c r="QUV124" s="6"/>
      <c r="QUW124" s="6"/>
      <c r="QUX124" s="6"/>
      <c r="QUY124" s="6"/>
      <c r="QUZ124" s="6"/>
      <c r="QVA124" s="6"/>
      <c r="QVB124" s="6"/>
      <c r="QVC124" s="6"/>
      <c r="QVD124" s="6"/>
      <c r="QVE124" s="6"/>
      <c r="QVF124" s="6"/>
      <c r="QVG124" s="6"/>
      <c r="QVH124" s="6"/>
      <c r="QVI124" s="6"/>
      <c r="QVJ124" s="6"/>
      <c r="QVK124" s="6"/>
      <c r="QVL124" s="6"/>
      <c r="QVM124" s="6"/>
      <c r="QVN124" s="6"/>
      <c r="QVO124" s="6"/>
      <c r="QVP124" s="6"/>
      <c r="QVQ124" s="6"/>
      <c r="QVR124" s="6"/>
      <c r="QVS124" s="6"/>
      <c r="QVT124" s="6"/>
      <c r="QVU124" s="6"/>
      <c r="QVV124" s="6"/>
      <c r="QVW124" s="6"/>
      <c r="QVX124" s="6"/>
      <c r="QVY124" s="6"/>
      <c r="QVZ124" s="6"/>
      <c r="QWA124" s="6"/>
      <c r="QWB124" s="6"/>
      <c r="QWC124" s="6"/>
      <c r="QWD124" s="6"/>
      <c r="QWE124" s="6"/>
      <c r="QWF124" s="6"/>
      <c r="QWG124" s="6"/>
      <c r="QWH124" s="6"/>
      <c r="QWI124" s="6"/>
      <c r="QWJ124" s="6"/>
      <c r="QWK124" s="6"/>
      <c r="QWL124" s="6"/>
      <c r="QWM124" s="6"/>
      <c r="QWN124" s="6"/>
      <c r="QWO124" s="6"/>
      <c r="QWP124" s="6"/>
      <c r="QWQ124" s="6"/>
      <c r="QWR124" s="6"/>
      <c r="QWS124" s="6"/>
      <c r="QWT124" s="6"/>
      <c r="QWU124" s="6"/>
      <c r="QWV124" s="6"/>
      <c r="QWW124" s="6"/>
      <c r="QWX124" s="6"/>
      <c r="QWY124" s="6"/>
      <c r="QWZ124" s="6"/>
      <c r="QXA124" s="6"/>
      <c r="QXB124" s="6"/>
      <c r="QXC124" s="6"/>
      <c r="QXD124" s="6"/>
      <c r="QXE124" s="6"/>
      <c r="QXF124" s="6"/>
      <c r="QXG124" s="6"/>
      <c r="QXH124" s="6"/>
      <c r="QXI124" s="6"/>
      <c r="QXJ124" s="6"/>
      <c r="QXK124" s="6"/>
      <c r="QXL124" s="6"/>
      <c r="QXM124" s="6"/>
      <c r="QXN124" s="6"/>
      <c r="QXO124" s="6"/>
      <c r="QXP124" s="6"/>
      <c r="QXQ124" s="6"/>
      <c r="QXR124" s="6"/>
      <c r="QXS124" s="6"/>
      <c r="QXT124" s="6"/>
      <c r="QXU124" s="6"/>
      <c r="QXV124" s="6"/>
      <c r="QXW124" s="6"/>
      <c r="QXX124" s="6"/>
      <c r="QXY124" s="6"/>
      <c r="QXZ124" s="6"/>
      <c r="QYA124" s="6"/>
      <c r="QYB124" s="6"/>
      <c r="QYC124" s="6"/>
      <c r="QYD124" s="6"/>
      <c r="QYE124" s="6"/>
      <c r="QYF124" s="6"/>
      <c r="QYG124" s="6"/>
      <c r="QYH124" s="6"/>
      <c r="QYI124" s="6"/>
      <c r="QYJ124" s="6"/>
      <c r="QYK124" s="6"/>
      <c r="QYL124" s="6"/>
      <c r="QYM124" s="6"/>
      <c r="QYN124" s="6"/>
      <c r="QYO124" s="6"/>
      <c r="QYP124" s="6"/>
      <c r="QYQ124" s="6"/>
      <c r="QYR124" s="6"/>
      <c r="QYS124" s="6"/>
      <c r="QYT124" s="6"/>
      <c r="QYU124" s="6"/>
      <c r="QYV124" s="6"/>
      <c r="QYW124" s="6"/>
      <c r="QYX124" s="6"/>
      <c r="QYY124" s="6"/>
      <c r="QYZ124" s="6"/>
      <c r="QZA124" s="6"/>
      <c r="QZB124" s="6"/>
      <c r="QZC124" s="6"/>
      <c r="QZD124" s="6"/>
      <c r="QZE124" s="6"/>
      <c r="QZF124" s="6"/>
      <c r="QZG124" s="6"/>
      <c r="QZH124" s="6"/>
      <c r="QZI124" s="6"/>
      <c r="QZJ124" s="6"/>
      <c r="QZK124" s="6"/>
      <c r="QZL124" s="6"/>
      <c r="QZM124" s="6"/>
      <c r="QZN124" s="6"/>
      <c r="QZO124" s="6"/>
      <c r="QZP124" s="6"/>
      <c r="QZQ124" s="6"/>
      <c r="QZR124" s="6"/>
      <c r="QZS124" s="6"/>
      <c r="QZT124" s="6"/>
      <c r="QZU124" s="6"/>
      <c r="QZV124" s="6"/>
      <c r="QZW124" s="6"/>
      <c r="QZX124" s="6"/>
      <c r="QZY124" s="6"/>
      <c r="QZZ124" s="6"/>
      <c r="RAA124" s="6"/>
      <c r="RAB124" s="6"/>
      <c r="RAC124" s="6"/>
      <c r="RAD124" s="6"/>
      <c r="RAE124" s="6"/>
      <c r="RAF124" s="6"/>
      <c r="RAG124" s="6"/>
      <c r="RAH124" s="6"/>
      <c r="RAI124" s="6"/>
      <c r="RAJ124" s="6"/>
      <c r="RAK124" s="6"/>
      <c r="RAL124" s="6"/>
      <c r="RAM124" s="6"/>
      <c r="RAN124" s="6"/>
      <c r="RAO124" s="6"/>
      <c r="RAP124" s="6"/>
      <c r="RAQ124" s="6"/>
      <c r="RAR124" s="6"/>
      <c r="RAS124" s="6"/>
      <c r="RAT124" s="6"/>
      <c r="RAU124" s="6"/>
      <c r="RAV124" s="6"/>
      <c r="RAW124" s="6"/>
      <c r="RAX124" s="6"/>
      <c r="RAY124" s="6"/>
      <c r="RAZ124" s="6"/>
      <c r="RBA124" s="6"/>
      <c r="RBB124" s="6"/>
      <c r="RBC124" s="6"/>
      <c r="RBD124" s="6"/>
      <c r="RBE124" s="6"/>
      <c r="RBF124" s="6"/>
      <c r="RBG124" s="6"/>
      <c r="RBH124" s="6"/>
      <c r="RBI124" s="6"/>
      <c r="RBJ124" s="6"/>
      <c r="RBK124" s="6"/>
      <c r="RBL124" s="6"/>
      <c r="RBM124" s="6"/>
      <c r="RBN124" s="6"/>
      <c r="RBO124" s="6"/>
      <c r="RBP124" s="6"/>
      <c r="RBQ124" s="6"/>
      <c r="RBR124" s="6"/>
      <c r="RBS124" s="6"/>
      <c r="RBT124" s="6"/>
      <c r="RBU124" s="6"/>
      <c r="RBV124" s="6"/>
      <c r="RBW124" s="6"/>
      <c r="RBX124" s="6"/>
      <c r="RBY124" s="6"/>
      <c r="RBZ124" s="6"/>
      <c r="RCA124" s="6"/>
      <c r="RCB124" s="6"/>
      <c r="RCC124" s="6"/>
      <c r="RCD124" s="6"/>
      <c r="RCE124" s="6"/>
      <c r="RCF124" s="6"/>
      <c r="RCG124" s="6"/>
      <c r="RCH124" s="6"/>
      <c r="RCI124" s="6"/>
      <c r="RCJ124" s="6"/>
      <c r="RCK124" s="6"/>
      <c r="RCL124" s="6"/>
      <c r="RCM124" s="6"/>
      <c r="RCN124" s="6"/>
      <c r="RCO124" s="6"/>
      <c r="RCP124" s="6"/>
      <c r="RCQ124" s="6"/>
      <c r="RCR124" s="6"/>
      <c r="RCS124" s="6"/>
      <c r="RCT124" s="6"/>
      <c r="RCU124" s="6"/>
      <c r="RCV124" s="6"/>
      <c r="RCW124" s="6"/>
      <c r="RCX124" s="6"/>
      <c r="RCY124" s="6"/>
      <c r="RCZ124" s="6"/>
      <c r="RDA124" s="6"/>
      <c r="RDB124" s="6"/>
      <c r="RDC124" s="6"/>
      <c r="RDD124" s="6"/>
      <c r="RDE124" s="6"/>
      <c r="RDF124" s="6"/>
      <c r="RDG124" s="6"/>
      <c r="RDH124" s="6"/>
      <c r="RDI124" s="6"/>
      <c r="RDJ124" s="6"/>
      <c r="RDK124" s="6"/>
      <c r="RDL124" s="6"/>
      <c r="RDM124" s="6"/>
      <c r="RDN124" s="6"/>
      <c r="RDO124" s="6"/>
      <c r="RDP124" s="6"/>
      <c r="RDQ124" s="6"/>
      <c r="RDR124" s="6"/>
      <c r="RDS124" s="6"/>
      <c r="RDT124" s="6"/>
      <c r="RDU124" s="6"/>
      <c r="RDV124" s="6"/>
      <c r="RDW124" s="6"/>
      <c r="RDX124" s="6"/>
      <c r="RDY124" s="6"/>
      <c r="RDZ124" s="6"/>
      <c r="REA124" s="6"/>
      <c r="REB124" s="6"/>
      <c r="REC124" s="6"/>
      <c r="RED124" s="6"/>
      <c r="REE124" s="6"/>
      <c r="REF124" s="6"/>
      <c r="REG124" s="6"/>
      <c r="REH124" s="6"/>
      <c r="REI124" s="6"/>
      <c r="REJ124" s="6"/>
      <c r="REK124" s="6"/>
      <c r="REL124" s="6"/>
      <c r="REM124" s="6"/>
      <c r="REN124" s="6"/>
      <c r="REO124" s="6"/>
      <c r="REP124" s="6"/>
      <c r="REQ124" s="6"/>
      <c r="RER124" s="6"/>
      <c r="RES124" s="6"/>
      <c r="RET124" s="6"/>
      <c r="REU124" s="6"/>
      <c r="REV124" s="6"/>
      <c r="REW124" s="6"/>
      <c r="REX124" s="6"/>
      <c r="REY124" s="6"/>
      <c r="REZ124" s="6"/>
      <c r="RFA124" s="6"/>
      <c r="RFB124" s="6"/>
      <c r="RFC124" s="6"/>
      <c r="RFD124" s="6"/>
      <c r="RFE124" s="6"/>
      <c r="RFF124" s="6"/>
      <c r="RFG124" s="6"/>
      <c r="RFH124" s="6"/>
      <c r="RFI124" s="6"/>
      <c r="RFJ124" s="6"/>
      <c r="RFK124" s="6"/>
      <c r="RFL124" s="6"/>
      <c r="RFM124" s="6"/>
      <c r="RFN124" s="6"/>
      <c r="RFO124" s="6"/>
      <c r="RFP124" s="6"/>
      <c r="RFQ124" s="6"/>
      <c r="RFR124" s="6"/>
      <c r="RFS124" s="6"/>
      <c r="RFT124" s="6"/>
      <c r="RFU124" s="6"/>
      <c r="RFV124" s="6"/>
      <c r="RFW124" s="6"/>
      <c r="RFX124" s="6"/>
      <c r="RFY124" s="6"/>
      <c r="RFZ124" s="6"/>
      <c r="RGA124" s="6"/>
      <c r="RGB124" s="6"/>
      <c r="RGC124" s="6"/>
      <c r="RGD124" s="6"/>
      <c r="RGE124" s="6"/>
      <c r="RGF124" s="6"/>
      <c r="RGG124" s="6"/>
      <c r="RGH124" s="6"/>
      <c r="RGI124" s="6"/>
      <c r="RGJ124" s="6"/>
      <c r="RGK124" s="6"/>
      <c r="RGL124" s="6"/>
      <c r="RGM124" s="6"/>
      <c r="RGN124" s="6"/>
      <c r="RGO124" s="6"/>
      <c r="RGP124" s="6"/>
      <c r="RGQ124" s="6"/>
      <c r="RGR124" s="6"/>
      <c r="RGS124" s="6"/>
      <c r="RGT124" s="6"/>
      <c r="RGU124" s="6"/>
      <c r="RGV124" s="6"/>
      <c r="RGW124" s="6"/>
      <c r="RGX124" s="6"/>
      <c r="RGY124" s="6"/>
      <c r="RGZ124" s="6"/>
      <c r="RHA124" s="6"/>
      <c r="RHB124" s="6"/>
      <c r="RHC124" s="6"/>
      <c r="RHD124" s="6"/>
      <c r="RHE124" s="6"/>
      <c r="RHF124" s="6"/>
      <c r="RHG124" s="6"/>
      <c r="RHH124" s="6"/>
      <c r="RHI124" s="6"/>
      <c r="RHJ124" s="6"/>
      <c r="RHK124" s="6"/>
      <c r="RHL124" s="6"/>
      <c r="RHM124" s="6"/>
      <c r="RHN124" s="6"/>
      <c r="RHO124" s="6"/>
      <c r="RHP124" s="6"/>
      <c r="RHQ124" s="6"/>
      <c r="RHR124" s="6"/>
      <c r="RHS124" s="6"/>
      <c r="RHT124" s="6"/>
      <c r="RHU124" s="6"/>
      <c r="RHV124" s="6"/>
      <c r="RHW124" s="6"/>
      <c r="RHX124" s="6"/>
      <c r="RHY124" s="6"/>
      <c r="RHZ124" s="6"/>
      <c r="RIA124" s="6"/>
      <c r="RIB124" s="6"/>
      <c r="RIC124" s="6"/>
      <c r="RID124" s="6"/>
      <c r="RIE124" s="6"/>
      <c r="RIF124" s="6"/>
      <c r="RIG124" s="6"/>
      <c r="RIH124" s="6"/>
      <c r="RII124" s="6"/>
      <c r="RIJ124" s="6"/>
      <c r="RIK124" s="6"/>
      <c r="RIL124" s="6"/>
      <c r="RIM124" s="6"/>
      <c r="RIN124" s="6"/>
      <c r="RIO124" s="6"/>
      <c r="RIP124" s="6"/>
      <c r="RIQ124" s="6"/>
      <c r="RIR124" s="6"/>
      <c r="RIS124" s="6"/>
      <c r="RIT124" s="6"/>
      <c r="RIU124" s="6"/>
      <c r="RIV124" s="6"/>
      <c r="RIW124" s="6"/>
      <c r="RIX124" s="6"/>
      <c r="RIY124" s="6"/>
      <c r="RIZ124" s="6"/>
      <c r="RJA124" s="6"/>
      <c r="RJB124" s="6"/>
      <c r="RJC124" s="6"/>
      <c r="RJD124" s="6"/>
      <c r="RJE124" s="6"/>
      <c r="RJF124" s="6"/>
      <c r="RJG124" s="6"/>
      <c r="RJH124" s="6"/>
      <c r="RJI124" s="6"/>
      <c r="RJJ124" s="6"/>
      <c r="RJK124" s="6"/>
      <c r="RJL124" s="6"/>
      <c r="RJM124" s="6"/>
      <c r="RJN124" s="6"/>
      <c r="RJO124" s="6"/>
      <c r="RJP124" s="6"/>
      <c r="RJQ124" s="6"/>
      <c r="RJR124" s="6"/>
      <c r="RJS124" s="6"/>
      <c r="RJT124" s="6"/>
      <c r="RJU124" s="6"/>
      <c r="RJV124" s="6"/>
      <c r="RJW124" s="6"/>
      <c r="RJX124" s="6"/>
      <c r="RJY124" s="6"/>
      <c r="RJZ124" s="6"/>
      <c r="RKA124" s="6"/>
      <c r="RKB124" s="6"/>
      <c r="RKC124" s="6"/>
      <c r="RKD124" s="6"/>
      <c r="RKE124" s="6"/>
      <c r="RKF124" s="6"/>
      <c r="RKG124" s="6"/>
      <c r="RKH124" s="6"/>
      <c r="RKI124" s="6"/>
      <c r="RKJ124" s="6"/>
      <c r="RKK124" s="6"/>
      <c r="RKL124" s="6"/>
      <c r="RKM124" s="6"/>
      <c r="RKN124" s="6"/>
      <c r="RKO124" s="6"/>
      <c r="RKP124" s="6"/>
      <c r="RKQ124" s="6"/>
      <c r="RKR124" s="6"/>
      <c r="RKS124" s="6"/>
      <c r="RKT124" s="6"/>
      <c r="RKU124" s="6"/>
      <c r="RKV124" s="6"/>
      <c r="RKW124" s="6"/>
      <c r="RKX124" s="6"/>
      <c r="RKY124" s="6"/>
      <c r="RKZ124" s="6"/>
      <c r="RLA124" s="6"/>
      <c r="RLB124" s="6"/>
      <c r="RLC124" s="6"/>
      <c r="RLD124" s="6"/>
      <c r="RLE124" s="6"/>
      <c r="RLF124" s="6"/>
      <c r="RLG124" s="6"/>
      <c r="RLH124" s="6"/>
      <c r="RLI124" s="6"/>
      <c r="RLJ124" s="6"/>
      <c r="RLK124" s="6"/>
      <c r="RLL124" s="6"/>
      <c r="RLM124" s="6"/>
      <c r="RLN124" s="6"/>
      <c r="RLO124" s="6"/>
      <c r="RLP124" s="6"/>
      <c r="RLQ124" s="6"/>
      <c r="RLR124" s="6"/>
      <c r="RLS124" s="6"/>
      <c r="RLT124" s="6"/>
      <c r="RLU124" s="6"/>
      <c r="RLV124" s="6"/>
      <c r="RLW124" s="6"/>
      <c r="RLX124" s="6"/>
      <c r="RLY124" s="6"/>
      <c r="RLZ124" s="6"/>
      <c r="RMA124" s="6"/>
      <c r="RMB124" s="6"/>
      <c r="RMC124" s="6"/>
      <c r="RMD124" s="6"/>
      <c r="RME124" s="6"/>
      <c r="RMF124" s="6"/>
      <c r="RMG124" s="6"/>
      <c r="RMH124" s="6"/>
      <c r="RMI124" s="6"/>
      <c r="RMJ124" s="6"/>
      <c r="RMK124" s="6"/>
      <c r="RML124" s="6"/>
      <c r="RMM124" s="6"/>
      <c r="RMN124" s="6"/>
      <c r="RMO124" s="6"/>
      <c r="RMP124" s="6"/>
      <c r="RMQ124" s="6"/>
      <c r="RMR124" s="6"/>
      <c r="RMS124" s="6"/>
      <c r="RMT124" s="6"/>
      <c r="RMU124" s="6"/>
      <c r="RMV124" s="6"/>
      <c r="RMW124" s="6"/>
      <c r="RMX124" s="6"/>
      <c r="RMY124" s="6"/>
      <c r="RMZ124" s="6"/>
      <c r="RNA124" s="6"/>
      <c r="RNB124" s="6"/>
      <c r="RNC124" s="6"/>
      <c r="RND124" s="6"/>
      <c r="RNE124" s="6"/>
      <c r="RNF124" s="6"/>
      <c r="RNG124" s="6"/>
      <c r="RNH124" s="6"/>
      <c r="RNI124" s="6"/>
      <c r="RNJ124" s="6"/>
      <c r="RNK124" s="6"/>
      <c r="RNL124" s="6"/>
      <c r="RNM124" s="6"/>
      <c r="RNN124" s="6"/>
      <c r="RNO124" s="6"/>
      <c r="RNP124" s="6"/>
      <c r="RNQ124" s="6"/>
      <c r="RNR124" s="6"/>
      <c r="RNS124" s="6"/>
      <c r="RNT124" s="6"/>
      <c r="RNU124" s="6"/>
      <c r="RNV124" s="6"/>
      <c r="RNW124" s="6"/>
      <c r="RNX124" s="6"/>
      <c r="RNY124" s="6"/>
      <c r="RNZ124" s="6"/>
      <c r="ROA124" s="6"/>
      <c r="ROB124" s="6"/>
      <c r="ROC124" s="6"/>
      <c r="ROD124" s="6"/>
      <c r="ROE124" s="6"/>
      <c r="ROF124" s="6"/>
      <c r="ROG124" s="6"/>
      <c r="ROH124" s="6"/>
      <c r="ROI124" s="6"/>
      <c r="ROJ124" s="6"/>
      <c r="ROK124" s="6"/>
      <c r="ROL124" s="6"/>
      <c r="ROM124" s="6"/>
      <c r="RON124" s="6"/>
      <c r="ROO124" s="6"/>
      <c r="ROP124" s="6"/>
      <c r="ROQ124" s="6"/>
      <c r="ROR124" s="6"/>
      <c r="ROS124" s="6"/>
      <c r="ROT124" s="6"/>
      <c r="ROU124" s="6"/>
      <c r="ROV124" s="6"/>
      <c r="ROW124" s="6"/>
      <c r="ROX124" s="6"/>
      <c r="ROY124" s="6"/>
      <c r="ROZ124" s="6"/>
      <c r="RPA124" s="6"/>
      <c r="RPB124" s="6"/>
      <c r="RPC124" s="6"/>
      <c r="RPD124" s="6"/>
      <c r="RPE124" s="6"/>
      <c r="RPF124" s="6"/>
      <c r="RPG124" s="6"/>
      <c r="RPH124" s="6"/>
      <c r="RPI124" s="6"/>
      <c r="RPJ124" s="6"/>
      <c r="RPK124" s="6"/>
      <c r="RPL124" s="6"/>
      <c r="RPM124" s="6"/>
      <c r="RPN124" s="6"/>
      <c r="RPO124" s="6"/>
      <c r="RPP124" s="6"/>
      <c r="RPQ124" s="6"/>
      <c r="RPR124" s="6"/>
      <c r="RPS124" s="6"/>
      <c r="RPT124" s="6"/>
      <c r="RPU124" s="6"/>
      <c r="RPV124" s="6"/>
      <c r="RPW124" s="6"/>
      <c r="RPX124" s="6"/>
      <c r="RPY124" s="6"/>
      <c r="RPZ124" s="6"/>
      <c r="RQA124" s="6"/>
      <c r="RQB124" s="6"/>
      <c r="RQC124" s="6"/>
      <c r="RQD124" s="6"/>
      <c r="RQE124" s="6"/>
      <c r="RQF124" s="6"/>
      <c r="RQG124" s="6"/>
      <c r="RQH124" s="6"/>
      <c r="RQI124" s="6"/>
      <c r="RQJ124" s="6"/>
      <c r="RQK124" s="6"/>
      <c r="RQL124" s="6"/>
      <c r="RQM124" s="6"/>
      <c r="RQN124" s="6"/>
      <c r="RQO124" s="6"/>
      <c r="RQP124" s="6"/>
      <c r="RQQ124" s="6"/>
      <c r="RQR124" s="6"/>
      <c r="RQS124" s="6"/>
      <c r="RQT124" s="6"/>
      <c r="RQU124" s="6"/>
      <c r="RQV124" s="6"/>
      <c r="RQW124" s="6"/>
      <c r="RQX124" s="6"/>
      <c r="RQY124" s="6"/>
      <c r="RQZ124" s="6"/>
      <c r="RRA124" s="6"/>
      <c r="RRB124" s="6"/>
      <c r="RRC124" s="6"/>
      <c r="RRD124" s="6"/>
      <c r="RRE124" s="6"/>
      <c r="RRF124" s="6"/>
      <c r="RRG124" s="6"/>
      <c r="RRH124" s="6"/>
      <c r="RRI124" s="6"/>
      <c r="RRJ124" s="6"/>
      <c r="RRK124" s="6"/>
      <c r="RRL124" s="6"/>
      <c r="RRM124" s="6"/>
      <c r="RRN124" s="6"/>
      <c r="RRO124" s="6"/>
      <c r="RRP124" s="6"/>
      <c r="RRQ124" s="6"/>
      <c r="RRR124" s="6"/>
      <c r="RRS124" s="6"/>
      <c r="RRT124" s="6"/>
      <c r="RRU124" s="6"/>
      <c r="RRV124" s="6"/>
      <c r="RRW124" s="6"/>
      <c r="RRX124" s="6"/>
      <c r="RRY124" s="6"/>
      <c r="RRZ124" s="6"/>
      <c r="RSA124" s="6"/>
      <c r="RSB124" s="6"/>
      <c r="RSC124" s="6"/>
      <c r="RSD124" s="6"/>
      <c r="RSE124" s="6"/>
      <c r="RSF124" s="6"/>
      <c r="RSG124" s="6"/>
      <c r="RSH124" s="6"/>
      <c r="RSI124" s="6"/>
      <c r="RSJ124" s="6"/>
      <c r="RSK124" s="6"/>
      <c r="RSL124" s="6"/>
      <c r="RSM124" s="6"/>
      <c r="RSN124" s="6"/>
      <c r="RSO124" s="6"/>
      <c r="RSP124" s="6"/>
      <c r="RSQ124" s="6"/>
      <c r="RSR124" s="6"/>
      <c r="RSS124" s="6"/>
      <c r="RST124" s="6"/>
      <c r="RSU124" s="6"/>
      <c r="RSV124" s="6"/>
      <c r="RSW124" s="6"/>
      <c r="RSX124" s="6"/>
      <c r="RSY124" s="6"/>
      <c r="RSZ124" s="6"/>
      <c r="RTA124" s="6"/>
      <c r="RTB124" s="6"/>
      <c r="RTC124" s="6"/>
      <c r="RTD124" s="6"/>
      <c r="RTE124" s="6"/>
      <c r="RTF124" s="6"/>
      <c r="RTG124" s="6"/>
      <c r="RTH124" s="6"/>
      <c r="RTI124" s="6"/>
      <c r="RTJ124" s="6"/>
      <c r="RTK124" s="6"/>
      <c r="RTL124" s="6"/>
      <c r="RTM124" s="6"/>
      <c r="RTN124" s="6"/>
      <c r="RTO124" s="6"/>
      <c r="RTP124" s="6"/>
      <c r="RTQ124" s="6"/>
      <c r="RTR124" s="6"/>
      <c r="RTS124" s="6"/>
      <c r="RTT124" s="6"/>
      <c r="RTU124" s="6"/>
      <c r="RTV124" s="6"/>
      <c r="RTW124" s="6"/>
      <c r="RTX124" s="6"/>
      <c r="RTY124" s="6"/>
      <c r="RTZ124" s="6"/>
      <c r="RUA124" s="6"/>
      <c r="RUB124" s="6"/>
      <c r="RUC124" s="6"/>
      <c r="RUD124" s="6"/>
      <c r="RUE124" s="6"/>
      <c r="RUF124" s="6"/>
      <c r="RUG124" s="6"/>
      <c r="RUH124" s="6"/>
      <c r="RUI124" s="6"/>
      <c r="RUJ124" s="6"/>
      <c r="RUK124" s="6"/>
      <c r="RUL124" s="6"/>
      <c r="RUM124" s="6"/>
      <c r="RUN124" s="6"/>
      <c r="RUO124" s="6"/>
      <c r="RUP124" s="6"/>
      <c r="RUQ124" s="6"/>
      <c r="RUR124" s="6"/>
      <c r="RUS124" s="6"/>
      <c r="RUT124" s="6"/>
      <c r="RUU124" s="6"/>
      <c r="RUV124" s="6"/>
      <c r="RUW124" s="6"/>
      <c r="RUX124" s="6"/>
      <c r="RUY124" s="6"/>
      <c r="RUZ124" s="6"/>
      <c r="RVA124" s="6"/>
      <c r="RVB124" s="6"/>
      <c r="RVC124" s="6"/>
      <c r="RVD124" s="6"/>
      <c r="RVE124" s="6"/>
      <c r="RVF124" s="6"/>
      <c r="RVG124" s="6"/>
      <c r="RVH124" s="6"/>
      <c r="RVI124" s="6"/>
      <c r="RVJ124" s="6"/>
      <c r="RVK124" s="6"/>
      <c r="RVL124" s="6"/>
      <c r="RVM124" s="6"/>
      <c r="RVN124" s="6"/>
      <c r="RVO124" s="6"/>
      <c r="RVP124" s="6"/>
      <c r="RVQ124" s="6"/>
      <c r="RVR124" s="6"/>
      <c r="RVS124" s="6"/>
      <c r="RVT124" s="6"/>
      <c r="RVU124" s="6"/>
      <c r="RVV124" s="6"/>
      <c r="RVW124" s="6"/>
      <c r="RVX124" s="6"/>
      <c r="RVY124" s="6"/>
      <c r="RVZ124" s="6"/>
      <c r="RWA124" s="6"/>
      <c r="RWB124" s="6"/>
      <c r="RWC124" s="6"/>
      <c r="RWD124" s="6"/>
      <c r="RWE124" s="6"/>
      <c r="RWF124" s="6"/>
      <c r="RWG124" s="6"/>
      <c r="RWH124" s="6"/>
      <c r="RWI124" s="6"/>
      <c r="RWJ124" s="6"/>
      <c r="RWK124" s="6"/>
      <c r="RWL124" s="6"/>
      <c r="RWM124" s="6"/>
      <c r="RWN124" s="6"/>
      <c r="RWO124" s="6"/>
      <c r="RWP124" s="6"/>
      <c r="RWQ124" s="6"/>
      <c r="RWR124" s="6"/>
      <c r="RWS124" s="6"/>
      <c r="RWT124" s="6"/>
      <c r="RWU124" s="6"/>
      <c r="RWV124" s="6"/>
      <c r="RWW124" s="6"/>
      <c r="RWX124" s="6"/>
      <c r="RWY124" s="6"/>
      <c r="RWZ124" s="6"/>
      <c r="RXA124" s="6"/>
      <c r="RXB124" s="6"/>
      <c r="RXC124" s="6"/>
      <c r="RXD124" s="6"/>
      <c r="RXE124" s="6"/>
      <c r="RXF124" s="6"/>
      <c r="RXG124" s="6"/>
      <c r="RXH124" s="6"/>
      <c r="RXI124" s="6"/>
      <c r="RXJ124" s="6"/>
      <c r="RXK124" s="6"/>
      <c r="RXL124" s="6"/>
      <c r="RXM124" s="6"/>
      <c r="RXN124" s="6"/>
      <c r="RXO124" s="6"/>
      <c r="RXP124" s="6"/>
      <c r="RXQ124" s="6"/>
      <c r="RXR124" s="6"/>
      <c r="RXS124" s="6"/>
      <c r="RXT124" s="6"/>
      <c r="RXU124" s="6"/>
      <c r="RXV124" s="6"/>
      <c r="RXW124" s="6"/>
      <c r="RXX124" s="6"/>
      <c r="RXY124" s="6"/>
      <c r="RXZ124" s="6"/>
      <c r="RYA124" s="6"/>
      <c r="RYB124" s="6"/>
      <c r="RYC124" s="6"/>
      <c r="RYD124" s="6"/>
      <c r="RYE124" s="6"/>
      <c r="RYF124" s="6"/>
      <c r="RYG124" s="6"/>
      <c r="RYH124" s="6"/>
      <c r="RYI124" s="6"/>
      <c r="RYJ124" s="6"/>
      <c r="RYK124" s="6"/>
      <c r="RYL124" s="6"/>
      <c r="RYM124" s="6"/>
      <c r="RYN124" s="6"/>
      <c r="RYO124" s="6"/>
      <c r="RYP124" s="6"/>
      <c r="RYQ124" s="6"/>
      <c r="RYR124" s="6"/>
      <c r="RYS124" s="6"/>
      <c r="RYT124" s="6"/>
      <c r="RYU124" s="6"/>
      <c r="RYV124" s="6"/>
      <c r="RYW124" s="6"/>
      <c r="RYX124" s="6"/>
      <c r="RYY124" s="6"/>
      <c r="RYZ124" s="6"/>
      <c r="RZA124" s="6"/>
      <c r="RZB124" s="6"/>
      <c r="RZC124" s="6"/>
      <c r="RZD124" s="6"/>
      <c r="RZE124" s="6"/>
      <c r="RZF124" s="6"/>
      <c r="RZG124" s="6"/>
      <c r="RZH124" s="6"/>
      <c r="RZI124" s="6"/>
      <c r="RZJ124" s="6"/>
      <c r="RZK124" s="6"/>
      <c r="RZL124" s="6"/>
      <c r="RZM124" s="6"/>
      <c r="RZN124" s="6"/>
      <c r="RZO124" s="6"/>
      <c r="RZP124" s="6"/>
      <c r="RZQ124" s="6"/>
      <c r="RZR124" s="6"/>
      <c r="RZS124" s="6"/>
      <c r="RZT124" s="6"/>
      <c r="RZU124" s="6"/>
      <c r="RZV124" s="6"/>
      <c r="RZW124" s="6"/>
      <c r="RZX124" s="6"/>
      <c r="RZY124" s="6"/>
      <c r="RZZ124" s="6"/>
      <c r="SAA124" s="6"/>
      <c r="SAB124" s="6"/>
      <c r="SAC124" s="6"/>
      <c r="SAD124" s="6"/>
      <c r="SAE124" s="6"/>
      <c r="SAF124" s="6"/>
      <c r="SAG124" s="6"/>
      <c r="SAH124" s="6"/>
      <c r="SAI124" s="6"/>
      <c r="SAJ124" s="6"/>
      <c r="SAK124" s="6"/>
      <c r="SAL124" s="6"/>
      <c r="SAM124" s="6"/>
      <c r="SAN124" s="6"/>
      <c r="SAO124" s="6"/>
      <c r="SAP124" s="6"/>
      <c r="SAQ124" s="6"/>
      <c r="SAR124" s="6"/>
      <c r="SAS124" s="6"/>
      <c r="SAT124" s="6"/>
      <c r="SAU124" s="6"/>
      <c r="SAV124" s="6"/>
      <c r="SAW124" s="6"/>
      <c r="SAX124" s="6"/>
      <c r="SAY124" s="6"/>
      <c r="SAZ124" s="6"/>
      <c r="SBA124" s="6"/>
      <c r="SBB124" s="6"/>
      <c r="SBC124" s="6"/>
      <c r="SBD124" s="6"/>
      <c r="SBE124" s="6"/>
      <c r="SBF124" s="6"/>
      <c r="SBG124" s="6"/>
      <c r="SBH124" s="6"/>
      <c r="SBI124" s="6"/>
      <c r="SBJ124" s="6"/>
      <c r="SBK124" s="6"/>
      <c r="SBL124" s="6"/>
      <c r="SBM124" s="6"/>
      <c r="SBN124" s="6"/>
      <c r="SBO124" s="6"/>
      <c r="SBP124" s="6"/>
      <c r="SBQ124" s="6"/>
      <c r="SBR124" s="6"/>
      <c r="SBS124" s="6"/>
      <c r="SBT124" s="6"/>
      <c r="SBU124" s="6"/>
      <c r="SBV124" s="6"/>
      <c r="SBW124" s="6"/>
      <c r="SBX124" s="6"/>
      <c r="SBY124" s="6"/>
      <c r="SBZ124" s="6"/>
      <c r="SCA124" s="6"/>
      <c r="SCB124" s="6"/>
      <c r="SCC124" s="6"/>
      <c r="SCD124" s="6"/>
      <c r="SCE124" s="6"/>
      <c r="SCF124" s="6"/>
      <c r="SCG124" s="6"/>
      <c r="SCH124" s="6"/>
      <c r="SCI124" s="6"/>
      <c r="SCJ124" s="6"/>
      <c r="SCK124" s="6"/>
      <c r="SCL124" s="6"/>
      <c r="SCM124" s="6"/>
      <c r="SCN124" s="6"/>
      <c r="SCO124" s="6"/>
      <c r="SCP124" s="6"/>
      <c r="SCQ124" s="6"/>
      <c r="SCR124" s="6"/>
      <c r="SCS124" s="6"/>
      <c r="SCT124" s="6"/>
      <c r="SCU124" s="6"/>
      <c r="SCV124" s="6"/>
      <c r="SCW124" s="6"/>
      <c r="SCX124" s="6"/>
      <c r="SCY124" s="6"/>
      <c r="SCZ124" s="6"/>
      <c r="SDA124" s="6"/>
      <c r="SDB124" s="6"/>
      <c r="SDC124" s="6"/>
      <c r="SDD124" s="6"/>
      <c r="SDE124" s="6"/>
      <c r="SDF124" s="6"/>
      <c r="SDG124" s="6"/>
      <c r="SDH124" s="6"/>
      <c r="SDI124" s="6"/>
      <c r="SDJ124" s="6"/>
      <c r="SDK124" s="6"/>
      <c r="SDL124" s="6"/>
      <c r="SDM124" s="6"/>
      <c r="SDN124" s="6"/>
      <c r="SDO124" s="6"/>
      <c r="SDP124" s="6"/>
      <c r="SDQ124" s="6"/>
      <c r="SDR124" s="6"/>
      <c r="SDS124" s="6"/>
      <c r="SDT124" s="6"/>
      <c r="SDU124" s="6"/>
      <c r="SDV124" s="6"/>
      <c r="SDW124" s="6"/>
      <c r="SDX124" s="6"/>
      <c r="SDY124" s="6"/>
      <c r="SDZ124" s="6"/>
      <c r="SEA124" s="6"/>
      <c r="SEB124" s="6"/>
      <c r="SEC124" s="6"/>
      <c r="SED124" s="6"/>
      <c r="SEE124" s="6"/>
      <c r="SEF124" s="6"/>
      <c r="SEG124" s="6"/>
      <c r="SEH124" s="6"/>
      <c r="SEI124" s="6"/>
      <c r="SEJ124" s="6"/>
      <c r="SEK124" s="6"/>
      <c r="SEL124" s="6"/>
      <c r="SEM124" s="6"/>
      <c r="SEN124" s="6"/>
      <c r="SEO124" s="6"/>
      <c r="SEP124" s="6"/>
      <c r="SEQ124" s="6"/>
      <c r="SER124" s="6"/>
      <c r="SES124" s="6"/>
      <c r="SET124" s="6"/>
      <c r="SEU124" s="6"/>
      <c r="SEV124" s="6"/>
      <c r="SEW124" s="6"/>
      <c r="SEX124" s="6"/>
      <c r="SEY124" s="6"/>
      <c r="SEZ124" s="6"/>
      <c r="SFA124" s="6"/>
      <c r="SFB124" s="6"/>
      <c r="SFC124" s="6"/>
      <c r="SFD124" s="6"/>
      <c r="SFE124" s="6"/>
      <c r="SFF124" s="6"/>
      <c r="SFG124" s="6"/>
      <c r="SFH124" s="6"/>
      <c r="SFI124" s="6"/>
      <c r="SFJ124" s="6"/>
      <c r="SFK124" s="6"/>
      <c r="SFL124" s="6"/>
      <c r="SFM124" s="6"/>
      <c r="SFN124" s="6"/>
      <c r="SFO124" s="6"/>
      <c r="SFP124" s="6"/>
      <c r="SFQ124" s="6"/>
      <c r="SFR124" s="6"/>
      <c r="SFS124" s="6"/>
      <c r="SFT124" s="6"/>
      <c r="SFU124" s="6"/>
      <c r="SFV124" s="6"/>
      <c r="SFW124" s="6"/>
      <c r="SFX124" s="6"/>
      <c r="SFY124" s="6"/>
      <c r="SFZ124" s="6"/>
      <c r="SGA124" s="6"/>
      <c r="SGB124" s="6"/>
      <c r="SGC124" s="6"/>
      <c r="SGD124" s="6"/>
      <c r="SGE124" s="6"/>
      <c r="SGF124" s="6"/>
      <c r="SGG124" s="6"/>
      <c r="SGH124" s="6"/>
      <c r="SGI124" s="6"/>
      <c r="SGJ124" s="6"/>
      <c r="SGK124" s="6"/>
      <c r="SGL124" s="6"/>
      <c r="SGM124" s="6"/>
      <c r="SGN124" s="6"/>
      <c r="SGO124" s="6"/>
      <c r="SGP124" s="6"/>
      <c r="SGQ124" s="6"/>
      <c r="SGR124" s="6"/>
      <c r="SGS124" s="6"/>
      <c r="SGT124" s="6"/>
      <c r="SGU124" s="6"/>
      <c r="SGV124" s="6"/>
      <c r="SGW124" s="6"/>
      <c r="SGX124" s="6"/>
      <c r="SGY124" s="6"/>
      <c r="SGZ124" s="6"/>
      <c r="SHA124" s="6"/>
      <c r="SHB124" s="6"/>
      <c r="SHC124" s="6"/>
      <c r="SHD124" s="6"/>
      <c r="SHE124" s="6"/>
      <c r="SHF124" s="6"/>
      <c r="SHG124" s="6"/>
      <c r="SHH124" s="6"/>
      <c r="SHI124" s="6"/>
      <c r="SHJ124" s="6"/>
      <c r="SHK124" s="6"/>
      <c r="SHL124" s="6"/>
      <c r="SHM124" s="6"/>
      <c r="SHN124" s="6"/>
      <c r="SHO124" s="6"/>
      <c r="SHP124" s="6"/>
      <c r="SHQ124" s="6"/>
      <c r="SHR124" s="6"/>
      <c r="SHS124" s="6"/>
      <c r="SHT124" s="6"/>
      <c r="SHU124" s="6"/>
      <c r="SHV124" s="6"/>
      <c r="SHW124" s="6"/>
      <c r="SHX124" s="6"/>
      <c r="SHY124" s="6"/>
      <c r="SHZ124" s="6"/>
      <c r="SIA124" s="6"/>
      <c r="SIB124" s="6"/>
      <c r="SIC124" s="6"/>
      <c r="SID124" s="6"/>
      <c r="SIE124" s="6"/>
      <c r="SIF124" s="6"/>
      <c r="SIG124" s="6"/>
      <c r="SIH124" s="6"/>
      <c r="SII124" s="6"/>
      <c r="SIJ124" s="6"/>
      <c r="SIK124" s="6"/>
      <c r="SIL124" s="6"/>
      <c r="SIM124" s="6"/>
      <c r="SIN124" s="6"/>
      <c r="SIO124" s="6"/>
      <c r="SIP124" s="6"/>
      <c r="SIQ124" s="6"/>
      <c r="SIR124" s="6"/>
      <c r="SIS124" s="6"/>
      <c r="SIT124" s="6"/>
      <c r="SIU124" s="6"/>
      <c r="SIV124" s="6"/>
      <c r="SIW124" s="6"/>
      <c r="SIX124" s="6"/>
      <c r="SIY124" s="6"/>
      <c r="SIZ124" s="6"/>
      <c r="SJA124" s="6"/>
      <c r="SJB124" s="6"/>
      <c r="SJC124" s="6"/>
      <c r="SJD124" s="6"/>
      <c r="SJE124" s="6"/>
      <c r="SJF124" s="6"/>
      <c r="SJG124" s="6"/>
      <c r="SJH124" s="6"/>
      <c r="SJI124" s="6"/>
      <c r="SJJ124" s="6"/>
      <c r="SJK124" s="6"/>
      <c r="SJL124" s="6"/>
      <c r="SJM124" s="6"/>
      <c r="SJN124" s="6"/>
      <c r="SJO124" s="6"/>
      <c r="SJP124" s="6"/>
      <c r="SJQ124" s="6"/>
      <c r="SJR124" s="6"/>
      <c r="SJS124" s="6"/>
      <c r="SJT124" s="6"/>
      <c r="SJU124" s="6"/>
      <c r="SJV124" s="6"/>
      <c r="SJW124" s="6"/>
      <c r="SJX124" s="6"/>
      <c r="SJY124" s="6"/>
      <c r="SJZ124" s="6"/>
      <c r="SKA124" s="6"/>
      <c r="SKB124" s="6"/>
      <c r="SKC124" s="6"/>
      <c r="SKD124" s="6"/>
      <c r="SKE124" s="6"/>
      <c r="SKF124" s="6"/>
      <c r="SKG124" s="6"/>
      <c r="SKH124" s="6"/>
      <c r="SKI124" s="6"/>
      <c r="SKJ124" s="6"/>
      <c r="SKK124" s="6"/>
      <c r="SKL124" s="6"/>
      <c r="SKM124" s="6"/>
      <c r="SKN124" s="6"/>
      <c r="SKO124" s="6"/>
      <c r="SKP124" s="6"/>
      <c r="SKQ124" s="6"/>
      <c r="SKR124" s="6"/>
      <c r="SKS124" s="6"/>
      <c r="SKT124" s="6"/>
      <c r="SKU124" s="6"/>
      <c r="SKV124" s="6"/>
      <c r="SKW124" s="6"/>
      <c r="SKX124" s="6"/>
      <c r="SKY124" s="6"/>
      <c r="SKZ124" s="6"/>
      <c r="SLA124" s="6"/>
      <c r="SLB124" s="6"/>
      <c r="SLC124" s="6"/>
      <c r="SLD124" s="6"/>
      <c r="SLE124" s="6"/>
      <c r="SLF124" s="6"/>
      <c r="SLG124" s="6"/>
      <c r="SLH124" s="6"/>
      <c r="SLI124" s="6"/>
      <c r="SLJ124" s="6"/>
      <c r="SLK124" s="6"/>
      <c r="SLL124" s="6"/>
      <c r="SLM124" s="6"/>
      <c r="SLN124" s="6"/>
      <c r="SLO124" s="6"/>
      <c r="SLP124" s="6"/>
      <c r="SLQ124" s="6"/>
      <c r="SLR124" s="6"/>
      <c r="SLS124" s="6"/>
      <c r="SLT124" s="6"/>
      <c r="SLU124" s="6"/>
      <c r="SLV124" s="6"/>
      <c r="SLW124" s="6"/>
      <c r="SLX124" s="6"/>
      <c r="SLY124" s="6"/>
      <c r="SLZ124" s="6"/>
      <c r="SMA124" s="6"/>
      <c r="SMB124" s="6"/>
      <c r="SMC124" s="6"/>
      <c r="SMD124" s="6"/>
      <c r="SME124" s="6"/>
      <c r="SMF124" s="6"/>
      <c r="SMG124" s="6"/>
      <c r="SMH124" s="6"/>
      <c r="SMI124" s="6"/>
      <c r="SMJ124" s="6"/>
      <c r="SMK124" s="6"/>
      <c r="SML124" s="6"/>
      <c r="SMM124" s="6"/>
      <c r="SMN124" s="6"/>
      <c r="SMO124" s="6"/>
      <c r="SMP124" s="6"/>
      <c r="SMQ124" s="6"/>
      <c r="SMR124" s="6"/>
      <c r="SMS124" s="6"/>
      <c r="SMT124" s="6"/>
      <c r="SMU124" s="6"/>
      <c r="SMV124" s="6"/>
      <c r="SMW124" s="6"/>
      <c r="SMX124" s="6"/>
      <c r="SMY124" s="6"/>
      <c r="SMZ124" s="6"/>
      <c r="SNA124" s="6"/>
      <c r="SNB124" s="6"/>
      <c r="SNC124" s="6"/>
      <c r="SND124" s="6"/>
      <c r="SNE124" s="6"/>
      <c r="SNF124" s="6"/>
      <c r="SNG124" s="6"/>
      <c r="SNH124" s="6"/>
      <c r="SNI124" s="6"/>
      <c r="SNJ124" s="6"/>
      <c r="SNK124" s="6"/>
      <c r="SNL124" s="6"/>
      <c r="SNM124" s="6"/>
      <c r="SNN124" s="6"/>
      <c r="SNO124" s="6"/>
      <c r="SNP124" s="6"/>
      <c r="SNQ124" s="6"/>
      <c r="SNR124" s="6"/>
      <c r="SNS124" s="6"/>
      <c r="SNT124" s="6"/>
      <c r="SNU124" s="6"/>
      <c r="SNV124" s="6"/>
      <c r="SNW124" s="6"/>
      <c r="SNX124" s="6"/>
      <c r="SNY124" s="6"/>
      <c r="SNZ124" s="6"/>
      <c r="SOA124" s="6"/>
      <c r="SOB124" s="6"/>
      <c r="SOC124" s="6"/>
      <c r="SOD124" s="6"/>
      <c r="SOE124" s="6"/>
      <c r="SOF124" s="6"/>
      <c r="SOG124" s="6"/>
      <c r="SOH124" s="6"/>
      <c r="SOI124" s="6"/>
      <c r="SOJ124" s="6"/>
      <c r="SOK124" s="6"/>
      <c r="SOL124" s="6"/>
      <c r="SOM124" s="6"/>
      <c r="SON124" s="6"/>
      <c r="SOO124" s="6"/>
      <c r="SOP124" s="6"/>
      <c r="SOQ124" s="6"/>
      <c r="SOR124" s="6"/>
      <c r="SOS124" s="6"/>
      <c r="SOT124" s="6"/>
      <c r="SOU124" s="6"/>
      <c r="SOV124" s="6"/>
      <c r="SOW124" s="6"/>
      <c r="SOX124" s="6"/>
      <c r="SOY124" s="6"/>
      <c r="SOZ124" s="6"/>
      <c r="SPA124" s="6"/>
      <c r="SPB124" s="6"/>
      <c r="SPC124" s="6"/>
      <c r="SPD124" s="6"/>
      <c r="SPE124" s="6"/>
      <c r="SPF124" s="6"/>
      <c r="SPG124" s="6"/>
      <c r="SPH124" s="6"/>
      <c r="SPI124" s="6"/>
      <c r="SPJ124" s="6"/>
      <c r="SPK124" s="6"/>
      <c r="SPL124" s="6"/>
      <c r="SPM124" s="6"/>
      <c r="SPN124" s="6"/>
      <c r="SPO124" s="6"/>
      <c r="SPP124" s="6"/>
      <c r="SPQ124" s="6"/>
      <c r="SPR124" s="6"/>
      <c r="SPS124" s="6"/>
      <c r="SPT124" s="6"/>
      <c r="SPU124" s="6"/>
      <c r="SPV124" s="6"/>
      <c r="SPW124" s="6"/>
      <c r="SPX124" s="6"/>
      <c r="SPY124" s="6"/>
      <c r="SPZ124" s="6"/>
      <c r="SQA124" s="6"/>
      <c r="SQB124" s="6"/>
      <c r="SQC124" s="6"/>
      <c r="SQD124" s="6"/>
      <c r="SQE124" s="6"/>
      <c r="SQF124" s="6"/>
      <c r="SQG124" s="6"/>
      <c r="SQH124" s="6"/>
      <c r="SQI124" s="6"/>
      <c r="SQJ124" s="6"/>
      <c r="SQK124" s="6"/>
      <c r="SQL124" s="6"/>
      <c r="SQM124" s="6"/>
      <c r="SQN124" s="6"/>
      <c r="SQO124" s="6"/>
      <c r="SQP124" s="6"/>
      <c r="SQQ124" s="6"/>
      <c r="SQR124" s="6"/>
      <c r="SQS124" s="6"/>
      <c r="SQT124" s="6"/>
      <c r="SQU124" s="6"/>
      <c r="SQV124" s="6"/>
      <c r="SQW124" s="6"/>
      <c r="SQX124" s="6"/>
      <c r="SQY124" s="6"/>
      <c r="SQZ124" s="6"/>
      <c r="SRA124" s="6"/>
      <c r="SRB124" s="6"/>
      <c r="SRC124" s="6"/>
      <c r="SRD124" s="6"/>
      <c r="SRE124" s="6"/>
      <c r="SRF124" s="6"/>
      <c r="SRG124" s="6"/>
      <c r="SRH124" s="6"/>
      <c r="SRI124" s="6"/>
      <c r="SRJ124" s="6"/>
      <c r="SRK124" s="6"/>
      <c r="SRL124" s="6"/>
      <c r="SRM124" s="6"/>
      <c r="SRN124" s="6"/>
      <c r="SRO124" s="6"/>
      <c r="SRP124" s="6"/>
      <c r="SRQ124" s="6"/>
      <c r="SRR124" s="6"/>
      <c r="SRS124" s="6"/>
      <c r="SRT124" s="6"/>
      <c r="SRU124" s="6"/>
      <c r="SRV124" s="6"/>
      <c r="SRW124" s="6"/>
      <c r="SRX124" s="6"/>
      <c r="SRY124" s="6"/>
      <c r="SRZ124" s="6"/>
      <c r="SSA124" s="6"/>
      <c r="SSB124" s="6"/>
      <c r="SSC124" s="6"/>
      <c r="SSD124" s="6"/>
      <c r="SSE124" s="6"/>
      <c r="SSF124" s="6"/>
      <c r="SSG124" s="6"/>
      <c r="SSH124" s="6"/>
      <c r="SSI124" s="6"/>
      <c r="SSJ124" s="6"/>
      <c r="SSK124" s="6"/>
      <c r="SSL124" s="6"/>
      <c r="SSM124" s="6"/>
      <c r="SSN124" s="6"/>
      <c r="SSO124" s="6"/>
      <c r="SSP124" s="6"/>
      <c r="SSQ124" s="6"/>
      <c r="SSR124" s="6"/>
      <c r="SSS124" s="6"/>
      <c r="SST124" s="6"/>
      <c r="SSU124" s="6"/>
      <c r="SSV124" s="6"/>
      <c r="SSW124" s="6"/>
      <c r="SSX124" s="6"/>
      <c r="SSY124" s="6"/>
      <c r="SSZ124" s="6"/>
      <c r="STA124" s="6"/>
      <c r="STB124" s="6"/>
      <c r="STC124" s="6"/>
      <c r="STD124" s="6"/>
      <c r="STE124" s="6"/>
      <c r="STF124" s="6"/>
      <c r="STG124" s="6"/>
      <c r="STH124" s="6"/>
      <c r="STI124" s="6"/>
      <c r="STJ124" s="6"/>
      <c r="STK124" s="6"/>
      <c r="STL124" s="6"/>
      <c r="STM124" s="6"/>
      <c r="STN124" s="6"/>
      <c r="STO124" s="6"/>
      <c r="STP124" s="6"/>
      <c r="STQ124" s="6"/>
      <c r="STR124" s="6"/>
      <c r="STS124" s="6"/>
      <c r="STT124" s="6"/>
      <c r="STU124" s="6"/>
      <c r="STV124" s="6"/>
      <c r="STW124" s="6"/>
      <c r="STX124" s="6"/>
      <c r="STY124" s="6"/>
      <c r="STZ124" s="6"/>
      <c r="SUA124" s="6"/>
      <c r="SUB124" s="6"/>
      <c r="SUC124" s="6"/>
      <c r="SUD124" s="6"/>
      <c r="SUE124" s="6"/>
      <c r="SUF124" s="6"/>
      <c r="SUG124" s="6"/>
      <c r="SUH124" s="6"/>
      <c r="SUI124" s="6"/>
      <c r="SUJ124" s="6"/>
      <c r="SUK124" s="6"/>
      <c r="SUL124" s="6"/>
      <c r="SUM124" s="6"/>
      <c r="SUN124" s="6"/>
      <c r="SUO124" s="6"/>
      <c r="SUP124" s="6"/>
      <c r="SUQ124" s="6"/>
      <c r="SUR124" s="6"/>
      <c r="SUS124" s="6"/>
      <c r="SUT124" s="6"/>
      <c r="SUU124" s="6"/>
      <c r="SUV124" s="6"/>
      <c r="SUW124" s="6"/>
      <c r="SUX124" s="6"/>
      <c r="SUY124" s="6"/>
      <c r="SUZ124" s="6"/>
      <c r="SVA124" s="6"/>
      <c r="SVB124" s="6"/>
      <c r="SVC124" s="6"/>
      <c r="SVD124" s="6"/>
      <c r="SVE124" s="6"/>
      <c r="SVF124" s="6"/>
      <c r="SVG124" s="6"/>
      <c r="SVH124" s="6"/>
      <c r="SVI124" s="6"/>
      <c r="SVJ124" s="6"/>
      <c r="SVK124" s="6"/>
      <c r="SVL124" s="6"/>
      <c r="SVM124" s="6"/>
      <c r="SVN124" s="6"/>
      <c r="SVO124" s="6"/>
      <c r="SVP124" s="6"/>
      <c r="SVQ124" s="6"/>
      <c r="SVR124" s="6"/>
      <c r="SVS124" s="6"/>
      <c r="SVT124" s="6"/>
      <c r="SVU124" s="6"/>
      <c r="SVV124" s="6"/>
      <c r="SVW124" s="6"/>
      <c r="SVX124" s="6"/>
      <c r="SVY124" s="6"/>
      <c r="SVZ124" s="6"/>
      <c r="SWA124" s="6"/>
      <c r="SWB124" s="6"/>
      <c r="SWC124" s="6"/>
      <c r="SWD124" s="6"/>
      <c r="SWE124" s="6"/>
      <c r="SWF124" s="6"/>
      <c r="SWG124" s="6"/>
      <c r="SWH124" s="6"/>
      <c r="SWI124" s="6"/>
      <c r="SWJ124" s="6"/>
      <c r="SWK124" s="6"/>
      <c r="SWL124" s="6"/>
      <c r="SWM124" s="6"/>
      <c r="SWN124" s="6"/>
      <c r="SWO124" s="6"/>
      <c r="SWP124" s="6"/>
      <c r="SWQ124" s="6"/>
      <c r="SWR124" s="6"/>
      <c r="SWS124" s="6"/>
      <c r="SWT124" s="6"/>
      <c r="SWU124" s="6"/>
      <c r="SWV124" s="6"/>
      <c r="SWW124" s="6"/>
      <c r="SWX124" s="6"/>
      <c r="SWY124" s="6"/>
      <c r="SWZ124" s="6"/>
      <c r="SXA124" s="6"/>
      <c r="SXB124" s="6"/>
      <c r="SXC124" s="6"/>
      <c r="SXD124" s="6"/>
      <c r="SXE124" s="6"/>
      <c r="SXF124" s="6"/>
      <c r="SXG124" s="6"/>
      <c r="SXH124" s="6"/>
      <c r="SXI124" s="6"/>
      <c r="SXJ124" s="6"/>
      <c r="SXK124" s="6"/>
      <c r="SXL124" s="6"/>
      <c r="SXM124" s="6"/>
      <c r="SXN124" s="6"/>
      <c r="SXO124" s="6"/>
      <c r="SXP124" s="6"/>
      <c r="SXQ124" s="6"/>
      <c r="SXR124" s="6"/>
      <c r="SXS124" s="6"/>
      <c r="SXT124" s="6"/>
      <c r="SXU124" s="6"/>
      <c r="SXV124" s="6"/>
      <c r="SXW124" s="6"/>
      <c r="SXX124" s="6"/>
      <c r="SXY124" s="6"/>
      <c r="SXZ124" s="6"/>
      <c r="SYA124" s="6"/>
      <c r="SYB124" s="6"/>
      <c r="SYC124" s="6"/>
      <c r="SYD124" s="6"/>
      <c r="SYE124" s="6"/>
      <c r="SYF124" s="6"/>
      <c r="SYG124" s="6"/>
      <c r="SYH124" s="6"/>
      <c r="SYI124" s="6"/>
      <c r="SYJ124" s="6"/>
      <c r="SYK124" s="6"/>
      <c r="SYL124" s="6"/>
      <c r="SYM124" s="6"/>
      <c r="SYN124" s="6"/>
      <c r="SYO124" s="6"/>
      <c r="SYP124" s="6"/>
      <c r="SYQ124" s="6"/>
      <c r="SYR124" s="6"/>
      <c r="SYS124" s="6"/>
      <c r="SYT124" s="6"/>
      <c r="SYU124" s="6"/>
      <c r="SYV124" s="6"/>
      <c r="SYW124" s="6"/>
      <c r="SYX124" s="6"/>
      <c r="SYY124" s="6"/>
      <c r="SYZ124" s="6"/>
      <c r="SZA124" s="6"/>
      <c r="SZB124" s="6"/>
      <c r="SZC124" s="6"/>
      <c r="SZD124" s="6"/>
      <c r="SZE124" s="6"/>
      <c r="SZF124" s="6"/>
      <c r="SZG124" s="6"/>
      <c r="SZH124" s="6"/>
      <c r="SZI124" s="6"/>
      <c r="SZJ124" s="6"/>
      <c r="SZK124" s="6"/>
      <c r="SZL124" s="6"/>
      <c r="SZM124" s="6"/>
      <c r="SZN124" s="6"/>
      <c r="SZO124" s="6"/>
      <c r="SZP124" s="6"/>
      <c r="SZQ124" s="6"/>
      <c r="SZR124" s="6"/>
      <c r="SZS124" s="6"/>
      <c r="SZT124" s="6"/>
      <c r="SZU124" s="6"/>
      <c r="SZV124" s="6"/>
      <c r="SZW124" s="6"/>
      <c r="SZX124" s="6"/>
      <c r="SZY124" s="6"/>
      <c r="SZZ124" s="6"/>
      <c r="TAA124" s="6"/>
      <c r="TAB124" s="6"/>
      <c r="TAC124" s="6"/>
      <c r="TAD124" s="6"/>
      <c r="TAE124" s="6"/>
      <c r="TAF124" s="6"/>
      <c r="TAG124" s="6"/>
      <c r="TAH124" s="6"/>
      <c r="TAI124" s="6"/>
      <c r="TAJ124" s="6"/>
      <c r="TAK124" s="6"/>
      <c r="TAL124" s="6"/>
      <c r="TAM124" s="6"/>
      <c r="TAN124" s="6"/>
      <c r="TAO124" s="6"/>
      <c r="TAP124" s="6"/>
      <c r="TAQ124" s="6"/>
      <c r="TAR124" s="6"/>
      <c r="TAS124" s="6"/>
      <c r="TAT124" s="6"/>
      <c r="TAU124" s="6"/>
      <c r="TAV124" s="6"/>
      <c r="TAW124" s="6"/>
      <c r="TAX124" s="6"/>
      <c r="TAY124" s="6"/>
      <c r="TAZ124" s="6"/>
      <c r="TBA124" s="6"/>
      <c r="TBB124" s="6"/>
      <c r="TBC124" s="6"/>
      <c r="TBD124" s="6"/>
      <c r="TBE124" s="6"/>
      <c r="TBF124" s="6"/>
      <c r="TBG124" s="6"/>
      <c r="TBH124" s="6"/>
      <c r="TBI124" s="6"/>
      <c r="TBJ124" s="6"/>
      <c r="TBK124" s="6"/>
      <c r="TBL124" s="6"/>
      <c r="TBM124" s="6"/>
      <c r="TBN124" s="6"/>
      <c r="TBO124" s="6"/>
      <c r="TBP124" s="6"/>
      <c r="TBQ124" s="6"/>
      <c r="TBR124" s="6"/>
      <c r="TBS124" s="6"/>
      <c r="TBT124" s="6"/>
      <c r="TBU124" s="6"/>
      <c r="TBV124" s="6"/>
      <c r="TBW124" s="6"/>
      <c r="TBX124" s="6"/>
      <c r="TBY124" s="6"/>
      <c r="TBZ124" s="6"/>
      <c r="TCA124" s="6"/>
      <c r="TCB124" s="6"/>
      <c r="TCC124" s="6"/>
      <c r="TCD124" s="6"/>
      <c r="TCE124" s="6"/>
      <c r="TCF124" s="6"/>
      <c r="TCG124" s="6"/>
      <c r="TCH124" s="6"/>
      <c r="TCI124" s="6"/>
      <c r="TCJ124" s="6"/>
      <c r="TCK124" s="6"/>
      <c r="TCL124" s="6"/>
      <c r="TCM124" s="6"/>
      <c r="TCN124" s="6"/>
      <c r="TCO124" s="6"/>
      <c r="TCP124" s="6"/>
      <c r="TCQ124" s="6"/>
      <c r="TCR124" s="6"/>
      <c r="TCS124" s="6"/>
      <c r="TCT124" s="6"/>
      <c r="TCU124" s="6"/>
      <c r="TCV124" s="6"/>
      <c r="TCW124" s="6"/>
      <c r="TCX124" s="6"/>
      <c r="TCY124" s="6"/>
      <c r="TCZ124" s="6"/>
      <c r="TDA124" s="6"/>
      <c r="TDB124" s="6"/>
      <c r="TDC124" s="6"/>
      <c r="TDD124" s="6"/>
      <c r="TDE124" s="6"/>
      <c r="TDF124" s="6"/>
      <c r="TDG124" s="6"/>
      <c r="TDH124" s="6"/>
      <c r="TDI124" s="6"/>
      <c r="TDJ124" s="6"/>
      <c r="TDK124" s="6"/>
      <c r="TDL124" s="6"/>
      <c r="TDM124" s="6"/>
      <c r="TDN124" s="6"/>
      <c r="TDO124" s="6"/>
      <c r="TDP124" s="6"/>
      <c r="TDQ124" s="6"/>
      <c r="TDR124" s="6"/>
      <c r="TDS124" s="6"/>
      <c r="TDT124" s="6"/>
      <c r="TDU124" s="6"/>
      <c r="TDV124" s="6"/>
      <c r="TDW124" s="6"/>
      <c r="TDX124" s="6"/>
      <c r="TDY124" s="6"/>
      <c r="TDZ124" s="6"/>
      <c r="TEA124" s="6"/>
      <c r="TEB124" s="6"/>
      <c r="TEC124" s="6"/>
      <c r="TED124" s="6"/>
      <c r="TEE124" s="6"/>
      <c r="TEF124" s="6"/>
      <c r="TEG124" s="6"/>
      <c r="TEH124" s="6"/>
      <c r="TEI124" s="6"/>
      <c r="TEJ124" s="6"/>
      <c r="TEK124" s="6"/>
      <c r="TEL124" s="6"/>
      <c r="TEM124" s="6"/>
      <c r="TEN124" s="6"/>
      <c r="TEO124" s="6"/>
      <c r="TEP124" s="6"/>
      <c r="TEQ124" s="6"/>
      <c r="TER124" s="6"/>
      <c r="TES124" s="6"/>
      <c r="TET124" s="6"/>
      <c r="TEU124" s="6"/>
      <c r="TEV124" s="6"/>
      <c r="TEW124" s="6"/>
      <c r="TEX124" s="6"/>
      <c r="TEY124" s="6"/>
      <c r="TEZ124" s="6"/>
      <c r="TFA124" s="6"/>
      <c r="TFB124" s="6"/>
      <c r="TFC124" s="6"/>
      <c r="TFD124" s="6"/>
      <c r="TFE124" s="6"/>
      <c r="TFF124" s="6"/>
      <c r="TFG124" s="6"/>
      <c r="TFH124" s="6"/>
      <c r="TFI124" s="6"/>
      <c r="TFJ124" s="6"/>
      <c r="TFK124" s="6"/>
      <c r="TFL124" s="6"/>
      <c r="TFM124" s="6"/>
      <c r="TFN124" s="6"/>
      <c r="TFO124" s="6"/>
      <c r="TFP124" s="6"/>
      <c r="TFQ124" s="6"/>
      <c r="TFR124" s="6"/>
      <c r="TFS124" s="6"/>
      <c r="TFT124" s="6"/>
      <c r="TFU124" s="6"/>
      <c r="TFV124" s="6"/>
      <c r="TFW124" s="6"/>
      <c r="TFX124" s="6"/>
      <c r="TFY124" s="6"/>
      <c r="TFZ124" s="6"/>
      <c r="TGA124" s="6"/>
      <c r="TGB124" s="6"/>
      <c r="TGC124" s="6"/>
      <c r="TGD124" s="6"/>
      <c r="TGE124" s="6"/>
      <c r="TGF124" s="6"/>
      <c r="TGG124" s="6"/>
      <c r="TGH124" s="6"/>
      <c r="TGI124" s="6"/>
      <c r="TGJ124" s="6"/>
      <c r="TGK124" s="6"/>
      <c r="TGL124" s="6"/>
      <c r="TGM124" s="6"/>
      <c r="TGN124" s="6"/>
      <c r="TGO124" s="6"/>
      <c r="TGP124" s="6"/>
      <c r="TGQ124" s="6"/>
      <c r="TGR124" s="6"/>
      <c r="TGS124" s="6"/>
      <c r="TGT124" s="6"/>
      <c r="TGU124" s="6"/>
      <c r="TGV124" s="6"/>
      <c r="TGW124" s="6"/>
      <c r="TGX124" s="6"/>
      <c r="TGY124" s="6"/>
      <c r="TGZ124" s="6"/>
      <c r="THA124" s="6"/>
      <c r="THB124" s="6"/>
      <c r="THC124" s="6"/>
      <c r="THD124" s="6"/>
      <c r="THE124" s="6"/>
      <c r="THF124" s="6"/>
      <c r="THG124" s="6"/>
      <c r="THH124" s="6"/>
      <c r="THI124" s="6"/>
      <c r="THJ124" s="6"/>
      <c r="THK124" s="6"/>
      <c r="THL124" s="6"/>
      <c r="THM124" s="6"/>
      <c r="THN124" s="6"/>
      <c r="THO124" s="6"/>
      <c r="THP124" s="6"/>
      <c r="THQ124" s="6"/>
      <c r="THR124" s="6"/>
      <c r="THS124" s="6"/>
      <c r="THT124" s="6"/>
      <c r="THU124" s="6"/>
      <c r="THV124" s="6"/>
      <c r="THW124" s="6"/>
      <c r="THX124" s="6"/>
      <c r="THY124" s="6"/>
      <c r="THZ124" s="6"/>
      <c r="TIA124" s="6"/>
      <c r="TIB124" s="6"/>
      <c r="TIC124" s="6"/>
      <c r="TID124" s="6"/>
      <c r="TIE124" s="6"/>
      <c r="TIF124" s="6"/>
      <c r="TIG124" s="6"/>
      <c r="TIH124" s="6"/>
      <c r="TII124" s="6"/>
      <c r="TIJ124" s="6"/>
      <c r="TIK124" s="6"/>
      <c r="TIL124" s="6"/>
      <c r="TIM124" s="6"/>
      <c r="TIN124" s="6"/>
      <c r="TIO124" s="6"/>
      <c r="TIP124" s="6"/>
      <c r="TIQ124" s="6"/>
      <c r="TIR124" s="6"/>
      <c r="TIS124" s="6"/>
      <c r="TIT124" s="6"/>
      <c r="TIU124" s="6"/>
      <c r="TIV124" s="6"/>
      <c r="TIW124" s="6"/>
      <c r="TIX124" s="6"/>
      <c r="TIY124" s="6"/>
      <c r="TIZ124" s="6"/>
      <c r="TJA124" s="6"/>
      <c r="TJB124" s="6"/>
      <c r="TJC124" s="6"/>
      <c r="TJD124" s="6"/>
      <c r="TJE124" s="6"/>
      <c r="TJF124" s="6"/>
      <c r="TJG124" s="6"/>
      <c r="TJH124" s="6"/>
      <c r="TJI124" s="6"/>
      <c r="TJJ124" s="6"/>
      <c r="TJK124" s="6"/>
      <c r="TJL124" s="6"/>
      <c r="TJM124" s="6"/>
      <c r="TJN124" s="6"/>
      <c r="TJO124" s="6"/>
      <c r="TJP124" s="6"/>
      <c r="TJQ124" s="6"/>
      <c r="TJR124" s="6"/>
      <c r="TJS124" s="6"/>
      <c r="TJT124" s="6"/>
      <c r="TJU124" s="6"/>
      <c r="TJV124" s="6"/>
      <c r="TJW124" s="6"/>
      <c r="TJX124" s="6"/>
      <c r="TJY124" s="6"/>
      <c r="TJZ124" s="6"/>
      <c r="TKA124" s="6"/>
      <c r="TKB124" s="6"/>
      <c r="TKC124" s="6"/>
      <c r="TKD124" s="6"/>
      <c r="TKE124" s="6"/>
      <c r="TKF124" s="6"/>
      <c r="TKG124" s="6"/>
      <c r="TKH124" s="6"/>
      <c r="TKI124" s="6"/>
      <c r="TKJ124" s="6"/>
      <c r="TKK124" s="6"/>
      <c r="TKL124" s="6"/>
      <c r="TKM124" s="6"/>
      <c r="TKN124" s="6"/>
      <c r="TKO124" s="6"/>
      <c r="TKP124" s="6"/>
      <c r="TKQ124" s="6"/>
      <c r="TKR124" s="6"/>
      <c r="TKS124" s="6"/>
      <c r="TKT124" s="6"/>
      <c r="TKU124" s="6"/>
      <c r="TKV124" s="6"/>
      <c r="TKW124" s="6"/>
      <c r="TKX124" s="6"/>
      <c r="TKY124" s="6"/>
      <c r="TKZ124" s="6"/>
      <c r="TLA124" s="6"/>
      <c r="TLB124" s="6"/>
      <c r="TLC124" s="6"/>
      <c r="TLD124" s="6"/>
      <c r="TLE124" s="6"/>
      <c r="TLF124" s="6"/>
      <c r="TLG124" s="6"/>
      <c r="TLH124" s="6"/>
      <c r="TLI124" s="6"/>
      <c r="TLJ124" s="6"/>
      <c r="TLK124" s="6"/>
      <c r="TLL124" s="6"/>
      <c r="TLM124" s="6"/>
      <c r="TLN124" s="6"/>
      <c r="TLO124" s="6"/>
      <c r="TLP124" s="6"/>
      <c r="TLQ124" s="6"/>
      <c r="TLR124" s="6"/>
      <c r="TLS124" s="6"/>
      <c r="TLT124" s="6"/>
      <c r="TLU124" s="6"/>
      <c r="TLV124" s="6"/>
      <c r="TLW124" s="6"/>
      <c r="TLX124" s="6"/>
      <c r="TLY124" s="6"/>
      <c r="TLZ124" s="6"/>
      <c r="TMA124" s="6"/>
      <c r="TMB124" s="6"/>
      <c r="TMC124" s="6"/>
      <c r="TMD124" s="6"/>
      <c r="TME124" s="6"/>
      <c r="TMF124" s="6"/>
      <c r="TMG124" s="6"/>
      <c r="TMH124" s="6"/>
      <c r="TMI124" s="6"/>
      <c r="TMJ124" s="6"/>
      <c r="TMK124" s="6"/>
      <c r="TML124" s="6"/>
      <c r="TMM124" s="6"/>
      <c r="TMN124" s="6"/>
      <c r="TMO124" s="6"/>
      <c r="TMP124" s="6"/>
      <c r="TMQ124" s="6"/>
      <c r="TMR124" s="6"/>
      <c r="TMS124" s="6"/>
      <c r="TMT124" s="6"/>
      <c r="TMU124" s="6"/>
      <c r="TMV124" s="6"/>
      <c r="TMW124" s="6"/>
      <c r="TMX124" s="6"/>
      <c r="TMY124" s="6"/>
      <c r="TMZ124" s="6"/>
      <c r="TNA124" s="6"/>
      <c r="TNB124" s="6"/>
      <c r="TNC124" s="6"/>
      <c r="TND124" s="6"/>
      <c r="TNE124" s="6"/>
      <c r="TNF124" s="6"/>
      <c r="TNG124" s="6"/>
      <c r="TNH124" s="6"/>
      <c r="TNI124" s="6"/>
      <c r="TNJ124" s="6"/>
      <c r="TNK124" s="6"/>
      <c r="TNL124" s="6"/>
      <c r="TNM124" s="6"/>
      <c r="TNN124" s="6"/>
      <c r="TNO124" s="6"/>
      <c r="TNP124" s="6"/>
      <c r="TNQ124" s="6"/>
      <c r="TNR124" s="6"/>
      <c r="TNS124" s="6"/>
      <c r="TNT124" s="6"/>
      <c r="TNU124" s="6"/>
      <c r="TNV124" s="6"/>
      <c r="TNW124" s="6"/>
      <c r="TNX124" s="6"/>
      <c r="TNY124" s="6"/>
      <c r="TNZ124" s="6"/>
      <c r="TOA124" s="6"/>
      <c r="TOB124" s="6"/>
      <c r="TOC124" s="6"/>
      <c r="TOD124" s="6"/>
      <c r="TOE124" s="6"/>
      <c r="TOF124" s="6"/>
      <c r="TOG124" s="6"/>
      <c r="TOH124" s="6"/>
      <c r="TOI124" s="6"/>
      <c r="TOJ124" s="6"/>
      <c r="TOK124" s="6"/>
      <c r="TOL124" s="6"/>
      <c r="TOM124" s="6"/>
      <c r="TON124" s="6"/>
      <c r="TOO124" s="6"/>
      <c r="TOP124" s="6"/>
      <c r="TOQ124" s="6"/>
      <c r="TOR124" s="6"/>
      <c r="TOS124" s="6"/>
      <c r="TOT124" s="6"/>
      <c r="TOU124" s="6"/>
      <c r="TOV124" s="6"/>
      <c r="TOW124" s="6"/>
      <c r="TOX124" s="6"/>
      <c r="TOY124" s="6"/>
      <c r="TOZ124" s="6"/>
      <c r="TPA124" s="6"/>
      <c r="TPB124" s="6"/>
      <c r="TPC124" s="6"/>
      <c r="TPD124" s="6"/>
      <c r="TPE124" s="6"/>
      <c r="TPF124" s="6"/>
      <c r="TPG124" s="6"/>
      <c r="TPH124" s="6"/>
      <c r="TPI124" s="6"/>
      <c r="TPJ124" s="6"/>
      <c r="TPK124" s="6"/>
      <c r="TPL124" s="6"/>
      <c r="TPM124" s="6"/>
      <c r="TPN124" s="6"/>
      <c r="TPO124" s="6"/>
      <c r="TPP124" s="6"/>
      <c r="TPQ124" s="6"/>
      <c r="TPR124" s="6"/>
      <c r="TPS124" s="6"/>
      <c r="TPT124" s="6"/>
      <c r="TPU124" s="6"/>
      <c r="TPV124" s="6"/>
      <c r="TPW124" s="6"/>
      <c r="TPX124" s="6"/>
      <c r="TPY124" s="6"/>
      <c r="TPZ124" s="6"/>
      <c r="TQA124" s="6"/>
      <c r="TQB124" s="6"/>
      <c r="TQC124" s="6"/>
      <c r="TQD124" s="6"/>
      <c r="TQE124" s="6"/>
      <c r="TQF124" s="6"/>
      <c r="TQG124" s="6"/>
      <c r="TQH124" s="6"/>
      <c r="TQI124" s="6"/>
      <c r="TQJ124" s="6"/>
      <c r="TQK124" s="6"/>
      <c r="TQL124" s="6"/>
      <c r="TQM124" s="6"/>
      <c r="TQN124" s="6"/>
      <c r="TQO124" s="6"/>
      <c r="TQP124" s="6"/>
      <c r="TQQ124" s="6"/>
      <c r="TQR124" s="6"/>
      <c r="TQS124" s="6"/>
      <c r="TQT124" s="6"/>
      <c r="TQU124" s="6"/>
      <c r="TQV124" s="6"/>
      <c r="TQW124" s="6"/>
      <c r="TQX124" s="6"/>
      <c r="TQY124" s="6"/>
      <c r="TQZ124" s="6"/>
      <c r="TRA124" s="6"/>
      <c r="TRB124" s="6"/>
      <c r="TRC124" s="6"/>
      <c r="TRD124" s="6"/>
      <c r="TRE124" s="6"/>
      <c r="TRF124" s="6"/>
      <c r="TRG124" s="6"/>
      <c r="TRH124" s="6"/>
      <c r="TRI124" s="6"/>
      <c r="TRJ124" s="6"/>
      <c r="TRK124" s="6"/>
      <c r="TRL124" s="6"/>
      <c r="TRM124" s="6"/>
      <c r="TRN124" s="6"/>
      <c r="TRO124" s="6"/>
      <c r="TRP124" s="6"/>
      <c r="TRQ124" s="6"/>
      <c r="TRR124" s="6"/>
      <c r="TRS124" s="6"/>
      <c r="TRT124" s="6"/>
      <c r="TRU124" s="6"/>
      <c r="TRV124" s="6"/>
      <c r="TRW124" s="6"/>
      <c r="TRX124" s="6"/>
      <c r="TRY124" s="6"/>
      <c r="TRZ124" s="6"/>
      <c r="TSA124" s="6"/>
      <c r="TSB124" s="6"/>
      <c r="TSC124" s="6"/>
      <c r="TSD124" s="6"/>
      <c r="TSE124" s="6"/>
      <c r="TSF124" s="6"/>
      <c r="TSG124" s="6"/>
      <c r="TSH124" s="6"/>
      <c r="TSI124" s="6"/>
      <c r="TSJ124" s="6"/>
      <c r="TSK124" s="6"/>
      <c r="TSL124" s="6"/>
      <c r="TSM124" s="6"/>
      <c r="TSN124" s="6"/>
      <c r="TSO124" s="6"/>
      <c r="TSP124" s="6"/>
      <c r="TSQ124" s="6"/>
      <c r="TSR124" s="6"/>
      <c r="TSS124" s="6"/>
      <c r="TST124" s="6"/>
      <c r="TSU124" s="6"/>
      <c r="TSV124" s="6"/>
      <c r="TSW124" s="6"/>
      <c r="TSX124" s="6"/>
      <c r="TSY124" s="6"/>
      <c r="TSZ124" s="6"/>
      <c r="TTA124" s="6"/>
      <c r="TTB124" s="6"/>
      <c r="TTC124" s="6"/>
      <c r="TTD124" s="6"/>
      <c r="TTE124" s="6"/>
      <c r="TTF124" s="6"/>
      <c r="TTG124" s="6"/>
      <c r="TTH124" s="6"/>
      <c r="TTI124" s="6"/>
      <c r="TTJ124" s="6"/>
      <c r="TTK124" s="6"/>
      <c r="TTL124" s="6"/>
      <c r="TTM124" s="6"/>
      <c r="TTN124" s="6"/>
      <c r="TTO124" s="6"/>
      <c r="TTP124" s="6"/>
      <c r="TTQ124" s="6"/>
      <c r="TTR124" s="6"/>
      <c r="TTS124" s="6"/>
      <c r="TTT124" s="6"/>
      <c r="TTU124" s="6"/>
      <c r="TTV124" s="6"/>
      <c r="TTW124" s="6"/>
      <c r="TTX124" s="6"/>
      <c r="TTY124" s="6"/>
      <c r="TTZ124" s="6"/>
      <c r="TUA124" s="6"/>
      <c r="TUB124" s="6"/>
      <c r="TUC124" s="6"/>
      <c r="TUD124" s="6"/>
      <c r="TUE124" s="6"/>
      <c r="TUF124" s="6"/>
      <c r="TUG124" s="6"/>
      <c r="TUH124" s="6"/>
      <c r="TUI124" s="6"/>
      <c r="TUJ124" s="6"/>
      <c r="TUK124" s="6"/>
      <c r="TUL124" s="6"/>
      <c r="TUM124" s="6"/>
      <c r="TUN124" s="6"/>
      <c r="TUO124" s="6"/>
      <c r="TUP124" s="6"/>
      <c r="TUQ124" s="6"/>
      <c r="TUR124" s="6"/>
      <c r="TUS124" s="6"/>
      <c r="TUT124" s="6"/>
      <c r="TUU124" s="6"/>
      <c r="TUV124" s="6"/>
      <c r="TUW124" s="6"/>
      <c r="TUX124" s="6"/>
      <c r="TUY124" s="6"/>
      <c r="TUZ124" s="6"/>
      <c r="TVA124" s="6"/>
      <c r="TVB124" s="6"/>
      <c r="TVC124" s="6"/>
      <c r="TVD124" s="6"/>
      <c r="TVE124" s="6"/>
      <c r="TVF124" s="6"/>
      <c r="TVG124" s="6"/>
      <c r="TVH124" s="6"/>
      <c r="TVI124" s="6"/>
      <c r="TVJ124" s="6"/>
      <c r="TVK124" s="6"/>
      <c r="TVL124" s="6"/>
      <c r="TVM124" s="6"/>
      <c r="TVN124" s="6"/>
      <c r="TVO124" s="6"/>
      <c r="TVP124" s="6"/>
      <c r="TVQ124" s="6"/>
      <c r="TVR124" s="6"/>
      <c r="TVS124" s="6"/>
      <c r="TVT124" s="6"/>
      <c r="TVU124" s="6"/>
      <c r="TVV124" s="6"/>
      <c r="TVW124" s="6"/>
      <c r="TVX124" s="6"/>
      <c r="TVY124" s="6"/>
      <c r="TVZ124" s="6"/>
      <c r="TWA124" s="6"/>
      <c r="TWB124" s="6"/>
      <c r="TWC124" s="6"/>
      <c r="TWD124" s="6"/>
      <c r="TWE124" s="6"/>
      <c r="TWF124" s="6"/>
      <c r="TWG124" s="6"/>
      <c r="TWH124" s="6"/>
      <c r="TWI124" s="6"/>
      <c r="TWJ124" s="6"/>
      <c r="TWK124" s="6"/>
      <c r="TWL124" s="6"/>
      <c r="TWM124" s="6"/>
      <c r="TWN124" s="6"/>
      <c r="TWO124" s="6"/>
      <c r="TWP124" s="6"/>
      <c r="TWQ124" s="6"/>
      <c r="TWR124" s="6"/>
      <c r="TWS124" s="6"/>
      <c r="TWT124" s="6"/>
      <c r="TWU124" s="6"/>
      <c r="TWV124" s="6"/>
      <c r="TWW124" s="6"/>
      <c r="TWX124" s="6"/>
      <c r="TWY124" s="6"/>
      <c r="TWZ124" s="6"/>
      <c r="TXA124" s="6"/>
      <c r="TXB124" s="6"/>
      <c r="TXC124" s="6"/>
      <c r="TXD124" s="6"/>
      <c r="TXE124" s="6"/>
      <c r="TXF124" s="6"/>
      <c r="TXG124" s="6"/>
      <c r="TXH124" s="6"/>
      <c r="TXI124" s="6"/>
      <c r="TXJ124" s="6"/>
      <c r="TXK124" s="6"/>
      <c r="TXL124" s="6"/>
      <c r="TXM124" s="6"/>
      <c r="TXN124" s="6"/>
      <c r="TXO124" s="6"/>
      <c r="TXP124" s="6"/>
      <c r="TXQ124" s="6"/>
      <c r="TXR124" s="6"/>
      <c r="TXS124" s="6"/>
      <c r="TXT124" s="6"/>
      <c r="TXU124" s="6"/>
      <c r="TXV124" s="6"/>
      <c r="TXW124" s="6"/>
      <c r="TXX124" s="6"/>
      <c r="TXY124" s="6"/>
      <c r="TXZ124" s="6"/>
      <c r="TYA124" s="6"/>
      <c r="TYB124" s="6"/>
      <c r="TYC124" s="6"/>
      <c r="TYD124" s="6"/>
      <c r="TYE124" s="6"/>
      <c r="TYF124" s="6"/>
      <c r="TYG124" s="6"/>
      <c r="TYH124" s="6"/>
      <c r="TYI124" s="6"/>
      <c r="TYJ124" s="6"/>
      <c r="TYK124" s="6"/>
      <c r="TYL124" s="6"/>
      <c r="TYM124" s="6"/>
      <c r="TYN124" s="6"/>
      <c r="TYO124" s="6"/>
      <c r="TYP124" s="6"/>
      <c r="TYQ124" s="6"/>
      <c r="TYR124" s="6"/>
      <c r="TYS124" s="6"/>
      <c r="TYT124" s="6"/>
      <c r="TYU124" s="6"/>
      <c r="TYV124" s="6"/>
      <c r="TYW124" s="6"/>
      <c r="TYX124" s="6"/>
      <c r="TYY124" s="6"/>
      <c r="TYZ124" s="6"/>
      <c r="TZA124" s="6"/>
      <c r="TZB124" s="6"/>
      <c r="TZC124" s="6"/>
      <c r="TZD124" s="6"/>
      <c r="TZE124" s="6"/>
      <c r="TZF124" s="6"/>
      <c r="TZG124" s="6"/>
      <c r="TZH124" s="6"/>
      <c r="TZI124" s="6"/>
      <c r="TZJ124" s="6"/>
      <c r="TZK124" s="6"/>
      <c r="TZL124" s="6"/>
      <c r="TZM124" s="6"/>
      <c r="TZN124" s="6"/>
      <c r="TZO124" s="6"/>
      <c r="TZP124" s="6"/>
      <c r="TZQ124" s="6"/>
      <c r="TZR124" s="6"/>
      <c r="TZS124" s="6"/>
      <c r="TZT124" s="6"/>
      <c r="TZU124" s="6"/>
      <c r="TZV124" s="6"/>
      <c r="TZW124" s="6"/>
      <c r="TZX124" s="6"/>
      <c r="TZY124" s="6"/>
      <c r="TZZ124" s="6"/>
      <c r="UAA124" s="6"/>
      <c r="UAB124" s="6"/>
      <c r="UAC124" s="6"/>
      <c r="UAD124" s="6"/>
      <c r="UAE124" s="6"/>
      <c r="UAF124" s="6"/>
      <c r="UAG124" s="6"/>
      <c r="UAH124" s="6"/>
      <c r="UAI124" s="6"/>
      <c r="UAJ124" s="6"/>
      <c r="UAK124" s="6"/>
      <c r="UAL124" s="6"/>
      <c r="UAM124" s="6"/>
      <c r="UAN124" s="6"/>
      <c r="UAO124" s="6"/>
      <c r="UAP124" s="6"/>
      <c r="UAQ124" s="6"/>
      <c r="UAR124" s="6"/>
      <c r="UAS124" s="6"/>
      <c r="UAT124" s="6"/>
      <c r="UAU124" s="6"/>
      <c r="UAV124" s="6"/>
      <c r="UAW124" s="6"/>
      <c r="UAX124" s="6"/>
      <c r="UAY124" s="6"/>
      <c r="UAZ124" s="6"/>
      <c r="UBA124" s="6"/>
      <c r="UBB124" s="6"/>
      <c r="UBC124" s="6"/>
      <c r="UBD124" s="6"/>
      <c r="UBE124" s="6"/>
      <c r="UBF124" s="6"/>
      <c r="UBG124" s="6"/>
      <c r="UBH124" s="6"/>
      <c r="UBI124" s="6"/>
      <c r="UBJ124" s="6"/>
      <c r="UBK124" s="6"/>
      <c r="UBL124" s="6"/>
      <c r="UBM124" s="6"/>
      <c r="UBN124" s="6"/>
      <c r="UBO124" s="6"/>
      <c r="UBP124" s="6"/>
      <c r="UBQ124" s="6"/>
      <c r="UBR124" s="6"/>
      <c r="UBS124" s="6"/>
      <c r="UBT124" s="6"/>
      <c r="UBU124" s="6"/>
      <c r="UBV124" s="6"/>
      <c r="UBW124" s="6"/>
      <c r="UBX124" s="6"/>
      <c r="UBY124" s="6"/>
      <c r="UBZ124" s="6"/>
      <c r="UCA124" s="6"/>
      <c r="UCB124" s="6"/>
      <c r="UCC124" s="6"/>
      <c r="UCD124" s="6"/>
      <c r="UCE124" s="6"/>
      <c r="UCF124" s="6"/>
      <c r="UCG124" s="6"/>
      <c r="UCH124" s="6"/>
      <c r="UCI124" s="6"/>
      <c r="UCJ124" s="6"/>
      <c r="UCK124" s="6"/>
      <c r="UCL124" s="6"/>
      <c r="UCM124" s="6"/>
      <c r="UCN124" s="6"/>
      <c r="UCO124" s="6"/>
      <c r="UCP124" s="6"/>
      <c r="UCQ124" s="6"/>
      <c r="UCR124" s="6"/>
      <c r="UCS124" s="6"/>
      <c r="UCT124" s="6"/>
      <c r="UCU124" s="6"/>
      <c r="UCV124" s="6"/>
      <c r="UCW124" s="6"/>
      <c r="UCX124" s="6"/>
      <c r="UCY124" s="6"/>
      <c r="UCZ124" s="6"/>
      <c r="UDA124" s="6"/>
      <c r="UDB124" s="6"/>
      <c r="UDC124" s="6"/>
      <c r="UDD124" s="6"/>
      <c r="UDE124" s="6"/>
      <c r="UDF124" s="6"/>
      <c r="UDG124" s="6"/>
      <c r="UDH124" s="6"/>
      <c r="UDI124" s="6"/>
      <c r="UDJ124" s="6"/>
      <c r="UDK124" s="6"/>
      <c r="UDL124" s="6"/>
      <c r="UDM124" s="6"/>
      <c r="UDN124" s="6"/>
      <c r="UDO124" s="6"/>
      <c r="UDP124" s="6"/>
      <c r="UDQ124" s="6"/>
      <c r="UDR124" s="6"/>
      <c r="UDS124" s="6"/>
      <c r="UDT124" s="6"/>
      <c r="UDU124" s="6"/>
      <c r="UDV124" s="6"/>
      <c r="UDW124" s="6"/>
      <c r="UDX124" s="6"/>
      <c r="UDY124" s="6"/>
      <c r="UDZ124" s="6"/>
      <c r="UEA124" s="6"/>
      <c r="UEB124" s="6"/>
      <c r="UEC124" s="6"/>
      <c r="UED124" s="6"/>
      <c r="UEE124" s="6"/>
      <c r="UEF124" s="6"/>
      <c r="UEG124" s="6"/>
      <c r="UEH124" s="6"/>
      <c r="UEI124" s="6"/>
      <c r="UEJ124" s="6"/>
      <c r="UEK124" s="6"/>
      <c r="UEL124" s="6"/>
      <c r="UEM124" s="6"/>
      <c r="UEN124" s="6"/>
      <c r="UEO124" s="6"/>
      <c r="UEP124" s="6"/>
      <c r="UEQ124" s="6"/>
      <c r="UER124" s="6"/>
      <c r="UES124" s="6"/>
      <c r="UET124" s="6"/>
      <c r="UEU124" s="6"/>
      <c r="UEV124" s="6"/>
      <c r="UEW124" s="6"/>
      <c r="UEX124" s="6"/>
      <c r="UEY124" s="6"/>
      <c r="UEZ124" s="6"/>
      <c r="UFA124" s="6"/>
      <c r="UFB124" s="6"/>
      <c r="UFC124" s="6"/>
      <c r="UFD124" s="6"/>
      <c r="UFE124" s="6"/>
      <c r="UFF124" s="6"/>
      <c r="UFG124" s="6"/>
      <c r="UFH124" s="6"/>
      <c r="UFI124" s="6"/>
      <c r="UFJ124" s="6"/>
      <c r="UFK124" s="6"/>
      <c r="UFL124" s="6"/>
      <c r="UFM124" s="6"/>
      <c r="UFN124" s="6"/>
      <c r="UFO124" s="6"/>
      <c r="UFP124" s="6"/>
      <c r="UFQ124" s="6"/>
      <c r="UFR124" s="6"/>
      <c r="UFS124" s="6"/>
      <c r="UFT124" s="6"/>
      <c r="UFU124" s="6"/>
      <c r="UFV124" s="6"/>
      <c r="UFW124" s="6"/>
      <c r="UFX124" s="6"/>
      <c r="UFY124" s="6"/>
      <c r="UFZ124" s="6"/>
      <c r="UGA124" s="6"/>
      <c r="UGB124" s="6"/>
      <c r="UGC124" s="6"/>
      <c r="UGD124" s="6"/>
      <c r="UGE124" s="6"/>
      <c r="UGF124" s="6"/>
      <c r="UGG124" s="6"/>
      <c r="UGH124" s="6"/>
      <c r="UGI124" s="6"/>
      <c r="UGJ124" s="6"/>
      <c r="UGK124" s="6"/>
      <c r="UGL124" s="6"/>
      <c r="UGM124" s="6"/>
      <c r="UGN124" s="6"/>
      <c r="UGO124" s="6"/>
      <c r="UGP124" s="6"/>
      <c r="UGQ124" s="6"/>
      <c r="UGR124" s="6"/>
      <c r="UGS124" s="6"/>
      <c r="UGT124" s="6"/>
      <c r="UGU124" s="6"/>
      <c r="UGV124" s="6"/>
      <c r="UGW124" s="6"/>
      <c r="UGX124" s="6"/>
      <c r="UGY124" s="6"/>
      <c r="UGZ124" s="6"/>
      <c r="UHA124" s="6"/>
      <c r="UHB124" s="6"/>
      <c r="UHC124" s="6"/>
      <c r="UHD124" s="6"/>
      <c r="UHE124" s="6"/>
      <c r="UHF124" s="6"/>
      <c r="UHG124" s="6"/>
      <c r="UHH124" s="6"/>
      <c r="UHI124" s="6"/>
      <c r="UHJ124" s="6"/>
      <c r="UHK124" s="6"/>
      <c r="UHL124" s="6"/>
      <c r="UHM124" s="6"/>
      <c r="UHN124" s="6"/>
      <c r="UHO124" s="6"/>
      <c r="UHP124" s="6"/>
      <c r="UHQ124" s="6"/>
      <c r="UHR124" s="6"/>
      <c r="UHS124" s="6"/>
      <c r="UHT124" s="6"/>
      <c r="UHU124" s="6"/>
      <c r="UHV124" s="6"/>
      <c r="UHW124" s="6"/>
      <c r="UHX124" s="6"/>
      <c r="UHY124" s="6"/>
      <c r="UHZ124" s="6"/>
      <c r="UIA124" s="6"/>
      <c r="UIB124" s="6"/>
      <c r="UIC124" s="6"/>
      <c r="UID124" s="6"/>
      <c r="UIE124" s="6"/>
      <c r="UIF124" s="6"/>
      <c r="UIG124" s="6"/>
      <c r="UIH124" s="6"/>
      <c r="UII124" s="6"/>
      <c r="UIJ124" s="6"/>
      <c r="UIK124" s="6"/>
      <c r="UIL124" s="6"/>
      <c r="UIM124" s="6"/>
      <c r="UIN124" s="6"/>
      <c r="UIO124" s="6"/>
      <c r="UIP124" s="6"/>
      <c r="UIQ124" s="6"/>
      <c r="UIR124" s="6"/>
      <c r="UIS124" s="6"/>
      <c r="UIT124" s="6"/>
      <c r="UIU124" s="6"/>
      <c r="UIV124" s="6"/>
      <c r="UIW124" s="6"/>
      <c r="UIX124" s="6"/>
      <c r="UIY124" s="6"/>
      <c r="UIZ124" s="6"/>
      <c r="UJA124" s="6"/>
      <c r="UJB124" s="6"/>
      <c r="UJC124" s="6"/>
      <c r="UJD124" s="6"/>
      <c r="UJE124" s="6"/>
      <c r="UJF124" s="6"/>
      <c r="UJG124" s="6"/>
      <c r="UJH124" s="6"/>
      <c r="UJI124" s="6"/>
      <c r="UJJ124" s="6"/>
      <c r="UJK124" s="6"/>
      <c r="UJL124" s="6"/>
      <c r="UJM124" s="6"/>
      <c r="UJN124" s="6"/>
      <c r="UJO124" s="6"/>
      <c r="UJP124" s="6"/>
      <c r="UJQ124" s="6"/>
      <c r="UJR124" s="6"/>
      <c r="UJS124" s="6"/>
      <c r="UJT124" s="6"/>
      <c r="UJU124" s="6"/>
      <c r="UJV124" s="6"/>
      <c r="UJW124" s="6"/>
      <c r="UJX124" s="6"/>
      <c r="UJY124" s="6"/>
      <c r="UJZ124" s="6"/>
      <c r="UKA124" s="6"/>
      <c r="UKB124" s="6"/>
      <c r="UKC124" s="6"/>
      <c r="UKD124" s="6"/>
      <c r="UKE124" s="6"/>
      <c r="UKF124" s="6"/>
      <c r="UKG124" s="6"/>
      <c r="UKH124" s="6"/>
      <c r="UKI124" s="6"/>
      <c r="UKJ124" s="6"/>
      <c r="UKK124" s="6"/>
      <c r="UKL124" s="6"/>
      <c r="UKM124" s="6"/>
      <c r="UKN124" s="6"/>
      <c r="UKO124" s="6"/>
      <c r="UKP124" s="6"/>
      <c r="UKQ124" s="6"/>
      <c r="UKR124" s="6"/>
      <c r="UKS124" s="6"/>
      <c r="UKT124" s="6"/>
      <c r="UKU124" s="6"/>
      <c r="UKV124" s="6"/>
      <c r="UKW124" s="6"/>
      <c r="UKX124" s="6"/>
      <c r="UKY124" s="6"/>
      <c r="UKZ124" s="6"/>
      <c r="ULA124" s="6"/>
      <c r="ULB124" s="6"/>
      <c r="ULC124" s="6"/>
      <c r="ULD124" s="6"/>
      <c r="ULE124" s="6"/>
      <c r="ULF124" s="6"/>
      <c r="ULG124" s="6"/>
      <c r="ULH124" s="6"/>
      <c r="ULI124" s="6"/>
      <c r="ULJ124" s="6"/>
      <c r="ULK124" s="6"/>
      <c r="ULL124" s="6"/>
      <c r="ULM124" s="6"/>
      <c r="ULN124" s="6"/>
      <c r="ULO124" s="6"/>
      <c r="ULP124" s="6"/>
      <c r="ULQ124" s="6"/>
      <c r="ULR124" s="6"/>
      <c r="ULS124" s="6"/>
      <c r="ULT124" s="6"/>
      <c r="ULU124" s="6"/>
      <c r="ULV124" s="6"/>
      <c r="ULW124" s="6"/>
      <c r="ULX124" s="6"/>
      <c r="ULY124" s="6"/>
      <c r="ULZ124" s="6"/>
      <c r="UMA124" s="6"/>
      <c r="UMB124" s="6"/>
      <c r="UMC124" s="6"/>
      <c r="UMD124" s="6"/>
      <c r="UME124" s="6"/>
      <c r="UMF124" s="6"/>
      <c r="UMG124" s="6"/>
      <c r="UMH124" s="6"/>
      <c r="UMI124" s="6"/>
      <c r="UMJ124" s="6"/>
      <c r="UMK124" s="6"/>
      <c r="UML124" s="6"/>
      <c r="UMM124" s="6"/>
      <c r="UMN124" s="6"/>
      <c r="UMO124" s="6"/>
      <c r="UMP124" s="6"/>
      <c r="UMQ124" s="6"/>
      <c r="UMR124" s="6"/>
      <c r="UMS124" s="6"/>
      <c r="UMT124" s="6"/>
      <c r="UMU124" s="6"/>
      <c r="UMV124" s="6"/>
      <c r="UMW124" s="6"/>
      <c r="UMX124" s="6"/>
      <c r="UMY124" s="6"/>
      <c r="UMZ124" s="6"/>
      <c r="UNA124" s="6"/>
      <c r="UNB124" s="6"/>
      <c r="UNC124" s="6"/>
      <c r="UND124" s="6"/>
      <c r="UNE124" s="6"/>
      <c r="UNF124" s="6"/>
      <c r="UNG124" s="6"/>
      <c r="UNH124" s="6"/>
      <c r="UNI124" s="6"/>
      <c r="UNJ124" s="6"/>
      <c r="UNK124" s="6"/>
      <c r="UNL124" s="6"/>
      <c r="UNM124" s="6"/>
      <c r="UNN124" s="6"/>
      <c r="UNO124" s="6"/>
      <c r="UNP124" s="6"/>
      <c r="UNQ124" s="6"/>
      <c r="UNR124" s="6"/>
      <c r="UNS124" s="6"/>
      <c r="UNT124" s="6"/>
      <c r="UNU124" s="6"/>
      <c r="UNV124" s="6"/>
      <c r="UNW124" s="6"/>
      <c r="UNX124" s="6"/>
      <c r="UNY124" s="6"/>
      <c r="UNZ124" s="6"/>
      <c r="UOA124" s="6"/>
      <c r="UOB124" s="6"/>
      <c r="UOC124" s="6"/>
      <c r="UOD124" s="6"/>
      <c r="UOE124" s="6"/>
      <c r="UOF124" s="6"/>
      <c r="UOG124" s="6"/>
      <c r="UOH124" s="6"/>
      <c r="UOI124" s="6"/>
      <c r="UOJ124" s="6"/>
      <c r="UOK124" s="6"/>
      <c r="UOL124" s="6"/>
      <c r="UOM124" s="6"/>
      <c r="UON124" s="6"/>
      <c r="UOO124" s="6"/>
      <c r="UOP124" s="6"/>
      <c r="UOQ124" s="6"/>
      <c r="UOR124" s="6"/>
      <c r="UOS124" s="6"/>
      <c r="UOT124" s="6"/>
      <c r="UOU124" s="6"/>
      <c r="UOV124" s="6"/>
      <c r="UOW124" s="6"/>
      <c r="UOX124" s="6"/>
      <c r="UOY124" s="6"/>
      <c r="UOZ124" s="6"/>
      <c r="UPA124" s="6"/>
      <c r="UPB124" s="6"/>
      <c r="UPC124" s="6"/>
      <c r="UPD124" s="6"/>
      <c r="UPE124" s="6"/>
      <c r="UPF124" s="6"/>
      <c r="UPG124" s="6"/>
      <c r="UPH124" s="6"/>
      <c r="UPI124" s="6"/>
      <c r="UPJ124" s="6"/>
      <c r="UPK124" s="6"/>
      <c r="UPL124" s="6"/>
      <c r="UPM124" s="6"/>
      <c r="UPN124" s="6"/>
      <c r="UPO124" s="6"/>
      <c r="UPP124" s="6"/>
      <c r="UPQ124" s="6"/>
      <c r="UPR124" s="6"/>
      <c r="UPS124" s="6"/>
      <c r="UPT124" s="6"/>
      <c r="UPU124" s="6"/>
      <c r="UPV124" s="6"/>
      <c r="UPW124" s="6"/>
      <c r="UPX124" s="6"/>
      <c r="UPY124" s="6"/>
      <c r="UPZ124" s="6"/>
      <c r="UQA124" s="6"/>
      <c r="UQB124" s="6"/>
      <c r="UQC124" s="6"/>
      <c r="UQD124" s="6"/>
      <c r="UQE124" s="6"/>
      <c r="UQF124" s="6"/>
      <c r="UQG124" s="6"/>
      <c r="UQH124" s="6"/>
      <c r="UQI124" s="6"/>
      <c r="UQJ124" s="6"/>
      <c r="UQK124" s="6"/>
      <c r="UQL124" s="6"/>
      <c r="UQM124" s="6"/>
      <c r="UQN124" s="6"/>
      <c r="UQO124" s="6"/>
      <c r="UQP124" s="6"/>
      <c r="UQQ124" s="6"/>
      <c r="UQR124" s="6"/>
      <c r="UQS124" s="6"/>
      <c r="UQT124" s="6"/>
      <c r="UQU124" s="6"/>
      <c r="UQV124" s="6"/>
      <c r="UQW124" s="6"/>
      <c r="UQX124" s="6"/>
      <c r="UQY124" s="6"/>
      <c r="UQZ124" s="6"/>
      <c r="URA124" s="6"/>
      <c r="URB124" s="6"/>
      <c r="URC124" s="6"/>
      <c r="URD124" s="6"/>
      <c r="URE124" s="6"/>
      <c r="URF124" s="6"/>
      <c r="URG124" s="6"/>
      <c r="URH124" s="6"/>
      <c r="URI124" s="6"/>
      <c r="URJ124" s="6"/>
      <c r="URK124" s="6"/>
      <c r="URL124" s="6"/>
      <c r="URM124" s="6"/>
      <c r="URN124" s="6"/>
      <c r="URO124" s="6"/>
      <c r="URP124" s="6"/>
      <c r="URQ124" s="6"/>
      <c r="URR124" s="6"/>
      <c r="URS124" s="6"/>
      <c r="URT124" s="6"/>
      <c r="URU124" s="6"/>
      <c r="URV124" s="6"/>
      <c r="URW124" s="6"/>
      <c r="URX124" s="6"/>
      <c r="URY124" s="6"/>
      <c r="URZ124" s="6"/>
      <c r="USA124" s="6"/>
      <c r="USB124" s="6"/>
      <c r="USC124" s="6"/>
      <c r="USD124" s="6"/>
      <c r="USE124" s="6"/>
      <c r="USF124" s="6"/>
      <c r="USG124" s="6"/>
      <c r="USH124" s="6"/>
      <c r="USI124" s="6"/>
      <c r="USJ124" s="6"/>
      <c r="USK124" s="6"/>
      <c r="USL124" s="6"/>
      <c r="USM124" s="6"/>
      <c r="USN124" s="6"/>
      <c r="USO124" s="6"/>
      <c r="USP124" s="6"/>
      <c r="USQ124" s="6"/>
      <c r="USR124" s="6"/>
      <c r="USS124" s="6"/>
      <c r="UST124" s="6"/>
      <c r="USU124" s="6"/>
      <c r="USV124" s="6"/>
      <c r="USW124" s="6"/>
      <c r="USX124" s="6"/>
      <c r="USY124" s="6"/>
      <c r="USZ124" s="6"/>
      <c r="UTA124" s="6"/>
      <c r="UTB124" s="6"/>
      <c r="UTC124" s="6"/>
      <c r="UTD124" s="6"/>
      <c r="UTE124" s="6"/>
      <c r="UTF124" s="6"/>
      <c r="UTG124" s="6"/>
      <c r="UTH124" s="6"/>
      <c r="UTI124" s="6"/>
      <c r="UTJ124" s="6"/>
      <c r="UTK124" s="6"/>
      <c r="UTL124" s="6"/>
      <c r="UTM124" s="6"/>
      <c r="UTN124" s="6"/>
      <c r="UTO124" s="6"/>
      <c r="UTP124" s="6"/>
      <c r="UTQ124" s="6"/>
      <c r="UTR124" s="6"/>
      <c r="UTS124" s="6"/>
      <c r="UTT124" s="6"/>
      <c r="UTU124" s="6"/>
      <c r="UTV124" s="6"/>
      <c r="UTW124" s="6"/>
      <c r="UTX124" s="6"/>
      <c r="UTY124" s="6"/>
      <c r="UTZ124" s="6"/>
      <c r="UUA124" s="6"/>
      <c r="UUB124" s="6"/>
      <c r="UUC124" s="6"/>
      <c r="UUD124" s="6"/>
      <c r="UUE124" s="6"/>
      <c r="UUF124" s="6"/>
      <c r="UUG124" s="6"/>
      <c r="UUH124" s="6"/>
      <c r="UUI124" s="6"/>
      <c r="UUJ124" s="6"/>
      <c r="UUK124" s="6"/>
      <c r="UUL124" s="6"/>
      <c r="UUM124" s="6"/>
      <c r="UUN124" s="6"/>
      <c r="UUO124" s="6"/>
      <c r="UUP124" s="6"/>
      <c r="UUQ124" s="6"/>
      <c r="UUR124" s="6"/>
      <c r="UUS124" s="6"/>
      <c r="UUT124" s="6"/>
      <c r="UUU124" s="6"/>
      <c r="UUV124" s="6"/>
      <c r="UUW124" s="6"/>
      <c r="UUX124" s="6"/>
      <c r="UUY124" s="6"/>
      <c r="UUZ124" s="6"/>
      <c r="UVA124" s="6"/>
      <c r="UVB124" s="6"/>
      <c r="UVC124" s="6"/>
      <c r="UVD124" s="6"/>
      <c r="UVE124" s="6"/>
      <c r="UVF124" s="6"/>
      <c r="UVG124" s="6"/>
      <c r="UVH124" s="6"/>
      <c r="UVI124" s="6"/>
      <c r="UVJ124" s="6"/>
      <c r="UVK124" s="6"/>
      <c r="UVL124" s="6"/>
      <c r="UVM124" s="6"/>
      <c r="UVN124" s="6"/>
      <c r="UVO124" s="6"/>
      <c r="UVP124" s="6"/>
      <c r="UVQ124" s="6"/>
      <c r="UVR124" s="6"/>
      <c r="UVS124" s="6"/>
      <c r="UVT124" s="6"/>
      <c r="UVU124" s="6"/>
      <c r="UVV124" s="6"/>
      <c r="UVW124" s="6"/>
      <c r="UVX124" s="6"/>
      <c r="UVY124" s="6"/>
      <c r="UVZ124" s="6"/>
      <c r="UWA124" s="6"/>
      <c r="UWB124" s="6"/>
      <c r="UWC124" s="6"/>
      <c r="UWD124" s="6"/>
      <c r="UWE124" s="6"/>
      <c r="UWF124" s="6"/>
      <c r="UWG124" s="6"/>
      <c r="UWH124" s="6"/>
      <c r="UWI124" s="6"/>
      <c r="UWJ124" s="6"/>
      <c r="UWK124" s="6"/>
      <c r="UWL124" s="6"/>
      <c r="UWM124" s="6"/>
      <c r="UWN124" s="6"/>
      <c r="UWO124" s="6"/>
      <c r="UWP124" s="6"/>
      <c r="UWQ124" s="6"/>
      <c r="UWR124" s="6"/>
      <c r="UWS124" s="6"/>
      <c r="UWT124" s="6"/>
      <c r="UWU124" s="6"/>
      <c r="UWV124" s="6"/>
      <c r="UWW124" s="6"/>
      <c r="UWX124" s="6"/>
      <c r="UWY124" s="6"/>
      <c r="UWZ124" s="6"/>
      <c r="UXA124" s="6"/>
      <c r="UXB124" s="6"/>
      <c r="UXC124" s="6"/>
      <c r="UXD124" s="6"/>
      <c r="UXE124" s="6"/>
      <c r="UXF124" s="6"/>
      <c r="UXG124" s="6"/>
      <c r="UXH124" s="6"/>
      <c r="UXI124" s="6"/>
      <c r="UXJ124" s="6"/>
      <c r="UXK124" s="6"/>
      <c r="UXL124" s="6"/>
      <c r="UXM124" s="6"/>
      <c r="UXN124" s="6"/>
      <c r="UXO124" s="6"/>
      <c r="UXP124" s="6"/>
      <c r="UXQ124" s="6"/>
      <c r="UXR124" s="6"/>
      <c r="UXS124" s="6"/>
      <c r="UXT124" s="6"/>
      <c r="UXU124" s="6"/>
      <c r="UXV124" s="6"/>
      <c r="UXW124" s="6"/>
      <c r="UXX124" s="6"/>
      <c r="UXY124" s="6"/>
      <c r="UXZ124" s="6"/>
      <c r="UYA124" s="6"/>
      <c r="UYB124" s="6"/>
      <c r="UYC124" s="6"/>
      <c r="UYD124" s="6"/>
      <c r="UYE124" s="6"/>
      <c r="UYF124" s="6"/>
      <c r="UYG124" s="6"/>
      <c r="UYH124" s="6"/>
      <c r="UYI124" s="6"/>
      <c r="UYJ124" s="6"/>
      <c r="UYK124" s="6"/>
      <c r="UYL124" s="6"/>
      <c r="UYM124" s="6"/>
      <c r="UYN124" s="6"/>
      <c r="UYO124" s="6"/>
      <c r="UYP124" s="6"/>
      <c r="UYQ124" s="6"/>
      <c r="UYR124" s="6"/>
      <c r="UYS124" s="6"/>
      <c r="UYT124" s="6"/>
      <c r="UYU124" s="6"/>
      <c r="UYV124" s="6"/>
      <c r="UYW124" s="6"/>
      <c r="UYX124" s="6"/>
      <c r="UYY124" s="6"/>
      <c r="UYZ124" s="6"/>
      <c r="UZA124" s="6"/>
      <c r="UZB124" s="6"/>
      <c r="UZC124" s="6"/>
      <c r="UZD124" s="6"/>
      <c r="UZE124" s="6"/>
      <c r="UZF124" s="6"/>
      <c r="UZG124" s="6"/>
      <c r="UZH124" s="6"/>
      <c r="UZI124" s="6"/>
      <c r="UZJ124" s="6"/>
      <c r="UZK124" s="6"/>
      <c r="UZL124" s="6"/>
      <c r="UZM124" s="6"/>
      <c r="UZN124" s="6"/>
      <c r="UZO124" s="6"/>
      <c r="UZP124" s="6"/>
      <c r="UZQ124" s="6"/>
      <c r="UZR124" s="6"/>
      <c r="UZS124" s="6"/>
      <c r="UZT124" s="6"/>
      <c r="UZU124" s="6"/>
      <c r="UZV124" s="6"/>
      <c r="UZW124" s="6"/>
      <c r="UZX124" s="6"/>
      <c r="UZY124" s="6"/>
      <c r="UZZ124" s="6"/>
      <c r="VAA124" s="6"/>
      <c r="VAB124" s="6"/>
      <c r="VAC124" s="6"/>
      <c r="VAD124" s="6"/>
      <c r="VAE124" s="6"/>
      <c r="VAF124" s="6"/>
      <c r="VAG124" s="6"/>
      <c r="VAH124" s="6"/>
      <c r="VAI124" s="6"/>
      <c r="VAJ124" s="6"/>
      <c r="VAK124" s="6"/>
      <c r="VAL124" s="6"/>
      <c r="VAM124" s="6"/>
      <c r="VAN124" s="6"/>
      <c r="VAO124" s="6"/>
      <c r="VAP124" s="6"/>
      <c r="VAQ124" s="6"/>
      <c r="VAR124" s="6"/>
      <c r="VAS124" s="6"/>
      <c r="VAT124" s="6"/>
      <c r="VAU124" s="6"/>
      <c r="VAV124" s="6"/>
      <c r="VAW124" s="6"/>
      <c r="VAX124" s="6"/>
      <c r="VAY124" s="6"/>
      <c r="VAZ124" s="6"/>
      <c r="VBA124" s="6"/>
      <c r="VBB124" s="6"/>
      <c r="VBC124" s="6"/>
      <c r="VBD124" s="6"/>
      <c r="VBE124" s="6"/>
      <c r="VBF124" s="6"/>
      <c r="VBG124" s="6"/>
      <c r="VBH124" s="6"/>
      <c r="VBI124" s="6"/>
      <c r="VBJ124" s="6"/>
      <c r="VBK124" s="6"/>
      <c r="VBL124" s="6"/>
      <c r="VBM124" s="6"/>
      <c r="VBN124" s="6"/>
      <c r="VBO124" s="6"/>
      <c r="VBP124" s="6"/>
      <c r="VBQ124" s="6"/>
      <c r="VBR124" s="6"/>
      <c r="VBS124" s="6"/>
      <c r="VBT124" s="6"/>
      <c r="VBU124" s="6"/>
      <c r="VBV124" s="6"/>
      <c r="VBW124" s="6"/>
      <c r="VBX124" s="6"/>
      <c r="VBY124" s="6"/>
      <c r="VBZ124" s="6"/>
      <c r="VCA124" s="6"/>
      <c r="VCB124" s="6"/>
      <c r="VCC124" s="6"/>
      <c r="VCD124" s="6"/>
      <c r="VCE124" s="6"/>
      <c r="VCF124" s="6"/>
      <c r="VCG124" s="6"/>
      <c r="VCH124" s="6"/>
      <c r="VCI124" s="6"/>
      <c r="VCJ124" s="6"/>
      <c r="VCK124" s="6"/>
      <c r="VCL124" s="6"/>
      <c r="VCM124" s="6"/>
      <c r="VCN124" s="6"/>
      <c r="VCO124" s="6"/>
      <c r="VCP124" s="6"/>
      <c r="VCQ124" s="6"/>
      <c r="VCR124" s="6"/>
      <c r="VCS124" s="6"/>
      <c r="VCT124" s="6"/>
      <c r="VCU124" s="6"/>
      <c r="VCV124" s="6"/>
      <c r="VCW124" s="6"/>
      <c r="VCX124" s="6"/>
      <c r="VCY124" s="6"/>
      <c r="VCZ124" s="6"/>
      <c r="VDA124" s="6"/>
      <c r="VDB124" s="6"/>
      <c r="VDC124" s="6"/>
      <c r="VDD124" s="6"/>
      <c r="VDE124" s="6"/>
      <c r="VDF124" s="6"/>
      <c r="VDG124" s="6"/>
      <c r="VDH124" s="6"/>
      <c r="VDI124" s="6"/>
      <c r="VDJ124" s="6"/>
      <c r="VDK124" s="6"/>
      <c r="VDL124" s="6"/>
      <c r="VDM124" s="6"/>
      <c r="VDN124" s="6"/>
      <c r="VDO124" s="6"/>
      <c r="VDP124" s="6"/>
      <c r="VDQ124" s="6"/>
      <c r="VDR124" s="6"/>
      <c r="VDS124" s="6"/>
      <c r="VDT124" s="6"/>
      <c r="VDU124" s="6"/>
      <c r="VDV124" s="6"/>
      <c r="VDW124" s="6"/>
      <c r="VDX124" s="6"/>
      <c r="VDY124" s="6"/>
      <c r="VDZ124" s="6"/>
      <c r="VEA124" s="6"/>
      <c r="VEB124" s="6"/>
      <c r="VEC124" s="6"/>
      <c r="VED124" s="6"/>
      <c r="VEE124" s="6"/>
      <c r="VEF124" s="6"/>
      <c r="VEG124" s="6"/>
      <c r="VEH124" s="6"/>
      <c r="VEI124" s="6"/>
      <c r="VEJ124" s="6"/>
      <c r="VEK124" s="6"/>
      <c r="VEL124" s="6"/>
      <c r="VEM124" s="6"/>
      <c r="VEN124" s="6"/>
      <c r="VEO124" s="6"/>
      <c r="VEP124" s="6"/>
      <c r="VEQ124" s="6"/>
      <c r="VER124" s="6"/>
      <c r="VES124" s="6"/>
      <c r="VET124" s="6"/>
      <c r="VEU124" s="6"/>
      <c r="VEV124" s="6"/>
      <c r="VEW124" s="6"/>
      <c r="VEX124" s="6"/>
      <c r="VEY124" s="6"/>
      <c r="VEZ124" s="6"/>
      <c r="VFA124" s="6"/>
      <c r="VFB124" s="6"/>
      <c r="VFC124" s="6"/>
      <c r="VFD124" s="6"/>
      <c r="VFE124" s="6"/>
      <c r="VFF124" s="6"/>
      <c r="VFG124" s="6"/>
      <c r="VFH124" s="6"/>
      <c r="VFI124" s="6"/>
      <c r="VFJ124" s="6"/>
      <c r="VFK124" s="6"/>
      <c r="VFL124" s="6"/>
      <c r="VFM124" s="6"/>
      <c r="VFN124" s="6"/>
      <c r="VFO124" s="6"/>
      <c r="VFP124" s="6"/>
      <c r="VFQ124" s="6"/>
      <c r="VFR124" s="6"/>
      <c r="VFS124" s="6"/>
      <c r="VFT124" s="6"/>
      <c r="VFU124" s="6"/>
      <c r="VFV124" s="6"/>
      <c r="VFW124" s="6"/>
      <c r="VFX124" s="6"/>
      <c r="VFY124" s="6"/>
      <c r="VFZ124" s="6"/>
      <c r="VGA124" s="6"/>
      <c r="VGB124" s="6"/>
      <c r="VGC124" s="6"/>
      <c r="VGD124" s="6"/>
      <c r="VGE124" s="6"/>
      <c r="VGF124" s="6"/>
      <c r="VGG124" s="6"/>
      <c r="VGH124" s="6"/>
      <c r="VGI124" s="6"/>
      <c r="VGJ124" s="6"/>
      <c r="VGK124" s="6"/>
      <c r="VGL124" s="6"/>
      <c r="VGM124" s="6"/>
      <c r="VGN124" s="6"/>
      <c r="VGO124" s="6"/>
      <c r="VGP124" s="6"/>
      <c r="VGQ124" s="6"/>
      <c r="VGR124" s="6"/>
      <c r="VGS124" s="6"/>
      <c r="VGT124" s="6"/>
      <c r="VGU124" s="6"/>
      <c r="VGV124" s="6"/>
      <c r="VGW124" s="6"/>
      <c r="VGX124" s="6"/>
      <c r="VGY124" s="6"/>
      <c r="VGZ124" s="6"/>
      <c r="VHA124" s="6"/>
      <c r="VHB124" s="6"/>
      <c r="VHC124" s="6"/>
      <c r="VHD124" s="6"/>
      <c r="VHE124" s="6"/>
      <c r="VHF124" s="6"/>
      <c r="VHG124" s="6"/>
      <c r="VHH124" s="6"/>
      <c r="VHI124" s="6"/>
      <c r="VHJ124" s="6"/>
      <c r="VHK124" s="6"/>
      <c r="VHL124" s="6"/>
      <c r="VHM124" s="6"/>
      <c r="VHN124" s="6"/>
      <c r="VHO124" s="6"/>
      <c r="VHP124" s="6"/>
      <c r="VHQ124" s="6"/>
      <c r="VHR124" s="6"/>
      <c r="VHS124" s="6"/>
      <c r="VHT124" s="6"/>
      <c r="VHU124" s="6"/>
      <c r="VHV124" s="6"/>
      <c r="VHW124" s="6"/>
      <c r="VHX124" s="6"/>
      <c r="VHY124" s="6"/>
      <c r="VHZ124" s="6"/>
      <c r="VIA124" s="6"/>
      <c r="VIB124" s="6"/>
      <c r="VIC124" s="6"/>
      <c r="VID124" s="6"/>
      <c r="VIE124" s="6"/>
      <c r="VIF124" s="6"/>
      <c r="VIG124" s="6"/>
      <c r="VIH124" s="6"/>
      <c r="VII124" s="6"/>
      <c r="VIJ124" s="6"/>
      <c r="VIK124" s="6"/>
      <c r="VIL124" s="6"/>
      <c r="VIM124" s="6"/>
      <c r="VIN124" s="6"/>
      <c r="VIO124" s="6"/>
      <c r="VIP124" s="6"/>
      <c r="VIQ124" s="6"/>
      <c r="VIR124" s="6"/>
      <c r="VIS124" s="6"/>
      <c r="VIT124" s="6"/>
      <c r="VIU124" s="6"/>
      <c r="VIV124" s="6"/>
      <c r="VIW124" s="6"/>
      <c r="VIX124" s="6"/>
      <c r="VIY124" s="6"/>
      <c r="VIZ124" s="6"/>
      <c r="VJA124" s="6"/>
      <c r="VJB124" s="6"/>
      <c r="VJC124" s="6"/>
      <c r="VJD124" s="6"/>
      <c r="VJE124" s="6"/>
      <c r="VJF124" s="6"/>
      <c r="VJG124" s="6"/>
      <c r="VJH124" s="6"/>
      <c r="VJI124" s="6"/>
      <c r="VJJ124" s="6"/>
      <c r="VJK124" s="6"/>
      <c r="VJL124" s="6"/>
      <c r="VJM124" s="6"/>
      <c r="VJN124" s="6"/>
      <c r="VJO124" s="6"/>
      <c r="VJP124" s="6"/>
      <c r="VJQ124" s="6"/>
      <c r="VJR124" s="6"/>
      <c r="VJS124" s="6"/>
      <c r="VJT124" s="6"/>
      <c r="VJU124" s="6"/>
      <c r="VJV124" s="6"/>
      <c r="VJW124" s="6"/>
      <c r="VJX124" s="6"/>
      <c r="VJY124" s="6"/>
      <c r="VJZ124" s="6"/>
      <c r="VKA124" s="6"/>
      <c r="VKB124" s="6"/>
      <c r="VKC124" s="6"/>
      <c r="VKD124" s="6"/>
      <c r="VKE124" s="6"/>
      <c r="VKF124" s="6"/>
      <c r="VKG124" s="6"/>
      <c r="VKH124" s="6"/>
      <c r="VKI124" s="6"/>
      <c r="VKJ124" s="6"/>
      <c r="VKK124" s="6"/>
      <c r="VKL124" s="6"/>
      <c r="VKM124" s="6"/>
      <c r="VKN124" s="6"/>
      <c r="VKO124" s="6"/>
      <c r="VKP124" s="6"/>
      <c r="VKQ124" s="6"/>
      <c r="VKR124" s="6"/>
      <c r="VKS124" s="6"/>
      <c r="VKT124" s="6"/>
      <c r="VKU124" s="6"/>
      <c r="VKV124" s="6"/>
      <c r="VKW124" s="6"/>
      <c r="VKX124" s="6"/>
      <c r="VKY124" s="6"/>
      <c r="VKZ124" s="6"/>
      <c r="VLA124" s="6"/>
      <c r="VLB124" s="6"/>
      <c r="VLC124" s="6"/>
      <c r="VLD124" s="6"/>
      <c r="VLE124" s="6"/>
      <c r="VLF124" s="6"/>
      <c r="VLG124" s="6"/>
      <c r="VLH124" s="6"/>
      <c r="VLI124" s="6"/>
      <c r="VLJ124" s="6"/>
      <c r="VLK124" s="6"/>
      <c r="VLL124" s="6"/>
      <c r="VLM124" s="6"/>
      <c r="VLN124" s="6"/>
      <c r="VLO124" s="6"/>
      <c r="VLP124" s="6"/>
      <c r="VLQ124" s="6"/>
      <c r="VLR124" s="6"/>
      <c r="VLS124" s="6"/>
      <c r="VLT124" s="6"/>
      <c r="VLU124" s="6"/>
      <c r="VLV124" s="6"/>
      <c r="VLW124" s="6"/>
      <c r="VLX124" s="6"/>
      <c r="VLY124" s="6"/>
      <c r="VLZ124" s="6"/>
      <c r="VMA124" s="6"/>
      <c r="VMB124" s="6"/>
      <c r="VMC124" s="6"/>
      <c r="VMD124" s="6"/>
      <c r="VME124" s="6"/>
      <c r="VMF124" s="6"/>
      <c r="VMG124" s="6"/>
      <c r="VMH124" s="6"/>
      <c r="VMI124" s="6"/>
      <c r="VMJ124" s="6"/>
      <c r="VMK124" s="6"/>
      <c r="VML124" s="6"/>
      <c r="VMM124" s="6"/>
      <c r="VMN124" s="6"/>
      <c r="VMO124" s="6"/>
      <c r="VMP124" s="6"/>
      <c r="VMQ124" s="6"/>
      <c r="VMR124" s="6"/>
      <c r="VMS124" s="6"/>
      <c r="VMT124" s="6"/>
      <c r="VMU124" s="6"/>
      <c r="VMV124" s="6"/>
      <c r="VMW124" s="6"/>
      <c r="VMX124" s="6"/>
      <c r="VMY124" s="6"/>
      <c r="VMZ124" s="6"/>
      <c r="VNA124" s="6"/>
      <c r="VNB124" s="6"/>
      <c r="VNC124" s="6"/>
      <c r="VND124" s="6"/>
      <c r="VNE124" s="6"/>
      <c r="VNF124" s="6"/>
      <c r="VNG124" s="6"/>
      <c r="VNH124" s="6"/>
      <c r="VNI124" s="6"/>
      <c r="VNJ124" s="6"/>
      <c r="VNK124" s="6"/>
      <c r="VNL124" s="6"/>
      <c r="VNM124" s="6"/>
      <c r="VNN124" s="6"/>
      <c r="VNO124" s="6"/>
      <c r="VNP124" s="6"/>
      <c r="VNQ124" s="6"/>
      <c r="VNR124" s="6"/>
      <c r="VNS124" s="6"/>
      <c r="VNT124" s="6"/>
      <c r="VNU124" s="6"/>
      <c r="VNV124" s="6"/>
      <c r="VNW124" s="6"/>
      <c r="VNX124" s="6"/>
      <c r="VNY124" s="6"/>
      <c r="VNZ124" s="6"/>
      <c r="VOA124" s="6"/>
      <c r="VOB124" s="6"/>
      <c r="VOC124" s="6"/>
      <c r="VOD124" s="6"/>
      <c r="VOE124" s="6"/>
      <c r="VOF124" s="6"/>
      <c r="VOG124" s="6"/>
      <c r="VOH124" s="6"/>
      <c r="VOI124" s="6"/>
      <c r="VOJ124" s="6"/>
      <c r="VOK124" s="6"/>
      <c r="VOL124" s="6"/>
      <c r="VOM124" s="6"/>
      <c r="VON124" s="6"/>
      <c r="VOO124" s="6"/>
      <c r="VOP124" s="6"/>
      <c r="VOQ124" s="6"/>
      <c r="VOR124" s="6"/>
      <c r="VOS124" s="6"/>
      <c r="VOT124" s="6"/>
      <c r="VOU124" s="6"/>
      <c r="VOV124" s="6"/>
      <c r="VOW124" s="6"/>
      <c r="VOX124" s="6"/>
      <c r="VOY124" s="6"/>
      <c r="VOZ124" s="6"/>
      <c r="VPA124" s="6"/>
      <c r="VPB124" s="6"/>
      <c r="VPC124" s="6"/>
      <c r="VPD124" s="6"/>
      <c r="VPE124" s="6"/>
      <c r="VPF124" s="6"/>
      <c r="VPG124" s="6"/>
      <c r="VPH124" s="6"/>
      <c r="VPI124" s="6"/>
      <c r="VPJ124" s="6"/>
      <c r="VPK124" s="6"/>
      <c r="VPL124" s="6"/>
      <c r="VPM124" s="6"/>
      <c r="VPN124" s="6"/>
      <c r="VPO124" s="6"/>
      <c r="VPP124" s="6"/>
      <c r="VPQ124" s="6"/>
      <c r="VPR124" s="6"/>
      <c r="VPS124" s="6"/>
      <c r="VPT124" s="6"/>
      <c r="VPU124" s="6"/>
      <c r="VPV124" s="6"/>
      <c r="VPW124" s="6"/>
      <c r="VPX124" s="6"/>
      <c r="VPY124" s="6"/>
      <c r="VPZ124" s="6"/>
      <c r="VQA124" s="6"/>
      <c r="VQB124" s="6"/>
      <c r="VQC124" s="6"/>
      <c r="VQD124" s="6"/>
      <c r="VQE124" s="6"/>
      <c r="VQF124" s="6"/>
      <c r="VQG124" s="6"/>
      <c r="VQH124" s="6"/>
      <c r="VQI124" s="6"/>
      <c r="VQJ124" s="6"/>
      <c r="VQK124" s="6"/>
      <c r="VQL124" s="6"/>
      <c r="VQM124" s="6"/>
      <c r="VQN124" s="6"/>
      <c r="VQO124" s="6"/>
      <c r="VQP124" s="6"/>
      <c r="VQQ124" s="6"/>
      <c r="VQR124" s="6"/>
      <c r="VQS124" s="6"/>
      <c r="VQT124" s="6"/>
      <c r="VQU124" s="6"/>
      <c r="VQV124" s="6"/>
      <c r="VQW124" s="6"/>
      <c r="VQX124" s="6"/>
      <c r="VQY124" s="6"/>
      <c r="VQZ124" s="6"/>
      <c r="VRA124" s="6"/>
      <c r="VRB124" s="6"/>
      <c r="VRC124" s="6"/>
      <c r="VRD124" s="6"/>
      <c r="VRE124" s="6"/>
      <c r="VRF124" s="6"/>
      <c r="VRG124" s="6"/>
      <c r="VRH124" s="6"/>
      <c r="VRI124" s="6"/>
      <c r="VRJ124" s="6"/>
      <c r="VRK124" s="6"/>
      <c r="VRL124" s="6"/>
      <c r="VRM124" s="6"/>
      <c r="VRN124" s="6"/>
      <c r="VRO124" s="6"/>
      <c r="VRP124" s="6"/>
      <c r="VRQ124" s="6"/>
      <c r="VRR124" s="6"/>
      <c r="VRS124" s="6"/>
      <c r="VRT124" s="6"/>
      <c r="VRU124" s="6"/>
      <c r="VRV124" s="6"/>
      <c r="VRW124" s="6"/>
      <c r="VRX124" s="6"/>
      <c r="VRY124" s="6"/>
      <c r="VRZ124" s="6"/>
      <c r="VSA124" s="6"/>
      <c r="VSB124" s="6"/>
      <c r="VSC124" s="6"/>
      <c r="VSD124" s="6"/>
      <c r="VSE124" s="6"/>
      <c r="VSF124" s="6"/>
      <c r="VSG124" s="6"/>
      <c r="VSH124" s="6"/>
      <c r="VSI124" s="6"/>
      <c r="VSJ124" s="6"/>
      <c r="VSK124" s="6"/>
      <c r="VSL124" s="6"/>
      <c r="VSM124" s="6"/>
      <c r="VSN124" s="6"/>
      <c r="VSO124" s="6"/>
      <c r="VSP124" s="6"/>
      <c r="VSQ124" s="6"/>
      <c r="VSR124" s="6"/>
      <c r="VSS124" s="6"/>
      <c r="VST124" s="6"/>
      <c r="VSU124" s="6"/>
      <c r="VSV124" s="6"/>
      <c r="VSW124" s="6"/>
      <c r="VSX124" s="6"/>
      <c r="VSY124" s="6"/>
      <c r="VSZ124" s="6"/>
      <c r="VTA124" s="6"/>
      <c r="VTB124" s="6"/>
      <c r="VTC124" s="6"/>
      <c r="VTD124" s="6"/>
      <c r="VTE124" s="6"/>
      <c r="VTF124" s="6"/>
      <c r="VTG124" s="6"/>
      <c r="VTH124" s="6"/>
      <c r="VTI124" s="6"/>
      <c r="VTJ124" s="6"/>
      <c r="VTK124" s="6"/>
      <c r="VTL124" s="6"/>
      <c r="VTM124" s="6"/>
      <c r="VTN124" s="6"/>
      <c r="VTO124" s="6"/>
      <c r="VTP124" s="6"/>
      <c r="VTQ124" s="6"/>
      <c r="VTR124" s="6"/>
      <c r="VTS124" s="6"/>
      <c r="VTT124" s="6"/>
      <c r="VTU124" s="6"/>
      <c r="VTV124" s="6"/>
      <c r="VTW124" s="6"/>
      <c r="VTX124" s="6"/>
      <c r="VTY124" s="6"/>
      <c r="VTZ124" s="6"/>
      <c r="VUA124" s="6"/>
      <c r="VUB124" s="6"/>
      <c r="VUC124" s="6"/>
      <c r="VUD124" s="6"/>
      <c r="VUE124" s="6"/>
      <c r="VUF124" s="6"/>
      <c r="VUG124" s="6"/>
      <c r="VUH124" s="6"/>
      <c r="VUI124" s="6"/>
      <c r="VUJ124" s="6"/>
      <c r="VUK124" s="6"/>
      <c r="VUL124" s="6"/>
      <c r="VUM124" s="6"/>
      <c r="VUN124" s="6"/>
      <c r="VUO124" s="6"/>
      <c r="VUP124" s="6"/>
      <c r="VUQ124" s="6"/>
      <c r="VUR124" s="6"/>
      <c r="VUS124" s="6"/>
      <c r="VUT124" s="6"/>
      <c r="VUU124" s="6"/>
      <c r="VUV124" s="6"/>
      <c r="VUW124" s="6"/>
      <c r="VUX124" s="6"/>
      <c r="VUY124" s="6"/>
      <c r="VUZ124" s="6"/>
      <c r="VVA124" s="6"/>
      <c r="VVB124" s="6"/>
      <c r="VVC124" s="6"/>
      <c r="VVD124" s="6"/>
      <c r="VVE124" s="6"/>
      <c r="VVF124" s="6"/>
      <c r="VVG124" s="6"/>
      <c r="VVH124" s="6"/>
      <c r="VVI124" s="6"/>
      <c r="VVJ124" s="6"/>
      <c r="VVK124" s="6"/>
      <c r="VVL124" s="6"/>
      <c r="VVM124" s="6"/>
      <c r="VVN124" s="6"/>
      <c r="VVO124" s="6"/>
      <c r="VVP124" s="6"/>
      <c r="VVQ124" s="6"/>
      <c r="VVR124" s="6"/>
      <c r="VVS124" s="6"/>
      <c r="VVT124" s="6"/>
      <c r="VVU124" s="6"/>
      <c r="VVV124" s="6"/>
      <c r="VVW124" s="6"/>
      <c r="VVX124" s="6"/>
      <c r="VVY124" s="6"/>
      <c r="VVZ124" s="6"/>
      <c r="VWA124" s="6"/>
      <c r="VWB124" s="6"/>
      <c r="VWC124" s="6"/>
      <c r="VWD124" s="6"/>
      <c r="VWE124" s="6"/>
      <c r="VWF124" s="6"/>
      <c r="VWG124" s="6"/>
      <c r="VWH124" s="6"/>
      <c r="VWI124" s="6"/>
      <c r="VWJ124" s="6"/>
      <c r="VWK124" s="6"/>
      <c r="VWL124" s="6"/>
      <c r="VWM124" s="6"/>
      <c r="VWN124" s="6"/>
      <c r="VWO124" s="6"/>
      <c r="VWP124" s="6"/>
      <c r="VWQ124" s="6"/>
      <c r="VWR124" s="6"/>
      <c r="VWS124" s="6"/>
      <c r="VWT124" s="6"/>
      <c r="VWU124" s="6"/>
      <c r="VWV124" s="6"/>
      <c r="VWW124" s="6"/>
      <c r="VWX124" s="6"/>
      <c r="VWY124" s="6"/>
      <c r="VWZ124" s="6"/>
      <c r="VXA124" s="6"/>
      <c r="VXB124" s="6"/>
      <c r="VXC124" s="6"/>
      <c r="VXD124" s="6"/>
      <c r="VXE124" s="6"/>
      <c r="VXF124" s="6"/>
      <c r="VXG124" s="6"/>
      <c r="VXH124" s="6"/>
      <c r="VXI124" s="6"/>
      <c r="VXJ124" s="6"/>
      <c r="VXK124" s="6"/>
      <c r="VXL124" s="6"/>
      <c r="VXM124" s="6"/>
      <c r="VXN124" s="6"/>
      <c r="VXO124" s="6"/>
      <c r="VXP124" s="6"/>
      <c r="VXQ124" s="6"/>
      <c r="VXR124" s="6"/>
      <c r="VXS124" s="6"/>
      <c r="VXT124" s="6"/>
      <c r="VXU124" s="6"/>
      <c r="VXV124" s="6"/>
      <c r="VXW124" s="6"/>
      <c r="VXX124" s="6"/>
      <c r="VXY124" s="6"/>
      <c r="VXZ124" s="6"/>
      <c r="VYA124" s="6"/>
      <c r="VYB124" s="6"/>
      <c r="VYC124" s="6"/>
      <c r="VYD124" s="6"/>
      <c r="VYE124" s="6"/>
      <c r="VYF124" s="6"/>
      <c r="VYG124" s="6"/>
      <c r="VYH124" s="6"/>
      <c r="VYI124" s="6"/>
      <c r="VYJ124" s="6"/>
      <c r="VYK124" s="6"/>
      <c r="VYL124" s="6"/>
      <c r="VYM124" s="6"/>
      <c r="VYN124" s="6"/>
      <c r="VYO124" s="6"/>
      <c r="VYP124" s="6"/>
      <c r="VYQ124" s="6"/>
      <c r="VYR124" s="6"/>
      <c r="VYS124" s="6"/>
      <c r="VYT124" s="6"/>
      <c r="VYU124" s="6"/>
      <c r="VYV124" s="6"/>
      <c r="VYW124" s="6"/>
      <c r="VYX124" s="6"/>
      <c r="VYY124" s="6"/>
      <c r="VYZ124" s="6"/>
      <c r="VZA124" s="6"/>
      <c r="VZB124" s="6"/>
      <c r="VZC124" s="6"/>
      <c r="VZD124" s="6"/>
      <c r="VZE124" s="6"/>
      <c r="VZF124" s="6"/>
      <c r="VZG124" s="6"/>
      <c r="VZH124" s="6"/>
      <c r="VZI124" s="6"/>
      <c r="VZJ124" s="6"/>
      <c r="VZK124" s="6"/>
      <c r="VZL124" s="6"/>
      <c r="VZM124" s="6"/>
      <c r="VZN124" s="6"/>
      <c r="VZO124" s="6"/>
      <c r="VZP124" s="6"/>
      <c r="VZQ124" s="6"/>
      <c r="VZR124" s="6"/>
      <c r="VZS124" s="6"/>
      <c r="VZT124" s="6"/>
      <c r="VZU124" s="6"/>
      <c r="VZV124" s="6"/>
      <c r="VZW124" s="6"/>
      <c r="VZX124" s="6"/>
      <c r="VZY124" s="6"/>
      <c r="VZZ124" s="6"/>
      <c r="WAA124" s="6"/>
      <c r="WAB124" s="6"/>
      <c r="WAC124" s="6"/>
      <c r="WAD124" s="6"/>
      <c r="WAE124" s="6"/>
      <c r="WAF124" s="6"/>
      <c r="WAG124" s="6"/>
      <c r="WAH124" s="6"/>
      <c r="WAI124" s="6"/>
      <c r="WAJ124" s="6"/>
      <c r="WAK124" s="6"/>
      <c r="WAL124" s="6"/>
      <c r="WAM124" s="6"/>
      <c r="WAN124" s="6"/>
      <c r="WAO124" s="6"/>
      <c r="WAP124" s="6"/>
      <c r="WAQ124" s="6"/>
      <c r="WAR124" s="6"/>
      <c r="WAS124" s="6"/>
      <c r="WAT124" s="6"/>
      <c r="WAU124" s="6"/>
      <c r="WAV124" s="6"/>
      <c r="WAW124" s="6"/>
      <c r="WAX124" s="6"/>
      <c r="WAY124" s="6"/>
      <c r="WAZ124" s="6"/>
      <c r="WBA124" s="6"/>
      <c r="WBB124" s="6"/>
      <c r="WBC124" s="6"/>
      <c r="WBD124" s="6"/>
      <c r="WBE124" s="6"/>
      <c r="WBF124" s="6"/>
      <c r="WBG124" s="6"/>
      <c r="WBH124" s="6"/>
      <c r="WBI124" s="6"/>
      <c r="WBJ124" s="6"/>
      <c r="WBK124" s="6"/>
      <c r="WBL124" s="6"/>
      <c r="WBM124" s="6"/>
      <c r="WBN124" s="6"/>
      <c r="WBO124" s="6"/>
      <c r="WBP124" s="6"/>
      <c r="WBQ124" s="6"/>
      <c r="WBR124" s="6"/>
      <c r="WBS124" s="6"/>
      <c r="WBT124" s="6"/>
      <c r="WBU124" s="6"/>
      <c r="WBV124" s="6"/>
      <c r="WBW124" s="6"/>
      <c r="WBX124" s="6"/>
      <c r="WBY124" s="6"/>
      <c r="WBZ124" s="6"/>
      <c r="WCA124" s="6"/>
      <c r="WCB124" s="6"/>
      <c r="WCC124" s="6"/>
      <c r="WCD124" s="6"/>
      <c r="WCE124" s="6"/>
      <c r="WCF124" s="6"/>
      <c r="WCG124" s="6"/>
      <c r="WCH124" s="6"/>
      <c r="WCI124" s="6"/>
      <c r="WCJ124" s="6"/>
      <c r="WCK124" s="6"/>
      <c r="WCL124" s="6"/>
      <c r="WCM124" s="6"/>
      <c r="WCN124" s="6"/>
      <c r="WCO124" s="6"/>
      <c r="WCP124" s="6"/>
      <c r="WCQ124" s="6"/>
      <c r="WCR124" s="6"/>
      <c r="WCS124" s="6"/>
      <c r="WCT124" s="6"/>
      <c r="WCU124" s="6"/>
      <c r="WCV124" s="6"/>
      <c r="WCW124" s="6"/>
      <c r="WCX124" s="6"/>
      <c r="WCY124" s="6"/>
      <c r="WCZ124" s="6"/>
      <c r="WDA124" s="6"/>
      <c r="WDB124" s="6"/>
      <c r="WDC124" s="6"/>
      <c r="WDD124" s="6"/>
      <c r="WDE124" s="6"/>
      <c r="WDF124" s="6"/>
      <c r="WDG124" s="6"/>
      <c r="WDH124" s="6"/>
      <c r="WDI124" s="6"/>
      <c r="WDJ124" s="6"/>
      <c r="WDK124" s="6"/>
      <c r="WDL124" s="6"/>
      <c r="WDM124" s="6"/>
      <c r="WDN124" s="6"/>
      <c r="WDO124" s="6"/>
      <c r="WDP124" s="6"/>
      <c r="WDQ124" s="6"/>
      <c r="WDR124" s="6"/>
      <c r="WDS124" s="6"/>
      <c r="WDT124" s="6"/>
      <c r="WDU124" s="6"/>
      <c r="WDV124" s="6"/>
      <c r="WDW124" s="6"/>
      <c r="WDX124" s="6"/>
      <c r="WDY124" s="6"/>
      <c r="WDZ124" s="6"/>
      <c r="WEA124" s="6"/>
      <c r="WEB124" s="6"/>
      <c r="WEC124" s="6"/>
      <c r="WED124" s="6"/>
      <c r="WEE124" s="6"/>
      <c r="WEF124" s="6"/>
      <c r="WEG124" s="6"/>
      <c r="WEH124" s="6"/>
      <c r="WEI124" s="6"/>
      <c r="WEJ124" s="6"/>
      <c r="WEK124" s="6"/>
      <c r="WEL124" s="6"/>
      <c r="WEM124" s="6"/>
      <c r="WEN124" s="6"/>
      <c r="WEO124" s="6"/>
      <c r="WEP124" s="6"/>
      <c r="WEQ124" s="6"/>
      <c r="WER124" s="6"/>
      <c r="WES124" s="6"/>
      <c r="WET124" s="6"/>
      <c r="WEU124" s="6"/>
      <c r="WEV124" s="6"/>
      <c r="WEW124" s="6"/>
      <c r="WEX124" s="6"/>
      <c r="WEY124" s="6"/>
      <c r="WEZ124" s="6"/>
      <c r="WFA124" s="6"/>
      <c r="WFB124" s="6"/>
      <c r="WFC124" s="6"/>
      <c r="WFD124" s="6"/>
      <c r="WFE124" s="6"/>
      <c r="WFF124" s="6"/>
      <c r="WFG124" s="6"/>
      <c r="WFH124" s="6"/>
      <c r="WFI124" s="6"/>
      <c r="WFJ124" s="6"/>
      <c r="WFK124" s="6"/>
      <c r="WFL124" s="6"/>
      <c r="WFM124" s="6"/>
      <c r="WFN124" s="6"/>
      <c r="WFO124" s="6"/>
      <c r="WFP124" s="6"/>
      <c r="WFQ124" s="6"/>
      <c r="WFR124" s="6"/>
      <c r="WFS124" s="6"/>
      <c r="WFT124" s="6"/>
      <c r="WFU124" s="6"/>
      <c r="WFV124" s="6"/>
      <c r="WFW124" s="6"/>
      <c r="WFX124" s="6"/>
      <c r="WFY124" s="6"/>
      <c r="WFZ124" s="6"/>
      <c r="WGA124" s="6"/>
      <c r="WGB124" s="6"/>
      <c r="WGC124" s="6"/>
      <c r="WGD124" s="6"/>
      <c r="WGE124" s="6"/>
      <c r="WGF124" s="6"/>
      <c r="WGG124" s="6"/>
      <c r="WGH124" s="6"/>
      <c r="WGI124" s="6"/>
      <c r="WGJ124" s="6"/>
      <c r="WGK124" s="6"/>
      <c r="WGL124" s="6"/>
      <c r="WGM124" s="6"/>
      <c r="WGN124" s="6"/>
      <c r="WGO124" s="6"/>
      <c r="WGP124" s="6"/>
      <c r="WGQ124" s="6"/>
      <c r="WGR124" s="6"/>
      <c r="WGS124" s="6"/>
      <c r="WGT124" s="6"/>
      <c r="WGU124" s="6"/>
      <c r="WGV124" s="6"/>
      <c r="WGW124" s="6"/>
      <c r="WGX124" s="6"/>
      <c r="WGY124" s="6"/>
      <c r="WGZ124" s="6"/>
      <c r="WHA124" s="6"/>
      <c r="WHB124" s="6"/>
      <c r="WHC124" s="6"/>
      <c r="WHD124" s="6"/>
      <c r="WHE124" s="6"/>
      <c r="WHF124" s="6"/>
      <c r="WHG124" s="6"/>
      <c r="WHH124" s="6"/>
      <c r="WHI124" s="6"/>
      <c r="WHJ124" s="6"/>
      <c r="WHK124" s="6"/>
      <c r="WHL124" s="6"/>
      <c r="WHM124" s="6"/>
      <c r="WHN124" s="6"/>
      <c r="WHO124" s="6"/>
      <c r="WHP124" s="6"/>
      <c r="WHQ124" s="6"/>
      <c r="WHR124" s="6"/>
      <c r="WHS124" s="6"/>
      <c r="WHT124" s="6"/>
      <c r="WHU124" s="6"/>
      <c r="WHV124" s="6"/>
      <c r="WHW124" s="6"/>
      <c r="WHX124" s="6"/>
      <c r="WHY124" s="6"/>
      <c r="WHZ124" s="6"/>
      <c r="WIA124" s="6"/>
      <c r="WIB124" s="6"/>
      <c r="WIC124" s="6"/>
      <c r="WID124" s="6"/>
      <c r="WIE124" s="6"/>
      <c r="WIF124" s="6"/>
      <c r="WIG124" s="6"/>
      <c r="WIH124" s="6"/>
      <c r="WII124" s="6"/>
      <c r="WIJ124" s="6"/>
      <c r="WIK124" s="6"/>
      <c r="WIL124" s="6"/>
      <c r="WIM124" s="6"/>
      <c r="WIN124" s="6"/>
      <c r="WIO124" s="6"/>
      <c r="WIP124" s="6"/>
      <c r="WIQ124" s="6"/>
      <c r="WIR124" s="6"/>
      <c r="WIS124" s="6"/>
      <c r="WIT124" s="6"/>
      <c r="WIU124" s="6"/>
      <c r="WIV124" s="6"/>
      <c r="WIW124" s="6"/>
      <c r="WIX124" s="6"/>
      <c r="WIY124" s="6"/>
      <c r="WIZ124" s="6"/>
      <c r="WJA124" s="6"/>
      <c r="WJB124" s="6"/>
      <c r="WJC124" s="6"/>
      <c r="WJD124" s="6"/>
      <c r="WJE124" s="6"/>
      <c r="WJF124" s="6"/>
      <c r="WJG124" s="6"/>
      <c r="WJH124" s="6"/>
      <c r="WJI124" s="6"/>
      <c r="WJJ124" s="6"/>
      <c r="WJK124" s="6"/>
      <c r="WJL124" s="6"/>
      <c r="WJM124" s="6"/>
      <c r="WJN124" s="6"/>
      <c r="WJO124" s="6"/>
      <c r="WJP124" s="6"/>
      <c r="WJQ124" s="6"/>
      <c r="WJR124" s="6"/>
      <c r="WJS124" s="6"/>
      <c r="WJT124" s="6"/>
      <c r="WJU124" s="6"/>
      <c r="WJV124" s="6"/>
      <c r="WJW124" s="6"/>
      <c r="WJX124" s="6"/>
      <c r="WJY124" s="6"/>
      <c r="WJZ124" s="6"/>
      <c r="WKA124" s="6"/>
      <c r="WKB124" s="6"/>
      <c r="WKC124" s="6"/>
      <c r="WKD124" s="6"/>
      <c r="WKE124" s="6"/>
      <c r="WKF124" s="6"/>
      <c r="WKG124" s="6"/>
      <c r="WKH124" s="6"/>
      <c r="WKI124" s="6"/>
      <c r="WKJ124" s="6"/>
      <c r="WKK124" s="6"/>
      <c r="WKL124" s="6"/>
      <c r="WKM124" s="6"/>
      <c r="WKN124" s="6"/>
      <c r="WKO124" s="6"/>
      <c r="WKP124" s="6"/>
      <c r="WKQ124" s="6"/>
      <c r="WKR124" s="6"/>
      <c r="WKS124" s="6"/>
      <c r="WKT124" s="6"/>
      <c r="WKU124" s="6"/>
      <c r="WKV124" s="6"/>
      <c r="WKW124" s="6"/>
      <c r="WKX124" s="6"/>
      <c r="WKY124" s="6"/>
      <c r="WKZ124" s="6"/>
      <c r="WLA124" s="6"/>
      <c r="WLB124" s="6"/>
      <c r="WLC124" s="6"/>
      <c r="WLD124" s="6"/>
      <c r="WLE124" s="6"/>
      <c r="WLF124" s="6"/>
      <c r="WLG124" s="6"/>
      <c r="WLH124" s="6"/>
      <c r="WLI124" s="6"/>
      <c r="WLJ124" s="6"/>
      <c r="WLK124" s="6"/>
      <c r="WLL124" s="6"/>
      <c r="WLM124" s="6"/>
      <c r="WLN124" s="6"/>
      <c r="WLO124" s="6"/>
      <c r="WLP124" s="6"/>
      <c r="WLQ124" s="6"/>
      <c r="WLR124" s="6"/>
      <c r="WLS124" s="6"/>
      <c r="WLT124" s="6"/>
      <c r="WLU124" s="6"/>
      <c r="WLV124" s="6"/>
      <c r="WLW124" s="6"/>
      <c r="WLX124" s="6"/>
      <c r="WLY124" s="6"/>
      <c r="WLZ124" s="6"/>
      <c r="WMA124" s="6"/>
      <c r="WMB124" s="6"/>
      <c r="WMC124" s="6"/>
      <c r="WMD124" s="6"/>
      <c r="WME124" s="6"/>
      <c r="WMF124" s="6"/>
      <c r="WMG124" s="6"/>
      <c r="WMH124" s="6"/>
      <c r="WMI124" s="6"/>
      <c r="WMJ124" s="6"/>
      <c r="WMK124" s="6"/>
      <c r="WML124" s="6"/>
      <c r="WMM124" s="6"/>
      <c r="WMN124" s="6"/>
      <c r="WMO124" s="6"/>
      <c r="WMP124" s="6"/>
      <c r="WMQ124" s="6"/>
      <c r="WMR124" s="6"/>
      <c r="WMS124" s="6"/>
      <c r="WMT124" s="6"/>
      <c r="WMU124" s="6"/>
      <c r="WMV124" s="6"/>
      <c r="WMW124" s="6"/>
      <c r="WMX124" s="6"/>
      <c r="WMY124" s="6"/>
      <c r="WMZ124" s="6"/>
      <c r="WNA124" s="6"/>
      <c r="WNB124" s="6"/>
      <c r="WNC124" s="6"/>
      <c r="WND124" s="6"/>
      <c r="WNE124" s="6"/>
      <c r="WNF124" s="6"/>
      <c r="WNG124" s="6"/>
      <c r="WNH124" s="6"/>
      <c r="WNI124" s="6"/>
      <c r="WNJ124" s="6"/>
      <c r="WNK124" s="6"/>
      <c r="WNL124" s="6"/>
      <c r="WNM124" s="6"/>
      <c r="WNN124" s="6"/>
      <c r="WNO124" s="6"/>
      <c r="WNP124" s="6"/>
      <c r="WNQ124" s="6"/>
      <c r="WNR124" s="6"/>
      <c r="WNS124" s="6"/>
      <c r="WNT124" s="6"/>
      <c r="WNU124" s="6"/>
      <c r="WNV124" s="6"/>
      <c r="WNW124" s="6"/>
      <c r="WNX124" s="6"/>
      <c r="WNY124" s="6"/>
      <c r="WNZ124" s="6"/>
      <c r="WOA124" s="6"/>
      <c r="WOB124" s="6"/>
      <c r="WOC124" s="6"/>
      <c r="WOD124" s="6"/>
      <c r="WOE124" s="6"/>
      <c r="WOF124" s="6"/>
      <c r="WOG124" s="6"/>
      <c r="WOH124" s="6"/>
      <c r="WOI124" s="6"/>
      <c r="WOJ124" s="6"/>
      <c r="WOK124" s="6"/>
      <c r="WOL124" s="6"/>
      <c r="WOM124" s="6"/>
      <c r="WON124" s="6"/>
      <c r="WOO124" s="6"/>
      <c r="WOP124" s="6"/>
      <c r="WOQ124" s="6"/>
      <c r="WOR124" s="6"/>
      <c r="WOS124" s="6"/>
      <c r="WOT124" s="6"/>
      <c r="WOU124" s="6"/>
      <c r="WOV124" s="6"/>
      <c r="WOW124" s="6"/>
      <c r="WOX124" s="6"/>
      <c r="WOY124" s="6"/>
      <c r="WOZ124" s="6"/>
      <c r="WPA124" s="6"/>
      <c r="WPB124" s="6"/>
      <c r="WPC124" s="6"/>
      <c r="WPD124" s="6"/>
      <c r="WPE124" s="6"/>
      <c r="WPF124" s="6"/>
      <c r="WPG124" s="6"/>
      <c r="WPH124" s="6"/>
      <c r="WPI124" s="6"/>
      <c r="WPJ124" s="6"/>
      <c r="WPK124" s="6"/>
      <c r="WPL124" s="6"/>
      <c r="WPM124" s="6"/>
      <c r="WPN124" s="6"/>
      <c r="WPO124" s="6"/>
      <c r="WPP124" s="6"/>
      <c r="WPQ124" s="6"/>
      <c r="WPR124" s="6"/>
      <c r="WPS124" s="6"/>
      <c r="WPT124" s="6"/>
      <c r="WPU124" s="6"/>
      <c r="WPV124" s="6"/>
      <c r="WPW124" s="6"/>
      <c r="WPX124" s="6"/>
      <c r="WPY124" s="6"/>
      <c r="WPZ124" s="6"/>
      <c r="WQA124" s="6"/>
      <c r="WQB124" s="6"/>
      <c r="WQC124" s="6"/>
      <c r="WQD124" s="6"/>
      <c r="WQE124" s="6"/>
      <c r="WQF124" s="6"/>
      <c r="WQG124" s="6"/>
      <c r="WQH124" s="6"/>
      <c r="WQI124" s="6"/>
      <c r="WQJ124" s="6"/>
      <c r="WQK124" s="6"/>
      <c r="WQL124" s="6"/>
      <c r="WQM124" s="6"/>
      <c r="WQN124" s="6"/>
      <c r="WQO124" s="6"/>
      <c r="WQP124" s="6"/>
      <c r="WQQ124" s="6"/>
      <c r="WQR124" s="6"/>
      <c r="WQS124" s="6"/>
      <c r="WQT124" s="6"/>
      <c r="WQU124" s="6"/>
      <c r="WQV124" s="6"/>
      <c r="WQW124" s="6"/>
      <c r="WQX124" s="6"/>
      <c r="WQY124" s="6"/>
      <c r="WQZ124" s="6"/>
      <c r="WRA124" s="6"/>
      <c r="WRB124" s="6"/>
      <c r="WRC124" s="6"/>
      <c r="WRD124" s="6"/>
      <c r="WRE124" s="6"/>
      <c r="WRF124" s="6"/>
      <c r="WRG124" s="6"/>
      <c r="WRH124" s="6"/>
      <c r="WRI124" s="6"/>
      <c r="WRJ124" s="6"/>
      <c r="WRK124" s="6"/>
      <c r="WRL124" s="6"/>
      <c r="WRM124" s="6"/>
      <c r="WRN124" s="6"/>
      <c r="WRO124" s="6"/>
      <c r="WRP124" s="6"/>
      <c r="WRQ124" s="6"/>
      <c r="WRR124" s="6"/>
      <c r="WRS124" s="6"/>
      <c r="WRT124" s="6"/>
      <c r="WRU124" s="6"/>
      <c r="WRV124" s="6"/>
      <c r="WRW124" s="6"/>
      <c r="WRX124" s="6"/>
      <c r="WRY124" s="6"/>
      <c r="WRZ124" s="6"/>
      <c r="WSA124" s="6"/>
      <c r="WSB124" s="6"/>
      <c r="WSC124" s="6"/>
      <c r="WSD124" s="6"/>
      <c r="WSE124" s="6"/>
      <c r="WSF124" s="6"/>
      <c r="WSG124" s="6"/>
      <c r="WSH124" s="6"/>
      <c r="WSI124" s="6"/>
      <c r="WSJ124" s="6"/>
      <c r="WSK124" s="6"/>
      <c r="WSL124" s="6"/>
      <c r="WSM124" s="6"/>
      <c r="WSN124" s="6"/>
      <c r="WSO124" s="6"/>
      <c r="WSP124" s="6"/>
      <c r="WSQ124" s="6"/>
      <c r="WSR124" s="6"/>
      <c r="WSS124" s="6"/>
      <c r="WST124" s="6"/>
      <c r="WSU124" s="6"/>
      <c r="WSV124" s="6"/>
      <c r="WSW124" s="6"/>
      <c r="WSX124" s="6"/>
      <c r="WSY124" s="6"/>
      <c r="WSZ124" s="6"/>
      <c r="WTA124" s="6"/>
      <c r="WTB124" s="6"/>
      <c r="WTC124" s="6"/>
      <c r="WTD124" s="6"/>
      <c r="WTE124" s="6"/>
      <c r="WTF124" s="6"/>
      <c r="WTG124" s="6"/>
      <c r="WTH124" s="6"/>
      <c r="WTI124" s="6"/>
      <c r="WTJ124" s="6"/>
      <c r="WTK124" s="6"/>
      <c r="WTL124" s="6"/>
      <c r="WTM124" s="6"/>
      <c r="WTN124" s="6"/>
      <c r="WTO124" s="6"/>
      <c r="WTP124" s="6"/>
      <c r="WTQ124" s="6"/>
      <c r="WTR124" s="6"/>
      <c r="WTS124" s="6"/>
      <c r="WTT124" s="6"/>
      <c r="WTU124" s="6"/>
      <c r="WTV124" s="6"/>
      <c r="WTW124" s="6"/>
      <c r="WTX124" s="6"/>
      <c r="WTY124" s="6"/>
      <c r="WTZ124" s="6"/>
      <c r="WUA124" s="6"/>
      <c r="WUB124" s="6"/>
      <c r="WUC124" s="6"/>
      <c r="WUD124" s="6"/>
      <c r="WUE124" s="6"/>
      <c r="WUF124" s="6"/>
      <c r="WUG124" s="6"/>
      <c r="WUH124" s="6"/>
      <c r="WUI124" s="6"/>
      <c r="WUJ124" s="6"/>
      <c r="WUK124" s="6"/>
      <c r="WUL124" s="6"/>
      <c r="WUM124" s="6"/>
      <c r="WUN124" s="6"/>
      <c r="WUO124" s="6"/>
      <c r="WUP124" s="6"/>
      <c r="WUQ124" s="6"/>
      <c r="WUR124" s="6"/>
      <c r="WUS124" s="6"/>
      <c r="WUT124" s="6"/>
      <c r="WUU124" s="6"/>
      <c r="WUV124" s="6"/>
      <c r="WUW124" s="6"/>
      <c r="WUX124" s="6"/>
      <c r="WUY124" s="6"/>
      <c r="WUZ124" s="6"/>
      <c r="WVA124" s="6"/>
      <c r="WVB124" s="6"/>
      <c r="WVC124" s="6"/>
      <c r="WVD124" s="6"/>
      <c r="WVE124" s="6"/>
      <c r="WVF124" s="6"/>
      <c r="WVG124" s="6"/>
      <c r="WVH124" s="6"/>
      <c r="WVI124" s="6"/>
      <c r="WVJ124" s="6"/>
      <c r="WVK124" s="6"/>
      <c r="WVL124" s="6"/>
      <c r="WVM124" s="6"/>
      <c r="WVN124" s="6"/>
      <c r="WVO124" s="6"/>
      <c r="WVP124" s="6"/>
      <c r="WVQ124" s="6"/>
      <c r="WVR124" s="6"/>
      <c r="WVS124" s="6"/>
      <c r="WVT124" s="6"/>
      <c r="WVU124" s="6"/>
      <c r="WVV124" s="6"/>
      <c r="WVW124" s="6"/>
      <c r="WVX124" s="6"/>
      <c r="WVY124" s="6"/>
      <c r="WVZ124" s="6"/>
      <c r="WWA124" s="6"/>
      <c r="WWB124" s="6"/>
      <c r="WWC124" s="6"/>
      <c r="WWD124" s="6"/>
      <c r="WWE124" s="6"/>
      <c r="WWF124" s="6"/>
      <c r="WWG124" s="6"/>
      <c r="WWH124" s="6"/>
      <c r="WWI124" s="6"/>
      <c r="WWJ124" s="6"/>
      <c r="WWK124" s="6"/>
      <c r="WWL124" s="6"/>
      <c r="WWM124" s="6"/>
      <c r="WWN124" s="6"/>
      <c r="WWO124" s="6"/>
      <c r="WWP124" s="6"/>
      <c r="WWQ124" s="6"/>
      <c r="WWR124" s="6"/>
      <c r="WWS124" s="6"/>
      <c r="WWT124" s="6"/>
      <c r="WWU124" s="6"/>
      <c r="WWV124" s="6"/>
      <c r="WWW124" s="6"/>
      <c r="WWX124" s="6"/>
      <c r="WWY124" s="6"/>
      <c r="WWZ124" s="6"/>
      <c r="WXA124" s="6"/>
      <c r="WXB124" s="6"/>
      <c r="WXC124" s="6"/>
      <c r="WXD124" s="6"/>
      <c r="WXE124" s="6"/>
      <c r="WXF124" s="6"/>
      <c r="WXG124" s="6"/>
      <c r="WXH124" s="6"/>
      <c r="WXI124" s="6"/>
      <c r="WXJ124" s="6"/>
      <c r="WXK124" s="6"/>
      <c r="WXL124" s="6"/>
      <c r="WXM124" s="6"/>
      <c r="WXN124" s="6"/>
      <c r="WXO124" s="6"/>
      <c r="WXP124" s="6"/>
      <c r="WXQ124" s="6"/>
      <c r="WXR124" s="6"/>
      <c r="WXS124" s="6"/>
      <c r="WXT124" s="6"/>
      <c r="WXU124" s="6"/>
      <c r="WXV124" s="6"/>
      <c r="WXW124" s="6"/>
      <c r="WXX124" s="6"/>
      <c r="WXY124" s="6"/>
      <c r="WXZ124" s="6"/>
      <c r="WYA124" s="6"/>
      <c r="WYB124" s="6"/>
      <c r="WYC124" s="6"/>
      <c r="WYD124" s="6"/>
      <c r="WYE124" s="6"/>
      <c r="WYF124" s="6"/>
      <c r="WYG124" s="6"/>
      <c r="WYH124" s="6"/>
      <c r="WYI124" s="6"/>
      <c r="WYJ124" s="6"/>
      <c r="WYK124" s="6"/>
      <c r="WYL124" s="6"/>
      <c r="WYM124" s="6"/>
      <c r="WYN124" s="6"/>
      <c r="WYO124" s="6"/>
      <c r="WYP124" s="6"/>
      <c r="WYQ124" s="6"/>
      <c r="WYR124" s="6"/>
      <c r="WYS124" s="6"/>
      <c r="WYT124" s="6"/>
      <c r="WYU124" s="6"/>
      <c r="WYV124" s="6"/>
      <c r="WYW124" s="6"/>
      <c r="WYX124" s="6"/>
      <c r="WYY124" s="6"/>
      <c r="WYZ124" s="6"/>
      <c r="WZA124" s="6"/>
      <c r="WZB124" s="6"/>
      <c r="WZC124" s="6"/>
      <c r="WZD124" s="6"/>
      <c r="WZE124" s="6"/>
      <c r="WZF124" s="6"/>
      <c r="WZG124" s="6"/>
      <c r="WZH124" s="6"/>
      <c r="WZI124" s="6"/>
      <c r="WZJ124" s="6"/>
      <c r="WZK124" s="6"/>
      <c r="WZL124" s="6"/>
      <c r="WZM124" s="6"/>
      <c r="WZN124" s="6"/>
      <c r="WZO124" s="6"/>
      <c r="WZP124" s="6"/>
      <c r="WZQ124" s="6"/>
      <c r="WZR124" s="6"/>
      <c r="WZS124" s="6"/>
      <c r="WZT124" s="6"/>
      <c r="WZU124" s="6"/>
      <c r="WZV124" s="6"/>
      <c r="WZW124" s="6"/>
      <c r="WZX124" s="6"/>
      <c r="WZY124" s="6"/>
      <c r="WZZ124" s="6"/>
      <c r="XAA124" s="6"/>
      <c r="XAB124" s="6"/>
      <c r="XAC124" s="6"/>
      <c r="XAD124" s="6"/>
      <c r="XAE124" s="6"/>
      <c r="XAF124" s="6"/>
      <c r="XAG124" s="6"/>
      <c r="XAH124" s="6"/>
      <c r="XAI124" s="6"/>
      <c r="XAJ124" s="6"/>
      <c r="XAK124" s="6"/>
      <c r="XAL124" s="6"/>
      <c r="XAM124" s="6"/>
      <c r="XAN124" s="6"/>
      <c r="XAO124" s="6"/>
      <c r="XAP124" s="6"/>
      <c r="XAQ124" s="6"/>
      <c r="XAR124" s="6"/>
      <c r="XAS124" s="6"/>
      <c r="XAT124" s="6"/>
      <c r="XAU124" s="6"/>
      <c r="XAV124" s="6"/>
      <c r="XAW124" s="6"/>
      <c r="XAX124" s="6"/>
      <c r="XAY124" s="6"/>
      <c r="XAZ124" s="6"/>
      <c r="XBA124" s="6"/>
      <c r="XBB124" s="6"/>
      <c r="XBC124" s="6"/>
      <c r="XBD124" s="6"/>
      <c r="XBE124" s="6"/>
      <c r="XBF124" s="6"/>
      <c r="XBG124" s="6"/>
      <c r="XBH124" s="6"/>
      <c r="XBI124" s="6"/>
      <c r="XBJ124" s="6"/>
      <c r="XBK124" s="6"/>
      <c r="XBL124" s="6"/>
      <c r="XBM124" s="6"/>
      <c r="XBN124" s="6"/>
      <c r="XBO124" s="6"/>
      <c r="XBP124" s="6"/>
      <c r="XBQ124" s="6"/>
      <c r="XBR124" s="6"/>
      <c r="XBS124" s="6"/>
      <c r="XBT124" s="6"/>
      <c r="XBU124" s="6"/>
      <c r="XBV124" s="6"/>
      <c r="XBW124" s="6"/>
      <c r="XBX124" s="6"/>
      <c r="XBY124" s="6"/>
      <c r="XBZ124" s="6"/>
      <c r="XCA124" s="6"/>
      <c r="XCB124" s="6"/>
      <c r="XCC124" s="6"/>
      <c r="XCD124" s="6"/>
      <c r="XCE124" s="6"/>
      <c r="XCF124" s="6"/>
      <c r="XCG124" s="6"/>
      <c r="XCH124" s="6"/>
      <c r="XCI124" s="6"/>
      <c r="XCJ124" s="6"/>
      <c r="XCK124" s="6"/>
      <c r="XCL124" s="6"/>
      <c r="XCM124" s="6"/>
      <c r="XCN124" s="6"/>
      <c r="XCO124" s="6"/>
      <c r="XCP124" s="6"/>
      <c r="XCQ124" s="6"/>
      <c r="XCR124" s="6"/>
      <c r="XCS124" s="6"/>
      <c r="XCT124" s="6"/>
      <c r="XCU124" s="6"/>
      <c r="XCV124" s="6"/>
      <c r="XCW124" s="6"/>
      <c r="XCX124" s="6"/>
      <c r="XCY124" s="6"/>
      <c r="XCZ124" s="6"/>
      <c r="XDA124" s="6"/>
      <c r="XDB124" s="6"/>
      <c r="XDC124" s="6"/>
      <c r="XDD124" s="6"/>
      <c r="XDE124" s="6"/>
      <c r="XDF124" s="6"/>
      <c r="XDG124" s="6"/>
      <c r="XDH124" s="6"/>
      <c r="XDI124" s="6"/>
      <c r="XDJ124" s="6"/>
      <c r="XDK124" s="6"/>
      <c r="XDL124" s="6"/>
      <c r="XDM124" s="6"/>
      <c r="XDN124" s="6"/>
      <c r="XDO124" s="6"/>
      <c r="XDP124" s="6"/>
      <c r="XDQ124" s="6"/>
      <c r="XDR124" s="6"/>
      <c r="XDS124" s="6"/>
      <c r="XDT124" s="6"/>
      <c r="XDU124" s="6"/>
      <c r="XDV124" s="6"/>
      <c r="XDW124" s="6"/>
      <c r="XDX124" s="6"/>
      <c r="XDY124" s="6"/>
      <c r="XDZ124" s="6"/>
      <c r="XEA124" s="6"/>
      <c r="XEB124" s="6"/>
      <c r="XEC124" s="6"/>
      <c r="XED124" s="6"/>
      <c r="XEE124" s="6"/>
      <c r="XEF124" s="6"/>
      <c r="XEG124" s="6"/>
      <c r="XEH124" s="6"/>
      <c r="XEI124" s="6"/>
      <c r="XEJ124" s="6"/>
      <c r="XEK124" s="6"/>
      <c r="XEL124" s="6"/>
      <c r="XEM124" s="6"/>
      <c r="XEN124" s="6"/>
      <c r="XEO124" s="6"/>
      <c r="XEP124" s="6"/>
      <c r="XEQ124" s="6"/>
      <c r="XER124" s="6"/>
      <c r="XES124" s="6"/>
      <c r="XET124" s="6"/>
      <c r="XEU124" s="6"/>
      <c r="XEV124" s="6"/>
      <c r="XEW124" s="6"/>
      <c r="XEX124" s="6"/>
      <c r="XEY124" s="6"/>
      <c r="XEZ124" s="6"/>
      <c r="XFA124" s="6"/>
      <c r="XFB124" s="6"/>
      <c r="XFC124" s="6"/>
      <c r="XFD124" s="6"/>
    </row>
    <row r="125" spans="1:16384" outlineLevel="1" x14ac:dyDescent="0.25">
      <c r="B125" s="197">
        <f t="shared" si="62"/>
        <v>42670</v>
      </c>
      <c r="C125" s="108">
        <f t="shared" si="63"/>
        <v>2016</v>
      </c>
      <c r="D125" s="109" t="str">
        <f t="shared" si="22"/>
        <v>Oct</v>
      </c>
      <c r="E125" s="109">
        <f t="shared" si="64"/>
        <v>4</v>
      </c>
      <c r="F125" s="109">
        <f t="shared" si="65"/>
        <v>44</v>
      </c>
      <c r="G125" s="110">
        <f t="shared" si="71"/>
        <v>42670</v>
      </c>
      <c r="H125" s="109" t="str">
        <f t="shared" si="66"/>
        <v>Thu</v>
      </c>
      <c r="I125" s="139">
        <f>IFERROR(IF($I$69="DOW",IF($E125=5,(((SUMPRODUCT(($H$72:$H$95=$D125)*($G$72:$G$95=$C125)*(I$72:I$95))*(SUMPRODUCT(($H$15:$H$21=$H125)*(I$15:I$21)))))),(((SUMPRODUCT(($H$72:$H$95=$D125)*($G$72:$G$95=$C125)*(I$72:I$95)))-(SUMIFS(I$99:I$426,$C$99:$C$426,$C125,$D$99:$D$426,$D125,$E$99:$E$426,5)))*SUMPRODUCT(($H$9:$H$12=$E125)*(I$9:I$12)))*SUMPRODUCT(($H$24:$H$30=$H125)*(I$24:I$30))),VLOOKUP($E125&amp;$H125,$H$33:I$67,I$70,0)/SUM(I$33:I$60,IF(DAY(EOMONTH($G125,0))&lt;29,0,VLOOKUP(5&amp;TEXT(DATE(YEAR($G125),MONTH($G125),29),"ddd"),$H$33:I$67,I$70,0)),IF(DAY(EOMONTH($G125,0))&lt;30,0,VLOOKUP(5&amp;TEXT(DATE(YEAR($G125),MONTH($G125),30),"ddd"),$H$33:I$67,I$70,0)),IF(DAY(EOMONTH($G125,0))&lt;31,0,VLOOKUP(5&amp;TEXT(DATE(YEAR($G125),MONTH($G125),31),"ddd"),$H$33:I$67,I$70,0)))*SUMPRODUCT(($H$72:$H$95=$D125)*($G$72:$G$95=$C125)*(I$72:I$95))),"")</f>
        <v>248.79738109693793</v>
      </c>
      <c r="J125" s="139">
        <f>IFERROR(IF($I$69="DOW",IF($E125=5,(((SUMPRODUCT(($H$72:$H$95=$D125)*($G$72:$G$95=$C125)*(J$72:J$95))*(SUMPRODUCT(($H$15:$H$21=$H125)*(J$15:J$21)))))),(((SUMPRODUCT(($H$72:$H$95=$D125)*($G$72:$G$95=$C125)*(J$72:J$95)))-(SUMIFS(J$99:J$426,$C$99:$C$426,$C125,$D$99:$D$426,$D125,$E$99:$E$426,5)))*SUMPRODUCT(($H$9:$H$12=$E125)*(J$9:J$12)))*SUMPRODUCT(($H$24:$H$30=$H125)*(J$24:J$30))),VLOOKUP($E125&amp;$H125,$H$33:J$67,J$70,0)/SUM(J$33:J$60,IF(DAY(EOMONTH($G125,0))&lt;29,0,VLOOKUP(5&amp;TEXT(DATE(YEAR($G125),MONTH($G125),29),"ddd"),$H$33:J$67,J$70,0)),IF(DAY(EOMONTH($G125,0))&lt;30,0,VLOOKUP(5&amp;TEXT(DATE(YEAR($G125),MONTH($G125),30),"ddd"),$H$33:J$67,J$70,0)),IF(DAY(EOMONTH($G125,0))&lt;31,0,VLOOKUP(5&amp;TEXT(DATE(YEAR($G125),MONTH($G125),31),"ddd"),$H$33:J$67,J$70,0)))*SUMPRODUCT(($H$72:$H$95=$D125)*($G$72:$G$95=$C125)*(J$72:J$95))),"")</f>
        <v>266.06546459100701</v>
      </c>
      <c r="K125" s="139">
        <f>IFERROR(IF($I$69="DOW",IF($E125=5,(((SUMPRODUCT(($H$72:$H$95=$D125)*($G$72:$G$95=$C125)*(K$72:K$95))*(SUMPRODUCT(($H$15:$H$21=$H125)*(K$15:K$21)))))),(((SUMPRODUCT(($H$72:$H$95=$D125)*($G$72:$G$95=$C125)*(K$72:K$95)))-(SUMIFS(K$99:K$426,$C$99:$C$426,$C125,$D$99:$D$426,$D125,$E$99:$E$426,5)))*SUMPRODUCT(($H$9:$H$12=$E125)*(K$9:K$12)))*SUMPRODUCT(($H$24:$H$30=$H125)*(K$24:K$30))),VLOOKUP($E125&amp;$H125,$H$33:K$67,K$70,0)/SUM(K$33:K$60,IF(DAY(EOMONTH($G125,0))&lt;29,0,VLOOKUP(5&amp;TEXT(DATE(YEAR($G125),MONTH($G125),29),"ddd"),$H$33:K$67,K$70,0)),IF(DAY(EOMONTH($G125,0))&lt;30,0,VLOOKUP(5&amp;TEXT(DATE(YEAR($G125),MONTH($G125),30),"ddd"),$H$33:K$67,K$70,0)),IF(DAY(EOMONTH($G125,0))&lt;31,0,VLOOKUP(5&amp;TEXT(DATE(YEAR($G125),MONTH($G125),31),"ddd"),$H$33:K$67,K$70,0)))*SUMPRODUCT(($H$72:$H$95=$D125)*($G$72:$G$95=$C125)*(K$72:K$95))),"")</f>
        <v>100.81658525912007</v>
      </c>
      <c r="L125" s="139">
        <f>IFERROR(IF($I$69="DOW",IF($E125=5,(((SUMPRODUCT(($H$72:$H$95=$D125)*($G$72:$G$95=$C125)*(L$72:L$95))*(SUMPRODUCT(($H$15:$H$21=$H125)*(L$15:L$21)))))),(((SUMPRODUCT(($H$72:$H$95=$D125)*($G$72:$G$95=$C125)*(L$72:L$95)))-(SUMIFS(L$99:L$426,$C$99:$C$426,$C125,$D$99:$D$426,$D125,$E$99:$E$426,5)))*SUMPRODUCT(($H$9:$H$12=$E125)*(L$9:L$12)))*SUMPRODUCT(($H$24:$H$30=$H125)*(L$24:L$30))),VLOOKUP($E125&amp;$H125,$H$33:L$67,L$70,0)/SUM(L$33:L$60,IF(DAY(EOMONTH($G125,0))&lt;29,0,VLOOKUP(5&amp;TEXT(DATE(YEAR($G125),MONTH($G125),29),"ddd"),$H$33:L$67,L$70,0)),IF(DAY(EOMONTH($G125,0))&lt;30,0,VLOOKUP(5&amp;TEXT(DATE(YEAR($G125),MONTH($G125),30),"ddd"),$H$33:L$67,L$70,0)),IF(DAY(EOMONTH($G125,0))&lt;31,0,VLOOKUP(5&amp;TEXT(DATE(YEAR($G125),MONTH($G125),31),"ddd"),$H$33:L$67,L$70,0)))*SUMPRODUCT(($H$72:$H$95=$D125)*($G$72:$G$95=$C125)*(L$72:L$95))),"")</f>
        <v>29.539502748513765</v>
      </c>
      <c r="M125" s="139">
        <f>IFERROR(IF($I$69="DOW",IF($E125=5,(((SUMPRODUCT(($H$72:$H$95=$D125)*($G$72:$G$95=$C125)*(M$72:M$95))*(SUMPRODUCT(($H$15:$H$21=$H125)*(M$15:M$21)))))),(((SUMPRODUCT(($H$72:$H$95=$D125)*($G$72:$G$95=$C125)*(M$72:M$95)))-(SUMIFS(M$99:M$426,$C$99:$C$426,$C125,$D$99:$D$426,$D125,$E$99:$E$426,5)))*SUMPRODUCT(($H$9:$H$12=$E125)*(M$9:M$12)))*SUMPRODUCT(($H$24:$H$30=$H125)*(M$24:M$30))),VLOOKUP($E125&amp;$H125,$H$33:M$67,M$70,0)/SUM(M$33:M$60,IF(DAY(EOMONTH($G125,0))&lt;29,0,VLOOKUP(5&amp;TEXT(DATE(YEAR($G125),MONTH($G125),29),"ddd"),$H$33:M$67,M$70,0)),IF(DAY(EOMONTH($G125,0))&lt;30,0,VLOOKUP(5&amp;TEXT(DATE(YEAR($G125),MONTH($G125),30),"ddd"),$H$33:M$67,M$70,0)),IF(DAY(EOMONTH($G125,0))&lt;31,0,VLOOKUP(5&amp;TEXT(DATE(YEAR($G125),MONTH($G125),31),"ddd"),$H$33:M$67,M$70,0)))*SUMPRODUCT(($H$72:$H$95=$D125)*($G$72:$G$95=$C125)*(M$72:M$95))),"")</f>
        <v>496.70331466038283</v>
      </c>
      <c r="N125" s="139">
        <f>IFERROR(IF($I$69="DOW",IF($E125=5,(((SUMPRODUCT(($H$72:$H$95=$D125)*($G$72:$G$95=$C125)*(N$72:N$95))*(SUMPRODUCT(($H$15:$H$21=$H125)*(N$15:N$21)))))),(((SUMPRODUCT(($H$72:$H$95=$D125)*($G$72:$G$95=$C125)*(N$72:N$95)))-(SUMIFS(N$99:N$426,$C$99:$C$426,$C125,$D$99:$D$426,$D125,$E$99:$E$426,5)))*SUMPRODUCT(($H$9:$H$12=$E125)*(N$9:N$12)))*SUMPRODUCT(($H$24:$H$30=$H125)*(N$24:N$30))),VLOOKUP($E125&amp;$H125,$H$33:N$67,N$70,0)/SUM(N$33:N$60,IF(DAY(EOMONTH($G125,0))&lt;29,0,VLOOKUP(5&amp;TEXT(DATE(YEAR($G125),MONTH($G125),29),"ddd"),$H$33:N$67,N$70,0)),IF(DAY(EOMONTH($G125,0))&lt;30,0,VLOOKUP(5&amp;TEXT(DATE(YEAR($G125),MONTH($G125),30),"ddd"),$H$33:N$67,N$70,0)),IF(DAY(EOMONTH($G125,0))&lt;31,0,VLOOKUP(5&amp;TEXT(DATE(YEAR($G125),MONTH($G125),31),"ddd"),$H$33:N$67,N$70,0)))*SUMPRODUCT(($H$72:$H$95=$D125)*($G$72:$G$95=$C125)*(N$72:N$95))),"")</f>
        <v>70.275572988305711</v>
      </c>
      <c r="O125" s="139">
        <f>IFERROR(IF($I$69="DOW",IF($E125=5,(((SUMPRODUCT(($H$72:$H$95=$D125)*($G$72:$G$95=$C125)*(O$72:O$95))*(SUMPRODUCT(($H$15:$H$21=$H125)*(O$15:O$21)))))),(((SUMPRODUCT(($H$72:$H$95=$D125)*($G$72:$G$95=$C125)*(O$72:O$95)))-(SUMIFS(O$99:O$426,$C$99:$C$426,$C125,$D$99:$D$426,$D125,$E$99:$E$426,5)))*SUMPRODUCT(($H$9:$H$12=$E125)*(O$9:O$12)))*SUMPRODUCT(($H$24:$H$30=$H125)*(O$24:O$30))),VLOOKUP($E125&amp;$H125,$H$33:O$67,O$70,0)/SUM(O$33:O$60,IF(DAY(EOMONTH($G125,0))&lt;29,0,VLOOKUP(5&amp;TEXT(DATE(YEAR($G125),MONTH($G125),29),"ddd"),$H$33:O$67,O$70,0)),IF(DAY(EOMONTH($G125,0))&lt;30,0,VLOOKUP(5&amp;TEXT(DATE(YEAR($G125),MONTH($G125),30),"ddd"),$H$33:O$67,O$70,0)),IF(DAY(EOMONTH($G125,0))&lt;31,0,VLOOKUP(5&amp;TEXT(DATE(YEAR($G125),MONTH($G125),31),"ddd"),$H$33:O$67,O$70,0)))*SUMPRODUCT(($H$72:$H$95=$D125)*($G$72:$G$95=$C125)*(O$72:O$95))),"")</f>
        <v>303.3229649184093</v>
      </c>
      <c r="P125" s="139">
        <f>IFERROR(IF($I$69="DOW",IF($E125=5,(((SUMPRODUCT(($H$72:$H$95=$D125)*($G$72:$G$95=$C125)*(P$72:P$95))*(SUMPRODUCT(($H$15:$H$21=$H125)*(P$15:P$21)))))),(((SUMPRODUCT(($H$72:$H$95=$D125)*($G$72:$G$95=$C125)*(P$72:P$95)))-(SUMIFS(P$99:P$426,$C$99:$C$426,$C125,$D$99:$D$426,$D125,$E$99:$E$426,5)))*SUMPRODUCT(($H$9:$H$12=$E125)*(P$9:P$12)))*SUMPRODUCT(($H$24:$H$30=$H125)*(P$24:P$30))),VLOOKUP($E125&amp;$H125,$H$33:P$67,P$70,0)/SUM(P$33:P$60,IF(DAY(EOMONTH($G125,0))&lt;29,0,VLOOKUP(5&amp;TEXT(DATE(YEAR($G125),MONTH($G125),29),"ddd"),$H$33:P$67,P$70,0)),IF(DAY(EOMONTH($G125,0))&lt;30,0,VLOOKUP(5&amp;TEXT(DATE(YEAR($G125),MONTH($G125),30),"ddd"),$H$33:P$67,P$70,0)),IF(DAY(EOMONTH($G125,0))&lt;31,0,VLOOKUP(5&amp;TEXT(DATE(YEAR($G125),MONTH($G125),31),"ddd"),$H$33:P$67,P$70,0)))*SUMPRODUCT(($H$72:$H$95=$D125)*($G$72:$G$95=$C125)*(P$72:P$95))),"")</f>
        <v>2976.7538410966727</v>
      </c>
      <c r="Q125" s="139">
        <f>IFERROR(IF($I$69="DOW",IF($E125=5,(((SUMPRODUCT(($H$72:$H$95=$D125)*($G$72:$G$95=$C125)*(Q$72:Q$95))*(SUMPRODUCT(($H$15:$H$21=$H125)*(Q$15:Q$21)))))),(((SUMPRODUCT(($H$72:$H$95=$D125)*($G$72:$G$95=$C125)*(Q$72:Q$95)))-(SUMIFS(Q$99:Q$426,$C$99:$C$426,$C125,$D$99:$D$426,$D125,$E$99:$E$426,5)))*SUMPRODUCT(($H$9:$H$12=$E125)*(Q$9:Q$12)))*SUMPRODUCT(($H$24:$H$30=$H125)*(Q$24:Q$30))),VLOOKUP($E125&amp;$H125,$H$33:Q$67,Q$70,0)/SUM(Q$33:Q$60,IF(DAY(EOMONTH($G125,0))&lt;29,0,VLOOKUP(5&amp;TEXT(DATE(YEAR($G125),MONTH($G125),29),"ddd"),$H$33:Q$67,Q$70,0)),IF(DAY(EOMONTH($G125,0))&lt;30,0,VLOOKUP(5&amp;TEXT(DATE(YEAR($G125),MONTH($G125),30),"ddd"),$H$33:Q$67,Q$70,0)),IF(DAY(EOMONTH($G125,0))&lt;31,0,VLOOKUP(5&amp;TEXT(DATE(YEAR($G125),MONTH($G125),31),"ddd"),$H$33:Q$67,Q$70,0)))*SUMPRODUCT(($H$72:$H$95=$D125)*($G$72:$G$95=$C125)*(Q$72:Q$95))),"")</f>
        <v>2309.0977961238232</v>
      </c>
      <c r="R125" s="139">
        <f>IFERROR(IF($I$69="DOW",IF($E125=5,(((SUMPRODUCT(($H$72:$H$95=$D125)*($G$72:$G$95=$C125)*(R$72:R$95))*(SUMPRODUCT(($H$15:$H$21=$H125)*(R$15:R$21)))))),(((SUMPRODUCT(($H$72:$H$95=$D125)*($G$72:$G$95=$C125)*(R$72:R$95)))-(SUMIFS(R$99:R$426,$C$99:$C$426,$C125,$D$99:$D$426,$D125,$E$99:$E$426,5)))*SUMPRODUCT(($H$9:$H$12=$E125)*(R$9:R$12)))*SUMPRODUCT(($H$24:$H$30=$H125)*(R$24:R$30))),VLOOKUP($E125&amp;$H125,$H$33:R$67,R$70,0)/SUM(R$33:R$60,IF(DAY(EOMONTH($G125,0))&lt;29,0,VLOOKUP(5&amp;TEXT(DATE(YEAR($G125),MONTH($G125),29),"ddd"),$H$33:R$67,R$70,0)),IF(DAY(EOMONTH($G125,0))&lt;30,0,VLOOKUP(5&amp;TEXT(DATE(YEAR($G125),MONTH($G125),30),"ddd"),$H$33:R$67,R$70,0)),IF(DAY(EOMONTH($G125,0))&lt;31,0,VLOOKUP(5&amp;TEXT(DATE(YEAR($G125),MONTH($G125),31),"ddd"),$H$33:R$67,R$70,0)))*SUMPRODUCT(($H$72:$H$95=$D125)*($G$72:$G$95=$C125)*(R$72:R$95))),"")</f>
        <v>168.15327325555384</v>
      </c>
      <c r="S125" s="139">
        <f>IFERROR(IF($I$69="DOW",IF($E125=5,(((SUMPRODUCT(($H$72:$H$95=$D125)*($G$72:$G$95=$C125)*(S$72:S$95))*(SUMPRODUCT(($H$15:$H$21=$H125)*(S$15:S$21)))))),(((SUMPRODUCT(($H$72:$H$95=$D125)*($G$72:$G$95=$C125)*(S$72:S$95)))-(SUMIFS(S$99:S$426,$C$99:$C$426,$C125,$D$99:$D$426,$D125,$E$99:$E$426,5)))*SUMPRODUCT(($H$9:$H$12=$E125)*(S$9:S$12)))*SUMPRODUCT(($H$24:$H$30=$H125)*(S$24:S$30))),VLOOKUP($E125&amp;$H125,$H$33:S$67,S$70,0)/SUM(S$33:S$60,IF(DAY(EOMONTH($G125,0))&lt;29,0,VLOOKUP(5&amp;TEXT(DATE(YEAR($G125),MONTH($G125),29),"ddd"),$H$33:S$67,S$70,0)),IF(DAY(EOMONTH($G125,0))&lt;30,0,VLOOKUP(5&amp;TEXT(DATE(YEAR($G125),MONTH($G125),30),"ddd"),$H$33:S$67,S$70,0)),IF(DAY(EOMONTH($G125,0))&lt;31,0,VLOOKUP(5&amp;TEXT(DATE(YEAR($G125),MONTH($G125),31),"ddd"),$H$33:S$67,S$70,0)))*SUMPRODUCT(($H$72:$H$95=$D125)*($G$72:$G$95=$C125)*(S$72:S$95))),"")</f>
        <v>87.209917142457286</v>
      </c>
      <c r="T125" s="139">
        <f>IFERROR(IF($I$69="DOW",IF($E125=5,(((SUMPRODUCT(($H$72:$H$95=$D125)*($G$72:$G$95=$C125)*(T$72:T$95))*(SUMPRODUCT(($H$15:$H$21=$H125)*(T$15:T$21)))))),(((SUMPRODUCT(($H$72:$H$95=$D125)*($G$72:$G$95=$C125)*(T$72:T$95)))-(SUMIFS(T$99:T$426,$C$99:$C$426,$C125,$D$99:$D$426,$D125,$E$99:$E$426,5)))*SUMPRODUCT(($H$9:$H$12=$E125)*(T$9:T$12)))*SUMPRODUCT(($H$24:$H$30=$H125)*(T$24:T$30))),VLOOKUP($E125&amp;$H125,$H$33:T$67,T$70,0)/SUM(T$33:T$60,IF(DAY(EOMONTH($G125,0))&lt;29,0,VLOOKUP(5&amp;TEXT(DATE(YEAR($G125),MONTH($G125),29),"ddd"),$H$33:T$67,T$70,0)),IF(DAY(EOMONTH($G125,0))&lt;30,0,VLOOKUP(5&amp;TEXT(DATE(YEAR($G125),MONTH($G125),30),"ddd"),$H$33:T$67,T$70,0)),IF(DAY(EOMONTH($G125,0))&lt;31,0,VLOOKUP(5&amp;TEXT(DATE(YEAR($G125),MONTH($G125),31),"ddd"),$H$33:T$67,T$70,0)))*SUMPRODUCT(($H$72:$H$95=$D125)*($G$72:$G$95=$C125)*(T$72:T$95))),"")</f>
        <v>153.18414958295591</v>
      </c>
      <c r="U125" s="139">
        <f>IFERROR(IF($I$69="DOW",IF($E125=5,(((SUMPRODUCT(($H$72:$H$95=$D125)*($G$72:$G$95=$C125)*(U$72:U$95))*(SUMPRODUCT(($H$15:$H$21=$H125)*(U$15:U$21)))))),(((SUMPRODUCT(($H$72:$H$95=$D125)*($G$72:$G$95=$C125)*(U$72:U$95)))-(SUMIFS(U$99:U$426,$C$99:$C$426,$C125,$D$99:$D$426,$D125,$E$99:$E$426,5)))*SUMPRODUCT(($H$9:$H$12=$E125)*(U$9:U$12)))*SUMPRODUCT(($H$24:$H$30=$H125)*(U$24:U$30))),VLOOKUP($E125&amp;$H125,$H$33:U$67,U$70,0)/SUM(U$33:U$60,IF(DAY(EOMONTH($G125,0))&lt;29,0,VLOOKUP(5&amp;TEXT(DATE(YEAR($G125),MONTH($G125),29),"ddd"),$H$33:U$67,U$70,0)),IF(DAY(EOMONTH($G125,0))&lt;30,0,VLOOKUP(5&amp;TEXT(DATE(YEAR($G125),MONTH($G125),30),"ddd"),$H$33:U$67,U$70,0)),IF(DAY(EOMONTH($G125,0))&lt;31,0,VLOOKUP(5&amp;TEXT(DATE(YEAR($G125),MONTH($G125),31),"ddd"),$H$33:U$67,U$70,0)))*SUMPRODUCT(($H$72:$H$95=$D125)*($G$72:$G$95=$C125)*(U$72:U$95))),"")</f>
        <v>26.758765304712202</v>
      </c>
      <c r="V125" s="139">
        <f>IFERROR(IF($I$69="DOW",IF($E125=5,(((SUMPRODUCT(($H$72:$H$95=$D125)*($G$72:$G$95=$C125)*(V$72:V$95))*(SUMPRODUCT(($H$15:$H$21=$H125)*(V$15:V$21)))))),(((SUMPRODUCT(($H$72:$H$95=$D125)*($G$72:$G$95=$C125)*(V$72:V$95)))-(SUMIFS(V$99:V$426,$C$99:$C$426,$C125,$D$99:$D$426,$D125,$E$99:$E$426,5)))*SUMPRODUCT(($H$9:$H$12=$E125)*(V$9:V$12)))*SUMPRODUCT(($H$24:$H$30=$H125)*(V$24:V$30))),VLOOKUP($E125&amp;$H125,$H$33:V$67,V$70,0)/SUM(V$33:V$60,IF(DAY(EOMONTH($G125,0))&lt;29,0,VLOOKUP(5&amp;TEXT(DATE(YEAR($G125),MONTH($G125),29),"ddd"),$H$33:V$67,V$70,0)),IF(DAY(EOMONTH($G125,0))&lt;30,0,VLOOKUP(5&amp;TEXT(DATE(YEAR($G125),MONTH($G125),30),"ddd"),$H$33:V$67,V$70,0)),IF(DAY(EOMONTH($G125,0))&lt;31,0,VLOOKUP(5&amp;TEXT(DATE(YEAR($G125),MONTH($G125),31),"ddd"),$H$33:V$67,V$70,0)))*SUMPRODUCT(($H$72:$H$95=$D125)*($G$72:$G$95=$C125)*(V$72:V$95))),"")</f>
        <v>78.985536987624783</v>
      </c>
      <c r="W125" s="139">
        <f>IFERROR(IF($I$69="DOW",IF($E125=5,(((SUMPRODUCT(($H$72:$H$95=$D125)*($G$72:$G$95=$C125)*(W$72:W$95))*(SUMPRODUCT(($H$15:$H$21=$H125)*(W$15:W$21)))))),(((SUMPRODUCT(($H$72:$H$95=$D125)*($G$72:$G$95=$C125)*(W$72:W$95)))-(SUMIFS(W$99:W$426,$C$99:$C$426,$C125,$D$99:$D$426,$D125,$E$99:$E$426,5)))*SUMPRODUCT(($H$9:$H$12=$E125)*(W$9:W$12)))*SUMPRODUCT(($H$24:$H$30=$H125)*(W$24:W$30))),VLOOKUP($E125&amp;$H125,$H$33:W$67,W$70,0)/SUM(W$33:W$60,IF(DAY(EOMONTH($G125,0))&lt;29,0,VLOOKUP(5&amp;TEXT(DATE(YEAR($G125),MONTH($G125),29),"ddd"),$H$33:W$67,W$70,0)),IF(DAY(EOMONTH($G125,0))&lt;30,0,VLOOKUP(5&amp;TEXT(DATE(YEAR($G125),MONTH($G125),30),"ddd"),$H$33:W$67,W$70,0)),IF(DAY(EOMONTH($G125,0))&lt;31,0,VLOOKUP(5&amp;TEXT(DATE(YEAR($G125),MONTH($G125),31),"ddd"),$H$33:W$67,W$70,0)))*SUMPRODUCT(($H$72:$H$95=$D125)*($G$72:$G$95=$C125)*(W$72:W$95))),"")</f>
        <v>624.28838082554</v>
      </c>
      <c r="X125" s="139">
        <f>IFERROR(IF($I$69="DOW",IF($E125=5,(((SUMPRODUCT(($H$72:$H$95=$D125)*($G$72:$G$95=$C125)*(X$72:X$95))*(SUMPRODUCT(($H$15:$H$21=$H125)*(X$15:X$21)))))),(((SUMPRODUCT(($H$72:$H$95=$D125)*($G$72:$G$95=$C125)*(X$72:X$95)))-(SUMIFS(X$99:X$426,$C$99:$C$426,$C125,$D$99:$D$426,$D125,$E$99:$E$426,5)))*SUMPRODUCT(($H$9:$H$12=$E125)*(X$9:X$12)))*SUMPRODUCT(($H$24:$H$30=$H125)*(X$24:X$30))),VLOOKUP($E125&amp;$H125,$H$33:X$67,X$70,0)/SUM(X$33:X$60,IF(DAY(EOMONTH($G125,0))&lt;29,0,VLOOKUP(5&amp;TEXT(DATE(YEAR($G125),MONTH($G125),29),"ddd"),$H$33:X$67,X$70,0)),IF(DAY(EOMONTH($G125,0))&lt;30,0,VLOOKUP(5&amp;TEXT(DATE(YEAR($G125),MONTH($G125),30),"ddd"),$H$33:X$67,X$70,0)),IF(DAY(EOMONTH($G125,0))&lt;31,0,VLOOKUP(5&amp;TEXT(DATE(YEAR($G125),MONTH($G125),31),"ddd"),$H$33:X$67,X$70,0)))*SUMPRODUCT(($H$72:$H$95=$D125)*($G$72:$G$95=$C125)*(X$72:X$95))),"")</f>
        <v>129.92675339996833</v>
      </c>
      <c r="Y125" s="139" t="str">
        <f>IFERROR(IF($I$69="DOW",IF($E125=5,(((SUMPRODUCT(($H$72:$H$95=$D125)*($G$72:$G$95=$C125)*(Y$72:Y$95))*(SUMPRODUCT(($H$15:$H$21=$H125)*(Y$15:Y$21)))))),(((SUMPRODUCT(($H$72:$H$95=$D125)*($G$72:$G$95=$C125)*(Y$72:Y$95)))-(SUMIFS(Y$99:Y$426,$C$99:$C$426,$C125,$D$99:$D$426,$D125,$E$99:$E$426,5)))*SUMPRODUCT(($H$9:$H$12=$E125)*(Y$9:Y$12)))*SUMPRODUCT(($H$24:$H$30=$H125)*(Y$24:Y$30))),VLOOKUP($E125&amp;$H125,$H$33:Y$67,Y$70,0)/SUM(Y$33:Y$60,IF(DAY(EOMONTH($G125,0))&lt;29,0,VLOOKUP(5&amp;TEXT(DATE(YEAR($G125),MONTH($G125),29),"ddd"),$H$33:Y$67,Y$70,0)),IF(DAY(EOMONTH($G125,0))&lt;30,0,VLOOKUP(5&amp;TEXT(DATE(YEAR($G125),MONTH($G125),30),"ddd"),$H$33:Y$67,Y$70,0)),IF(DAY(EOMONTH($G125,0))&lt;31,0,VLOOKUP(5&amp;TEXT(DATE(YEAR($G125),MONTH($G125),31),"ddd"),$H$33:Y$67,Y$70,0)))*SUMPRODUCT(($H$72:$H$95=$D125)*($G$72:$G$95=$C125)*(Y$72:Y$95))),"")</f>
        <v/>
      </c>
      <c r="Z125" s="139" t="str">
        <f>IFERROR(IF($I$69="DOW",IF($E125=5,(((SUMPRODUCT(($H$72:$H$95=$D125)*($G$72:$G$95=$C125)*(Z$72:Z$95))*(SUMPRODUCT(($H$15:$H$21=$H125)*(Z$15:Z$21)))))),(((SUMPRODUCT(($H$72:$H$95=$D125)*($G$72:$G$95=$C125)*(Z$72:Z$95)))-(SUMIFS(Z$99:Z$426,$C$99:$C$426,$C125,$D$99:$D$426,$D125,$E$99:$E$426,5)))*SUMPRODUCT(($H$9:$H$12=$E125)*(Z$9:Z$12)))*SUMPRODUCT(($H$24:$H$30=$H125)*(Z$24:Z$30))),VLOOKUP($E125&amp;$H125,$H$33:Z$67,Z$70,0)/SUM(Z$33:Z$60,IF(DAY(EOMONTH($G125,0))&lt;29,0,VLOOKUP(5&amp;TEXT(DATE(YEAR($G125),MONTH($G125),29),"ddd"),$H$33:Z$67,Z$70,0)),IF(DAY(EOMONTH($G125,0))&lt;30,0,VLOOKUP(5&amp;TEXT(DATE(YEAR($G125),MONTH($G125),30),"ddd"),$H$33:Z$67,Z$70,0)),IF(DAY(EOMONTH($G125,0))&lt;31,0,VLOOKUP(5&amp;TEXT(DATE(YEAR($G125),MONTH($G125),31),"ddd"),$H$33:Z$67,Z$70,0)))*SUMPRODUCT(($H$72:$H$95=$D125)*($G$72:$G$95=$C125)*(Z$72:Z$95))),"")</f>
        <v/>
      </c>
      <c r="AA125" s="139" t="str">
        <f>IFERROR(IF($I$69="DOW",IF($E125=5,(((SUMPRODUCT(($H$72:$H$95=$D125)*($G$72:$G$95=$C125)*(AA$72:AA$95))*(SUMPRODUCT(($H$15:$H$21=$H125)*(AA$15:AA$21)))))),(((SUMPRODUCT(($H$72:$H$95=$D125)*($G$72:$G$95=$C125)*(AA$72:AA$95)))-(SUMIFS(AA$99:AA$426,$C$99:$C$426,$C125,$D$99:$D$426,$D125,$E$99:$E$426,5)))*SUMPRODUCT(($H$9:$H$12=$E125)*(AA$9:AA$12)))*SUMPRODUCT(($H$24:$H$30=$H125)*(AA$24:AA$30))),VLOOKUP($E125&amp;$H125,$H$33:AA$67,AA$70,0)/SUM(AA$33:AA$60,IF(DAY(EOMONTH($G125,0))&lt;29,0,VLOOKUP(5&amp;TEXT(DATE(YEAR($G125),MONTH($G125),29),"ddd"),$H$33:AA$67,AA$70,0)),IF(DAY(EOMONTH($G125,0))&lt;30,0,VLOOKUP(5&amp;TEXT(DATE(YEAR($G125),MONTH($G125),30),"ddd"),$H$33:AA$67,AA$70,0)),IF(DAY(EOMONTH($G125,0))&lt;31,0,VLOOKUP(5&amp;TEXT(DATE(YEAR($G125),MONTH($G125),31),"ddd"),$H$33:AA$67,AA$70,0)))*SUMPRODUCT(($H$72:$H$95=$D125)*($G$72:$G$95=$C125)*(AA$72:AA$95))),"")</f>
        <v/>
      </c>
      <c r="AB125" s="139" t="str">
        <f>IFERROR(IF($I$69="DOW",IF($E125=5,(((SUMPRODUCT(($H$72:$H$95=$D125)*($G$72:$G$95=$C125)*(AB$72:AB$95))*(SUMPRODUCT(($H$15:$H$21=$H125)*(AB$15:AB$21)))))),(((SUMPRODUCT(($H$72:$H$95=$D125)*($G$72:$G$95=$C125)*(AB$72:AB$95)))-(SUMIFS(AB$99:AB$426,$C$99:$C$426,$C125,$D$99:$D$426,$D125,$E$99:$E$426,5)))*SUMPRODUCT(($H$9:$H$12=$E125)*(AB$9:AB$12)))*SUMPRODUCT(($H$24:$H$30=$H125)*(AB$24:AB$30))),VLOOKUP($E125&amp;$H125,$H$33:AB$67,AB$70,0)/SUM(AB$33:AB$60,IF(DAY(EOMONTH($G125,0))&lt;29,0,VLOOKUP(5&amp;TEXT(DATE(YEAR($G125),MONTH($G125),29),"ddd"),$H$33:AB$67,AB$70,0)),IF(DAY(EOMONTH($G125,0))&lt;30,0,VLOOKUP(5&amp;TEXT(DATE(YEAR($G125),MONTH($G125),30),"ddd"),$H$33:AB$67,AB$70,0)),IF(DAY(EOMONTH($G125,0))&lt;31,0,VLOOKUP(5&amp;TEXT(DATE(YEAR($G125),MONTH($G125),31),"ddd"),$H$33:AB$67,AB$70,0)))*SUMPRODUCT(($H$72:$H$95=$D125)*($G$72:$G$95=$C125)*(AB$72:AB$95))),"")</f>
        <v/>
      </c>
      <c r="AC125" s="236"/>
      <c r="AE125" s="205"/>
      <c r="AF125" s="139"/>
      <c r="AG125" s="139"/>
      <c r="AH125" s="139"/>
      <c r="AI125" s="139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  <c r="AU125" s="139"/>
      <c r="AV125" s="139"/>
      <c r="AW125" s="139"/>
      <c r="AX125" s="139"/>
      <c r="AY125" s="236"/>
      <c r="BA125" s="209">
        <f t="shared" si="23"/>
        <v>248.79738109693793</v>
      </c>
      <c r="BB125" s="180">
        <f t="shared" si="24"/>
        <v>266.06546459100701</v>
      </c>
      <c r="BC125" s="180">
        <f t="shared" si="25"/>
        <v>100.81658525912007</v>
      </c>
      <c r="BD125" s="180">
        <f t="shared" si="26"/>
        <v>29.539502748513765</v>
      </c>
      <c r="BE125" s="180">
        <f t="shared" si="27"/>
        <v>496.70331466038283</v>
      </c>
      <c r="BF125" s="180">
        <f t="shared" si="28"/>
        <v>70.275572988305711</v>
      </c>
      <c r="BG125" s="180">
        <f t="shared" si="29"/>
        <v>303.3229649184093</v>
      </c>
      <c r="BH125" s="180">
        <f t="shared" si="30"/>
        <v>2976.7538410966727</v>
      </c>
      <c r="BI125" s="180">
        <f t="shared" si="31"/>
        <v>2309.0977961238232</v>
      </c>
      <c r="BJ125" s="180">
        <f t="shared" si="67"/>
        <v>168.15327325555384</v>
      </c>
      <c r="BK125" s="180">
        <f t="shared" si="32"/>
        <v>87.209917142457286</v>
      </c>
      <c r="BL125" s="180">
        <f t="shared" si="33"/>
        <v>153.18414958295591</v>
      </c>
      <c r="BM125" s="180">
        <f t="shared" si="34"/>
        <v>26.758765304712202</v>
      </c>
      <c r="BN125" s="180">
        <f t="shared" si="35"/>
        <v>78.985536987624783</v>
      </c>
      <c r="BO125" s="180">
        <f t="shared" si="36"/>
        <v>624.28838082554</v>
      </c>
      <c r="BP125" s="180">
        <f t="shared" si="37"/>
        <v>129.92675339996833</v>
      </c>
      <c r="BQ125" s="180">
        <f t="shared" si="38"/>
        <v>0</v>
      </c>
      <c r="BR125" s="180">
        <f t="shared" si="39"/>
        <v>0</v>
      </c>
      <c r="BS125" s="180">
        <f t="shared" si="40"/>
        <v>0</v>
      </c>
      <c r="BT125" s="180">
        <f t="shared" si="41"/>
        <v>0</v>
      </c>
      <c r="BV125" s="214">
        <f t="shared" si="68"/>
        <v>42670</v>
      </c>
      <c r="BW125" s="175" t="str">
        <f t="shared" si="69"/>
        <v>Oct</v>
      </c>
      <c r="BX125" s="175">
        <f t="shared" si="70"/>
        <v>2016</v>
      </c>
      <c r="BY125" s="176">
        <f t="shared" si="42"/>
        <v>249.43160024771589</v>
      </c>
      <c r="BZ125" s="176">
        <f t="shared" si="43"/>
        <v>267.23960505531096</v>
      </c>
      <c r="CA125" s="176">
        <f t="shared" si="44"/>
        <v>98.841966126912467</v>
      </c>
      <c r="CB125" s="176">
        <f t="shared" si="45"/>
        <v>29.575240257752903</v>
      </c>
      <c r="CC125" s="176">
        <f t="shared" si="46"/>
        <v>489.82843884802213</v>
      </c>
      <c r="CD125" s="176">
        <f t="shared" si="47"/>
        <v>69.182510675083066</v>
      </c>
      <c r="CE125" s="176">
        <f t="shared" si="48"/>
        <v>303.32296491840935</v>
      </c>
      <c r="CF125" s="176">
        <f t="shared" si="49"/>
        <v>3001.4170162327596</v>
      </c>
      <c r="CG125" s="176">
        <f t="shared" si="50"/>
        <v>2297.4152429244868</v>
      </c>
      <c r="CH125" s="176">
        <f t="shared" si="51"/>
        <v>168.15327325555378</v>
      </c>
      <c r="CI125" s="176">
        <f t="shared" si="52"/>
        <v>87.2099171424573</v>
      </c>
      <c r="CJ125" s="176">
        <f t="shared" si="53"/>
        <v>153.18414958295594</v>
      </c>
      <c r="CK125" s="176">
        <f t="shared" si="54"/>
        <v>26.758765304712202</v>
      </c>
      <c r="CL125" s="176">
        <f t="shared" si="55"/>
        <v>78.985536987624798</v>
      </c>
      <c r="CM125" s="176">
        <f t="shared" si="56"/>
        <v>629.67238392831769</v>
      </c>
      <c r="CN125" s="176">
        <f t="shared" si="57"/>
        <v>129.58786592453714</v>
      </c>
      <c r="CO125" s="176">
        <f t="shared" si="58"/>
        <v>0</v>
      </c>
      <c r="CP125" s="176">
        <f t="shared" si="59"/>
        <v>0</v>
      </c>
      <c r="CQ125" s="176">
        <f t="shared" si="60"/>
        <v>0</v>
      </c>
      <c r="CR125" s="215">
        <f t="shared" si="61"/>
        <v>0</v>
      </c>
    </row>
    <row r="126" spans="1:16384" outlineLevel="1" x14ac:dyDescent="0.25">
      <c r="B126" s="197">
        <f t="shared" si="62"/>
        <v>42671</v>
      </c>
      <c r="C126" s="108">
        <f t="shared" si="63"/>
        <v>2016</v>
      </c>
      <c r="D126" s="109" t="str">
        <f t="shared" si="22"/>
        <v>Oct</v>
      </c>
      <c r="E126" s="109">
        <f t="shared" si="64"/>
        <v>4</v>
      </c>
      <c r="F126" s="109">
        <f t="shared" si="65"/>
        <v>44</v>
      </c>
      <c r="G126" s="110">
        <f t="shared" si="71"/>
        <v>42671</v>
      </c>
      <c r="H126" s="109" t="str">
        <f t="shared" si="66"/>
        <v>Fri</v>
      </c>
      <c r="I126" s="139">
        <f>IFERROR(IF($I$69="DOW",IF($E126=5,(((SUMPRODUCT(($H$72:$H$95=$D126)*($G$72:$G$95=$C126)*(I$72:I$95))*(SUMPRODUCT(($H$15:$H$21=$H126)*(I$15:I$21)))))),(((SUMPRODUCT(($H$72:$H$95=$D126)*($G$72:$G$95=$C126)*(I$72:I$95)))-(SUMIFS(I$99:I$426,$C$99:$C$426,$C126,$D$99:$D$426,$D126,$E$99:$E$426,5)))*SUMPRODUCT(($H$9:$H$12=$E126)*(I$9:I$12)))*SUMPRODUCT(($H$24:$H$30=$H126)*(I$24:I$30))),VLOOKUP($E126&amp;$H126,$H$33:I$67,I$70,0)/SUM(I$33:I$60,IF(DAY(EOMONTH($G126,0))&lt;29,0,VLOOKUP(5&amp;TEXT(DATE(YEAR($G126),MONTH($G126),29),"ddd"),$H$33:I$67,I$70,0)),IF(DAY(EOMONTH($G126,0))&lt;30,0,VLOOKUP(5&amp;TEXT(DATE(YEAR($G126),MONTH($G126),30),"ddd"),$H$33:I$67,I$70,0)),IF(DAY(EOMONTH($G126,0))&lt;31,0,VLOOKUP(5&amp;TEXT(DATE(YEAR($G126),MONTH($G126),31),"ddd"),$H$33:I$67,I$70,0)))*SUMPRODUCT(($H$72:$H$95=$D126)*($G$72:$G$95=$C126)*(I$72:I$95))),"")</f>
        <v>210.01479322092976</v>
      </c>
      <c r="J126" s="139">
        <f>IFERROR(IF($I$69="DOW",IF($E126=5,(((SUMPRODUCT(($H$72:$H$95=$D126)*($G$72:$G$95=$C126)*(J$72:J$95))*(SUMPRODUCT(($H$15:$H$21=$H126)*(J$15:J$21)))))),(((SUMPRODUCT(($H$72:$H$95=$D126)*($G$72:$G$95=$C126)*(J$72:J$95)))-(SUMIFS(J$99:J$426,$C$99:$C$426,$C126,$D$99:$D$426,$D126,$E$99:$E$426,5)))*SUMPRODUCT(($H$9:$H$12=$E126)*(J$9:J$12)))*SUMPRODUCT(($H$24:$H$30=$H126)*(J$24:J$30))),VLOOKUP($E126&amp;$H126,$H$33:J$67,J$70,0)/SUM(J$33:J$60,IF(DAY(EOMONTH($G126,0))&lt;29,0,VLOOKUP(5&amp;TEXT(DATE(YEAR($G126),MONTH($G126),29),"ddd"),$H$33:J$67,J$70,0)),IF(DAY(EOMONTH($G126,0))&lt;30,0,VLOOKUP(5&amp;TEXT(DATE(YEAR($G126),MONTH($G126),30),"ddd"),$H$33:J$67,J$70,0)),IF(DAY(EOMONTH($G126,0))&lt;31,0,VLOOKUP(5&amp;TEXT(DATE(YEAR($G126),MONTH($G126),31),"ddd"),$H$33:J$67,J$70,0)))*SUMPRODUCT(($H$72:$H$95=$D126)*($G$72:$G$95=$C126)*(J$72:J$95))),"")</f>
        <v>292.26129492925293</v>
      </c>
      <c r="K126" s="139">
        <f>IFERROR(IF($I$69="DOW",IF($E126=5,(((SUMPRODUCT(($H$72:$H$95=$D126)*($G$72:$G$95=$C126)*(K$72:K$95))*(SUMPRODUCT(($H$15:$H$21=$H126)*(K$15:K$21)))))),(((SUMPRODUCT(($H$72:$H$95=$D126)*($G$72:$G$95=$C126)*(K$72:K$95)))-(SUMIFS(K$99:K$426,$C$99:$C$426,$C126,$D$99:$D$426,$D126,$E$99:$E$426,5)))*SUMPRODUCT(($H$9:$H$12=$E126)*(K$9:K$12)))*SUMPRODUCT(($H$24:$H$30=$H126)*(K$24:K$30))),VLOOKUP($E126&amp;$H126,$H$33:K$67,K$70,0)/SUM(K$33:K$60,IF(DAY(EOMONTH($G126,0))&lt;29,0,VLOOKUP(5&amp;TEXT(DATE(YEAR($G126),MONTH($G126),29),"ddd"),$H$33:K$67,K$70,0)),IF(DAY(EOMONTH($G126,0))&lt;30,0,VLOOKUP(5&amp;TEXT(DATE(YEAR($G126),MONTH($G126),30),"ddd"),$H$33:K$67,K$70,0)),IF(DAY(EOMONTH($G126,0))&lt;31,0,VLOOKUP(5&amp;TEXT(DATE(YEAR($G126),MONTH($G126),31),"ddd"),$H$33:K$67,K$70,0)))*SUMPRODUCT(($H$72:$H$95=$D126)*($G$72:$G$95=$C126)*(K$72:K$95))),"")</f>
        <v>109.51998848951847</v>
      </c>
      <c r="L126" s="139">
        <f>IFERROR(IF($I$69="DOW",IF($E126=5,(((SUMPRODUCT(($H$72:$H$95=$D126)*($G$72:$G$95=$C126)*(L$72:L$95))*(SUMPRODUCT(($H$15:$H$21=$H126)*(L$15:L$21)))))),(((SUMPRODUCT(($H$72:$H$95=$D126)*($G$72:$G$95=$C126)*(L$72:L$95)))-(SUMIFS(L$99:L$426,$C$99:$C$426,$C126,$D$99:$D$426,$D126,$E$99:$E$426,5)))*SUMPRODUCT(($H$9:$H$12=$E126)*(L$9:L$12)))*SUMPRODUCT(($H$24:$H$30=$H126)*(L$24:L$30))),VLOOKUP($E126&amp;$H126,$H$33:L$67,L$70,0)/SUM(L$33:L$60,IF(DAY(EOMONTH($G126,0))&lt;29,0,VLOOKUP(5&amp;TEXT(DATE(YEAR($G126),MONTH($G126),29),"ddd"),$H$33:L$67,L$70,0)),IF(DAY(EOMONTH($G126,0))&lt;30,0,VLOOKUP(5&amp;TEXT(DATE(YEAR($G126),MONTH($G126),30),"ddd"),$H$33:L$67,L$70,0)),IF(DAY(EOMONTH($G126,0))&lt;31,0,VLOOKUP(5&amp;TEXT(DATE(YEAR($G126),MONTH($G126),31),"ddd"),$H$33:L$67,L$70,0)))*SUMPRODUCT(($H$72:$H$95=$D126)*($G$72:$G$95=$C126)*(L$72:L$95))),"")</f>
        <v>20.573133758225229</v>
      </c>
      <c r="M126" s="139">
        <f>IFERROR(IF($I$69="DOW",IF($E126=5,(((SUMPRODUCT(($H$72:$H$95=$D126)*($G$72:$G$95=$C126)*(M$72:M$95))*(SUMPRODUCT(($H$15:$H$21=$H126)*(M$15:M$21)))))),(((SUMPRODUCT(($H$72:$H$95=$D126)*($G$72:$G$95=$C126)*(M$72:M$95)))-(SUMIFS(M$99:M$426,$C$99:$C$426,$C126,$D$99:$D$426,$D126,$E$99:$E$426,5)))*SUMPRODUCT(($H$9:$H$12=$E126)*(M$9:M$12)))*SUMPRODUCT(($H$24:$H$30=$H126)*(M$24:M$30))),VLOOKUP($E126&amp;$H126,$H$33:M$67,M$70,0)/SUM(M$33:M$60,IF(DAY(EOMONTH($G126,0))&lt;29,0,VLOOKUP(5&amp;TEXT(DATE(YEAR($G126),MONTH($G126),29),"ddd"),$H$33:M$67,M$70,0)),IF(DAY(EOMONTH($G126,0))&lt;30,0,VLOOKUP(5&amp;TEXT(DATE(YEAR($G126),MONTH($G126),30),"ddd"),$H$33:M$67,M$70,0)),IF(DAY(EOMONTH($G126,0))&lt;31,0,VLOOKUP(5&amp;TEXT(DATE(YEAR($G126),MONTH($G126),31),"ddd"),$H$33:M$67,M$70,0)))*SUMPRODUCT(($H$72:$H$95=$D126)*($G$72:$G$95=$C126)*(M$72:M$95))),"")</f>
        <v>447.65110623526044</v>
      </c>
      <c r="N126" s="139">
        <f>IFERROR(IF($I$69="DOW",IF($E126=5,(((SUMPRODUCT(($H$72:$H$95=$D126)*($G$72:$G$95=$C126)*(N$72:N$95))*(SUMPRODUCT(($H$15:$H$21=$H126)*(N$15:N$21)))))),(((SUMPRODUCT(($H$72:$H$95=$D126)*($G$72:$G$95=$C126)*(N$72:N$95)))-(SUMIFS(N$99:N$426,$C$99:$C$426,$C126,$D$99:$D$426,$D126,$E$99:$E$426,5)))*SUMPRODUCT(($H$9:$H$12=$E126)*(N$9:N$12)))*SUMPRODUCT(($H$24:$H$30=$H126)*(N$24:N$30))),VLOOKUP($E126&amp;$H126,$H$33:N$67,N$70,0)/SUM(N$33:N$60,IF(DAY(EOMONTH($G126,0))&lt;29,0,VLOOKUP(5&amp;TEXT(DATE(YEAR($G126),MONTH($G126),29),"ddd"),$H$33:N$67,N$70,0)),IF(DAY(EOMONTH($G126,0))&lt;30,0,VLOOKUP(5&amp;TEXT(DATE(YEAR($G126),MONTH($G126),30),"ddd"),$H$33:N$67,N$70,0)),IF(DAY(EOMONTH($G126,0))&lt;31,0,VLOOKUP(5&amp;TEXT(DATE(YEAR($G126),MONTH($G126),31),"ddd"),$H$33:N$67,N$70,0)))*SUMPRODUCT(($H$72:$H$95=$D126)*($G$72:$G$95=$C126)*(N$72:N$95))),"")</f>
        <v>79.274401276682639</v>
      </c>
      <c r="O126" s="139">
        <f>IFERROR(IF($I$69="DOW",IF($E126=5,(((SUMPRODUCT(($H$72:$H$95=$D126)*($G$72:$G$95=$C126)*(O$72:O$95))*(SUMPRODUCT(($H$15:$H$21=$H126)*(O$15:O$21)))))),(((SUMPRODUCT(($H$72:$H$95=$D126)*($G$72:$G$95=$C126)*(O$72:O$95)))-(SUMIFS(O$99:O$426,$C$99:$C$426,$C126,$D$99:$D$426,$D126,$E$99:$E$426,5)))*SUMPRODUCT(($H$9:$H$12=$E126)*(O$9:O$12)))*SUMPRODUCT(($H$24:$H$30=$H126)*(O$24:O$30))),VLOOKUP($E126&amp;$H126,$H$33:O$67,O$70,0)/SUM(O$33:O$60,IF(DAY(EOMONTH($G126,0))&lt;29,0,VLOOKUP(5&amp;TEXT(DATE(YEAR($G126),MONTH($G126),29),"ddd"),$H$33:O$67,O$70,0)),IF(DAY(EOMONTH($G126,0))&lt;30,0,VLOOKUP(5&amp;TEXT(DATE(YEAR($G126),MONTH($G126),30),"ddd"),$H$33:O$67,O$70,0)),IF(DAY(EOMONTH($G126,0))&lt;31,0,VLOOKUP(5&amp;TEXT(DATE(YEAR($G126),MONTH($G126),31),"ddd"),$H$33:O$67,O$70,0)))*SUMPRODUCT(($H$72:$H$95=$D126)*($G$72:$G$95=$C126)*(O$72:O$95))),"")</f>
        <v>295.99454593154957</v>
      </c>
      <c r="P126" s="139">
        <f>IFERROR(IF($I$69="DOW",IF($E126=5,(((SUMPRODUCT(($H$72:$H$95=$D126)*($G$72:$G$95=$C126)*(P$72:P$95))*(SUMPRODUCT(($H$15:$H$21=$H126)*(P$15:P$21)))))),(((SUMPRODUCT(($H$72:$H$95=$D126)*($G$72:$G$95=$C126)*(P$72:P$95)))-(SUMIFS(P$99:P$426,$C$99:$C$426,$C126,$D$99:$D$426,$D126,$E$99:$E$426,5)))*SUMPRODUCT(($H$9:$H$12=$E126)*(P$9:P$12)))*SUMPRODUCT(($H$24:$H$30=$H126)*(P$24:P$30))),VLOOKUP($E126&amp;$H126,$H$33:P$67,P$70,0)/SUM(P$33:P$60,IF(DAY(EOMONTH($G126,0))&lt;29,0,VLOOKUP(5&amp;TEXT(DATE(YEAR($G126),MONTH($G126),29),"ddd"),$H$33:P$67,P$70,0)),IF(DAY(EOMONTH($G126,0))&lt;30,0,VLOOKUP(5&amp;TEXT(DATE(YEAR($G126),MONTH($G126),30),"ddd"),$H$33:P$67,P$70,0)),IF(DAY(EOMONTH($G126,0))&lt;31,0,VLOOKUP(5&amp;TEXT(DATE(YEAR($G126),MONTH($G126),31),"ddd"),$H$33:P$67,P$70,0)))*SUMPRODUCT(($H$72:$H$95=$D126)*($G$72:$G$95=$C126)*(P$72:P$95))),"")</f>
        <v>2829.4913318751628</v>
      </c>
      <c r="Q126" s="139">
        <f>IFERROR(IF($I$69="DOW",IF($E126=5,(((SUMPRODUCT(($H$72:$H$95=$D126)*($G$72:$G$95=$C126)*(Q$72:Q$95))*(SUMPRODUCT(($H$15:$H$21=$H126)*(Q$15:Q$21)))))),(((SUMPRODUCT(($H$72:$H$95=$D126)*($G$72:$G$95=$C126)*(Q$72:Q$95)))-(SUMIFS(Q$99:Q$426,$C$99:$C$426,$C126,$D$99:$D$426,$D126,$E$99:$E$426,5)))*SUMPRODUCT(($H$9:$H$12=$E126)*(Q$9:Q$12)))*SUMPRODUCT(($H$24:$H$30=$H126)*(Q$24:Q$30))),VLOOKUP($E126&amp;$H126,$H$33:Q$67,Q$70,0)/SUM(Q$33:Q$60,IF(DAY(EOMONTH($G126,0))&lt;29,0,VLOOKUP(5&amp;TEXT(DATE(YEAR($G126),MONTH($G126),29),"ddd"),$H$33:Q$67,Q$70,0)),IF(DAY(EOMONTH($G126,0))&lt;30,0,VLOOKUP(5&amp;TEXT(DATE(YEAR($G126),MONTH($G126),30),"ddd"),$H$33:Q$67,Q$70,0)),IF(DAY(EOMONTH($G126,0))&lt;31,0,VLOOKUP(5&amp;TEXT(DATE(YEAR($G126),MONTH($G126),31),"ddd"),$H$33:Q$67,Q$70,0)))*SUMPRODUCT(($H$72:$H$95=$D126)*($G$72:$G$95=$C126)*(Q$72:Q$95))),"")</f>
        <v>2304.5123826375193</v>
      </c>
      <c r="R126" s="139">
        <f>IFERROR(IF($I$69="DOW",IF($E126=5,(((SUMPRODUCT(($H$72:$H$95=$D126)*($G$72:$G$95=$C126)*(R$72:R$95))*(SUMPRODUCT(($H$15:$H$21=$H126)*(R$15:R$21)))))),(((SUMPRODUCT(($H$72:$H$95=$D126)*($G$72:$G$95=$C126)*(R$72:R$95)))-(SUMIFS(R$99:R$426,$C$99:$C$426,$C126,$D$99:$D$426,$D126,$E$99:$E$426,5)))*SUMPRODUCT(($H$9:$H$12=$E126)*(R$9:R$12)))*SUMPRODUCT(($H$24:$H$30=$H126)*(R$24:R$30))),VLOOKUP($E126&amp;$H126,$H$33:R$67,R$70,0)/SUM(R$33:R$60,IF(DAY(EOMONTH($G126,0))&lt;29,0,VLOOKUP(5&amp;TEXT(DATE(YEAR($G126),MONTH($G126),29),"ddd"),$H$33:R$67,R$70,0)),IF(DAY(EOMONTH($G126,0))&lt;30,0,VLOOKUP(5&amp;TEXT(DATE(YEAR($G126),MONTH($G126),30),"ddd"),$H$33:R$67,R$70,0)),IF(DAY(EOMONTH($G126,0))&lt;31,0,VLOOKUP(5&amp;TEXT(DATE(YEAR($G126),MONTH($G126),31),"ddd"),$H$33:R$67,R$70,0)))*SUMPRODUCT(($H$72:$H$95=$D126)*($G$72:$G$95=$C126)*(R$72:R$95))),"")</f>
        <v>156.4775699196565</v>
      </c>
      <c r="S126" s="139">
        <f>IFERROR(IF($I$69="DOW",IF($E126=5,(((SUMPRODUCT(($H$72:$H$95=$D126)*($G$72:$G$95=$C126)*(S$72:S$95))*(SUMPRODUCT(($H$15:$H$21=$H126)*(S$15:S$21)))))),(((SUMPRODUCT(($H$72:$H$95=$D126)*($G$72:$G$95=$C126)*(S$72:S$95)))-(SUMIFS(S$99:S$426,$C$99:$C$426,$C126,$D$99:$D$426,$D126,$E$99:$E$426,5)))*SUMPRODUCT(($H$9:$H$12=$E126)*(S$9:S$12)))*SUMPRODUCT(($H$24:$H$30=$H126)*(S$24:S$30))),VLOOKUP($E126&amp;$H126,$H$33:S$67,S$70,0)/SUM(S$33:S$60,IF(DAY(EOMONTH($G126,0))&lt;29,0,VLOOKUP(5&amp;TEXT(DATE(YEAR($G126),MONTH($G126),29),"ddd"),$H$33:S$67,S$70,0)),IF(DAY(EOMONTH($G126,0))&lt;30,0,VLOOKUP(5&amp;TEXT(DATE(YEAR($G126),MONTH($G126),30),"ddd"),$H$33:S$67,S$70,0)),IF(DAY(EOMONTH($G126,0))&lt;31,0,VLOOKUP(5&amp;TEXT(DATE(YEAR($G126),MONTH($G126),31),"ddd"),$H$33:S$67,S$70,0)))*SUMPRODUCT(($H$72:$H$95=$D126)*($G$72:$G$95=$C126)*(S$72:S$95))),"")</f>
        <v>80.517575364920802</v>
      </c>
      <c r="T126" s="139">
        <f>IFERROR(IF($I$69="DOW",IF($E126=5,(((SUMPRODUCT(($H$72:$H$95=$D126)*($G$72:$G$95=$C126)*(T$72:T$95))*(SUMPRODUCT(($H$15:$H$21=$H126)*(T$15:T$21)))))),(((SUMPRODUCT(($H$72:$H$95=$D126)*($G$72:$G$95=$C126)*(T$72:T$95)))-(SUMIFS(T$99:T$426,$C$99:$C$426,$C126,$D$99:$D$426,$D126,$E$99:$E$426,5)))*SUMPRODUCT(($H$9:$H$12=$E126)*(T$9:T$12)))*SUMPRODUCT(($H$24:$H$30=$H126)*(T$24:T$30))),VLOOKUP($E126&amp;$H126,$H$33:T$67,T$70,0)/SUM(T$33:T$60,IF(DAY(EOMONTH($G126,0))&lt;29,0,VLOOKUP(5&amp;TEXT(DATE(YEAR($G126),MONTH($G126),29),"ddd"),$H$33:T$67,T$70,0)),IF(DAY(EOMONTH($G126,0))&lt;30,0,VLOOKUP(5&amp;TEXT(DATE(YEAR($G126),MONTH($G126),30),"ddd"),$H$33:T$67,T$70,0)),IF(DAY(EOMONTH($G126,0))&lt;31,0,VLOOKUP(5&amp;TEXT(DATE(YEAR($G126),MONTH($G126),31),"ddd"),$H$33:T$67,T$70,0)))*SUMPRODUCT(($H$72:$H$95=$D126)*($G$72:$G$95=$C126)*(T$72:T$95))),"")</f>
        <v>135.14402964860358</v>
      </c>
      <c r="U126" s="139">
        <f>IFERROR(IF($I$69="DOW",IF($E126=5,(((SUMPRODUCT(($H$72:$H$95=$D126)*($G$72:$G$95=$C126)*(U$72:U$95))*(SUMPRODUCT(($H$15:$H$21=$H126)*(U$15:U$21)))))),(((SUMPRODUCT(($H$72:$H$95=$D126)*($G$72:$G$95=$C126)*(U$72:U$95)))-(SUMIFS(U$99:U$426,$C$99:$C$426,$C126,$D$99:$D$426,$D126,$E$99:$E$426,5)))*SUMPRODUCT(($H$9:$H$12=$E126)*(U$9:U$12)))*SUMPRODUCT(($H$24:$H$30=$H126)*(U$24:U$30))),VLOOKUP($E126&amp;$H126,$H$33:U$67,U$70,0)/SUM(U$33:U$60,IF(DAY(EOMONTH($G126,0))&lt;29,0,VLOOKUP(5&amp;TEXT(DATE(YEAR($G126),MONTH($G126),29),"ddd"),$H$33:U$67,U$70,0)),IF(DAY(EOMONTH($G126,0))&lt;30,0,VLOOKUP(5&amp;TEXT(DATE(YEAR($G126),MONTH($G126),30),"ddd"),$H$33:U$67,U$70,0)),IF(DAY(EOMONTH($G126,0))&lt;31,0,VLOOKUP(5&amp;TEXT(DATE(YEAR($G126),MONTH($G126),31),"ddd"),$H$33:U$67,U$70,0)))*SUMPRODUCT(($H$72:$H$95=$D126)*($G$72:$G$95=$C126)*(U$72:U$95))),"")</f>
        <v>18.387568943870313</v>
      </c>
      <c r="V126" s="139">
        <f>IFERROR(IF($I$69="DOW",IF($E126=5,(((SUMPRODUCT(($H$72:$H$95=$D126)*($G$72:$G$95=$C126)*(V$72:V$95))*(SUMPRODUCT(($H$15:$H$21=$H126)*(V$15:V$21)))))),(((SUMPRODUCT(($H$72:$H$95=$D126)*($G$72:$G$95=$C126)*(V$72:V$95)))-(SUMIFS(V$99:V$426,$C$99:$C$426,$C126,$D$99:$D$426,$D126,$E$99:$E$426,5)))*SUMPRODUCT(($H$9:$H$12=$E126)*(V$9:V$12)))*SUMPRODUCT(($H$24:$H$30=$H126)*(V$24:V$30))),VLOOKUP($E126&amp;$H126,$H$33:V$67,V$70,0)/SUM(V$33:V$60,IF(DAY(EOMONTH($G126,0))&lt;29,0,VLOOKUP(5&amp;TEXT(DATE(YEAR($G126),MONTH($G126),29),"ddd"),$H$33:V$67,V$70,0)),IF(DAY(EOMONTH($G126,0))&lt;30,0,VLOOKUP(5&amp;TEXT(DATE(YEAR($G126),MONTH($G126),30),"ddd"),$H$33:V$67,V$70,0)),IF(DAY(EOMONTH($G126,0))&lt;31,0,VLOOKUP(5&amp;TEXT(DATE(YEAR($G126),MONTH($G126),31),"ddd"),$H$33:V$67,V$70,0)))*SUMPRODUCT(($H$72:$H$95=$D126)*($G$72:$G$95=$C126)*(V$72:V$95))),"")</f>
        <v>82.88371591521819</v>
      </c>
      <c r="W126" s="139">
        <f>IFERROR(IF($I$69="DOW",IF($E126=5,(((SUMPRODUCT(($H$72:$H$95=$D126)*($G$72:$G$95=$C126)*(W$72:W$95))*(SUMPRODUCT(($H$15:$H$21=$H126)*(W$15:W$21)))))),(((SUMPRODUCT(($H$72:$H$95=$D126)*($G$72:$G$95=$C126)*(W$72:W$95)))-(SUMIFS(W$99:W$426,$C$99:$C$426,$C126,$D$99:$D$426,$D126,$E$99:$E$426,5)))*SUMPRODUCT(($H$9:$H$12=$E126)*(W$9:W$12)))*SUMPRODUCT(($H$24:$H$30=$H126)*(W$24:W$30))),VLOOKUP($E126&amp;$H126,$H$33:W$67,W$70,0)/SUM(W$33:W$60,IF(DAY(EOMONTH($G126,0))&lt;29,0,VLOOKUP(5&amp;TEXT(DATE(YEAR($G126),MONTH($G126),29),"ddd"),$H$33:W$67,W$70,0)),IF(DAY(EOMONTH($G126,0))&lt;30,0,VLOOKUP(5&amp;TEXT(DATE(YEAR($G126),MONTH($G126),30),"ddd"),$H$33:W$67,W$70,0)),IF(DAY(EOMONTH($G126,0))&lt;31,0,VLOOKUP(5&amp;TEXT(DATE(YEAR($G126),MONTH($G126),31),"ddd"),$H$33:W$67,W$70,0)))*SUMPRODUCT(($H$72:$H$95=$D126)*($G$72:$G$95=$C126)*(W$72:W$95))),"")</f>
        <v>527.06512573200405</v>
      </c>
      <c r="X126" s="139">
        <f>IFERROR(IF($I$69="DOW",IF($E126=5,(((SUMPRODUCT(($H$72:$H$95=$D126)*($G$72:$G$95=$C126)*(X$72:X$95))*(SUMPRODUCT(($H$15:$H$21=$H126)*(X$15:X$21)))))),(((SUMPRODUCT(($H$72:$H$95=$D126)*($G$72:$G$95=$C126)*(X$72:X$95)))-(SUMIFS(X$99:X$426,$C$99:$C$426,$C126,$D$99:$D$426,$D126,$E$99:$E$426,5)))*SUMPRODUCT(($H$9:$H$12=$E126)*(X$9:X$12)))*SUMPRODUCT(($H$24:$H$30=$H126)*(X$24:X$30))),VLOOKUP($E126&amp;$H126,$H$33:X$67,X$70,0)/SUM(X$33:X$60,IF(DAY(EOMONTH($G126,0))&lt;29,0,VLOOKUP(5&amp;TEXT(DATE(YEAR($G126),MONTH($G126),29),"ddd"),$H$33:X$67,X$70,0)),IF(DAY(EOMONTH($G126,0))&lt;30,0,VLOOKUP(5&amp;TEXT(DATE(YEAR($G126),MONTH($G126),30),"ddd"),$H$33:X$67,X$70,0)),IF(DAY(EOMONTH($G126,0))&lt;31,0,VLOOKUP(5&amp;TEXT(DATE(YEAR($G126),MONTH($G126),31),"ddd"),$H$33:X$67,X$70,0)))*SUMPRODUCT(($H$72:$H$95=$D126)*($G$72:$G$95=$C126)*(X$72:X$95))),"")</f>
        <v>108.80679211021003</v>
      </c>
      <c r="Y126" s="139" t="str">
        <f>IFERROR(IF($I$69="DOW",IF($E126=5,(((SUMPRODUCT(($H$72:$H$95=$D126)*($G$72:$G$95=$C126)*(Y$72:Y$95))*(SUMPRODUCT(($H$15:$H$21=$H126)*(Y$15:Y$21)))))),(((SUMPRODUCT(($H$72:$H$95=$D126)*($G$72:$G$95=$C126)*(Y$72:Y$95)))-(SUMIFS(Y$99:Y$426,$C$99:$C$426,$C126,$D$99:$D$426,$D126,$E$99:$E$426,5)))*SUMPRODUCT(($H$9:$H$12=$E126)*(Y$9:Y$12)))*SUMPRODUCT(($H$24:$H$30=$H126)*(Y$24:Y$30))),VLOOKUP($E126&amp;$H126,$H$33:Y$67,Y$70,0)/SUM(Y$33:Y$60,IF(DAY(EOMONTH($G126,0))&lt;29,0,VLOOKUP(5&amp;TEXT(DATE(YEAR($G126),MONTH($G126),29),"ddd"),$H$33:Y$67,Y$70,0)),IF(DAY(EOMONTH($G126,0))&lt;30,0,VLOOKUP(5&amp;TEXT(DATE(YEAR($G126),MONTH($G126),30),"ddd"),$H$33:Y$67,Y$70,0)),IF(DAY(EOMONTH($G126,0))&lt;31,0,VLOOKUP(5&amp;TEXT(DATE(YEAR($G126),MONTH($G126),31),"ddd"),$H$33:Y$67,Y$70,0)))*SUMPRODUCT(($H$72:$H$95=$D126)*($G$72:$G$95=$C126)*(Y$72:Y$95))),"")</f>
        <v/>
      </c>
      <c r="Z126" s="139" t="str">
        <f>IFERROR(IF($I$69="DOW",IF($E126=5,(((SUMPRODUCT(($H$72:$H$95=$D126)*($G$72:$G$95=$C126)*(Z$72:Z$95))*(SUMPRODUCT(($H$15:$H$21=$H126)*(Z$15:Z$21)))))),(((SUMPRODUCT(($H$72:$H$95=$D126)*($G$72:$G$95=$C126)*(Z$72:Z$95)))-(SUMIFS(Z$99:Z$426,$C$99:$C$426,$C126,$D$99:$D$426,$D126,$E$99:$E$426,5)))*SUMPRODUCT(($H$9:$H$12=$E126)*(Z$9:Z$12)))*SUMPRODUCT(($H$24:$H$30=$H126)*(Z$24:Z$30))),VLOOKUP($E126&amp;$H126,$H$33:Z$67,Z$70,0)/SUM(Z$33:Z$60,IF(DAY(EOMONTH($G126,0))&lt;29,0,VLOOKUP(5&amp;TEXT(DATE(YEAR($G126),MONTH($G126),29),"ddd"),$H$33:Z$67,Z$70,0)),IF(DAY(EOMONTH($G126,0))&lt;30,0,VLOOKUP(5&amp;TEXT(DATE(YEAR($G126),MONTH($G126),30),"ddd"),$H$33:Z$67,Z$70,0)),IF(DAY(EOMONTH($G126,0))&lt;31,0,VLOOKUP(5&amp;TEXT(DATE(YEAR($G126),MONTH($G126),31),"ddd"),$H$33:Z$67,Z$70,0)))*SUMPRODUCT(($H$72:$H$95=$D126)*($G$72:$G$95=$C126)*(Z$72:Z$95))),"")</f>
        <v/>
      </c>
      <c r="AA126" s="139" t="str">
        <f>IFERROR(IF($I$69="DOW",IF($E126=5,(((SUMPRODUCT(($H$72:$H$95=$D126)*($G$72:$G$95=$C126)*(AA$72:AA$95))*(SUMPRODUCT(($H$15:$H$21=$H126)*(AA$15:AA$21)))))),(((SUMPRODUCT(($H$72:$H$95=$D126)*($G$72:$G$95=$C126)*(AA$72:AA$95)))-(SUMIFS(AA$99:AA$426,$C$99:$C$426,$C126,$D$99:$D$426,$D126,$E$99:$E$426,5)))*SUMPRODUCT(($H$9:$H$12=$E126)*(AA$9:AA$12)))*SUMPRODUCT(($H$24:$H$30=$H126)*(AA$24:AA$30))),VLOOKUP($E126&amp;$H126,$H$33:AA$67,AA$70,0)/SUM(AA$33:AA$60,IF(DAY(EOMONTH($G126,0))&lt;29,0,VLOOKUP(5&amp;TEXT(DATE(YEAR($G126),MONTH($G126),29),"ddd"),$H$33:AA$67,AA$70,0)),IF(DAY(EOMONTH($G126,0))&lt;30,0,VLOOKUP(5&amp;TEXT(DATE(YEAR($G126),MONTH($G126),30),"ddd"),$H$33:AA$67,AA$70,0)),IF(DAY(EOMONTH($G126,0))&lt;31,0,VLOOKUP(5&amp;TEXT(DATE(YEAR($G126),MONTH($G126),31),"ddd"),$H$33:AA$67,AA$70,0)))*SUMPRODUCT(($H$72:$H$95=$D126)*($G$72:$G$95=$C126)*(AA$72:AA$95))),"")</f>
        <v/>
      </c>
      <c r="AB126" s="139" t="str">
        <f>IFERROR(IF($I$69="DOW",IF($E126=5,(((SUMPRODUCT(($H$72:$H$95=$D126)*($G$72:$G$95=$C126)*(AB$72:AB$95))*(SUMPRODUCT(($H$15:$H$21=$H126)*(AB$15:AB$21)))))),(((SUMPRODUCT(($H$72:$H$95=$D126)*($G$72:$G$95=$C126)*(AB$72:AB$95)))-(SUMIFS(AB$99:AB$426,$C$99:$C$426,$C126,$D$99:$D$426,$D126,$E$99:$E$426,5)))*SUMPRODUCT(($H$9:$H$12=$E126)*(AB$9:AB$12)))*SUMPRODUCT(($H$24:$H$30=$H126)*(AB$24:AB$30))),VLOOKUP($E126&amp;$H126,$H$33:AB$67,AB$70,0)/SUM(AB$33:AB$60,IF(DAY(EOMONTH($G126,0))&lt;29,0,VLOOKUP(5&amp;TEXT(DATE(YEAR($G126),MONTH($G126),29),"ddd"),$H$33:AB$67,AB$70,0)),IF(DAY(EOMONTH($G126,0))&lt;30,0,VLOOKUP(5&amp;TEXT(DATE(YEAR($G126),MONTH($G126),30),"ddd"),$H$33:AB$67,AB$70,0)),IF(DAY(EOMONTH($G126,0))&lt;31,0,VLOOKUP(5&amp;TEXT(DATE(YEAR($G126),MONTH($G126),31),"ddd"),$H$33:AB$67,AB$70,0)))*SUMPRODUCT(($H$72:$H$95=$D126)*($G$72:$G$95=$C126)*(AB$72:AB$95))),"")</f>
        <v/>
      </c>
      <c r="AC126" s="236"/>
      <c r="AE126" s="205"/>
      <c r="AF126" s="139"/>
      <c r="AG126" s="139"/>
      <c r="AH126" s="139"/>
      <c r="AI126" s="139"/>
      <c r="AJ126" s="139"/>
      <c r="AK126" s="139"/>
      <c r="AL126" s="139"/>
      <c r="AM126" s="139"/>
      <c r="AN126" s="139"/>
      <c r="AO126" s="139"/>
      <c r="AP126" s="139"/>
      <c r="AQ126" s="139"/>
      <c r="AR126" s="139"/>
      <c r="AS126" s="139"/>
      <c r="AT126" s="139"/>
      <c r="AU126" s="139"/>
      <c r="AV126" s="139"/>
      <c r="AW126" s="139"/>
      <c r="AX126" s="139"/>
      <c r="AY126" s="236"/>
      <c r="BA126" s="209">
        <f t="shared" si="23"/>
        <v>210.01479322092976</v>
      </c>
      <c r="BB126" s="180">
        <f t="shared" si="24"/>
        <v>292.26129492925293</v>
      </c>
      <c r="BC126" s="180">
        <f t="shared" si="25"/>
        <v>109.51998848951847</v>
      </c>
      <c r="BD126" s="180">
        <f t="shared" si="26"/>
        <v>20.573133758225229</v>
      </c>
      <c r="BE126" s="180">
        <f t="shared" si="27"/>
        <v>447.65110623526044</v>
      </c>
      <c r="BF126" s="180">
        <f t="shared" si="28"/>
        <v>79.274401276682639</v>
      </c>
      <c r="BG126" s="180">
        <f t="shared" si="29"/>
        <v>295.99454593154957</v>
      </c>
      <c r="BH126" s="180">
        <f t="shared" si="30"/>
        <v>2829.4913318751628</v>
      </c>
      <c r="BI126" s="180">
        <f t="shared" si="31"/>
        <v>2304.5123826375193</v>
      </c>
      <c r="BJ126" s="180">
        <f t="shared" si="67"/>
        <v>156.4775699196565</v>
      </c>
      <c r="BK126" s="180">
        <f t="shared" si="32"/>
        <v>80.517575364920802</v>
      </c>
      <c r="BL126" s="180">
        <f t="shared" si="33"/>
        <v>135.14402964860358</v>
      </c>
      <c r="BM126" s="180">
        <f t="shared" si="34"/>
        <v>18.387568943870313</v>
      </c>
      <c r="BN126" s="180">
        <f t="shared" si="35"/>
        <v>82.88371591521819</v>
      </c>
      <c r="BO126" s="180">
        <f t="shared" si="36"/>
        <v>527.06512573200405</v>
      </c>
      <c r="BP126" s="180">
        <f t="shared" si="37"/>
        <v>108.80679211021003</v>
      </c>
      <c r="BQ126" s="180">
        <f t="shared" si="38"/>
        <v>0</v>
      </c>
      <c r="BR126" s="180">
        <f t="shared" si="39"/>
        <v>0</v>
      </c>
      <c r="BS126" s="180">
        <f t="shared" si="40"/>
        <v>0</v>
      </c>
      <c r="BT126" s="180">
        <f t="shared" si="41"/>
        <v>0</v>
      </c>
      <c r="BV126" s="214">
        <f t="shared" si="68"/>
        <v>42671</v>
      </c>
      <c r="BW126" s="175" t="str">
        <f t="shared" si="69"/>
        <v>Oct</v>
      </c>
      <c r="BX126" s="175">
        <f t="shared" si="70"/>
        <v>2016</v>
      </c>
      <c r="BY126" s="176">
        <f t="shared" si="42"/>
        <v>210.55015015764724</v>
      </c>
      <c r="BZ126" s="176">
        <f t="shared" si="43"/>
        <v>293.55103695967313</v>
      </c>
      <c r="CA126" s="176">
        <f t="shared" si="44"/>
        <v>107.37490230082517</v>
      </c>
      <c r="CB126" s="176">
        <f t="shared" si="45"/>
        <v>20.5980235664262</v>
      </c>
      <c r="CC126" s="176">
        <f t="shared" si="46"/>
        <v>441.45516255661283</v>
      </c>
      <c r="CD126" s="176">
        <f t="shared" si="47"/>
        <v>78.041371693939126</v>
      </c>
      <c r="CE126" s="176">
        <f t="shared" si="48"/>
        <v>295.99454593154962</v>
      </c>
      <c r="CF126" s="176">
        <f t="shared" si="49"/>
        <v>2852.9343990514417</v>
      </c>
      <c r="CG126" s="176">
        <f t="shared" si="50"/>
        <v>2292.8530286881601</v>
      </c>
      <c r="CH126" s="176">
        <f t="shared" si="51"/>
        <v>156.47756991965647</v>
      </c>
      <c r="CI126" s="176">
        <f t="shared" si="52"/>
        <v>80.517575364920816</v>
      </c>
      <c r="CJ126" s="176">
        <f t="shared" si="53"/>
        <v>135.14402964860361</v>
      </c>
      <c r="CK126" s="176">
        <f t="shared" si="54"/>
        <v>18.387568943870313</v>
      </c>
      <c r="CL126" s="176">
        <f t="shared" si="55"/>
        <v>82.883715915218204</v>
      </c>
      <c r="CM126" s="176">
        <f t="shared" si="56"/>
        <v>531.61065366342973</v>
      </c>
      <c r="CN126" s="176">
        <f t="shared" si="57"/>
        <v>108.52299175252325</v>
      </c>
      <c r="CO126" s="176">
        <f t="shared" si="58"/>
        <v>0</v>
      </c>
      <c r="CP126" s="176">
        <f t="shared" si="59"/>
        <v>0</v>
      </c>
      <c r="CQ126" s="176">
        <f t="shared" si="60"/>
        <v>0</v>
      </c>
      <c r="CR126" s="215">
        <f t="shared" si="61"/>
        <v>0</v>
      </c>
    </row>
    <row r="127" spans="1:16384" outlineLevel="1" x14ac:dyDescent="0.25">
      <c r="B127" s="197">
        <f t="shared" si="62"/>
        <v>42672</v>
      </c>
      <c r="C127" s="108">
        <f t="shared" si="63"/>
        <v>2016</v>
      </c>
      <c r="D127" s="109" t="str">
        <f t="shared" si="22"/>
        <v>Oct</v>
      </c>
      <c r="E127" s="109">
        <f t="shared" si="64"/>
        <v>5</v>
      </c>
      <c r="F127" s="109">
        <f t="shared" si="65"/>
        <v>44</v>
      </c>
      <c r="G127" s="110">
        <f t="shared" si="71"/>
        <v>42672</v>
      </c>
      <c r="H127" s="109" t="str">
        <f t="shared" si="66"/>
        <v>Sat</v>
      </c>
      <c r="I127" s="139">
        <f>IFERROR(IF($I$69="DOW",IF($E127=5,(((SUMPRODUCT(($H$72:$H$95=$D127)*($G$72:$G$95=$C127)*(I$72:I$95))*(SUMPRODUCT(($H$15:$H$21=$H127)*(I$15:I$21)))))),(((SUMPRODUCT(($H$72:$H$95=$D127)*($G$72:$G$95=$C127)*(I$72:I$95)))-(SUMIFS(I$99:I$426,$C$99:$C$426,$C127,$D$99:$D$426,$D127,$E$99:$E$426,5)))*SUMPRODUCT(($H$9:$H$12=$E127)*(I$9:I$12)))*SUMPRODUCT(($H$24:$H$30=$H127)*(I$24:I$30))),VLOOKUP($E127&amp;$H127,$H$33:I$67,I$70,0)/SUM(I$33:I$60,IF(DAY(EOMONTH($G127,0))&lt;29,0,VLOOKUP(5&amp;TEXT(DATE(YEAR($G127),MONTH($G127),29),"ddd"),$H$33:I$67,I$70,0)),IF(DAY(EOMONTH($G127,0))&lt;30,0,VLOOKUP(5&amp;TEXT(DATE(YEAR($G127),MONTH($G127),30),"ddd"),$H$33:I$67,I$70,0)),IF(DAY(EOMONTH($G127,0))&lt;31,0,VLOOKUP(5&amp;TEXT(DATE(YEAR($G127),MONTH($G127),31),"ddd"),$H$33:I$67,I$70,0)))*SUMPRODUCT(($H$72:$H$95=$D127)*($G$72:$G$95=$C127)*(I$72:I$95))),"")</f>
        <v>200.14694065494615</v>
      </c>
      <c r="J127" s="139">
        <f>IFERROR(IF($I$69="DOW",IF($E127=5,(((SUMPRODUCT(($H$72:$H$95=$D127)*($G$72:$G$95=$C127)*(J$72:J$95))*(SUMPRODUCT(($H$15:$H$21=$H127)*(J$15:J$21)))))),(((SUMPRODUCT(($H$72:$H$95=$D127)*($G$72:$G$95=$C127)*(J$72:J$95)))-(SUMIFS(J$99:J$426,$C$99:$C$426,$C127,$D$99:$D$426,$D127,$E$99:$E$426,5)))*SUMPRODUCT(($H$9:$H$12=$E127)*(J$9:J$12)))*SUMPRODUCT(($H$24:$H$30=$H127)*(J$24:J$30))),VLOOKUP($E127&amp;$H127,$H$33:J$67,J$70,0)/SUM(J$33:J$60,IF(DAY(EOMONTH($G127,0))&lt;29,0,VLOOKUP(5&amp;TEXT(DATE(YEAR($G127),MONTH($G127),29),"ddd"),$H$33:J$67,J$70,0)),IF(DAY(EOMONTH($G127,0))&lt;30,0,VLOOKUP(5&amp;TEXT(DATE(YEAR($G127),MONTH($G127),30),"ddd"),$H$33:J$67,J$70,0)),IF(DAY(EOMONTH($G127,0))&lt;31,0,VLOOKUP(5&amp;TEXT(DATE(YEAR($G127),MONTH($G127),31),"ddd"),$H$33:J$67,J$70,0)))*SUMPRODUCT(($H$72:$H$95=$D127)*($G$72:$G$95=$C127)*(J$72:J$95))),"")</f>
        <v>251.6465689210649</v>
      </c>
      <c r="K127" s="139">
        <f>IFERROR(IF($I$69="DOW",IF($E127=5,(((SUMPRODUCT(($H$72:$H$95=$D127)*($G$72:$G$95=$C127)*(K$72:K$95))*(SUMPRODUCT(($H$15:$H$21=$H127)*(K$15:K$21)))))),(((SUMPRODUCT(($H$72:$H$95=$D127)*($G$72:$G$95=$C127)*(K$72:K$95)))-(SUMIFS(K$99:K$426,$C$99:$C$426,$C127,$D$99:$D$426,$D127,$E$99:$E$426,5)))*SUMPRODUCT(($H$9:$H$12=$E127)*(K$9:K$12)))*SUMPRODUCT(($H$24:$H$30=$H127)*(K$24:K$30))),VLOOKUP($E127&amp;$H127,$H$33:K$67,K$70,0)/SUM(K$33:K$60,IF(DAY(EOMONTH($G127,0))&lt;29,0,VLOOKUP(5&amp;TEXT(DATE(YEAR($G127),MONTH($G127),29),"ddd"),$H$33:K$67,K$70,0)),IF(DAY(EOMONTH($G127,0))&lt;30,0,VLOOKUP(5&amp;TEXT(DATE(YEAR($G127),MONTH($G127),30),"ddd"),$H$33:K$67,K$70,0)),IF(DAY(EOMONTH($G127,0))&lt;31,0,VLOOKUP(5&amp;TEXT(DATE(YEAR($G127),MONTH($G127),31),"ddd"),$H$33:K$67,K$70,0)))*SUMPRODUCT(($H$72:$H$95=$D127)*($G$72:$G$95=$C127)*(K$72:K$95))),"")</f>
        <v>111.83621383810942</v>
      </c>
      <c r="L127" s="139">
        <f>IFERROR(IF($I$69="DOW",IF($E127=5,(((SUMPRODUCT(($H$72:$H$95=$D127)*($G$72:$G$95=$C127)*(L$72:L$95))*(SUMPRODUCT(($H$15:$H$21=$H127)*(L$15:L$21)))))),(((SUMPRODUCT(($H$72:$H$95=$D127)*($G$72:$G$95=$C127)*(L$72:L$95)))-(SUMIFS(L$99:L$426,$C$99:$C$426,$C127,$D$99:$D$426,$D127,$E$99:$E$426,5)))*SUMPRODUCT(($H$9:$H$12=$E127)*(L$9:L$12)))*SUMPRODUCT(($H$24:$H$30=$H127)*(L$24:L$30))),VLOOKUP($E127&amp;$H127,$H$33:L$67,L$70,0)/SUM(L$33:L$60,IF(DAY(EOMONTH($G127,0))&lt;29,0,VLOOKUP(5&amp;TEXT(DATE(YEAR($G127),MONTH($G127),29),"ddd"),$H$33:L$67,L$70,0)),IF(DAY(EOMONTH($G127,0))&lt;30,0,VLOOKUP(5&amp;TEXT(DATE(YEAR($G127),MONTH($G127),30),"ddd"),$H$33:L$67,L$70,0)),IF(DAY(EOMONTH($G127,0))&lt;31,0,VLOOKUP(5&amp;TEXT(DATE(YEAR($G127),MONTH($G127),31),"ddd"),$H$33:L$67,L$70,0)))*SUMPRODUCT(($H$72:$H$95=$D127)*($G$72:$G$95=$C127)*(L$72:L$95))),"")</f>
        <v>21.278550808977712</v>
      </c>
      <c r="M127" s="139">
        <f>IFERROR(IF($I$69="DOW",IF($E127=5,(((SUMPRODUCT(($H$72:$H$95=$D127)*($G$72:$G$95=$C127)*(M$72:M$95))*(SUMPRODUCT(($H$15:$H$21=$H127)*(M$15:M$21)))))),(((SUMPRODUCT(($H$72:$H$95=$D127)*($G$72:$G$95=$C127)*(M$72:M$95)))-(SUMIFS(M$99:M$426,$C$99:$C$426,$C127,$D$99:$D$426,$D127,$E$99:$E$426,5)))*SUMPRODUCT(($H$9:$H$12=$E127)*(M$9:M$12)))*SUMPRODUCT(($H$24:$H$30=$H127)*(M$24:M$30))),VLOOKUP($E127&amp;$H127,$H$33:M$67,M$70,0)/SUM(M$33:M$60,IF(DAY(EOMONTH($G127,0))&lt;29,0,VLOOKUP(5&amp;TEXT(DATE(YEAR($G127),MONTH($G127),29),"ddd"),$H$33:M$67,M$70,0)),IF(DAY(EOMONTH($G127,0))&lt;30,0,VLOOKUP(5&amp;TEXT(DATE(YEAR($G127),MONTH($G127),30),"ddd"),$H$33:M$67,M$70,0)),IF(DAY(EOMONTH($G127,0))&lt;31,0,VLOOKUP(5&amp;TEXT(DATE(YEAR($G127),MONTH($G127),31),"ddd"),$H$33:M$67,M$70,0)))*SUMPRODUCT(($H$72:$H$95=$D127)*($G$72:$G$95=$C127)*(M$72:M$95))),"")</f>
        <v>359.60012890894313</v>
      </c>
      <c r="N127" s="139">
        <f>IFERROR(IF($I$69="DOW",IF($E127=5,(((SUMPRODUCT(($H$72:$H$95=$D127)*($G$72:$G$95=$C127)*(N$72:N$95))*(SUMPRODUCT(($H$15:$H$21=$H127)*(N$15:N$21)))))),(((SUMPRODUCT(($H$72:$H$95=$D127)*($G$72:$G$95=$C127)*(N$72:N$95)))-(SUMIFS(N$99:N$426,$C$99:$C$426,$C127,$D$99:$D$426,$D127,$E$99:$E$426,5)))*SUMPRODUCT(($H$9:$H$12=$E127)*(N$9:N$12)))*SUMPRODUCT(($H$24:$H$30=$H127)*(N$24:N$30))),VLOOKUP($E127&amp;$H127,$H$33:N$67,N$70,0)/SUM(N$33:N$60,IF(DAY(EOMONTH($G127,0))&lt;29,0,VLOOKUP(5&amp;TEXT(DATE(YEAR($G127),MONTH($G127),29),"ddd"),$H$33:N$67,N$70,0)),IF(DAY(EOMONTH($G127,0))&lt;30,0,VLOOKUP(5&amp;TEXT(DATE(YEAR($G127),MONTH($G127),30),"ddd"),$H$33:N$67,N$70,0)),IF(DAY(EOMONTH($G127,0))&lt;31,0,VLOOKUP(5&amp;TEXT(DATE(YEAR($G127),MONTH($G127),31),"ddd"),$H$33:N$67,N$70,0)))*SUMPRODUCT(($H$72:$H$95=$D127)*($G$72:$G$95=$C127)*(N$72:N$95))),"")</f>
        <v>88.618596303511509</v>
      </c>
      <c r="O127" s="139">
        <f>IFERROR(IF($I$69="DOW",IF($E127=5,(((SUMPRODUCT(($H$72:$H$95=$D127)*($G$72:$G$95=$C127)*(O$72:O$95))*(SUMPRODUCT(($H$15:$H$21=$H127)*(O$15:O$21)))))),(((SUMPRODUCT(($H$72:$H$95=$D127)*($G$72:$G$95=$C127)*(O$72:O$95)))-(SUMIFS(O$99:O$426,$C$99:$C$426,$C127,$D$99:$D$426,$D127,$E$99:$E$426,5)))*SUMPRODUCT(($H$9:$H$12=$E127)*(O$9:O$12)))*SUMPRODUCT(($H$24:$H$30=$H127)*(O$24:O$30))),VLOOKUP($E127&amp;$H127,$H$33:O$67,O$70,0)/SUM(O$33:O$60,IF(DAY(EOMONTH($G127,0))&lt;29,0,VLOOKUP(5&amp;TEXT(DATE(YEAR($G127),MONTH($G127),29),"ddd"),$H$33:O$67,O$70,0)),IF(DAY(EOMONTH($G127,0))&lt;30,0,VLOOKUP(5&amp;TEXT(DATE(YEAR($G127),MONTH($G127),30),"ddd"),$H$33:O$67,O$70,0)),IF(DAY(EOMONTH($G127,0))&lt;31,0,VLOOKUP(5&amp;TEXT(DATE(YEAR($G127),MONTH($G127),31),"ddd"),$H$33:O$67,O$70,0)))*SUMPRODUCT(($H$72:$H$95=$D127)*($G$72:$G$95=$C127)*(O$72:O$95))),"")</f>
        <v>217.74780079375631</v>
      </c>
      <c r="P127" s="139">
        <f>IFERROR(IF($I$69="DOW",IF($E127=5,(((SUMPRODUCT(($H$72:$H$95=$D127)*($G$72:$G$95=$C127)*(P$72:P$95))*(SUMPRODUCT(($H$15:$H$21=$H127)*(P$15:P$21)))))),(((SUMPRODUCT(($H$72:$H$95=$D127)*($G$72:$G$95=$C127)*(P$72:P$95)))-(SUMIFS(P$99:P$426,$C$99:$C$426,$C127,$D$99:$D$426,$D127,$E$99:$E$426,5)))*SUMPRODUCT(($H$9:$H$12=$E127)*(P$9:P$12)))*SUMPRODUCT(($H$24:$H$30=$H127)*(P$24:P$30))),VLOOKUP($E127&amp;$H127,$H$33:P$67,P$70,0)/SUM(P$33:P$60,IF(DAY(EOMONTH($G127,0))&lt;29,0,VLOOKUP(5&amp;TEXT(DATE(YEAR($G127),MONTH($G127),29),"ddd"),$H$33:P$67,P$70,0)),IF(DAY(EOMONTH($G127,0))&lt;30,0,VLOOKUP(5&amp;TEXT(DATE(YEAR($G127),MONTH($G127),30),"ddd"),$H$33:P$67,P$70,0)),IF(DAY(EOMONTH($G127,0))&lt;31,0,VLOOKUP(5&amp;TEXT(DATE(YEAR($G127),MONTH($G127),31),"ddd"),$H$33:P$67,P$70,0)))*SUMPRODUCT(($H$72:$H$95=$D127)*($G$72:$G$95=$C127)*(P$72:P$95))),"")</f>
        <v>1957.973937648637</v>
      </c>
      <c r="Q127" s="139">
        <f>IFERROR(IF($I$69="DOW",IF($E127=5,(((SUMPRODUCT(($H$72:$H$95=$D127)*($G$72:$G$95=$C127)*(Q$72:Q$95))*(SUMPRODUCT(($H$15:$H$21=$H127)*(Q$15:Q$21)))))),(((SUMPRODUCT(($H$72:$H$95=$D127)*($G$72:$G$95=$C127)*(Q$72:Q$95)))-(SUMIFS(Q$99:Q$426,$C$99:$C$426,$C127,$D$99:$D$426,$D127,$E$99:$E$426,5)))*SUMPRODUCT(($H$9:$H$12=$E127)*(Q$9:Q$12)))*SUMPRODUCT(($H$24:$H$30=$H127)*(Q$24:Q$30))),VLOOKUP($E127&amp;$H127,$H$33:Q$67,Q$70,0)/SUM(Q$33:Q$60,IF(DAY(EOMONTH($G127,0))&lt;29,0,VLOOKUP(5&amp;TEXT(DATE(YEAR($G127),MONTH($G127),29),"ddd"),$H$33:Q$67,Q$70,0)),IF(DAY(EOMONTH($G127,0))&lt;30,0,VLOOKUP(5&amp;TEXT(DATE(YEAR($G127),MONTH($G127),30),"ddd"),$H$33:Q$67,Q$70,0)),IF(DAY(EOMONTH($G127,0))&lt;31,0,VLOOKUP(5&amp;TEXT(DATE(YEAR($G127),MONTH($G127),31),"ddd"),$H$33:Q$67,Q$70,0)))*SUMPRODUCT(($H$72:$H$95=$D127)*($G$72:$G$95=$C127)*(Q$72:Q$95))),"")</f>
        <v>1872.2285250710424</v>
      </c>
      <c r="R127" s="139">
        <f>IFERROR(IF($I$69="DOW",IF($E127=5,(((SUMPRODUCT(($H$72:$H$95=$D127)*($G$72:$G$95=$C127)*(R$72:R$95))*(SUMPRODUCT(($H$15:$H$21=$H127)*(R$15:R$21)))))),(((SUMPRODUCT(($H$72:$H$95=$D127)*($G$72:$G$95=$C127)*(R$72:R$95)))-(SUMIFS(R$99:R$426,$C$99:$C$426,$C127,$D$99:$D$426,$D127,$E$99:$E$426,5)))*SUMPRODUCT(($H$9:$H$12=$E127)*(R$9:R$12)))*SUMPRODUCT(($H$24:$H$30=$H127)*(R$24:R$30))),VLOOKUP($E127&amp;$H127,$H$33:R$67,R$70,0)/SUM(R$33:R$60,IF(DAY(EOMONTH($G127,0))&lt;29,0,VLOOKUP(5&amp;TEXT(DATE(YEAR($G127),MONTH($G127),29),"ddd"),$H$33:R$67,R$70,0)),IF(DAY(EOMONTH($G127,0))&lt;30,0,VLOOKUP(5&amp;TEXT(DATE(YEAR($G127),MONTH($G127),30),"ddd"),$H$33:R$67,R$70,0)),IF(DAY(EOMONTH($G127,0))&lt;31,0,VLOOKUP(5&amp;TEXT(DATE(YEAR($G127),MONTH($G127),31),"ddd"),$H$33:R$67,R$70,0)))*SUMPRODUCT(($H$72:$H$95=$D127)*($G$72:$G$95=$C127)*(R$72:R$95))),"")</f>
        <v>137.00706382842276</v>
      </c>
      <c r="S127" s="139">
        <f>IFERROR(IF($I$69="DOW",IF($E127=5,(((SUMPRODUCT(($H$72:$H$95=$D127)*($G$72:$G$95=$C127)*(S$72:S$95))*(SUMPRODUCT(($H$15:$H$21=$H127)*(S$15:S$21)))))),(((SUMPRODUCT(($H$72:$H$95=$D127)*($G$72:$G$95=$C127)*(S$72:S$95)))-(SUMIFS(S$99:S$426,$C$99:$C$426,$C127,$D$99:$D$426,$D127,$E$99:$E$426,5)))*SUMPRODUCT(($H$9:$H$12=$E127)*(S$9:S$12)))*SUMPRODUCT(($H$24:$H$30=$H127)*(S$24:S$30))),VLOOKUP($E127&amp;$H127,$H$33:S$67,S$70,0)/SUM(S$33:S$60,IF(DAY(EOMONTH($G127,0))&lt;29,0,VLOOKUP(5&amp;TEXT(DATE(YEAR($G127),MONTH($G127),29),"ddd"),$H$33:S$67,S$70,0)),IF(DAY(EOMONTH($G127,0))&lt;30,0,VLOOKUP(5&amp;TEXT(DATE(YEAR($G127),MONTH($G127),30),"ddd"),$H$33:S$67,S$70,0)),IF(DAY(EOMONTH($G127,0))&lt;31,0,VLOOKUP(5&amp;TEXT(DATE(YEAR($G127),MONTH($G127),31),"ddd"),$H$33:S$67,S$70,0)))*SUMPRODUCT(($H$72:$H$95=$D127)*($G$72:$G$95=$C127)*(S$72:S$95))),"")</f>
        <v>77.305894079003352</v>
      </c>
      <c r="T127" s="139">
        <f>IFERROR(IF($I$69="DOW",IF($E127=5,(((SUMPRODUCT(($H$72:$H$95=$D127)*($G$72:$G$95=$C127)*(T$72:T$95))*(SUMPRODUCT(($H$15:$H$21=$H127)*(T$15:T$21)))))),(((SUMPRODUCT(($H$72:$H$95=$D127)*($G$72:$G$95=$C127)*(T$72:T$95)))-(SUMIFS(T$99:T$426,$C$99:$C$426,$C127,$D$99:$D$426,$D127,$E$99:$E$426,5)))*SUMPRODUCT(($H$9:$H$12=$E127)*(T$9:T$12)))*SUMPRODUCT(($H$24:$H$30=$H127)*(T$24:T$30))),VLOOKUP($E127&amp;$H127,$H$33:T$67,T$70,0)/SUM(T$33:T$60,IF(DAY(EOMONTH($G127,0))&lt;29,0,VLOOKUP(5&amp;TEXT(DATE(YEAR($G127),MONTH($G127),29),"ddd"),$H$33:T$67,T$70,0)),IF(DAY(EOMONTH($G127,0))&lt;30,0,VLOOKUP(5&amp;TEXT(DATE(YEAR($G127),MONTH($G127),30),"ddd"),$H$33:T$67,T$70,0)),IF(DAY(EOMONTH($G127,0))&lt;31,0,VLOOKUP(5&amp;TEXT(DATE(YEAR($G127),MONTH($G127),31),"ddd"),$H$33:T$67,T$70,0)))*SUMPRODUCT(($H$72:$H$95=$D127)*($G$72:$G$95=$C127)*(T$72:T$95))),"")</f>
        <v>107.09610328575131</v>
      </c>
      <c r="U127" s="139">
        <f>IFERROR(IF($I$69="DOW",IF($E127=5,(((SUMPRODUCT(($H$72:$H$95=$D127)*($G$72:$G$95=$C127)*(U$72:U$95))*(SUMPRODUCT(($H$15:$H$21=$H127)*(U$15:U$21)))))),(((SUMPRODUCT(($H$72:$H$95=$D127)*($G$72:$G$95=$C127)*(U$72:U$95)))-(SUMIFS(U$99:U$426,$C$99:$C$426,$C127,$D$99:$D$426,$D127,$E$99:$E$426,5)))*SUMPRODUCT(($H$9:$H$12=$E127)*(U$9:U$12)))*SUMPRODUCT(($H$24:$H$30=$H127)*(U$24:U$30))),VLOOKUP($E127&amp;$H127,$H$33:U$67,U$70,0)/SUM(U$33:U$60,IF(DAY(EOMONTH($G127,0))&lt;29,0,VLOOKUP(5&amp;TEXT(DATE(YEAR($G127),MONTH($G127),29),"ddd"),$H$33:U$67,U$70,0)),IF(DAY(EOMONTH($G127,0))&lt;30,0,VLOOKUP(5&amp;TEXT(DATE(YEAR($G127),MONTH($G127),30),"ddd"),$H$33:U$67,U$70,0)),IF(DAY(EOMONTH($G127,0))&lt;31,0,VLOOKUP(5&amp;TEXT(DATE(YEAR($G127),MONTH($G127),31),"ddd"),$H$33:U$67,U$70,0)))*SUMPRODUCT(($H$72:$H$95=$D127)*($G$72:$G$95=$C127)*(U$72:U$95))),"")</f>
        <v>0</v>
      </c>
      <c r="V127" s="139">
        <f>IFERROR(IF($I$69="DOW",IF($E127=5,(((SUMPRODUCT(($H$72:$H$95=$D127)*($G$72:$G$95=$C127)*(V$72:V$95))*(SUMPRODUCT(($H$15:$H$21=$H127)*(V$15:V$21)))))),(((SUMPRODUCT(($H$72:$H$95=$D127)*($G$72:$G$95=$C127)*(V$72:V$95)))-(SUMIFS(V$99:V$426,$C$99:$C$426,$C127,$D$99:$D$426,$D127,$E$99:$E$426,5)))*SUMPRODUCT(($H$9:$H$12=$E127)*(V$9:V$12)))*SUMPRODUCT(($H$24:$H$30=$H127)*(V$24:V$30))),VLOOKUP($E127&amp;$H127,$H$33:V$67,V$70,0)/SUM(V$33:V$60,IF(DAY(EOMONTH($G127,0))&lt;29,0,VLOOKUP(5&amp;TEXT(DATE(YEAR($G127),MONTH($G127),29),"ddd"),$H$33:V$67,V$70,0)),IF(DAY(EOMONTH($G127,0))&lt;30,0,VLOOKUP(5&amp;TEXT(DATE(YEAR($G127),MONTH($G127),30),"ddd"),$H$33:V$67,V$70,0)),IF(DAY(EOMONTH($G127,0))&lt;31,0,VLOOKUP(5&amp;TEXT(DATE(YEAR($G127),MONTH($G127),31),"ddd"),$H$33:V$67,V$70,0)))*SUMPRODUCT(($H$72:$H$95=$D127)*($G$72:$G$95=$C127)*(V$72:V$95))),"")</f>
        <v>0</v>
      </c>
      <c r="W127" s="139">
        <f>IFERROR(IF($I$69="DOW",IF($E127=5,(((SUMPRODUCT(($H$72:$H$95=$D127)*($G$72:$G$95=$C127)*(W$72:W$95))*(SUMPRODUCT(($H$15:$H$21=$H127)*(W$15:W$21)))))),(((SUMPRODUCT(($H$72:$H$95=$D127)*($G$72:$G$95=$C127)*(W$72:W$95)))-(SUMIFS(W$99:W$426,$C$99:$C$426,$C127,$D$99:$D$426,$D127,$E$99:$E$426,5)))*SUMPRODUCT(($H$9:$H$12=$E127)*(W$9:W$12)))*SUMPRODUCT(($H$24:$H$30=$H127)*(W$24:W$30))),VLOOKUP($E127&amp;$H127,$H$33:W$67,W$70,0)/SUM(W$33:W$60,IF(DAY(EOMONTH($G127,0))&lt;29,0,VLOOKUP(5&amp;TEXT(DATE(YEAR($G127),MONTH($G127),29),"ddd"),$H$33:W$67,W$70,0)),IF(DAY(EOMONTH($G127,0))&lt;30,0,VLOOKUP(5&amp;TEXT(DATE(YEAR($G127),MONTH($G127),30),"ddd"),$H$33:W$67,W$70,0)),IF(DAY(EOMONTH($G127,0))&lt;31,0,VLOOKUP(5&amp;TEXT(DATE(YEAR($G127),MONTH($G127),31),"ddd"),$H$33:W$67,W$70,0)))*SUMPRODUCT(($H$72:$H$95=$D127)*($G$72:$G$95=$C127)*(W$72:W$95))),"")</f>
        <v>136.99085742371821</v>
      </c>
      <c r="X127" s="139">
        <f>IFERROR(IF($I$69="DOW",IF($E127=5,(((SUMPRODUCT(($H$72:$H$95=$D127)*($G$72:$G$95=$C127)*(X$72:X$95))*(SUMPRODUCT(($H$15:$H$21=$H127)*(X$15:X$21)))))),(((SUMPRODUCT(($H$72:$H$95=$D127)*($G$72:$G$95=$C127)*(X$72:X$95)))-(SUMIFS(X$99:X$426,$C$99:$C$426,$C127,$D$99:$D$426,$D127,$E$99:$E$426,5)))*SUMPRODUCT(($H$9:$H$12=$E127)*(X$9:X$12)))*SUMPRODUCT(($H$24:$H$30=$H127)*(X$24:X$30))),VLOOKUP($E127&amp;$H127,$H$33:X$67,X$70,0)/SUM(X$33:X$60,IF(DAY(EOMONTH($G127,0))&lt;29,0,VLOOKUP(5&amp;TEXT(DATE(YEAR($G127),MONTH($G127),29),"ddd"),$H$33:X$67,X$70,0)),IF(DAY(EOMONTH($G127,0))&lt;30,0,VLOOKUP(5&amp;TEXT(DATE(YEAR($G127),MONTH($G127),30),"ddd"),$H$33:X$67,X$70,0)),IF(DAY(EOMONTH($G127,0))&lt;31,0,VLOOKUP(5&amp;TEXT(DATE(YEAR($G127),MONTH($G127),31),"ddd"),$H$33:X$67,X$70,0)))*SUMPRODUCT(($H$72:$H$95=$D127)*($G$72:$G$95=$C127)*(X$72:X$95))),"")</f>
        <v>79.244005905784206</v>
      </c>
      <c r="Y127" s="139" t="str">
        <f>IFERROR(IF($I$69="DOW",IF($E127=5,(((SUMPRODUCT(($H$72:$H$95=$D127)*($G$72:$G$95=$C127)*(Y$72:Y$95))*(SUMPRODUCT(($H$15:$H$21=$H127)*(Y$15:Y$21)))))),(((SUMPRODUCT(($H$72:$H$95=$D127)*($G$72:$G$95=$C127)*(Y$72:Y$95)))-(SUMIFS(Y$99:Y$426,$C$99:$C$426,$C127,$D$99:$D$426,$D127,$E$99:$E$426,5)))*SUMPRODUCT(($H$9:$H$12=$E127)*(Y$9:Y$12)))*SUMPRODUCT(($H$24:$H$30=$H127)*(Y$24:Y$30))),VLOOKUP($E127&amp;$H127,$H$33:Y$67,Y$70,0)/SUM(Y$33:Y$60,IF(DAY(EOMONTH($G127,0))&lt;29,0,VLOOKUP(5&amp;TEXT(DATE(YEAR($G127),MONTH($G127),29),"ddd"),$H$33:Y$67,Y$70,0)),IF(DAY(EOMONTH($G127,0))&lt;30,0,VLOOKUP(5&amp;TEXT(DATE(YEAR($G127),MONTH($G127),30),"ddd"),$H$33:Y$67,Y$70,0)),IF(DAY(EOMONTH($G127,0))&lt;31,0,VLOOKUP(5&amp;TEXT(DATE(YEAR($G127),MONTH($G127),31),"ddd"),$H$33:Y$67,Y$70,0)))*SUMPRODUCT(($H$72:$H$95=$D127)*($G$72:$G$95=$C127)*(Y$72:Y$95))),"")</f>
        <v/>
      </c>
      <c r="Z127" s="139" t="str">
        <f>IFERROR(IF($I$69="DOW",IF($E127=5,(((SUMPRODUCT(($H$72:$H$95=$D127)*($G$72:$G$95=$C127)*(Z$72:Z$95))*(SUMPRODUCT(($H$15:$H$21=$H127)*(Z$15:Z$21)))))),(((SUMPRODUCT(($H$72:$H$95=$D127)*($G$72:$G$95=$C127)*(Z$72:Z$95)))-(SUMIFS(Z$99:Z$426,$C$99:$C$426,$C127,$D$99:$D$426,$D127,$E$99:$E$426,5)))*SUMPRODUCT(($H$9:$H$12=$E127)*(Z$9:Z$12)))*SUMPRODUCT(($H$24:$H$30=$H127)*(Z$24:Z$30))),VLOOKUP($E127&amp;$H127,$H$33:Z$67,Z$70,0)/SUM(Z$33:Z$60,IF(DAY(EOMONTH($G127,0))&lt;29,0,VLOOKUP(5&amp;TEXT(DATE(YEAR($G127),MONTH($G127),29),"ddd"),$H$33:Z$67,Z$70,0)),IF(DAY(EOMONTH($G127,0))&lt;30,0,VLOOKUP(5&amp;TEXT(DATE(YEAR($G127),MONTH($G127),30),"ddd"),$H$33:Z$67,Z$70,0)),IF(DAY(EOMONTH($G127,0))&lt;31,0,VLOOKUP(5&amp;TEXT(DATE(YEAR($G127),MONTH($G127),31),"ddd"),$H$33:Z$67,Z$70,0)))*SUMPRODUCT(($H$72:$H$95=$D127)*($G$72:$G$95=$C127)*(Z$72:Z$95))),"")</f>
        <v/>
      </c>
      <c r="AA127" s="139" t="str">
        <f>IFERROR(IF($I$69="DOW",IF($E127=5,(((SUMPRODUCT(($H$72:$H$95=$D127)*($G$72:$G$95=$C127)*(AA$72:AA$95))*(SUMPRODUCT(($H$15:$H$21=$H127)*(AA$15:AA$21)))))),(((SUMPRODUCT(($H$72:$H$95=$D127)*($G$72:$G$95=$C127)*(AA$72:AA$95)))-(SUMIFS(AA$99:AA$426,$C$99:$C$426,$C127,$D$99:$D$426,$D127,$E$99:$E$426,5)))*SUMPRODUCT(($H$9:$H$12=$E127)*(AA$9:AA$12)))*SUMPRODUCT(($H$24:$H$30=$H127)*(AA$24:AA$30))),VLOOKUP($E127&amp;$H127,$H$33:AA$67,AA$70,0)/SUM(AA$33:AA$60,IF(DAY(EOMONTH($G127,0))&lt;29,0,VLOOKUP(5&amp;TEXT(DATE(YEAR($G127),MONTH($G127),29),"ddd"),$H$33:AA$67,AA$70,0)),IF(DAY(EOMONTH($G127,0))&lt;30,0,VLOOKUP(5&amp;TEXT(DATE(YEAR($G127),MONTH($G127),30),"ddd"),$H$33:AA$67,AA$70,0)),IF(DAY(EOMONTH($G127,0))&lt;31,0,VLOOKUP(5&amp;TEXT(DATE(YEAR($G127),MONTH($G127),31),"ddd"),$H$33:AA$67,AA$70,0)))*SUMPRODUCT(($H$72:$H$95=$D127)*($G$72:$G$95=$C127)*(AA$72:AA$95))),"")</f>
        <v/>
      </c>
      <c r="AB127" s="139" t="str">
        <f>IFERROR(IF($I$69="DOW",IF($E127=5,(((SUMPRODUCT(($H$72:$H$95=$D127)*($G$72:$G$95=$C127)*(AB$72:AB$95))*(SUMPRODUCT(($H$15:$H$21=$H127)*(AB$15:AB$21)))))),(((SUMPRODUCT(($H$72:$H$95=$D127)*($G$72:$G$95=$C127)*(AB$72:AB$95)))-(SUMIFS(AB$99:AB$426,$C$99:$C$426,$C127,$D$99:$D$426,$D127,$E$99:$E$426,5)))*SUMPRODUCT(($H$9:$H$12=$E127)*(AB$9:AB$12)))*SUMPRODUCT(($H$24:$H$30=$H127)*(AB$24:AB$30))),VLOOKUP($E127&amp;$H127,$H$33:AB$67,AB$70,0)/SUM(AB$33:AB$60,IF(DAY(EOMONTH($G127,0))&lt;29,0,VLOOKUP(5&amp;TEXT(DATE(YEAR($G127),MONTH($G127),29),"ddd"),$H$33:AB$67,AB$70,0)),IF(DAY(EOMONTH($G127,0))&lt;30,0,VLOOKUP(5&amp;TEXT(DATE(YEAR($G127),MONTH($G127),30),"ddd"),$H$33:AB$67,AB$70,0)),IF(DAY(EOMONTH($G127,0))&lt;31,0,VLOOKUP(5&amp;TEXT(DATE(YEAR($G127),MONTH($G127),31),"ddd"),$H$33:AB$67,AB$70,0)))*SUMPRODUCT(($H$72:$H$95=$D127)*($G$72:$G$95=$C127)*(AB$72:AB$95))),"")</f>
        <v/>
      </c>
      <c r="AC127" s="236"/>
      <c r="AE127" s="205"/>
      <c r="AF127" s="139"/>
      <c r="AG127" s="139"/>
      <c r="AH127" s="139"/>
      <c r="AI127" s="139"/>
      <c r="AJ127" s="139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  <c r="AU127" s="139"/>
      <c r="AV127" s="139"/>
      <c r="AW127" s="139"/>
      <c r="AX127" s="139"/>
      <c r="AY127" s="236"/>
      <c r="BA127" s="209">
        <f t="shared" si="23"/>
        <v>200.14694065494615</v>
      </c>
      <c r="BB127" s="180">
        <f t="shared" si="24"/>
        <v>251.6465689210649</v>
      </c>
      <c r="BC127" s="180">
        <f t="shared" si="25"/>
        <v>111.83621383810942</v>
      </c>
      <c r="BD127" s="180">
        <f t="shared" si="26"/>
        <v>21.278550808977712</v>
      </c>
      <c r="BE127" s="180">
        <f t="shared" si="27"/>
        <v>359.60012890894313</v>
      </c>
      <c r="BF127" s="180">
        <f t="shared" si="28"/>
        <v>88.618596303511509</v>
      </c>
      <c r="BG127" s="180">
        <f t="shared" si="29"/>
        <v>217.74780079375631</v>
      </c>
      <c r="BH127" s="180">
        <f t="shared" si="30"/>
        <v>1957.973937648637</v>
      </c>
      <c r="BI127" s="180">
        <f t="shared" si="31"/>
        <v>1872.2285250710424</v>
      </c>
      <c r="BJ127" s="180">
        <f t="shared" si="67"/>
        <v>137.00706382842276</v>
      </c>
      <c r="BK127" s="180">
        <f t="shared" si="32"/>
        <v>77.305894079003352</v>
      </c>
      <c r="BL127" s="180">
        <f t="shared" si="33"/>
        <v>107.09610328575131</v>
      </c>
      <c r="BM127" s="180">
        <f t="shared" si="34"/>
        <v>0</v>
      </c>
      <c r="BN127" s="180">
        <f t="shared" si="35"/>
        <v>0</v>
      </c>
      <c r="BO127" s="180">
        <f t="shared" si="36"/>
        <v>136.99085742371821</v>
      </c>
      <c r="BP127" s="180">
        <f t="shared" si="37"/>
        <v>79.244005905784206</v>
      </c>
      <c r="BQ127" s="180">
        <f t="shared" si="38"/>
        <v>0</v>
      </c>
      <c r="BR127" s="180">
        <f t="shared" si="39"/>
        <v>0</v>
      </c>
      <c r="BS127" s="180">
        <f t="shared" si="40"/>
        <v>0</v>
      </c>
      <c r="BT127" s="180">
        <f t="shared" si="41"/>
        <v>0</v>
      </c>
      <c r="BV127" s="214">
        <f t="shared" si="68"/>
        <v>42672</v>
      </c>
      <c r="BW127" s="175" t="str">
        <f t="shared" si="69"/>
        <v>Oct</v>
      </c>
      <c r="BX127" s="175">
        <f t="shared" si="70"/>
        <v>2016</v>
      </c>
      <c r="BY127" s="176">
        <f t="shared" si="42"/>
        <v>200.6571430621151</v>
      </c>
      <c r="BZ127" s="176">
        <f t="shared" si="43"/>
        <v>252.75707914728932</v>
      </c>
      <c r="CA127" s="176">
        <f t="shared" si="44"/>
        <v>109.64576147403855</v>
      </c>
      <c r="CB127" s="176">
        <f t="shared" si="45"/>
        <v>21.30429404550425</v>
      </c>
      <c r="CC127" s="176">
        <f t="shared" si="46"/>
        <v>354.62289973533024</v>
      </c>
      <c r="CD127" s="176">
        <f t="shared" si="47"/>
        <v>87.240227636404668</v>
      </c>
      <c r="CE127" s="176">
        <f t="shared" si="48"/>
        <v>217.74780079375637</v>
      </c>
      <c r="CF127" s="176">
        <f t="shared" si="49"/>
        <v>1974.1962579055016</v>
      </c>
      <c r="CG127" s="176">
        <f t="shared" si="50"/>
        <v>1862.7562500629533</v>
      </c>
      <c r="CH127" s="176">
        <f t="shared" si="51"/>
        <v>137.00706382842273</v>
      </c>
      <c r="CI127" s="176">
        <f t="shared" si="52"/>
        <v>77.305894079003366</v>
      </c>
      <c r="CJ127" s="176">
        <f t="shared" si="53"/>
        <v>107.09610328575133</v>
      </c>
      <c r="CK127" s="176">
        <f t="shared" si="54"/>
        <v>0</v>
      </c>
      <c r="CL127" s="176">
        <f t="shared" si="55"/>
        <v>0</v>
      </c>
      <c r="CM127" s="176">
        <f t="shared" si="56"/>
        <v>138.17229732244923</v>
      </c>
      <c r="CN127" s="176">
        <f t="shared" si="57"/>
        <v>79.03731405517054</v>
      </c>
      <c r="CO127" s="176">
        <f t="shared" si="58"/>
        <v>0</v>
      </c>
      <c r="CP127" s="176">
        <f t="shared" si="59"/>
        <v>0</v>
      </c>
      <c r="CQ127" s="176">
        <f t="shared" si="60"/>
        <v>0</v>
      </c>
      <c r="CR127" s="215">
        <f t="shared" si="61"/>
        <v>0</v>
      </c>
    </row>
    <row r="128" spans="1:16384" s="167" customFormat="1" ht="16.5" customHeight="1" outlineLevel="1" x14ac:dyDescent="0.25">
      <c r="A128" s="6"/>
      <c r="B128" s="197">
        <f t="shared" si="62"/>
        <v>42673</v>
      </c>
      <c r="C128" s="108">
        <f t="shared" si="63"/>
        <v>2016</v>
      </c>
      <c r="D128" s="109" t="str">
        <f t="shared" si="22"/>
        <v>Oct</v>
      </c>
      <c r="E128" s="109">
        <f t="shared" si="64"/>
        <v>5</v>
      </c>
      <c r="F128" s="109">
        <f t="shared" si="65"/>
        <v>45</v>
      </c>
      <c r="G128" s="110">
        <f t="shared" si="71"/>
        <v>42673</v>
      </c>
      <c r="H128" s="109" t="str">
        <f t="shared" si="66"/>
        <v>Sun</v>
      </c>
      <c r="I128" s="139">
        <f>IFERROR(IF($I$69="DOW",IF($E128=5,(((SUMPRODUCT(($H$72:$H$95=$D128)*($G$72:$G$95=$C128)*(I$72:I$95))*(SUMPRODUCT(($H$15:$H$21=$H128)*(I$15:I$21)))))),(((SUMPRODUCT(($H$72:$H$95=$D128)*($G$72:$G$95=$C128)*(I$72:I$95)))-(SUMIFS(I$99:I$426,$C$99:$C$426,$C128,$D$99:$D$426,$D128,$E$99:$E$426,5)))*SUMPRODUCT(($H$9:$H$12=$E128)*(I$9:I$12)))*SUMPRODUCT(($H$24:$H$30=$H128)*(I$24:I$30))),VLOOKUP($E128&amp;$H128,$H$33:I$67,I$70,0)/SUM(I$33:I$60,IF(DAY(EOMONTH($G128,0))&lt;29,0,VLOOKUP(5&amp;TEXT(DATE(YEAR($G128),MONTH($G128),29),"ddd"),$H$33:I$67,I$70,0)),IF(DAY(EOMONTH($G128,0))&lt;30,0,VLOOKUP(5&amp;TEXT(DATE(YEAR($G128),MONTH($G128),30),"ddd"),$H$33:I$67,I$70,0)),IF(DAY(EOMONTH($G128,0))&lt;31,0,VLOOKUP(5&amp;TEXT(DATE(YEAR($G128),MONTH($G128),31),"ddd"),$H$33:I$67,I$70,0)))*SUMPRODUCT(($H$72:$H$95=$D128)*($G$72:$G$95=$C128)*(I$72:I$95))),"")</f>
        <v>199.31050869590371</v>
      </c>
      <c r="J128" s="139">
        <f>IFERROR(IF($I$69="DOW",IF($E128=5,(((SUMPRODUCT(($H$72:$H$95=$D128)*($G$72:$G$95=$C128)*(J$72:J$95))*(SUMPRODUCT(($H$15:$H$21=$H128)*(J$15:J$21)))))),(((SUMPRODUCT(($H$72:$H$95=$D128)*($G$72:$G$95=$C128)*(J$72:J$95)))-(SUMIFS(J$99:J$426,$C$99:$C$426,$C128,$D$99:$D$426,$D128,$E$99:$E$426,5)))*SUMPRODUCT(($H$9:$H$12=$E128)*(J$9:J$12)))*SUMPRODUCT(($H$24:$H$30=$H128)*(J$24:J$30))),VLOOKUP($E128&amp;$H128,$H$33:J$67,J$70,0)/SUM(J$33:J$60,IF(DAY(EOMONTH($G128,0))&lt;29,0,VLOOKUP(5&amp;TEXT(DATE(YEAR($G128),MONTH($G128),29),"ddd"),$H$33:J$67,J$70,0)),IF(DAY(EOMONTH($G128,0))&lt;30,0,VLOOKUP(5&amp;TEXT(DATE(YEAR($G128),MONTH($G128),30),"ddd"),$H$33:J$67,J$70,0)),IF(DAY(EOMONTH($G128,0))&lt;31,0,VLOOKUP(5&amp;TEXT(DATE(YEAR($G128),MONTH($G128),31),"ddd"),$H$33:J$67,J$70,0)))*SUMPRODUCT(($H$72:$H$95=$D128)*($G$72:$G$95=$C128)*(J$72:J$95))),"")</f>
        <v>192.9446873357366</v>
      </c>
      <c r="K128" s="139">
        <f>IFERROR(IF($I$69="DOW",IF($E128=5,(((SUMPRODUCT(($H$72:$H$95=$D128)*($G$72:$G$95=$C128)*(K$72:K$95))*(SUMPRODUCT(($H$15:$H$21=$H128)*(K$15:K$21)))))),(((SUMPRODUCT(($H$72:$H$95=$D128)*($G$72:$G$95=$C128)*(K$72:K$95)))-(SUMIFS(K$99:K$426,$C$99:$C$426,$C128,$D$99:$D$426,$D128,$E$99:$E$426,5)))*SUMPRODUCT(($H$9:$H$12=$E128)*(K$9:K$12)))*SUMPRODUCT(($H$24:$H$30=$H128)*(K$24:K$30))),VLOOKUP($E128&amp;$H128,$H$33:K$67,K$70,0)/SUM(K$33:K$60,IF(DAY(EOMONTH($G128,0))&lt;29,0,VLOOKUP(5&amp;TEXT(DATE(YEAR($G128),MONTH($G128),29),"ddd"),$H$33:K$67,K$70,0)),IF(DAY(EOMONTH($G128,0))&lt;30,0,VLOOKUP(5&amp;TEXT(DATE(YEAR($G128),MONTH($G128),30),"ddd"),$H$33:K$67,K$70,0)),IF(DAY(EOMONTH($G128,0))&lt;31,0,VLOOKUP(5&amp;TEXT(DATE(YEAR($G128),MONTH($G128),31),"ddd"),$H$33:K$67,K$70,0)))*SUMPRODUCT(($H$72:$H$95=$D128)*($G$72:$G$95=$C128)*(K$72:K$95))),"")</f>
        <v>110.43104594943767</v>
      </c>
      <c r="L128" s="139">
        <f>IFERROR(IF($I$69="DOW",IF($E128=5,(((SUMPRODUCT(($H$72:$H$95=$D128)*($G$72:$G$95=$C128)*(L$72:L$95))*(SUMPRODUCT(($H$15:$H$21=$H128)*(L$15:L$21)))))),(((SUMPRODUCT(($H$72:$H$95=$D128)*($G$72:$G$95=$C128)*(L$72:L$95)))-(SUMIFS(L$99:L$426,$C$99:$C$426,$C128,$D$99:$D$426,$D128,$E$99:$E$426,5)))*SUMPRODUCT(($H$9:$H$12=$E128)*(L$9:L$12)))*SUMPRODUCT(($H$24:$H$30=$H128)*(L$24:L$30))),VLOOKUP($E128&amp;$H128,$H$33:L$67,L$70,0)/SUM(L$33:L$60,IF(DAY(EOMONTH($G128,0))&lt;29,0,VLOOKUP(5&amp;TEXT(DATE(YEAR($G128),MONTH($G128),29),"ddd"),$H$33:L$67,L$70,0)),IF(DAY(EOMONTH($G128,0))&lt;30,0,VLOOKUP(5&amp;TEXT(DATE(YEAR($G128),MONTH($G128),30),"ddd"),$H$33:L$67,L$70,0)),IF(DAY(EOMONTH($G128,0))&lt;31,0,VLOOKUP(5&amp;TEXT(DATE(YEAR($G128),MONTH($G128),31),"ddd"),$H$33:L$67,L$70,0)))*SUMPRODUCT(($H$72:$H$95=$D128)*($G$72:$G$95=$C128)*(L$72:L$95))),"")</f>
        <v>24.802649648156411</v>
      </c>
      <c r="M128" s="139">
        <f>IFERROR(IF($I$69="DOW",IF($E128=5,(((SUMPRODUCT(($H$72:$H$95=$D128)*($G$72:$G$95=$C128)*(M$72:M$95))*(SUMPRODUCT(($H$15:$H$21=$H128)*(M$15:M$21)))))),(((SUMPRODUCT(($H$72:$H$95=$D128)*($G$72:$G$95=$C128)*(M$72:M$95)))-(SUMIFS(M$99:M$426,$C$99:$C$426,$C128,$D$99:$D$426,$D128,$E$99:$E$426,5)))*SUMPRODUCT(($H$9:$H$12=$E128)*(M$9:M$12)))*SUMPRODUCT(($H$24:$H$30=$H128)*(M$24:M$30))),VLOOKUP($E128&amp;$H128,$H$33:M$67,M$70,0)/SUM(M$33:M$60,IF(DAY(EOMONTH($G128,0))&lt;29,0,VLOOKUP(5&amp;TEXT(DATE(YEAR($G128),MONTH($G128),29),"ddd"),$H$33:M$67,M$70,0)),IF(DAY(EOMONTH($G128,0))&lt;30,0,VLOOKUP(5&amp;TEXT(DATE(YEAR($G128),MONTH($G128),30),"ddd"),$H$33:M$67,M$70,0)),IF(DAY(EOMONTH($G128,0))&lt;31,0,VLOOKUP(5&amp;TEXT(DATE(YEAR($G128),MONTH($G128),31),"ddd"),$H$33:M$67,M$70,0)))*SUMPRODUCT(($H$72:$H$95=$D128)*($G$72:$G$95=$C128)*(M$72:M$95))),"")</f>
        <v>311.14919034306683</v>
      </c>
      <c r="N128" s="139">
        <f>IFERROR(IF($I$69="DOW",IF($E128=5,(((SUMPRODUCT(($H$72:$H$95=$D128)*($G$72:$G$95=$C128)*(N$72:N$95))*(SUMPRODUCT(($H$15:$H$21=$H128)*(N$15:N$21)))))),(((SUMPRODUCT(($H$72:$H$95=$D128)*($G$72:$G$95=$C128)*(N$72:N$95)))-(SUMIFS(N$99:N$426,$C$99:$C$426,$C128,$D$99:$D$426,$D128,$E$99:$E$426,5)))*SUMPRODUCT(($H$9:$H$12=$E128)*(N$9:N$12)))*SUMPRODUCT(($H$24:$H$30=$H128)*(N$24:N$30))),VLOOKUP($E128&amp;$H128,$H$33:N$67,N$70,0)/SUM(N$33:N$60,IF(DAY(EOMONTH($G128,0))&lt;29,0,VLOOKUP(5&amp;TEXT(DATE(YEAR($G128),MONTH($G128),29),"ddd"),$H$33:N$67,N$70,0)),IF(DAY(EOMONTH($G128,0))&lt;30,0,VLOOKUP(5&amp;TEXT(DATE(YEAR($G128),MONTH($G128),30),"ddd"),$H$33:N$67,N$70,0)),IF(DAY(EOMONTH($G128,0))&lt;31,0,VLOOKUP(5&amp;TEXT(DATE(YEAR($G128),MONTH($G128),31),"ddd"),$H$33:N$67,N$70,0)))*SUMPRODUCT(($H$72:$H$95=$D128)*($G$72:$G$95=$C128)*(N$72:N$95))),"")</f>
        <v>75.59502009426113</v>
      </c>
      <c r="O128" s="139">
        <f>IFERROR(IF($I$69="DOW",IF($E128=5,(((SUMPRODUCT(($H$72:$H$95=$D128)*($G$72:$G$95=$C128)*(O$72:O$95))*(SUMPRODUCT(($H$15:$H$21=$H128)*(O$15:O$21)))))),(((SUMPRODUCT(($H$72:$H$95=$D128)*($G$72:$G$95=$C128)*(O$72:O$95)))-(SUMIFS(O$99:O$426,$C$99:$C$426,$C128,$D$99:$D$426,$D128,$E$99:$E$426,5)))*SUMPRODUCT(($H$9:$H$12=$E128)*(O$9:O$12)))*SUMPRODUCT(($H$24:$H$30=$H128)*(O$24:O$30))),VLOOKUP($E128&amp;$H128,$H$33:O$67,O$70,0)/SUM(O$33:O$60,IF(DAY(EOMONTH($G128,0))&lt;29,0,VLOOKUP(5&amp;TEXT(DATE(YEAR($G128),MONTH($G128),29),"ddd"),$H$33:O$67,O$70,0)),IF(DAY(EOMONTH($G128,0))&lt;30,0,VLOOKUP(5&amp;TEXT(DATE(YEAR($G128),MONTH($G128),30),"ddd"),$H$33:O$67,O$70,0)),IF(DAY(EOMONTH($G128,0))&lt;31,0,VLOOKUP(5&amp;TEXT(DATE(YEAR($G128),MONTH($G128),31),"ddd"),$H$33:O$67,O$70,0)))*SUMPRODUCT(($H$72:$H$95=$D128)*($G$72:$G$95=$C128)*(O$72:O$95))),"")</f>
        <v>245.92388137283058</v>
      </c>
      <c r="P128" s="139">
        <f>IFERROR(IF($I$69="DOW",IF($E128=5,(((SUMPRODUCT(($H$72:$H$95=$D128)*($G$72:$G$95=$C128)*(P$72:P$95))*(SUMPRODUCT(($H$15:$H$21=$H128)*(P$15:P$21)))))),(((SUMPRODUCT(($H$72:$H$95=$D128)*($G$72:$G$95=$C128)*(P$72:P$95)))-(SUMIFS(P$99:P$426,$C$99:$C$426,$C128,$D$99:$D$426,$D128,$E$99:$E$426,5)))*SUMPRODUCT(($H$9:$H$12=$E128)*(P$9:P$12)))*SUMPRODUCT(($H$24:$H$30=$H128)*(P$24:P$30))),VLOOKUP($E128&amp;$H128,$H$33:P$67,P$70,0)/SUM(P$33:P$60,IF(DAY(EOMONTH($G128,0))&lt;29,0,VLOOKUP(5&amp;TEXT(DATE(YEAR($G128),MONTH($G128),29),"ddd"),$H$33:P$67,P$70,0)),IF(DAY(EOMONTH($G128,0))&lt;30,0,VLOOKUP(5&amp;TEXT(DATE(YEAR($G128),MONTH($G128),30),"ddd"),$H$33:P$67,P$70,0)),IF(DAY(EOMONTH($G128,0))&lt;31,0,VLOOKUP(5&amp;TEXT(DATE(YEAR($G128),MONTH($G128),31),"ddd"),$H$33:P$67,P$70,0)))*SUMPRODUCT(($H$72:$H$95=$D128)*($G$72:$G$95=$C128)*(P$72:P$95))),"")</f>
        <v>1635.1274659652306</v>
      </c>
      <c r="Q128" s="139">
        <f>IFERROR(IF($I$69="DOW",IF($E128=5,(((SUMPRODUCT(($H$72:$H$95=$D128)*($G$72:$G$95=$C128)*(Q$72:Q$95))*(SUMPRODUCT(($H$15:$H$21=$H128)*(Q$15:Q$21)))))),(((SUMPRODUCT(($H$72:$H$95=$D128)*($G$72:$G$95=$C128)*(Q$72:Q$95)))-(SUMIFS(Q$99:Q$426,$C$99:$C$426,$C128,$D$99:$D$426,$D128,$E$99:$E$426,5)))*SUMPRODUCT(($H$9:$H$12=$E128)*(Q$9:Q$12)))*SUMPRODUCT(($H$24:$H$30=$H128)*(Q$24:Q$30))),VLOOKUP($E128&amp;$H128,$H$33:Q$67,Q$70,0)/SUM(Q$33:Q$60,IF(DAY(EOMONTH($G128,0))&lt;29,0,VLOOKUP(5&amp;TEXT(DATE(YEAR($G128),MONTH($G128),29),"ddd"),$H$33:Q$67,Q$70,0)),IF(DAY(EOMONTH($G128,0))&lt;30,0,VLOOKUP(5&amp;TEXT(DATE(YEAR($G128),MONTH($G128),30),"ddd"),$H$33:Q$67,Q$70,0)),IF(DAY(EOMONTH($G128,0))&lt;31,0,VLOOKUP(5&amp;TEXT(DATE(YEAR($G128),MONTH($G128),31),"ddd"),$H$33:Q$67,Q$70,0)))*SUMPRODUCT(($H$72:$H$95=$D128)*($G$72:$G$95=$C128)*(Q$72:Q$95))),"")</f>
        <v>1618.9503146962927</v>
      </c>
      <c r="R128" s="139">
        <f>IFERROR(IF($I$69="DOW",IF($E128=5,(((SUMPRODUCT(($H$72:$H$95=$D128)*($G$72:$G$95=$C128)*(R$72:R$95))*(SUMPRODUCT(($H$15:$H$21=$H128)*(R$15:R$21)))))),(((SUMPRODUCT(($H$72:$H$95=$D128)*($G$72:$G$95=$C128)*(R$72:R$95)))-(SUMIFS(R$99:R$426,$C$99:$C$426,$C128,$D$99:$D$426,$D128,$E$99:$E$426,5)))*SUMPRODUCT(($H$9:$H$12=$E128)*(R$9:R$12)))*SUMPRODUCT(($H$24:$H$30=$H128)*(R$24:R$30))),VLOOKUP($E128&amp;$H128,$H$33:R$67,R$70,0)/SUM(R$33:R$60,IF(DAY(EOMONTH($G128,0))&lt;29,0,VLOOKUP(5&amp;TEXT(DATE(YEAR($G128),MONTH($G128),29),"ddd"),$H$33:R$67,R$70,0)),IF(DAY(EOMONTH($G128,0))&lt;30,0,VLOOKUP(5&amp;TEXT(DATE(YEAR($G128),MONTH($G128),30),"ddd"),$H$33:R$67,R$70,0)),IF(DAY(EOMONTH($G128,0))&lt;31,0,VLOOKUP(5&amp;TEXT(DATE(YEAR($G128),MONTH($G128),31),"ddd"),$H$33:R$67,R$70,0)))*SUMPRODUCT(($H$72:$H$95=$D128)*($G$72:$G$95=$C128)*(R$72:R$95))),"")</f>
        <v>127.43760322048072</v>
      </c>
      <c r="S128" s="139">
        <f>IFERROR(IF($I$69="DOW",IF($E128=5,(((SUMPRODUCT(($H$72:$H$95=$D128)*($G$72:$G$95=$C128)*(S$72:S$95))*(SUMPRODUCT(($H$15:$H$21=$H128)*(S$15:S$21)))))),(((SUMPRODUCT(($H$72:$H$95=$D128)*($G$72:$G$95=$C128)*(S$72:S$95)))-(SUMIFS(S$99:S$426,$C$99:$C$426,$C128,$D$99:$D$426,$D128,$E$99:$E$426,5)))*SUMPRODUCT(($H$9:$H$12=$E128)*(S$9:S$12)))*SUMPRODUCT(($H$24:$H$30=$H128)*(S$24:S$30))),VLOOKUP($E128&amp;$H128,$H$33:S$67,S$70,0)/SUM(S$33:S$60,IF(DAY(EOMONTH($G128,0))&lt;29,0,VLOOKUP(5&amp;TEXT(DATE(YEAR($G128),MONTH($G128),29),"ddd"),$H$33:S$67,S$70,0)),IF(DAY(EOMONTH($G128,0))&lt;30,0,VLOOKUP(5&amp;TEXT(DATE(YEAR($G128),MONTH($G128),30),"ddd"),$H$33:S$67,S$70,0)),IF(DAY(EOMONTH($G128,0))&lt;31,0,VLOOKUP(5&amp;TEXT(DATE(YEAR($G128),MONTH($G128),31),"ddd"),$H$33:S$67,S$70,0)))*SUMPRODUCT(($H$72:$H$95=$D128)*($G$72:$G$95=$C128)*(S$72:S$95))),"")</f>
        <v>60.432982089829004</v>
      </c>
      <c r="T128" s="139">
        <f>IFERROR(IF($I$69="DOW",IF($E128=5,(((SUMPRODUCT(($H$72:$H$95=$D128)*($G$72:$G$95=$C128)*(T$72:T$95))*(SUMPRODUCT(($H$15:$H$21=$H128)*(T$15:T$21)))))),(((SUMPRODUCT(($H$72:$H$95=$D128)*($G$72:$G$95=$C128)*(T$72:T$95)))-(SUMIFS(T$99:T$426,$C$99:$C$426,$C128,$D$99:$D$426,$D128,$E$99:$E$426,5)))*SUMPRODUCT(($H$9:$H$12=$E128)*(T$9:T$12)))*SUMPRODUCT(($H$24:$H$30=$H128)*(T$24:T$30))),VLOOKUP($E128&amp;$H128,$H$33:T$67,T$70,0)/SUM(T$33:T$60,IF(DAY(EOMONTH($G128,0))&lt;29,0,VLOOKUP(5&amp;TEXT(DATE(YEAR($G128),MONTH($G128),29),"ddd"),$H$33:T$67,T$70,0)),IF(DAY(EOMONTH($G128,0))&lt;30,0,VLOOKUP(5&amp;TEXT(DATE(YEAR($G128),MONTH($G128),30),"ddd"),$H$33:T$67,T$70,0)),IF(DAY(EOMONTH($G128,0))&lt;31,0,VLOOKUP(5&amp;TEXT(DATE(YEAR($G128),MONTH($G128),31),"ddd"),$H$33:T$67,T$70,0)))*SUMPRODUCT(($H$72:$H$95=$D128)*($G$72:$G$95=$C128)*(T$72:T$95))),"")</f>
        <v>97.644521633976879</v>
      </c>
      <c r="U128" s="139">
        <f>IFERROR(IF($I$69="DOW",IF($E128=5,(((SUMPRODUCT(($H$72:$H$95=$D128)*($G$72:$G$95=$C128)*(U$72:U$95))*(SUMPRODUCT(($H$15:$H$21=$H128)*(U$15:U$21)))))),(((SUMPRODUCT(($H$72:$H$95=$D128)*($G$72:$G$95=$C128)*(U$72:U$95)))-(SUMIFS(U$99:U$426,$C$99:$C$426,$C128,$D$99:$D$426,$D128,$E$99:$E$426,5)))*SUMPRODUCT(($H$9:$H$12=$E128)*(U$9:U$12)))*SUMPRODUCT(($H$24:$H$30=$H128)*(U$24:U$30))),VLOOKUP($E128&amp;$H128,$H$33:U$67,U$70,0)/SUM(U$33:U$60,IF(DAY(EOMONTH($G128,0))&lt;29,0,VLOOKUP(5&amp;TEXT(DATE(YEAR($G128),MONTH($G128),29),"ddd"),$H$33:U$67,U$70,0)),IF(DAY(EOMONTH($G128,0))&lt;30,0,VLOOKUP(5&amp;TEXT(DATE(YEAR($G128),MONTH($G128),30),"ddd"),$H$33:U$67,U$70,0)),IF(DAY(EOMONTH($G128,0))&lt;31,0,VLOOKUP(5&amp;TEXT(DATE(YEAR($G128),MONTH($G128),31),"ddd"),$H$33:U$67,U$70,0)))*SUMPRODUCT(($H$72:$H$95=$D128)*($G$72:$G$95=$C128)*(U$72:U$95))),"")</f>
        <v>0</v>
      </c>
      <c r="V128" s="139">
        <f>IFERROR(IF($I$69="DOW",IF($E128=5,(((SUMPRODUCT(($H$72:$H$95=$D128)*($G$72:$G$95=$C128)*(V$72:V$95))*(SUMPRODUCT(($H$15:$H$21=$H128)*(V$15:V$21)))))),(((SUMPRODUCT(($H$72:$H$95=$D128)*($G$72:$G$95=$C128)*(V$72:V$95)))-(SUMIFS(V$99:V$426,$C$99:$C$426,$C128,$D$99:$D$426,$D128,$E$99:$E$426,5)))*SUMPRODUCT(($H$9:$H$12=$E128)*(V$9:V$12)))*SUMPRODUCT(($H$24:$H$30=$H128)*(V$24:V$30))),VLOOKUP($E128&amp;$H128,$H$33:V$67,V$70,0)/SUM(V$33:V$60,IF(DAY(EOMONTH($G128,0))&lt;29,0,VLOOKUP(5&amp;TEXT(DATE(YEAR($G128),MONTH($G128),29),"ddd"),$H$33:V$67,V$70,0)),IF(DAY(EOMONTH($G128,0))&lt;30,0,VLOOKUP(5&amp;TEXT(DATE(YEAR($G128),MONTH($G128),30),"ddd"),$H$33:V$67,V$70,0)),IF(DAY(EOMONTH($G128,0))&lt;31,0,VLOOKUP(5&amp;TEXT(DATE(YEAR($G128),MONTH($G128),31),"ddd"),$H$33:V$67,V$70,0)))*SUMPRODUCT(($H$72:$H$95=$D128)*($G$72:$G$95=$C128)*(V$72:V$95))),"")</f>
        <v>0</v>
      </c>
      <c r="W128" s="139">
        <f>IFERROR(IF($I$69="DOW",IF($E128=5,(((SUMPRODUCT(($H$72:$H$95=$D128)*($G$72:$G$95=$C128)*(W$72:W$95))*(SUMPRODUCT(($H$15:$H$21=$H128)*(W$15:W$21)))))),(((SUMPRODUCT(($H$72:$H$95=$D128)*($G$72:$G$95=$C128)*(W$72:W$95)))-(SUMIFS(W$99:W$426,$C$99:$C$426,$C128,$D$99:$D$426,$D128,$E$99:$E$426,5)))*SUMPRODUCT(($H$9:$H$12=$E128)*(W$9:W$12)))*SUMPRODUCT(($H$24:$H$30=$H128)*(W$24:W$30))),VLOOKUP($E128&amp;$H128,$H$33:W$67,W$70,0)/SUM(W$33:W$60,IF(DAY(EOMONTH($G128,0))&lt;29,0,VLOOKUP(5&amp;TEXT(DATE(YEAR($G128),MONTH($G128),29),"ddd"),$H$33:W$67,W$70,0)),IF(DAY(EOMONTH($G128,0))&lt;30,0,VLOOKUP(5&amp;TEXT(DATE(YEAR($G128),MONTH($G128),30),"ddd"),$H$33:W$67,W$70,0)),IF(DAY(EOMONTH($G128,0))&lt;31,0,VLOOKUP(5&amp;TEXT(DATE(YEAR($G128),MONTH($G128),31),"ddd"),$H$33:W$67,W$70,0)))*SUMPRODUCT(($H$72:$H$95=$D128)*($G$72:$G$95=$C128)*(W$72:W$95))),"")</f>
        <v>133.80715865873847</v>
      </c>
      <c r="X128" s="139">
        <f>IFERROR(IF($I$69="DOW",IF($E128=5,(((SUMPRODUCT(($H$72:$H$95=$D128)*($G$72:$G$95=$C128)*(X$72:X$95))*(SUMPRODUCT(($H$15:$H$21=$H128)*(X$15:X$21)))))),(((SUMPRODUCT(($H$72:$H$95=$D128)*($G$72:$G$95=$C128)*(X$72:X$95)))-(SUMIFS(X$99:X$426,$C$99:$C$426,$C128,$D$99:$D$426,$D128,$E$99:$E$426,5)))*SUMPRODUCT(($H$9:$H$12=$E128)*(X$9:X$12)))*SUMPRODUCT(($H$24:$H$30=$H128)*(X$24:X$30))),VLOOKUP($E128&amp;$H128,$H$33:X$67,X$70,0)/SUM(X$33:X$60,IF(DAY(EOMONTH($G128,0))&lt;29,0,VLOOKUP(5&amp;TEXT(DATE(YEAR($G128),MONTH($G128),29),"ddd"),$H$33:X$67,X$70,0)),IF(DAY(EOMONTH($G128,0))&lt;30,0,VLOOKUP(5&amp;TEXT(DATE(YEAR($G128),MONTH($G128),30),"ddd"),$H$33:X$67,X$70,0)),IF(DAY(EOMONTH($G128,0))&lt;31,0,VLOOKUP(5&amp;TEXT(DATE(YEAR($G128),MONTH($G128),31),"ddd"),$H$33:X$67,X$70,0)))*SUMPRODUCT(($H$72:$H$95=$D128)*($G$72:$G$95=$C128)*(X$72:X$95))),"")</f>
        <v>62.947648948529128</v>
      </c>
      <c r="Y128" s="139" t="str">
        <f>IFERROR(IF($I$69="DOW",IF($E128=5,(((SUMPRODUCT(($H$72:$H$95=$D128)*($G$72:$G$95=$C128)*(Y$72:Y$95))*(SUMPRODUCT(($H$15:$H$21=$H128)*(Y$15:Y$21)))))),(((SUMPRODUCT(($H$72:$H$95=$D128)*($G$72:$G$95=$C128)*(Y$72:Y$95)))-(SUMIFS(Y$99:Y$426,$C$99:$C$426,$C128,$D$99:$D$426,$D128,$E$99:$E$426,5)))*SUMPRODUCT(($H$9:$H$12=$E128)*(Y$9:Y$12)))*SUMPRODUCT(($H$24:$H$30=$H128)*(Y$24:Y$30))),VLOOKUP($E128&amp;$H128,$H$33:Y$67,Y$70,0)/SUM(Y$33:Y$60,IF(DAY(EOMONTH($G128,0))&lt;29,0,VLOOKUP(5&amp;TEXT(DATE(YEAR($G128),MONTH($G128),29),"ddd"),$H$33:Y$67,Y$70,0)),IF(DAY(EOMONTH($G128,0))&lt;30,0,VLOOKUP(5&amp;TEXT(DATE(YEAR($G128),MONTH($G128),30),"ddd"),$H$33:Y$67,Y$70,0)),IF(DAY(EOMONTH($G128,0))&lt;31,0,VLOOKUP(5&amp;TEXT(DATE(YEAR($G128),MONTH($G128),31),"ddd"),$H$33:Y$67,Y$70,0)))*SUMPRODUCT(($H$72:$H$95=$D128)*($G$72:$G$95=$C128)*(Y$72:Y$95))),"")</f>
        <v/>
      </c>
      <c r="Z128" s="139" t="str">
        <f>IFERROR(IF($I$69="DOW",IF($E128=5,(((SUMPRODUCT(($H$72:$H$95=$D128)*($G$72:$G$95=$C128)*(Z$72:Z$95))*(SUMPRODUCT(($H$15:$H$21=$H128)*(Z$15:Z$21)))))),(((SUMPRODUCT(($H$72:$H$95=$D128)*($G$72:$G$95=$C128)*(Z$72:Z$95)))-(SUMIFS(Z$99:Z$426,$C$99:$C$426,$C128,$D$99:$D$426,$D128,$E$99:$E$426,5)))*SUMPRODUCT(($H$9:$H$12=$E128)*(Z$9:Z$12)))*SUMPRODUCT(($H$24:$H$30=$H128)*(Z$24:Z$30))),VLOOKUP($E128&amp;$H128,$H$33:Z$67,Z$70,0)/SUM(Z$33:Z$60,IF(DAY(EOMONTH($G128,0))&lt;29,0,VLOOKUP(5&amp;TEXT(DATE(YEAR($G128),MONTH($G128),29),"ddd"),$H$33:Z$67,Z$70,0)),IF(DAY(EOMONTH($G128,0))&lt;30,0,VLOOKUP(5&amp;TEXT(DATE(YEAR($G128),MONTH($G128),30),"ddd"),$H$33:Z$67,Z$70,0)),IF(DAY(EOMONTH($G128,0))&lt;31,0,VLOOKUP(5&amp;TEXT(DATE(YEAR($G128),MONTH($G128),31),"ddd"),$H$33:Z$67,Z$70,0)))*SUMPRODUCT(($H$72:$H$95=$D128)*($G$72:$G$95=$C128)*(Z$72:Z$95))),"")</f>
        <v/>
      </c>
      <c r="AA128" s="139" t="str">
        <f>IFERROR(IF($I$69="DOW",IF($E128=5,(((SUMPRODUCT(($H$72:$H$95=$D128)*($G$72:$G$95=$C128)*(AA$72:AA$95))*(SUMPRODUCT(($H$15:$H$21=$H128)*(AA$15:AA$21)))))),(((SUMPRODUCT(($H$72:$H$95=$D128)*($G$72:$G$95=$C128)*(AA$72:AA$95)))-(SUMIFS(AA$99:AA$426,$C$99:$C$426,$C128,$D$99:$D$426,$D128,$E$99:$E$426,5)))*SUMPRODUCT(($H$9:$H$12=$E128)*(AA$9:AA$12)))*SUMPRODUCT(($H$24:$H$30=$H128)*(AA$24:AA$30))),VLOOKUP($E128&amp;$H128,$H$33:AA$67,AA$70,0)/SUM(AA$33:AA$60,IF(DAY(EOMONTH($G128,0))&lt;29,0,VLOOKUP(5&amp;TEXT(DATE(YEAR($G128),MONTH($G128),29),"ddd"),$H$33:AA$67,AA$70,0)),IF(DAY(EOMONTH($G128,0))&lt;30,0,VLOOKUP(5&amp;TEXT(DATE(YEAR($G128),MONTH($G128),30),"ddd"),$H$33:AA$67,AA$70,0)),IF(DAY(EOMONTH($G128,0))&lt;31,0,VLOOKUP(5&amp;TEXT(DATE(YEAR($G128),MONTH($G128),31),"ddd"),$H$33:AA$67,AA$70,0)))*SUMPRODUCT(($H$72:$H$95=$D128)*($G$72:$G$95=$C128)*(AA$72:AA$95))),"")</f>
        <v/>
      </c>
      <c r="AB128" s="139" t="str">
        <f>IFERROR(IF($I$69="DOW",IF($E128=5,(((SUMPRODUCT(($H$72:$H$95=$D128)*($G$72:$G$95=$C128)*(AB$72:AB$95))*(SUMPRODUCT(($H$15:$H$21=$H128)*(AB$15:AB$21)))))),(((SUMPRODUCT(($H$72:$H$95=$D128)*($G$72:$G$95=$C128)*(AB$72:AB$95)))-(SUMIFS(AB$99:AB$426,$C$99:$C$426,$C128,$D$99:$D$426,$D128,$E$99:$E$426,5)))*SUMPRODUCT(($H$9:$H$12=$E128)*(AB$9:AB$12)))*SUMPRODUCT(($H$24:$H$30=$H128)*(AB$24:AB$30))),VLOOKUP($E128&amp;$H128,$H$33:AB$67,AB$70,0)/SUM(AB$33:AB$60,IF(DAY(EOMONTH($G128,0))&lt;29,0,VLOOKUP(5&amp;TEXT(DATE(YEAR($G128),MONTH($G128),29),"ddd"),$H$33:AB$67,AB$70,0)),IF(DAY(EOMONTH($G128,0))&lt;30,0,VLOOKUP(5&amp;TEXT(DATE(YEAR($G128),MONTH($G128),30),"ddd"),$H$33:AB$67,AB$70,0)),IF(DAY(EOMONTH($G128,0))&lt;31,0,VLOOKUP(5&amp;TEXT(DATE(YEAR($G128),MONTH($G128),31),"ddd"),$H$33:AB$67,AB$70,0)))*SUMPRODUCT(($H$72:$H$95=$D128)*($G$72:$G$95=$C128)*(AB$72:AB$95))),"")</f>
        <v/>
      </c>
      <c r="AC128" s="236"/>
      <c r="AD128" s="179"/>
      <c r="AE128" s="205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  <c r="AU128" s="139"/>
      <c r="AV128" s="139"/>
      <c r="AW128" s="139"/>
      <c r="AX128" s="139"/>
      <c r="AY128" s="236"/>
      <c r="AZ128" s="179"/>
      <c r="BA128" s="209">
        <f t="shared" si="23"/>
        <v>199.31050869590371</v>
      </c>
      <c r="BB128" s="180">
        <f t="shared" si="24"/>
        <v>192.9446873357366</v>
      </c>
      <c r="BC128" s="180">
        <f t="shared" si="25"/>
        <v>110.43104594943767</v>
      </c>
      <c r="BD128" s="180">
        <f t="shared" si="26"/>
        <v>24.802649648156411</v>
      </c>
      <c r="BE128" s="180">
        <f t="shared" si="27"/>
        <v>311.14919034306683</v>
      </c>
      <c r="BF128" s="180">
        <f t="shared" si="28"/>
        <v>75.59502009426113</v>
      </c>
      <c r="BG128" s="180">
        <f t="shared" si="29"/>
        <v>245.92388137283058</v>
      </c>
      <c r="BH128" s="180">
        <f t="shared" si="30"/>
        <v>1635.1274659652306</v>
      </c>
      <c r="BI128" s="180">
        <f t="shared" si="31"/>
        <v>1618.9503146962927</v>
      </c>
      <c r="BJ128" s="180">
        <f t="shared" si="67"/>
        <v>127.43760322048072</v>
      </c>
      <c r="BK128" s="180">
        <f t="shared" si="32"/>
        <v>60.432982089829004</v>
      </c>
      <c r="BL128" s="180">
        <f t="shared" si="33"/>
        <v>97.644521633976879</v>
      </c>
      <c r="BM128" s="180">
        <f t="shared" si="34"/>
        <v>0</v>
      </c>
      <c r="BN128" s="180">
        <f t="shared" si="35"/>
        <v>0</v>
      </c>
      <c r="BO128" s="180">
        <f t="shared" si="36"/>
        <v>133.80715865873847</v>
      </c>
      <c r="BP128" s="180">
        <f t="shared" si="37"/>
        <v>62.947648948529128</v>
      </c>
      <c r="BQ128" s="180">
        <f t="shared" si="38"/>
        <v>0</v>
      </c>
      <c r="BR128" s="180">
        <f t="shared" si="39"/>
        <v>0</v>
      </c>
      <c r="BS128" s="180">
        <f t="shared" si="40"/>
        <v>0</v>
      </c>
      <c r="BT128" s="180">
        <f t="shared" si="41"/>
        <v>0</v>
      </c>
      <c r="BU128" s="6"/>
      <c r="BV128" s="214">
        <f t="shared" si="68"/>
        <v>42673</v>
      </c>
      <c r="BW128" s="175" t="str">
        <f t="shared" si="69"/>
        <v>Oct</v>
      </c>
      <c r="BX128" s="175">
        <f t="shared" si="70"/>
        <v>2016</v>
      </c>
      <c r="BY128" s="176">
        <f t="shared" si="42"/>
        <v>199.81857892159869</v>
      </c>
      <c r="BZ128" s="176">
        <f t="shared" si="43"/>
        <v>193.79614757737903</v>
      </c>
      <c r="CA128" s="176">
        <f t="shared" si="44"/>
        <v>108.26811555895681</v>
      </c>
      <c r="CB128" s="176">
        <f t="shared" si="45"/>
        <v>24.83265641328385</v>
      </c>
      <c r="CC128" s="176">
        <f t="shared" si="46"/>
        <v>306.84257112070918</v>
      </c>
      <c r="CD128" s="176">
        <f t="shared" si="47"/>
        <v>74.419219399671334</v>
      </c>
      <c r="CE128" s="176">
        <f t="shared" si="48"/>
        <v>245.92388137283064</v>
      </c>
      <c r="CF128" s="176">
        <f t="shared" si="49"/>
        <v>1648.6749197406054</v>
      </c>
      <c r="CG128" s="176">
        <f t="shared" si="50"/>
        <v>1610.7594649149319</v>
      </c>
      <c r="CH128" s="176">
        <f t="shared" si="51"/>
        <v>127.4376032204807</v>
      </c>
      <c r="CI128" s="176">
        <f t="shared" si="52"/>
        <v>60.432982089829011</v>
      </c>
      <c r="CJ128" s="176">
        <f t="shared" si="53"/>
        <v>97.644521633976893</v>
      </c>
      <c r="CK128" s="176">
        <f t="shared" si="54"/>
        <v>0</v>
      </c>
      <c r="CL128" s="176">
        <f t="shared" si="55"/>
        <v>0</v>
      </c>
      <c r="CM128" s="176">
        <f t="shared" si="56"/>
        <v>134.96114162481555</v>
      </c>
      <c r="CN128" s="176">
        <f t="shared" si="57"/>
        <v>62.783462826131185</v>
      </c>
      <c r="CO128" s="176">
        <f t="shared" si="58"/>
        <v>0</v>
      </c>
      <c r="CP128" s="176">
        <f t="shared" si="59"/>
        <v>0</v>
      </c>
      <c r="CQ128" s="176">
        <f t="shared" si="60"/>
        <v>0</v>
      </c>
      <c r="CR128" s="215">
        <f t="shared" si="61"/>
        <v>0</v>
      </c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  <c r="IR128" s="6"/>
      <c r="IS128" s="6"/>
      <c r="IT128" s="6"/>
      <c r="IU128" s="6"/>
      <c r="IV128" s="6"/>
      <c r="IW128" s="6"/>
      <c r="IX128" s="6"/>
      <c r="IY128" s="6"/>
      <c r="IZ128" s="6"/>
      <c r="JA128" s="6"/>
      <c r="JB128" s="6"/>
      <c r="JC128" s="6"/>
      <c r="JD128" s="6"/>
      <c r="JE128" s="6"/>
      <c r="JF128" s="6"/>
      <c r="JG128" s="6"/>
      <c r="JH128" s="6"/>
      <c r="JI128" s="6"/>
      <c r="JJ128" s="6"/>
      <c r="JK128" s="6"/>
      <c r="JL128" s="6"/>
      <c r="JM128" s="6"/>
      <c r="JN128" s="6"/>
      <c r="JO128" s="6"/>
      <c r="JP128" s="6"/>
      <c r="JQ128" s="6"/>
      <c r="JR128" s="6"/>
      <c r="JS128" s="6"/>
      <c r="JT128" s="6"/>
      <c r="JU128" s="6"/>
      <c r="JV128" s="6"/>
      <c r="JW128" s="6"/>
      <c r="JX128" s="6"/>
      <c r="JY128" s="6"/>
      <c r="JZ128" s="6"/>
      <c r="KA128" s="6"/>
      <c r="KB128" s="6"/>
      <c r="KC128" s="6"/>
      <c r="KD128" s="6"/>
      <c r="KE128" s="6"/>
      <c r="KF128" s="6"/>
      <c r="KG128" s="6"/>
      <c r="KH128" s="6"/>
      <c r="KI128" s="6"/>
      <c r="KJ128" s="6"/>
      <c r="KK128" s="6"/>
      <c r="KL128" s="6"/>
      <c r="KM128" s="6"/>
      <c r="KN128" s="6"/>
      <c r="KO128" s="6"/>
      <c r="KP128" s="6"/>
      <c r="KQ128" s="6"/>
      <c r="KR128" s="6"/>
      <c r="KS128" s="6"/>
      <c r="KT128" s="6"/>
      <c r="KU128" s="6"/>
      <c r="KV128" s="6"/>
      <c r="KW128" s="6"/>
      <c r="KX128" s="6"/>
      <c r="KY128" s="6"/>
      <c r="KZ128" s="6"/>
      <c r="LA128" s="6"/>
      <c r="LB128" s="6"/>
      <c r="LC128" s="6"/>
      <c r="LD128" s="6"/>
      <c r="LE128" s="6"/>
      <c r="LF128" s="6"/>
      <c r="LG128" s="6"/>
      <c r="LH128" s="6"/>
      <c r="LI128" s="6"/>
      <c r="LJ128" s="6"/>
      <c r="LK128" s="6"/>
      <c r="LL128" s="6"/>
      <c r="LM128" s="6"/>
      <c r="LN128" s="6"/>
      <c r="LO128" s="6"/>
      <c r="LP128" s="6"/>
      <c r="LQ128" s="6"/>
      <c r="LR128" s="6"/>
      <c r="LS128" s="6"/>
      <c r="LT128" s="6"/>
      <c r="LU128" s="6"/>
      <c r="LV128" s="6"/>
      <c r="LW128" s="6"/>
      <c r="LX128" s="6"/>
      <c r="LY128" s="6"/>
      <c r="LZ128" s="6"/>
      <c r="MA128" s="6"/>
      <c r="MB128" s="6"/>
      <c r="MC128" s="6"/>
      <c r="MD128" s="6"/>
      <c r="ME128" s="6"/>
      <c r="MF128" s="6"/>
      <c r="MG128" s="6"/>
      <c r="MH128" s="6"/>
      <c r="MI128" s="6"/>
      <c r="MJ128" s="6"/>
      <c r="MK128" s="6"/>
      <c r="ML128" s="6"/>
      <c r="MM128" s="6"/>
      <c r="MN128" s="6"/>
      <c r="MO128" s="6"/>
      <c r="MP128" s="6"/>
      <c r="MQ128" s="6"/>
      <c r="MR128" s="6"/>
      <c r="MS128" s="6"/>
      <c r="MT128" s="6"/>
      <c r="MU128" s="6"/>
      <c r="MV128" s="6"/>
      <c r="MW128" s="6"/>
      <c r="MX128" s="6"/>
      <c r="MY128" s="6"/>
      <c r="MZ128" s="6"/>
      <c r="NA128" s="6"/>
      <c r="NB128" s="6"/>
      <c r="NC128" s="6"/>
      <c r="ND128" s="6"/>
      <c r="NE128" s="6"/>
      <c r="NF128" s="6"/>
      <c r="NG128" s="6"/>
      <c r="NH128" s="6"/>
      <c r="NI128" s="6"/>
      <c r="NJ128" s="6"/>
      <c r="NK128" s="6"/>
      <c r="NL128" s="6"/>
      <c r="NM128" s="6"/>
      <c r="NN128" s="6"/>
      <c r="NO128" s="6"/>
      <c r="NP128" s="6"/>
      <c r="NQ128" s="6"/>
      <c r="NR128" s="6"/>
      <c r="NS128" s="6"/>
      <c r="NT128" s="6"/>
      <c r="NU128" s="6"/>
      <c r="NV128" s="6"/>
      <c r="NW128" s="6"/>
      <c r="NX128" s="6"/>
      <c r="NY128" s="6"/>
      <c r="NZ128" s="6"/>
      <c r="OA128" s="6"/>
      <c r="OB128" s="6"/>
      <c r="OC128" s="6"/>
      <c r="OD128" s="6"/>
      <c r="OE128" s="6"/>
      <c r="OF128" s="6"/>
      <c r="OG128" s="6"/>
      <c r="OH128" s="6"/>
      <c r="OI128" s="6"/>
      <c r="OJ128" s="6"/>
      <c r="OK128" s="6"/>
      <c r="OL128" s="6"/>
      <c r="OM128" s="6"/>
      <c r="ON128" s="6"/>
      <c r="OO128" s="6"/>
      <c r="OP128" s="6"/>
      <c r="OQ128" s="6"/>
      <c r="OR128" s="6"/>
      <c r="OS128" s="6"/>
      <c r="OT128" s="6"/>
      <c r="OU128" s="6"/>
      <c r="OV128" s="6"/>
      <c r="OW128" s="6"/>
      <c r="OX128" s="6"/>
      <c r="OY128" s="6"/>
      <c r="OZ128" s="6"/>
      <c r="PA128" s="6"/>
      <c r="PB128" s="6"/>
      <c r="PC128" s="6"/>
      <c r="PD128" s="6"/>
      <c r="PE128" s="6"/>
      <c r="PF128" s="6"/>
      <c r="PG128" s="6"/>
      <c r="PH128" s="6"/>
      <c r="PI128" s="6"/>
      <c r="PJ128" s="6"/>
      <c r="PK128" s="6"/>
      <c r="PL128" s="6"/>
      <c r="PM128" s="6"/>
      <c r="PN128" s="6"/>
      <c r="PO128" s="6"/>
      <c r="PP128" s="6"/>
      <c r="PQ128" s="6"/>
      <c r="PR128" s="6"/>
      <c r="PS128" s="6"/>
      <c r="PT128" s="6"/>
      <c r="PU128" s="6"/>
      <c r="PV128" s="6"/>
      <c r="PW128" s="6"/>
      <c r="PX128" s="6"/>
      <c r="PY128" s="6"/>
      <c r="PZ128" s="6"/>
      <c r="QA128" s="6"/>
      <c r="QB128" s="6"/>
      <c r="QC128" s="6"/>
      <c r="QD128" s="6"/>
      <c r="QE128" s="6"/>
      <c r="QF128" s="6"/>
      <c r="QG128" s="6"/>
      <c r="QH128" s="6"/>
      <c r="QI128" s="6"/>
      <c r="QJ128" s="6"/>
      <c r="QK128" s="6"/>
      <c r="QL128" s="6"/>
      <c r="QM128" s="6"/>
      <c r="QN128" s="6"/>
      <c r="QO128" s="6"/>
      <c r="QP128" s="6"/>
      <c r="QQ128" s="6"/>
      <c r="QR128" s="6"/>
      <c r="QS128" s="6"/>
      <c r="QT128" s="6"/>
      <c r="QU128" s="6"/>
      <c r="QV128" s="6"/>
      <c r="QW128" s="6"/>
      <c r="QX128" s="6"/>
      <c r="QY128" s="6"/>
      <c r="QZ128" s="6"/>
      <c r="RA128" s="6"/>
      <c r="RB128" s="6"/>
      <c r="RC128" s="6"/>
      <c r="RD128" s="6"/>
      <c r="RE128" s="6"/>
      <c r="RF128" s="6"/>
      <c r="RG128" s="6"/>
      <c r="RH128" s="6"/>
      <c r="RI128" s="6"/>
      <c r="RJ128" s="6"/>
      <c r="RK128" s="6"/>
      <c r="RL128" s="6"/>
      <c r="RM128" s="6"/>
      <c r="RN128" s="6"/>
      <c r="RO128" s="6"/>
      <c r="RP128" s="6"/>
      <c r="RQ128" s="6"/>
      <c r="RR128" s="6"/>
      <c r="RS128" s="6"/>
      <c r="RT128" s="6"/>
      <c r="RU128" s="6"/>
      <c r="RV128" s="6"/>
      <c r="RW128" s="6"/>
      <c r="RX128" s="6"/>
      <c r="RY128" s="6"/>
      <c r="RZ128" s="6"/>
      <c r="SA128" s="6"/>
      <c r="SB128" s="6"/>
      <c r="SC128" s="6"/>
      <c r="SD128" s="6"/>
      <c r="SE128" s="6"/>
      <c r="SF128" s="6"/>
      <c r="SG128" s="6"/>
      <c r="SH128" s="6"/>
      <c r="SI128" s="6"/>
      <c r="SJ128" s="6"/>
      <c r="SK128" s="6"/>
      <c r="SL128" s="6"/>
      <c r="SM128" s="6"/>
      <c r="SN128" s="6"/>
      <c r="SO128" s="6"/>
      <c r="SP128" s="6"/>
      <c r="SQ128" s="6"/>
      <c r="SR128" s="6"/>
      <c r="SS128" s="6"/>
      <c r="ST128" s="6"/>
      <c r="SU128" s="6"/>
      <c r="SV128" s="6"/>
      <c r="SW128" s="6"/>
      <c r="SX128" s="6"/>
      <c r="SY128" s="6"/>
      <c r="SZ128" s="6"/>
      <c r="TA128" s="6"/>
      <c r="TB128" s="6"/>
      <c r="TC128" s="6"/>
      <c r="TD128" s="6"/>
      <c r="TE128" s="6"/>
      <c r="TF128" s="6"/>
      <c r="TG128" s="6"/>
      <c r="TH128" s="6"/>
      <c r="TI128" s="6"/>
      <c r="TJ128" s="6"/>
      <c r="TK128" s="6"/>
      <c r="TL128" s="6"/>
      <c r="TM128" s="6"/>
      <c r="TN128" s="6"/>
      <c r="TO128" s="6"/>
      <c r="TP128" s="6"/>
      <c r="TQ128" s="6"/>
      <c r="TR128" s="6"/>
      <c r="TS128" s="6"/>
      <c r="TT128" s="6"/>
      <c r="TU128" s="6"/>
      <c r="TV128" s="6"/>
      <c r="TW128" s="6"/>
      <c r="TX128" s="6"/>
      <c r="TY128" s="6"/>
      <c r="TZ128" s="6"/>
      <c r="UA128" s="6"/>
      <c r="UB128" s="6"/>
      <c r="UC128" s="6"/>
      <c r="UD128" s="6"/>
      <c r="UE128" s="6"/>
      <c r="UF128" s="6"/>
      <c r="UG128" s="6"/>
      <c r="UH128" s="6"/>
      <c r="UI128" s="6"/>
      <c r="UJ128" s="6"/>
      <c r="UK128" s="6"/>
      <c r="UL128" s="6"/>
      <c r="UM128" s="6"/>
      <c r="UN128" s="6"/>
      <c r="UO128" s="6"/>
      <c r="UP128" s="6"/>
      <c r="UQ128" s="6"/>
      <c r="UR128" s="6"/>
      <c r="US128" s="6"/>
      <c r="UT128" s="6"/>
      <c r="UU128" s="6"/>
      <c r="UV128" s="6"/>
      <c r="UW128" s="6"/>
      <c r="UX128" s="6"/>
      <c r="UY128" s="6"/>
      <c r="UZ128" s="6"/>
      <c r="VA128" s="6"/>
      <c r="VB128" s="6"/>
      <c r="VC128" s="6"/>
      <c r="VD128" s="6"/>
      <c r="VE128" s="6"/>
      <c r="VF128" s="6"/>
      <c r="VG128" s="6"/>
      <c r="VH128" s="6"/>
      <c r="VI128" s="6"/>
      <c r="VJ128" s="6"/>
      <c r="VK128" s="6"/>
      <c r="VL128" s="6"/>
      <c r="VM128" s="6"/>
      <c r="VN128" s="6"/>
      <c r="VO128" s="6"/>
      <c r="VP128" s="6"/>
      <c r="VQ128" s="6"/>
      <c r="VR128" s="6"/>
      <c r="VS128" s="6"/>
      <c r="VT128" s="6"/>
      <c r="VU128" s="6"/>
      <c r="VV128" s="6"/>
      <c r="VW128" s="6"/>
      <c r="VX128" s="6"/>
      <c r="VY128" s="6"/>
      <c r="VZ128" s="6"/>
      <c r="WA128" s="6"/>
      <c r="WB128" s="6"/>
      <c r="WC128" s="6"/>
      <c r="WD128" s="6"/>
      <c r="WE128" s="6"/>
      <c r="WF128" s="6"/>
      <c r="WG128" s="6"/>
      <c r="WH128" s="6"/>
      <c r="WI128" s="6"/>
      <c r="WJ128" s="6"/>
      <c r="WK128" s="6"/>
      <c r="WL128" s="6"/>
      <c r="WM128" s="6"/>
      <c r="WN128" s="6"/>
      <c r="WO128" s="6"/>
      <c r="WP128" s="6"/>
      <c r="WQ128" s="6"/>
      <c r="WR128" s="6"/>
      <c r="WS128" s="6"/>
      <c r="WT128" s="6"/>
      <c r="WU128" s="6"/>
      <c r="WV128" s="6"/>
      <c r="WW128" s="6"/>
      <c r="WX128" s="6"/>
      <c r="WY128" s="6"/>
      <c r="WZ128" s="6"/>
      <c r="XA128" s="6"/>
      <c r="XB128" s="6"/>
      <c r="XC128" s="6"/>
      <c r="XD128" s="6"/>
      <c r="XE128" s="6"/>
      <c r="XF128" s="6"/>
      <c r="XG128" s="6"/>
      <c r="XH128" s="6"/>
      <c r="XI128" s="6"/>
      <c r="XJ128" s="6"/>
      <c r="XK128" s="6"/>
      <c r="XL128" s="6"/>
      <c r="XM128" s="6"/>
      <c r="XN128" s="6"/>
      <c r="XO128" s="6"/>
      <c r="XP128" s="6"/>
      <c r="XQ128" s="6"/>
      <c r="XR128" s="6"/>
      <c r="XS128" s="6"/>
      <c r="XT128" s="6"/>
      <c r="XU128" s="6"/>
      <c r="XV128" s="6"/>
      <c r="XW128" s="6"/>
      <c r="XX128" s="6"/>
      <c r="XY128" s="6"/>
      <c r="XZ128" s="6"/>
      <c r="YA128" s="6"/>
      <c r="YB128" s="6"/>
      <c r="YC128" s="6"/>
      <c r="YD128" s="6"/>
      <c r="YE128" s="6"/>
      <c r="YF128" s="6"/>
      <c r="YG128" s="6"/>
      <c r="YH128" s="6"/>
      <c r="YI128" s="6"/>
      <c r="YJ128" s="6"/>
      <c r="YK128" s="6"/>
      <c r="YL128" s="6"/>
      <c r="YM128" s="6"/>
      <c r="YN128" s="6"/>
      <c r="YO128" s="6"/>
      <c r="YP128" s="6"/>
      <c r="YQ128" s="6"/>
      <c r="YR128" s="6"/>
      <c r="YS128" s="6"/>
      <c r="YT128" s="6"/>
      <c r="YU128" s="6"/>
      <c r="YV128" s="6"/>
      <c r="YW128" s="6"/>
      <c r="YX128" s="6"/>
      <c r="YY128" s="6"/>
      <c r="YZ128" s="6"/>
      <c r="ZA128" s="6"/>
      <c r="ZB128" s="6"/>
      <c r="ZC128" s="6"/>
      <c r="ZD128" s="6"/>
      <c r="ZE128" s="6"/>
      <c r="ZF128" s="6"/>
      <c r="ZG128" s="6"/>
      <c r="ZH128" s="6"/>
      <c r="ZI128" s="6"/>
      <c r="ZJ128" s="6"/>
      <c r="ZK128" s="6"/>
      <c r="ZL128" s="6"/>
      <c r="ZM128" s="6"/>
      <c r="ZN128" s="6"/>
      <c r="ZO128" s="6"/>
      <c r="ZP128" s="6"/>
      <c r="ZQ128" s="6"/>
      <c r="ZR128" s="6"/>
      <c r="ZS128" s="6"/>
      <c r="ZT128" s="6"/>
      <c r="ZU128" s="6"/>
      <c r="ZV128" s="6"/>
      <c r="ZW128" s="6"/>
      <c r="ZX128" s="6"/>
      <c r="ZY128" s="6"/>
      <c r="ZZ128" s="6"/>
      <c r="AAA128" s="6"/>
      <c r="AAB128" s="6"/>
      <c r="AAC128" s="6"/>
      <c r="AAD128" s="6"/>
      <c r="AAE128" s="6"/>
      <c r="AAF128" s="6"/>
      <c r="AAG128" s="6"/>
      <c r="AAH128" s="6"/>
      <c r="AAI128" s="6"/>
      <c r="AAJ128" s="6"/>
      <c r="AAK128" s="6"/>
      <c r="AAL128" s="6"/>
      <c r="AAM128" s="6"/>
      <c r="AAN128" s="6"/>
      <c r="AAO128" s="6"/>
      <c r="AAP128" s="6"/>
      <c r="AAQ128" s="6"/>
      <c r="AAR128" s="6"/>
      <c r="AAS128" s="6"/>
      <c r="AAT128" s="6"/>
      <c r="AAU128" s="6"/>
      <c r="AAV128" s="6"/>
      <c r="AAW128" s="6"/>
      <c r="AAX128" s="6"/>
      <c r="AAY128" s="6"/>
      <c r="AAZ128" s="6"/>
      <c r="ABA128" s="6"/>
      <c r="ABB128" s="6"/>
      <c r="ABC128" s="6"/>
      <c r="ABD128" s="6"/>
      <c r="ABE128" s="6"/>
      <c r="ABF128" s="6"/>
      <c r="ABG128" s="6"/>
      <c r="ABH128" s="6"/>
      <c r="ABI128" s="6"/>
      <c r="ABJ128" s="6"/>
      <c r="ABK128" s="6"/>
      <c r="ABL128" s="6"/>
      <c r="ABM128" s="6"/>
      <c r="ABN128" s="6"/>
      <c r="ABO128" s="6"/>
      <c r="ABP128" s="6"/>
      <c r="ABQ128" s="6"/>
      <c r="ABR128" s="6"/>
      <c r="ABS128" s="6"/>
      <c r="ABT128" s="6"/>
      <c r="ABU128" s="6"/>
      <c r="ABV128" s="6"/>
      <c r="ABW128" s="6"/>
      <c r="ABX128" s="6"/>
      <c r="ABY128" s="6"/>
      <c r="ABZ128" s="6"/>
      <c r="ACA128" s="6"/>
      <c r="ACB128" s="6"/>
      <c r="ACC128" s="6"/>
      <c r="ACD128" s="6"/>
      <c r="ACE128" s="6"/>
      <c r="ACF128" s="6"/>
      <c r="ACG128" s="6"/>
      <c r="ACH128" s="6"/>
      <c r="ACI128" s="6"/>
      <c r="ACJ128" s="6"/>
      <c r="ACK128" s="6"/>
      <c r="ACL128" s="6"/>
      <c r="ACM128" s="6"/>
      <c r="ACN128" s="6"/>
      <c r="ACO128" s="6"/>
      <c r="ACP128" s="6"/>
      <c r="ACQ128" s="6"/>
      <c r="ACR128" s="6"/>
      <c r="ACS128" s="6"/>
      <c r="ACT128" s="6"/>
      <c r="ACU128" s="6"/>
      <c r="ACV128" s="6"/>
      <c r="ACW128" s="6"/>
      <c r="ACX128" s="6"/>
      <c r="ACY128" s="6"/>
      <c r="ACZ128" s="6"/>
      <c r="ADA128" s="6"/>
      <c r="ADB128" s="6"/>
      <c r="ADC128" s="6"/>
      <c r="ADD128" s="6"/>
      <c r="ADE128" s="6"/>
      <c r="ADF128" s="6"/>
      <c r="ADG128" s="6"/>
      <c r="ADH128" s="6"/>
      <c r="ADI128" s="6"/>
      <c r="ADJ128" s="6"/>
      <c r="ADK128" s="6"/>
      <c r="ADL128" s="6"/>
      <c r="ADM128" s="6"/>
      <c r="ADN128" s="6"/>
      <c r="ADO128" s="6"/>
      <c r="ADP128" s="6"/>
      <c r="ADQ128" s="6"/>
      <c r="ADR128" s="6"/>
      <c r="ADS128" s="6"/>
      <c r="ADT128" s="6"/>
      <c r="ADU128" s="6"/>
      <c r="ADV128" s="6"/>
      <c r="ADW128" s="6"/>
      <c r="ADX128" s="6"/>
      <c r="ADY128" s="6"/>
      <c r="ADZ128" s="6"/>
      <c r="AEA128" s="6"/>
      <c r="AEB128" s="6"/>
      <c r="AEC128" s="6"/>
      <c r="AED128" s="6"/>
      <c r="AEE128" s="6"/>
      <c r="AEF128" s="6"/>
      <c r="AEG128" s="6"/>
      <c r="AEH128" s="6"/>
      <c r="AEI128" s="6"/>
      <c r="AEJ128" s="6"/>
      <c r="AEK128" s="6"/>
      <c r="AEL128" s="6"/>
      <c r="AEM128" s="6"/>
      <c r="AEN128" s="6"/>
      <c r="AEO128" s="6"/>
      <c r="AEP128" s="6"/>
      <c r="AEQ128" s="6"/>
      <c r="AER128" s="6"/>
      <c r="AES128" s="6"/>
      <c r="AET128" s="6"/>
      <c r="AEU128" s="6"/>
      <c r="AEV128" s="6"/>
      <c r="AEW128" s="6"/>
      <c r="AEX128" s="6"/>
      <c r="AEY128" s="6"/>
      <c r="AEZ128" s="6"/>
      <c r="AFA128" s="6"/>
      <c r="AFB128" s="6"/>
      <c r="AFC128" s="6"/>
      <c r="AFD128" s="6"/>
      <c r="AFE128" s="6"/>
      <c r="AFF128" s="6"/>
      <c r="AFG128" s="6"/>
      <c r="AFH128" s="6"/>
      <c r="AFI128" s="6"/>
      <c r="AFJ128" s="6"/>
      <c r="AFK128" s="6"/>
      <c r="AFL128" s="6"/>
      <c r="AFM128" s="6"/>
      <c r="AFN128" s="6"/>
      <c r="AFO128" s="6"/>
      <c r="AFP128" s="6"/>
      <c r="AFQ128" s="6"/>
      <c r="AFR128" s="6"/>
      <c r="AFS128" s="6"/>
      <c r="AFT128" s="6"/>
      <c r="AFU128" s="6"/>
      <c r="AFV128" s="6"/>
      <c r="AFW128" s="6"/>
      <c r="AFX128" s="6"/>
      <c r="AFY128" s="6"/>
      <c r="AFZ128" s="6"/>
      <c r="AGA128" s="6"/>
      <c r="AGB128" s="6"/>
      <c r="AGC128" s="6"/>
      <c r="AGD128" s="6"/>
      <c r="AGE128" s="6"/>
      <c r="AGF128" s="6"/>
      <c r="AGG128" s="6"/>
      <c r="AGH128" s="6"/>
      <c r="AGI128" s="6"/>
      <c r="AGJ128" s="6"/>
      <c r="AGK128" s="6"/>
      <c r="AGL128" s="6"/>
      <c r="AGM128" s="6"/>
      <c r="AGN128" s="6"/>
      <c r="AGO128" s="6"/>
      <c r="AGP128" s="6"/>
      <c r="AGQ128" s="6"/>
      <c r="AGR128" s="6"/>
      <c r="AGS128" s="6"/>
      <c r="AGT128" s="6"/>
      <c r="AGU128" s="6"/>
      <c r="AGV128" s="6"/>
      <c r="AGW128" s="6"/>
      <c r="AGX128" s="6"/>
      <c r="AGY128" s="6"/>
      <c r="AGZ128" s="6"/>
      <c r="AHA128" s="6"/>
      <c r="AHB128" s="6"/>
      <c r="AHC128" s="6"/>
      <c r="AHD128" s="6"/>
      <c r="AHE128" s="6"/>
      <c r="AHF128" s="6"/>
      <c r="AHG128" s="6"/>
      <c r="AHH128" s="6"/>
      <c r="AHI128" s="6"/>
      <c r="AHJ128" s="6"/>
      <c r="AHK128" s="6"/>
      <c r="AHL128" s="6"/>
      <c r="AHM128" s="6"/>
      <c r="AHN128" s="6"/>
      <c r="AHO128" s="6"/>
      <c r="AHP128" s="6"/>
      <c r="AHQ128" s="6"/>
      <c r="AHR128" s="6"/>
      <c r="AHS128" s="6"/>
      <c r="AHT128" s="6"/>
      <c r="AHU128" s="6"/>
      <c r="AHV128" s="6"/>
      <c r="AHW128" s="6"/>
      <c r="AHX128" s="6"/>
      <c r="AHY128" s="6"/>
      <c r="AHZ128" s="6"/>
      <c r="AIA128" s="6"/>
      <c r="AIB128" s="6"/>
      <c r="AIC128" s="6"/>
      <c r="AID128" s="6"/>
      <c r="AIE128" s="6"/>
      <c r="AIF128" s="6"/>
      <c r="AIG128" s="6"/>
      <c r="AIH128" s="6"/>
      <c r="AII128" s="6"/>
      <c r="AIJ128" s="6"/>
      <c r="AIK128" s="6"/>
      <c r="AIL128" s="6"/>
      <c r="AIM128" s="6"/>
      <c r="AIN128" s="6"/>
      <c r="AIO128" s="6"/>
      <c r="AIP128" s="6"/>
      <c r="AIQ128" s="6"/>
      <c r="AIR128" s="6"/>
      <c r="AIS128" s="6"/>
      <c r="AIT128" s="6"/>
      <c r="AIU128" s="6"/>
      <c r="AIV128" s="6"/>
      <c r="AIW128" s="6"/>
      <c r="AIX128" s="6"/>
      <c r="AIY128" s="6"/>
      <c r="AIZ128" s="6"/>
      <c r="AJA128" s="6"/>
      <c r="AJB128" s="6"/>
      <c r="AJC128" s="6"/>
      <c r="AJD128" s="6"/>
      <c r="AJE128" s="6"/>
      <c r="AJF128" s="6"/>
      <c r="AJG128" s="6"/>
      <c r="AJH128" s="6"/>
      <c r="AJI128" s="6"/>
      <c r="AJJ128" s="6"/>
      <c r="AJK128" s="6"/>
      <c r="AJL128" s="6"/>
      <c r="AJM128" s="6"/>
      <c r="AJN128" s="6"/>
      <c r="AJO128" s="6"/>
      <c r="AJP128" s="6"/>
      <c r="AJQ128" s="6"/>
      <c r="AJR128" s="6"/>
      <c r="AJS128" s="6"/>
      <c r="AJT128" s="6"/>
      <c r="AJU128" s="6"/>
      <c r="AJV128" s="6"/>
      <c r="AJW128" s="6"/>
      <c r="AJX128" s="6"/>
      <c r="AJY128" s="6"/>
      <c r="AJZ128" s="6"/>
      <c r="AKA128" s="6"/>
      <c r="AKB128" s="6"/>
      <c r="AKC128" s="6"/>
      <c r="AKD128" s="6"/>
      <c r="AKE128" s="6"/>
      <c r="AKF128" s="6"/>
      <c r="AKG128" s="6"/>
      <c r="AKH128" s="6"/>
      <c r="AKI128" s="6"/>
      <c r="AKJ128" s="6"/>
      <c r="AKK128" s="6"/>
      <c r="AKL128" s="6"/>
      <c r="AKM128" s="6"/>
      <c r="AKN128" s="6"/>
      <c r="AKO128" s="6"/>
      <c r="AKP128" s="6"/>
      <c r="AKQ128" s="6"/>
      <c r="AKR128" s="6"/>
      <c r="AKS128" s="6"/>
      <c r="AKT128" s="6"/>
      <c r="AKU128" s="6"/>
      <c r="AKV128" s="6"/>
      <c r="AKW128" s="6"/>
      <c r="AKX128" s="6"/>
      <c r="AKY128" s="6"/>
      <c r="AKZ128" s="6"/>
      <c r="ALA128" s="6"/>
      <c r="ALB128" s="6"/>
      <c r="ALC128" s="6"/>
      <c r="ALD128" s="6"/>
      <c r="ALE128" s="6"/>
      <c r="ALF128" s="6"/>
      <c r="ALG128" s="6"/>
      <c r="ALH128" s="6"/>
      <c r="ALI128" s="6"/>
      <c r="ALJ128" s="6"/>
      <c r="ALK128" s="6"/>
      <c r="ALL128" s="6"/>
      <c r="ALM128" s="6"/>
      <c r="ALN128" s="6"/>
      <c r="ALO128" s="6"/>
      <c r="ALP128" s="6"/>
      <c r="ALQ128" s="6"/>
      <c r="ALR128" s="6"/>
      <c r="ALS128" s="6"/>
      <c r="ALT128" s="6"/>
      <c r="ALU128" s="6"/>
      <c r="ALV128" s="6"/>
      <c r="ALW128" s="6"/>
      <c r="ALX128" s="6"/>
      <c r="ALY128" s="6"/>
      <c r="ALZ128" s="6"/>
      <c r="AMA128" s="6"/>
      <c r="AMB128" s="6"/>
      <c r="AMC128" s="6"/>
      <c r="AMD128" s="6"/>
      <c r="AME128" s="6"/>
      <c r="AMF128" s="6"/>
      <c r="AMG128" s="6"/>
      <c r="AMH128" s="6"/>
      <c r="AMI128" s="6"/>
      <c r="AMJ128" s="6"/>
      <c r="AMK128" s="6"/>
      <c r="AML128" s="6"/>
      <c r="AMM128" s="6"/>
      <c r="AMN128" s="6"/>
      <c r="AMO128" s="6"/>
      <c r="AMP128" s="6"/>
      <c r="AMQ128" s="6"/>
      <c r="AMR128" s="6"/>
      <c r="AMS128" s="6"/>
      <c r="AMT128" s="6"/>
      <c r="AMU128" s="6"/>
      <c r="AMV128" s="6"/>
      <c r="AMW128" s="6"/>
      <c r="AMX128" s="6"/>
      <c r="AMY128" s="6"/>
      <c r="AMZ128" s="6"/>
      <c r="ANA128" s="6"/>
      <c r="ANB128" s="6"/>
      <c r="ANC128" s="6"/>
      <c r="AND128" s="6"/>
      <c r="ANE128" s="6"/>
      <c r="ANF128" s="6"/>
      <c r="ANG128" s="6"/>
      <c r="ANH128" s="6"/>
      <c r="ANI128" s="6"/>
      <c r="ANJ128" s="6"/>
      <c r="ANK128" s="6"/>
      <c r="ANL128" s="6"/>
      <c r="ANM128" s="6"/>
      <c r="ANN128" s="6"/>
      <c r="ANO128" s="6"/>
      <c r="ANP128" s="6"/>
      <c r="ANQ128" s="6"/>
      <c r="ANR128" s="6"/>
      <c r="ANS128" s="6"/>
      <c r="ANT128" s="6"/>
      <c r="ANU128" s="6"/>
      <c r="ANV128" s="6"/>
      <c r="ANW128" s="6"/>
      <c r="ANX128" s="6"/>
      <c r="ANY128" s="6"/>
      <c r="ANZ128" s="6"/>
      <c r="AOA128" s="6"/>
      <c r="AOB128" s="6"/>
      <c r="AOC128" s="6"/>
      <c r="AOD128" s="6"/>
      <c r="AOE128" s="6"/>
      <c r="AOF128" s="6"/>
      <c r="AOG128" s="6"/>
      <c r="AOH128" s="6"/>
      <c r="AOI128" s="6"/>
      <c r="AOJ128" s="6"/>
      <c r="AOK128" s="6"/>
      <c r="AOL128" s="6"/>
      <c r="AOM128" s="6"/>
      <c r="AON128" s="6"/>
      <c r="AOO128" s="6"/>
      <c r="AOP128" s="6"/>
      <c r="AOQ128" s="6"/>
      <c r="AOR128" s="6"/>
      <c r="AOS128" s="6"/>
      <c r="AOT128" s="6"/>
      <c r="AOU128" s="6"/>
      <c r="AOV128" s="6"/>
      <c r="AOW128" s="6"/>
      <c r="AOX128" s="6"/>
      <c r="AOY128" s="6"/>
      <c r="AOZ128" s="6"/>
      <c r="APA128" s="6"/>
      <c r="APB128" s="6"/>
      <c r="APC128" s="6"/>
      <c r="APD128" s="6"/>
      <c r="APE128" s="6"/>
      <c r="APF128" s="6"/>
      <c r="APG128" s="6"/>
      <c r="APH128" s="6"/>
      <c r="API128" s="6"/>
      <c r="APJ128" s="6"/>
      <c r="APK128" s="6"/>
      <c r="APL128" s="6"/>
      <c r="APM128" s="6"/>
      <c r="APN128" s="6"/>
      <c r="APO128" s="6"/>
      <c r="APP128" s="6"/>
      <c r="APQ128" s="6"/>
      <c r="APR128" s="6"/>
      <c r="APS128" s="6"/>
      <c r="APT128" s="6"/>
      <c r="APU128" s="6"/>
      <c r="APV128" s="6"/>
      <c r="APW128" s="6"/>
      <c r="APX128" s="6"/>
      <c r="APY128" s="6"/>
      <c r="APZ128" s="6"/>
      <c r="AQA128" s="6"/>
      <c r="AQB128" s="6"/>
      <c r="AQC128" s="6"/>
      <c r="AQD128" s="6"/>
      <c r="AQE128" s="6"/>
      <c r="AQF128" s="6"/>
      <c r="AQG128" s="6"/>
      <c r="AQH128" s="6"/>
      <c r="AQI128" s="6"/>
      <c r="AQJ128" s="6"/>
      <c r="AQK128" s="6"/>
      <c r="AQL128" s="6"/>
      <c r="AQM128" s="6"/>
      <c r="AQN128" s="6"/>
      <c r="AQO128" s="6"/>
      <c r="AQP128" s="6"/>
      <c r="AQQ128" s="6"/>
      <c r="AQR128" s="6"/>
      <c r="AQS128" s="6"/>
      <c r="AQT128" s="6"/>
      <c r="AQU128" s="6"/>
      <c r="AQV128" s="6"/>
      <c r="AQW128" s="6"/>
      <c r="AQX128" s="6"/>
      <c r="AQY128" s="6"/>
      <c r="AQZ128" s="6"/>
      <c r="ARA128" s="6"/>
      <c r="ARB128" s="6"/>
      <c r="ARC128" s="6"/>
      <c r="ARD128" s="6"/>
      <c r="ARE128" s="6"/>
      <c r="ARF128" s="6"/>
      <c r="ARG128" s="6"/>
      <c r="ARH128" s="6"/>
      <c r="ARI128" s="6"/>
      <c r="ARJ128" s="6"/>
      <c r="ARK128" s="6"/>
      <c r="ARL128" s="6"/>
      <c r="ARM128" s="6"/>
      <c r="ARN128" s="6"/>
      <c r="ARO128" s="6"/>
      <c r="ARP128" s="6"/>
      <c r="ARQ128" s="6"/>
      <c r="ARR128" s="6"/>
      <c r="ARS128" s="6"/>
      <c r="ART128" s="6"/>
      <c r="ARU128" s="6"/>
      <c r="ARV128" s="6"/>
      <c r="ARW128" s="6"/>
      <c r="ARX128" s="6"/>
      <c r="ARY128" s="6"/>
      <c r="ARZ128" s="6"/>
      <c r="ASA128" s="6"/>
      <c r="ASB128" s="6"/>
      <c r="ASC128" s="6"/>
      <c r="ASD128" s="6"/>
      <c r="ASE128" s="6"/>
      <c r="ASF128" s="6"/>
      <c r="ASG128" s="6"/>
      <c r="ASH128" s="6"/>
      <c r="ASI128" s="6"/>
      <c r="ASJ128" s="6"/>
      <c r="ASK128" s="6"/>
      <c r="ASL128" s="6"/>
      <c r="ASM128" s="6"/>
      <c r="ASN128" s="6"/>
      <c r="ASO128" s="6"/>
      <c r="ASP128" s="6"/>
      <c r="ASQ128" s="6"/>
      <c r="ASR128" s="6"/>
      <c r="ASS128" s="6"/>
      <c r="AST128" s="6"/>
      <c r="ASU128" s="6"/>
      <c r="ASV128" s="6"/>
      <c r="ASW128" s="6"/>
      <c r="ASX128" s="6"/>
      <c r="ASY128" s="6"/>
      <c r="ASZ128" s="6"/>
      <c r="ATA128" s="6"/>
      <c r="ATB128" s="6"/>
      <c r="ATC128" s="6"/>
      <c r="ATD128" s="6"/>
      <c r="ATE128" s="6"/>
      <c r="ATF128" s="6"/>
      <c r="ATG128" s="6"/>
      <c r="ATH128" s="6"/>
      <c r="ATI128" s="6"/>
      <c r="ATJ128" s="6"/>
      <c r="ATK128" s="6"/>
      <c r="ATL128" s="6"/>
      <c r="ATM128" s="6"/>
      <c r="ATN128" s="6"/>
      <c r="ATO128" s="6"/>
      <c r="ATP128" s="6"/>
      <c r="ATQ128" s="6"/>
      <c r="ATR128" s="6"/>
      <c r="ATS128" s="6"/>
      <c r="ATT128" s="6"/>
      <c r="ATU128" s="6"/>
      <c r="ATV128" s="6"/>
      <c r="ATW128" s="6"/>
      <c r="ATX128" s="6"/>
      <c r="ATY128" s="6"/>
      <c r="ATZ128" s="6"/>
      <c r="AUA128" s="6"/>
      <c r="AUB128" s="6"/>
      <c r="AUC128" s="6"/>
      <c r="AUD128" s="6"/>
      <c r="AUE128" s="6"/>
      <c r="AUF128" s="6"/>
      <c r="AUG128" s="6"/>
      <c r="AUH128" s="6"/>
      <c r="AUI128" s="6"/>
      <c r="AUJ128" s="6"/>
      <c r="AUK128" s="6"/>
      <c r="AUL128" s="6"/>
      <c r="AUM128" s="6"/>
      <c r="AUN128" s="6"/>
      <c r="AUO128" s="6"/>
      <c r="AUP128" s="6"/>
      <c r="AUQ128" s="6"/>
      <c r="AUR128" s="6"/>
      <c r="AUS128" s="6"/>
      <c r="AUT128" s="6"/>
      <c r="AUU128" s="6"/>
      <c r="AUV128" s="6"/>
      <c r="AUW128" s="6"/>
      <c r="AUX128" s="6"/>
      <c r="AUY128" s="6"/>
      <c r="AUZ128" s="6"/>
      <c r="AVA128" s="6"/>
      <c r="AVB128" s="6"/>
      <c r="AVC128" s="6"/>
      <c r="AVD128" s="6"/>
      <c r="AVE128" s="6"/>
      <c r="AVF128" s="6"/>
      <c r="AVG128" s="6"/>
      <c r="AVH128" s="6"/>
      <c r="AVI128" s="6"/>
      <c r="AVJ128" s="6"/>
      <c r="AVK128" s="6"/>
      <c r="AVL128" s="6"/>
      <c r="AVM128" s="6"/>
      <c r="AVN128" s="6"/>
      <c r="AVO128" s="6"/>
      <c r="AVP128" s="6"/>
      <c r="AVQ128" s="6"/>
      <c r="AVR128" s="6"/>
      <c r="AVS128" s="6"/>
      <c r="AVT128" s="6"/>
      <c r="AVU128" s="6"/>
      <c r="AVV128" s="6"/>
      <c r="AVW128" s="6"/>
      <c r="AVX128" s="6"/>
      <c r="AVY128" s="6"/>
      <c r="AVZ128" s="6"/>
      <c r="AWA128" s="6"/>
      <c r="AWB128" s="6"/>
      <c r="AWC128" s="6"/>
      <c r="AWD128" s="6"/>
      <c r="AWE128" s="6"/>
      <c r="AWF128" s="6"/>
      <c r="AWG128" s="6"/>
      <c r="AWH128" s="6"/>
      <c r="AWI128" s="6"/>
      <c r="AWJ128" s="6"/>
      <c r="AWK128" s="6"/>
      <c r="AWL128" s="6"/>
      <c r="AWM128" s="6"/>
      <c r="AWN128" s="6"/>
      <c r="AWO128" s="6"/>
      <c r="AWP128" s="6"/>
      <c r="AWQ128" s="6"/>
      <c r="AWR128" s="6"/>
      <c r="AWS128" s="6"/>
      <c r="AWT128" s="6"/>
      <c r="AWU128" s="6"/>
      <c r="AWV128" s="6"/>
      <c r="AWW128" s="6"/>
      <c r="AWX128" s="6"/>
      <c r="AWY128" s="6"/>
      <c r="AWZ128" s="6"/>
      <c r="AXA128" s="6"/>
      <c r="AXB128" s="6"/>
      <c r="AXC128" s="6"/>
      <c r="AXD128" s="6"/>
      <c r="AXE128" s="6"/>
      <c r="AXF128" s="6"/>
      <c r="AXG128" s="6"/>
      <c r="AXH128" s="6"/>
      <c r="AXI128" s="6"/>
      <c r="AXJ128" s="6"/>
      <c r="AXK128" s="6"/>
      <c r="AXL128" s="6"/>
      <c r="AXM128" s="6"/>
      <c r="AXN128" s="6"/>
      <c r="AXO128" s="6"/>
      <c r="AXP128" s="6"/>
      <c r="AXQ128" s="6"/>
      <c r="AXR128" s="6"/>
      <c r="AXS128" s="6"/>
      <c r="AXT128" s="6"/>
      <c r="AXU128" s="6"/>
      <c r="AXV128" s="6"/>
      <c r="AXW128" s="6"/>
      <c r="AXX128" s="6"/>
      <c r="AXY128" s="6"/>
      <c r="AXZ128" s="6"/>
      <c r="AYA128" s="6"/>
      <c r="AYB128" s="6"/>
      <c r="AYC128" s="6"/>
      <c r="AYD128" s="6"/>
      <c r="AYE128" s="6"/>
      <c r="AYF128" s="6"/>
      <c r="AYG128" s="6"/>
      <c r="AYH128" s="6"/>
      <c r="AYI128" s="6"/>
      <c r="AYJ128" s="6"/>
      <c r="AYK128" s="6"/>
      <c r="AYL128" s="6"/>
      <c r="AYM128" s="6"/>
      <c r="AYN128" s="6"/>
      <c r="AYO128" s="6"/>
      <c r="AYP128" s="6"/>
      <c r="AYQ128" s="6"/>
      <c r="AYR128" s="6"/>
      <c r="AYS128" s="6"/>
      <c r="AYT128" s="6"/>
      <c r="AYU128" s="6"/>
      <c r="AYV128" s="6"/>
      <c r="AYW128" s="6"/>
      <c r="AYX128" s="6"/>
      <c r="AYY128" s="6"/>
      <c r="AYZ128" s="6"/>
      <c r="AZA128" s="6"/>
      <c r="AZB128" s="6"/>
      <c r="AZC128" s="6"/>
      <c r="AZD128" s="6"/>
      <c r="AZE128" s="6"/>
      <c r="AZF128" s="6"/>
      <c r="AZG128" s="6"/>
      <c r="AZH128" s="6"/>
      <c r="AZI128" s="6"/>
      <c r="AZJ128" s="6"/>
      <c r="AZK128" s="6"/>
      <c r="AZL128" s="6"/>
      <c r="AZM128" s="6"/>
      <c r="AZN128" s="6"/>
      <c r="AZO128" s="6"/>
      <c r="AZP128" s="6"/>
      <c r="AZQ128" s="6"/>
      <c r="AZR128" s="6"/>
      <c r="AZS128" s="6"/>
      <c r="AZT128" s="6"/>
      <c r="AZU128" s="6"/>
      <c r="AZV128" s="6"/>
      <c r="AZW128" s="6"/>
      <c r="AZX128" s="6"/>
      <c r="AZY128" s="6"/>
      <c r="AZZ128" s="6"/>
      <c r="BAA128" s="6"/>
      <c r="BAB128" s="6"/>
      <c r="BAC128" s="6"/>
      <c r="BAD128" s="6"/>
      <c r="BAE128" s="6"/>
      <c r="BAF128" s="6"/>
      <c r="BAG128" s="6"/>
      <c r="BAH128" s="6"/>
      <c r="BAI128" s="6"/>
      <c r="BAJ128" s="6"/>
      <c r="BAK128" s="6"/>
      <c r="BAL128" s="6"/>
      <c r="BAM128" s="6"/>
      <c r="BAN128" s="6"/>
      <c r="BAO128" s="6"/>
      <c r="BAP128" s="6"/>
      <c r="BAQ128" s="6"/>
      <c r="BAR128" s="6"/>
      <c r="BAS128" s="6"/>
      <c r="BAT128" s="6"/>
      <c r="BAU128" s="6"/>
      <c r="BAV128" s="6"/>
      <c r="BAW128" s="6"/>
      <c r="BAX128" s="6"/>
      <c r="BAY128" s="6"/>
      <c r="BAZ128" s="6"/>
      <c r="BBA128" s="6"/>
      <c r="BBB128" s="6"/>
      <c r="BBC128" s="6"/>
      <c r="BBD128" s="6"/>
      <c r="BBE128" s="6"/>
      <c r="BBF128" s="6"/>
      <c r="BBG128" s="6"/>
      <c r="BBH128" s="6"/>
      <c r="BBI128" s="6"/>
      <c r="BBJ128" s="6"/>
      <c r="BBK128" s="6"/>
      <c r="BBL128" s="6"/>
      <c r="BBM128" s="6"/>
      <c r="BBN128" s="6"/>
      <c r="BBO128" s="6"/>
      <c r="BBP128" s="6"/>
      <c r="BBQ128" s="6"/>
      <c r="BBR128" s="6"/>
      <c r="BBS128" s="6"/>
      <c r="BBT128" s="6"/>
      <c r="BBU128" s="6"/>
      <c r="BBV128" s="6"/>
      <c r="BBW128" s="6"/>
      <c r="BBX128" s="6"/>
      <c r="BBY128" s="6"/>
      <c r="BBZ128" s="6"/>
      <c r="BCA128" s="6"/>
      <c r="BCB128" s="6"/>
      <c r="BCC128" s="6"/>
      <c r="BCD128" s="6"/>
      <c r="BCE128" s="6"/>
      <c r="BCF128" s="6"/>
      <c r="BCG128" s="6"/>
      <c r="BCH128" s="6"/>
      <c r="BCI128" s="6"/>
      <c r="BCJ128" s="6"/>
      <c r="BCK128" s="6"/>
      <c r="BCL128" s="6"/>
      <c r="BCM128" s="6"/>
      <c r="BCN128" s="6"/>
      <c r="BCO128" s="6"/>
      <c r="BCP128" s="6"/>
      <c r="BCQ128" s="6"/>
      <c r="BCR128" s="6"/>
      <c r="BCS128" s="6"/>
      <c r="BCT128" s="6"/>
      <c r="BCU128" s="6"/>
      <c r="BCV128" s="6"/>
      <c r="BCW128" s="6"/>
      <c r="BCX128" s="6"/>
      <c r="BCY128" s="6"/>
      <c r="BCZ128" s="6"/>
      <c r="BDA128" s="6"/>
      <c r="BDB128" s="6"/>
      <c r="BDC128" s="6"/>
      <c r="BDD128" s="6"/>
      <c r="BDE128" s="6"/>
      <c r="BDF128" s="6"/>
      <c r="BDG128" s="6"/>
      <c r="BDH128" s="6"/>
      <c r="BDI128" s="6"/>
      <c r="BDJ128" s="6"/>
      <c r="BDK128" s="6"/>
      <c r="BDL128" s="6"/>
      <c r="BDM128" s="6"/>
      <c r="BDN128" s="6"/>
      <c r="BDO128" s="6"/>
      <c r="BDP128" s="6"/>
      <c r="BDQ128" s="6"/>
      <c r="BDR128" s="6"/>
      <c r="BDS128" s="6"/>
      <c r="BDT128" s="6"/>
      <c r="BDU128" s="6"/>
      <c r="BDV128" s="6"/>
      <c r="BDW128" s="6"/>
      <c r="BDX128" s="6"/>
      <c r="BDY128" s="6"/>
      <c r="BDZ128" s="6"/>
      <c r="BEA128" s="6"/>
      <c r="BEB128" s="6"/>
      <c r="BEC128" s="6"/>
      <c r="BED128" s="6"/>
      <c r="BEE128" s="6"/>
      <c r="BEF128" s="6"/>
      <c r="BEG128" s="6"/>
      <c r="BEH128" s="6"/>
      <c r="BEI128" s="6"/>
      <c r="BEJ128" s="6"/>
      <c r="BEK128" s="6"/>
      <c r="BEL128" s="6"/>
      <c r="BEM128" s="6"/>
      <c r="BEN128" s="6"/>
      <c r="BEO128" s="6"/>
      <c r="BEP128" s="6"/>
      <c r="BEQ128" s="6"/>
      <c r="BER128" s="6"/>
      <c r="BES128" s="6"/>
      <c r="BET128" s="6"/>
      <c r="BEU128" s="6"/>
      <c r="BEV128" s="6"/>
      <c r="BEW128" s="6"/>
      <c r="BEX128" s="6"/>
      <c r="BEY128" s="6"/>
      <c r="BEZ128" s="6"/>
      <c r="BFA128" s="6"/>
      <c r="BFB128" s="6"/>
      <c r="BFC128" s="6"/>
      <c r="BFD128" s="6"/>
      <c r="BFE128" s="6"/>
      <c r="BFF128" s="6"/>
      <c r="BFG128" s="6"/>
      <c r="BFH128" s="6"/>
      <c r="BFI128" s="6"/>
      <c r="BFJ128" s="6"/>
      <c r="BFK128" s="6"/>
      <c r="BFL128" s="6"/>
      <c r="BFM128" s="6"/>
      <c r="BFN128" s="6"/>
      <c r="BFO128" s="6"/>
      <c r="BFP128" s="6"/>
      <c r="BFQ128" s="6"/>
      <c r="BFR128" s="6"/>
      <c r="BFS128" s="6"/>
      <c r="BFT128" s="6"/>
      <c r="BFU128" s="6"/>
      <c r="BFV128" s="6"/>
      <c r="BFW128" s="6"/>
      <c r="BFX128" s="6"/>
      <c r="BFY128" s="6"/>
      <c r="BFZ128" s="6"/>
      <c r="BGA128" s="6"/>
      <c r="BGB128" s="6"/>
      <c r="BGC128" s="6"/>
      <c r="BGD128" s="6"/>
      <c r="BGE128" s="6"/>
      <c r="BGF128" s="6"/>
      <c r="BGG128" s="6"/>
      <c r="BGH128" s="6"/>
      <c r="BGI128" s="6"/>
      <c r="BGJ128" s="6"/>
      <c r="BGK128" s="6"/>
      <c r="BGL128" s="6"/>
      <c r="BGM128" s="6"/>
      <c r="BGN128" s="6"/>
      <c r="BGO128" s="6"/>
      <c r="BGP128" s="6"/>
      <c r="BGQ128" s="6"/>
      <c r="BGR128" s="6"/>
      <c r="BGS128" s="6"/>
      <c r="BGT128" s="6"/>
      <c r="BGU128" s="6"/>
      <c r="BGV128" s="6"/>
      <c r="BGW128" s="6"/>
      <c r="BGX128" s="6"/>
      <c r="BGY128" s="6"/>
      <c r="BGZ128" s="6"/>
      <c r="BHA128" s="6"/>
      <c r="BHB128" s="6"/>
      <c r="BHC128" s="6"/>
      <c r="BHD128" s="6"/>
      <c r="BHE128" s="6"/>
      <c r="BHF128" s="6"/>
      <c r="BHG128" s="6"/>
      <c r="BHH128" s="6"/>
      <c r="BHI128" s="6"/>
      <c r="BHJ128" s="6"/>
      <c r="BHK128" s="6"/>
      <c r="BHL128" s="6"/>
      <c r="BHM128" s="6"/>
      <c r="BHN128" s="6"/>
      <c r="BHO128" s="6"/>
      <c r="BHP128" s="6"/>
      <c r="BHQ128" s="6"/>
      <c r="BHR128" s="6"/>
      <c r="BHS128" s="6"/>
      <c r="BHT128" s="6"/>
      <c r="BHU128" s="6"/>
      <c r="BHV128" s="6"/>
      <c r="BHW128" s="6"/>
      <c r="BHX128" s="6"/>
      <c r="BHY128" s="6"/>
      <c r="BHZ128" s="6"/>
      <c r="BIA128" s="6"/>
      <c r="BIB128" s="6"/>
      <c r="BIC128" s="6"/>
      <c r="BID128" s="6"/>
      <c r="BIE128" s="6"/>
      <c r="BIF128" s="6"/>
      <c r="BIG128" s="6"/>
      <c r="BIH128" s="6"/>
      <c r="BII128" s="6"/>
      <c r="BIJ128" s="6"/>
      <c r="BIK128" s="6"/>
      <c r="BIL128" s="6"/>
      <c r="BIM128" s="6"/>
      <c r="BIN128" s="6"/>
      <c r="BIO128" s="6"/>
      <c r="BIP128" s="6"/>
      <c r="BIQ128" s="6"/>
      <c r="BIR128" s="6"/>
      <c r="BIS128" s="6"/>
      <c r="BIT128" s="6"/>
      <c r="BIU128" s="6"/>
      <c r="BIV128" s="6"/>
      <c r="BIW128" s="6"/>
      <c r="BIX128" s="6"/>
      <c r="BIY128" s="6"/>
      <c r="BIZ128" s="6"/>
      <c r="BJA128" s="6"/>
      <c r="BJB128" s="6"/>
      <c r="BJC128" s="6"/>
      <c r="BJD128" s="6"/>
      <c r="BJE128" s="6"/>
      <c r="BJF128" s="6"/>
      <c r="BJG128" s="6"/>
      <c r="BJH128" s="6"/>
      <c r="BJI128" s="6"/>
      <c r="BJJ128" s="6"/>
      <c r="BJK128" s="6"/>
      <c r="BJL128" s="6"/>
      <c r="BJM128" s="6"/>
      <c r="BJN128" s="6"/>
      <c r="BJO128" s="6"/>
      <c r="BJP128" s="6"/>
      <c r="BJQ128" s="6"/>
      <c r="BJR128" s="6"/>
      <c r="BJS128" s="6"/>
      <c r="BJT128" s="6"/>
      <c r="BJU128" s="6"/>
      <c r="BJV128" s="6"/>
      <c r="BJW128" s="6"/>
      <c r="BJX128" s="6"/>
      <c r="BJY128" s="6"/>
      <c r="BJZ128" s="6"/>
      <c r="BKA128" s="6"/>
      <c r="BKB128" s="6"/>
      <c r="BKC128" s="6"/>
      <c r="BKD128" s="6"/>
      <c r="BKE128" s="6"/>
      <c r="BKF128" s="6"/>
      <c r="BKG128" s="6"/>
      <c r="BKH128" s="6"/>
      <c r="BKI128" s="6"/>
      <c r="BKJ128" s="6"/>
      <c r="BKK128" s="6"/>
      <c r="BKL128" s="6"/>
      <c r="BKM128" s="6"/>
      <c r="BKN128" s="6"/>
      <c r="BKO128" s="6"/>
      <c r="BKP128" s="6"/>
      <c r="BKQ128" s="6"/>
      <c r="BKR128" s="6"/>
      <c r="BKS128" s="6"/>
      <c r="BKT128" s="6"/>
      <c r="BKU128" s="6"/>
      <c r="BKV128" s="6"/>
      <c r="BKW128" s="6"/>
      <c r="BKX128" s="6"/>
      <c r="BKY128" s="6"/>
      <c r="BKZ128" s="6"/>
      <c r="BLA128" s="6"/>
      <c r="BLB128" s="6"/>
      <c r="BLC128" s="6"/>
      <c r="BLD128" s="6"/>
      <c r="BLE128" s="6"/>
      <c r="BLF128" s="6"/>
      <c r="BLG128" s="6"/>
      <c r="BLH128" s="6"/>
      <c r="BLI128" s="6"/>
      <c r="BLJ128" s="6"/>
      <c r="BLK128" s="6"/>
      <c r="BLL128" s="6"/>
      <c r="BLM128" s="6"/>
      <c r="BLN128" s="6"/>
      <c r="BLO128" s="6"/>
      <c r="BLP128" s="6"/>
      <c r="BLQ128" s="6"/>
      <c r="BLR128" s="6"/>
      <c r="BLS128" s="6"/>
      <c r="BLT128" s="6"/>
      <c r="BLU128" s="6"/>
      <c r="BLV128" s="6"/>
      <c r="BLW128" s="6"/>
      <c r="BLX128" s="6"/>
      <c r="BLY128" s="6"/>
      <c r="BLZ128" s="6"/>
      <c r="BMA128" s="6"/>
      <c r="BMB128" s="6"/>
      <c r="BMC128" s="6"/>
      <c r="BMD128" s="6"/>
      <c r="BME128" s="6"/>
      <c r="BMF128" s="6"/>
      <c r="BMG128" s="6"/>
      <c r="BMH128" s="6"/>
      <c r="BMI128" s="6"/>
      <c r="BMJ128" s="6"/>
      <c r="BMK128" s="6"/>
      <c r="BML128" s="6"/>
      <c r="BMM128" s="6"/>
      <c r="BMN128" s="6"/>
      <c r="BMO128" s="6"/>
      <c r="BMP128" s="6"/>
      <c r="BMQ128" s="6"/>
      <c r="BMR128" s="6"/>
      <c r="BMS128" s="6"/>
      <c r="BMT128" s="6"/>
      <c r="BMU128" s="6"/>
      <c r="BMV128" s="6"/>
      <c r="BMW128" s="6"/>
      <c r="BMX128" s="6"/>
      <c r="BMY128" s="6"/>
      <c r="BMZ128" s="6"/>
      <c r="BNA128" s="6"/>
      <c r="BNB128" s="6"/>
      <c r="BNC128" s="6"/>
      <c r="BND128" s="6"/>
      <c r="BNE128" s="6"/>
      <c r="BNF128" s="6"/>
      <c r="BNG128" s="6"/>
      <c r="BNH128" s="6"/>
      <c r="BNI128" s="6"/>
      <c r="BNJ128" s="6"/>
      <c r="BNK128" s="6"/>
      <c r="BNL128" s="6"/>
      <c r="BNM128" s="6"/>
      <c r="BNN128" s="6"/>
      <c r="BNO128" s="6"/>
      <c r="BNP128" s="6"/>
      <c r="BNQ128" s="6"/>
      <c r="BNR128" s="6"/>
      <c r="BNS128" s="6"/>
      <c r="BNT128" s="6"/>
      <c r="BNU128" s="6"/>
      <c r="BNV128" s="6"/>
      <c r="BNW128" s="6"/>
      <c r="BNX128" s="6"/>
      <c r="BNY128" s="6"/>
      <c r="BNZ128" s="6"/>
      <c r="BOA128" s="6"/>
      <c r="BOB128" s="6"/>
      <c r="BOC128" s="6"/>
      <c r="BOD128" s="6"/>
      <c r="BOE128" s="6"/>
      <c r="BOF128" s="6"/>
      <c r="BOG128" s="6"/>
      <c r="BOH128" s="6"/>
      <c r="BOI128" s="6"/>
      <c r="BOJ128" s="6"/>
      <c r="BOK128" s="6"/>
      <c r="BOL128" s="6"/>
      <c r="BOM128" s="6"/>
      <c r="BON128" s="6"/>
      <c r="BOO128" s="6"/>
      <c r="BOP128" s="6"/>
      <c r="BOQ128" s="6"/>
      <c r="BOR128" s="6"/>
      <c r="BOS128" s="6"/>
      <c r="BOT128" s="6"/>
      <c r="BOU128" s="6"/>
      <c r="BOV128" s="6"/>
      <c r="BOW128" s="6"/>
      <c r="BOX128" s="6"/>
      <c r="BOY128" s="6"/>
      <c r="BOZ128" s="6"/>
      <c r="BPA128" s="6"/>
      <c r="BPB128" s="6"/>
      <c r="BPC128" s="6"/>
      <c r="BPD128" s="6"/>
      <c r="BPE128" s="6"/>
      <c r="BPF128" s="6"/>
      <c r="BPG128" s="6"/>
      <c r="BPH128" s="6"/>
      <c r="BPI128" s="6"/>
      <c r="BPJ128" s="6"/>
      <c r="BPK128" s="6"/>
      <c r="BPL128" s="6"/>
      <c r="BPM128" s="6"/>
      <c r="BPN128" s="6"/>
      <c r="BPO128" s="6"/>
      <c r="BPP128" s="6"/>
      <c r="BPQ128" s="6"/>
      <c r="BPR128" s="6"/>
      <c r="BPS128" s="6"/>
      <c r="BPT128" s="6"/>
      <c r="BPU128" s="6"/>
      <c r="BPV128" s="6"/>
      <c r="BPW128" s="6"/>
      <c r="BPX128" s="6"/>
      <c r="BPY128" s="6"/>
      <c r="BPZ128" s="6"/>
      <c r="BQA128" s="6"/>
      <c r="BQB128" s="6"/>
      <c r="BQC128" s="6"/>
      <c r="BQD128" s="6"/>
      <c r="BQE128" s="6"/>
      <c r="BQF128" s="6"/>
      <c r="BQG128" s="6"/>
      <c r="BQH128" s="6"/>
      <c r="BQI128" s="6"/>
      <c r="BQJ128" s="6"/>
      <c r="BQK128" s="6"/>
      <c r="BQL128" s="6"/>
      <c r="BQM128" s="6"/>
      <c r="BQN128" s="6"/>
      <c r="BQO128" s="6"/>
      <c r="BQP128" s="6"/>
      <c r="BQQ128" s="6"/>
      <c r="BQR128" s="6"/>
      <c r="BQS128" s="6"/>
      <c r="BQT128" s="6"/>
      <c r="BQU128" s="6"/>
      <c r="BQV128" s="6"/>
      <c r="BQW128" s="6"/>
      <c r="BQX128" s="6"/>
      <c r="BQY128" s="6"/>
      <c r="BQZ128" s="6"/>
      <c r="BRA128" s="6"/>
      <c r="BRB128" s="6"/>
      <c r="BRC128" s="6"/>
      <c r="BRD128" s="6"/>
      <c r="BRE128" s="6"/>
      <c r="BRF128" s="6"/>
      <c r="BRG128" s="6"/>
      <c r="BRH128" s="6"/>
      <c r="BRI128" s="6"/>
      <c r="BRJ128" s="6"/>
      <c r="BRK128" s="6"/>
      <c r="BRL128" s="6"/>
      <c r="BRM128" s="6"/>
      <c r="BRN128" s="6"/>
      <c r="BRO128" s="6"/>
      <c r="BRP128" s="6"/>
      <c r="BRQ128" s="6"/>
      <c r="BRR128" s="6"/>
      <c r="BRS128" s="6"/>
      <c r="BRT128" s="6"/>
      <c r="BRU128" s="6"/>
      <c r="BRV128" s="6"/>
      <c r="BRW128" s="6"/>
      <c r="BRX128" s="6"/>
      <c r="BRY128" s="6"/>
      <c r="BRZ128" s="6"/>
      <c r="BSA128" s="6"/>
      <c r="BSB128" s="6"/>
      <c r="BSC128" s="6"/>
      <c r="BSD128" s="6"/>
      <c r="BSE128" s="6"/>
      <c r="BSF128" s="6"/>
      <c r="BSG128" s="6"/>
      <c r="BSH128" s="6"/>
      <c r="BSI128" s="6"/>
      <c r="BSJ128" s="6"/>
      <c r="BSK128" s="6"/>
      <c r="BSL128" s="6"/>
      <c r="BSM128" s="6"/>
      <c r="BSN128" s="6"/>
      <c r="BSO128" s="6"/>
      <c r="BSP128" s="6"/>
      <c r="BSQ128" s="6"/>
      <c r="BSR128" s="6"/>
      <c r="BSS128" s="6"/>
      <c r="BST128" s="6"/>
      <c r="BSU128" s="6"/>
      <c r="BSV128" s="6"/>
      <c r="BSW128" s="6"/>
      <c r="BSX128" s="6"/>
      <c r="BSY128" s="6"/>
      <c r="BSZ128" s="6"/>
      <c r="BTA128" s="6"/>
      <c r="BTB128" s="6"/>
      <c r="BTC128" s="6"/>
      <c r="BTD128" s="6"/>
      <c r="BTE128" s="6"/>
      <c r="BTF128" s="6"/>
      <c r="BTG128" s="6"/>
      <c r="BTH128" s="6"/>
      <c r="BTI128" s="6"/>
      <c r="BTJ128" s="6"/>
      <c r="BTK128" s="6"/>
      <c r="BTL128" s="6"/>
      <c r="BTM128" s="6"/>
      <c r="BTN128" s="6"/>
      <c r="BTO128" s="6"/>
      <c r="BTP128" s="6"/>
      <c r="BTQ128" s="6"/>
      <c r="BTR128" s="6"/>
      <c r="BTS128" s="6"/>
      <c r="BTT128" s="6"/>
      <c r="BTU128" s="6"/>
      <c r="BTV128" s="6"/>
      <c r="BTW128" s="6"/>
      <c r="BTX128" s="6"/>
      <c r="BTY128" s="6"/>
      <c r="BTZ128" s="6"/>
      <c r="BUA128" s="6"/>
      <c r="BUB128" s="6"/>
      <c r="BUC128" s="6"/>
      <c r="BUD128" s="6"/>
      <c r="BUE128" s="6"/>
      <c r="BUF128" s="6"/>
      <c r="BUG128" s="6"/>
      <c r="BUH128" s="6"/>
      <c r="BUI128" s="6"/>
      <c r="BUJ128" s="6"/>
      <c r="BUK128" s="6"/>
      <c r="BUL128" s="6"/>
      <c r="BUM128" s="6"/>
      <c r="BUN128" s="6"/>
      <c r="BUO128" s="6"/>
      <c r="BUP128" s="6"/>
      <c r="BUQ128" s="6"/>
      <c r="BUR128" s="6"/>
      <c r="BUS128" s="6"/>
      <c r="BUT128" s="6"/>
      <c r="BUU128" s="6"/>
      <c r="BUV128" s="6"/>
      <c r="BUW128" s="6"/>
      <c r="BUX128" s="6"/>
      <c r="BUY128" s="6"/>
      <c r="BUZ128" s="6"/>
      <c r="BVA128" s="6"/>
      <c r="BVB128" s="6"/>
      <c r="BVC128" s="6"/>
      <c r="BVD128" s="6"/>
      <c r="BVE128" s="6"/>
      <c r="BVF128" s="6"/>
      <c r="BVG128" s="6"/>
      <c r="BVH128" s="6"/>
      <c r="BVI128" s="6"/>
      <c r="BVJ128" s="6"/>
      <c r="BVK128" s="6"/>
      <c r="BVL128" s="6"/>
      <c r="BVM128" s="6"/>
      <c r="BVN128" s="6"/>
      <c r="BVO128" s="6"/>
      <c r="BVP128" s="6"/>
      <c r="BVQ128" s="6"/>
      <c r="BVR128" s="6"/>
      <c r="BVS128" s="6"/>
      <c r="BVT128" s="6"/>
      <c r="BVU128" s="6"/>
      <c r="BVV128" s="6"/>
      <c r="BVW128" s="6"/>
      <c r="BVX128" s="6"/>
      <c r="BVY128" s="6"/>
      <c r="BVZ128" s="6"/>
      <c r="BWA128" s="6"/>
      <c r="BWB128" s="6"/>
      <c r="BWC128" s="6"/>
      <c r="BWD128" s="6"/>
      <c r="BWE128" s="6"/>
      <c r="BWF128" s="6"/>
      <c r="BWG128" s="6"/>
      <c r="BWH128" s="6"/>
      <c r="BWI128" s="6"/>
      <c r="BWJ128" s="6"/>
      <c r="BWK128" s="6"/>
      <c r="BWL128" s="6"/>
      <c r="BWM128" s="6"/>
      <c r="BWN128" s="6"/>
      <c r="BWO128" s="6"/>
      <c r="BWP128" s="6"/>
      <c r="BWQ128" s="6"/>
      <c r="BWR128" s="6"/>
      <c r="BWS128" s="6"/>
      <c r="BWT128" s="6"/>
      <c r="BWU128" s="6"/>
      <c r="BWV128" s="6"/>
      <c r="BWW128" s="6"/>
      <c r="BWX128" s="6"/>
      <c r="BWY128" s="6"/>
      <c r="BWZ128" s="6"/>
      <c r="BXA128" s="6"/>
      <c r="BXB128" s="6"/>
      <c r="BXC128" s="6"/>
      <c r="BXD128" s="6"/>
      <c r="BXE128" s="6"/>
      <c r="BXF128" s="6"/>
      <c r="BXG128" s="6"/>
      <c r="BXH128" s="6"/>
      <c r="BXI128" s="6"/>
      <c r="BXJ128" s="6"/>
      <c r="BXK128" s="6"/>
      <c r="BXL128" s="6"/>
      <c r="BXM128" s="6"/>
      <c r="BXN128" s="6"/>
      <c r="BXO128" s="6"/>
      <c r="BXP128" s="6"/>
      <c r="BXQ128" s="6"/>
      <c r="BXR128" s="6"/>
      <c r="BXS128" s="6"/>
      <c r="BXT128" s="6"/>
      <c r="BXU128" s="6"/>
      <c r="BXV128" s="6"/>
      <c r="BXW128" s="6"/>
      <c r="BXX128" s="6"/>
      <c r="BXY128" s="6"/>
      <c r="BXZ128" s="6"/>
      <c r="BYA128" s="6"/>
      <c r="BYB128" s="6"/>
      <c r="BYC128" s="6"/>
      <c r="BYD128" s="6"/>
      <c r="BYE128" s="6"/>
      <c r="BYF128" s="6"/>
      <c r="BYG128" s="6"/>
      <c r="BYH128" s="6"/>
      <c r="BYI128" s="6"/>
      <c r="BYJ128" s="6"/>
      <c r="BYK128" s="6"/>
      <c r="BYL128" s="6"/>
      <c r="BYM128" s="6"/>
      <c r="BYN128" s="6"/>
      <c r="BYO128" s="6"/>
      <c r="BYP128" s="6"/>
      <c r="BYQ128" s="6"/>
      <c r="BYR128" s="6"/>
      <c r="BYS128" s="6"/>
      <c r="BYT128" s="6"/>
      <c r="BYU128" s="6"/>
      <c r="BYV128" s="6"/>
      <c r="BYW128" s="6"/>
      <c r="BYX128" s="6"/>
      <c r="BYY128" s="6"/>
      <c r="BYZ128" s="6"/>
      <c r="BZA128" s="6"/>
      <c r="BZB128" s="6"/>
      <c r="BZC128" s="6"/>
      <c r="BZD128" s="6"/>
      <c r="BZE128" s="6"/>
      <c r="BZF128" s="6"/>
      <c r="BZG128" s="6"/>
      <c r="BZH128" s="6"/>
      <c r="BZI128" s="6"/>
      <c r="BZJ128" s="6"/>
      <c r="BZK128" s="6"/>
      <c r="BZL128" s="6"/>
      <c r="BZM128" s="6"/>
      <c r="BZN128" s="6"/>
      <c r="BZO128" s="6"/>
      <c r="BZP128" s="6"/>
      <c r="BZQ128" s="6"/>
      <c r="BZR128" s="6"/>
      <c r="BZS128" s="6"/>
      <c r="BZT128" s="6"/>
      <c r="BZU128" s="6"/>
      <c r="BZV128" s="6"/>
      <c r="BZW128" s="6"/>
      <c r="BZX128" s="6"/>
      <c r="BZY128" s="6"/>
      <c r="BZZ128" s="6"/>
      <c r="CAA128" s="6"/>
      <c r="CAB128" s="6"/>
      <c r="CAC128" s="6"/>
      <c r="CAD128" s="6"/>
      <c r="CAE128" s="6"/>
      <c r="CAF128" s="6"/>
      <c r="CAG128" s="6"/>
      <c r="CAH128" s="6"/>
      <c r="CAI128" s="6"/>
      <c r="CAJ128" s="6"/>
      <c r="CAK128" s="6"/>
      <c r="CAL128" s="6"/>
      <c r="CAM128" s="6"/>
      <c r="CAN128" s="6"/>
      <c r="CAO128" s="6"/>
      <c r="CAP128" s="6"/>
      <c r="CAQ128" s="6"/>
      <c r="CAR128" s="6"/>
      <c r="CAS128" s="6"/>
      <c r="CAT128" s="6"/>
      <c r="CAU128" s="6"/>
      <c r="CAV128" s="6"/>
      <c r="CAW128" s="6"/>
      <c r="CAX128" s="6"/>
      <c r="CAY128" s="6"/>
      <c r="CAZ128" s="6"/>
      <c r="CBA128" s="6"/>
      <c r="CBB128" s="6"/>
      <c r="CBC128" s="6"/>
      <c r="CBD128" s="6"/>
      <c r="CBE128" s="6"/>
      <c r="CBF128" s="6"/>
      <c r="CBG128" s="6"/>
      <c r="CBH128" s="6"/>
      <c r="CBI128" s="6"/>
      <c r="CBJ128" s="6"/>
      <c r="CBK128" s="6"/>
      <c r="CBL128" s="6"/>
      <c r="CBM128" s="6"/>
      <c r="CBN128" s="6"/>
      <c r="CBO128" s="6"/>
      <c r="CBP128" s="6"/>
      <c r="CBQ128" s="6"/>
      <c r="CBR128" s="6"/>
      <c r="CBS128" s="6"/>
      <c r="CBT128" s="6"/>
      <c r="CBU128" s="6"/>
      <c r="CBV128" s="6"/>
      <c r="CBW128" s="6"/>
      <c r="CBX128" s="6"/>
      <c r="CBY128" s="6"/>
      <c r="CBZ128" s="6"/>
      <c r="CCA128" s="6"/>
      <c r="CCB128" s="6"/>
      <c r="CCC128" s="6"/>
      <c r="CCD128" s="6"/>
      <c r="CCE128" s="6"/>
      <c r="CCF128" s="6"/>
      <c r="CCG128" s="6"/>
      <c r="CCH128" s="6"/>
      <c r="CCI128" s="6"/>
      <c r="CCJ128" s="6"/>
      <c r="CCK128" s="6"/>
      <c r="CCL128" s="6"/>
      <c r="CCM128" s="6"/>
      <c r="CCN128" s="6"/>
      <c r="CCO128" s="6"/>
      <c r="CCP128" s="6"/>
      <c r="CCQ128" s="6"/>
      <c r="CCR128" s="6"/>
      <c r="CCS128" s="6"/>
      <c r="CCT128" s="6"/>
      <c r="CCU128" s="6"/>
      <c r="CCV128" s="6"/>
      <c r="CCW128" s="6"/>
      <c r="CCX128" s="6"/>
      <c r="CCY128" s="6"/>
      <c r="CCZ128" s="6"/>
      <c r="CDA128" s="6"/>
      <c r="CDB128" s="6"/>
      <c r="CDC128" s="6"/>
      <c r="CDD128" s="6"/>
      <c r="CDE128" s="6"/>
      <c r="CDF128" s="6"/>
      <c r="CDG128" s="6"/>
      <c r="CDH128" s="6"/>
      <c r="CDI128" s="6"/>
      <c r="CDJ128" s="6"/>
      <c r="CDK128" s="6"/>
      <c r="CDL128" s="6"/>
      <c r="CDM128" s="6"/>
      <c r="CDN128" s="6"/>
      <c r="CDO128" s="6"/>
      <c r="CDP128" s="6"/>
      <c r="CDQ128" s="6"/>
      <c r="CDR128" s="6"/>
      <c r="CDS128" s="6"/>
      <c r="CDT128" s="6"/>
      <c r="CDU128" s="6"/>
      <c r="CDV128" s="6"/>
      <c r="CDW128" s="6"/>
      <c r="CDX128" s="6"/>
      <c r="CDY128" s="6"/>
      <c r="CDZ128" s="6"/>
      <c r="CEA128" s="6"/>
      <c r="CEB128" s="6"/>
      <c r="CEC128" s="6"/>
      <c r="CED128" s="6"/>
      <c r="CEE128" s="6"/>
      <c r="CEF128" s="6"/>
      <c r="CEG128" s="6"/>
      <c r="CEH128" s="6"/>
      <c r="CEI128" s="6"/>
      <c r="CEJ128" s="6"/>
      <c r="CEK128" s="6"/>
      <c r="CEL128" s="6"/>
      <c r="CEM128" s="6"/>
      <c r="CEN128" s="6"/>
      <c r="CEO128" s="6"/>
      <c r="CEP128" s="6"/>
      <c r="CEQ128" s="6"/>
      <c r="CER128" s="6"/>
      <c r="CES128" s="6"/>
      <c r="CET128" s="6"/>
      <c r="CEU128" s="6"/>
      <c r="CEV128" s="6"/>
      <c r="CEW128" s="6"/>
      <c r="CEX128" s="6"/>
      <c r="CEY128" s="6"/>
      <c r="CEZ128" s="6"/>
      <c r="CFA128" s="6"/>
      <c r="CFB128" s="6"/>
      <c r="CFC128" s="6"/>
      <c r="CFD128" s="6"/>
      <c r="CFE128" s="6"/>
      <c r="CFF128" s="6"/>
      <c r="CFG128" s="6"/>
      <c r="CFH128" s="6"/>
      <c r="CFI128" s="6"/>
      <c r="CFJ128" s="6"/>
      <c r="CFK128" s="6"/>
      <c r="CFL128" s="6"/>
      <c r="CFM128" s="6"/>
      <c r="CFN128" s="6"/>
      <c r="CFO128" s="6"/>
      <c r="CFP128" s="6"/>
      <c r="CFQ128" s="6"/>
      <c r="CFR128" s="6"/>
      <c r="CFS128" s="6"/>
      <c r="CFT128" s="6"/>
      <c r="CFU128" s="6"/>
      <c r="CFV128" s="6"/>
      <c r="CFW128" s="6"/>
      <c r="CFX128" s="6"/>
      <c r="CFY128" s="6"/>
      <c r="CFZ128" s="6"/>
      <c r="CGA128" s="6"/>
      <c r="CGB128" s="6"/>
      <c r="CGC128" s="6"/>
      <c r="CGD128" s="6"/>
      <c r="CGE128" s="6"/>
      <c r="CGF128" s="6"/>
      <c r="CGG128" s="6"/>
      <c r="CGH128" s="6"/>
      <c r="CGI128" s="6"/>
      <c r="CGJ128" s="6"/>
      <c r="CGK128" s="6"/>
      <c r="CGL128" s="6"/>
      <c r="CGM128" s="6"/>
      <c r="CGN128" s="6"/>
      <c r="CGO128" s="6"/>
      <c r="CGP128" s="6"/>
      <c r="CGQ128" s="6"/>
      <c r="CGR128" s="6"/>
      <c r="CGS128" s="6"/>
      <c r="CGT128" s="6"/>
      <c r="CGU128" s="6"/>
      <c r="CGV128" s="6"/>
      <c r="CGW128" s="6"/>
      <c r="CGX128" s="6"/>
      <c r="CGY128" s="6"/>
      <c r="CGZ128" s="6"/>
      <c r="CHA128" s="6"/>
      <c r="CHB128" s="6"/>
      <c r="CHC128" s="6"/>
      <c r="CHD128" s="6"/>
      <c r="CHE128" s="6"/>
      <c r="CHF128" s="6"/>
      <c r="CHG128" s="6"/>
      <c r="CHH128" s="6"/>
      <c r="CHI128" s="6"/>
      <c r="CHJ128" s="6"/>
      <c r="CHK128" s="6"/>
      <c r="CHL128" s="6"/>
      <c r="CHM128" s="6"/>
      <c r="CHN128" s="6"/>
      <c r="CHO128" s="6"/>
      <c r="CHP128" s="6"/>
      <c r="CHQ128" s="6"/>
      <c r="CHR128" s="6"/>
      <c r="CHS128" s="6"/>
      <c r="CHT128" s="6"/>
      <c r="CHU128" s="6"/>
      <c r="CHV128" s="6"/>
      <c r="CHW128" s="6"/>
      <c r="CHX128" s="6"/>
      <c r="CHY128" s="6"/>
      <c r="CHZ128" s="6"/>
      <c r="CIA128" s="6"/>
      <c r="CIB128" s="6"/>
      <c r="CIC128" s="6"/>
      <c r="CID128" s="6"/>
      <c r="CIE128" s="6"/>
      <c r="CIF128" s="6"/>
      <c r="CIG128" s="6"/>
      <c r="CIH128" s="6"/>
      <c r="CII128" s="6"/>
      <c r="CIJ128" s="6"/>
      <c r="CIK128" s="6"/>
      <c r="CIL128" s="6"/>
      <c r="CIM128" s="6"/>
      <c r="CIN128" s="6"/>
      <c r="CIO128" s="6"/>
      <c r="CIP128" s="6"/>
      <c r="CIQ128" s="6"/>
      <c r="CIR128" s="6"/>
      <c r="CIS128" s="6"/>
      <c r="CIT128" s="6"/>
      <c r="CIU128" s="6"/>
      <c r="CIV128" s="6"/>
      <c r="CIW128" s="6"/>
      <c r="CIX128" s="6"/>
      <c r="CIY128" s="6"/>
      <c r="CIZ128" s="6"/>
      <c r="CJA128" s="6"/>
      <c r="CJB128" s="6"/>
      <c r="CJC128" s="6"/>
      <c r="CJD128" s="6"/>
      <c r="CJE128" s="6"/>
      <c r="CJF128" s="6"/>
      <c r="CJG128" s="6"/>
      <c r="CJH128" s="6"/>
      <c r="CJI128" s="6"/>
      <c r="CJJ128" s="6"/>
      <c r="CJK128" s="6"/>
      <c r="CJL128" s="6"/>
      <c r="CJM128" s="6"/>
      <c r="CJN128" s="6"/>
      <c r="CJO128" s="6"/>
      <c r="CJP128" s="6"/>
      <c r="CJQ128" s="6"/>
      <c r="CJR128" s="6"/>
      <c r="CJS128" s="6"/>
      <c r="CJT128" s="6"/>
      <c r="CJU128" s="6"/>
      <c r="CJV128" s="6"/>
      <c r="CJW128" s="6"/>
      <c r="CJX128" s="6"/>
      <c r="CJY128" s="6"/>
      <c r="CJZ128" s="6"/>
      <c r="CKA128" s="6"/>
      <c r="CKB128" s="6"/>
      <c r="CKC128" s="6"/>
      <c r="CKD128" s="6"/>
      <c r="CKE128" s="6"/>
      <c r="CKF128" s="6"/>
      <c r="CKG128" s="6"/>
      <c r="CKH128" s="6"/>
      <c r="CKI128" s="6"/>
      <c r="CKJ128" s="6"/>
      <c r="CKK128" s="6"/>
      <c r="CKL128" s="6"/>
      <c r="CKM128" s="6"/>
      <c r="CKN128" s="6"/>
      <c r="CKO128" s="6"/>
      <c r="CKP128" s="6"/>
      <c r="CKQ128" s="6"/>
      <c r="CKR128" s="6"/>
      <c r="CKS128" s="6"/>
      <c r="CKT128" s="6"/>
      <c r="CKU128" s="6"/>
      <c r="CKV128" s="6"/>
      <c r="CKW128" s="6"/>
      <c r="CKX128" s="6"/>
      <c r="CKY128" s="6"/>
      <c r="CKZ128" s="6"/>
      <c r="CLA128" s="6"/>
      <c r="CLB128" s="6"/>
      <c r="CLC128" s="6"/>
      <c r="CLD128" s="6"/>
      <c r="CLE128" s="6"/>
      <c r="CLF128" s="6"/>
      <c r="CLG128" s="6"/>
      <c r="CLH128" s="6"/>
      <c r="CLI128" s="6"/>
      <c r="CLJ128" s="6"/>
      <c r="CLK128" s="6"/>
      <c r="CLL128" s="6"/>
      <c r="CLM128" s="6"/>
      <c r="CLN128" s="6"/>
      <c r="CLO128" s="6"/>
      <c r="CLP128" s="6"/>
      <c r="CLQ128" s="6"/>
      <c r="CLR128" s="6"/>
      <c r="CLS128" s="6"/>
      <c r="CLT128" s="6"/>
      <c r="CLU128" s="6"/>
      <c r="CLV128" s="6"/>
      <c r="CLW128" s="6"/>
      <c r="CLX128" s="6"/>
      <c r="CLY128" s="6"/>
      <c r="CLZ128" s="6"/>
      <c r="CMA128" s="6"/>
      <c r="CMB128" s="6"/>
      <c r="CMC128" s="6"/>
      <c r="CMD128" s="6"/>
      <c r="CME128" s="6"/>
      <c r="CMF128" s="6"/>
      <c r="CMG128" s="6"/>
      <c r="CMH128" s="6"/>
      <c r="CMI128" s="6"/>
      <c r="CMJ128" s="6"/>
      <c r="CMK128" s="6"/>
      <c r="CML128" s="6"/>
      <c r="CMM128" s="6"/>
      <c r="CMN128" s="6"/>
      <c r="CMO128" s="6"/>
      <c r="CMP128" s="6"/>
      <c r="CMQ128" s="6"/>
      <c r="CMR128" s="6"/>
      <c r="CMS128" s="6"/>
      <c r="CMT128" s="6"/>
      <c r="CMU128" s="6"/>
      <c r="CMV128" s="6"/>
      <c r="CMW128" s="6"/>
      <c r="CMX128" s="6"/>
      <c r="CMY128" s="6"/>
      <c r="CMZ128" s="6"/>
      <c r="CNA128" s="6"/>
      <c r="CNB128" s="6"/>
      <c r="CNC128" s="6"/>
      <c r="CND128" s="6"/>
      <c r="CNE128" s="6"/>
      <c r="CNF128" s="6"/>
      <c r="CNG128" s="6"/>
      <c r="CNH128" s="6"/>
      <c r="CNI128" s="6"/>
      <c r="CNJ128" s="6"/>
      <c r="CNK128" s="6"/>
      <c r="CNL128" s="6"/>
      <c r="CNM128" s="6"/>
      <c r="CNN128" s="6"/>
      <c r="CNO128" s="6"/>
      <c r="CNP128" s="6"/>
      <c r="CNQ128" s="6"/>
      <c r="CNR128" s="6"/>
      <c r="CNS128" s="6"/>
      <c r="CNT128" s="6"/>
      <c r="CNU128" s="6"/>
      <c r="CNV128" s="6"/>
      <c r="CNW128" s="6"/>
      <c r="CNX128" s="6"/>
      <c r="CNY128" s="6"/>
      <c r="CNZ128" s="6"/>
      <c r="COA128" s="6"/>
      <c r="COB128" s="6"/>
      <c r="COC128" s="6"/>
      <c r="COD128" s="6"/>
      <c r="COE128" s="6"/>
      <c r="COF128" s="6"/>
      <c r="COG128" s="6"/>
      <c r="COH128" s="6"/>
      <c r="COI128" s="6"/>
      <c r="COJ128" s="6"/>
      <c r="COK128" s="6"/>
      <c r="COL128" s="6"/>
      <c r="COM128" s="6"/>
      <c r="CON128" s="6"/>
      <c r="COO128" s="6"/>
      <c r="COP128" s="6"/>
      <c r="COQ128" s="6"/>
      <c r="COR128" s="6"/>
      <c r="COS128" s="6"/>
      <c r="COT128" s="6"/>
      <c r="COU128" s="6"/>
      <c r="COV128" s="6"/>
      <c r="COW128" s="6"/>
      <c r="COX128" s="6"/>
      <c r="COY128" s="6"/>
      <c r="COZ128" s="6"/>
      <c r="CPA128" s="6"/>
      <c r="CPB128" s="6"/>
      <c r="CPC128" s="6"/>
      <c r="CPD128" s="6"/>
      <c r="CPE128" s="6"/>
      <c r="CPF128" s="6"/>
      <c r="CPG128" s="6"/>
      <c r="CPH128" s="6"/>
      <c r="CPI128" s="6"/>
      <c r="CPJ128" s="6"/>
      <c r="CPK128" s="6"/>
      <c r="CPL128" s="6"/>
      <c r="CPM128" s="6"/>
      <c r="CPN128" s="6"/>
      <c r="CPO128" s="6"/>
      <c r="CPP128" s="6"/>
      <c r="CPQ128" s="6"/>
      <c r="CPR128" s="6"/>
      <c r="CPS128" s="6"/>
      <c r="CPT128" s="6"/>
      <c r="CPU128" s="6"/>
      <c r="CPV128" s="6"/>
      <c r="CPW128" s="6"/>
      <c r="CPX128" s="6"/>
      <c r="CPY128" s="6"/>
      <c r="CPZ128" s="6"/>
      <c r="CQA128" s="6"/>
      <c r="CQB128" s="6"/>
      <c r="CQC128" s="6"/>
      <c r="CQD128" s="6"/>
      <c r="CQE128" s="6"/>
      <c r="CQF128" s="6"/>
      <c r="CQG128" s="6"/>
      <c r="CQH128" s="6"/>
      <c r="CQI128" s="6"/>
      <c r="CQJ128" s="6"/>
      <c r="CQK128" s="6"/>
      <c r="CQL128" s="6"/>
      <c r="CQM128" s="6"/>
      <c r="CQN128" s="6"/>
      <c r="CQO128" s="6"/>
      <c r="CQP128" s="6"/>
      <c r="CQQ128" s="6"/>
      <c r="CQR128" s="6"/>
      <c r="CQS128" s="6"/>
      <c r="CQT128" s="6"/>
      <c r="CQU128" s="6"/>
      <c r="CQV128" s="6"/>
      <c r="CQW128" s="6"/>
      <c r="CQX128" s="6"/>
      <c r="CQY128" s="6"/>
      <c r="CQZ128" s="6"/>
      <c r="CRA128" s="6"/>
      <c r="CRB128" s="6"/>
      <c r="CRC128" s="6"/>
      <c r="CRD128" s="6"/>
      <c r="CRE128" s="6"/>
      <c r="CRF128" s="6"/>
      <c r="CRG128" s="6"/>
      <c r="CRH128" s="6"/>
      <c r="CRI128" s="6"/>
      <c r="CRJ128" s="6"/>
      <c r="CRK128" s="6"/>
      <c r="CRL128" s="6"/>
      <c r="CRM128" s="6"/>
      <c r="CRN128" s="6"/>
      <c r="CRO128" s="6"/>
      <c r="CRP128" s="6"/>
      <c r="CRQ128" s="6"/>
      <c r="CRR128" s="6"/>
      <c r="CRS128" s="6"/>
      <c r="CRT128" s="6"/>
      <c r="CRU128" s="6"/>
      <c r="CRV128" s="6"/>
      <c r="CRW128" s="6"/>
      <c r="CRX128" s="6"/>
      <c r="CRY128" s="6"/>
      <c r="CRZ128" s="6"/>
      <c r="CSA128" s="6"/>
      <c r="CSB128" s="6"/>
      <c r="CSC128" s="6"/>
      <c r="CSD128" s="6"/>
      <c r="CSE128" s="6"/>
      <c r="CSF128" s="6"/>
      <c r="CSG128" s="6"/>
      <c r="CSH128" s="6"/>
      <c r="CSI128" s="6"/>
      <c r="CSJ128" s="6"/>
      <c r="CSK128" s="6"/>
      <c r="CSL128" s="6"/>
      <c r="CSM128" s="6"/>
      <c r="CSN128" s="6"/>
      <c r="CSO128" s="6"/>
      <c r="CSP128" s="6"/>
      <c r="CSQ128" s="6"/>
      <c r="CSR128" s="6"/>
      <c r="CSS128" s="6"/>
      <c r="CST128" s="6"/>
      <c r="CSU128" s="6"/>
      <c r="CSV128" s="6"/>
      <c r="CSW128" s="6"/>
      <c r="CSX128" s="6"/>
      <c r="CSY128" s="6"/>
      <c r="CSZ128" s="6"/>
      <c r="CTA128" s="6"/>
      <c r="CTB128" s="6"/>
      <c r="CTC128" s="6"/>
      <c r="CTD128" s="6"/>
      <c r="CTE128" s="6"/>
      <c r="CTF128" s="6"/>
      <c r="CTG128" s="6"/>
      <c r="CTH128" s="6"/>
      <c r="CTI128" s="6"/>
      <c r="CTJ128" s="6"/>
      <c r="CTK128" s="6"/>
      <c r="CTL128" s="6"/>
      <c r="CTM128" s="6"/>
      <c r="CTN128" s="6"/>
      <c r="CTO128" s="6"/>
      <c r="CTP128" s="6"/>
      <c r="CTQ128" s="6"/>
      <c r="CTR128" s="6"/>
      <c r="CTS128" s="6"/>
      <c r="CTT128" s="6"/>
      <c r="CTU128" s="6"/>
      <c r="CTV128" s="6"/>
      <c r="CTW128" s="6"/>
      <c r="CTX128" s="6"/>
      <c r="CTY128" s="6"/>
      <c r="CTZ128" s="6"/>
      <c r="CUA128" s="6"/>
      <c r="CUB128" s="6"/>
      <c r="CUC128" s="6"/>
      <c r="CUD128" s="6"/>
      <c r="CUE128" s="6"/>
      <c r="CUF128" s="6"/>
      <c r="CUG128" s="6"/>
      <c r="CUH128" s="6"/>
      <c r="CUI128" s="6"/>
      <c r="CUJ128" s="6"/>
      <c r="CUK128" s="6"/>
      <c r="CUL128" s="6"/>
      <c r="CUM128" s="6"/>
      <c r="CUN128" s="6"/>
      <c r="CUO128" s="6"/>
      <c r="CUP128" s="6"/>
      <c r="CUQ128" s="6"/>
      <c r="CUR128" s="6"/>
      <c r="CUS128" s="6"/>
      <c r="CUT128" s="6"/>
      <c r="CUU128" s="6"/>
      <c r="CUV128" s="6"/>
      <c r="CUW128" s="6"/>
      <c r="CUX128" s="6"/>
      <c r="CUY128" s="6"/>
      <c r="CUZ128" s="6"/>
      <c r="CVA128" s="6"/>
      <c r="CVB128" s="6"/>
      <c r="CVC128" s="6"/>
      <c r="CVD128" s="6"/>
      <c r="CVE128" s="6"/>
      <c r="CVF128" s="6"/>
      <c r="CVG128" s="6"/>
      <c r="CVH128" s="6"/>
      <c r="CVI128" s="6"/>
      <c r="CVJ128" s="6"/>
      <c r="CVK128" s="6"/>
      <c r="CVL128" s="6"/>
      <c r="CVM128" s="6"/>
      <c r="CVN128" s="6"/>
      <c r="CVO128" s="6"/>
      <c r="CVP128" s="6"/>
      <c r="CVQ128" s="6"/>
      <c r="CVR128" s="6"/>
      <c r="CVS128" s="6"/>
      <c r="CVT128" s="6"/>
      <c r="CVU128" s="6"/>
      <c r="CVV128" s="6"/>
      <c r="CVW128" s="6"/>
      <c r="CVX128" s="6"/>
      <c r="CVY128" s="6"/>
      <c r="CVZ128" s="6"/>
      <c r="CWA128" s="6"/>
      <c r="CWB128" s="6"/>
      <c r="CWC128" s="6"/>
      <c r="CWD128" s="6"/>
      <c r="CWE128" s="6"/>
      <c r="CWF128" s="6"/>
      <c r="CWG128" s="6"/>
      <c r="CWH128" s="6"/>
      <c r="CWI128" s="6"/>
      <c r="CWJ128" s="6"/>
      <c r="CWK128" s="6"/>
      <c r="CWL128" s="6"/>
      <c r="CWM128" s="6"/>
      <c r="CWN128" s="6"/>
      <c r="CWO128" s="6"/>
      <c r="CWP128" s="6"/>
      <c r="CWQ128" s="6"/>
      <c r="CWR128" s="6"/>
      <c r="CWS128" s="6"/>
      <c r="CWT128" s="6"/>
      <c r="CWU128" s="6"/>
      <c r="CWV128" s="6"/>
      <c r="CWW128" s="6"/>
      <c r="CWX128" s="6"/>
      <c r="CWY128" s="6"/>
      <c r="CWZ128" s="6"/>
      <c r="CXA128" s="6"/>
      <c r="CXB128" s="6"/>
      <c r="CXC128" s="6"/>
      <c r="CXD128" s="6"/>
      <c r="CXE128" s="6"/>
      <c r="CXF128" s="6"/>
      <c r="CXG128" s="6"/>
      <c r="CXH128" s="6"/>
      <c r="CXI128" s="6"/>
      <c r="CXJ128" s="6"/>
      <c r="CXK128" s="6"/>
      <c r="CXL128" s="6"/>
      <c r="CXM128" s="6"/>
      <c r="CXN128" s="6"/>
      <c r="CXO128" s="6"/>
      <c r="CXP128" s="6"/>
      <c r="CXQ128" s="6"/>
      <c r="CXR128" s="6"/>
      <c r="CXS128" s="6"/>
      <c r="CXT128" s="6"/>
      <c r="CXU128" s="6"/>
      <c r="CXV128" s="6"/>
      <c r="CXW128" s="6"/>
      <c r="CXX128" s="6"/>
      <c r="CXY128" s="6"/>
      <c r="CXZ128" s="6"/>
      <c r="CYA128" s="6"/>
      <c r="CYB128" s="6"/>
      <c r="CYC128" s="6"/>
      <c r="CYD128" s="6"/>
      <c r="CYE128" s="6"/>
      <c r="CYF128" s="6"/>
      <c r="CYG128" s="6"/>
      <c r="CYH128" s="6"/>
      <c r="CYI128" s="6"/>
      <c r="CYJ128" s="6"/>
      <c r="CYK128" s="6"/>
      <c r="CYL128" s="6"/>
      <c r="CYM128" s="6"/>
      <c r="CYN128" s="6"/>
      <c r="CYO128" s="6"/>
      <c r="CYP128" s="6"/>
      <c r="CYQ128" s="6"/>
      <c r="CYR128" s="6"/>
      <c r="CYS128" s="6"/>
      <c r="CYT128" s="6"/>
      <c r="CYU128" s="6"/>
      <c r="CYV128" s="6"/>
      <c r="CYW128" s="6"/>
      <c r="CYX128" s="6"/>
      <c r="CYY128" s="6"/>
      <c r="CYZ128" s="6"/>
      <c r="CZA128" s="6"/>
      <c r="CZB128" s="6"/>
      <c r="CZC128" s="6"/>
      <c r="CZD128" s="6"/>
      <c r="CZE128" s="6"/>
      <c r="CZF128" s="6"/>
      <c r="CZG128" s="6"/>
      <c r="CZH128" s="6"/>
      <c r="CZI128" s="6"/>
      <c r="CZJ128" s="6"/>
      <c r="CZK128" s="6"/>
      <c r="CZL128" s="6"/>
      <c r="CZM128" s="6"/>
      <c r="CZN128" s="6"/>
      <c r="CZO128" s="6"/>
      <c r="CZP128" s="6"/>
      <c r="CZQ128" s="6"/>
      <c r="CZR128" s="6"/>
      <c r="CZS128" s="6"/>
      <c r="CZT128" s="6"/>
      <c r="CZU128" s="6"/>
      <c r="CZV128" s="6"/>
      <c r="CZW128" s="6"/>
      <c r="CZX128" s="6"/>
      <c r="CZY128" s="6"/>
      <c r="CZZ128" s="6"/>
      <c r="DAA128" s="6"/>
      <c r="DAB128" s="6"/>
      <c r="DAC128" s="6"/>
      <c r="DAD128" s="6"/>
      <c r="DAE128" s="6"/>
      <c r="DAF128" s="6"/>
      <c r="DAG128" s="6"/>
      <c r="DAH128" s="6"/>
      <c r="DAI128" s="6"/>
      <c r="DAJ128" s="6"/>
      <c r="DAK128" s="6"/>
      <c r="DAL128" s="6"/>
      <c r="DAM128" s="6"/>
      <c r="DAN128" s="6"/>
      <c r="DAO128" s="6"/>
      <c r="DAP128" s="6"/>
      <c r="DAQ128" s="6"/>
      <c r="DAR128" s="6"/>
      <c r="DAS128" s="6"/>
      <c r="DAT128" s="6"/>
      <c r="DAU128" s="6"/>
      <c r="DAV128" s="6"/>
      <c r="DAW128" s="6"/>
      <c r="DAX128" s="6"/>
      <c r="DAY128" s="6"/>
      <c r="DAZ128" s="6"/>
      <c r="DBA128" s="6"/>
      <c r="DBB128" s="6"/>
      <c r="DBC128" s="6"/>
      <c r="DBD128" s="6"/>
      <c r="DBE128" s="6"/>
      <c r="DBF128" s="6"/>
      <c r="DBG128" s="6"/>
      <c r="DBH128" s="6"/>
      <c r="DBI128" s="6"/>
      <c r="DBJ128" s="6"/>
      <c r="DBK128" s="6"/>
      <c r="DBL128" s="6"/>
      <c r="DBM128" s="6"/>
      <c r="DBN128" s="6"/>
      <c r="DBO128" s="6"/>
      <c r="DBP128" s="6"/>
      <c r="DBQ128" s="6"/>
      <c r="DBR128" s="6"/>
      <c r="DBS128" s="6"/>
      <c r="DBT128" s="6"/>
      <c r="DBU128" s="6"/>
      <c r="DBV128" s="6"/>
      <c r="DBW128" s="6"/>
      <c r="DBX128" s="6"/>
      <c r="DBY128" s="6"/>
      <c r="DBZ128" s="6"/>
      <c r="DCA128" s="6"/>
      <c r="DCB128" s="6"/>
      <c r="DCC128" s="6"/>
      <c r="DCD128" s="6"/>
      <c r="DCE128" s="6"/>
      <c r="DCF128" s="6"/>
      <c r="DCG128" s="6"/>
      <c r="DCH128" s="6"/>
      <c r="DCI128" s="6"/>
      <c r="DCJ128" s="6"/>
      <c r="DCK128" s="6"/>
      <c r="DCL128" s="6"/>
      <c r="DCM128" s="6"/>
      <c r="DCN128" s="6"/>
      <c r="DCO128" s="6"/>
      <c r="DCP128" s="6"/>
      <c r="DCQ128" s="6"/>
      <c r="DCR128" s="6"/>
      <c r="DCS128" s="6"/>
      <c r="DCT128" s="6"/>
      <c r="DCU128" s="6"/>
      <c r="DCV128" s="6"/>
      <c r="DCW128" s="6"/>
      <c r="DCX128" s="6"/>
      <c r="DCY128" s="6"/>
      <c r="DCZ128" s="6"/>
      <c r="DDA128" s="6"/>
      <c r="DDB128" s="6"/>
      <c r="DDC128" s="6"/>
      <c r="DDD128" s="6"/>
      <c r="DDE128" s="6"/>
      <c r="DDF128" s="6"/>
      <c r="DDG128" s="6"/>
      <c r="DDH128" s="6"/>
      <c r="DDI128" s="6"/>
      <c r="DDJ128" s="6"/>
      <c r="DDK128" s="6"/>
      <c r="DDL128" s="6"/>
      <c r="DDM128" s="6"/>
      <c r="DDN128" s="6"/>
      <c r="DDO128" s="6"/>
      <c r="DDP128" s="6"/>
      <c r="DDQ128" s="6"/>
      <c r="DDR128" s="6"/>
      <c r="DDS128" s="6"/>
      <c r="DDT128" s="6"/>
      <c r="DDU128" s="6"/>
      <c r="DDV128" s="6"/>
      <c r="DDW128" s="6"/>
      <c r="DDX128" s="6"/>
      <c r="DDY128" s="6"/>
      <c r="DDZ128" s="6"/>
      <c r="DEA128" s="6"/>
      <c r="DEB128" s="6"/>
      <c r="DEC128" s="6"/>
      <c r="DED128" s="6"/>
      <c r="DEE128" s="6"/>
      <c r="DEF128" s="6"/>
      <c r="DEG128" s="6"/>
      <c r="DEH128" s="6"/>
      <c r="DEI128" s="6"/>
      <c r="DEJ128" s="6"/>
      <c r="DEK128" s="6"/>
      <c r="DEL128" s="6"/>
      <c r="DEM128" s="6"/>
      <c r="DEN128" s="6"/>
      <c r="DEO128" s="6"/>
      <c r="DEP128" s="6"/>
      <c r="DEQ128" s="6"/>
      <c r="DER128" s="6"/>
      <c r="DES128" s="6"/>
      <c r="DET128" s="6"/>
      <c r="DEU128" s="6"/>
      <c r="DEV128" s="6"/>
      <c r="DEW128" s="6"/>
      <c r="DEX128" s="6"/>
      <c r="DEY128" s="6"/>
      <c r="DEZ128" s="6"/>
      <c r="DFA128" s="6"/>
      <c r="DFB128" s="6"/>
      <c r="DFC128" s="6"/>
      <c r="DFD128" s="6"/>
      <c r="DFE128" s="6"/>
      <c r="DFF128" s="6"/>
      <c r="DFG128" s="6"/>
      <c r="DFH128" s="6"/>
      <c r="DFI128" s="6"/>
      <c r="DFJ128" s="6"/>
      <c r="DFK128" s="6"/>
      <c r="DFL128" s="6"/>
      <c r="DFM128" s="6"/>
      <c r="DFN128" s="6"/>
      <c r="DFO128" s="6"/>
      <c r="DFP128" s="6"/>
      <c r="DFQ128" s="6"/>
      <c r="DFR128" s="6"/>
      <c r="DFS128" s="6"/>
      <c r="DFT128" s="6"/>
      <c r="DFU128" s="6"/>
      <c r="DFV128" s="6"/>
      <c r="DFW128" s="6"/>
      <c r="DFX128" s="6"/>
      <c r="DFY128" s="6"/>
      <c r="DFZ128" s="6"/>
      <c r="DGA128" s="6"/>
      <c r="DGB128" s="6"/>
      <c r="DGC128" s="6"/>
      <c r="DGD128" s="6"/>
      <c r="DGE128" s="6"/>
      <c r="DGF128" s="6"/>
      <c r="DGG128" s="6"/>
      <c r="DGH128" s="6"/>
      <c r="DGI128" s="6"/>
      <c r="DGJ128" s="6"/>
      <c r="DGK128" s="6"/>
      <c r="DGL128" s="6"/>
      <c r="DGM128" s="6"/>
      <c r="DGN128" s="6"/>
      <c r="DGO128" s="6"/>
      <c r="DGP128" s="6"/>
      <c r="DGQ128" s="6"/>
      <c r="DGR128" s="6"/>
      <c r="DGS128" s="6"/>
      <c r="DGT128" s="6"/>
      <c r="DGU128" s="6"/>
      <c r="DGV128" s="6"/>
      <c r="DGW128" s="6"/>
      <c r="DGX128" s="6"/>
      <c r="DGY128" s="6"/>
      <c r="DGZ128" s="6"/>
      <c r="DHA128" s="6"/>
      <c r="DHB128" s="6"/>
      <c r="DHC128" s="6"/>
      <c r="DHD128" s="6"/>
      <c r="DHE128" s="6"/>
      <c r="DHF128" s="6"/>
      <c r="DHG128" s="6"/>
      <c r="DHH128" s="6"/>
      <c r="DHI128" s="6"/>
      <c r="DHJ128" s="6"/>
      <c r="DHK128" s="6"/>
      <c r="DHL128" s="6"/>
      <c r="DHM128" s="6"/>
      <c r="DHN128" s="6"/>
      <c r="DHO128" s="6"/>
      <c r="DHP128" s="6"/>
      <c r="DHQ128" s="6"/>
      <c r="DHR128" s="6"/>
      <c r="DHS128" s="6"/>
      <c r="DHT128" s="6"/>
      <c r="DHU128" s="6"/>
      <c r="DHV128" s="6"/>
      <c r="DHW128" s="6"/>
      <c r="DHX128" s="6"/>
      <c r="DHY128" s="6"/>
      <c r="DHZ128" s="6"/>
      <c r="DIA128" s="6"/>
      <c r="DIB128" s="6"/>
      <c r="DIC128" s="6"/>
      <c r="DID128" s="6"/>
      <c r="DIE128" s="6"/>
      <c r="DIF128" s="6"/>
      <c r="DIG128" s="6"/>
      <c r="DIH128" s="6"/>
      <c r="DII128" s="6"/>
      <c r="DIJ128" s="6"/>
      <c r="DIK128" s="6"/>
      <c r="DIL128" s="6"/>
      <c r="DIM128" s="6"/>
      <c r="DIN128" s="6"/>
      <c r="DIO128" s="6"/>
      <c r="DIP128" s="6"/>
      <c r="DIQ128" s="6"/>
      <c r="DIR128" s="6"/>
      <c r="DIS128" s="6"/>
      <c r="DIT128" s="6"/>
      <c r="DIU128" s="6"/>
      <c r="DIV128" s="6"/>
      <c r="DIW128" s="6"/>
      <c r="DIX128" s="6"/>
      <c r="DIY128" s="6"/>
      <c r="DIZ128" s="6"/>
      <c r="DJA128" s="6"/>
      <c r="DJB128" s="6"/>
      <c r="DJC128" s="6"/>
      <c r="DJD128" s="6"/>
      <c r="DJE128" s="6"/>
      <c r="DJF128" s="6"/>
      <c r="DJG128" s="6"/>
      <c r="DJH128" s="6"/>
      <c r="DJI128" s="6"/>
      <c r="DJJ128" s="6"/>
      <c r="DJK128" s="6"/>
      <c r="DJL128" s="6"/>
      <c r="DJM128" s="6"/>
      <c r="DJN128" s="6"/>
      <c r="DJO128" s="6"/>
      <c r="DJP128" s="6"/>
      <c r="DJQ128" s="6"/>
      <c r="DJR128" s="6"/>
      <c r="DJS128" s="6"/>
      <c r="DJT128" s="6"/>
      <c r="DJU128" s="6"/>
      <c r="DJV128" s="6"/>
      <c r="DJW128" s="6"/>
      <c r="DJX128" s="6"/>
      <c r="DJY128" s="6"/>
      <c r="DJZ128" s="6"/>
      <c r="DKA128" s="6"/>
      <c r="DKB128" s="6"/>
      <c r="DKC128" s="6"/>
      <c r="DKD128" s="6"/>
      <c r="DKE128" s="6"/>
      <c r="DKF128" s="6"/>
      <c r="DKG128" s="6"/>
      <c r="DKH128" s="6"/>
      <c r="DKI128" s="6"/>
      <c r="DKJ128" s="6"/>
      <c r="DKK128" s="6"/>
      <c r="DKL128" s="6"/>
      <c r="DKM128" s="6"/>
      <c r="DKN128" s="6"/>
      <c r="DKO128" s="6"/>
      <c r="DKP128" s="6"/>
      <c r="DKQ128" s="6"/>
      <c r="DKR128" s="6"/>
      <c r="DKS128" s="6"/>
      <c r="DKT128" s="6"/>
      <c r="DKU128" s="6"/>
      <c r="DKV128" s="6"/>
      <c r="DKW128" s="6"/>
      <c r="DKX128" s="6"/>
      <c r="DKY128" s="6"/>
      <c r="DKZ128" s="6"/>
      <c r="DLA128" s="6"/>
      <c r="DLB128" s="6"/>
      <c r="DLC128" s="6"/>
      <c r="DLD128" s="6"/>
      <c r="DLE128" s="6"/>
      <c r="DLF128" s="6"/>
      <c r="DLG128" s="6"/>
      <c r="DLH128" s="6"/>
      <c r="DLI128" s="6"/>
      <c r="DLJ128" s="6"/>
      <c r="DLK128" s="6"/>
      <c r="DLL128" s="6"/>
      <c r="DLM128" s="6"/>
      <c r="DLN128" s="6"/>
      <c r="DLO128" s="6"/>
      <c r="DLP128" s="6"/>
      <c r="DLQ128" s="6"/>
      <c r="DLR128" s="6"/>
      <c r="DLS128" s="6"/>
      <c r="DLT128" s="6"/>
      <c r="DLU128" s="6"/>
      <c r="DLV128" s="6"/>
      <c r="DLW128" s="6"/>
      <c r="DLX128" s="6"/>
      <c r="DLY128" s="6"/>
      <c r="DLZ128" s="6"/>
      <c r="DMA128" s="6"/>
      <c r="DMB128" s="6"/>
      <c r="DMC128" s="6"/>
      <c r="DMD128" s="6"/>
      <c r="DME128" s="6"/>
      <c r="DMF128" s="6"/>
      <c r="DMG128" s="6"/>
      <c r="DMH128" s="6"/>
      <c r="DMI128" s="6"/>
      <c r="DMJ128" s="6"/>
      <c r="DMK128" s="6"/>
      <c r="DML128" s="6"/>
      <c r="DMM128" s="6"/>
      <c r="DMN128" s="6"/>
      <c r="DMO128" s="6"/>
      <c r="DMP128" s="6"/>
      <c r="DMQ128" s="6"/>
      <c r="DMR128" s="6"/>
      <c r="DMS128" s="6"/>
      <c r="DMT128" s="6"/>
      <c r="DMU128" s="6"/>
      <c r="DMV128" s="6"/>
      <c r="DMW128" s="6"/>
      <c r="DMX128" s="6"/>
      <c r="DMY128" s="6"/>
      <c r="DMZ128" s="6"/>
      <c r="DNA128" s="6"/>
      <c r="DNB128" s="6"/>
      <c r="DNC128" s="6"/>
      <c r="DND128" s="6"/>
      <c r="DNE128" s="6"/>
      <c r="DNF128" s="6"/>
      <c r="DNG128" s="6"/>
      <c r="DNH128" s="6"/>
      <c r="DNI128" s="6"/>
      <c r="DNJ128" s="6"/>
      <c r="DNK128" s="6"/>
      <c r="DNL128" s="6"/>
      <c r="DNM128" s="6"/>
      <c r="DNN128" s="6"/>
      <c r="DNO128" s="6"/>
      <c r="DNP128" s="6"/>
      <c r="DNQ128" s="6"/>
      <c r="DNR128" s="6"/>
      <c r="DNS128" s="6"/>
      <c r="DNT128" s="6"/>
      <c r="DNU128" s="6"/>
      <c r="DNV128" s="6"/>
      <c r="DNW128" s="6"/>
      <c r="DNX128" s="6"/>
      <c r="DNY128" s="6"/>
      <c r="DNZ128" s="6"/>
      <c r="DOA128" s="6"/>
      <c r="DOB128" s="6"/>
      <c r="DOC128" s="6"/>
      <c r="DOD128" s="6"/>
      <c r="DOE128" s="6"/>
      <c r="DOF128" s="6"/>
      <c r="DOG128" s="6"/>
      <c r="DOH128" s="6"/>
      <c r="DOI128" s="6"/>
      <c r="DOJ128" s="6"/>
      <c r="DOK128" s="6"/>
      <c r="DOL128" s="6"/>
      <c r="DOM128" s="6"/>
      <c r="DON128" s="6"/>
      <c r="DOO128" s="6"/>
      <c r="DOP128" s="6"/>
      <c r="DOQ128" s="6"/>
      <c r="DOR128" s="6"/>
      <c r="DOS128" s="6"/>
      <c r="DOT128" s="6"/>
      <c r="DOU128" s="6"/>
      <c r="DOV128" s="6"/>
      <c r="DOW128" s="6"/>
      <c r="DOX128" s="6"/>
      <c r="DOY128" s="6"/>
      <c r="DOZ128" s="6"/>
      <c r="DPA128" s="6"/>
      <c r="DPB128" s="6"/>
      <c r="DPC128" s="6"/>
      <c r="DPD128" s="6"/>
      <c r="DPE128" s="6"/>
      <c r="DPF128" s="6"/>
      <c r="DPG128" s="6"/>
      <c r="DPH128" s="6"/>
      <c r="DPI128" s="6"/>
      <c r="DPJ128" s="6"/>
      <c r="DPK128" s="6"/>
      <c r="DPL128" s="6"/>
      <c r="DPM128" s="6"/>
      <c r="DPN128" s="6"/>
      <c r="DPO128" s="6"/>
      <c r="DPP128" s="6"/>
      <c r="DPQ128" s="6"/>
      <c r="DPR128" s="6"/>
      <c r="DPS128" s="6"/>
      <c r="DPT128" s="6"/>
      <c r="DPU128" s="6"/>
      <c r="DPV128" s="6"/>
      <c r="DPW128" s="6"/>
      <c r="DPX128" s="6"/>
      <c r="DPY128" s="6"/>
      <c r="DPZ128" s="6"/>
      <c r="DQA128" s="6"/>
      <c r="DQB128" s="6"/>
      <c r="DQC128" s="6"/>
      <c r="DQD128" s="6"/>
      <c r="DQE128" s="6"/>
      <c r="DQF128" s="6"/>
      <c r="DQG128" s="6"/>
      <c r="DQH128" s="6"/>
      <c r="DQI128" s="6"/>
      <c r="DQJ128" s="6"/>
      <c r="DQK128" s="6"/>
      <c r="DQL128" s="6"/>
      <c r="DQM128" s="6"/>
      <c r="DQN128" s="6"/>
      <c r="DQO128" s="6"/>
      <c r="DQP128" s="6"/>
      <c r="DQQ128" s="6"/>
      <c r="DQR128" s="6"/>
      <c r="DQS128" s="6"/>
      <c r="DQT128" s="6"/>
      <c r="DQU128" s="6"/>
      <c r="DQV128" s="6"/>
      <c r="DQW128" s="6"/>
      <c r="DQX128" s="6"/>
      <c r="DQY128" s="6"/>
      <c r="DQZ128" s="6"/>
      <c r="DRA128" s="6"/>
      <c r="DRB128" s="6"/>
      <c r="DRC128" s="6"/>
      <c r="DRD128" s="6"/>
      <c r="DRE128" s="6"/>
      <c r="DRF128" s="6"/>
      <c r="DRG128" s="6"/>
      <c r="DRH128" s="6"/>
      <c r="DRI128" s="6"/>
      <c r="DRJ128" s="6"/>
      <c r="DRK128" s="6"/>
      <c r="DRL128" s="6"/>
      <c r="DRM128" s="6"/>
      <c r="DRN128" s="6"/>
      <c r="DRO128" s="6"/>
      <c r="DRP128" s="6"/>
      <c r="DRQ128" s="6"/>
      <c r="DRR128" s="6"/>
      <c r="DRS128" s="6"/>
      <c r="DRT128" s="6"/>
      <c r="DRU128" s="6"/>
      <c r="DRV128" s="6"/>
      <c r="DRW128" s="6"/>
      <c r="DRX128" s="6"/>
      <c r="DRY128" s="6"/>
      <c r="DRZ128" s="6"/>
      <c r="DSA128" s="6"/>
      <c r="DSB128" s="6"/>
      <c r="DSC128" s="6"/>
      <c r="DSD128" s="6"/>
      <c r="DSE128" s="6"/>
      <c r="DSF128" s="6"/>
      <c r="DSG128" s="6"/>
      <c r="DSH128" s="6"/>
      <c r="DSI128" s="6"/>
      <c r="DSJ128" s="6"/>
      <c r="DSK128" s="6"/>
      <c r="DSL128" s="6"/>
      <c r="DSM128" s="6"/>
      <c r="DSN128" s="6"/>
      <c r="DSO128" s="6"/>
      <c r="DSP128" s="6"/>
      <c r="DSQ128" s="6"/>
      <c r="DSR128" s="6"/>
      <c r="DSS128" s="6"/>
      <c r="DST128" s="6"/>
      <c r="DSU128" s="6"/>
      <c r="DSV128" s="6"/>
      <c r="DSW128" s="6"/>
      <c r="DSX128" s="6"/>
      <c r="DSY128" s="6"/>
      <c r="DSZ128" s="6"/>
      <c r="DTA128" s="6"/>
      <c r="DTB128" s="6"/>
      <c r="DTC128" s="6"/>
      <c r="DTD128" s="6"/>
      <c r="DTE128" s="6"/>
      <c r="DTF128" s="6"/>
      <c r="DTG128" s="6"/>
      <c r="DTH128" s="6"/>
      <c r="DTI128" s="6"/>
      <c r="DTJ128" s="6"/>
      <c r="DTK128" s="6"/>
      <c r="DTL128" s="6"/>
      <c r="DTM128" s="6"/>
      <c r="DTN128" s="6"/>
      <c r="DTO128" s="6"/>
      <c r="DTP128" s="6"/>
      <c r="DTQ128" s="6"/>
      <c r="DTR128" s="6"/>
      <c r="DTS128" s="6"/>
      <c r="DTT128" s="6"/>
      <c r="DTU128" s="6"/>
      <c r="DTV128" s="6"/>
      <c r="DTW128" s="6"/>
      <c r="DTX128" s="6"/>
      <c r="DTY128" s="6"/>
      <c r="DTZ128" s="6"/>
      <c r="DUA128" s="6"/>
      <c r="DUB128" s="6"/>
      <c r="DUC128" s="6"/>
      <c r="DUD128" s="6"/>
      <c r="DUE128" s="6"/>
      <c r="DUF128" s="6"/>
      <c r="DUG128" s="6"/>
      <c r="DUH128" s="6"/>
      <c r="DUI128" s="6"/>
      <c r="DUJ128" s="6"/>
      <c r="DUK128" s="6"/>
      <c r="DUL128" s="6"/>
      <c r="DUM128" s="6"/>
      <c r="DUN128" s="6"/>
      <c r="DUO128" s="6"/>
      <c r="DUP128" s="6"/>
      <c r="DUQ128" s="6"/>
      <c r="DUR128" s="6"/>
      <c r="DUS128" s="6"/>
      <c r="DUT128" s="6"/>
      <c r="DUU128" s="6"/>
      <c r="DUV128" s="6"/>
      <c r="DUW128" s="6"/>
      <c r="DUX128" s="6"/>
      <c r="DUY128" s="6"/>
      <c r="DUZ128" s="6"/>
      <c r="DVA128" s="6"/>
      <c r="DVB128" s="6"/>
      <c r="DVC128" s="6"/>
      <c r="DVD128" s="6"/>
      <c r="DVE128" s="6"/>
      <c r="DVF128" s="6"/>
      <c r="DVG128" s="6"/>
      <c r="DVH128" s="6"/>
      <c r="DVI128" s="6"/>
      <c r="DVJ128" s="6"/>
      <c r="DVK128" s="6"/>
      <c r="DVL128" s="6"/>
      <c r="DVM128" s="6"/>
      <c r="DVN128" s="6"/>
      <c r="DVO128" s="6"/>
      <c r="DVP128" s="6"/>
      <c r="DVQ128" s="6"/>
      <c r="DVR128" s="6"/>
      <c r="DVS128" s="6"/>
      <c r="DVT128" s="6"/>
      <c r="DVU128" s="6"/>
      <c r="DVV128" s="6"/>
      <c r="DVW128" s="6"/>
      <c r="DVX128" s="6"/>
      <c r="DVY128" s="6"/>
      <c r="DVZ128" s="6"/>
      <c r="DWA128" s="6"/>
      <c r="DWB128" s="6"/>
      <c r="DWC128" s="6"/>
      <c r="DWD128" s="6"/>
      <c r="DWE128" s="6"/>
      <c r="DWF128" s="6"/>
      <c r="DWG128" s="6"/>
      <c r="DWH128" s="6"/>
      <c r="DWI128" s="6"/>
      <c r="DWJ128" s="6"/>
      <c r="DWK128" s="6"/>
      <c r="DWL128" s="6"/>
      <c r="DWM128" s="6"/>
      <c r="DWN128" s="6"/>
      <c r="DWO128" s="6"/>
      <c r="DWP128" s="6"/>
      <c r="DWQ128" s="6"/>
      <c r="DWR128" s="6"/>
      <c r="DWS128" s="6"/>
      <c r="DWT128" s="6"/>
      <c r="DWU128" s="6"/>
      <c r="DWV128" s="6"/>
      <c r="DWW128" s="6"/>
      <c r="DWX128" s="6"/>
      <c r="DWY128" s="6"/>
      <c r="DWZ128" s="6"/>
      <c r="DXA128" s="6"/>
      <c r="DXB128" s="6"/>
      <c r="DXC128" s="6"/>
      <c r="DXD128" s="6"/>
      <c r="DXE128" s="6"/>
      <c r="DXF128" s="6"/>
      <c r="DXG128" s="6"/>
      <c r="DXH128" s="6"/>
      <c r="DXI128" s="6"/>
      <c r="DXJ128" s="6"/>
      <c r="DXK128" s="6"/>
      <c r="DXL128" s="6"/>
      <c r="DXM128" s="6"/>
      <c r="DXN128" s="6"/>
      <c r="DXO128" s="6"/>
      <c r="DXP128" s="6"/>
      <c r="DXQ128" s="6"/>
      <c r="DXR128" s="6"/>
      <c r="DXS128" s="6"/>
      <c r="DXT128" s="6"/>
      <c r="DXU128" s="6"/>
      <c r="DXV128" s="6"/>
      <c r="DXW128" s="6"/>
      <c r="DXX128" s="6"/>
      <c r="DXY128" s="6"/>
      <c r="DXZ128" s="6"/>
      <c r="DYA128" s="6"/>
      <c r="DYB128" s="6"/>
      <c r="DYC128" s="6"/>
      <c r="DYD128" s="6"/>
      <c r="DYE128" s="6"/>
      <c r="DYF128" s="6"/>
      <c r="DYG128" s="6"/>
      <c r="DYH128" s="6"/>
      <c r="DYI128" s="6"/>
      <c r="DYJ128" s="6"/>
      <c r="DYK128" s="6"/>
      <c r="DYL128" s="6"/>
      <c r="DYM128" s="6"/>
      <c r="DYN128" s="6"/>
      <c r="DYO128" s="6"/>
      <c r="DYP128" s="6"/>
      <c r="DYQ128" s="6"/>
      <c r="DYR128" s="6"/>
      <c r="DYS128" s="6"/>
      <c r="DYT128" s="6"/>
      <c r="DYU128" s="6"/>
      <c r="DYV128" s="6"/>
      <c r="DYW128" s="6"/>
      <c r="DYX128" s="6"/>
      <c r="DYY128" s="6"/>
      <c r="DYZ128" s="6"/>
      <c r="DZA128" s="6"/>
      <c r="DZB128" s="6"/>
      <c r="DZC128" s="6"/>
      <c r="DZD128" s="6"/>
      <c r="DZE128" s="6"/>
      <c r="DZF128" s="6"/>
      <c r="DZG128" s="6"/>
      <c r="DZH128" s="6"/>
      <c r="DZI128" s="6"/>
      <c r="DZJ128" s="6"/>
      <c r="DZK128" s="6"/>
      <c r="DZL128" s="6"/>
      <c r="DZM128" s="6"/>
      <c r="DZN128" s="6"/>
      <c r="DZO128" s="6"/>
      <c r="DZP128" s="6"/>
      <c r="DZQ128" s="6"/>
      <c r="DZR128" s="6"/>
      <c r="DZS128" s="6"/>
      <c r="DZT128" s="6"/>
      <c r="DZU128" s="6"/>
      <c r="DZV128" s="6"/>
      <c r="DZW128" s="6"/>
      <c r="DZX128" s="6"/>
      <c r="DZY128" s="6"/>
      <c r="DZZ128" s="6"/>
      <c r="EAA128" s="6"/>
      <c r="EAB128" s="6"/>
      <c r="EAC128" s="6"/>
      <c r="EAD128" s="6"/>
      <c r="EAE128" s="6"/>
      <c r="EAF128" s="6"/>
      <c r="EAG128" s="6"/>
      <c r="EAH128" s="6"/>
      <c r="EAI128" s="6"/>
      <c r="EAJ128" s="6"/>
      <c r="EAK128" s="6"/>
      <c r="EAL128" s="6"/>
      <c r="EAM128" s="6"/>
      <c r="EAN128" s="6"/>
      <c r="EAO128" s="6"/>
      <c r="EAP128" s="6"/>
      <c r="EAQ128" s="6"/>
      <c r="EAR128" s="6"/>
      <c r="EAS128" s="6"/>
      <c r="EAT128" s="6"/>
      <c r="EAU128" s="6"/>
      <c r="EAV128" s="6"/>
      <c r="EAW128" s="6"/>
      <c r="EAX128" s="6"/>
      <c r="EAY128" s="6"/>
      <c r="EAZ128" s="6"/>
      <c r="EBA128" s="6"/>
      <c r="EBB128" s="6"/>
      <c r="EBC128" s="6"/>
      <c r="EBD128" s="6"/>
      <c r="EBE128" s="6"/>
      <c r="EBF128" s="6"/>
      <c r="EBG128" s="6"/>
      <c r="EBH128" s="6"/>
      <c r="EBI128" s="6"/>
      <c r="EBJ128" s="6"/>
      <c r="EBK128" s="6"/>
      <c r="EBL128" s="6"/>
      <c r="EBM128" s="6"/>
      <c r="EBN128" s="6"/>
      <c r="EBO128" s="6"/>
      <c r="EBP128" s="6"/>
      <c r="EBQ128" s="6"/>
      <c r="EBR128" s="6"/>
      <c r="EBS128" s="6"/>
      <c r="EBT128" s="6"/>
      <c r="EBU128" s="6"/>
      <c r="EBV128" s="6"/>
      <c r="EBW128" s="6"/>
      <c r="EBX128" s="6"/>
      <c r="EBY128" s="6"/>
      <c r="EBZ128" s="6"/>
      <c r="ECA128" s="6"/>
      <c r="ECB128" s="6"/>
      <c r="ECC128" s="6"/>
      <c r="ECD128" s="6"/>
      <c r="ECE128" s="6"/>
      <c r="ECF128" s="6"/>
      <c r="ECG128" s="6"/>
      <c r="ECH128" s="6"/>
      <c r="ECI128" s="6"/>
      <c r="ECJ128" s="6"/>
      <c r="ECK128" s="6"/>
      <c r="ECL128" s="6"/>
      <c r="ECM128" s="6"/>
      <c r="ECN128" s="6"/>
      <c r="ECO128" s="6"/>
      <c r="ECP128" s="6"/>
      <c r="ECQ128" s="6"/>
      <c r="ECR128" s="6"/>
      <c r="ECS128" s="6"/>
      <c r="ECT128" s="6"/>
      <c r="ECU128" s="6"/>
      <c r="ECV128" s="6"/>
      <c r="ECW128" s="6"/>
      <c r="ECX128" s="6"/>
      <c r="ECY128" s="6"/>
      <c r="ECZ128" s="6"/>
      <c r="EDA128" s="6"/>
      <c r="EDB128" s="6"/>
      <c r="EDC128" s="6"/>
      <c r="EDD128" s="6"/>
      <c r="EDE128" s="6"/>
      <c r="EDF128" s="6"/>
      <c r="EDG128" s="6"/>
      <c r="EDH128" s="6"/>
      <c r="EDI128" s="6"/>
      <c r="EDJ128" s="6"/>
      <c r="EDK128" s="6"/>
      <c r="EDL128" s="6"/>
      <c r="EDM128" s="6"/>
      <c r="EDN128" s="6"/>
      <c r="EDO128" s="6"/>
      <c r="EDP128" s="6"/>
      <c r="EDQ128" s="6"/>
      <c r="EDR128" s="6"/>
      <c r="EDS128" s="6"/>
      <c r="EDT128" s="6"/>
      <c r="EDU128" s="6"/>
      <c r="EDV128" s="6"/>
      <c r="EDW128" s="6"/>
      <c r="EDX128" s="6"/>
      <c r="EDY128" s="6"/>
      <c r="EDZ128" s="6"/>
      <c r="EEA128" s="6"/>
      <c r="EEB128" s="6"/>
      <c r="EEC128" s="6"/>
      <c r="EED128" s="6"/>
      <c r="EEE128" s="6"/>
      <c r="EEF128" s="6"/>
      <c r="EEG128" s="6"/>
      <c r="EEH128" s="6"/>
      <c r="EEI128" s="6"/>
      <c r="EEJ128" s="6"/>
      <c r="EEK128" s="6"/>
      <c r="EEL128" s="6"/>
      <c r="EEM128" s="6"/>
      <c r="EEN128" s="6"/>
      <c r="EEO128" s="6"/>
      <c r="EEP128" s="6"/>
      <c r="EEQ128" s="6"/>
      <c r="EER128" s="6"/>
      <c r="EES128" s="6"/>
      <c r="EET128" s="6"/>
      <c r="EEU128" s="6"/>
      <c r="EEV128" s="6"/>
      <c r="EEW128" s="6"/>
      <c r="EEX128" s="6"/>
      <c r="EEY128" s="6"/>
      <c r="EEZ128" s="6"/>
      <c r="EFA128" s="6"/>
      <c r="EFB128" s="6"/>
      <c r="EFC128" s="6"/>
      <c r="EFD128" s="6"/>
      <c r="EFE128" s="6"/>
      <c r="EFF128" s="6"/>
      <c r="EFG128" s="6"/>
      <c r="EFH128" s="6"/>
      <c r="EFI128" s="6"/>
      <c r="EFJ128" s="6"/>
      <c r="EFK128" s="6"/>
      <c r="EFL128" s="6"/>
      <c r="EFM128" s="6"/>
      <c r="EFN128" s="6"/>
      <c r="EFO128" s="6"/>
      <c r="EFP128" s="6"/>
      <c r="EFQ128" s="6"/>
      <c r="EFR128" s="6"/>
      <c r="EFS128" s="6"/>
      <c r="EFT128" s="6"/>
      <c r="EFU128" s="6"/>
      <c r="EFV128" s="6"/>
      <c r="EFW128" s="6"/>
      <c r="EFX128" s="6"/>
      <c r="EFY128" s="6"/>
      <c r="EFZ128" s="6"/>
      <c r="EGA128" s="6"/>
      <c r="EGB128" s="6"/>
      <c r="EGC128" s="6"/>
      <c r="EGD128" s="6"/>
      <c r="EGE128" s="6"/>
      <c r="EGF128" s="6"/>
      <c r="EGG128" s="6"/>
      <c r="EGH128" s="6"/>
      <c r="EGI128" s="6"/>
      <c r="EGJ128" s="6"/>
      <c r="EGK128" s="6"/>
      <c r="EGL128" s="6"/>
      <c r="EGM128" s="6"/>
      <c r="EGN128" s="6"/>
      <c r="EGO128" s="6"/>
      <c r="EGP128" s="6"/>
      <c r="EGQ128" s="6"/>
      <c r="EGR128" s="6"/>
      <c r="EGS128" s="6"/>
      <c r="EGT128" s="6"/>
      <c r="EGU128" s="6"/>
      <c r="EGV128" s="6"/>
      <c r="EGW128" s="6"/>
      <c r="EGX128" s="6"/>
      <c r="EGY128" s="6"/>
      <c r="EGZ128" s="6"/>
      <c r="EHA128" s="6"/>
      <c r="EHB128" s="6"/>
      <c r="EHC128" s="6"/>
      <c r="EHD128" s="6"/>
      <c r="EHE128" s="6"/>
      <c r="EHF128" s="6"/>
      <c r="EHG128" s="6"/>
      <c r="EHH128" s="6"/>
      <c r="EHI128" s="6"/>
      <c r="EHJ128" s="6"/>
      <c r="EHK128" s="6"/>
      <c r="EHL128" s="6"/>
      <c r="EHM128" s="6"/>
      <c r="EHN128" s="6"/>
      <c r="EHO128" s="6"/>
      <c r="EHP128" s="6"/>
      <c r="EHQ128" s="6"/>
      <c r="EHR128" s="6"/>
      <c r="EHS128" s="6"/>
      <c r="EHT128" s="6"/>
      <c r="EHU128" s="6"/>
      <c r="EHV128" s="6"/>
      <c r="EHW128" s="6"/>
      <c r="EHX128" s="6"/>
      <c r="EHY128" s="6"/>
      <c r="EHZ128" s="6"/>
      <c r="EIA128" s="6"/>
      <c r="EIB128" s="6"/>
      <c r="EIC128" s="6"/>
      <c r="EID128" s="6"/>
      <c r="EIE128" s="6"/>
      <c r="EIF128" s="6"/>
      <c r="EIG128" s="6"/>
      <c r="EIH128" s="6"/>
      <c r="EII128" s="6"/>
      <c r="EIJ128" s="6"/>
      <c r="EIK128" s="6"/>
      <c r="EIL128" s="6"/>
      <c r="EIM128" s="6"/>
      <c r="EIN128" s="6"/>
      <c r="EIO128" s="6"/>
      <c r="EIP128" s="6"/>
      <c r="EIQ128" s="6"/>
      <c r="EIR128" s="6"/>
      <c r="EIS128" s="6"/>
      <c r="EIT128" s="6"/>
      <c r="EIU128" s="6"/>
      <c r="EIV128" s="6"/>
      <c r="EIW128" s="6"/>
      <c r="EIX128" s="6"/>
      <c r="EIY128" s="6"/>
      <c r="EIZ128" s="6"/>
      <c r="EJA128" s="6"/>
      <c r="EJB128" s="6"/>
      <c r="EJC128" s="6"/>
      <c r="EJD128" s="6"/>
      <c r="EJE128" s="6"/>
      <c r="EJF128" s="6"/>
      <c r="EJG128" s="6"/>
      <c r="EJH128" s="6"/>
      <c r="EJI128" s="6"/>
      <c r="EJJ128" s="6"/>
      <c r="EJK128" s="6"/>
      <c r="EJL128" s="6"/>
      <c r="EJM128" s="6"/>
      <c r="EJN128" s="6"/>
      <c r="EJO128" s="6"/>
      <c r="EJP128" s="6"/>
      <c r="EJQ128" s="6"/>
      <c r="EJR128" s="6"/>
      <c r="EJS128" s="6"/>
      <c r="EJT128" s="6"/>
      <c r="EJU128" s="6"/>
      <c r="EJV128" s="6"/>
      <c r="EJW128" s="6"/>
      <c r="EJX128" s="6"/>
      <c r="EJY128" s="6"/>
      <c r="EJZ128" s="6"/>
      <c r="EKA128" s="6"/>
      <c r="EKB128" s="6"/>
      <c r="EKC128" s="6"/>
      <c r="EKD128" s="6"/>
      <c r="EKE128" s="6"/>
      <c r="EKF128" s="6"/>
      <c r="EKG128" s="6"/>
      <c r="EKH128" s="6"/>
      <c r="EKI128" s="6"/>
      <c r="EKJ128" s="6"/>
      <c r="EKK128" s="6"/>
      <c r="EKL128" s="6"/>
      <c r="EKM128" s="6"/>
      <c r="EKN128" s="6"/>
      <c r="EKO128" s="6"/>
      <c r="EKP128" s="6"/>
      <c r="EKQ128" s="6"/>
      <c r="EKR128" s="6"/>
      <c r="EKS128" s="6"/>
      <c r="EKT128" s="6"/>
      <c r="EKU128" s="6"/>
      <c r="EKV128" s="6"/>
      <c r="EKW128" s="6"/>
      <c r="EKX128" s="6"/>
      <c r="EKY128" s="6"/>
      <c r="EKZ128" s="6"/>
      <c r="ELA128" s="6"/>
      <c r="ELB128" s="6"/>
      <c r="ELC128" s="6"/>
      <c r="ELD128" s="6"/>
      <c r="ELE128" s="6"/>
      <c r="ELF128" s="6"/>
      <c r="ELG128" s="6"/>
      <c r="ELH128" s="6"/>
      <c r="ELI128" s="6"/>
      <c r="ELJ128" s="6"/>
      <c r="ELK128" s="6"/>
      <c r="ELL128" s="6"/>
      <c r="ELM128" s="6"/>
      <c r="ELN128" s="6"/>
      <c r="ELO128" s="6"/>
      <c r="ELP128" s="6"/>
      <c r="ELQ128" s="6"/>
      <c r="ELR128" s="6"/>
      <c r="ELS128" s="6"/>
      <c r="ELT128" s="6"/>
      <c r="ELU128" s="6"/>
      <c r="ELV128" s="6"/>
      <c r="ELW128" s="6"/>
      <c r="ELX128" s="6"/>
      <c r="ELY128" s="6"/>
      <c r="ELZ128" s="6"/>
      <c r="EMA128" s="6"/>
      <c r="EMB128" s="6"/>
      <c r="EMC128" s="6"/>
      <c r="EMD128" s="6"/>
      <c r="EME128" s="6"/>
      <c r="EMF128" s="6"/>
      <c r="EMG128" s="6"/>
      <c r="EMH128" s="6"/>
      <c r="EMI128" s="6"/>
      <c r="EMJ128" s="6"/>
      <c r="EMK128" s="6"/>
      <c r="EML128" s="6"/>
      <c r="EMM128" s="6"/>
      <c r="EMN128" s="6"/>
      <c r="EMO128" s="6"/>
      <c r="EMP128" s="6"/>
      <c r="EMQ128" s="6"/>
      <c r="EMR128" s="6"/>
      <c r="EMS128" s="6"/>
      <c r="EMT128" s="6"/>
      <c r="EMU128" s="6"/>
      <c r="EMV128" s="6"/>
      <c r="EMW128" s="6"/>
      <c r="EMX128" s="6"/>
      <c r="EMY128" s="6"/>
      <c r="EMZ128" s="6"/>
      <c r="ENA128" s="6"/>
      <c r="ENB128" s="6"/>
      <c r="ENC128" s="6"/>
      <c r="END128" s="6"/>
      <c r="ENE128" s="6"/>
      <c r="ENF128" s="6"/>
      <c r="ENG128" s="6"/>
      <c r="ENH128" s="6"/>
      <c r="ENI128" s="6"/>
      <c r="ENJ128" s="6"/>
      <c r="ENK128" s="6"/>
      <c r="ENL128" s="6"/>
      <c r="ENM128" s="6"/>
      <c r="ENN128" s="6"/>
      <c r="ENO128" s="6"/>
      <c r="ENP128" s="6"/>
      <c r="ENQ128" s="6"/>
      <c r="ENR128" s="6"/>
      <c r="ENS128" s="6"/>
      <c r="ENT128" s="6"/>
      <c r="ENU128" s="6"/>
      <c r="ENV128" s="6"/>
      <c r="ENW128" s="6"/>
      <c r="ENX128" s="6"/>
      <c r="ENY128" s="6"/>
      <c r="ENZ128" s="6"/>
      <c r="EOA128" s="6"/>
      <c r="EOB128" s="6"/>
      <c r="EOC128" s="6"/>
      <c r="EOD128" s="6"/>
      <c r="EOE128" s="6"/>
      <c r="EOF128" s="6"/>
      <c r="EOG128" s="6"/>
      <c r="EOH128" s="6"/>
      <c r="EOI128" s="6"/>
      <c r="EOJ128" s="6"/>
      <c r="EOK128" s="6"/>
      <c r="EOL128" s="6"/>
      <c r="EOM128" s="6"/>
      <c r="EON128" s="6"/>
      <c r="EOO128" s="6"/>
      <c r="EOP128" s="6"/>
      <c r="EOQ128" s="6"/>
      <c r="EOR128" s="6"/>
      <c r="EOS128" s="6"/>
      <c r="EOT128" s="6"/>
      <c r="EOU128" s="6"/>
      <c r="EOV128" s="6"/>
      <c r="EOW128" s="6"/>
      <c r="EOX128" s="6"/>
      <c r="EOY128" s="6"/>
      <c r="EOZ128" s="6"/>
      <c r="EPA128" s="6"/>
      <c r="EPB128" s="6"/>
      <c r="EPC128" s="6"/>
      <c r="EPD128" s="6"/>
      <c r="EPE128" s="6"/>
      <c r="EPF128" s="6"/>
      <c r="EPG128" s="6"/>
      <c r="EPH128" s="6"/>
      <c r="EPI128" s="6"/>
      <c r="EPJ128" s="6"/>
      <c r="EPK128" s="6"/>
      <c r="EPL128" s="6"/>
      <c r="EPM128" s="6"/>
      <c r="EPN128" s="6"/>
      <c r="EPO128" s="6"/>
      <c r="EPP128" s="6"/>
      <c r="EPQ128" s="6"/>
      <c r="EPR128" s="6"/>
      <c r="EPS128" s="6"/>
      <c r="EPT128" s="6"/>
      <c r="EPU128" s="6"/>
      <c r="EPV128" s="6"/>
      <c r="EPW128" s="6"/>
      <c r="EPX128" s="6"/>
      <c r="EPY128" s="6"/>
      <c r="EPZ128" s="6"/>
      <c r="EQA128" s="6"/>
      <c r="EQB128" s="6"/>
      <c r="EQC128" s="6"/>
      <c r="EQD128" s="6"/>
      <c r="EQE128" s="6"/>
      <c r="EQF128" s="6"/>
      <c r="EQG128" s="6"/>
      <c r="EQH128" s="6"/>
      <c r="EQI128" s="6"/>
      <c r="EQJ128" s="6"/>
      <c r="EQK128" s="6"/>
      <c r="EQL128" s="6"/>
      <c r="EQM128" s="6"/>
      <c r="EQN128" s="6"/>
      <c r="EQO128" s="6"/>
      <c r="EQP128" s="6"/>
      <c r="EQQ128" s="6"/>
      <c r="EQR128" s="6"/>
      <c r="EQS128" s="6"/>
      <c r="EQT128" s="6"/>
      <c r="EQU128" s="6"/>
      <c r="EQV128" s="6"/>
      <c r="EQW128" s="6"/>
      <c r="EQX128" s="6"/>
      <c r="EQY128" s="6"/>
      <c r="EQZ128" s="6"/>
      <c r="ERA128" s="6"/>
      <c r="ERB128" s="6"/>
      <c r="ERC128" s="6"/>
      <c r="ERD128" s="6"/>
      <c r="ERE128" s="6"/>
      <c r="ERF128" s="6"/>
      <c r="ERG128" s="6"/>
      <c r="ERH128" s="6"/>
      <c r="ERI128" s="6"/>
      <c r="ERJ128" s="6"/>
      <c r="ERK128" s="6"/>
      <c r="ERL128" s="6"/>
      <c r="ERM128" s="6"/>
      <c r="ERN128" s="6"/>
      <c r="ERO128" s="6"/>
      <c r="ERP128" s="6"/>
      <c r="ERQ128" s="6"/>
      <c r="ERR128" s="6"/>
      <c r="ERS128" s="6"/>
      <c r="ERT128" s="6"/>
      <c r="ERU128" s="6"/>
      <c r="ERV128" s="6"/>
      <c r="ERW128" s="6"/>
      <c r="ERX128" s="6"/>
      <c r="ERY128" s="6"/>
      <c r="ERZ128" s="6"/>
      <c r="ESA128" s="6"/>
      <c r="ESB128" s="6"/>
      <c r="ESC128" s="6"/>
      <c r="ESD128" s="6"/>
      <c r="ESE128" s="6"/>
      <c r="ESF128" s="6"/>
      <c r="ESG128" s="6"/>
      <c r="ESH128" s="6"/>
      <c r="ESI128" s="6"/>
      <c r="ESJ128" s="6"/>
      <c r="ESK128" s="6"/>
      <c r="ESL128" s="6"/>
      <c r="ESM128" s="6"/>
      <c r="ESN128" s="6"/>
      <c r="ESO128" s="6"/>
      <c r="ESP128" s="6"/>
      <c r="ESQ128" s="6"/>
      <c r="ESR128" s="6"/>
      <c r="ESS128" s="6"/>
      <c r="EST128" s="6"/>
      <c r="ESU128" s="6"/>
      <c r="ESV128" s="6"/>
      <c r="ESW128" s="6"/>
      <c r="ESX128" s="6"/>
      <c r="ESY128" s="6"/>
      <c r="ESZ128" s="6"/>
      <c r="ETA128" s="6"/>
      <c r="ETB128" s="6"/>
      <c r="ETC128" s="6"/>
      <c r="ETD128" s="6"/>
      <c r="ETE128" s="6"/>
      <c r="ETF128" s="6"/>
      <c r="ETG128" s="6"/>
      <c r="ETH128" s="6"/>
      <c r="ETI128" s="6"/>
      <c r="ETJ128" s="6"/>
      <c r="ETK128" s="6"/>
      <c r="ETL128" s="6"/>
      <c r="ETM128" s="6"/>
      <c r="ETN128" s="6"/>
      <c r="ETO128" s="6"/>
      <c r="ETP128" s="6"/>
      <c r="ETQ128" s="6"/>
      <c r="ETR128" s="6"/>
      <c r="ETS128" s="6"/>
      <c r="ETT128" s="6"/>
      <c r="ETU128" s="6"/>
      <c r="ETV128" s="6"/>
      <c r="ETW128" s="6"/>
      <c r="ETX128" s="6"/>
      <c r="ETY128" s="6"/>
      <c r="ETZ128" s="6"/>
      <c r="EUA128" s="6"/>
      <c r="EUB128" s="6"/>
      <c r="EUC128" s="6"/>
      <c r="EUD128" s="6"/>
      <c r="EUE128" s="6"/>
      <c r="EUF128" s="6"/>
      <c r="EUG128" s="6"/>
      <c r="EUH128" s="6"/>
      <c r="EUI128" s="6"/>
      <c r="EUJ128" s="6"/>
      <c r="EUK128" s="6"/>
      <c r="EUL128" s="6"/>
      <c r="EUM128" s="6"/>
      <c r="EUN128" s="6"/>
      <c r="EUO128" s="6"/>
      <c r="EUP128" s="6"/>
      <c r="EUQ128" s="6"/>
      <c r="EUR128" s="6"/>
      <c r="EUS128" s="6"/>
      <c r="EUT128" s="6"/>
      <c r="EUU128" s="6"/>
      <c r="EUV128" s="6"/>
      <c r="EUW128" s="6"/>
      <c r="EUX128" s="6"/>
      <c r="EUY128" s="6"/>
      <c r="EUZ128" s="6"/>
      <c r="EVA128" s="6"/>
      <c r="EVB128" s="6"/>
      <c r="EVC128" s="6"/>
      <c r="EVD128" s="6"/>
      <c r="EVE128" s="6"/>
      <c r="EVF128" s="6"/>
      <c r="EVG128" s="6"/>
      <c r="EVH128" s="6"/>
      <c r="EVI128" s="6"/>
      <c r="EVJ128" s="6"/>
      <c r="EVK128" s="6"/>
      <c r="EVL128" s="6"/>
      <c r="EVM128" s="6"/>
      <c r="EVN128" s="6"/>
      <c r="EVO128" s="6"/>
      <c r="EVP128" s="6"/>
      <c r="EVQ128" s="6"/>
      <c r="EVR128" s="6"/>
      <c r="EVS128" s="6"/>
      <c r="EVT128" s="6"/>
      <c r="EVU128" s="6"/>
      <c r="EVV128" s="6"/>
      <c r="EVW128" s="6"/>
      <c r="EVX128" s="6"/>
      <c r="EVY128" s="6"/>
      <c r="EVZ128" s="6"/>
      <c r="EWA128" s="6"/>
      <c r="EWB128" s="6"/>
      <c r="EWC128" s="6"/>
      <c r="EWD128" s="6"/>
      <c r="EWE128" s="6"/>
      <c r="EWF128" s="6"/>
      <c r="EWG128" s="6"/>
      <c r="EWH128" s="6"/>
      <c r="EWI128" s="6"/>
      <c r="EWJ128" s="6"/>
      <c r="EWK128" s="6"/>
      <c r="EWL128" s="6"/>
      <c r="EWM128" s="6"/>
      <c r="EWN128" s="6"/>
      <c r="EWO128" s="6"/>
      <c r="EWP128" s="6"/>
      <c r="EWQ128" s="6"/>
      <c r="EWR128" s="6"/>
      <c r="EWS128" s="6"/>
      <c r="EWT128" s="6"/>
      <c r="EWU128" s="6"/>
      <c r="EWV128" s="6"/>
      <c r="EWW128" s="6"/>
      <c r="EWX128" s="6"/>
      <c r="EWY128" s="6"/>
      <c r="EWZ128" s="6"/>
      <c r="EXA128" s="6"/>
      <c r="EXB128" s="6"/>
      <c r="EXC128" s="6"/>
      <c r="EXD128" s="6"/>
      <c r="EXE128" s="6"/>
      <c r="EXF128" s="6"/>
      <c r="EXG128" s="6"/>
      <c r="EXH128" s="6"/>
      <c r="EXI128" s="6"/>
      <c r="EXJ128" s="6"/>
      <c r="EXK128" s="6"/>
      <c r="EXL128" s="6"/>
      <c r="EXM128" s="6"/>
      <c r="EXN128" s="6"/>
      <c r="EXO128" s="6"/>
      <c r="EXP128" s="6"/>
      <c r="EXQ128" s="6"/>
      <c r="EXR128" s="6"/>
      <c r="EXS128" s="6"/>
      <c r="EXT128" s="6"/>
      <c r="EXU128" s="6"/>
      <c r="EXV128" s="6"/>
      <c r="EXW128" s="6"/>
      <c r="EXX128" s="6"/>
      <c r="EXY128" s="6"/>
      <c r="EXZ128" s="6"/>
      <c r="EYA128" s="6"/>
      <c r="EYB128" s="6"/>
      <c r="EYC128" s="6"/>
      <c r="EYD128" s="6"/>
      <c r="EYE128" s="6"/>
      <c r="EYF128" s="6"/>
      <c r="EYG128" s="6"/>
      <c r="EYH128" s="6"/>
      <c r="EYI128" s="6"/>
      <c r="EYJ128" s="6"/>
      <c r="EYK128" s="6"/>
      <c r="EYL128" s="6"/>
      <c r="EYM128" s="6"/>
      <c r="EYN128" s="6"/>
      <c r="EYO128" s="6"/>
      <c r="EYP128" s="6"/>
      <c r="EYQ128" s="6"/>
      <c r="EYR128" s="6"/>
      <c r="EYS128" s="6"/>
      <c r="EYT128" s="6"/>
      <c r="EYU128" s="6"/>
      <c r="EYV128" s="6"/>
      <c r="EYW128" s="6"/>
      <c r="EYX128" s="6"/>
      <c r="EYY128" s="6"/>
      <c r="EYZ128" s="6"/>
      <c r="EZA128" s="6"/>
      <c r="EZB128" s="6"/>
      <c r="EZC128" s="6"/>
      <c r="EZD128" s="6"/>
      <c r="EZE128" s="6"/>
      <c r="EZF128" s="6"/>
      <c r="EZG128" s="6"/>
      <c r="EZH128" s="6"/>
      <c r="EZI128" s="6"/>
      <c r="EZJ128" s="6"/>
      <c r="EZK128" s="6"/>
      <c r="EZL128" s="6"/>
      <c r="EZM128" s="6"/>
      <c r="EZN128" s="6"/>
      <c r="EZO128" s="6"/>
      <c r="EZP128" s="6"/>
      <c r="EZQ128" s="6"/>
      <c r="EZR128" s="6"/>
      <c r="EZS128" s="6"/>
      <c r="EZT128" s="6"/>
      <c r="EZU128" s="6"/>
      <c r="EZV128" s="6"/>
      <c r="EZW128" s="6"/>
      <c r="EZX128" s="6"/>
      <c r="EZY128" s="6"/>
      <c r="EZZ128" s="6"/>
      <c r="FAA128" s="6"/>
      <c r="FAB128" s="6"/>
      <c r="FAC128" s="6"/>
      <c r="FAD128" s="6"/>
      <c r="FAE128" s="6"/>
      <c r="FAF128" s="6"/>
      <c r="FAG128" s="6"/>
      <c r="FAH128" s="6"/>
      <c r="FAI128" s="6"/>
      <c r="FAJ128" s="6"/>
      <c r="FAK128" s="6"/>
      <c r="FAL128" s="6"/>
      <c r="FAM128" s="6"/>
      <c r="FAN128" s="6"/>
      <c r="FAO128" s="6"/>
      <c r="FAP128" s="6"/>
      <c r="FAQ128" s="6"/>
      <c r="FAR128" s="6"/>
      <c r="FAS128" s="6"/>
      <c r="FAT128" s="6"/>
      <c r="FAU128" s="6"/>
      <c r="FAV128" s="6"/>
      <c r="FAW128" s="6"/>
      <c r="FAX128" s="6"/>
      <c r="FAY128" s="6"/>
      <c r="FAZ128" s="6"/>
      <c r="FBA128" s="6"/>
      <c r="FBB128" s="6"/>
      <c r="FBC128" s="6"/>
      <c r="FBD128" s="6"/>
      <c r="FBE128" s="6"/>
      <c r="FBF128" s="6"/>
      <c r="FBG128" s="6"/>
      <c r="FBH128" s="6"/>
      <c r="FBI128" s="6"/>
      <c r="FBJ128" s="6"/>
      <c r="FBK128" s="6"/>
      <c r="FBL128" s="6"/>
      <c r="FBM128" s="6"/>
      <c r="FBN128" s="6"/>
      <c r="FBO128" s="6"/>
      <c r="FBP128" s="6"/>
      <c r="FBQ128" s="6"/>
      <c r="FBR128" s="6"/>
      <c r="FBS128" s="6"/>
      <c r="FBT128" s="6"/>
      <c r="FBU128" s="6"/>
      <c r="FBV128" s="6"/>
      <c r="FBW128" s="6"/>
      <c r="FBX128" s="6"/>
      <c r="FBY128" s="6"/>
      <c r="FBZ128" s="6"/>
      <c r="FCA128" s="6"/>
      <c r="FCB128" s="6"/>
      <c r="FCC128" s="6"/>
      <c r="FCD128" s="6"/>
      <c r="FCE128" s="6"/>
      <c r="FCF128" s="6"/>
      <c r="FCG128" s="6"/>
      <c r="FCH128" s="6"/>
      <c r="FCI128" s="6"/>
      <c r="FCJ128" s="6"/>
      <c r="FCK128" s="6"/>
      <c r="FCL128" s="6"/>
      <c r="FCM128" s="6"/>
      <c r="FCN128" s="6"/>
      <c r="FCO128" s="6"/>
      <c r="FCP128" s="6"/>
      <c r="FCQ128" s="6"/>
      <c r="FCR128" s="6"/>
      <c r="FCS128" s="6"/>
      <c r="FCT128" s="6"/>
      <c r="FCU128" s="6"/>
      <c r="FCV128" s="6"/>
      <c r="FCW128" s="6"/>
      <c r="FCX128" s="6"/>
      <c r="FCY128" s="6"/>
      <c r="FCZ128" s="6"/>
      <c r="FDA128" s="6"/>
      <c r="FDB128" s="6"/>
      <c r="FDC128" s="6"/>
      <c r="FDD128" s="6"/>
      <c r="FDE128" s="6"/>
      <c r="FDF128" s="6"/>
      <c r="FDG128" s="6"/>
      <c r="FDH128" s="6"/>
      <c r="FDI128" s="6"/>
      <c r="FDJ128" s="6"/>
      <c r="FDK128" s="6"/>
      <c r="FDL128" s="6"/>
      <c r="FDM128" s="6"/>
      <c r="FDN128" s="6"/>
      <c r="FDO128" s="6"/>
      <c r="FDP128" s="6"/>
      <c r="FDQ128" s="6"/>
      <c r="FDR128" s="6"/>
      <c r="FDS128" s="6"/>
      <c r="FDT128" s="6"/>
      <c r="FDU128" s="6"/>
      <c r="FDV128" s="6"/>
      <c r="FDW128" s="6"/>
      <c r="FDX128" s="6"/>
      <c r="FDY128" s="6"/>
      <c r="FDZ128" s="6"/>
      <c r="FEA128" s="6"/>
      <c r="FEB128" s="6"/>
      <c r="FEC128" s="6"/>
      <c r="FED128" s="6"/>
      <c r="FEE128" s="6"/>
      <c r="FEF128" s="6"/>
      <c r="FEG128" s="6"/>
      <c r="FEH128" s="6"/>
      <c r="FEI128" s="6"/>
      <c r="FEJ128" s="6"/>
      <c r="FEK128" s="6"/>
      <c r="FEL128" s="6"/>
      <c r="FEM128" s="6"/>
      <c r="FEN128" s="6"/>
      <c r="FEO128" s="6"/>
      <c r="FEP128" s="6"/>
      <c r="FEQ128" s="6"/>
      <c r="FER128" s="6"/>
      <c r="FES128" s="6"/>
      <c r="FET128" s="6"/>
      <c r="FEU128" s="6"/>
      <c r="FEV128" s="6"/>
      <c r="FEW128" s="6"/>
      <c r="FEX128" s="6"/>
      <c r="FEY128" s="6"/>
      <c r="FEZ128" s="6"/>
      <c r="FFA128" s="6"/>
      <c r="FFB128" s="6"/>
      <c r="FFC128" s="6"/>
      <c r="FFD128" s="6"/>
      <c r="FFE128" s="6"/>
      <c r="FFF128" s="6"/>
      <c r="FFG128" s="6"/>
      <c r="FFH128" s="6"/>
      <c r="FFI128" s="6"/>
      <c r="FFJ128" s="6"/>
      <c r="FFK128" s="6"/>
      <c r="FFL128" s="6"/>
      <c r="FFM128" s="6"/>
      <c r="FFN128" s="6"/>
      <c r="FFO128" s="6"/>
      <c r="FFP128" s="6"/>
      <c r="FFQ128" s="6"/>
      <c r="FFR128" s="6"/>
      <c r="FFS128" s="6"/>
      <c r="FFT128" s="6"/>
      <c r="FFU128" s="6"/>
      <c r="FFV128" s="6"/>
      <c r="FFW128" s="6"/>
      <c r="FFX128" s="6"/>
      <c r="FFY128" s="6"/>
      <c r="FFZ128" s="6"/>
      <c r="FGA128" s="6"/>
      <c r="FGB128" s="6"/>
      <c r="FGC128" s="6"/>
      <c r="FGD128" s="6"/>
      <c r="FGE128" s="6"/>
      <c r="FGF128" s="6"/>
      <c r="FGG128" s="6"/>
      <c r="FGH128" s="6"/>
      <c r="FGI128" s="6"/>
      <c r="FGJ128" s="6"/>
      <c r="FGK128" s="6"/>
      <c r="FGL128" s="6"/>
      <c r="FGM128" s="6"/>
      <c r="FGN128" s="6"/>
      <c r="FGO128" s="6"/>
      <c r="FGP128" s="6"/>
      <c r="FGQ128" s="6"/>
      <c r="FGR128" s="6"/>
      <c r="FGS128" s="6"/>
      <c r="FGT128" s="6"/>
      <c r="FGU128" s="6"/>
      <c r="FGV128" s="6"/>
      <c r="FGW128" s="6"/>
      <c r="FGX128" s="6"/>
      <c r="FGY128" s="6"/>
      <c r="FGZ128" s="6"/>
      <c r="FHA128" s="6"/>
      <c r="FHB128" s="6"/>
      <c r="FHC128" s="6"/>
      <c r="FHD128" s="6"/>
      <c r="FHE128" s="6"/>
      <c r="FHF128" s="6"/>
      <c r="FHG128" s="6"/>
      <c r="FHH128" s="6"/>
      <c r="FHI128" s="6"/>
      <c r="FHJ128" s="6"/>
      <c r="FHK128" s="6"/>
      <c r="FHL128" s="6"/>
      <c r="FHM128" s="6"/>
      <c r="FHN128" s="6"/>
      <c r="FHO128" s="6"/>
      <c r="FHP128" s="6"/>
      <c r="FHQ128" s="6"/>
      <c r="FHR128" s="6"/>
      <c r="FHS128" s="6"/>
      <c r="FHT128" s="6"/>
      <c r="FHU128" s="6"/>
      <c r="FHV128" s="6"/>
      <c r="FHW128" s="6"/>
      <c r="FHX128" s="6"/>
      <c r="FHY128" s="6"/>
      <c r="FHZ128" s="6"/>
      <c r="FIA128" s="6"/>
      <c r="FIB128" s="6"/>
      <c r="FIC128" s="6"/>
      <c r="FID128" s="6"/>
      <c r="FIE128" s="6"/>
      <c r="FIF128" s="6"/>
      <c r="FIG128" s="6"/>
      <c r="FIH128" s="6"/>
      <c r="FII128" s="6"/>
      <c r="FIJ128" s="6"/>
      <c r="FIK128" s="6"/>
      <c r="FIL128" s="6"/>
      <c r="FIM128" s="6"/>
      <c r="FIN128" s="6"/>
      <c r="FIO128" s="6"/>
      <c r="FIP128" s="6"/>
      <c r="FIQ128" s="6"/>
      <c r="FIR128" s="6"/>
      <c r="FIS128" s="6"/>
      <c r="FIT128" s="6"/>
      <c r="FIU128" s="6"/>
      <c r="FIV128" s="6"/>
      <c r="FIW128" s="6"/>
      <c r="FIX128" s="6"/>
      <c r="FIY128" s="6"/>
      <c r="FIZ128" s="6"/>
      <c r="FJA128" s="6"/>
      <c r="FJB128" s="6"/>
      <c r="FJC128" s="6"/>
      <c r="FJD128" s="6"/>
      <c r="FJE128" s="6"/>
      <c r="FJF128" s="6"/>
      <c r="FJG128" s="6"/>
      <c r="FJH128" s="6"/>
      <c r="FJI128" s="6"/>
      <c r="FJJ128" s="6"/>
      <c r="FJK128" s="6"/>
      <c r="FJL128" s="6"/>
      <c r="FJM128" s="6"/>
      <c r="FJN128" s="6"/>
      <c r="FJO128" s="6"/>
      <c r="FJP128" s="6"/>
      <c r="FJQ128" s="6"/>
      <c r="FJR128" s="6"/>
      <c r="FJS128" s="6"/>
      <c r="FJT128" s="6"/>
      <c r="FJU128" s="6"/>
      <c r="FJV128" s="6"/>
      <c r="FJW128" s="6"/>
      <c r="FJX128" s="6"/>
      <c r="FJY128" s="6"/>
      <c r="FJZ128" s="6"/>
      <c r="FKA128" s="6"/>
      <c r="FKB128" s="6"/>
      <c r="FKC128" s="6"/>
      <c r="FKD128" s="6"/>
      <c r="FKE128" s="6"/>
      <c r="FKF128" s="6"/>
      <c r="FKG128" s="6"/>
      <c r="FKH128" s="6"/>
      <c r="FKI128" s="6"/>
      <c r="FKJ128" s="6"/>
      <c r="FKK128" s="6"/>
      <c r="FKL128" s="6"/>
      <c r="FKM128" s="6"/>
      <c r="FKN128" s="6"/>
      <c r="FKO128" s="6"/>
      <c r="FKP128" s="6"/>
      <c r="FKQ128" s="6"/>
      <c r="FKR128" s="6"/>
      <c r="FKS128" s="6"/>
      <c r="FKT128" s="6"/>
      <c r="FKU128" s="6"/>
      <c r="FKV128" s="6"/>
      <c r="FKW128" s="6"/>
      <c r="FKX128" s="6"/>
      <c r="FKY128" s="6"/>
      <c r="FKZ128" s="6"/>
      <c r="FLA128" s="6"/>
      <c r="FLB128" s="6"/>
      <c r="FLC128" s="6"/>
      <c r="FLD128" s="6"/>
      <c r="FLE128" s="6"/>
      <c r="FLF128" s="6"/>
      <c r="FLG128" s="6"/>
      <c r="FLH128" s="6"/>
      <c r="FLI128" s="6"/>
      <c r="FLJ128" s="6"/>
      <c r="FLK128" s="6"/>
      <c r="FLL128" s="6"/>
      <c r="FLM128" s="6"/>
      <c r="FLN128" s="6"/>
      <c r="FLO128" s="6"/>
      <c r="FLP128" s="6"/>
      <c r="FLQ128" s="6"/>
      <c r="FLR128" s="6"/>
      <c r="FLS128" s="6"/>
      <c r="FLT128" s="6"/>
      <c r="FLU128" s="6"/>
      <c r="FLV128" s="6"/>
      <c r="FLW128" s="6"/>
      <c r="FLX128" s="6"/>
      <c r="FLY128" s="6"/>
      <c r="FLZ128" s="6"/>
      <c r="FMA128" s="6"/>
      <c r="FMB128" s="6"/>
      <c r="FMC128" s="6"/>
      <c r="FMD128" s="6"/>
      <c r="FME128" s="6"/>
      <c r="FMF128" s="6"/>
      <c r="FMG128" s="6"/>
      <c r="FMH128" s="6"/>
      <c r="FMI128" s="6"/>
      <c r="FMJ128" s="6"/>
      <c r="FMK128" s="6"/>
      <c r="FML128" s="6"/>
      <c r="FMM128" s="6"/>
      <c r="FMN128" s="6"/>
      <c r="FMO128" s="6"/>
      <c r="FMP128" s="6"/>
      <c r="FMQ128" s="6"/>
      <c r="FMR128" s="6"/>
      <c r="FMS128" s="6"/>
      <c r="FMT128" s="6"/>
      <c r="FMU128" s="6"/>
      <c r="FMV128" s="6"/>
      <c r="FMW128" s="6"/>
      <c r="FMX128" s="6"/>
      <c r="FMY128" s="6"/>
      <c r="FMZ128" s="6"/>
      <c r="FNA128" s="6"/>
      <c r="FNB128" s="6"/>
      <c r="FNC128" s="6"/>
      <c r="FND128" s="6"/>
      <c r="FNE128" s="6"/>
      <c r="FNF128" s="6"/>
      <c r="FNG128" s="6"/>
      <c r="FNH128" s="6"/>
      <c r="FNI128" s="6"/>
      <c r="FNJ128" s="6"/>
      <c r="FNK128" s="6"/>
      <c r="FNL128" s="6"/>
      <c r="FNM128" s="6"/>
      <c r="FNN128" s="6"/>
      <c r="FNO128" s="6"/>
      <c r="FNP128" s="6"/>
      <c r="FNQ128" s="6"/>
      <c r="FNR128" s="6"/>
      <c r="FNS128" s="6"/>
      <c r="FNT128" s="6"/>
      <c r="FNU128" s="6"/>
      <c r="FNV128" s="6"/>
      <c r="FNW128" s="6"/>
      <c r="FNX128" s="6"/>
      <c r="FNY128" s="6"/>
      <c r="FNZ128" s="6"/>
      <c r="FOA128" s="6"/>
      <c r="FOB128" s="6"/>
      <c r="FOC128" s="6"/>
      <c r="FOD128" s="6"/>
      <c r="FOE128" s="6"/>
      <c r="FOF128" s="6"/>
      <c r="FOG128" s="6"/>
      <c r="FOH128" s="6"/>
      <c r="FOI128" s="6"/>
      <c r="FOJ128" s="6"/>
      <c r="FOK128" s="6"/>
      <c r="FOL128" s="6"/>
      <c r="FOM128" s="6"/>
      <c r="FON128" s="6"/>
      <c r="FOO128" s="6"/>
      <c r="FOP128" s="6"/>
      <c r="FOQ128" s="6"/>
      <c r="FOR128" s="6"/>
      <c r="FOS128" s="6"/>
      <c r="FOT128" s="6"/>
      <c r="FOU128" s="6"/>
      <c r="FOV128" s="6"/>
      <c r="FOW128" s="6"/>
      <c r="FOX128" s="6"/>
      <c r="FOY128" s="6"/>
      <c r="FOZ128" s="6"/>
      <c r="FPA128" s="6"/>
      <c r="FPB128" s="6"/>
      <c r="FPC128" s="6"/>
      <c r="FPD128" s="6"/>
      <c r="FPE128" s="6"/>
      <c r="FPF128" s="6"/>
      <c r="FPG128" s="6"/>
      <c r="FPH128" s="6"/>
      <c r="FPI128" s="6"/>
      <c r="FPJ128" s="6"/>
      <c r="FPK128" s="6"/>
      <c r="FPL128" s="6"/>
      <c r="FPM128" s="6"/>
      <c r="FPN128" s="6"/>
      <c r="FPO128" s="6"/>
      <c r="FPP128" s="6"/>
      <c r="FPQ128" s="6"/>
      <c r="FPR128" s="6"/>
      <c r="FPS128" s="6"/>
      <c r="FPT128" s="6"/>
      <c r="FPU128" s="6"/>
      <c r="FPV128" s="6"/>
      <c r="FPW128" s="6"/>
      <c r="FPX128" s="6"/>
      <c r="FPY128" s="6"/>
      <c r="FPZ128" s="6"/>
      <c r="FQA128" s="6"/>
      <c r="FQB128" s="6"/>
      <c r="FQC128" s="6"/>
      <c r="FQD128" s="6"/>
      <c r="FQE128" s="6"/>
      <c r="FQF128" s="6"/>
      <c r="FQG128" s="6"/>
      <c r="FQH128" s="6"/>
      <c r="FQI128" s="6"/>
      <c r="FQJ128" s="6"/>
      <c r="FQK128" s="6"/>
      <c r="FQL128" s="6"/>
      <c r="FQM128" s="6"/>
      <c r="FQN128" s="6"/>
      <c r="FQO128" s="6"/>
      <c r="FQP128" s="6"/>
      <c r="FQQ128" s="6"/>
      <c r="FQR128" s="6"/>
      <c r="FQS128" s="6"/>
      <c r="FQT128" s="6"/>
      <c r="FQU128" s="6"/>
      <c r="FQV128" s="6"/>
      <c r="FQW128" s="6"/>
      <c r="FQX128" s="6"/>
      <c r="FQY128" s="6"/>
      <c r="FQZ128" s="6"/>
      <c r="FRA128" s="6"/>
      <c r="FRB128" s="6"/>
      <c r="FRC128" s="6"/>
      <c r="FRD128" s="6"/>
      <c r="FRE128" s="6"/>
      <c r="FRF128" s="6"/>
      <c r="FRG128" s="6"/>
      <c r="FRH128" s="6"/>
      <c r="FRI128" s="6"/>
      <c r="FRJ128" s="6"/>
      <c r="FRK128" s="6"/>
      <c r="FRL128" s="6"/>
      <c r="FRM128" s="6"/>
      <c r="FRN128" s="6"/>
      <c r="FRO128" s="6"/>
      <c r="FRP128" s="6"/>
      <c r="FRQ128" s="6"/>
      <c r="FRR128" s="6"/>
      <c r="FRS128" s="6"/>
      <c r="FRT128" s="6"/>
      <c r="FRU128" s="6"/>
      <c r="FRV128" s="6"/>
      <c r="FRW128" s="6"/>
      <c r="FRX128" s="6"/>
      <c r="FRY128" s="6"/>
      <c r="FRZ128" s="6"/>
      <c r="FSA128" s="6"/>
      <c r="FSB128" s="6"/>
      <c r="FSC128" s="6"/>
      <c r="FSD128" s="6"/>
      <c r="FSE128" s="6"/>
      <c r="FSF128" s="6"/>
      <c r="FSG128" s="6"/>
      <c r="FSH128" s="6"/>
      <c r="FSI128" s="6"/>
      <c r="FSJ128" s="6"/>
      <c r="FSK128" s="6"/>
      <c r="FSL128" s="6"/>
      <c r="FSM128" s="6"/>
      <c r="FSN128" s="6"/>
      <c r="FSO128" s="6"/>
      <c r="FSP128" s="6"/>
      <c r="FSQ128" s="6"/>
      <c r="FSR128" s="6"/>
      <c r="FSS128" s="6"/>
      <c r="FST128" s="6"/>
      <c r="FSU128" s="6"/>
      <c r="FSV128" s="6"/>
      <c r="FSW128" s="6"/>
      <c r="FSX128" s="6"/>
      <c r="FSY128" s="6"/>
      <c r="FSZ128" s="6"/>
      <c r="FTA128" s="6"/>
      <c r="FTB128" s="6"/>
      <c r="FTC128" s="6"/>
      <c r="FTD128" s="6"/>
      <c r="FTE128" s="6"/>
      <c r="FTF128" s="6"/>
      <c r="FTG128" s="6"/>
      <c r="FTH128" s="6"/>
      <c r="FTI128" s="6"/>
      <c r="FTJ128" s="6"/>
      <c r="FTK128" s="6"/>
      <c r="FTL128" s="6"/>
      <c r="FTM128" s="6"/>
      <c r="FTN128" s="6"/>
      <c r="FTO128" s="6"/>
      <c r="FTP128" s="6"/>
      <c r="FTQ128" s="6"/>
      <c r="FTR128" s="6"/>
      <c r="FTS128" s="6"/>
      <c r="FTT128" s="6"/>
      <c r="FTU128" s="6"/>
      <c r="FTV128" s="6"/>
      <c r="FTW128" s="6"/>
      <c r="FTX128" s="6"/>
      <c r="FTY128" s="6"/>
      <c r="FTZ128" s="6"/>
      <c r="FUA128" s="6"/>
      <c r="FUB128" s="6"/>
      <c r="FUC128" s="6"/>
      <c r="FUD128" s="6"/>
      <c r="FUE128" s="6"/>
      <c r="FUF128" s="6"/>
      <c r="FUG128" s="6"/>
      <c r="FUH128" s="6"/>
      <c r="FUI128" s="6"/>
      <c r="FUJ128" s="6"/>
      <c r="FUK128" s="6"/>
      <c r="FUL128" s="6"/>
      <c r="FUM128" s="6"/>
      <c r="FUN128" s="6"/>
      <c r="FUO128" s="6"/>
      <c r="FUP128" s="6"/>
      <c r="FUQ128" s="6"/>
      <c r="FUR128" s="6"/>
      <c r="FUS128" s="6"/>
      <c r="FUT128" s="6"/>
      <c r="FUU128" s="6"/>
      <c r="FUV128" s="6"/>
      <c r="FUW128" s="6"/>
      <c r="FUX128" s="6"/>
      <c r="FUY128" s="6"/>
      <c r="FUZ128" s="6"/>
      <c r="FVA128" s="6"/>
      <c r="FVB128" s="6"/>
      <c r="FVC128" s="6"/>
      <c r="FVD128" s="6"/>
      <c r="FVE128" s="6"/>
      <c r="FVF128" s="6"/>
      <c r="FVG128" s="6"/>
      <c r="FVH128" s="6"/>
      <c r="FVI128" s="6"/>
      <c r="FVJ128" s="6"/>
      <c r="FVK128" s="6"/>
      <c r="FVL128" s="6"/>
      <c r="FVM128" s="6"/>
      <c r="FVN128" s="6"/>
      <c r="FVO128" s="6"/>
      <c r="FVP128" s="6"/>
      <c r="FVQ128" s="6"/>
      <c r="FVR128" s="6"/>
      <c r="FVS128" s="6"/>
      <c r="FVT128" s="6"/>
      <c r="FVU128" s="6"/>
      <c r="FVV128" s="6"/>
      <c r="FVW128" s="6"/>
      <c r="FVX128" s="6"/>
      <c r="FVY128" s="6"/>
      <c r="FVZ128" s="6"/>
      <c r="FWA128" s="6"/>
      <c r="FWB128" s="6"/>
      <c r="FWC128" s="6"/>
      <c r="FWD128" s="6"/>
      <c r="FWE128" s="6"/>
      <c r="FWF128" s="6"/>
      <c r="FWG128" s="6"/>
      <c r="FWH128" s="6"/>
      <c r="FWI128" s="6"/>
      <c r="FWJ128" s="6"/>
      <c r="FWK128" s="6"/>
      <c r="FWL128" s="6"/>
      <c r="FWM128" s="6"/>
      <c r="FWN128" s="6"/>
      <c r="FWO128" s="6"/>
      <c r="FWP128" s="6"/>
      <c r="FWQ128" s="6"/>
      <c r="FWR128" s="6"/>
      <c r="FWS128" s="6"/>
      <c r="FWT128" s="6"/>
      <c r="FWU128" s="6"/>
      <c r="FWV128" s="6"/>
      <c r="FWW128" s="6"/>
      <c r="FWX128" s="6"/>
      <c r="FWY128" s="6"/>
      <c r="FWZ128" s="6"/>
      <c r="FXA128" s="6"/>
      <c r="FXB128" s="6"/>
      <c r="FXC128" s="6"/>
      <c r="FXD128" s="6"/>
      <c r="FXE128" s="6"/>
      <c r="FXF128" s="6"/>
      <c r="FXG128" s="6"/>
      <c r="FXH128" s="6"/>
      <c r="FXI128" s="6"/>
      <c r="FXJ128" s="6"/>
      <c r="FXK128" s="6"/>
      <c r="FXL128" s="6"/>
      <c r="FXM128" s="6"/>
      <c r="FXN128" s="6"/>
      <c r="FXO128" s="6"/>
      <c r="FXP128" s="6"/>
      <c r="FXQ128" s="6"/>
      <c r="FXR128" s="6"/>
      <c r="FXS128" s="6"/>
      <c r="FXT128" s="6"/>
      <c r="FXU128" s="6"/>
      <c r="FXV128" s="6"/>
      <c r="FXW128" s="6"/>
      <c r="FXX128" s="6"/>
      <c r="FXY128" s="6"/>
      <c r="FXZ128" s="6"/>
      <c r="FYA128" s="6"/>
      <c r="FYB128" s="6"/>
      <c r="FYC128" s="6"/>
      <c r="FYD128" s="6"/>
      <c r="FYE128" s="6"/>
      <c r="FYF128" s="6"/>
      <c r="FYG128" s="6"/>
      <c r="FYH128" s="6"/>
      <c r="FYI128" s="6"/>
      <c r="FYJ128" s="6"/>
      <c r="FYK128" s="6"/>
      <c r="FYL128" s="6"/>
      <c r="FYM128" s="6"/>
      <c r="FYN128" s="6"/>
      <c r="FYO128" s="6"/>
      <c r="FYP128" s="6"/>
      <c r="FYQ128" s="6"/>
      <c r="FYR128" s="6"/>
      <c r="FYS128" s="6"/>
      <c r="FYT128" s="6"/>
      <c r="FYU128" s="6"/>
      <c r="FYV128" s="6"/>
      <c r="FYW128" s="6"/>
      <c r="FYX128" s="6"/>
      <c r="FYY128" s="6"/>
      <c r="FYZ128" s="6"/>
      <c r="FZA128" s="6"/>
      <c r="FZB128" s="6"/>
      <c r="FZC128" s="6"/>
      <c r="FZD128" s="6"/>
      <c r="FZE128" s="6"/>
      <c r="FZF128" s="6"/>
      <c r="FZG128" s="6"/>
      <c r="FZH128" s="6"/>
      <c r="FZI128" s="6"/>
      <c r="FZJ128" s="6"/>
      <c r="FZK128" s="6"/>
      <c r="FZL128" s="6"/>
      <c r="FZM128" s="6"/>
      <c r="FZN128" s="6"/>
      <c r="FZO128" s="6"/>
      <c r="FZP128" s="6"/>
      <c r="FZQ128" s="6"/>
      <c r="FZR128" s="6"/>
      <c r="FZS128" s="6"/>
      <c r="FZT128" s="6"/>
      <c r="FZU128" s="6"/>
      <c r="FZV128" s="6"/>
      <c r="FZW128" s="6"/>
      <c r="FZX128" s="6"/>
      <c r="FZY128" s="6"/>
      <c r="FZZ128" s="6"/>
      <c r="GAA128" s="6"/>
      <c r="GAB128" s="6"/>
      <c r="GAC128" s="6"/>
      <c r="GAD128" s="6"/>
      <c r="GAE128" s="6"/>
      <c r="GAF128" s="6"/>
      <c r="GAG128" s="6"/>
      <c r="GAH128" s="6"/>
      <c r="GAI128" s="6"/>
      <c r="GAJ128" s="6"/>
      <c r="GAK128" s="6"/>
      <c r="GAL128" s="6"/>
      <c r="GAM128" s="6"/>
      <c r="GAN128" s="6"/>
      <c r="GAO128" s="6"/>
      <c r="GAP128" s="6"/>
      <c r="GAQ128" s="6"/>
      <c r="GAR128" s="6"/>
      <c r="GAS128" s="6"/>
      <c r="GAT128" s="6"/>
      <c r="GAU128" s="6"/>
      <c r="GAV128" s="6"/>
      <c r="GAW128" s="6"/>
      <c r="GAX128" s="6"/>
      <c r="GAY128" s="6"/>
      <c r="GAZ128" s="6"/>
      <c r="GBA128" s="6"/>
      <c r="GBB128" s="6"/>
      <c r="GBC128" s="6"/>
      <c r="GBD128" s="6"/>
      <c r="GBE128" s="6"/>
      <c r="GBF128" s="6"/>
      <c r="GBG128" s="6"/>
      <c r="GBH128" s="6"/>
      <c r="GBI128" s="6"/>
      <c r="GBJ128" s="6"/>
      <c r="GBK128" s="6"/>
      <c r="GBL128" s="6"/>
      <c r="GBM128" s="6"/>
      <c r="GBN128" s="6"/>
      <c r="GBO128" s="6"/>
      <c r="GBP128" s="6"/>
      <c r="GBQ128" s="6"/>
      <c r="GBR128" s="6"/>
      <c r="GBS128" s="6"/>
      <c r="GBT128" s="6"/>
      <c r="GBU128" s="6"/>
      <c r="GBV128" s="6"/>
      <c r="GBW128" s="6"/>
      <c r="GBX128" s="6"/>
      <c r="GBY128" s="6"/>
      <c r="GBZ128" s="6"/>
      <c r="GCA128" s="6"/>
      <c r="GCB128" s="6"/>
      <c r="GCC128" s="6"/>
      <c r="GCD128" s="6"/>
      <c r="GCE128" s="6"/>
      <c r="GCF128" s="6"/>
      <c r="GCG128" s="6"/>
      <c r="GCH128" s="6"/>
      <c r="GCI128" s="6"/>
      <c r="GCJ128" s="6"/>
      <c r="GCK128" s="6"/>
      <c r="GCL128" s="6"/>
      <c r="GCM128" s="6"/>
      <c r="GCN128" s="6"/>
      <c r="GCO128" s="6"/>
      <c r="GCP128" s="6"/>
      <c r="GCQ128" s="6"/>
      <c r="GCR128" s="6"/>
      <c r="GCS128" s="6"/>
      <c r="GCT128" s="6"/>
      <c r="GCU128" s="6"/>
      <c r="GCV128" s="6"/>
      <c r="GCW128" s="6"/>
      <c r="GCX128" s="6"/>
      <c r="GCY128" s="6"/>
      <c r="GCZ128" s="6"/>
      <c r="GDA128" s="6"/>
      <c r="GDB128" s="6"/>
      <c r="GDC128" s="6"/>
      <c r="GDD128" s="6"/>
      <c r="GDE128" s="6"/>
      <c r="GDF128" s="6"/>
      <c r="GDG128" s="6"/>
      <c r="GDH128" s="6"/>
      <c r="GDI128" s="6"/>
      <c r="GDJ128" s="6"/>
      <c r="GDK128" s="6"/>
      <c r="GDL128" s="6"/>
      <c r="GDM128" s="6"/>
      <c r="GDN128" s="6"/>
      <c r="GDO128" s="6"/>
      <c r="GDP128" s="6"/>
      <c r="GDQ128" s="6"/>
      <c r="GDR128" s="6"/>
      <c r="GDS128" s="6"/>
      <c r="GDT128" s="6"/>
      <c r="GDU128" s="6"/>
      <c r="GDV128" s="6"/>
      <c r="GDW128" s="6"/>
      <c r="GDX128" s="6"/>
      <c r="GDY128" s="6"/>
      <c r="GDZ128" s="6"/>
      <c r="GEA128" s="6"/>
      <c r="GEB128" s="6"/>
      <c r="GEC128" s="6"/>
      <c r="GED128" s="6"/>
      <c r="GEE128" s="6"/>
      <c r="GEF128" s="6"/>
      <c r="GEG128" s="6"/>
      <c r="GEH128" s="6"/>
      <c r="GEI128" s="6"/>
      <c r="GEJ128" s="6"/>
      <c r="GEK128" s="6"/>
      <c r="GEL128" s="6"/>
      <c r="GEM128" s="6"/>
      <c r="GEN128" s="6"/>
      <c r="GEO128" s="6"/>
      <c r="GEP128" s="6"/>
      <c r="GEQ128" s="6"/>
      <c r="GER128" s="6"/>
      <c r="GES128" s="6"/>
      <c r="GET128" s="6"/>
      <c r="GEU128" s="6"/>
      <c r="GEV128" s="6"/>
      <c r="GEW128" s="6"/>
      <c r="GEX128" s="6"/>
      <c r="GEY128" s="6"/>
      <c r="GEZ128" s="6"/>
      <c r="GFA128" s="6"/>
      <c r="GFB128" s="6"/>
      <c r="GFC128" s="6"/>
      <c r="GFD128" s="6"/>
      <c r="GFE128" s="6"/>
      <c r="GFF128" s="6"/>
      <c r="GFG128" s="6"/>
      <c r="GFH128" s="6"/>
      <c r="GFI128" s="6"/>
      <c r="GFJ128" s="6"/>
      <c r="GFK128" s="6"/>
      <c r="GFL128" s="6"/>
      <c r="GFM128" s="6"/>
      <c r="GFN128" s="6"/>
      <c r="GFO128" s="6"/>
      <c r="GFP128" s="6"/>
      <c r="GFQ128" s="6"/>
      <c r="GFR128" s="6"/>
      <c r="GFS128" s="6"/>
      <c r="GFT128" s="6"/>
      <c r="GFU128" s="6"/>
      <c r="GFV128" s="6"/>
      <c r="GFW128" s="6"/>
      <c r="GFX128" s="6"/>
      <c r="GFY128" s="6"/>
      <c r="GFZ128" s="6"/>
      <c r="GGA128" s="6"/>
      <c r="GGB128" s="6"/>
      <c r="GGC128" s="6"/>
      <c r="GGD128" s="6"/>
      <c r="GGE128" s="6"/>
      <c r="GGF128" s="6"/>
      <c r="GGG128" s="6"/>
      <c r="GGH128" s="6"/>
      <c r="GGI128" s="6"/>
      <c r="GGJ128" s="6"/>
      <c r="GGK128" s="6"/>
      <c r="GGL128" s="6"/>
      <c r="GGM128" s="6"/>
      <c r="GGN128" s="6"/>
      <c r="GGO128" s="6"/>
      <c r="GGP128" s="6"/>
      <c r="GGQ128" s="6"/>
      <c r="GGR128" s="6"/>
      <c r="GGS128" s="6"/>
      <c r="GGT128" s="6"/>
      <c r="GGU128" s="6"/>
      <c r="GGV128" s="6"/>
      <c r="GGW128" s="6"/>
      <c r="GGX128" s="6"/>
      <c r="GGY128" s="6"/>
      <c r="GGZ128" s="6"/>
      <c r="GHA128" s="6"/>
      <c r="GHB128" s="6"/>
      <c r="GHC128" s="6"/>
      <c r="GHD128" s="6"/>
      <c r="GHE128" s="6"/>
      <c r="GHF128" s="6"/>
      <c r="GHG128" s="6"/>
      <c r="GHH128" s="6"/>
      <c r="GHI128" s="6"/>
      <c r="GHJ128" s="6"/>
      <c r="GHK128" s="6"/>
      <c r="GHL128" s="6"/>
      <c r="GHM128" s="6"/>
      <c r="GHN128" s="6"/>
      <c r="GHO128" s="6"/>
      <c r="GHP128" s="6"/>
      <c r="GHQ128" s="6"/>
      <c r="GHR128" s="6"/>
      <c r="GHS128" s="6"/>
      <c r="GHT128" s="6"/>
      <c r="GHU128" s="6"/>
      <c r="GHV128" s="6"/>
      <c r="GHW128" s="6"/>
      <c r="GHX128" s="6"/>
      <c r="GHY128" s="6"/>
      <c r="GHZ128" s="6"/>
      <c r="GIA128" s="6"/>
      <c r="GIB128" s="6"/>
      <c r="GIC128" s="6"/>
      <c r="GID128" s="6"/>
      <c r="GIE128" s="6"/>
      <c r="GIF128" s="6"/>
      <c r="GIG128" s="6"/>
      <c r="GIH128" s="6"/>
      <c r="GII128" s="6"/>
      <c r="GIJ128" s="6"/>
      <c r="GIK128" s="6"/>
      <c r="GIL128" s="6"/>
      <c r="GIM128" s="6"/>
      <c r="GIN128" s="6"/>
      <c r="GIO128" s="6"/>
      <c r="GIP128" s="6"/>
      <c r="GIQ128" s="6"/>
      <c r="GIR128" s="6"/>
      <c r="GIS128" s="6"/>
      <c r="GIT128" s="6"/>
      <c r="GIU128" s="6"/>
      <c r="GIV128" s="6"/>
      <c r="GIW128" s="6"/>
      <c r="GIX128" s="6"/>
      <c r="GIY128" s="6"/>
      <c r="GIZ128" s="6"/>
      <c r="GJA128" s="6"/>
      <c r="GJB128" s="6"/>
      <c r="GJC128" s="6"/>
      <c r="GJD128" s="6"/>
      <c r="GJE128" s="6"/>
      <c r="GJF128" s="6"/>
      <c r="GJG128" s="6"/>
      <c r="GJH128" s="6"/>
      <c r="GJI128" s="6"/>
      <c r="GJJ128" s="6"/>
      <c r="GJK128" s="6"/>
      <c r="GJL128" s="6"/>
      <c r="GJM128" s="6"/>
      <c r="GJN128" s="6"/>
      <c r="GJO128" s="6"/>
      <c r="GJP128" s="6"/>
      <c r="GJQ128" s="6"/>
      <c r="GJR128" s="6"/>
      <c r="GJS128" s="6"/>
      <c r="GJT128" s="6"/>
      <c r="GJU128" s="6"/>
      <c r="GJV128" s="6"/>
      <c r="GJW128" s="6"/>
      <c r="GJX128" s="6"/>
      <c r="GJY128" s="6"/>
      <c r="GJZ128" s="6"/>
      <c r="GKA128" s="6"/>
      <c r="GKB128" s="6"/>
      <c r="GKC128" s="6"/>
      <c r="GKD128" s="6"/>
      <c r="GKE128" s="6"/>
      <c r="GKF128" s="6"/>
      <c r="GKG128" s="6"/>
      <c r="GKH128" s="6"/>
      <c r="GKI128" s="6"/>
      <c r="GKJ128" s="6"/>
      <c r="GKK128" s="6"/>
      <c r="GKL128" s="6"/>
      <c r="GKM128" s="6"/>
      <c r="GKN128" s="6"/>
      <c r="GKO128" s="6"/>
      <c r="GKP128" s="6"/>
      <c r="GKQ128" s="6"/>
      <c r="GKR128" s="6"/>
      <c r="GKS128" s="6"/>
      <c r="GKT128" s="6"/>
      <c r="GKU128" s="6"/>
      <c r="GKV128" s="6"/>
      <c r="GKW128" s="6"/>
      <c r="GKX128" s="6"/>
      <c r="GKY128" s="6"/>
      <c r="GKZ128" s="6"/>
      <c r="GLA128" s="6"/>
      <c r="GLB128" s="6"/>
      <c r="GLC128" s="6"/>
      <c r="GLD128" s="6"/>
      <c r="GLE128" s="6"/>
      <c r="GLF128" s="6"/>
      <c r="GLG128" s="6"/>
      <c r="GLH128" s="6"/>
      <c r="GLI128" s="6"/>
      <c r="GLJ128" s="6"/>
      <c r="GLK128" s="6"/>
      <c r="GLL128" s="6"/>
      <c r="GLM128" s="6"/>
      <c r="GLN128" s="6"/>
      <c r="GLO128" s="6"/>
      <c r="GLP128" s="6"/>
      <c r="GLQ128" s="6"/>
      <c r="GLR128" s="6"/>
      <c r="GLS128" s="6"/>
      <c r="GLT128" s="6"/>
      <c r="GLU128" s="6"/>
      <c r="GLV128" s="6"/>
      <c r="GLW128" s="6"/>
      <c r="GLX128" s="6"/>
      <c r="GLY128" s="6"/>
      <c r="GLZ128" s="6"/>
      <c r="GMA128" s="6"/>
      <c r="GMB128" s="6"/>
      <c r="GMC128" s="6"/>
      <c r="GMD128" s="6"/>
      <c r="GME128" s="6"/>
      <c r="GMF128" s="6"/>
      <c r="GMG128" s="6"/>
      <c r="GMH128" s="6"/>
      <c r="GMI128" s="6"/>
      <c r="GMJ128" s="6"/>
      <c r="GMK128" s="6"/>
      <c r="GML128" s="6"/>
      <c r="GMM128" s="6"/>
      <c r="GMN128" s="6"/>
      <c r="GMO128" s="6"/>
      <c r="GMP128" s="6"/>
      <c r="GMQ128" s="6"/>
      <c r="GMR128" s="6"/>
      <c r="GMS128" s="6"/>
      <c r="GMT128" s="6"/>
      <c r="GMU128" s="6"/>
      <c r="GMV128" s="6"/>
      <c r="GMW128" s="6"/>
      <c r="GMX128" s="6"/>
      <c r="GMY128" s="6"/>
      <c r="GMZ128" s="6"/>
      <c r="GNA128" s="6"/>
      <c r="GNB128" s="6"/>
      <c r="GNC128" s="6"/>
      <c r="GND128" s="6"/>
      <c r="GNE128" s="6"/>
      <c r="GNF128" s="6"/>
      <c r="GNG128" s="6"/>
      <c r="GNH128" s="6"/>
      <c r="GNI128" s="6"/>
      <c r="GNJ128" s="6"/>
      <c r="GNK128" s="6"/>
      <c r="GNL128" s="6"/>
      <c r="GNM128" s="6"/>
      <c r="GNN128" s="6"/>
      <c r="GNO128" s="6"/>
      <c r="GNP128" s="6"/>
      <c r="GNQ128" s="6"/>
      <c r="GNR128" s="6"/>
      <c r="GNS128" s="6"/>
      <c r="GNT128" s="6"/>
      <c r="GNU128" s="6"/>
      <c r="GNV128" s="6"/>
      <c r="GNW128" s="6"/>
      <c r="GNX128" s="6"/>
      <c r="GNY128" s="6"/>
      <c r="GNZ128" s="6"/>
      <c r="GOA128" s="6"/>
      <c r="GOB128" s="6"/>
      <c r="GOC128" s="6"/>
      <c r="GOD128" s="6"/>
      <c r="GOE128" s="6"/>
      <c r="GOF128" s="6"/>
      <c r="GOG128" s="6"/>
      <c r="GOH128" s="6"/>
      <c r="GOI128" s="6"/>
      <c r="GOJ128" s="6"/>
      <c r="GOK128" s="6"/>
      <c r="GOL128" s="6"/>
      <c r="GOM128" s="6"/>
      <c r="GON128" s="6"/>
      <c r="GOO128" s="6"/>
      <c r="GOP128" s="6"/>
      <c r="GOQ128" s="6"/>
      <c r="GOR128" s="6"/>
      <c r="GOS128" s="6"/>
      <c r="GOT128" s="6"/>
      <c r="GOU128" s="6"/>
      <c r="GOV128" s="6"/>
      <c r="GOW128" s="6"/>
      <c r="GOX128" s="6"/>
      <c r="GOY128" s="6"/>
      <c r="GOZ128" s="6"/>
      <c r="GPA128" s="6"/>
      <c r="GPB128" s="6"/>
      <c r="GPC128" s="6"/>
      <c r="GPD128" s="6"/>
      <c r="GPE128" s="6"/>
      <c r="GPF128" s="6"/>
      <c r="GPG128" s="6"/>
      <c r="GPH128" s="6"/>
      <c r="GPI128" s="6"/>
      <c r="GPJ128" s="6"/>
      <c r="GPK128" s="6"/>
      <c r="GPL128" s="6"/>
      <c r="GPM128" s="6"/>
      <c r="GPN128" s="6"/>
      <c r="GPO128" s="6"/>
      <c r="GPP128" s="6"/>
      <c r="GPQ128" s="6"/>
      <c r="GPR128" s="6"/>
      <c r="GPS128" s="6"/>
      <c r="GPT128" s="6"/>
      <c r="GPU128" s="6"/>
      <c r="GPV128" s="6"/>
      <c r="GPW128" s="6"/>
      <c r="GPX128" s="6"/>
      <c r="GPY128" s="6"/>
      <c r="GPZ128" s="6"/>
      <c r="GQA128" s="6"/>
      <c r="GQB128" s="6"/>
      <c r="GQC128" s="6"/>
      <c r="GQD128" s="6"/>
      <c r="GQE128" s="6"/>
      <c r="GQF128" s="6"/>
      <c r="GQG128" s="6"/>
      <c r="GQH128" s="6"/>
      <c r="GQI128" s="6"/>
      <c r="GQJ128" s="6"/>
      <c r="GQK128" s="6"/>
      <c r="GQL128" s="6"/>
      <c r="GQM128" s="6"/>
      <c r="GQN128" s="6"/>
      <c r="GQO128" s="6"/>
      <c r="GQP128" s="6"/>
      <c r="GQQ128" s="6"/>
      <c r="GQR128" s="6"/>
      <c r="GQS128" s="6"/>
      <c r="GQT128" s="6"/>
      <c r="GQU128" s="6"/>
      <c r="GQV128" s="6"/>
      <c r="GQW128" s="6"/>
      <c r="GQX128" s="6"/>
      <c r="GQY128" s="6"/>
      <c r="GQZ128" s="6"/>
      <c r="GRA128" s="6"/>
      <c r="GRB128" s="6"/>
      <c r="GRC128" s="6"/>
      <c r="GRD128" s="6"/>
      <c r="GRE128" s="6"/>
      <c r="GRF128" s="6"/>
      <c r="GRG128" s="6"/>
      <c r="GRH128" s="6"/>
      <c r="GRI128" s="6"/>
      <c r="GRJ128" s="6"/>
      <c r="GRK128" s="6"/>
      <c r="GRL128" s="6"/>
      <c r="GRM128" s="6"/>
      <c r="GRN128" s="6"/>
      <c r="GRO128" s="6"/>
      <c r="GRP128" s="6"/>
      <c r="GRQ128" s="6"/>
      <c r="GRR128" s="6"/>
      <c r="GRS128" s="6"/>
      <c r="GRT128" s="6"/>
      <c r="GRU128" s="6"/>
      <c r="GRV128" s="6"/>
      <c r="GRW128" s="6"/>
      <c r="GRX128" s="6"/>
      <c r="GRY128" s="6"/>
      <c r="GRZ128" s="6"/>
      <c r="GSA128" s="6"/>
      <c r="GSB128" s="6"/>
      <c r="GSC128" s="6"/>
      <c r="GSD128" s="6"/>
      <c r="GSE128" s="6"/>
      <c r="GSF128" s="6"/>
      <c r="GSG128" s="6"/>
      <c r="GSH128" s="6"/>
      <c r="GSI128" s="6"/>
      <c r="GSJ128" s="6"/>
      <c r="GSK128" s="6"/>
      <c r="GSL128" s="6"/>
      <c r="GSM128" s="6"/>
      <c r="GSN128" s="6"/>
      <c r="GSO128" s="6"/>
      <c r="GSP128" s="6"/>
      <c r="GSQ128" s="6"/>
      <c r="GSR128" s="6"/>
      <c r="GSS128" s="6"/>
      <c r="GST128" s="6"/>
      <c r="GSU128" s="6"/>
      <c r="GSV128" s="6"/>
      <c r="GSW128" s="6"/>
      <c r="GSX128" s="6"/>
      <c r="GSY128" s="6"/>
      <c r="GSZ128" s="6"/>
      <c r="GTA128" s="6"/>
      <c r="GTB128" s="6"/>
      <c r="GTC128" s="6"/>
      <c r="GTD128" s="6"/>
      <c r="GTE128" s="6"/>
      <c r="GTF128" s="6"/>
      <c r="GTG128" s="6"/>
      <c r="GTH128" s="6"/>
      <c r="GTI128" s="6"/>
      <c r="GTJ128" s="6"/>
      <c r="GTK128" s="6"/>
      <c r="GTL128" s="6"/>
      <c r="GTM128" s="6"/>
      <c r="GTN128" s="6"/>
      <c r="GTO128" s="6"/>
      <c r="GTP128" s="6"/>
      <c r="GTQ128" s="6"/>
      <c r="GTR128" s="6"/>
      <c r="GTS128" s="6"/>
      <c r="GTT128" s="6"/>
      <c r="GTU128" s="6"/>
      <c r="GTV128" s="6"/>
      <c r="GTW128" s="6"/>
      <c r="GTX128" s="6"/>
      <c r="GTY128" s="6"/>
      <c r="GTZ128" s="6"/>
      <c r="GUA128" s="6"/>
      <c r="GUB128" s="6"/>
      <c r="GUC128" s="6"/>
      <c r="GUD128" s="6"/>
      <c r="GUE128" s="6"/>
      <c r="GUF128" s="6"/>
      <c r="GUG128" s="6"/>
      <c r="GUH128" s="6"/>
      <c r="GUI128" s="6"/>
      <c r="GUJ128" s="6"/>
      <c r="GUK128" s="6"/>
      <c r="GUL128" s="6"/>
      <c r="GUM128" s="6"/>
      <c r="GUN128" s="6"/>
      <c r="GUO128" s="6"/>
      <c r="GUP128" s="6"/>
      <c r="GUQ128" s="6"/>
      <c r="GUR128" s="6"/>
      <c r="GUS128" s="6"/>
      <c r="GUT128" s="6"/>
      <c r="GUU128" s="6"/>
      <c r="GUV128" s="6"/>
      <c r="GUW128" s="6"/>
      <c r="GUX128" s="6"/>
      <c r="GUY128" s="6"/>
      <c r="GUZ128" s="6"/>
      <c r="GVA128" s="6"/>
      <c r="GVB128" s="6"/>
      <c r="GVC128" s="6"/>
      <c r="GVD128" s="6"/>
      <c r="GVE128" s="6"/>
      <c r="GVF128" s="6"/>
      <c r="GVG128" s="6"/>
      <c r="GVH128" s="6"/>
      <c r="GVI128" s="6"/>
      <c r="GVJ128" s="6"/>
      <c r="GVK128" s="6"/>
      <c r="GVL128" s="6"/>
      <c r="GVM128" s="6"/>
      <c r="GVN128" s="6"/>
      <c r="GVO128" s="6"/>
      <c r="GVP128" s="6"/>
      <c r="GVQ128" s="6"/>
      <c r="GVR128" s="6"/>
      <c r="GVS128" s="6"/>
      <c r="GVT128" s="6"/>
      <c r="GVU128" s="6"/>
      <c r="GVV128" s="6"/>
      <c r="GVW128" s="6"/>
      <c r="GVX128" s="6"/>
      <c r="GVY128" s="6"/>
      <c r="GVZ128" s="6"/>
      <c r="GWA128" s="6"/>
      <c r="GWB128" s="6"/>
      <c r="GWC128" s="6"/>
      <c r="GWD128" s="6"/>
      <c r="GWE128" s="6"/>
      <c r="GWF128" s="6"/>
      <c r="GWG128" s="6"/>
      <c r="GWH128" s="6"/>
      <c r="GWI128" s="6"/>
      <c r="GWJ128" s="6"/>
      <c r="GWK128" s="6"/>
      <c r="GWL128" s="6"/>
      <c r="GWM128" s="6"/>
      <c r="GWN128" s="6"/>
      <c r="GWO128" s="6"/>
      <c r="GWP128" s="6"/>
      <c r="GWQ128" s="6"/>
      <c r="GWR128" s="6"/>
      <c r="GWS128" s="6"/>
      <c r="GWT128" s="6"/>
      <c r="GWU128" s="6"/>
      <c r="GWV128" s="6"/>
      <c r="GWW128" s="6"/>
      <c r="GWX128" s="6"/>
      <c r="GWY128" s="6"/>
      <c r="GWZ128" s="6"/>
      <c r="GXA128" s="6"/>
      <c r="GXB128" s="6"/>
      <c r="GXC128" s="6"/>
      <c r="GXD128" s="6"/>
      <c r="GXE128" s="6"/>
      <c r="GXF128" s="6"/>
      <c r="GXG128" s="6"/>
      <c r="GXH128" s="6"/>
      <c r="GXI128" s="6"/>
      <c r="GXJ128" s="6"/>
      <c r="GXK128" s="6"/>
      <c r="GXL128" s="6"/>
      <c r="GXM128" s="6"/>
      <c r="GXN128" s="6"/>
      <c r="GXO128" s="6"/>
      <c r="GXP128" s="6"/>
      <c r="GXQ128" s="6"/>
      <c r="GXR128" s="6"/>
      <c r="GXS128" s="6"/>
      <c r="GXT128" s="6"/>
      <c r="GXU128" s="6"/>
      <c r="GXV128" s="6"/>
      <c r="GXW128" s="6"/>
      <c r="GXX128" s="6"/>
      <c r="GXY128" s="6"/>
      <c r="GXZ128" s="6"/>
      <c r="GYA128" s="6"/>
      <c r="GYB128" s="6"/>
      <c r="GYC128" s="6"/>
      <c r="GYD128" s="6"/>
      <c r="GYE128" s="6"/>
      <c r="GYF128" s="6"/>
      <c r="GYG128" s="6"/>
      <c r="GYH128" s="6"/>
      <c r="GYI128" s="6"/>
      <c r="GYJ128" s="6"/>
      <c r="GYK128" s="6"/>
      <c r="GYL128" s="6"/>
      <c r="GYM128" s="6"/>
      <c r="GYN128" s="6"/>
      <c r="GYO128" s="6"/>
      <c r="GYP128" s="6"/>
      <c r="GYQ128" s="6"/>
      <c r="GYR128" s="6"/>
      <c r="GYS128" s="6"/>
      <c r="GYT128" s="6"/>
      <c r="GYU128" s="6"/>
      <c r="GYV128" s="6"/>
      <c r="GYW128" s="6"/>
      <c r="GYX128" s="6"/>
      <c r="GYY128" s="6"/>
      <c r="GYZ128" s="6"/>
      <c r="GZA128" s="6"/>
      <c r="GZB128" s="6"/>
      <c r="GZC128" s="6"/>
      <c r="GZD128" s="6"/>
      <c r="GZE128" s="6"/>
      <c r="GZF128" s="6"/>
      <c r="GZG128" s="6"/>
      <c r="GZH128" s="6"/>
      <c r="GZI128" s="6"/>
      <c r="GZJ128" s="6"/>
      <c r="GZK128" s="6"/>
      <c r="GZL128" s="6"/>
      <c r="GZM128" s="6"/>
      <c r="GZN128" s="6"/>
      <c r="GZO128" s="6"/>
      <c r="GZP128" s="6"/>
      <c r="GZQ128" s="6"/>
      <c r="GZR128" s="6"/>
      <c r="GZS128" s="6"/>
      <c r="GZT128" s="6"/>
      <c r="GZU128" s="6"/>
      <c r="GZV128" s="6"/>
      <c r="GZW128" s="6"/>
      <c r="GZX128" s="6"/>
      <c r="GZY128" s="6"/>
      <c r="GZZ128" s="6"/>
      <c r="HAA128" s="6"/>
      <c r="HAB128" s="6"/>
      <c r="HAC128" s="6"/>
      <c r="HAD128" s="6"/>
      <c r="HAE128" s="6"/>
      <c r="HAF128" s="6"/>
      <c r="HAG128" s="6"/>
      <c r="HAH128" s="6"/>
      <c r="HAI128" s="6"/>
      <c r="HAJ128" s="6"/>
      <c r="HAK128" s="6"/>
      <c r="HAL128" s="6"/>
      <c r="HAM128" s="6"/>
      <c r="HAN128" s="6"/>
      <c r="HAO128" s="6"/>
      <c r="HAP128" s="6"/>
      <c r="HAQ128" s="6"/>
      <c r="HAR128" s="6"/>
      <c r="HAS128" s="6"/>
      <c r="HAT128" s="6"/>
      <c r="HAU128" s="6"/>
      <c r="HAV128" s="6"/>
      <c r="HAW128" s="6"/>
      <c r="HAX128" s="6"/>
      <c r="HAY128" s="6"/>
      <c r="HAZ128" s="6"/>
      <c r="HBA128" s="6"/>
      <c r="HBB128" s="6"/>
      <c r="HBC128" s="6"/>
      <c r="HBD128" s="6"/>
      <c r="HBE128" s="6"/>
      <c r="HBF128" s="6"/>
      <c r="HBG128" s="6"/>
      <c r="HBH128" s="6"/>
      <c r="HBI128" s="6"/>
      <c r="HBJ128" s="6"/>
      <c r="HBK128" s="6"/>
      <c r="HBL128" s="6"/>
      <c r="HBM128" s="6"/>
      <c r="HBN128" s="6"/>
      <c r="HBO128" s="6"/>
      <c r="HBP128" s="6"/>
      <c r="HBQ128" s="6"/>
      <c r="HBR128" s="6"/>
      <c r="HBS128" s="6"/>
      <c r="HBT128" s="6"/>
      <c r="HBU128" s="6"/>
      <c r="HBV128" s="6"/>
      <c r="HBW128" s="6"/>
      <c r="HBX128" s="6"/>
      <c r="HBY128" s="6"/>
      <c r="HBZ128" s="6"/>
      <c r="HCA128" s="6"/>
      <c r="HCB128" s="6"/>
      <c r="HCC128" s="6"/>
      <c r="HCD128" s="6"/>
      <c r="HCE128" s="6"/>
      <c r="HCF128" s="6"/>
      <c r="HCG128" s="6"/>
      <c r="HCH128" s="6"/>
      <c r="HCI128" s="6"/>
      <c r="HCJ128" s="6"/>
      <c r="HCK128" s="6"/>
      <c r="HCL128" s="6"/>
      <c r="HCM128" s="6"/>
      <c r="HCN128" s="6"/>
      <c r="HCO128" s="6"/>
      <c r="HCP128" s="6"/>
      <c r="HCQ128" s="6"/>
      <c r="HCR128" s="6"/>
      <c r="HCS128" s="6"/>
      <c r="HCT128" s="6"/>
      <c r="HCU128" s="6"/>
      <c r="HCV128" s="6"/>
      <c r="HCW128" s="6"/>
      <c r="HCX128" s="6"/>
      <c r="HCY128" s="6"/>
      <c r="HCZ128" s="6"/>
      <c r="HDA128" s="6"/>
      <c r="HDB128" s="6"/>
      <c r="HDC128" s="6"/>
      <c r="HDD128" s="6"/>
      <c r="HDE128" s="6"/>
      <c r="HDF128" s="6"/>
      <c r="HDG128" s="6"/>
      <c r="HDH128" s="6"/>
      <c r="HDI128" s="6"/>
      <c r="HDJ128" s="6"/>
      <c r="HDK128" s="6"/>
      <c r="HDL128" s="6"/>
      <c r="HDM128" s="6"/>
      <c r="HDN128" s="6"/>
      <c r="HDO128" s="6"/>
      <c r="HDP128" s="6"/>
      <c r="HDQ128" s="6"/>
      <c r="HDR128" s="6"/>
      <c r="HDS128" s="6"/>
      <c r="HDT128" s="6"/>
      <c r="HDU128" s="6"/>
      <c r="HDV128" s="6"/>
      <c r="HDW128" s="6"/>
      <c r="HDX128" s="6"/>
      <c r="HDY128" s="6"/>
      <c r="HDZ128" s="6"/>
      <c r="HEA128" s="6"/>
      <c r="HEB128" s="6"/>
      <c r="HEC128" s="6"/>
      <c r="HED128" s="6"/>
      <c r="HEE128" s="6"/>
      <c r="HEF128" s="6"/>
      <c r="HEG128" s="6"/>
      <c r="HEH128" s="6"/>
      <c r="HEI128" s="6"/>
      <c r="HEJ128" s="6"/>
      <c r="HEK128" s="6"/>
      <c r="HEL128" s="6"/>
      <c r="HEM128" s="6"/>
      <c r="HEN128" s="6"/>
      <c r="HEO128" s="6"/>
      <c r="HEP128" s="6"/>
      <c r="HEQ128" s="6"/>
      <c r="HER128" s="6"/>
      <c r="HES128" s="6"/>
      <c r="HET128" s="6"/>
      <c r="HEU128" s="6"/>
      <c r="HEV128" s="6"/>
      <c r="HEW128" s="6"/>
      <c r="HEX128" s="6"/>
      <c r="HEY128" s="6"/>
      <c r="HEZ128" s="6"/>
      <c r="HFA128" s="6"/>
      <c r="HFB128" s="6"/>
      <c r="HFC128" s="6"/>
      <c r="HFD128" s="6"/>
      <c r="HFE128" s="6"/>
      <c r="HFF128" s="6"/>
      <c r="HFG128" s="6"/>
      <c r="HFH128" s="6"/>
      <c r="HFI128" s="6"/>
      <c r="HFJ128" s="6"/>
      <c r="HFK128" s="6"/>
      <c r="HFL128" s="6"/>
      <c r="HFM128" s="6"/>
      <c r="HFN128" s="6"/>
      <c r="HFO128" s="6"/>
      <c r="HFP128" s="6"/>
      <c r="HFQ128" s="6"/>
      <c r="HFR128" s="6"/>
      <c r="HFS128" s="6"/>
      <c r="HFT128" s="6"/>
      <c r="HFU128" s="6"/>
      <c r="HFV128" s="6"/>
      <c r="HFW128" s="6"/>
      <c r="HFX128" s="6"/>
      <c r="HFY128" s="6"/>
      <c r="HFZ128" s="6"/>
      <c r="HGA128" s="6"/>
      <c r="HGB128" s="6"/>
      <c r="HGC128" s="6"/>
      <c r="HGD128" s="6"/>
      <c r="HGE128" s="6"/>
      <c r="HGF128" s="6"/>
      <c r="HGG128" s="6"/>
      <c r="HGH128" s="6"/>
      <c r="HGI128" s="6"/>
      <c r="HGJ128" s="6"/>
      <c r="HGK128" s="6"/>
      <c r="HGL128" s="6"/>
      <c r="HGM128" s="6"/>
      <c r="HGN128" s="6"/>
      <c r="HGO128" s="6"/>
      <c r="HGP128" s="6"/>
      <c r="HGQ128" s="6"/>
      <c r="HGR128" s="6"/>
      <c r="HGS128" s="6"/>
      <c r="HGT128" s="6"/>
      <c r="HGU128" s="6"/>
      <c r="HGV128" s="6"/>
      <c r="HGW128" s="6"/>
      <c r="HGX128" s="6"/>
      <c r="HGY128" s="6"/>
      <c r="HGZ128" s="6"/>
      <c r="HHA128" s="6"/>
      <c r="HHB128" s="6"/>
      <c r="HHC128" s="6"/>
      <c r="HHD128" s="6"/>
      <c r="HHE128" s="6"/>
      <c r="HHF128" s="6"/>
      <c r="HHG128" s="6"/>
      <c r="HHH128" s="6"/>
      <c r="HHI128" s="6"/>
      <c r="HHJ128" s="6"/>
      <c r="HHK128" s="6"/>
      <c r="HHL128" s="6"/>
      <c r="HHM128" s="6"/>
      <c r="HHN128" s="6"/>
      <c r="HHO128" s="6"/>
      <c r="HHP128" s="6"/>
      <c r="HHQ128" s="6"/>
      <c r="HHR128" s="6"/>
      <c r="HHS128" s="6"/>
      <c r="HHT128" s="6"/>
      <c r="HHU128" s="6"/>
      <c r="HHV128" s="6"/>
      <c r="HHW128" s="6"/>
      <c r="HHX128" s="6"/>
      <c r="HHY128" s="6"/>
      <c r="HHZ128" s="6"/>
      <c r="HIA128" s="6"/>
      <c r="HIB128" s="6"/>
      <c r="HIC128" s="6"/>
      <c r="HID128" s="6"/>
      <c r="HIE128" s="6"/>
      <c r="HIF128" s="6"/>
      <c r="HIG128" s="6"/>
      <c r="HIH128" s="6"/>
      <c r="HII128" s="6"/>
      <c r="HIJ128" s="6"/>
      <c r="HIK128" s="6"/>
      <c r="HIL128" s="6"/>
      <c r="HIM128" s="6"/>
      <c r="HIN128" s="6"/>
      <c r="HIO128" s="6"/>
      <c r="HIP128" s="6"/>
      <c r="HIQ128" s="6"/>
      <c r="HIR128" s="6"/>
      <c r="HIS128" s="6"/>
      <c r="HIT128" s="6"/>
      <c r="HIU128" s="6"/>
      <c r="HIV128" s="6"/>
      <c r="HIW128" s="6"/>
      <c r="HIX128" s="6"/>
      <c r="HIY128" s="6"/>
      <c r="HIZ128" s="6"/>
      <c r="HJA128" s="6"/>
      <c r="HJB128" s="6"/>
      <c r="HJC128" s="6"/>
      <c r="HJD128" s="6"/>
      <c r="HJE128" s="6"/>
      <c r="HJF128" s="6"/>
      <c r="HJG128" s="6"/>
      <c r="HJH128" s="6"/>
      <c r="HJI128" s="6"/>
      <c r="HJJ128" s="6"/>
      <c r="HJK128" s="6"/>
      <c r="HJL128" s="6"/>
      <c r="HJM128" s="6"/>
      <c r="HJN128" s="6"/>
      <c r="HJO128" s="6"/>
      <c r="HJP128" s="6"/>
      <c r="HJQ128" s="6"/>
      <c r="HJR128" s="6"/>
      <c r="HJS128" s="6"/>
      <c r="HJT128" s="6"/>
      <c r="HJU128" s="6"/>
      <c r="HJV128" s="6"/>
      <c r="HJW128" s="6"/>
      <c r="HJX128" s="6"/>
      <c r="HJY128" s="6"/>
      <c r="HJZ128" s="6"/>
      <c r="HKA128" s="6"/>
      <c r="HKB128" s="6"/>
      <c r="HKC128" s="6"/>
      <c r="HKD128" s="6"/>
      <c r="HKE128" s="6"/>
      <c r="HKF128" s="6"/>
      <c r="HKG128" s="6"/>
      <c r="HKH128" s="6"/>
      <c r="HKI128" s="6"/>
      <c r="HKJ128" s="6"/>
      <c r="HKK128" s="6"/>
      <c r="HKL128" s="6"/>
      <c r="HKM128" s="6"/>
      <c r="HKN128" s="6"/>
      <c r="HKO128" s="6"/>
      <c r="HKP128" s="6"/>
      <c r="HKQ128" s="6"/>
      <c r="HKR128" s="6"/>
      <c r="HKS128" s="6"/>
      <c r="HKT128" s="6"/>
      <c r="HKU128" s="6"/>
      <c r="HKV128" s="6"/>
      <c r="HKW128" s="6"/>
      <c r="HKX128" s="6"/>
      <c r="HKY128" s="6"/>
      <c r="HKZ128" s="6"/>
      <c r="HLA128" s="6"/>
      <c r="HLB128" s="6"/>
      <c r="HLC128" s="6"/>
      <c r="HLD128" s="6"/>
      <c r="HLE128" s="6"/>
      <c r="HLF128" s="6"/>
      <c r="HLG128" s="6"/>
      <c r="HLH128" s="6"/>
      <c r="HLI128" s="6"/>
      <c r="HLJ128" s="6"/>
      <c r="HLK128" s="6"/>
      <c r="HLL128" s="6"/>
      <c r="HLM128" s="6"/>
      <c r="HLN128" s="6"/>
      <c r="HLO128" s="6"/>
      <c r="HLP128" s="6"/>
      <c r="HLQ128" s="6"/>
      <c r="HLR128" s="6"/>
      <c r="HLS128" s="6"/>
      <c r="HLT128" s="6"/>
      <c r="HLU128" s="6"/>
      <c r="HLV128" s="6"/>
      <c r="HLW128" s="6"/>
      <c r="HLX128" s="6"/>
      <c r="HLY128" s="6"/>
      <c r="HLZ128" s="6"/>
      <c r="HMA128" s="6"/>
      <c r="HMB128" s="6"/>
      <c r="HMC128" s="6"/>
      <c r="HMD128" s="6"/>
      <c r="HME128" s="6"/>
      <c r="HMF128" s="6"/>
      <c r="HMG128" s="6"/>
      <c r="HMH128" s="6"/>
      <c r="HMI128" s="6"/>
      <c r="HMJ128" s="6"/>
      <c r="HMK128" s="6"/>
      <c r="HML128" s="6"/>
      <c r="HMM128" s="6"/>
      <c r="HMN128" s="6"/>
      <c r="HMO128" s="6"/>
      <c r="HMP128" s="6"/>
      <c r="HMQ128" s="6"/>
      <c r="HMR128" s="6"/>
      <c r="HMS128" s="6"/>
      <c r="HMT128" s="6"/>
      <c r="HMU128" s="6"/>
      <c r="HMV128" s="6"/>
      <c r="HMW128" s="6"/>
      <c r="HMX128" s="6"/>
      <c r="HMY128" s="6"/>
      <c r="HMZ128" s="6"/>
      <c r="HNA128" s="6"/>
      <c r="HNB128" s="6"/>
      <c r="HNC128" s="6"/>
      <c r="HND128" s="6"/>
      <c r="HNE128" s="6"/>
      <c r="HNF128" s="6"/>
      <c r="HNG128" s="6"/>
      <c r="HNH128" s="6"/>
      <c r="HNI128" s="6"/>
      <c r="HNJ128" s="6"/>
      <c r="HNK128" s="6"/>
      <c r="HNL128" s="6"/>
      <c r="HNM128" s="6"/>
      <c r="HNN128" s="6"/>
      <c r="HNO128" s="6"/>
      <c r="HNP128" s="6"/>
      <c r="HNQ128" s="6"/>
      <c r="HNR128" s="6"/>
      <c r="HNS128" s="6"/>
      <c r="HNT128" s="6"/>
      <c r="HNU128" s="6"/>
      <c r="HNV128" s="6"/>
      <c r="HNW128" s="6"/>
      <c r="HNX128" s="6"/>
      <c r="HNY128" s="6"/>
      <c r="HNZ128" s="6"/>
      <c r="HOA128" s="6"/>
      <c r="HOB128" s="6"/>
      <c r="HOC128" s="6"/>
      <c r="HOD128" s="6"/>
      <c r="HOE128" s="6"/>
      <c r="HOF128" s="6"/>
      <c r="HOG128" s="6"/>
      <c r="HOH128" s="6"/>
      <c r="HOI128" s="6"/>
      <c r="HOJ128" s="6"/>
      <c r="HOK128" s="6"/>
      <c r="HOL128" s="6"/>
      <c r="HOM128" s="6"/>
      <c r="HON128" s="6"/>
      <c r="HOO128" s="6"/>
      <c r="HOP128" s="6"/>
      <c r="HOQ128" s="6"/>
      <c r="HOR128" s="6"/>
      <c r="HOS128" s="6"/>
      <c r="HOT128" s="6"/>
      <c r="HOU128" s="6"/>
      <c r="HOV128" s="6"/>
      <c r="HOW128" s="6"/>
      <c r="HOX128" s="6"/>
      <c r="HOY128" s="6"/>
      <c r="HOZ128" s="6"/>
      <c r="HPA128" s="6"/>
      <c r="HPB128" s="6"/>
      <c r="HPC128" s="6"/>
      <c r="HPD128" s="6"/>
      <c r="HPE128" s="6"/>
      <c r="HPF128" s="6"/>
      <c r="HPG128" s="6"/>
      <c r="HPH128" s="6"/>
      <c r="HPI128" s="6"/>
      <c r="HPJ128" s="6"/>
      <c r="HPK128" s="6"/>
      <c r="HPL128" s="6"/>
      <c r="HPM128" s="6"/>
      <c r="HPN128" s="6"/>
      <c r="HPO128" s="6"/>
      <c r="HPP128" s="6"/>
      <c r="HPQ128" s="6"/>
      <c r="HPR128" s="6"/>
      <c r="HPS128" s="6"/>
      <c r="HPT128" s="6"/>
      <c r="HPU128" s="6"/>
      <c r="HPV128" s="6"/>
      <c r="HPW128" s="6"/>
      <c r="HPX128" s="6"/>
      <c r="HPY128" s="6"/>
      <c r="HPZ128" s="6"/>
      <c r="HQA128" s="6"/>
      <c r="HQB128" s="6"/>
      <c r="HQC128" s="6"/>
      <c r="HQD128" s="6"/>
      <c r="HQE128" s="6"/>
      <c r="HQF128" s="6"/>
      <c r="HQG128" s="6"/>
      <c r="HQH128" s="6"/>
      <c r="HQI128" s="6"/>
      <c r="HQJ128" s="6"/>
      <c r="HQK128" s="6"/>
      <c r="HQL128" s="6"/>
      <c r="HQM128" s="6"/>
      <c r="HQN128" s="6"/>
      <c r="HQO128" s="6"/>
      <c r="HQP128" s="6"/>
      <c r="HQQ128" s="6"/>
      <c r="HQR128" s="6"/>
      <c r="HQS128" s="6"/>
      <c r="HQT128" s="6"/>
      <c r="HQU128" s="6"/>
      <c r="HQV128" s="6"/>
      <c r="HQW128" s="6"/>
      <c r="HQX128" s="6"/>
      <c r="HQY128" s="6"/>
      <c r="HQZ128" s="6"/>
      <c r="HRA128" s="6"/>
      <c r="HRB128" s="6"/>
      <c r="HRC128" s="6"/>
      <c r="HRD128" s="6"/>
      <c r="HRE128" s="6"/>
      <c r="HRF128" s="6"/>
      <c r="HRG128" s="6"/>
      <c r="HRH128" s="6"/>
      <c r="HRI128" s="6"/>
      <c r="HRJ128" s="6"/>
      <c r="HRK128" s="6"/>
      <c r="HRL128" s="6"/>
      <c r="HRM128" s="6"/>
      <c r="HRN128" s="6"/>
      <c r="HRO128" s="6"/>
      <c r="HRP128" s="6"/>
      <c r="HRQ128" s="6"/>
      <c r="HRR128" s="6"/>
      <c r="HRS128" s="6"/>
      <c r="HRT128" s="6"/>
      <c r="HRU128" s="6"/>
      <c r="HRV128" s="6"/>
      <c r="HRW128" s="6"/>
      <c r="HRX128" s="6"/>
      <c r="HRY128" s="6"/>
      <c r="HRZ128" s="6"/>
      <c r="HSA128" s="6"/>
      <c r="HSB128" s="6"/>
      <c r="HSC128" s="6"/>
      <c r="HSD128" s="6"/>
      <c r="HSE128" s="6"/>
      <c r="HSF128" s="6"/>
      <c r="HSG128" s="6"/>
      <c r="HSH128" s="6"/>
      <c r="HSI128" s="6"/>
      <c r="HSJ128" s="6"/>
      <c r="HSK128" s="6"/>
      <c r="HSL128" s="6"/>
      <c r="HSM128" s="6"/>
      <c r="HSN128" s="6"/>
      <c r="HSO128" s="6"/>
      <c r="HSP128" s="6"/>
      <c r="HSQ128" s="6"/>
      <c r="HSR128" s="6"/>
      <c r="HSS128" s="6"/>
      <c r="HST128" s="6"/>
      <c r="HSU128" s="6"/>
      <c r="HSV128" s="6"/>
      <c r="HSW128" s="6"/>
      <c r="HSX128" s="6"/>
      <c r="HSY128" s="6"/>
      <c r="HSZ128" s="6"/>
      <c r="HTA128" s="6"/>
      <c r="HTB128" s="6"/>
      <c r="HTC128" s="6"/>
      <c r="HTD128" s="6"/>
      <c r="HTE128" s="6"/>
      <c r="HTF128" s="6"/>
      <c r="HTG128" s="6"/>
      <c r="HTH128" s="6"/>
      <c r="HTI128" s="6"/>
      <c r="HTJ128" s="6"/>
      <c r="HTK128" s="6"/>
      <c r="HTL128" s="6"/>
      <c r="HTM128" s="6"/>
      <c r="HTN128" s="6"/>
      <c r="HTO128" s="6"/>
      <c r="HTP128" s="6"/>
      <c r="HTQ128" s="6"/>
      <c r="HTR128" s="6"/>
      <c r="HTS128" s="6"/>
      <c r="HTT128" s="6"/>
      <c r="HTU128" s="6"/>
      <c r="HTV128" s="6"/>
      <c r="HTW128" s="6"/>
      <c r="HTX128" s="6"/>
      <c r="HTY128" s="6"/>
      <c r="HTZ128" s="6"/>
      <c r="HUA128" s="6"/>
      <c r="HUB128" s="6"/>
      <c r="HUC128" s="6"/>
      <c r="HUD128" s="6"/>
      <c r="HUE128" s="6"/>
      <c r="HUF128" s="6"/>
      <c r="HUG128" s="6"/>
      <c r="HUH128" s="6"/>
      <c r="HUI128" s="6"/>
      <c r="HUJ128" s="6"/>
      <c r="HUK128" s="6"/>
      <c r="HUL128" s="6"/>
      <c r="HUM128" s="6"/>
      <c r="HUN128" s="6"/>
      <c r="HUO128" s="6"/>
      <c r="HUP128" s="6"/>
      <c r="HUQ128" s="6"/>
      <c r="HUR128" s="6"/>
      <c r="HUS128" s="6"/>
      <c r="HUT128" s="6"/>
      <c r="HUU128" s="6"/>
      <c r="HUV128" s="6"/>
      <c r="HUW128" s="6"/>
      <c r="HUX128" s="6"/>
      <c r="HUY128" s="6"/>
      <c r="HUZ128" s="6"/>
      <c r="HVA128" s="6"/>
      <c r="HVB128" s="6"/>
      <c r="HVC128" s="6"/>
      <c r="HVD128" s="6"/>
      <c r="HVE128" s="6"/>
      <c r="HVF128" s="6"/>
      <c r="HVG128" s="6"/>
      <c r="HVH128" s="6"/>
      <c r="HVI128" s="6"/>
      <c r="HVJ128" s="6"/>
      <c r="HVK128" s="6"/>
      <c r="HVL128" s="6"/>
      <c r="HVM128" s="6"/>
      <c r="HVN128" s="6"/>
      <c r="HVO128" s="6"/>
      <c r="HVP128" s="6"/>
      <c r="HVQ128" s="6"/>
      <c r="HVR128" s="6"/>
      <c r="HVS128" s="6"/>
      <c r="HVT128" s="6"/>
      <c r="HVU128" s="6"/>
      <c r="HVV128" s="6"/>
      <c r="HVW128" s="6"/>
      <c r="HVX128" s="6"/>
      <c r="HVY128" s="6"/>
      <c r="HVZ128" s="6"/>
      <c r="HWA128" s="6"/>
      <c r="HWB128" s="6"/>
      <c r="HWC128" s="6"/>
      <c r="HWD128" s="6"/>
      <c r="HWE128" s="6"/>
      <c r="HWF128" s="6"/>
      <c r="HWG128" s="6"/>
      <c r="HWH128" s="6"/>
      <c r="HWI128" s="6"/>
      <c r="HWJ128" s="6"/>
      <c r="HWK128" s="6"/>
      <c r="HWL128" s="6"/>
      <c r="HWM128" s="6"/>
      <c r="HWN128" s="6"/>
      <c r="HWO128" s="6"/>
      <c r="HWP128" s="6"/>
      <c r="HWQ128" s="6"/>
      <c r="HWR128" s="6"/>
      <c r="HWS128" s="6"/>
      <c r="HWT128" s="6"/>
      <c r="HWU128" s="6"/>
      <c r="HWV128" s="6"/>
      <c r="HWW128" s="6"/>
      <c r="HWX128" s="6"/>
      <c r="HWY128" s="6"/>
      <c r="HWZ128" s="6"/>
      <c r="HXA128" s="6"/>
      <c r="HXB128" s="6"/>
      <c r="HXC128" s="6"/>
      <c r="HXD128" s="6"/>
      <c r="HXE128" s="6"/>
      <c r="HXF128" s="6"/>
      <c r="HXG128" s="6"/>
      <c r="HXH128" s="6"/>
      <c r="HXI128" s="6"/>
      <c r="HXJ128" s="6"/>
      <c r="HXK128" s="6"/>
      <c r="HXL128" s="6"/>
      <c r="HXM128" s="6"/>
      <c r="HXN128" s="6"/>
      <c r="HXO128" s="6"/>
      <c r="HXP128" s="6"/>
      <c r="HXQ128" s="6"/>
      <c r="HXR128" s="6"/>
      <c r="HXS128" s="6"/>
      <c r="HXT128" s="6"/>
      <c r="HXU128" s="6"/>
      <c r="HXV128" s="6"/>
      <c r="HXW128" s="6"/>
      <c r="HXX128" s="6"/>
      <c r="HXY128" s="6"/>
      <c r="HXZ128" s="6"/>
      <c r="HYA128" s="6"/>
      <c r="HYB128" s="6"/>
      <c r="HYC128" s="6"/>
      <c r="HYD128" s="6"/>
      <c r="HYE128" s="6"/>
      <c r="HYF128" s="6"/>
      <c r="HYG128" s="6"/>
      <c r="HYH128" s="6"/>
      <c r="HYI128" s="6"/>
      <c r="HYJ128" s="6"/>
      <c r="HYK128" s="6"/>
      <c r="HYL128" s="6"/>
      <c r="HYM128" s="6"/>
      <c r="HYN128" s="6"/>
      <c r="HYO128" s="6"/>
      <c r="HYP128" s="6"/>
      <c r="HYQ128" s="6"/>
      <c r="HYR128" s="6"/>
      <c r="HYS128" s="6"/>
      <c r="HYT128" s="6"/>
      <c r="HYU128" s="6"/>
      <c r="HYV128" s="6"/>
      <c r="HYW128" s="6"/>
      <c r="HYX128" s="6"/>
      <c r="HYY128" s="6"/>
      <c r="HYZ128" s="6"/>
      <c r="HZA128" s="6"/>
      <c r="HZB128" s="6"/>
      <c r="HZC128" s="6"/>
      <c r="HZD128" s="6"/>
      <c r="HZE128" s="6"/>
      <c r="HZF128" s="6"/>
      <c r="HZG128" s="6"/>
      <c r="HZH128" s="6"/>
      <c r="HZI128" s="6"/>
      <c r="HZJ128" s="6"/>
      <c r="HZK128" s="6"/>
      <c r="HZL128" s="6"/>
      <c r="HZM128" s="6"/>
      <c r="HZN128" s="6"/>
      <c r="HZO128" s="6"/>
      <c r="HZP128" s="6"/>
      <c r="HZQ128" s="6"/>
      <c r="HZR128" s="6"/>
      <c r="HZS128" s="6"/>
      <c r="HZT128" s="6"/>
      <c r="HZU128" s="6"/>
      <c r="HZV128" s="6"/>
      <c r="HZW128" s="6"/>
      <c r="HZX128" s="6"/>
      <c r="HZY128" s="6"/>
      <c r="HZZ128" s="6"/>
      <c r="IAA128" s="6"/>
      <c r="IAB128" s="6"/>
      <c r="IAC128" s="6"/>
      <c r="IAD128" s="6"/>
      <c r="IAE128" s="6"/>
      <c r="IAF128" s="6"/>
      <c r="IAG128" s="6"/>
      <c r="IAH128" s="6"/>
      <c r="IAI128" s="6"/>
      <c r="IAJ128" s="6"/>
      <c r="IAK128" s="6"/>
      <c r="IAL128" s="6"/>
      <c r="IAM128" s="6"/>
      <c r="IAN128" s="6"/>
      <c r="IAO128" s="6"/>
      <c r="IAP128" s="6"/>
      <c r="IAQ128" s="6"/>
      <c r="IAR128" s="6"/>
      <c r="IAS128" s="6"/>
      <c r="IAT128" s="6"/>
      <c r="IAU128" s="6"/>
      <c r="IAV128" s="6"/>
      <c r="IAW128" s="6"/>
      <c r="IAX128" s="6"/>
      <c r="IAY128" s="6"/>
      <c r="IAZ128" s="6"/>
      <c r="IBA128" s="6"/>
      <c r="IBB128" s="6"/>
      <c r="IBC128" s="6"/>
      <c r="IBD128" s="6"/>
      <c r="IBE128" s="6"/>
      <c r="IBF128" s="6"/>
      <c r="IBG128" s="6"/>
      <c r="IBH128" s="6"/>
      <c r="IBI128" s="6"/>
      <c r="IBJ128" s="6"/>
      <c r="IBK128" s="6"/>
      <c r="IBL128" s="6"/>
      <c r="IBM128" s="6"/>
      <c r="IBN128" s="6"/>
      <c r="IBO128" s="6"/>
      <c r="IBP128" s="6"/>
      <c r="IBQ128" s="6"/>
      <c r="IBR128" s="6"/>
      <c r="IBS128" s="6"/>
      <c r="IBT128" s="6"/>
      <c r="IBU128" s="6"/>
      <c r="IBV128" s="6"/>
      <c r="IBW128" s="6"/>
      <c r="IBX128" s="6"/>
      <c r="IBY128" s="6"/>
      <c r="IBZ128" s="6"/>
      <c r="ICA128" s="6"/>
      <c r="ICB128" s="6"/>
      <c r="ICC128" s="6"/>
      <c r="ICD128" s="6"/>
      <c r="ICE128" s="6"/>
      <c r="ICF128" s="6"/>
      <c r="ICG128" s="6"/>
      <c r="ICH128" s="6"/>
      <c r="ICI128" s="6"/>
      <c r="ICJ128" s="6"/>
      <c r="ICK128" s="6"/>
      <c r="ICL128" s="6"/>
      <c r="ICM128" s="6"/>
      <c r="ICN128" s="6"/>
      <c r="ICO128" s="6"/>
      <c r="ICP128" s="6"/>
      <c r="ICQ128" s="6"/>
      <c r="ICR128" s="6"/>
      <c r="ICS128" s="6"/>
      <c r="ICT128" s="6"/>
      <c r="ICU128" s="6"/>
      <c r="ICV128" s="6"/>
      <c r="ICW128" s="6"/>
      <c r="ICX128" s="6"/>
      <c r="ICY128" s="6"/>
      <c r="ICZ128" s="6"/>
      <c r="IDA128" s="6"/>
      <c r="IDB128" s="6"/>
      <c r="IDC128" s="6"/>
      <c r="IDD128" s="6"/>
      <c r="IDE128" s="6"/>
      <c r="IDF128" s="6"/>
      <c r="IDG128" s="6"/>
      <c r="IDH128" s="6"/>
      <c r="IDI128" s="6"/>
      <c r="IDJ128" s="6"/>
      <c r="IDK128" s="6"/>
      <c r="IDL128" s="6"/>
      <c r="IDM128" s="6"/>
      <c r="IDN128" s="6"/>
      <c r="IDO128" s="6"/>
      <c r="IDP128" s="6"/>
      <c r="IDQ128" s="6"/>
      <c r="IDR128" s="6"/>
      <c r="IDS128" s="6"/>
      <c r="IDT128" s="6"/>
      <c r="IDU128" s="6"/>
      <c r="IDV128" s="6"/>
      <c r="IDW128" s="6"/>
      <c r="IDX128" s="6"/>
      <c r="IDY128" s="6"/>
      <c r="IDZ128" s="6"/>
      <c r="IEA128" s="6"/>
      <c r="IEB128" s="6"/>
      <c r="IEC128" s="6"/>
      <c r="IED128" s="6"/>
      <c r="IEE128" s="6"/>
      <c r="IEF128" s="6"/>
      <c r="IEG128" s="6"/>
      <c r="IEH128" s="6"/>
      <c r="IEI128" s="6"/>
      <c r="IEJ128" s="6"/>
      <c r="IEK128" s="6"/>
      <c r="IEL128" s="6"/>
      <c r="IEM128" s="6"/>
      <c r="IEN128" s="6"/>
      <c r="IEO128" s="6"/>
      <c r="IEP128" s="6"/>
      <c r="IEQ128" s="6"/>
      <c r="IER128" s="6"/>
      <c r="IES128" s="6"/>
      <c r="IET128" s="6"/>
      <c r="IEU128" s="6"/>
      <c r="IEV128" s="6"/>
      <c r="IEW128" s="6"/>
      <c r="IEX128" s="6"/>
      <c r="IEY128" s="6"/>
      <c r="IEZ128" s="6"/>
      <c r="IFA128" s="6"/>
      <c r="IFB128" s="6"/>
      <c r="IFC128" s="6"/>
      <c r="IFD128" s="6"/>
      <c r="IFE128" s="6"/>
      <c r="IFF128" s="6"/>
      <c r="IFG128" s="6"/>
      <c r="IFH128" s="6"/>
      <c r="IFI128" s="6"/>
      <c r="IFJ128" s="6"/>
      <c r="IFK128" s="6"/>
      <c r="IFL128" s="6"/>
      <c r="IFM128" s="6"/>
      <c r="IFN128" s="6"/>
      <c r="IFO128" s="6"/>
      <c r="IFP128" s="6"/>
      <c r="IFQ128" s="6"/>
      <c r="IFR128" s="6"/>
      <c r="IFS128" s="6"/>
      <c r="IFT128" s="6"/>
      <c r="IFU128" s="6"/>
      <c r="IFV128" s="6"/>
      <c r="IFW128" s="6"/>
      <c r="IFX128" s="6"/>
      <c r="IFY128" s="6"/>
      <c r="IFZ128" s="6"/>
      <c r="IGA128" s="6"/>
      <c r="IGB128" s="6"/>
      <c r="IGC128" s="6"/>
      <c r="IGD128" s="6"/>
      <c r="IGE128" s="6"/>
      <c r="IGF128" s="6"/>
      <c r="IGG128" s="6"/>
      <c r="IGH128" s="6"/>
      <c r="IGI128" s="6"/>
      <c r="IGJ128" s="6"/>
      <c r="IGK128" s="6"/>
      <c r="IGL128" s="6"/>
      <c r="IGM128" s="6"/>
      <c r="IGN128" s="6"/>
      <c r="IGO128" s="6"/>
      <c r="IGP128" s="6"/>
      <c r="IGQ128" s="6"/>
      <c r="IGR128" s="6"/>
      <c r="IGS128" s="6"/>
      <c r="IGT128" s="6"/>
      <c r="IGU128" s="6"/>
      <c r="IGV128" s="6"/>
      <c r="IGW128" s="6"/>
      <c r="IGX128" s="6"/>
      <c r="IGY128" s="6"/>
      <c r="IGZ128" s="6"/>
      <c r="IHA128" s="6"/>
      <c r="IHB128" s="6"/>
      <c r="IHC128" s="6"/>
      <c r="IHD128" s="6"/>
      <c r="IHE128" s="6"/>
      <c r="IHF128" s="6"/>
      <c r="IHG128" s="6"/>
      <c r="IHH128" s="6"/>
      <c r="IHI128" s="6"/>
      <c r="IHJ128" s="6"/>
      <c r="IHK128" s="6"/>
      <c r="IHL128" s="6"/>
      <c r="IHM128" s="6"/>
      <c r="IHN128" s="6"/>
      <c r="IHO128" s="6"/>
      <c r="IHP128" s="6"/>
      <c r="IHQ128" s="6"/>
      <c r="IHR128" s="6"/>
      <c r="IHS128" s="6"/>
      <c r="IHT128" s="6"/>
      <c r="IHU128" s="6"/>
      <c r="IHV128" s="6"/>
      <c r="IHW128" s="6"/>
      <c r="IHX128" s="6"/>
      <c r="IHY128" s="6"/>
      <c r="IHZ128" s="6"/>
      <c r="IIA128" s="6"/>
      <c r="IIB128" s="6"/>
      <c r="IIC128" s="6"/>
      <c r="IID128" s="6"/>
      <c r="IIE128" s="6"/>
      <c r="IIF128" s="6"/>
      <c r="IIG128" s="6"/>
      <c r="IIH128" s="6"/>
      <c r="III128" s="6"/>
      <c r="IIJ128" s="6"/>
      <c r="IIK128" s="6"/>
      <c r="IIL128" s="6"/>
      <c r="IIM128" s="6"/>
      <c r="IIN128" s="6"/>
      <c r="IIO128" s="6"/>
      <c r="IIP128" s="6"/>
      <c r="IIQ128" s="6"/>
      <c r="IIR128" s="6"/>
      <c r="IIS128" s="6"/>
      <c r="IIT128" s="6"/>
      <c r="IIU128" s="6"/>
      <c r="IIV128" s="6"/>
      <c r="IIW128" s="6"/>
      <c r="IIX128" s="6"/>
      <c r="IIY128" s="6"/>
      <c r="IIZ128" s="6"/>
      <c r="IJA128" s="6"/>
      <c r="IJB128" s="6"/>
      <c r="IJC128" s="6"/>
      <c r="IJD128" s="6"/>
      <c r="IJE128" s="6"/>
      <c r="IJF128" s="6"/>
      <c r="IJG128" s="6"/>
      <c r="IJH128" s="6"/>
      <c r="IJI128" s="6"/>
      <c r="IJJ128" s="6"/>
      <c r="IJK128" s="6"/>
      <c r="IJL128" s="6"/>
      <c r="IJM128" s="6"/>
      <c r="IJN128" s="6"/>
      <c r="IJO128" s="6"/>
      <c r="IJP128" s="6"/>
      <c r="IJQ128" s="6"/>
      <c r="IJR128" s="6"/>
      <c r="IJS128" s="6"/>
      <c r="IJT128" s="6"/>
      <c r="IJU128" s="6"/>
      <c r="IJV128" s="6"/>
      <c r="IJW128" s="6"/>
      <c r="IJX128" s="6"/>
      <c r="IJY128" s="6"/>
      <c r="IJZ128" s="6"/>
      <c r="IKA128" s="6"/>
      <c r="IKB128" s="6"/>
      <c r="IKC128" s="6"/>
      <c r="IKD128" s="6"/>
      <c r="IKE128" s="6"/>
      <c r="IKF128" s="6"/>
      <c r="IKG128" s="6"/>
      <c r="IKH128" s="6"/>
      <c r="IKI128" s="6"/>
      <c r="IKJ128" s="6"/>
      <c r="IKK128" s="6"/>
      <c r="IKL128" s="6"/>
      <c r="IKM128" s="6"/>
      <c r="IKN128" s="6"/>
      <c r="IKO128" s="6"/>
      <c r="IKP128" s="6"/>
      <c r="IKQ128" s="6"/>
      <c r="IKR128" s="6"/>
      <c r="IKS128" s="6"/>
      <c r="IKT128" s="6"/>
      <c r="IKU128" s="6"/>
      <c r="IKV128" s="6"/>
      <c r="IKW128" s="6"/>
      <c r="IKX128" s="6"/>
      <c r="IKY128" s="6"/>
      <c r="IKZ128" s="6"/>
      <c r="ILA128" s="6"/>
      <c r="ILB128" s="6"/>
      <c r="ILC128" s="6"/>
      <c r="ILD128" s="6"/>
      <c r="ILE128" s="6"/>
      <c r="ILF128" s="6"/>
      <c r="ILG128" s="6"/>
      <c r="ILH128" s="6"/>
      <c r="ILI128" s="6"/>
      <c r="ILJ128" s="6"/>
      <c r="ILK128" s="6"/>
      <c r="ILL128" s="6"/>
      <c r="ILM128" s="6"/>
      <c r="ILN128" s="6"/>
      <c r="ILO128" s="6"/>
      <c r="ILP128" s="6"/>
      <c r="ILQ128" s="6"/>
      <c r="ILR128" s="6"/>
      <c r="ILS128" s="6"/>
      <c r="ILT128" s="6"/>
      <c r="ILU128" s="6"/>
      <c r="ILV128" s="6"/>
      <c r="ILW128" s="6"/>
      <c r="ILX128" s="6"/>
      <c r="ILY128" s="6"/>
      <c r="ILZ128" s="6"/>
      <c r="IMA128" s="6"/>
      <c r="IMB128" s="6"/>
      <c r="IMC128" s="6"/>
      <c r="IMD128" s="6"/>
      <c r="IME128" s="6"/>
      <c r="IMF128" s="6"/>
      <c r="IMG128" s="6"/>
      <c r="IMH128" s="6"/>
      <c r="IMI128" s="6"/>
      <c r="IMJ128" s="6"/>
      <c r="IMK128" s="6"/>
      <c r="IML128" s="6"/>
      <c r="IMM128" s="6"/>
      <c r="IMN128" s="6"/>
      <c r="IMO128" s="6"/>
      <c r="IMP128" s="6"/>
      <c r="IMQ128" s="6"/>
      <c r="IMR128" s="6"/>
      <c r="IMS128" s="6"/>
      <c r="IMT128" s="6"/>
      <c r="IMU128" s="6"/>
      <c r="IMV128" s="6"/>
      <c r="IMW128" s="6"/>
      <c r="IMX128" s="6"/>
      <c r="IMY128" s="6"/>
      <c r="IMZ128" s="6"/>
      <c r="INA128" s="6"/>
      <c r="INB128" s="6"/>
      <c r="INC128" s="6"/>
      <c r="IND128" s="6"/>
      <c r="INE128" s="6"/>
      <c r="INF128" s="6"/>
      <c r="ING128" s="6"/>
      <c r="INH128" s="6"/>
      <c r="INI128" s="6"/>
      <c r="INJ128" s="6"/>
      <c r="INK128" s="6"/>
      <c r="INL128" s="6"/>
      <c r="INM128" s="6"/>
      <c r="INN128" s="6"/>
      <c r="INO128" s="6"/>
      <c r="INP128" s="6"/>
      <c r="INQ128" s="6"/>
      <c r="INR128" s="6"/>
      <c r="INS128" s="6"/>
      <c r="INT128" s="6"/>
      <c r="INU128" s="6"/>
      <c r="INV128" s="6"/>
      <c r="INW128" s="6"/>
      <c r="INX128" s="6"/>
      <c r="INY128" s="6"/>
      <c r="INZ128" s="6"/>
      <c r="IOA128" s="6"/>
      <c r="IOB128" s="6"/>
      <c r="IOC128" s="6"/>
      <c r="IOD128" s="6"/>
      <c r="IOE128" s="6"/>
      <c r="IOF128" s="6"/>
      <c r="IOG128" s="6"/>
      <c r="IOH128" s="6"/>
      <c r="IOI128" s="6"/>
      <c r="IOJ128" s="6"/>
      <c r="IOK128" s="6"/>
      <c r="IOL128" s="6"/>
      <c r="IOM128" s="6"/>
      <c r="ION128" s="6"/>
      <c r="IOO128" s="6"/>
      <c r="IOP128" s="6"/>
      <c r="IOQ128" s="6"/>
      <c r="IOR128" s="6"/>
      <c r="IOS128" s="6"/>
      <c r="IOT128" s="6"/>
      <c r="IOU128" s="6"/>
      <c r="IOV128" s="6"/>
      <c r="IOW128" s="6"/>
      <c r="IOX128" s="6"/>
      <c r="IOY128" s="6"/>
      <c r="IOZ128" s="6"/>
      <c r="IPA128" s="6"/>
      <c r="IPB128" s="6"/>
      <c r="IPC128" s="6"/>
      <c r="IPD128" s="6"/>
      <c r="IPE128" s="6"/>
      <c r="IPF128" s="6"/>
      <c r="IPG128" s="6"/>
      <c r="IPH128" s="6"/>
      <c r="IPI128" s="6"/>
      <c r="IPJ128" s="6"/>
      <c r="IPK128" s="6"/>
      <c r="IPL128" s="6"/>
      <c r="IPM128" s="6"/>
      <c r="IPN128" s="6"/>
      <c r="IPO128" s="6"/>
      <c r="IPP128" s="6"/>
      <c r="IPQ128" s="6"/>
      <c r="IPR128" s="6"/>
      <c r="IPS128" s="6"/>
      <c r="IPT128" s="6"/>
      <c r="IPU128" s="6"/>
      <c r="IPV128" s="6"/>
      <c r="IPW128" s="6"/>
      <c r="IPX128" s="6"/>
      <c r="IPY128" s="6"/>
      <c r="IPZ128" s="6"/>
      <c r="IQA128" s="6"/>
      <c r="IQB128" s="6"/>
      <c r="IQC128" s="6"/>
      <c r="IQD128" s="6"/>
      <c r="IQE128" s="6"/>
      <c r="IQF128" s="6"/>
      <c r="IQG128" s="6"/>
      <c r="IQH128" s="6"/>
      <c r="IQI128" s="6"/>
      <c r="IQJ128" s="6"/>
      <c r="IQK128" s="6"/>
      <c r="IQL128" s="6"/>
      <c r="IQM128" s="6"/>
      <c r="IQN128" s="6"/>
      <c r="IQO128" s="6"/>
      <c r="IQP128" s="6"/>
      <c r="IQQ128" s="6"/>
      <c r="IQR128" s="6"/>
      <c r="IQS128" s="6"/>
      <c r="IQT128" s="6"/>
      <c r="IQU128" s="6"/>
      <c r="IQV128" s="6"/>
      <c r="IQW128" s="6"/>
      <c r="IQX128" s="6"/>
      <c r="IQY128" s="6"/>
      <c r="IQZ128" s="6"/>
      <c r="IRA128" s="6"/>
      <c r="IRB128" s="6"/>
      <c r="IRC128" s="6"/>
      <c r="IRD128" s="6"/>
      <c r="IRE128" s="6"/>
      <c r="IRF128" s="6"/>
      <c r="IRG128" s="6"/>
      <c r="IRH128" s="6"/>
      <c r="IRI128" s="6"/>
      <c r="IRJ128" s="6"/>
      <c r="IRK128" s="6"/>
      <c r="IRL128" s="6"/>
      <c r="IRM128" s="6"/>
      <c r="IRN128" s="6"/>
      <c r="IRO128" s="6"/>
      <c r="IRP128" s="6"/>
      <c r="IRQ128" s="6"/>
      <c r="IRR128" s="6"/>
      <c r="IRS128" s="6"/>
      <c r="IRT128" s="6"/>
      <c r="IRU128" s="6"/>
      <c r="IRV128" s="6"/>
      <c r="IRW128" s="6"/>
      <c r="IRX128" s="6"/>
      <c r="IRY128" s="6"/>
      <c r="IRZ128" s="6"/>
      <c r="ISA128" s="6"/>
      <c r="ISB128" s="6"/>
      <c r="ISC128" s="6"/>
      <c r="ISD128" s="6"/>
      <c r="ISE128" s="6"/>
      <c r="ISF128" s="6"/>
      <c r="ISG128" s="6"/>
      <c r="ISH128" s="6"/>
      <c r="ISI128" s="6"/>
      <c r="ISJ128" s="6"/>
      <c r="ISK128" s="6"/>
      <c r="ISL128" s="6"/>
      <c r="ISM128" s="6"/>
      <c r="ISN128" s="6"/>
      <c r="ISO128" s="6"/>
      <c r="ISP128" s="6"/>
      <c r="ISQ128" s="6"/>
      <c r="ISR128" s="6"/>
      <c r="ISS128" s="6"/>
      <c r="IST128" s="6"/>
      <c r="ISU128" s="6"/>
      <c r="ISV128" s="6"/>
      <c r="ISW128" s="6"/>
      <c r="ISX128" s="6"/>
      <c r="ISY128" s="6"/>
      <c r="ISZ128" s="6"/>
      <c r="ITA128" s="6"/>
      <c r="ITB128" s="6"/>
      <c r="ITC128" s="6"/>
      <c r="ITD128" s="6"/>
      <c r="ITE128" s="6"/>
      <c r="ITF128" s="6"/>
      <c r="ITG128" s="6"/>
      <c r="ITH128" s="6"/>
      <c r="ITI128" s="6"/>
      <c r="ITJ128" s="6"/>
      <c r="ITK128" s="6"/>
      <c r="ITL128" s="6"/>
      <c r="ITM128" s="6"/>
      <c r="ITN128" s="6"/>
      <c r="ITO128" s="6"/>
      <c r="ITP128" s="6"/>
      <c r="ITQ128" s="6"/>
      <c r="ITR128" s="6"/>
      <c r="ITS128" s="6"/>
      <c r="ITT128" s="6"/>
      <c r="ITU128" s="6"/>
      <c r="ITV128" s="6"/>
      <c r="ITW128" s="6"/>
      <c r="ITX128" s="6"/>
      <c r="ITY128" s="6"/>
      <c r="ITZ128" s="6"/>
      <c r="IUA128" s="6"/>
      <c r="IUB128" s="6"/>
      <c r="IUC128" s="6"/>
      <c r="IUD128" s="6"/>
      <c r="IUE128" s="6"/>
      <c r="IUF128" s="6"/>
      <c r="IUG128" s="6"/>
      <c r="IUH128" s="6"/>
      <c r="IUI128" s="6"/>
      <c r="IUJ128" s="6"/>
      <c r="IUK128" s="6"/>
      <c r="IUL128" s="6"/>
      <c r="IUM128" s="6"/>
      <c r="IUN128" s="6"/>
      <c r="IUO128" s="6"/>
      <c r="IUP128" s="6"/>
      <c r="IUQ128" s="6"/>
      <c r="IUR128" s="6"/>
      <c r="IUS128" s="6"/>
      <c r="IUT128" s="6"/>
      <c r="IUU128" s="6"/>
      <c r="IUV128" s="6"/>
      <c r="IUW128" s="6"/>
      <c r="IUX128" s="6"/>
      <c r="IUY128" s="6"/>
      <c r="IUZ128" s="6"/>
      <c r="IVA128" s="6"/>
      <c r="IVB128" s="6"/>
      <c r="IVC128" s="6"/>
      <c r="IVD128" s="6"/>
      <c r="IVE128" s="6"/>
      <c r="IVF128" s="6"/>
      <c r="IVG128" s="6"/>
      <c r="IVH128" s="6"/>
      <c r="IVI128" s="6"/>
      <c r="IVJ128" s="6"/>
      <c r="IVK128" s="6"/>
      <c r="IVL128" s="6"/>
      <c r="IVM128" s="6"/>
      <c r="IVN128" s="6"/>
      <c r="IVO128" s="6"/>
      <c r="IVP128" s="6"/>
      <c r="IVQ128" s="6"/>
      <c r="IVR128" s="6"/>
      <c r="IVS128" s="6"/>
      <c r="IVT128" s="6"/>
      <c r="IVU128" s="6"/>
      <c r="IVV128" s="6"/>
      <c r="IVW128" s="6"/>
      <c r="IVX128" s="6"/>
      <c r="IVY128" s="6"/>
      <c r="IVZ128" s="6"/>
      <c r="IWA128" s="6"/>
      <c r="IWB128" s="6"/>
      <c r="IWC128" s="6"/>
      <c r="IWD128" s="6"/>
      <c r="IWE128" s="6"/>
      <c r="IWF128" s="6"/>
      <c r="IWG128" s="6"/>
      <c r="IWH128" s="6"/>
      <c r="IWI128" s="6"/>
      <c r="IWJ128" s="6"/>
      <c r="IWK128" s="6"/>
      <c r="IWL128" s="6"/>
      <c r="IWM128" s="6"/>
      <c r="IWN128" s="6"/>
      <c r="IWO128" s="6"/>
      <c r="IWP128" s="6"/>
      <c r="IWQ128" s="6"/>
      <c r="IWR128" s="6"/>
      <c r="IWS128" s="6"/>
      <c r="IWT128" s="6"/>
      <c r="IWU128" s="6"/>
      <c r="IWV128" s="6"/>
      <c r="IWW128" s="6"/>
      <c r="IWX128" s="6"/>
      <c r="IWY128" s="6"/>
      <c r="IWZ128" s="6"/>
      <c r="IXA128" s="6"/>
      <c r="IXB128" s="6"/>
      <c r="IXC128" s="6"/>
      <c r="IXD128" s="6"/>
      <c r="IXE128" s="6"/>
      <c r="IXF128" s="6"/>
      <c r="IXG128" s="6"/>
      <c r="IXH128" s="6"/>
      <c r="IXI128" s="6"/>
      <c r="IXJ128" s="6"/>
      <c r="IXK128" s="6"/>
      <c r="IXL128" s="6"/>
      <c r="IXM128" s="6"/>
      <c r="IXN128" s="6"/>
      <c r="IXO128" s="6"/>
      <c r="IXP128" s="6"/>
      <c r="IXQ128" s="6"/>
      <c r="IXR128" s="6"/>
      <c r="IXS128" s="6"/>
      <c r="IXT128" s="6"/>
      <c r="IXU128" s="6"/>
      <c r="IXV128" s="6"/>
      <c r="IXW128" s="6"/>
      <c r="IXX128" s="6"/>
      <c r="IXY128" s="6"/>
      <c r="IXZ128" s="6"/>
      <c r="IYA128" s="6"/>
      <c r="IYB128" s="6"/>
      <c r="IYC128" s="6"/>
      <c r="IYD128" s="6"/>
      <c r="IYE128" s="6"/>
      <c r="IYF128" s="6"/>
      <c r="IYG128" s="6"/>
      <c r="IYH128" s="6"/>
      <c r="IYI128" s="6"/>
      <c r="IYJ128" s="6"/>
      <c r="IYK128" s="6"/>
      <c r="IYL128" s="6"/>
      <c r="IYM128" s="6"/>
      <c r="IYN128" s="6"/>
      <c r="IYO128" s="6"/>
      <c r="IYP128" s="6"/>
      <c r="IYQ128" s="6"/>
      <c r="IYR128" s="6"/>
      <c r="IYS128" s="6"/>
      <c r="IYT128" s="6"/>
      <c r="IYU128" s="6"/>
      <c r="IYV128" s="6"/>
      <c r="IYW128" s="6"/>
      <c r="IYX128" s="6"/>
      <c r="IYY128" s="6"/>
      <c r="IYZ128" s="6"/>
      <c r="IZA128" s="6"/>
      <c r="IZB128" s="6"/>
      <c r="IZC128" s="6"/>
      <c r="IZD128" s="6"/>
      <c r="IZE128" s="6"/>
      <c r="IZF128" s="6"/>
      <c r="IZG128" s="6"/>
      <c r="IZH128" s="6"/>
      <c r="IZI128" s="6"/>
      <c r="IZJ128" s="6"/>
      <c r="IZK128" s="6"/>
      <c r="IZL128" s="6"/>
      <c r="IZM128" s="6"/>
      <c r="IZN128" s="6"/>
      <c r="IZO128" s="6"/>
      <c r="IZP128" s="6"/>
      <c r="IZQ128" s="6"/>
      <c r="IZR128" s="6"/>
      <c r="IZS128" s="6"/>
      <c r="IZT128" s="6"/>
      <c r="IZU128" s="6"/>
      <c r="IZV128" s="6"/>
      <c r="IZW128" s="6"/>
      <c r="IZX128" s="6"/>
      <c r="IZY128" s="6"/>
      <c r="IZZ128" s="6"/>
      <c r="JAA128" s="6"/>
      <c r="JAB128" s="6"/>
      <c r="JAC128" s="6"/>
      <c r="JAD128" s="6"/>
      <c r="JAE128" s="6"/>
      <c r="JAF128" s="6"/>
      <c r="JAG128" s="6"/>
      <c r="JAH128" s="6"/>
      <c r="JAI128" s="6"/>
      <c r="JAJ128" s="6"/>
      <c r="JAK128" s="6"/>
      <c r="JAL128" s="6"/>
      <c r="JAM128" s="6"/>
      <c r="JAN128" s="6"/>
      <c r="JAO128" s="6"/>
      <c r="JAP128" s="6"/>
      <c r="JAQ128" s="6"/>
      <c r="JAR128" s="6"/>
      <c r="JAS128" s="6"/>
      <c r="JAT128" s="6"/>
      <c r="JAU128" s="6"/>
      <c r="JAV128" s="6"/>
      <c r="JAW128" s="6"/>
      <c r="JAX128" s="6"/>
      <c r="JAY128" s="6"/>
      <c r="JAZ128" s="6"/>
      <c r="JBA128" s="6"/>
      <c r="JBB128" s="6"/>
      <c r="JBC128" s="6"/>
      <c r="JBD128" s="6"/>
      <c r="JBE128" s="6"/>
      <c r="JBF128" s="6"/>
      <c r="JBG128" s="6"/>
      <c r="JBH128" s="6"/>
      <c r="JBI128" s="6"/>
      <c r="JBJ128" s="6"/>
      <c r="JBK128" s="6"/>
      <c r="JBL128" s="6"/>
      <c r="JBM128" s="6"/>
      <c r="JBN128" s="6"/>
      <c r="JBO128" s="6"/>
      <c r="JBP128" s="6"/>
      <c r="JBQ128" s="6"/>
      <c r="JBR128" s="6"/>
      <c r="JBS128" s="6"/>
      <c r="JBT128" s="6"/>
      <c r="JBU128" s="6"/>
      <c r="JBV128" s="6"/>
      <c r="JBW128" s="6"/>
      <c r="JBX128" s="6"/>
      <c r="JBY128" s="6"/>
      <c r="JBZ128" s="6"/>
      <c r="JCA128" s="6"/>
      <c r="JCB128" s="6"/>
      <c r="JCC128" s="6"/>
      <c r="JCD128" s="6"/>
      <c r="JCE128" s="6"/>
      <c r="JCF128" s="6"/>
      <c r="JCG128" s="6"/>
      <c r="JCH128" s="6"/>
      <c r="JCI128" s="6"/>
      <c r="JCJ128" s="6"/>
      <c r="JCK128" s="6"/>
      <c r="JCL128" s="6"/>
      <c r="JCM128" s="6"/>
      <c r="JCN128" s="6"/>
      <c r="JCO128" s="6"/>
      <c r="JCP128" s="6"/>
      <c r="JCQ128" s="6"/>
      <c r="JCR128" s="6"/>
      <c r="JCS128" s="6"/>
      <c r="JCT128" s="6"/>
      <c r="JCU128" s="6"/>
      <c r="JCV128" s="6"/>
      <c r="JCW128" s="6"/>
      <c r="JCX128" s="6"/>
      <c r="JCY128" s="6"/>
      <c r="JCZ128" s="6"/>
      <c r="JDA128" s="6"/>
      <c r="JDB128" s="6"/>
      <c r="JDC128" s="6"/>
      <c r="JDD128" s="6"/>
      <c r="JDE128" s="6"/>
      <c r="JDF128" s="6"/>
      <c r="JDG128" s="6"/>
      <c r="JDH128" s="6"/>
      <c r="JDI128" s="6"/>
      <c r="JDJ128" s="6"/>
      <c r="JDK128" s="6"/>
      <c r="JDL128" s="6"/>
      <c r="JDM128" s="6"/>
      <c r="JDN128" s="6"/>
      <c r="JDO128" s="6"/>
      <c r="JDP128" s="6"/>
      <c r="JDQ128" s="6"/>
      <c r="JDR128" s="6"/>
      <c r="JDS128" s="6"/>
      <c r="JDT128" s="6"/>
      <c r="JDU128" s="6"/>
      <c r="JDV128" s="6"/>
      <c r="JDW128" s="6"/>
      <c r="JDX128" s="6"/>
      <c r="JDY128" s="6"/>
      <c r="JDZ128" s="6"/>
      <c r="JEA128" s="6"/>
      <c r="JEB128" s="6"/>
      <c r="JEC128" s="6"/>
      <c r="JED128" s="6"/>
      <c r="JEE128" s="6"/>
      <c r="JEF128" s="6"/>
      <c r="JEG128" s="6"/>
      <c r="JEH128" s="6"/>
      <c r="JEI128" s="6"/>
      <c r="JEJ128" s="6"/>
      <c r="JEK128" s="6"/>
      <c r="JEL128" s="6"/>
      <c r="JEM128" s="6"/>
      <c r="JEN128" s="6"/>
      <c r="JEO128" s="6"/>
      <c r="JEP128" s="6"/>
      <c r="JEQ128" s="6"/>
      <c r="JER128" s="6"/>
      <c r="JES128" s="6"/>
      <c r="JET128" s="6"/>
      <c r="JEU128" s="6"/>
      <c r="JEV128" s="6"/>
      <c r="JEW128" s="6"/>
      <c r="JEX128" s="6"/>
      <c r="JEY128" s="6"/>
      <c r="JEZ128" s="6"/>
      <c r="JFA128" s="6"/>
      <c r="JFB128" s="6"/>
      <c r="JFC128" s="6"/>
      <c r="JFD128" s="6"/>
      <c r="JFE128" s="6"/>
      <c r="JFF128" s="6"/>
      <c r="JFG128" s="6"/>
      <c r="JFH128" s="6"/>
      <c r="JFI128" s="6"/>
      <c r="JFJ128" s="6"/>
      <c r="JFK128" s="6"/>
      <c r="JFL128" s="6"/>
      <c r="JFM128" s="6"/>
      <c r="JFN128" s="6"/>
      <c r="JFO128" s="6"/>
      <c r="JFP128" s="6"/>
      <c r="JFQ128" s="6"/>
      <c r="JFR128" s="6"/>
      <c r="JFS128" s="6"/>
      <c r="JFT128" s="6"/>
      <c r="JFU128" s="6"/>
      <c r="JFV128" s="6"/>
      <c r="JFW128" s="6"/>
      <c r="JFX128" s="6"/>
      <c r="JFY128" s="6"/>
      <c r="JFZ128" s="6"/>
      <c r="JGA128" s="6"/>
      <c r="JGB128" s="6"/>
      <c r="JGC128" s="6"/>
      <c r="JGD128" s="6"/>
      <c r="JGE128" s="6"/>
      <c r="JGF128" s="6"/>
      <c r="JGG128" s="6"/>
      <c r="JGH128" s="6"/>
      <c r="JGI128" s="6"/>
      <c r="JGJ128" s="6"/>
      <c r="JGK128" s="6"/>
      <c r="JGL128" s="6"/>
      <c r="JGM128" s="6"/>
      <c r="JGN128" s="6"/>
      <c r="JGO128" s="6"/>
      <c r="JGP128" s="6"/>
      <c r="JGQ128" s="6"/>
      <c r="JGR128" s="6"/>
      <c r="JGS128" s="6"/>
      <c r="JGT128" s="6"/>
      <c r="JGU128" s="6"/>
      <c r="JGV128" s="6"/>
      <c r="JGW128" s="6"/>
      <c r="JGX128" s="6"/>
      <c r="JGY128" s="6"/>
      <c r="JGZ128" s="6"/>
      <c r="JHA128" s="6"/>
      <c r="JHB128" s="6"/>
      <c r="JHC128" s="6"/>
      <c r="JHD128" s="6"/>
      <c r="JHE128" s="6"/>
      <c r="JHF128" s="6"/>
      <c r="JHG128" s="6"/>
      <c r="JHH128" s="6"/>
      <c r="JHI128" s="6"/>
      <c r="JHJ128" s="6"/>
      <c r="JHK128" s="6"/>
      <c r="JHL128" s="6"/>
      <c r="JHM128" s="6"/>
      <c r="JHN128" s="6"/>
      <c r="JHO128" s="6"/>
      <c r="JHP128" s="6"/>
      <c r="JHQ128" s="6"/>
      <c r="JHR128" s="6"/>
      <c r="JHS128" s="6"/>
      <c r="JHT128" s="6"/>
      <c r="JHU128" s="6"/>
      <c r="JHV128" s="6"/>
      <c r="JHW128" s="6"/>
      <c r="JHX128" s="6"/>
      <c r="JHY128" s="6"/>
      <c r="JHZ128" s="6"/>
      <c r="JIA128" s="6"/>
      <c r="JIB128" s="6"/>
      <c r="JIC128" s="6"/>
      <c r="JID128" s="6"/>
      <c r="JIE128" s="6"/>
      <c r="JIF128" s="6"/>
      <c r="JIG128" s="6"/>
      <c r="JIH128" s="6"/>
      <c r="JII128" s="6"/>
      <c r="JIJ128" s="6"/>
      <c r="JIK128" s="6"/>
      <c r="JIL128" s="6"/>
      <c r="JIM128" s="6"/>
      <c r="JIN128" s="6"/>
      <c r="JIO128" s="6"/>
      <c r="JIP128" s="6"/>
      <c r="JIQ128" s="6"/>
      <c r="JIR128" s="6"/>
      <c r="JIS128" s="6"/>
      <c r="JIT128" s="6"/>
      <c r="JIU128" s="6"/>
      <c r="JIV128" s="6"/>
      <c r="JIW128" s="6"/>
      <c r="JIX128" s="6"/>
      <c r="JIY128" s="6"/>
      <c r="JIZ128" s="6"/>
      <c r="JJA128" s="6"/>
      <c r="JJB128" s="6"/>
      <c r="JJC128" s="6"/>
      <c r="JJD128" s="6"/>
      <c r="JJE128" s="6"/>
      <c r="JJF128" s="6"/>
      <c r="JJG128" s="6"/>
      <c r="JJH128" s="6"/>
      <c r="JJI128" s="6"/>
      <c r="JJJ128" s="6"/>
      <c r="JJK128" s="6"/>
      <c r="JJL128" s="6"/>
      <c r="JJM128" s="6"/>
      <c r="JJN128" s="6"/>
      <c r="JJO128" s="6"/>
      <c r="JJP128" s="6"/>
      <c r="JJQ128" s="6"/>
      <c r="JJR128" s="6"/>
      <c r="JJS128" s="6"/>
      <c r="JJT128" s="6"/>
      <c r="JJU128" s="6"/>
      <c r="JJV128" s="6"/>
      <c r="JJW128" s="6"/>
      <c r="JJX128" s="6"/>
      <c r="JJY128" s="6"/>
      <c r="JJZ128" s="6"/>
      <c r="JKA128" s="6"/>
      <c r="JKB128" s="6"/>
      <c r="JKC128" s="6"/>
      <c r="JKD128" s="6"/>
      <c r="JKE128" s="6"/>
      <c r="JKF128" s="6"/>
      <c r="JKG128" s="6"/>
      <c r="JKH128" s="6"/>
      <c r="JKI128" s="6"/>
      <c r="JKJ128" s="6"/>
      <c r="JKK128" s="6"/>
      <c r="JKL128" s="6"/>
      <c r="JKM128" s="6"/>
      <c r="JKN128" s="6"/>
      <c r="JKO128" s="6"/>
      <c r="JKP128" s="6"/>
      <c r="JKQ128" s="6"/>
      <c r="JKR128" s="6"/>
      <c r="JKS128" s="6"/>
      <c r="JKT128" s="6"/>
      <c r="JKU128" s="6"/>
      <c r="JKV128" s="6"/>
      <c r="JKW128" s="6"/>
      <c r="JKX128" s="6"/>
      <c r="JKY128" s="6"/>
      <c r="JKZ128" s="6"/>
      <c r="JLA128" s="6"/>
      <c r="JLB128" s="6"/>
      <c r="JLC128" s="6"/>
      <c r="JLD128" s="6"/>
      <c r="JLE128" s="6"/>
      <c r="JLF128" s="6"/>
      <c r="JLG128" s="6"/>
      <c r="JLH128" s="6"/>
      <c r="JLI128" s="6"/>
      <c r="JLJ128" s="6"/>
      <c r="JLK128" s="6"/>
      <c r="JLL128" s="6"/>
      <c r="JLM128" s="6"/>
      <c r="JLN128" s="6"/>
      <c r="JLO128" s="6"/>
      <c r="JLP128" s="6"/>
      <c r="JLQ128" s="6"/>
      <c r="JLR128" s="6"/>
      <c r="JLS128" s="6"/>
      <c r="JLT128" s="6"/>
      <c r="JLU128" s="6"/>
      <c r="JLV128" s="6"/>
      <c r="JLW128" s="6"/>
      <c r="JLX128" s="6"/>
      <c r="JLY128" s="6"/>
      <c r="JLZ128" s="6"/>
      <c r="JMA128" s="6"/>
      <c r="JMB128" s="6"/>
      <c r="JMC128" s="6"/>
      <c r="JMD128" s="6"/>
      <c r="JME128" s="6"/>
      <c r="JMF128" s="6"/>
      <c r="JMG128" s="6"/>
      <c r="JMH128" s="6"/>
      <c r="JMI128" s="6"/>
      <c r="JMJ128" s="6"/>
      <c r="JMK128" s="6"/>
      <c r="JML128" s="6"/>
      <c r="JMM128" s="6"/>
      <c r="JMN128" s="6"/>
      <c r="JMO128" s="6"/>
      <c r="JMP128" s="6"/>
      <c r="JMQ128" s="6"/>
      <c r="JMR128" s="6"/>
      <c r="JMS128" s="6"/>
      <c r="JMT128" s="6"/>
      <c r="JMU128" s="6"/>
      <c r="JMV128" s="6"/>
      <c r="JMW128" s="6"/>
      <c r="JMX128" s="6"/>
      <c r="JMY128" s="6"/>
      <c r="JMZ128" s="6"/>
      <c r="JNA128" s="6"/>
      <c r="JNB128" s="6"/>
      <c r="JNC128" s="6"/>
      <c r="JND128" s="6"/>
      <c r="JNE128" s="6"/>
      <c r="JNF128" s="6"/>
      <c r="JNG128" s="6"/>
      <c r="JNH128" s="6"/>
      <c r="JNI128" s="6"/>
      <c r="JNJ128" s="6"/>
      <c r="JNK128" s="6"/>
      <c r="JNL128" s="6"/>
      <c r="JNM128" s="6"/>
      <c r="JNN128" s="6"/>
      <c r="JNO128" s="6"/>
      <c r="JNP128" s="6"/>
      <c r="JNQ128" s="6"/>
      <c r="JNR128" s="6"/>
      <c r="JNS128" s="6"/>
      <c r="JNT128" s="6"/>
      <c r="JNU128" s="6"/>
      <c r="JNV128" s="6"/>
      <c r="JNW128" s="6"/>
      <c r="JNX128" s="6"/>
      <c r="JNY128" s="6"/>
      <c r="JNZ128" s="6"/>
      <c r="JOA128" s="6"/>
      <c r="JOB128" s="6"/>
      <c r="JOC128" s="6"/>
      <c r="JOD128" s="6"/>
      <c r="JOE128" s="6"/>
      <c r="JOF128" s="6"/>
      <c r="JOG128" s="6"/>
      <c r="JOH128" s="6"/>
      <c r="JOI128" s="6"/>
      <c r="JOJ128" s="6"/>
      <c r="JOK128" s="6"/>
      <c r="JOL128" s="6"/>
      <c r="JOM128" s="6"/>
      <c r="JON128" s="6"/>
      <c r="JOO128" s="6"/>
      <c r="JOP128" s="6"/>
      <c r="JOQ128" s="6"/>
      <c r="JOR128" s="6"/>
      <c r="JOS128" s="6"/>
      <c r="JOT128" s="6"/>
      <c r="JOU128" s="6"/>
      <c r="JOV128" s="6"/>
      <c r="JOW128" s="6"/>
      <c r="JOX128" s="6"/>
      <c r="JOY128" s="6"/>
      <c r="JOZ128" s="6"/>
      <c r="JPA128" s="6"/>
      <c r="JPB128" s="6"/>
      <c r="JPC128" s="6"/>
      <c r="JPD128" s="6"/>
      <c r="JPE128" s="6"/>
      <c r="JPF128" s="6"/>
      <c r="JPG128" s="6"/>
      <c r="JPH128" s="6"/>
      <c r="JPI128" s="6"/>
      <c r="JPJ128" s="6"/>
      <c r="JPK128" s="6"/>
      <c r="JPL128" s="6"/>
      <c r="JPM128" s="6"/>
      <c r="JPN128" s="6"/>
      <c r="JPO128" s="6"/>
      <c r="JPP128" s="6"/>
      <c r="JPQ128" s="6"/>
      <c r="JPR128" s="6"/>
      <c r="JPS128" s="6"/>
      <c r="JPT128" s="6"/>
      <c r="JPU128" s="6"/>
      <c r="JPV128" s="6"/>
      <c r="JPW128" s="6"/>
      <c r="JPX128" s="6"/>
      <c r="JPY128" s="6"/>
      <c r="JPZ128" s="6"/>
      <c r="JQA128" s="6"/>
      <c r="JQB128" s="6"/>
      <c r="JQC128" s="6"/>
      <c r="JQD128" s="6"/>
      <c r="JQE128" s="6"/>
      <c r="JQF128" s="6"/>
      <c r="JQG128" s="6"/>
      <c r="JQH128" s="6"/>
      <c r="JQI128" s="6"/>
      <c r="JQJ128" s="6"/>
      <c r="JQK128" s="6"/>
      <c r="JQL128" s="6"/>
      <c r="JQM128" s="6"/>
      <c r="JQN128" s="6"/>
      <c r="JQO128" s="6"/>
      <c r="JQP128" s="6"/>
      <c r="JQQ128" s="6"/>
      <c r="JQR128" s="6"/>
      <c r="JQS128" s="6"/>
      <c r="JQT128" s="6"/>
      <c r="JQU128" s="6"/>
      <c r="JQV128" s="6"/>
      <c r="JQW128" s="6"/>
      <c r="JQX128" s="6"/>
      <c r="JQY128" s="6"/>
      <c r="JQZ128" s="6"/>
      <c r="JRA128" s="6"/>
      <c r="JRB128" s="6"/>
      <c r="JRC128" s="6"/>
      <c r="JRD128" s="6"/>
      <c r="JRE128" s="6"/>
      <c r="JRF128" s="6"/>
      <c r="JRG128" s="6"/>
      <c r="JRH128" s="6"/>
      <c r="JRI128" s="6"/>
      <c r="JRJ128" s="6"/>
      <c r="JRK128" s="6"/>
      <c r="JRL128" s="6"/>
      <c r="JRM128" s="6"/>
      <c r="JRN128" s="6"/>
      <c r="JRO128" s="6"/>
      <c r="JRP128" s="6"/>
      <c r="JRQ128" s="6"/>
      <c r="JRR128" s="6"/>
      <c r="JRS128" s="6"/>
      <c r="JRT128" s="6"/>
      <c r="JRU128" s="6"/>
      <c r="JRV128" s="6"/>
      <c r="JRW128" s="6"/>
      <c r="JRX128" s="6"/>
      <c r="JRY128" s="6"/>
      <c r="JRZ128" s="6"/>
      <c r="JSA128" s="6"/>
      <c r="JSB128" s="6"/>
      <c r="JSC128" s="6"/>
      <c r="JSD128" s="6"/>
      <c r="JSE128" s="6"/>
      <c r="JSF128" s="6"/>
      <c r="JSG128" s="6"/>
      <c r="JSH128" s="6"/>
      <c r="JSI128" s="6"/>
      <c r="JSJ128" s="6"/>
      <c r="JSK128" s="6"/>
      <c r="JSL128" s="6"/>
      <c r="JSM128" s="6"/>
      <c r="JSN128" s="6"/>
      <c r="JSO128" s="6"/>
      <c r="JSP128" s="6"/>
      <c r="JSQ128" s="6"/>
      <c r="JSR128" s="6"/>
      <c r="JSS128" s="6"/>
      <c r="JST128" s="6"/>
      <c r="JSU128" s="6"/>
      <c r="JSV128" s="6"/>
      <c r="JSW128" s="6"/>
      <c r="JSX128" s="6"/>
      <c r="JSY128" s="6"/>
      <c r="JSZ128" s="6"/>
      <c r="JTA128" s="6"/>
      <c r="JTB128" s="6"/>
      <c r="JTC128" s="6"/>
      <c r="JTD128" s="6"/>
      <c r="JTE128" s="6"/>
      <c r="JTF128" s="6"/>
      <c r="JTG128" s="6"/>
      <c r="JTH128" s="6"/>
      <c r="JTI128" s="6"/>
      <c r="JTJ128" s="6"/>
      <c r="JTK128" s="6"/>
      <c r="JTL128" s="6"/>
      <c r="JTM128" s="6"/>
      <c r="JTN128" s="6"/>
      <c r="JTO128" s="6"/>
      <c r="JTP128" s="6"/>
      <c r="JTQ128" s="6"/>
      <c r="JTR128" s="6"/>
      <c r="JTS128" s="6"/>
      <c r="JTT128" s="6"/>
      <c r="JTU128" s="6"/>
      <c r="JTV128" s="6"/>
      <c r="JTW128" s="6"/>
      <c r="JTX128" s="6"/>
      <c r="JTY128" s="6"/>
      <c r="JTZ128" s="6"/>
      <c r="JUA128" s="6"/>
      <c r="JUB128" s="6"/>
      <c r="JUC128" s="6"/>
      <c r="JUD128" s="6"/>
      <c r="JUE128" s="6"/>
      <c r="JUF128" s="6"/>
      <c r="JUG128" s="6"/>
      <c r="JUH128" s="6"/>
      <c r="JUI128" s="6"/>
      <c r="JUJ128" s="6"/>
      <c r="JUK128" s="6"/>
      <c r="JUL128" s="6"/>
      <c r="JUM128" s="6"/>
      <c r="JUN128" s="6"/>
      <c r="JUO128" s="6"/>
      <c r="JUP128" s="6"/>
      <c r="JUQ128" s="6"/>
      <c r="JUR128" s="6"/>
      <c r="JUS128" s="6"/>
      <c r="JUT128" s="6"/>
      <c r="JUU128" s="6"/>
      <c r="JUV128" s="6"/>
      <c r="JUW128" s="6"/>
      <c r="JUX128" s="6"/>
      <c r="JUY128" s="6"/>
      <c r="JUZ128" s="6"/>
      <c r="JVA128" s="6"/>
      <c r="JVB128" s="6"/>
      <c r="JVC128" s="6"/>
      <c r="JVD128" s="6"/>
      <c r="JVE128" s="6"/>
      <c r="JVF128" s="6"/>
      <c r="JVG128" s="6"/>
      <c r="JVH128" s="6"/>
      <c r="JVI128" s="6"/>
      <c r="JVJ128" s="6"/>
      <c r="JVK128" s="6"/>
      <c r="JVL128" s="6"/>
      <c r="JVM128" s="6"/>
      <c r="JVN128" s="6"/>
      <c r="JVO128" s="6"/>
      <c r="JVP128" s="6"/>
      <c r="JVQ128" s="6"/>
      <c r="JVR128" s="6"/>
      <c r="JVS128" s="6"/>
      <c r="JVT128" s="6"/>
      <c r="JVU128" s="6"/>
      <c r="JVV128" s="6"/>
      <c r="JVW128" s="6"/>
      <c r="JVX128" s="6"/>
      <c r="JVY128" s="6"/>
      <c r="JVZ128" s="6"/>
      <c r="JWA128" s="6"/>
      <c r="JWB128" s="6"/>
      <c r="JWC128" s="6"/>
      <c r="JWD128" s="6"/>
      <c r="JWE128" s="6"/>
      <c r="JWF128" s="6"/>
      <c r="JWG128" s="6"/>
      <c r="JWH128" s="6"/>
      <c r="JWI128" s="6"/>
      <c r="JWJ128" s="6"/>
      <c r="JWK128" s="6"/>
      <c r="JWL128" s="6"/>
      <c r="JWM128" s="6"/>
      <c r="JWN128" s="6"/>
      <c r="JWO128" s="6"/>
      <c r="JWP128" s="6"/>
      <c r="JWQ128" s="6"/>
      <c r="JWR128" s="6"/>
      <c r="JWS128" s="6"/>
      <c r="JWT128" s="6"/>
      <c r="JWU128" s="6"/>
      <c r="JWV128" s="6"/>
      <c r="JWW128" s="6"/>
      <c r="JWX128" s="6"/>
      <c r="JWY128" s="6"/>
      <c r="JWZ128" s="6"/>
      <c r="JXA128" s="6"/>
      <c r="JXB128" s="6"/>
      <c r="JXC128" s="6"/>
      <c r="JXD128" s="6"/>
      <c r="JXE128" s="6"/>
      <c r="JXF128" s="6"/>
      <c r="JXG128" s="6"/>
      <c r="JXH128" s="6"/>
      <c r="JXI128" s="6"/>
      <c r="JXJ128" s="6"/>
      <c r="JXK128" s="6"/>
      <c r="JXL128" s="6"/>
      <c r="JXM128" s="6"/>
      <c r="JXN128" s="6"/>
      <c r="JXO128" s="6"/>
      <c r="JXP128" s="6"/>
      <c r="JXQ128" s="6"/>
      <c r="JXR128" s="6"/>
      <c r="JXS128" s="6"/>
      <c r="JXT128" s="6"/>
      <c r="JXU128" s="6"/>
      <c r="JXV128" s="6"/>
      <c r="JXW128" s="6"/>
      <c r="JXX128" s="6"/>
      <c r="JXY128" s="6"/>
      <c r="JXZ128" s="6"/>
      <c r="JYA128" s="6"/>
      <c r="JYB128" s="6"/>
      <c r="JYC128" s="6"/>
      <c r="JYD128" s="6"/>
      <c r="JYE128" s="6"/>
      <c r="JYF128" s="6"/>
      <c r="JYG128" s="6"/>
      <c r="JYH128" s="6"/>
      <c r="JYI128" s="6"/>
      <c r="JYJ128" s="6"/>
      <c r="JYK128" s="6"/>
      <c r="JYL128" s="6"/>
      <c r="JYM128" s="6"/>
      <c r="JYN128" s="6"/>
      <c r="JYO128" s="6"/>
      <c r="JYP128" s="6"/>
      <c r="JYQ128" s="6"/>
      <c r="JYR128" s="6"/>
      <c r="JYS128" s="6"/>
      <c r="JYT128" s="6"/>
      <c r="JYU128" s="6"/>
      <c r="JYV128" s="6"/>
      <c r="JYW128" s="6"/>
      <c r="JYX128" s="6"/>
      <c r="JYY128" s="6"/>
      <c r="JYZ128" s="6"/>
      <c r="JZA128" s="6"/>
      <c r="JZB128" s="6"/>
      <c r="JZC128" s="6"/>
      <c r="JZD128" s="6"/>
      <c r="JZE128" s="6"/>
      <c r="JZF128" s="6"/>
      <c r="JZG128" s="6"/>
      <c r="JZH128" s="6"/>
      <c r="JZI128" s="6"/>
      <c r="JZJ128" s="6"/>
      <c r="JZK128" s="6"/>
      <c r="JZL128" s="6"/>
      <c r="JZM128" s="6"/>
      <c r="JZN128" s="6"/>
      <c r="JZO128" s="6"/>
      <c r="JZP128" s="6"/>
      <c r="JZQ128" s="6"/>
      <c r="JZR128" s="6"/>
      <c r="JZS128" s="6"/>
      <c r="JZT128" s="6"/>
      <c r="JZU128" s="6"/>
      <c r="JZV128" s="6"/>
      <c r="JZW128" s="6"/>
      <c r="JZX128" s="6"/>
      <c r="JZY128" s="6"/>
      <c r="JZZ128" s="6"/>
      <c r="KAA128" s="6"/>
      <c r="KAB128" s="6"/>
      <c r="KAC128" s="6"/>
      <c r="KAD128" s="6"/>
      <c r="KAE128" s="6"/>
      <c r="KAF128" s="6"/>
      <c r="KAG128" s="6"/>
      <c r="KAH128" s="6"/>
      <c r="KAI128" s="6"/>
      <c r="KAJ128" s="6"/>
      <c r="KAK128" s="6"/>
      <c r="KAL128" s="6"/>
      <c r="KAM128" s="6"/>
      <c r="KAN128" s="6"/>
      <c r="KAO128" s="6"/>
      <c r="KAP128" s="6"/>
      <c r="KAQ128" s="6"/>
      <c r="KAR128" s="6"/>
      <c r="KAS128" s="6"/>
      <c r="KAT128" s="6"/>
      <c r="KAU128" s="6"/>
      <c r="KAV128" s="6"/>
      <c r="KAW128" s="6"/>
      <c r="KAX128" s="6"/>
      <c r="KAY128" s="6"/>
      <c r="KAZ128" s="6"/>
      <c r="KBA128" s="6"/>
      <c r="KBB128" s="6"/>
      <c r="KBC128" s="6"/>
      <c r="KBD128" s="6"/>
      <c r="KBE128" s="6"/>
      <c r="KBF128" s="6"/>
      <c r="KBG128" s="6"/>
      <c r="KBH128" s="6"/>
      <c r="KBI128" s="6"/>
      <c r="KBJ128" s="6"/>
      <c r="KBK128" s="6"/>
      <c r="KBL128" s="6"/>
      <c r="KBM128" s="6"/>
      <c r="KBN128" s="6"/>
      <c r="KBO128" s="6"/>
      <c r="KBP128" s="6"/>
      <c r="KBQ128" s="6"/>
      <c r="KBR128" s="6"/>
      <c r="KBS128" s="6"/>
      <c r="KBT128" s="6"/>
      <c r="KBU128" s="6"/>
      <c r="KBV128" s="6"/>
      <c r="KBW128" s="6"/>
      <c r="KBX128" s="6"/>
      <c r="KBY128" s="6"/>
      <c r="KBZ128" s="6"/>
      <c r="KCA128" s="6"/>
      <c r="KCB128" s="6"/>
      <c r="KCC128" s="6"/>
      <c r="KCD128" s="6"/>
      <c r="KCE128" s="6"/>
      <c r="KCF128" s="6"/>
      <c r="KCG128" s="6"/>
      <c r="KCH128" s="6"/>
      <c r="KCI128" s="6"/>
      <c r="KCJ128" s="6"/>
      <c r="KCK128" s="6"/>
      <c r="KCL128" s="6"/>
      <c r="KCM128" s="6"/>
      <c r="KCN128" s="6"/>
      <c r="KCO128" s="6"/>
      <c r="KCP128" s="6"/>
      <c r="KCQ128" s="6"/>
      <c r="KCR128" s="6"/>
      <c r="KCS128" s="6"/>
      <c r="KCT128" s="6"/>
      <c r="KCU128" s="6"/>
      <c r="KCV128" s="6"/>
      <c r="KCW128" s="6"/>
      <c r="KCX128" s="6"/>
      <c r="KCY128" s="6"/>
      <c r="KCZ128" s="6"/>
      <c r="KDA128" s="6"/>
      <c r="KDB128" s="6"/>
      <c r="KDC128" s="6"/>
      <c r="KDD128" s="6"/>
      <c r="KDE128" s="6"/>
      <c r="KDF128" s="6"/>
      <c r="KDG128" s="6"/>
      <c r="KDH128" s="6"/>
      <c r="KDI128" s="6"/>
      <c r="KDJ128" s="6"/>
      <c r="KDK128" s="6"/>
      <c r="KDL128" s="6"/>
      <c r="KDM128" s="6"/>
      <c r="KDN128" s="6"/>
      <c r="KDO128" s="6"/>
      <c r="KDP128" s="6"/>
      <c r="KDQ128" s="6"/>
      <c r="KDR128" s="6"/>
      <c r="KDS128" s="6"/>
      <c r="KDT128" s="6"/>
      <c r="KDU128" s="6"/>
      <c r="KDV128" s="6"/>
      <c r="KDW128" s="6"/>
      <c r="KDX128" s="6"/>
      <c r="KDY128" s="6"/>
      <c r="KDZ128" s="6"/>
      <c r="KEA128" s="6"/>
      <c r="KEB128" s="6"/>
      <c r="KEC128" s="6"/>
      <c r="KED128" s="6"/>
      <c r="KEE128" s="6"/>
      <c r="KEF128" s="6"/>
      <c r="KEG128" s="6"/>
      <c r="KEH128" s="6"/>
      <c r="KEI128" s="6"/>
      <c r="KEJ128" s="6"/>
      <c r="KEK128" s="6"/>
      <c r="KEL128" s="6"/>
      <c r="KEM128" s="6"/>
      <c r="KEN128" s="6"/>
      <c r="KEO128" s="6"/>
      <c r="KEP128" s="6"/>
      <c r="KEQ128" s="6"/>
      <c r="KER128" s="6"/>
      <c r="KES128" s="6"/>
      <c r="KET128" s="6"/>
      <c r="KEU128" s="6"/>
      <c r="KEV128" s="6"/>
      <c r="KEW128" s="6"/>
      <c r="KEX128" s="6"/>
      <c r="KEY128" s="6"/>
      <c r="KEZ128" s="6"/>
      <c r="KFA128" s="6"/>
      <c r="KFB128" s="6"/>
      <c r="KFC128" s="6"/>
      <c r="KFD128" s="6"/>
      <c r="KFE128" s="6"/>
      <c r="KFF128" s="6"/>
      <c r="KFG128" s="6"/>
      <c r="KFH128" s="6"/>
      <c r="KFI128" s="6"/>
      <c r="KFJ128" s="6"/>
      <c r="KFK128" s="6"/>
      <c r="KFL128" s="6"/>
      <c r="KFM128" s="6"/>
      <c r="KFN128" s="6"/>
      <c r="KFO128" s="6"/>
      <c r="KFP128" s="6"/>
      <c r="KFQ128" s="6"/>
      <c r="KFR128" s="6"/>
      <c r="KFS128" s="6"/>
      <c r="KFT128" s="6"/>
      <c r="KFU128" s="6"/>
      <c r="KFV128" s="6"/>
      <c r="KFW128" s="6"/>
      <c r="KFX128" s="6"/>
      <c r="KFY128" s="6"/>
      <c r="KFZ128" s="6"/>
      <c r="KGA128" s="6"/>
      <c r="KGB128" s="6"/>
      <c r="KGC128" s="6"/>
      <c r="KGD128" s="6"/>
      <c r="KGE128" s="6"/>
      <c r="KGF128" s="6"/>
      <c r="KGG128" s="6"/>
      <c r="KGH128" s="6"/>
      <c r="KGI128" s="6"/>
      <c r="KGJ128" s="6"/>
      <c r="KGK128" s="6"/>
      <c r="KGL128" s="6"/>
      <c r="KGM128" s="6"/>
      <c r="KGN128" s="6"/>
      <c r="KGO128" s="6"/>
      <c r="KGP128" s="6"/>
      <c r="KGQ128" s="6"/>
      <c r="KGR128" s="6"/>
      <c r="KGS128" s="6"/>
      <c r="KGT128" s="6"/>
      <c r="KGU128" s="6"/>
      <c r="KGV128" s="6"/>
      <c r="KGW128" s="6"/>
      <c r="KGX128" s="6"/>
      <c r="KGY128" s="6"/>
      <c r="KGZ128" s="6"/>
      <c r="KHA128" s="6"/>
      <c r="KHB128" s="6"/>
      <c r="KHC128" s="6"/>
      <c r="KHD128" s="6"/>
      <c r="KHE128" s="6"/>
      <c r="KHF128" s="6"/>
      <c r="KHG128" s="6"/>
      <c r="KHH128" s="6"/>
      <c r="KHI128" s="6"/>
      <c r="KHJ128" s="6"/>
      <c r="KHK128" s="6"/>
      <c r="KHL128" s="6"/>
      <c r="KHM128" s="6"/>
      <c r="KHN128" s="6"/>
      <c r="KHO128" s="6"/>
      <c r="KHP128" s="6"/>
      <c r="KHQ128" s="6"/>
      <c r="KHR128" s="6"/>
      <c r="KHS128" s="6"/>
      <c r="KHT128" s="6"/>
      <c r="KHU128" s="6"/>
      <c r="KHV128" s="6"/>
      <c r="KHW128" s="6"/>
      <c r="KHX128" s="6"/>
      <c r="KHY128" s="6"/>
      <c r="KHZ128" s="6"/>
      <c r="KIA128" s="6"/>
      <c r="KIB128" s="6"/>
      <c r="KIC128" s="6"/>
      <c r="KID128" s="6"/>
      <c r="KIE128" s="6"/>
      <c r="KIF128" s="6"/>
      <c r="KIG128" s="6"/>
      <c r="KIH128" s="6"/>
      <c r="KII128" s="6"/>
      <c r="KIJ128" s="6"/>
      <c r="KIK128" s="6"/>
      <c r="KIL128" s="6"/>
      <c r="KIM128" s="6"/>
      <c r="KIN128" s="6"/>
      <c r="KIO128" s="6"/>
      <c r="KIP128" s="6"/>
      <c r="KIQ128" s="6"/>
      <c r="KIR128" s="6"/>
      <c r="KIS128" s="6"/>
      <c r="KIT128" s="6"/>
      <c r="KIU128" s="6"/>
      <c r="KIV128" s="6"/>
      <c r="KIW128" s="6"/>
      <c r="KIX128" s="6"/>
      <c r="KIY128" s="6"/>
      <c r="KIZ128" s="6"/>
      <c r="KJA128" s="6"/>
      <c r="KJB128" s="6"/>
      <c r="KJC128" s="6"/>
      <c r="KJD128" s="6"/>
      <c r="KJE128" s="6"/>
      <c r="KJF128" s="6"/>
      <c r="KJG128" s="6"/>
      <c r="KJH128" s="6"/>
      <c r="KJI128" s="6"/>
      <c r="KJJ128" s="6"/>
      <c r="KJK128" s="6"/>
      <c r="KJL128" s="6"/>
      <c r="KJM128" s="6"/>
      <c r="KJN128" s="6"/>
      <c r="KJO128" s="6"/>
      <c r="KJP128" s="6"/>
      <c r="KJQ128" s="6"/>
      <c r="KJR128" s="6"/>
      <c r="KJS128" s="6"/>
      <c r="KJT128" s="6"/>
      <c r="KJU128" s="6"/>
      <c r="KJV128" s="6"/>
      <c r="KJW128" s="6"/>
      <c r="KJX128" s="6"/>
      <c r="KJY128" s="6"/>
      <c r="KJZ128" s="6"/>
      <c r="KKA128" s="6"/>
      <c r="KKB128" s="6"/>
      <c r="KKC128" s="6"/>
      <c r="KKD128" s="6"/>
      <c r="KKE128" s="6"/>
      <c r="KKF128" s="6"/>
      <c r="KKG128" s="6"/>
      <c r="KKH128" s="6"/>
      <c r="KKI128" s="6"/>
      <c r="KKJ128" s="6"/>
      <c r="KKK128" s="6"/>
      <c r="KKL128" s="6"/>
      <c r="KKM128" s="6"/>
      <c r="KKN128" s="6"/>
      <c r="KKO128" s="6"/>
      <c r="KKP128" s="6"/>
      <c r="KKQ128" s="6"/>
      <c r="KKR128" s="6"/>
      <c r="KKS128" s="6"/>
      <c r="KKT128" s="6"/>
      <c r="KKU128" s="6"/>
      <c r="KKV128" s="6"/>
      <c r="KKW128" s="6"/>
      <c r="KKX128" s="6"/>
      <c r="KKY128" s="6"/>
      <c r="KKZ128" s="6"/>
      <c r="KLA128" s="6"/>
      <c r="KLB128" s="6"/>
      <c r="KLC128" s="6"/>
      <c r="KLD128" s="6"/>
      <c r="KLE128" s="6"/>
      <c r="KLF128" s="6"/>
      <c r="KLG128" s="6"/>
      <c r="KLH128" s="6"/>
      <c r="KLI128" s="6"/>
      <c r="KLJ128" s="6"/>
      <c r="KLK128" s="6"/>
      <c r="KLL128" s="6"/>
      <c r="KLM128" s="6"/>
      <c r="KLN128" s="6"/>
      <c r="KLO128" s="6"/>
      <c r="KLP128" s="6"/>
      <c r="KLQ128" s="6"/>
      <c r="KLR128" s="6"/>
      <c r="KLS128" s="6"/>
      <c r="KLT128" s="6"/>
      <c r="KLU128" s="6"/>
      <c r="KLV128" s="6"/>
      <c r="KLW128" s="6"/>
      <c r="KLX128" s="6"/>
      <c r="KLY128" s="6"/>
      <c r="KLZ128" s="6"/>
      <c r="KMA128" s="6"/>
      <c r="KMB128" s="6"/>
      <c r="KMC128" s="6"/>
      <c r="KMD128" s="6"/>
      <c r="KME128" s="6"/>
      <c r="KMF128" s="6"/>
      <c r="KMG128" s="6"/>
      <c r="KMH128" s="6"/>
      <c r="KMI128" s="6"/>
      <c r="KMJ128" s="6"/>
      <c r="KMK128" s="6"/>
      <c r="KML128" s="6"/>
      <c r="KMM128" s="6"/>
      <c r="KMN128" s="6"/>
      <c r="KMO128" s="6"/>
      <c r="KMP128" s="6"/>
      <c r="KMQ128" s="6"/>
      <c r="KMR128" s="6"/>
      <c r="KMS128" s="6"/>
      <c r="KMT128" s="6"/>
      <c r="KMU128" s="6"/>
      <c r="KMV128" s="6"/>
      <c r="KMW128" s="6"/>
      <c r="KMX128" s="6"/>
      <c r="KMY128" s="6"/>
      <c r="KMZ128" s="6"/>
      <c r="KNA128" s="6"/>
      <c r="KNB128" s="6"/>
      <c r="KNC128" s="6"/>
      <c r="KND128" s="6"/>
      <c r="KNE128" s="6"/>
      <c r="KNF128" s="6"/>
      <c r="KNG128" s="6"/>
      <c r="KNH128" s="6"/>
      <c r="KNI128" s="6"/>
      <c r="KNJ128" s="6"/>
      <c r="KNK128" s="6"/>
      <c r="KNL128" s="6"/>
      <c r="KNM128" s="6"/>
      <c r="KNN128" s="6"/>
      <c r="KNO128" s="6"/>
      <c r="KNP128" s="6"/>
      <c r="KNQ128" s="6"/>
      <c r="KNR128" s="6"/>
      <c r="KNS128" s="6"/>
      <c r="KNT128" s="6"/>
      <c r="KNU128" s="6"/>
      <c r="KNV128" s="6"/>
      <c r="KNW128" s="6"/>
      <c r="KNX128" s="6"/>
      <c r="KNY128" s="6"/>
      <c r="KNZ128" s="6"/>
      <c r="KOA128" s="6"/>
      <c r="KOB128" s="6"/>
      <c r="KOC128" s="6"/>
      <c r="KOD128" s="6"/>
      <c r="KOE128" s="6"/>
      <c r="KOF128" s="6"/>
      <c r="KOG128" s="6"/>
      <c r="KOH128" s="6"/>
      <c r="KOI128" s="6"/>
      <c r="KOJ128" s="6"/>
      <c r="KOK128" s="6"/>
      <c r="KOL128" s="6"/>
      <c r="KOM128" s="6"/>
      <c r="KON128" s="6"/>
      <c r="KOO128" s="6"/>
      <c r="KOP128" s="6"/>
      <c r="KOQ128" s="6"/>
      <c r="KOR128" s="6"/>
      <c r="KOS128" s="6"/>
      <c r="KOT128" s="6"/>
      <c r="KOU128" s="6"/>
      <c r="KOV128" s="6"/>
      <c r="KOW128" s="6"/>
      <c r="KOX128" s="6"/>
      <c r="KOY128" s="6"/>
      <c r="KOZ128" s="6"/>
      <c r="KPA128" s="6"/>
      <c r="KPB128" s="6"/>
      <c r="KPC128" s="6"/>
      <c r="KPD128" s="6"/>
      <c r="KPE128" s="6"/>
      <c r="KPF128" s="6"/>
      <c r="KPG128" s="6"/>
      <c r="KPH128" s="6"/>
      <c r="KPI128" s="6"/>
      <c r="KPJ128" s="6"/>
      <c r="KPK128" s="6"/>
      <c r="KPL128" s="6"/>
      <c r="KPM128" s="6"/>
      <c r="KPN128" s="6"/>
      <c r="KPO128" s="6"/>
      <c r="KPP128" s="6"/>
      <c r="KPQ128" s="6"/>
      <c r="KPR128" s="6"/>
      <c r="KPS128" s="6"/>
      <c r="KPT128" s="6"/>
      <c r="KPU128" s="6"/>
      <c r="KPV128" s="6"/>
      <c r="KPW128" s="6"/>
      <c r="KPX128" s="6"/>
      <c r="KPY128" s="6"/>
      <c r="KPZ128" s="6"/>
      <c r="KQA128" s="6"/>
      <c r="KQB128" s="6"/>
      <c r="KQC128" s="6"/>
      <c r="KQD128" s="6"/>
      <c r="KQE128" s="6"/>
      <c r="KQF128" s="6"/>
      <c r="KQG128" s="6"/>
      <c r="KQH128" s="6"/>
      <c r="KQI128" s="6"/>
      <c r="KQJ128" s="6"/>
      <c r="KQK128" s="6"/>
      <c r="KQL128" s="6"/>
      <c r="KQM128" s="6"/>
      <c r="KQN128" s="6"/>
      <c r="KQO128" s="6"/>
      <c r="KQP128" s="6"/>
      <c r="KQQ128" s="6"/>
      <c r="KQR128" s="6"/>
      <c r="KQS128" s="6"/>
      <c r="KQT128" s="6"/>
      <c r="KQU128" s="6"/>
      <c r="KQV128" s="6"/>
      <c r="KQW128" s="6"/>
      <c r="KQX128" s="6"/>
      <c r="KQY128" s="6"/>
      <c r="KQZ128" s="6"/>
      <c r="KRA128" s="6"/>
      <c r="KRB128" s="6"/>
      <c r="KRC128" s="6"/>
      <c r="KRD128" s="6"/>
      <c r="KRE128" s="6"/>
      <c r="KRF128" s="6"/>
      <c r="KRG128" s="6"/>
      <c r="KRH128" s="6"/>
      <c r="KRI128" s="6"/>
      <c r="KRJ128" s="6"/>
      <c r="KRK128" s="6"/>
      <c r="KRL128" s="6"/>
      <c r="KRM128" s="6"/>
      <c r="KRN128" s="6"/>
      <c r="KRO128" s="6"/>
      <c r="KRP128" s="6"/>
      <c r="KRQ128" s="6"/>
      <c r="KRR128" s="6"/>
      <c r="KRS128" s="6"/>
      <c r="KRT128" s="6"/>
      <c r="KRU128" s="6"/>
      <c r="KRV128" s="6"/>
      <c r="KRW128" s="6"/>
      <c r="KRX128" s="6"/>
      <c r="KRY128" s="6"/>
      <c r="KRZ128" s="6"/>
      <c r="KSA128" s="6"/>
      <c r="KSB128" s="6"/>
      <c r="KSC128" s="6"/>
      <c r="KSD128" s="6"/>
      <c r="KSE128" s="6"/>
      <c r="KSF128" s="6"/>
      <c r="KSG128" s="6"/>
      <c r="KSH128" s="6"/>
      <c r="KSI128" s="6"/>
      <c r="KSJ128" s="6"/>
      <c r="KSK128" s="6"/>
      <c r="KSL128" s="6"/>
      <c r="KSM128" s="6"/>
      <c r="KSN128" s="6"/>
      <c r="KSO128" s="6"/>
      <c r="KSP128" s="6"/>
      <c r="KSQ128" s="6"/>
      <c r="KSR128" s="6"/>
      <c r="KSS128" s="6"/>
      <c r="KST128" s="6"/>
      <c r="KSU128" s="6"/>
      <c r="KSV128" s="6"/>
      <c r="KSW128" s="6"/>
      <c r="KSX128" s="6"/>
      <c r="KSY128" s="6"/>
      <c r="KSZ128" s="6"/>
      <c r="KTA128" s="6"/>
      <c r="KTB128" s="6"/>
      <c r="KTC128" s="6"/>
      <c r="KTD128" s="6"/>
      <c r="KTE128" s="6"/>
      <c r="KTF128" s="6"/>
      <c r="KTG128" s="6"/>
      <c r="KTH128" s="6"/>
      <c r="KTI128" s="6"/>
      <c r="KTJ128" s="6"/>
      <c r="KTK128" s="6"/>
      <c r="KTL128" s="6"/>
      <c r="KTM128" s="6"/>
      <c r="KTN128" s="6"/>
      <c r="KTO128" s="6"/>
      <c r="KTP128" s="6"/>
      <c r="KTQ128" s="6"/>
      <c r="KTR128" s="6"/>
      <c r="KTS128" s="6"/>
      <c r="KTT128" s="6"/>
      <c r="KTU128" s="6"/>
      <c r="KTV128" s="6"/>
      <c r="KTW128" s="6"/>
      <c r="KTX128" s="6"/>
      <c r="KTY128" s="6"/>
      <c r="KTZ128" s="6"/>
      <c r="KUA128" s="6"/>
      <c r="KUB128" s="6"/>
      <c r="KUC128" s="6"/>
      <c r="KUD128" s="6"/>
      <c r="KUE128" s="6"/>
      <c r="KUF128" s="6"/>
      <c r="KUG128" s="6"/>
      <c r="KUH128" s="6"/>
      <c r="KUI128" s="6"/>
      <c r="KUJ128" s="6"/>
      <c r="KUK128" s="6"/>
      <c r="KUL128" s="6"/>
      <c r="KUM128" s="6"/>
      <c r="KUN128" s="6"/>
      <c r="KUO128" s="6"/>
      <c r="KUP128" s="6"/>
      <c r="KUQ128" s="6"/>
      <c r="KUR128" s="6"/>
      <c r="KUS128" s="6"/>
      <c r="KUT128" s="6"/>
      <c r="KUU128" s="6"/>
      <c r="KUV128" s="6"/>
      <c r="KUW128" s="6"/>
      <c r="KUX128" s="6"/>
      <c r="KUY128" s="6"/>
      <c r="KUZ128" s="6"/>
      <c r="KVA128" s="6"/>
      <c r="KVB128" s="6"/>
      <c r="KVC128" s="6"/>
      <c r="KVD128" s="6"/>
      <c r="KVE128" s="6"/>
      <c r="KVF128" s="6"/>
      <c r="KVG128" s="6"/>
      <c r="KVH128" s="6"/>
      <c r="KVI128" s="6"/>
      <c r="KVJ128" s="6"/>
      <c r="KVK128" s="6"/>
      <c r="KVL128" s="6"/>
      <c r="KVM128" s="6"/>
      <c r="KVN128" s="6"/>
      <c r="KVO128" s="6"/>
      <c r="KVP128" s="6"/>
      <c r="KVQ128" s="6"/>
      <c r="KVR128" s="6"/>
      <c r="KVS128" s="6"/>
      <c r="KVT128" s="6"/>
      <c r="KVU128" s="6"/>
      <c r="KVV128" s="6"/>
      <c r="KVW128" s="6"/>
      <c r="KVX128" s="6"/>
      <c r="KVY128" s="6"/>
      <c r="KVZ128" s="6"/>
      <c r="KWA128" s="6"/>
      <c r="KWB128" s="6"/>
      <c r="KWC128" s="6"/>
      <c r="KWD128" s="6"/>
      <c r="KWE128" s="6"/>
      <c r="KWF128" s="6"/>
      <c r="KWG128" s="6"/>
      <c r="KWH128" s="6"/>
      <c r="KWI128" s="6"/>
      <c r="KWJ128" s="6"/>
      <c r="KWK128" s="6"/>
      <c r="KWL128" s="6"/>
      <c r="KWM128" s="6"/>
      <c r="KWN128" s="6"/>
      <c r="KWO128" s="6"/>
      <c r="KWP128" s="6"/>
      <c r="KWQ128" s="6"/>
      <c r="KWR128" s="6"/>
      <c r="KWS128" s="6"/>
      <c r="KWT128" s="6"/>
      <c r="KWU128" s="6"/>
      <c r="KWV128" s="6"/>
      <c r="KWW128" s="6"/>
      <c r="KWX128" s="6"/>
      <c r="KWY128" s="6"/>
      <c r="KWZ128" s="6"/>
      <c r="KXA128" s="6"/>
      <c r="KXB128" s="6"/>
      <c r="KXC128" s="6"/>
      <c r="KXD128" s="6"/>
      <c r="KXE128" s="6"/>
      <c r="KXF128" s="6"/>
      <c r="KXG128" s="6"/>
      <c r="KXH128" s="6"/>
      <c r="KXI128" s="6"/>
      <c r="KXJ128" s="6"/>
      <c r="KXK128" s="6"/>
      <c r="KXL128" s="6"/>
      <c r="KXM128" s="6"/>
      <c r="KXN128" s="6"/>
      <c r="KXO128" s="6"/>
      <c r="KXP128" s="6"/>
      <c r="KXQ128" s="6"/>
      <c r="KXR128" s="6"/>
      <c r="KXS128" s="6"/>
      <c r="KXT128" s="6"/>
      <c r="KXU128" s="6"/>
      <c r="KXV128" s="6"/>
      <c r="KXW128" s="6"/>
      <c r="KXX128" s="6"/>
      <c r="KXY128" s="6"/>
      <c r="KXZ128" s="6"/>
      <c r="KYA128" s="6"/>
      <c r="KYB128" s="6"/>
      <c r="KYC128" s="6"/>
      <c r="KYD128" s="6"/>
      <c r="KYE128" s="6"/>
      <c r="KYF128" s="6"/>
      <c r="KYG128" s="6"/>
      <c r="KYH128" s="6"/>
      <c r="KYI128" s="6"/>
      <c r="KYJ128" s="6"/>
      <c r="KYK128" s="6"/>
      <c r="KYL128" s="6"/>
      <c r="KYM128" s="6"/>
      <c r="KYN128" s="6"/>
      <c r="KYO128" s="6"/>
      <c r="KYP128" s="6"/>
      <c r="KYQ128" s="6"/>
      <c r="KYR128" s="6"/>
      <c r="KYS128" s="6"/>
      <c r="KYT128" s="6"/>
      <c r="KYU128" s="6"/>
      <c r="KYV128" s="6"/>
      <c r="KYW128" s="6"/>
      <c r="KYX128" s="6"/>
      <c r="KYY128" s="6"/>
      <c r="KYZ128" s="6"/>
      <c r="KZA128" s="6"/>
      <c r="KZB128" s="6"/>
      <c r="KZC128" s="6"/>
      <c r="KZD128" s="6"/>
      <c r="KZE128" s="6"/>
      <c r="KZF128" s="6"/>
      <c r="KZG128" s="6"/>
      <c r="KZH128" s="6"/>
      <c r="KZI128" s="6"/>
      <c r="KZJ128" s="6"/>
      <c r="KZK128" s="6"/>
      <c r="KZL128" s="6"/>
      <c r="KZM128" s="6"/>
      <c r="KZN128" s="6"/>
      <c r="KZO128" s="6"/>
      <c r="KZP128" s="6"/>
      <c r="KZQ128" s="6"/>
      <c r="KZR128" s="6"/>
      <c r="KZS128" s="6"/>
      <c r="KZT128" s="6"/>
      <c r="KZU128" s="6"/>
      <c r="KZV128" s="6"/>
      <c r="KZW128" s="6"/>
      <c r="KZX128" s="6"/>
      <c r="KZY128" s="6"/>
      <c r="KZZ128" s="6"/>
      <c r="LAA128" s="6"/>
      <c r="LAB128" s="6"/>
      <c r="LAC128" s="6"/>
      <c r="LAD128" s="6"/>
      <c r="LAE128" s="6"/>
      <c r="LAF128" s="6"/>
      <c r="LAG128" s="6"/>
      <c r="LAH128" s="6"/>
      <c r="LAI128" s="6"/>
      <c r="LAJ128" s="6"/>
      <c r="LAK128" s="6"/>
      <c r="LAL128" s="6"/>
      <c r="LAM128" s="6"/>
      <c r="LAN128" s="6"/>
      <c r="LAO128" s="6"/>
      <c r="LAP128" s="6"/>
      <c r="LAQ128" s="6"/>
      <c r="LAR128" s="6"/>
      <c r="LAS128" s="6"/>
      <c r="LAT128" s="6"/>
      <c r="LAU128" s="6"/>
      <c r="LAV128" s="6"/>
      <c r="LAW128" s="6"/>
      <c r="LAX128" s="6"/>
      <c r="LAY128" s="6"/>
      <c r="LAZ128" s="6"/>
      <c r="LBA128" s="6"/>
      <c r="LBB128" s="6"/>
      <c r="LBC128" s="6"/>
      <c r="LBD128" s="6"/>
      <c r="LBE128" s="6"/>
      <c r="LBF128" s="6"/>
      <c r="LBG128" s="6"/>
      <c r="LBH128" s="6"/>
      <c r="LBI128" s="6"/>
      <c r="LBJ128" s="6"/>
      <c r="LBK128" s="6"/>
      <c r="LBL128" s="6"/>
      <c r="LBM128" s="6"/>
      <c r="LBN128" s="6"/>
      <c r="LBO128" s="6"/>
      <c r="LBP128" s="6"/>
      <c r="LBQ128" s="6"/>
      <c r="LBR128" s="6"/>
      <c r="LBS128" s="6"/>
      <c r="LBT128" s="6"/>
      <c r="LBU128" s="6"/>
      <c r="LBV128" s="6"/>
      <c r="LBW128" s="6"/>
      <c r="LBX128" s="6"/>
      <c r="LBY128" s="6"/>
      <c r="LBZ128" s="6"/>
      <c r="LCA128" s="6"/>
      <c r="LCB128" s="6"/>
      <c r="LCC128" s="6"/>
      <c r="LCD128" s="6"/>
      <c r="LCE128" s="6"/>
      <c r="LCF128" s="6"/>
      <c r="LCG128" s="6"/>
      <c r="LCH128" s="6"/>
      <c r="LCI128" s="6"/>
      <c r="LCJ128" s="6"/>
      <c r="LCK128" s="6"/>
      <c r="LCL128" s="6"/>
      <c r="LCM128" s="6"/>
      <c r="LCN128" s="6"/>
      <c r="LCO128" s="6"/>
      <c r="LCP128" s="6"/>
      <c r="LCQ128" s="6"/>
      <c r="LCR128" s="6"/>
      <c r="LCS128" s="6"/>
      <c r="LCT128" s="6"/>
      <c r="LCU128" s="6"/>
      <c r="LCV128" s="6"/>
      <c r="LCW128" s="6"/>
      <c r="LCX128" s="6"/>
      <c r="LCY128" s="6"/>
      <c r="LCZ128" s="6"/>
      <c r="LDA128" s="6"/>
      <c r="LDB128" s="6"/>
      <c r="LDC128" s="6"/>
      <c r="LDD128" s="6"/>
      <c r="LDE128" s="6"/>
      <c r="LDF128" s="6"/>
      <c r="LDG128" s="6"/>
      <c r="LDH128" s="6"/>
      <c r="LDI128" s="6"/>
      <c r="LDJ128" s="6"/>
      <c r="LDK128" s="6"/>
      <c r="LDL128" s="6"/>
      <c r="LDM128" s="6"/>
      <c r="LDN128" s="6"/>
      <c r="LDO128" s="6"/>
      <c r="LDP128" s="6"/>
      <c r="LDQ128" s="6"/>
      <c r="LDR128" s="6"/>
      <c r="LDS128" s="6"/>
      <c r="LDT128" s="6"/>
      <c r="LDU128" s="6"/>
      <c r="LDV128" s="6"/>
      <c r="LDW128" s="6"/>
      <c r="LDX128" s="6"/>
      <c r="LDY128" s="6"/>
      <c r="LDZ128" s="6"/>
      <c r="LEA128" s="6"/>
      <c r="LEB128" s="6"/>
      <c r="LEC128" s="6"/>
      <c r="LED128" s="6"/>
      <c r="LEE128" s="6"/>
      <c r="LEF128" s="6"/>
      <c r="LEG128" s="6"/>
      <c r="LEH128" s="6"/>
      <c r="LEI128" s="6"/>
      <c r="LEJ128" s="6"/>
      <c r="LEK128" s="6"/>
      <c r="LEL128" s="6"/>
      <c r="LEM128" s="6"/>
      <c r="LEN128" s="6"/>
      <c r="LEO128" s="6"/>
      <c r="LEP128" s="6"/>
      <c r="LEQ128" s="6"/>
      <c r="LER128" s="6"/>
      <c r="LES128" s="6"/>
      <c r="LET128" s="6"/>
      <c r="LEU128" s="6"/>
      <c r="LEV128" s="6"/>
      <c r="LEW128" s="6"/>
      <c r="LEX128" s="6"/>
      <c r="LEY128" s="6"/>
      <c r="LEZ128" s="6"/>
      <c r="LFA128" s="6"/>
      <c r="LFB128" s="6"/>
      <c r="LFC128" s="6"/>
      <c r="LFD128" s="6"/>
      <c r="LFE128" s="6"/>
      <c r="LFF128" s="6"/>
      <c r="LFG128" s="6"/>
      <c r="LFH128" s="6"/>
      <c r="LFI128" s="6"/>
      <c r="LFJ128" s="6"/>
      <c r="LFK128" s="6"/>
      <c r="LFL128" s="6"/>
      <c r="LFM128" s="6"/>
      <c r="LFN128" s="6"/>
      <c r="LFO128" s="6"/>
      <c r="LFP128" s="6"/>
      <c r="LFQ128" s="6"/>
      <c r="LFR128" s="6"/>
      <c r="LFS128" s="6"/>
      <c r="LFT128" s="6"/>
      <c r="LFU128" s="6"/>
      <c r="LFV128" s="6"/>
      <c r="LFW128" s="6"/>
      <c r="LFX128" s="6"/>
      <c r="LFY128" s="6"/>
      <c r="LFZ128" s="6"/>
      <c r="LGA128" s="6"/>
      <c r="LGB128" s="6"/>
      <c r="LGC128" s="6"/>
      <c r="LGD128" s="6"/>
      <c r="LGE128" s="6"/>
      <c r="LGF128" s="6"/>
      <c r="LGG128" s="6"/>
      <c r="LGH128" s="6"/>
      <c r="LGI128" s="6"/>
      <c r="LGJ128" s="6"/>
      <c r="LGK128" s="6"/>
      <c r="LGL128" s="6"/>
      <c r="LGM128" s="6"/>
      <c r="LGN128" s="6"/>
      <c r="LGO128" s="6"/>
      <c r="LGP128" s="6"/>
      <c r="LGQ128" s="6"/>
      <c r="LGR128" s="6"/>
      <c r="LGS128" s="6"/>
      <c r="LGT128" s="6"/>
      <c r="LGU128" s="6"/>
      <c r="LGV128" s="6"/>
      <c r="LGW128" s="6"/>
      <c r="LGX128" s="6"/>
      <c r="LGY128" s="6"/>
      <c r="LGZ128" s="6"/>
      <c r="LHA128" s="6"/>
      <c r="LHB128" s="6"/>
      <c r="LHC128" s="6"/>
      <c r="LHD128" s="6"/>
      <c r="LHE128" s="6"/>
      <c r="LHF128" s="6"/>
      <c r="LHG128" s="6"/>
      <c r="LHH128" s="6"/>
      <c r="LHI128" s="6"/>
      <c r="LHJ128" s="6"/>
      <c r="LHK128" s="6"/>
      <c r="LHL128" s="6"/>
      <c r="LHM128" s="6"/>
      <c r="LHN128" s="6"/>
      <c r="LHO128" s="6"/>
      <c r="LHP128" s="6"/>
      <c r="LHQ128" s="6"/>
      <c r="LHR128" s="6"/>
      <c r="LHS128" s="6"/>
      <c r="LHT128" s="6"/>
      <c r="LHU128" s="6"/>
      <c r="LHV128" s="6"/>
      <c r="LHW128" s="6"/>
      <c r="LHX128" s="6"/>
      <c r="LHY128" s="6"/>
      <c r="LHZ128" s="6"/>
      <c r="LIA128" s="6"/>
      <c r="LIB128" s="6"/>
      <c r="LIC128" s="6"/>
      <c r="LID128" s="6"/>
      <c r="LIE128" s="6"/>
      <c r="LIF128" s="6"/>
      <c r="LIG128" s="6"/>
      <c r="LIH128" s="6"/>
      <c r="LII128" s="6"/>
      <c r="LIJ128" s="6"/>
      <c r="LIK128" s="6"/>
      <c r="LIL128" s="6"/>
      <c r="LIM128" s="6"/>
      <c r="LIN128" s="6"/>
      <c r="LIO128" s="6"/>
      <c r="LIP128" s="6"/>
      <c r="LIQ128" s="6"/>
      <c r="LIR128" s="6"/>
      <c r="LIS128" s="6"/>
      <c r="LIT128" s="6"/>
      <c r="LIU128" s="6"/>
      <c r="LIV128" s="6"/>
      <c r="LIW128" s="6"/>
      <c r="LIX128" s="6"/>
      <c r="LIY128" s="6"/>
      <c r="LIZ128" s="6"/>
      <c r="LJA128" s="6"/>
      <c r="LJB128" s="6"/>
      <c r="LJC128" s="6"/>
      <c r="LJD128" s="6"/>
      <c r="LJE128" s="6"/>
      <c r="LJF128" s="6"/>
      <c r="LJG128" s="6"/>
      <c r="LJH128" s="6"/>
      <c r="LJI128" s="6"/>
      <c r="LJJ128" s="6"/>
      <c r="LJK128" s="6"/>
      <c r="LJL128" s="6"/>
      <c r="LJM128" s="6"/>
      <c r="LJN128" s="6"/>
      <c r="LJO128" s="6"/>
      <c r="LJP128" s="6"/>
      <c r="LJQ128" s="6"/>
      <c r="LJR128" s="6"/>
      <c r="LJS128" s="6"/>
      <c r="LJT128" s="6"/>
      <c r="LJU128" s="6"/>
      <c r="LJV128" s="6"/>
      <c r="LJW128" s="6"/>
      <c r="LJX128" s="6"/>
      <c r="LJY128" s="6"/>
      <c r="LJZ128" s="6"/>
      <c r="LKA128" s="6"/>
      <c r="LKB128" s="6"/>
      <c r="LKC128" s="6"/>
      <c r="LKD128" s="6"/>
      <c r="LKE128" s="6"/>
      <c r="LKF128" s="6"/>
      <c r="LKG128" s="6"/>
      <c r="LKH128" s="6"/>
      <c r="LKI128" s="6"/>
      <c r="LKJ128" s="6"/>
      <c r="LKK128" s="6"/>
      <c r="LKL128" s="6"/>
      <c r="LKM128" s="6"/>
      <c r="LKN128" s="6"/>
      <c r="LKO128" s="6"/>
      <c r="LKP128" s="6"/>
      <c r="LKQ128" s="6"/>
      <c r="LKR128" s="6"/>
      <c r="LKS128" s="6"/>
      <c r="LKT128" s="6"/>
      <c r="LKU128" s="6"/>
      <c r="LKV128" s="6"/>
      <c r="LKW128" s="6"/>
      <c r="LKX128" s="6"/>
      <c r="LKY128" s="6"/>
      <c r="LKZ128" s="6"/>
      <c r="LLA128" s="6"/>
      <c r="LLB128" s="6"/>
      <c r="LLC128" s="6"/>
      <c r="LLD128" s="6"/>
      <c r="LLE128" s="6"/>
      <c r="LLF128" s="6"/>
      <c r="LLG128" s="6"/>
      <c r="LLH128" s="6"/>
      <c r="LLI128" s="6"/>
      <c r="LLJ128" s="6"/>
      <c r="LLK128" s="6"/>
      <c r="LLL128" s="6"/>
      <c r="LLM128" s="6"/>
      <c r="LLN128" s="6"/>
      <c r="LLO128" s="6"/>
      <c r="LLP128" s="6"/>
      <c r="LLQ128" s="6"/>
      <c r="LLR128" s="6"/>
      <c r="LLS128" s="6"/>
      <c r="LLT128" s="6"/>
      <c r="LLU128" s="6"/>
      <c r="LLV128" s="6"/>
      <c r="LLW128" s="6"/>
      <c r="LLX128" s="6"/>
      <c r="LLY128" s="6"/>
      <c r="LLZ128" s="6"/>
      <c r="LMA128" s="6"/>
      <c r="LMB128" s="6"/>
      <c r="LMC128" s="6"/>
      <c r="LMD128" s="6"/>
      <c r="LME128" s="6"/>
      <c r="LMF128" s="6"/>
      <c r="LMG128" s="6"/>
      <c r="LMH128" s="6"/>
      <c r="LMI128" s="6"/>
      <c r="LMJ128" s="6"/>
      <c r="LMK128" s="6"/>
      <c r="LML128" s="6"/>
      <c r="LMM128" s="6"/>
      <c r="LMN128" s="6"/>
      <c r="LMO128" s="6"/>
      <c r="LMP128" s="6"/>
      <c r="LMQ128" s="6"/>
      <c r="LMR128" s="6"/>
      <c r="LMS128" s="6"/>
      <c r="LMT128" s="6"/>
      <c r="LMU128" s="6"/>
      <c r="LMV128" s="6"/>
      <c r="LMW128" s="6"/>
      <c r="LMX128" s="6"/>
      <c r="LMY128" s="6"/>
      <c r="LMZ128" s="6"/>
      <c r="LNA128" s="6"/>
      <c r="LNB128" s="6"/>
      <c r="LNC128" s="6"/>
      <c r="LND128" s="6"/>
      <c r="LNE128" s="6"/>
      <c r="LNF128" s="6"/>
      <c r="LNG128" s="6"/>
      <c r="LNH128" s="6"/>
      <c r="LNI128" s="6"/>
      <c r="LNJ128" s="6"/>
      <c r="LNK128" s="6"/>
      <c r="LNL128" s="6"/>
      <c r="LNM128" s="6"/>
      <c r="LNN128" s="6"/>
      <c r="LNO128" s="6"/>
      <c r="LNP128" s="6"/>
      <c r="LNQ128" s="6"/>
      <c r="LNR128" s="6"/>
      <c r="LNS128" s="6"/>
      <c r="LNT128" s="6"/>
      <c r="LNU128" s="6"/>
      <c r="LNV128" s="6"/>
      <c r="LNW128" s="6"/>
      <c r="LNX128" s="6"/>
      <c r="LNY128" s="6"/>
      <c r="LNZ128" s="6"/>
      <c r="LOA128" s="6"/>
      <c r="LOB128" s="6"/>
      <c r="LOC128" s="6"/>
      <c r="LOD128" s="6"/>
      <c r="LOE128" s="6"/>
      <c r="LOF128" s="6"/>
      <c r="LOG128" s="6"/>
      <c r="LOH128" s="6"/>
      <c r="LOI128" s="6"/>
      <c r="LOJ128" s="6"/>
      <c r="LOK128" s="6"/>
      <c r="LOL128" s="6"/>
      <c r="LOM128" s="6"/>
      <c r="LON128" s="6"/>
      <c r="LOO128" s="6"/>
      <c r="LOP128" s="6"/>
      <c r="LOQ128" s="6"/>
      <c r="LOR128" s="6"/>
      <c r="LOS128" s="6"/>
      <c r="LOT128" s="6"/>
      <c r="LOU128" s="6"/>
      <c r="LOV128" s="6"/>
      <c r="LOW128" s="6"/>
      <c r="LOX128" s="6"/>
      <c r="LOY128" s="6"/>
      <c r="LOZ128" s="6"/>
      <c r="LPA128" s="6"/>
      <c r="LPB128" s="6"/>
      <c r="LPC128" s="6"/>
      <c r="LPD128" s="6"/>
      <c r="LPE128" s="6"/>
      <c r="LPF128" s="6"/>
      <c r="LPG128" s="6"/>
      <c r="LPH128" s="6"/>
      <c r="LPI128" s="6"/>
      <c r="LPJ128" s="6"/>
      <c r="LPK128" s="6"/>
      <c r="LPL128" s="6"/>
      <c r="LPM128" s="6"/>
      <c r="LPN128" s="6"/>
      <c r="LPO128" s="6"/>
      <c r="LPP128" s="6"/>
      <c r="LPQ128" s="6"/>
      <c r="LPR128" s="6"/>
      <c r="LPS128" s="6"/>
      <c r="LPT128" s="6"/>
      <c r="LPU128" s="6"/>
      <c r="LPV128" s="6"/>
      <c r="LPW128" s="6"/>
      <c r="LPX128" s="6"/>
      <c r="LPY128" s="6"/>
      <c r="LPZ128" s="6"/>
      <c r="LQA128" s="6"/>
      <c r="LQB128" s="6"/>
      <c r="LQC128" s="6"/>
      <c r="LQD128" s="6"/>
      <c r="LQE128" s="6"/>
      <c r="LQF128" s="6"/>
      <c r="LQG128" s="6"/>
      <c r="LQH128" s="6"/>
      <c r="LQI128" s="6"/>
      <c r="LQJ128" s="6"/>
      <c r="LQK128" s="6"/>
      <c r="LQL128" s="6"/>
      <c r="LQM128" s="6"/>
      <c r="LQN128" s="6"/>
      <c r="LQO128" s="6"/>
      <c r="LQP128" s="6"/>
      <c r="LQQ128" s="6"/>
      <c r="LQR128" s="6"/>
      <c r="LQS128" s="6"/>
      <c r="LQT128" s="6"/>
      <c r="LQU128" s="6"/>
      <c r="LQV128" s="6"/>
      <c r="LQW128" s="6"/>
      <c r="LQX128" s="6"/>
      <c r="LQY128" s="6"/>
      <c r="LQZ128" s="6"/>
      <c r="LRA128" s="6"/>
      <c r="LRB128" s="6"/>
      <c r="LRC128" s="6"/>
      <c r="LRD128" s="6"/>
      <c r="LRE128" s="6"/>
      <c r="LRF128" s="6"/>
      <c r="LRG128" s="6"/>
      <c r="LRH128" s="6"/>
      <c r="LRI128" s="6"/>
      <c r="LRJ128" s="6"/>
      <c r="LRK128" s="6"/>
      <c r="LRL128" s="6"/>
      <c r="LRM128" s="6"/>
      <c r="LRN128" s="6"/>
      <c r="LRO128" s="6"/>
      <c r="LRP128" s="6"/>
      <c r="LRQ128" s="6"/>
      <c r="LRR128" s="6"/>
      <c r="LRS128" s="6"/>
      <c r="LRT128" s="6"/>
      <c r="LRU128" s="6"/>
      <c r="LRV128" s="6"/>
      <c r="LRW128" s="6"/>
      <c r="LRX128" s="6"/>
      <c r="LRY128" s="6"/>
      <c r="LRZ128" s="6"/>
      <c r="LSA128" s="6"/>
      <c r="LSB128" s="6"/>
      <c r="LSC128" s="6"/>
      <c r="LSD128" s="6"/>
      <c r="LSE128" s="6"/>
      <c r="LSF128" s="6"/>
      <c r="LSG128" s="6"/>
      <c r="LSH128" s="6"/>
      <c r="LSI128" s="6"/>
      <c r="LSJ128" s="6"/>
      <c r="LSK128" s="6"/>
      <c r="LSL128" s="6"/>
      <c r="LSM128" s="6"/>
      <c r="LSN128" s="6"/>
      <c r="LSO128" s="6"/>
      <c r="LSP128" s="6"/>
      <c r="LSQ128" s="6"/>
      <c r="LSR128" s="6"/>
      <c r="LSS128" s="6"/>
      <c r="LST128" s="6"/>
      <c r="LSU128" s="6"/>
      <c r="LSV128" s="6"/>
      <c r="LSW128" s="6"/>
      <c r="LSX128" s="6"/>
      <c r="LSY128" s="6"/>
      <c r="LSZ128" s="6"/>
      <c r="LTA128" s="6"/>
      <c r="LTB128" s="6"/>
      <c r="LTC128" s="6"/>
      <c r="LTD128" s="6"/>
      <c r="LTE128" s="6"/>
      <c r="LTF128" s="6"/>
      <c r="LTG128" s="6"/>
      <c r="LTH128" s="6"/>
      <c r="LTI128" s="6"/>
      <c r="LTJ128" s="6"/>
      <c r="LTK128" s="6"/>
      <c r="LTL128" s="6"/>
      <c r="LTM128" s="6"/>
      <c r="LTN128" s="6"/>
      <c r="LTO128" s="6"/>
      <c r="LTP128" s="6"/>
      <c r="LTQ128" s="6"/>
      <c r="LTR128" s="6"/>
      <c r="LTS128" s="6"/>
      <c r="LTT128" s="6"/>
      <c r="LTU128" s="6"/>
      <c r="LTV128" s="6"/>
      <c r="LTW128" s="6"/>
      <c r="LTX128" s="6"/>
      <c r="LTY128" s="6"/>
      <c r="LTZ128" s="6"/>
      <c r="LUA128" s="6"/>
      <c r="LUB128" s="6"/>
      <c r="LUC128" s="6"/>
      <c r="LUD128" s="6"/>
      <c r="LUE128" s="6"/>
      <c r="LUF128" s="6"/>
      <c r="LUG128" s="6"/>
      <c r="LUH128" s="6"/>
      <c r="LUI128" s="6"/>
      <c r="LUJ128" s="6"/>
      <c r="LUK128" s="6"/>
      <c r="LUL128" s="6"/>
      <c r="LUM128" s="6"/>
      <c r="LUN128" s="6"/>
      <c r="LUO128" s="6"/>
      <c r="LUP128" s="6"/>
      <c r="LUQ128" s="6"/>
      <c r="LUR128" s="6"/>
      <c r="LUS128" s="6"/>
      <c r="LUT128" s="6"/>
      <c r="LUU128" s="6"/>
      <c r="LUV128" s="6"/>
      <c r="LUW128" s="6"/>
      <c r="LUX128" s="6"/>
      <c r="LUY128" s="6"/>
      <c r="LUZ128" s="6"/>
      <c r="LVA128" s="6"/>
      <c r="LVB128" s="6"/>
      <c r="LVC128" s="6"/>
      <c r="LVD128" s="6"/>
      <c r="LVE128" s="6"/>
      <c r="LVF128" s="6"/>
      <c r="LVG128" s="6"/>
      <c r="LVH128" s="6"/>
      <c r="LVI128" s="6"/>
      <c r="LVJ128" s="6"/>
      <c r="LVK128" s="6"/>
      <c r="LVL128" s="6"/>
      <c r="LVM128" s="6"/>
      <c r="LVN128" s="6"/>
      <c r="LVO128" s="6"/>
      <c r="LVP128" s="6"/>
      <c r="LVQ128" s="6"/>
      <c r="LVR128" s="6"/>
      <c r="LVS128" s="6"/>
      <c r="LVT128" s="6"/>
      <c r="LVU128" s="6"/>
      <c r="LVV128" s="6"/>
      <c r="LVW128" s="6"/>
      <c r="LVX128" s="6"/>
      <c r="LVY128" s="6"/>
      <c r="LVZ128" s="6"/>
      <c r="LWA128" s="6"/>
      <c r="LWB128" s="6"/>
      <c r="LWC128" s="6"/>
      <c r="LWD128" s="6"/>
      <c r="LWE128" s="6"/>
      <c r="LWF128" s="6"/>
      <c r="LWG128" s="6"/>
      <c r="LWH128" s="6"/>
      <c r="LWI128" s="6"/>
      <c r="LWJ128" s="6"/>
      <c r="LWK128" s="6"/>
      <c r="LWL128" s="6"/>
      <c r="LWM128" s="6"/>
      <c r="LWN128" s="6"/>
      <c r="LWO128" s="6"/>
      <c r="LWP128" s="6"/>
      <c r="LWQ128" s="6"/>
      <c r="LWR128" s="6"/>
      <c r="LWS128" s="6"/>
      <c r="LWT128" s="6"/>
      <c r="LWU128" s="6"/>
      <c r="LWV128" s="6"/>
      <c r="LWW128" s="6"/>
      <c r="LWX128" s="6"/>
      <c r="LWY128" s="6"/>
      <c r="LWZ128" s="6"/>
      <c r="LXA128" s="6"/>
      <c r="LXB128" s="6"/>
      <c r="LXC128" s="6"/>
      <c r="LXD128" s="6"/>
      <c r="LXE128" s="6"/>
      <c r="LXF128" s="6"/>
      <c r="LXG128" s="6"/>
      <c r="LXH128" s="6"/>
      <c r="LXI128" s="6"/>
      <c r="LXJ128" s="6"/>
      <c r="LXK128" s="6"/>
      <c r="LXL128" s="6"/>
      <c r="LXM128" s="6"/>
      <c r="LXN128" s="6"/>
      <c r="LXO128" s="6"/>
      <c r="LXP128" s="6"/>
      <c r="LXQ128" s="6"/>
      <c r="LXR128" s="6"/>
      <c r="LXS128" s="6"/>
      <c r="LXT128" s="6"/>
      <c r="LXU128" s="6"/>
      <c r="LXV128" s="6"/>
      <c r="LXW128" s="6"/>
      <c r="LXX128" s="6"/>
      <c r="LXY128" s="6"/>
      <c r="LXZ128" s="6"/>
      <c r="LYA128" s="6"/>
      <c r="LYB128" s="6"/>
      <c r="LYC128" s="6"/>
      <c r="LYD128" s="6"/>
      <c r="LYE128" s="6"/>
      <c r="LYF128" s="6"/>
      <c r="LYG128" s="6"/>
      <c r="LYH128" s="6"/>
      <c r="LYI128" s="6"/>
      <c r="LYJ128" s="6"/>
      <c r="LYK128" s="6"/>
      <c r="LYL128" s="6"/>
      <c r="LYM128" s="6"/>
      <c r="LYN128" s="6"/>
      <c r="LYO128" s="6"/>
      <c r="LYP128" s="6"/>
      <c r="LYQ128" s="6"/>
      <c r="LYR128" s="6"/>
      <c r="LYS128" s="6"/>
      <c r="LYT128" s="6"/>
      <c r="LYU128" s="6"/>
      <c r="LYV128" s="6"/>
      <c r="LYW128" s="6"/>
      <c r="LYX128" s="6"/>
      <c r="LYY128" s="6"/>
      <c r="LYZ128" s="6"/>
      <c r="LZA128" s="6"/>
      <c r="LZB128" s="6"/>
      <c r="LZC128" s="6"/>
      <c r="LZD128" s="6"/>
      <c r="LZE128" s="6"/>
      <c r="LZF128" s="6"/>
      <c r="LZG128" s="6"/>
      <c r="LZH128" s="6"/>
      <c r="LZI128" s="6"/>
      <c r="LZJ128" s="6"/>
      <c r="LZK128" s="6"/>
      <c r="LZL128" s="6"/>
      <c r="LZM128" s="6"/>
      <c r="LZN128" s="6"/>
      <c r="LZO128" s="6"/>
      <c r="LZP128" s="6"/>
      <c r="LZQ128" s="6"/>
      <c r="LZR128" s="6"/>
      <c r="LZS128" s="6"/>
      <c r="LZT128" s="6"/>
      <c r="LZU128" s="6"/>
      <c r="LZV128" s="6"/>
      <c r="LZW128" s="6"/>
      <c r="LZX128" s="6"/>
      <c r="LZY128" s="6"/>
      <c r="LZZ128" s="6"/>
      <c r="MAA128" s="6"/>
      <c r="MAB128" s="6"/>
      <c r="MAC128" s="6"/>
      <c r="MAD128" s="6"/>
      <c r="MAE128" s="6"/>
      <c r="MAF128" s="6"/>
      <c r="MAG128" s="6"/>
      <c r="MAH128" s="6"/>
      <c r="MAI128" s="6"/>
      <c r="MAJ128" s="6"/>
      <c r="MAK128" s="6"/>
      <c r="MAL128" s="6"/>
      <c r="MAM128" s="6"/>
      <c r="MAN128" s="6"/>
      <c r="MAO128" s="6"/>
      <c r="MAP128" s="6"/>
      <c r="MAQ128" s="6"/>
      <c r="MAR128" s="6"/>
      <c r="MAS128" s="6"/>
      <c r="MAT128" s="6"/>
      <c r="MAU128" s="6"/>
      <c r="MAV128" s="6"/>
      <c r="MAW128" s="6"/>
      <c r="MAX128" s="6"/>
      <c r="MAY128" s="6"/>
      <c r="MAZ128" s="6"/>
      <c r="MBA128" s="6"/>
      <c r="MBB128" s="6"/>
      <c r="MBC128" s="6"/>
      <c r="MBD128" s="6"/>
      <c r="MBE128" s="6"/>
      <c r="MBF128" s="6"/>
      <c r="MBG128" s="6"/>
      <c r="MBH128" s="6"/>
      <c r="MBI128" s="6"/>
      <c r="MBJ128" s="6"/>
      <c r="MBK128" s="6"/>
      <c r="MBL128" s="6"/>
      <c r="MBM128" s="6"/>
      <c r="MBN128" s="6"/>
      <c r="MBO128" s="6"/>
      <c r="MBP128" s="6"/>
      <c r="MBQ128" s="6"/>
      <c r="MBR128" s="6"/>
      <c r="MBS128" s="6"/>
      <c r="MBT128" s="6"/>
      <c r="MBU128" s="6"/>
      <c r="MBV128" s="6"/>
      <c r="MBW128" s="6"/>
      <c r="MBX128" s="6"/>
      <c r="MBY128" s="6"/>
      <c r="MBZ128" s="6"/>
      <c r="MCA128" s="6"/>
      <c r="MCB128" s="6"/>
      <c r="MCC128" s="6"/>
      <c r="MCD128" s="6"/>
      <c r="MCE128" s="6"/>
      <c r="MCF128" s="6"/>
      <c r="MCG128" s="6"/>
      <c r="MCH128" s="6"/>
      <c r="MCI128" s="6"/>
      <c r="MCJ128" s="6"/>
      <c r="MCK128" s="6"/>
      <c r="MCL128" s="6"/>
      <c r="MCM128" s="6"/>
      <c r="MCN128" s="6"/>
      <c r="MCO128" s="6"/>
      <c r="MCP128" s="6"/>
      <c r="MCQ128" s="6"/>
      <c r="MCR128" s="6"/>
      <c r="MCS128" s="6"/>
      <c r="MCT128" s="6"/>
      <c r="MCU128" s="6"/>
      <c r="MCV128" s="6"/>
      <c r="MCW128" s="6"/>
      <c r="MCX128" s="6"/>
      <c r="MCY128" s="6"/>
      <c r="MCZ128" s="6"/>
      <c r="MDA128" s="6"/>
      <c r="MDB128" s="6"/>
      <c r="MDC128" s="6"/>
      <c r="MDD128" s="6"/>
      <c r="MDE128" s="6"/>
      <c r="MDF128" s="6"/>
      <c r="MDG128" s="6"/>
      <c r="MDH128" s="6"/>
      <c r="MDI128" s="6"/>
      <c r="MDJ128" s="6"/>
      <c r="MDK128" s="6"/>
      <c r="MDL128" s="6"/>
      <c r="MDM128" s="6"/>
      <c r="MDN128" s="6"/>
      <c r="MDO128" s="6"/>
      <c r="MDP128" s="6"/>
      <c r="MDQ128" s="6"/>
      <c r="MDR128" s="6"/>
      <c r="MDS128" s="6"/>
      <c r="MDT128" s="6"/>
      <c r="MDU128" s="6"/>
      <c r="MDV128" s="6"/>
      <c r="MDW128" s="6"/>
      <c r="MDX128" s="6"/>
      <c r="MDY128" s="6"/>
      <c r="MDZ128" s="6"/>
      <c r="MEA128" s="6"/>
      <c r="MEB128" s="6"/>
      <c r="MEC128" s="6"/>
      <c r="MED128" s="6"/>
      <c r="MEE128" s="6"/>
      <c r="MEF128" s="6"/>
      <c r="MEG128" s="6"/>
      <c r="MEH128" s="6"/>
      <c r="MEI128" s="6"/>
      <c r="MEJ128" s="6"/>
      <c r="MEK128" s="6"/>
      <c r="MEL128" s="6"/>
      <c r="MEM128" s="6"/>
      <c r="MEN128" s="6"/>
      <c r="MEO128" s="6"/>
      <c r="MEP128" s="6"/>
      <c r="MEQ128" s="6"/>
      <c r="MER128" s="6"/>
      <c r="MES128" s="6"/>
      <c r="MET128" s="6"/>
      <c r="MEU128" s="6"/>
      <c r="MEV128" s="6"/>
      <c r="MEW128" s="6"/>
      <c r="MEX128" s="6"/>
      <c r="MEY128" s="6"/>
      <c r="MEZ128" s="6"/>
      <c r="MFA128" s="6"/>
      <c r="MFB128" s="6"/>
      <c r="MFC128" s="6"/>
      <c r="MFD128" s="6"/>
      <c r="MFE128" s="6"/>
      <c r="MFF128" s="6"/>
      <c r="MFG128" s="6"/>
      <c r="MFH128" s="6"/>
      <c r="MFI128" s="6"/>
      <c r="MFJ128" s="6"/>
      <c r="MFK128" s="6"/>
      <c r="MFL128" s="6"/>
      <c r="MFM128" s="6"/>
      <c r="MFN128" s="6"/>
      <c r="MFO128" s="6"/>
      <c r="MFP128" s="6"/>
      <c r="MFQ128" s="6"/>
      <c r="MFR128" s="6"/>
      <c r="MFS128" s="6"/>
      <c r="MFT128" s="6"/>
      <c r="MFU128" s="6"/>
      <c r="MFV128" s="6"/>
      <c r="MFW128" s="6"/>
      <c r="MFX128" s="6"/>
      <c r="MFY128" s="6"/>
      <c r="MFZ128" s="6"/>
      <c r="MGA128" s="6"/>
      <c r="MGB128" s="6"/>
      <c r="MGC128" s="6"/>
      <c r="MGD128" s="6"/>
      <c r="MGE128" s="6"/>
      <c r="MGF128" s="6"/>
      <c r="MGG128" s="6"/>
      <c r="MGH128" s="6"/>
      <c r="MGI128" s="6"/>
      <c r="MGJ128" s="6"/>
      <c r="MGK128" s="6"/>
      <c r="MGL128" s="6"/>
      <c r="MGM128" s="6"/>
      <c r="MGN128" s="6"/>
      <c r="MGO128" s="6"/>
      <c r="MGP128" s="6"/>
      <c r="MGQ128" s="6"/>
      <c r="MGR128" s="6"/>
      <c r="MGS128" s="6"/>
      <c r="MGT128" s="6"/>
      <c r="MGU128" s="6"/>
      <c r="MGV128" s="6"/>
      <c r="MGW128" s="6"/>
      <c r="MGX128" s="6"/>
      <c r="MGY128" s="6"/>
      <c r="MGZ128" s="6"/>
      <c r="MHA128" s="6"/>
      <c r="MHB128" s="6"/>
      <c r="MHC128" s="6"/>
      <c r="MHD128" s="6"/>
      <c r="MHE128" s="6"/>
      <c r="MHF128" s="6"/>
      <c r="MHG128" s="6"/>
      <c r="MHH128" s="6"/>
      <c r="MHI128" s="6"/>
      <c r="MHJ128" s="6"/>
      <c r="MHK128" s="6"/>
      <c r="MHL128" s="6"/>
      <c r="MHM128" s="6"/>
      <c r="MHN128" s="6"/>
      <c r="MHO128" s="6"/>
      <c r="MHP128" s="6"/>
      <c r="MHQ128" s="6"/>
      <c r="MHR128" s="6"/>
      <c r="MHS128" s="6"/>
      <c r="MHT128" s="6"/>
      <c r="MHU128" s="6"/>
      <c r="MHV128" s="6"/>
      <c r="MHW128" s="6"/>
      <c r="MHX128" s="6"/>
      <c r="MHY128" s="6"/>
      <c r="MHZ128" s="6"/>
      <c r="MIA128" s="6"/>
      <c r="MIB128" s="6"/>
      <c r="MIC128" s="6"/>
      <c r="MID128" s="6"/>
      <c r="MIE128" s="6"/>
      <c r="MIF128" s="6"/>
      <c r="MIG128" s="6"/>
      <c r="MIH128" s="6"/>
      <c r="MII128" s="6"/>
      <c r="MIJ128" s="6"/>
      <c r="MIK128" s="6"/>
      <c r="MIL128" s="6"/>
      <c r="MIM128" s="6"/>
      <c r="MIN128" s="6"/>
      <c r="MIO128" s="6"/>
      <c r="MIP128" s="6"/>
      <c r="MIQ128" s="6"/>
      <c r="MIR128" s="6"/>
      <c r="MIS128" s="6"/>
      <c r="MIT128" s="6"/>
      <c r="MIU128" s="6"/>
      <c r="MIV128" s="6"/>
      <c r="MIW128" s="6"/>
      <c r="MIX128" s="6"/>
      <c r="MIY128" s="6"/>
      <c r="MIZ128" s="6"/>
      <c r="MJA128" s="6"/>
      <c r="MJB128" s="6"/>
      <c r="MJC128" s="6"/>
      <c r="MJD128" s="6"/>
      <c r="MJE128" s="6"/>
      <c r="MJF128" s="6"/>
      <c r="MJG128" s="6"/>
      <c r="MJH128" s="6"/>
      <c r="MJI128" s="6"/>
      <c r="MJJ128" s="6"/>
      <c r="MJK128" s="6"/>
      <c r="MJL128" s="6"/>
      <c r="MJM128" s="6"/>
      <c r="MJN128" s="6"/>
      <c r="MJO128" s="6"/>
      <c r="MJP128" s="6"/>
      <c r="MJQ128" s="6"/>
      <c r="MJR128" s="6"/>
      <c r="MJS128" s="6"/>
      <c r="MJT128" s="6"/>
      <c r="MJU128" s="6"/>
      <c r="MJV128" s="6"/>
      <c r="MJW128" s="6"/>
      <c r="MJX128" s="6"/>
      <c r="MJY128" s="6"/>
      <c r="MJZ128" s="6"/>
      <c r="MKA128" s="6"/>
      <c r="MKB128" s="6"/>
      <c r="MKC128" s="6"/>
      <c r="MKD128" s="6"/>
      <c r="MKE128" s="6"/>
      <c r="MKF128" s="6"/>
      <c r="MKG128" s="6"/>
      <c r="MKH128" s="6"/>
      <c r="MKI128" s="6"/>
      <c r="MKJ128" s="6"/>
      <c r="MKK128" s="6"/>
      <c r="MKL128" s="6"/>
      <c r="MKM128" s="6"/>
      <c r="MKN128" s="6"/>
      <c r="MKO128" s="6"/>
      <c r="MKP128" s="6"/>
      <c r="MKQ128" s="6"/>
      <c r="MKR128" s="6"/>
      <c r="MKS128" s="6"/>
      <c r="MKT128" s="6"/>
      <c r="MKU128" s="6"/>
      <c r="MKV128" s="6"/>
      <c r="MKW128" s="6"/>
      <c r="MKX128" s="6"/>
      <c r="MKY128" s="6"/>
      <c r="MKZ128" s="6"/>
      <c r="MLA128" s="6"/>
      <c r="MLB128" s="6"/>
      <c r="MLC128" s="6"/>
      <c r="MLD128" s="6"/>
      <c r="MLE128" s="6"/>
      <c r="MLF128" s="6"/>
      <c r="MLG128" s="6"/>
      <c r="MLH128" s="6"/>
      <c r="MLI128" s="6"/>
      <c r="MLJ128" s="6"/>
      <c r="MLK128" s="6"/>
      <c r="MLL128" s="6"/>
      <c r="MLM128" s="6"/>
      <c r="MLN128" s="6"/>
      <c r="MLO128" s="6"/>
      <c r="MLP128" s="6"/>
      <c r="MLQ128" s="6"/>
      <c r="MLR128" s="6"/>
      <c r="MLS128" s="6"/>
      <c r="MLT128" s="6"/>
      <c r="MLU128" s="6"/>
      <c r="MLV128" s="6"/>
      <c r="MLW128" s="6"/>
      <c r="MLX128" s="6"/>
      <c r="MLY128" s="6"/>
      <c r="MLZ128" s="6"/>
      <c r="MMA128" s="6"/>
      <c r="MMB128" s="6"/>
      <c r="MMC128" s="6"/>
      <c r="MMD128" s="6"/>
      <c r="MME128" s="6"/>
      <c r="MMF128" s="6"/>
      <c r="MMG128" s="6"/>
      <c r="MMH128" s="6"/>
      <c r="MMI128" s="6"/>
      <c r="MMJ128" s="6"/>
      <c r="MMK128" s="6"/>
      <c r="MML128" s="6"/>
      <c r="MMM128" s="6"/>
      <c r="MMN128" s="6"/>
      <c r="MMO128" s="6"/>
      <c r="MMP128" s="6"/>
      <c r="MMQ128" s="6"/>
      <c r="MMR128" s="6"/>
      <c r="MMS128" s="6"/>
      <c r="MMT128" s="6"/>
      <c r="MMU128" s="6"/>
      <c r="MMV128" s="6"/>
      <c r="MMW128" s="6"/>
      <c r="MMX128" s="6"/>
      <c r="MMY128" s="6"/>
      <c r="MMZ128" s="6"/>
      <c r="MNA128" s="6"/>
      <c r="MNB128" s="6"/>
      <c r="MNC128" s="6"/>
      <c r="MND128" s="6"/>
      <c r="MNE128" s="6"/>
      <c r="MNF128" s="6"/>
      <c r="MNG128" s="6"/>
      <c r="MNH128" s="6"/>
      <c r="MNI128" s="6"/>
      <c r="MNJ128" s="6"/>
      <c r="MNK128" s="6"/>
      <c r="MNL128" s="6"/>
      <c r="MNM128" s="6"/>
      <c r="MNN128" s="6"/>
      <c r="MNO128" s="6"/>
      <c r="MNP128" s="6"/>
      <c r="MNQ128" s="6"/>
      <c r="MNR128" s="6"/>
      <c r="MNS128" s="6"/>
      <c r="MNT128" s="6"/>
      <c r="MNU128" s="6"/>
      <c r="MNV128" s="6"/>
      <c r="MNW128" s="6"/>
      <c r="MNX128" s="6"/>
      <c r="MNY128" s="6"/>
      <c r="MNZ128" s="6"/>
      <c r="MOA128" s="6"/>
      <c r="MOB128" s="6"/>
      <c r="MOC128" s="6"/>
      <c r="MOD128" s="6"/>
      <c r="MOE128" s="6"/>
      <c r="MOF128" s="6"/>
      <c r="MOG128" s="6"/>
      <c r="MOH128" s="6"/>
      <c r="MOI128" s="6"/>
      <c r="MOJ128" s="6"/>
      <c r="MOK128" s="6"/>
      <c r="MOL128" s="6"/>
      <c r="MOM128" s="6"/>
      <c r="MON128" s="6"/>
      <c r="MOO128" s="6"/>
      <c r="MOP128" s="6"/>
      <c r="MOQ128" s="6"/>
      <c r="MOR128" s="6"/>
      <c r="MOS128" s="6"/>
      <c r="MOT128" s="6"/>
      <c r="MOU128" s="6"/>
      <c r="MOV128" s="6"/>
      <c r="MOW128" s="6"/>
      <c r="MOX128" s="6"/>
      <c r="MOY128" s="6"/>
      <c r="MOZ128" s="6"/>
      <c r="MPA128" s="6"/>
      <c r="MPB128" s="6"/>
      <c r="MPC128" s="6"/>
      <c r="MPD128" s="6"/>
      <c r="MPE128" s="6"/>
      <c r="MPF128" s="6"/>
      <c r="MPG128" s="6"/>
      <c r="MPH128" s="6"/>
      <c r="MPI128" s="6"/>
      <c r="MPJ128" s="6"/>
      <c r="MPK128" s="6"/>
      <c r="MPL128" s="6"/>
      <c r="MPM128" s="6"/>
      <c r="MPN128" s="6"/>
      <c r="MPO128" s="6"/>
      <c r="MPP128" s="6"/>
      <c r="MPQ128" s="6"/>
      <c r="MPR128" s="6"/>
      <c r="MPS128" s="6"/>
      <c r="MPT128" s="6"/>
      <c r="MPU128" s="6"/>
      <c r="MPV128" s="6"/>
      <c r="MPW128" s="6"/>
      <c r="MPX128" s="6"/>
      <c r="MPY128" s="6"/>
      <c r="MPZ128" s="6"/>
      <c r="MQA128" s="6"/>
      <c r="MQB128" s="6"/>
      <c r="MQC128" s="6"/>
      <c r="MQD128" s="6"/>
      <c r="MQE128" s="6"/>
      <c r="MQF128" s="6"/>
      <c r="MQG128" s="6"/>
      <c r="MQH128" s="6"/>
      <c r="MQI128" s="6"/>
      <c r="MQJ128" s="6"/>
      <c r="MQK128" s="6"/>
      <c r="MQL128" s="6"/>
      <c r="MQM128" s="6"/>
      <c r="MQN128" s="6"/>
      <c r="MQO128" s="6"/>
      <c r="MQP128" s="6"/>
      <c r="MQQ128" s="6"/>
      <c r="MQR128" s="6"/>
      <c r="MQS128" s="6"/>
      <c r="MQT128" s="6"/>
      <c r="MQU128" s="6"/>
      <c r="MQV128" s="6"/>
      <c r="MQW128" s="6"/>
      <c r="MQX128" s="6"/>
      <c r="MQY128" s="6"/>
      <c r="MQZ128" s="6"/>
      <c r="MRA128" s="6"/>
      <c r="MRB128" s="6"/>
      <c r="MRC128" s="6"/>
      <c r="MRD128" s="6"/>
      <c r="MRE128" s="6"/>
      <c r="MRF128" s="6"/>
      <c r="MRG128" s="6"/>
      <c r="MRH128" s="6"/>
      <c r="MRI128" s="6"/>
      <c r="MRJ128" s="6"/>
      <c r="MRK128" s="6"/>
      <c r="MRL128" s="6"/>
      <c r="MRM128" s="6"/>
      <c r="MRN128" s="6"/>
      <c r="MRO128" s="6"/>
      <c r="MRP128" s="6"/>
      <c r="MRQ128" s="6"/>
      <c r="MRR128" s="6"/>
      <c r="MRS128" s="6"/>
      <c r="MRT128" s="6"/>
      <c r="MRU128" s="6"/>
      <c r="MRV128" s="6"/>
      <c r="MRW128" s="6"/>
      <c r="MRX128" s="6"/>
      <c r="MRY128" s="6"/>
      <c r="MRZ128" s="6"/>
      <c r="MSA128" s="6"/>
      <c r="MSB128" s="6"/>
      <c r="MSC128" s="6"/>
      <c r="MSD128" s="6"/>
      <c r="MSE128" s="6"/>
      <c r="MSF128" s="6"/>
      <c r="MSG128" s="6"/>
      <c r="MSH128" s="6"/>
      <c r="MSI128" s="6"/>
      <c r="MSJ128" s="6"/>
      <c r="MSK128" s="6"/>
      <c r="MSL128" s="6"/>
      <c r="MSM128" s="6"/>
      <c r="MSN128" s="6"/>
      <c r="MSO128" s="6"/>
      <c r="MSP128" s="6"/>
      <c r="MSQ128" s="6"/>
      <c r="MSR128" s="6"/>
      <c r="MSS128" s="6"/>
      <c r="MST128" s="6"/>
      <c r="MSU128" s="6"/>
      <c r="MSV128" s="6"/>
      <c r="MSW128" s="6"/>
      <c r="MSX128" s="6"/>
      <c r="MSY128" s="6"/>
      <c r="MSZ128" s="6"/>
      <c r="MTA128" s="6"/>
      <c r="MTB128" s="6"/>
      <c r="MTC128" s="6"/>
      <c r="MTD128" s="6"/>
      <c r="MTE128" s="6"/>
      <c r="MTF128" s="6"/>
      <c r="MTG128" s="6"/>
      <c r="MTH128" s="6"/>
      <c r="MTI128" s="6"/>
      <c r="MTJ128" s="6"/>
      <c r="MTK128" s="6"/>
      <c r="MTL128" s="6"/>
      <c r="MTM128" s="6"/>
      <c r="MTN128" s="6"/>
      <c r="MTO128" s="6"/>
      <c r="MTP128" s="6"/>
      <c r="MTQ128" s="6"/>
      <c r="MTR128" s="6"/>
      <c r="MTS128" s="6"/>
      <c r="MTT128" s="6"/>
      <c r="MTU128" s="6"/>
      <c r="MTV128" s="6"/>
      <c r="MTW128" s="6"/>
      <c r="MTX128" s="6"/>
      <c r="MTY128" s="6"/>
      <c r="MTZ128" s="6"/>
      <c r="MUA128" s="6"/>
      <c r="MUB128" s="6"/>
      <c r="MUC128" s="6"/>
      <c r="MUD128" s="6"/>
      <c r="MUE128" s="6"/>
      <c r="MUF128" s="6"/>
      <c r="MUG128" s="6"/>
      <c r="MUH128" s="6"/>
      <c r="MUI128" s="6"/>
      <c r="MUJ128" s="6"/>
      <c r="MUK128" s="6"/>
      <c r="MUL128" s="6"/>
      <c r="MUM128" s="6"/>
      <c r="MUN128" s="6"/>
      <c r="MUO128" s="6"/>
      <c r="MUP128" s="6"/>
      <c r="MUQ128" s="6"/>
      <c r="MUR128" s="6"/>
      <c r="MUS128" s="6"/>
      <c r="MUT128" s="6"/>
      <c r="MUU128" s="6"/>
      <c r="MUV128" s="6"/>
      <c r="MUW128" s="6"/>
      <c r="MUX128" s="6"/>
      <c r="MUY128" s="6"/>
      <c r="MUZ128" s="6"/>
      <c r="MVA128" s="6"/>
      <c r="MVB128" s="6"/>
      <c r="MVC128" s="6"/>
      <c r="MVD128" s="6"/>
      <c r="MVE128" s="6"/>
      <c r="MVF128" s="6"/>
      <c r="MVG128" s="6"/>
      <c r="MVH128" s="6"/>
      <c r="MVI128" s="6"/>
      <c r="MVJ128" s="6"/>
      <c r="MVK128" s="6"/>
      <c r="MVL128" s="6"/>
      <c r="MVM128" s="6"/>
      <c r="MVN128" s="6"/>
      <c r="MVO128" s="6"/>
      <c r="MVP128" s="6"/>
      <c r="MVQ128" s="6"/>
      <c r="MVR128" s="6"/>
      <c r="MVS128" s="6"/>
      <c r="MVT128" s="6"/>
      <c r="MVU128" s="6"/>
      <c r="MVV128" s="6"/>
      <c r="MVW128" s="6"/>
      <c r="MVX128" s="6"/>
      <c r="MVY128" s="6"/>
      <c r="MVZ128" s="6"/>
      <c r="MWA128" s="6"/>
      <c r="MWB128" s="6"/>
      <c r="MWC128" s="6"/>
      <c r="MWD128" s="6"/>
      <c r="MWE128" s="6"/>
      <c r="MWF128" s="6"/>
      <c r="MWG128" s="6"/>
      <c r="MWH128" s="6"/>
      <c r="MWI128" s="6"/>
      <c r="MWJ128" s="6"/>
      <c r="MWK128" s="6"/>
      <c r="MWL128" s="6"/>
      <c r="MWM128" s="6"/>
      <c r="MWN128" s="6"/>
      <c r="MWO128" s="6"/>
      <c r="MWP128" s="6"/>
      <c r="MWQ128" s="6"/>
      <c r="MWR128" s="6"/>
      <c r="MWS128" s="6"/>
      <c r="MWT128" s="6"/>
      <c r="MWU128" s="6"/>
      <c r="MWV128" s="6"/>
      <c r="MWW128" s="6"/>
      <c r="MWX128" s="6"/>
      <c r="MWY128" s="6"/>
      <c r="MWZ128" s="6"/>
      <c r="MXA128" s="6"/>
      <c r="MXB128" s="6"/>
      <c r="MXC128" s="6"/>
      <c r="MXD128" s="6"/>
      <c r="MXE128" s="6"/>
      <c r="MXF128" s="6"/>
      <c r="MXG128" s="6"/>
      <c r="MXH128" s="6"/>
      <c r="MXI128" s="6"/>
      <c r="MXJ128" s="6"/>
      <c r="MXK128" s="6"/>
      <c r="MXL128" s="6"/>
      <c r="MXM128" s="6"/>
      <c r="MXN128" s="6"/>
      <c r="MXO128" s="6"/>
      <c r="MXP128" s="6"/>
      <c r="MXQ128" s="6"/>
      <c r="MXR128" s="6"/>
      <c r="MXS128" s="6"/>
      <c r="MXT128" s="6"/>
      <c r="MXU128" s="6"/>
      <c r="MXV128" s="6"/>
      <c r="MXW128" s="6"/>
      <c r="MXX128" s="6"/>
      <c r="MXY128" s="6"/>
      <c r="MXZ128" s="6"/>
      <c r="MYA128" s="6"/>
      <c r="MYB128" s="6"/>
      <c r="MYC128" s="6"/>
      <c r="MYD128" s="6"/>
      <c r="MYE128" s="6"/>
      <c r="MYF128" s="6"/>
      <c r="MYG128" s="6"/>
      <c r="MYH128" s="6"/>
      <c r="MYI128" s="6"/>
      <c r="MYJ128" s="6"/>
      <c r="MYK128" s="6"/>
      <c r="MYL128" s="6"/>
      <c r="MYM128" s="6"/>
      <c r="MYN128" s="6"/>
      <c r="MYO128" s="6"/>
      <c r="MYP128" s="6"/>
      <c r="MYQ128" s="6"/>
      <c r="MYR128" s="6"/>
      <c r="MYS128" s="6"/>
      <c r="MYT128" s="6"/>
      <c r="MYU128" s="6"/>
      <c r="MYV128" s="6"/>
      <c r="MYW128" s="6"/>
      <c r="MYX128" s="6"/>
      <c r="MYY128" s="6"/>
      <c r="MYZ128" s="6"/>
      <c r="MZA128" s="6"/>
      <c r="MZB128" s="6"/>
      <c r="MZC128" s="6"/>
      <c r="MZD128" s="6"/>
      <c r="MZE128" s="6"/>
      <c r="MZF128" s="6"/>
      <c r="MZG128" s="6"/>
      <c r="MZH128" s="6"/>
      <c r="MZI128" s="6"/>
      <c r="MZJ128" s="6"/>
      <c r="MZK128" s="6"/>
      <c r="MZL128" s="6"/>
      <c r="MZM128" s="6"/>
      <c r="MZN128" s="6"/>
      <c r="MZO128" s="6"/>
      <c r="MZP128" s="6"/>
      <c r="MZQ128" s="6"/>
      <c r="MZR128" s="6"/>
      <c r="MZS128" s="6"/>
      <c r="MZT128" s="6"/>
      <c r="MZU128" s="6"/>
      <c r="MZV128" s="6"/>
      <c r="MZW128" s="6"/>
      <c r="MZX128" s="6"/>
      <c r="MZY128" s="6"/>
      <c r="MZZ128" s="6"/>
      <c r="NAA128" s="6"/>
      <c r="NAB128" s="6"/>
      <c r="NAC128" s="6"/>
      <c r="NAD128" s="6"/>
      <c r="NAE128" s="6"/>
      <c r="NAF128" s="6"/>
      <c r="NAG128" s="6"/>
      <c r="NAH128" s="6"/>
      <c r="NAI128" s="6"/>
      <c r="NAJ128" s="6"/>
      <c r="NAK128" s="6"/>
      <c r="NAL128" s="6"/>
      <c r="NAM128" s="6"/>
      <c r="NAN128" s="6"/>
      <c r="NAO128" s="6"/>
      <c r="NAP128" s="6"/>
      <c r="NAQ128" s="6"/>
      <c r="NAR128" s="6"/>
      <c r="NAS128" s="6"/>
      <c r="NAT128" s="6"/>
      <c r="NAU128" s="6"/>
      <c r="NAV128" s="6"/>
      <c r="NAW128" s="6"/>
      <c r="NAX128" s="6"/>
      <c r="NAY128" s="6"/>
      <c r="NAZ128" s="6"/>
      <c r="NBA128" s="6"/>
      <c r="NBB128" s="6"/>
      <c r="NBC128" s="6"/>
      <c r="NBD128" s="6"/>
      <c r="NBE128" s="6"/>
      <c r="NBF128" s="6"/>
      <c r="NBG128" s="6"/>
      <c r="NBH128" s="6"/>
      <c r="NBI128" s="6"/>
      <c r="NBJ128" s="6"/>
      <c r="NBK128" s="6"/>
      <c r="NBL128" s="6"/>
      <c r="NBM128" s="6"/>
      <c r="NBN128" s="6"/>
      <c r="NBO128" s="6"/>
      <c r="NBP128" s="6"/>
      <c r="NBQ128" s="6"/>
      <c r="NBR128" s="6"/>
      <c r="NBS128" s="6"/>
      <c r="NBT128" s="6"/>
      <c r="NBU128" s="6"/>
      <c r="NBV128" s="6"/>
      <c r="NBW128" s="6"/>
      <c r="NBX128" s="6"/>
      <c r="NBY128" s="6"/>
      <c r="NBZ128" s="6"/>
      <c r="NCA128" s="6"/>
      <c r="NCB128" s="6"/>
      <c r="NCC128" s="6"/>
      <c r="NCD128" s="6"/>
      <c r="NCE128" s="6"/>
      <c r="NCF128" s="6"/>
      <c r="NCG128" s="6"/>
      <c r="NCH128" s="6"/>
      <c r="NCI128" s="6"/>
      <c r="NCJ128" s="6"/>
      <c r="NCK128" s="6"/>
      <c r="NCL128" s="6"/>
      <c r="NCM128" s="6"/>
      <c r="NCN128" s="6"/>
      <c r="NCO128" s="6"/>
      <c r="NCP128" s="6"/>
      <c r="NCQ128" s="6"/>
      <c r="NCR128" s="6"/>
      <c r="NCS128" s="6"/>
      <c r="NCT128" s="6"/>
      <c r="NCU128" s="6"/>
      <c r="NCV128" s="6"/>
      <c r="NCW128" s="6"/>
      <c r="NCX128" s="6"/>
      <c r="NCY128" s="6"/>
      <c r="NCZ128" s="6"/>
      <c r="NDA128" s="6"/>
      <c r="NDB128" s="6"/>
      <c r="NDC128" s="6"/>
      <c r="NDD128" s="6"/>
      <c r="NDE128" s="6"/>
      <c r="NDF128" s="6"/>
      <c r="NDG128" s="6"/>
      <c r="NDH128" s="6"/>
      <c r="NDI128" s="6"/>
      <c r="NDJ128" s="6"/>
      <c r="NDK128" s="6"/>
      <c r="NDL128" s="6"/>
      <c r="NDM128" s="6"/>
      <c r="NDN128" s="6"/>
      <c r="NDO128" s="6"/>
      <c r="NDP128" s="6"/>
      <c r="NDQ128" s="6"/>
      <c r="NDR128" s="6"/>
      <c r="NDS128" s="6"/>
      <c r="NDT128" s="6"/>
      <c r="NDU128" s="6"/>
      <c r="NDV128" s="6"/>
      <c r="NDW128" s="6"/>
      <c r="NDX128" s="6"/>
      <c r="NDY128" s="6"/>
      <c r="NDZ128" s="6"/>
      <c r="NEA128" s="6"/>
      <c r="NEB128" s="6"/>
      <c r="NEC128" s="6"/>
      <c r="NED128" s="6"/>
      <c r="NEE128" s="6"/>
      <c r="NEF128" s="6"/>
      <c r="NEG128" s="6"/>
      <c r="NEH128" s="6"/>
      <c r="NEI128" s="6"/>
      <c r="NEJ128" s="6"/>
      <c r="NEK128" s="6"/>
      <c r="NEL128" s="6"/>
      <c r="NEM128" s="6"/>
      <c r="NEN128" s="6"/>
      <c r="NEO128" s="6"/>
      <c r="NEP128" s="6"/>
      <c r="NEQ128" s="6"/>
      <c r="NER128" s="6"/>
      <c r="NES128" s="6"/>
      <c r="NET128" s="6"/>
      <c r="NEU128" s="6"/>
      <c r="NEV128" s="6"/>
      <c r="NEW128" s="6"/>
      <c r="NEX128" s="6"/>
      <c r="NEY128" s="6"/>
      <c r="NEZ128" s="6"/>
      <c r="NFA128" s="6"/>
      <c r="NFB128" s="6"/>
      <c r="NFC128" s="6"/>
      <c r="NFD128" s="6"/>
      <c r="NFE128" s="6"/>
      <c r="NFF128" s="6"/>
      <c r="NFG128" s="6"/>
      <c r="NFH128" s="6"/>
      <c r="NFI128" s="6"/>
      <c r="NFJ128" s="6"/>
      <c r="NFK128" s="6"/>
      <c r="NFL128" s="6"/>
      <c r="NFM128" s="6"/>
      <c r="NFN128" s="6"/>
      <c r="NFO128" s="6"/>
      <c r="NFP128" s="6"/>
      <c r="NFQ128" s="6"/>
      <c r="NFR128" s="6"/>
      <c r="NFS128" s="6"/>
      <c r="NFT128" s="6"/>
      <c r="NFU128" s="6"/>
      <c r="NFV128" s="6"/>
      <c r="NFW128" s="6"/>
      <c r="NFX128" s="6"/>
      <c r="NFY128" s="6"/>
      <c r="NFZ128" s="6"/>
      <c r="NGA128" s="6"/>
      <c r="NGB128" s="6"/>
      <c r="NGC128" s="6"/>
      <c r="NGD128" s="6"/>
      <c r="NGE128" s="6"/>
      <c r="NGF128" s="6"/>
      <c r="NGG128" s="6"/>
      <c r="NGH128" s="6"/>
      <c r="NGI128" s="6"/>
      <c r="NGJ128" s="6"/>
      <c r="NGK128" s="6"/>
      <c r="NGL128" s="6"/>
      <c r="NGM128" s="6"/>
      <c r="NGN128" s="6"/>
      <c r="NGO128" s="6"/>
      <c r="NGP128" s="6"/>
      <c r="NGQ128" s="6"/>
      <c r="NGR128" s="6"/>
      <c r="NGS128" s="6"/>
      <c r="NGT128" s="6"/>
      <c r="NGU128" s="6"/>
      <c r="NGV128" s="6"/>
      <c r="NGW128" s="6"/>
      <c r="NGX128" s="6"/>
      <c r="NGY128" s="6"/>
      <c r="NGZ128" s="6"/>
      <c r="NHA128" s="6"/>
      <c r="NHB128" s="6"/>
      <c r="NHC128" s="6"/>
      <c r="NHD128" s="6"/>
      <c r="NHE128" s="6"/>
      <c r="NHF128" s="6"/>
      <c r="NHG128" s="6"/>
      <c r="NHH128" s="6"/>
      <c r="NHI128" s="6"/>
      <c r="NHJ128" s="6"/>
      <c r="NHK128" s="6"/>
      <c r="NHL128" s="6"/>
      <c r="NHM128" s="6"/>
      <c r="NHN128" s="6"/>
      <c r="NHO128" s="6"/>
      <c r="NHP128" s="6"/>
      <c r="NHQ128" s="6"/>
      <c r="NHR128" s="6"/>
      <c r="NHS128" s="6"/>
      <c r="NHT128" s="6"/>
      <c r="NHU128" s="6"/>
      <c r="NHV128" s="6"/>
      <c r="NHW128" s="6"/>
      <c r="NHX128" s="6"/>
      <c r="NHY128" s="6"/>
      <c r="NHZ128" s="6"/>
      <c r="NIA128" s="6"/>
      <c r="NIB128" s="6"/>
      <c r="NIC128" s="6"/>
      <c r="NID128" s="6"/>
      <c r="NIE128" s="6"/>
      <c r="NIF128" s="6"/>
      <c r="NIG128" s="6"/>
      <c r="NIH128" s="6"/>
      <c r="NII128" s="6"/>
      <c r="NIJ128" s="6"/>
      <c r="NIK128" s="6"/>
      <c r="NIL128" s="6"/>
      <c r="NIM128" s="6"/>
      <c r="NIN128" s="6"/>
      <c r="NIO128" s="6"/>
      <c r="NIP128" s="6"/>
      <c r="NIQ128" s="6"/>
      <c r="NIR128" s="6"/>
      <c r="NIS128" s="6"/>
      <c r="NIT128" s="6"/>
      <c r="NIU128" s="6"/>
      <c r="NIV128" s="6"/>
      <c r="NIW128" s="6"/>
      <c r="NIX128" s="6"/>
      <c r="NIY128" s="6"/>
      <c r="NIZ128" s="6"/>
      <c r="NJA128" s="6"/>
      <c r="NJB128" s="6"/>
      <c r="NJC128" s="6"/>
      <c r="NJD128" s="6"/>
      <c r="NJE128" s="6"/>
      <c r="NJF128" s="6"/>
      <c r="NJG128" s="6"/>
      <c r="NJH128" s="6"/>
      <c r="NJI128" s="6"/>
      <c r="NJJ128" s="6"/>
      <c r="NJK128" s="6"/>
      <c r="NJL128" s="6"/>
      <c r="NJM128" s="6"/>
      <c r="NJN128" s="6"/>
      <c r="NJO128" s="6"/>
      <c r="NJP128" s="6"/>
      <c r="NJQ128" s="6"/>
      <c r="NJR128" s="6"/>
      <c r="NJS128" s="6"/>
      <c r="NJT128" s="6"/>
      <c r="NJU128" s="6"/>
      <c r="NJV128" s="6"/>
      <c r="NJW128" s="6"/>
      <c r="NJX128" s="6"/>
      <c r="NJY128" s="6"/>
      <c r="NJZ128" s="6"/>
      <c r="NKA128" s="6"/>
      <c r="NKB128" s="6"/>
      <c r="NKC128" s="6"/>
      <c r="NKD128" s="6"/>
      <c r="NKE128" s="6"/>
      <c r="NKF128" s="6"/>
      <c r="NKG128" s="6"/>
      <c r="NKH128" s="6"/>
      <c r="NKI128" s="6"/>
      <c r="NKJ128" s="6"/>
      <c r="NKK128" s="6"/>
      <c r="NKL128" s="6"/>
      <c r="NKM128" s="6"/>
      <c r="NKN128" s="6"/>
      <c r="NKO128" s="6"/>
      <c r="NKP128" s="6"/>
      <c r="NKQ128" s="6"/>
      <c r="NKR128" s="6"/>
      <c r="NKS128" s="6"/>
      <c r="NKT128" s="6"/>
      <c r="NKU128" s="6"/>
      <c r="NKV128" s="6"/>
      <c r="NKW128" s="6"/>
      <c r="NKX128" s="6"/>
      <c r="NKY128" s="6"/>
      <c r="NKZ128" s="6"/>
      <c r="NLA128" s="6"/>
      <c r="NLB128" s="6"/>
      <c r="NLC128" s="6"/>
      <c r="NLD128" s="6"/>
      <c r="NLE128" s="6"/>
      <c r="NLF128" s="6"/>
      <c r="NLG128" s="6"/>
      <c r="NLH128" s="6"/>
      <c r="NLI128" s="6"/>
      <c r="NLJ128" s="6"/>
      <c r="NLK128" s="6"/>
      <c r="NLL128" s="6"/>
      <c r="NLM128" s="6"/>
      <c r="NLN128" s="6"/>
      <c r="NLO128" s="6"/>
      <c r="NLP128" s="6"/>
      <c r="NLQ128" s="6"/>
      <c r="NLR128" s="6"/>
      <c r="NLS128" s="6"/>
      <c r="NLT128" s="6"/>
      <c r="NLU128" s="6"/>
      <c r="NLV128" s="6"/>
      <c r="NLW128" s="6"/>
      <c r="NLX128" s="6"/>
      <c r="NLY128" s="6"/>
      <c r="NLZ128" s="6"/>
      <c r="NMA128" s="6"/>
      <c r="NMB128" s="6"/>
      <c r="NMC128" s="6"/>
      <c r="NMD128" s="6"/>
      <c r="NME128" s="6"/>
      <c r="NMF128" s="6"/>
      <c r="NMG128" s="6"/>
      <c r="NMH128" s="6"/>
      <c r="NMI128" s="6"/>
      <c r="NMJ128" s="6"/>
      <c r="NMK128" s="6"/>
      <c r="NML128" s="6"/>
      <c r="NMM128" s="6"/>
      <c r="NMN128" s="6"/>
      <c r="NMO128" s="6"/>
      <c r="NMP128" s="6"/>
      <c r="NMQ128" s="6"/>
      <c r="NMR128" s="6"/>
      <c r="NMS128" s="6"/>
      <c r="NMT128" s="6"/>
      <c r="NMU128" s="6"/>
      <c r="NMV128" s="6"/>
      <c r="NMW128" s="6"/>
      <c r="NMX128" s="6"/>
      <c r="NMY128" s="6"/>
      <c r="NMZ128" s="6"/>
      <c r="NNA128" s="6"/>
      <c r="NNB128" s="6"/>
      <c r="NNC128" s="6"/>
      <c r="NND128" s="6"/>
      <c r="NNE128" s="6"/>
      <c r="NNF128" s="6"/>
      <c r="NNG128" s="6"/>
      <c r="NNH128" s="6"/>
      <c r="NNI128" s="6"/>
      <c r="NNJ128" s="6"/>
      <c r="NNK128" s="6"/>
      <c r="NNL128" s="6"/>
      <c r="NNM128" s="6"/>
      <c r="NNN128" s="6"/>
      <c r="NNO128" s="6"/>
      <c r="NNP128" s="6"/>
      <c r="NNQ128" s="6"/>
      <c r="NNR128" s="6"/>
      <c r="NNS128" s="6"/>
      <c r="NNT128" s="6"/>
      <c r="NNU128" s="6"/>
      <c r="NNV128" s="6"/>
      <c r="NNW128" s="6"/>
      <c r="NNX128" s="6"/>
      <c r="NNY128" s="6"/>
      <c r="NNZ128" s="6"/>
      <c r="NOA128" s="6"/>
      <c r="NOB128" s="6"/>
      <c r="NOC128" s="6"/>
      <c r="NOD128" s="6"/>
      <c r="NOE128" s="6"/>
      <c r="NOF128" s="6"/>
      <c r="NOG128" s="6"/>
      <c r="NOH128" s="6"/>
      <c r="NOI128" s="6"/>
      <c r="NOJ128" s="6"/>
      <c r="NOK128" s="6"/>
      <c r="NOL128" s="6"/>
      <c r="NOM128" s="6"/>
      <c r="NON128" s="6"/>
      <c r="NOO128" s="6"/>
      <c r="NOP128" s="6"/>
      <c r="NOQ128" s="6"/>
      <c r="NOR128" s="6"/>
      <c r="NOS128" s="6"/>
      <c r="NOT128" s="6"/>
      <c r="NOU128" s="6"/>
      <c r="NOV128" s="6"/>
      <c r="NOW128" s="6"/>
      <c r="NOX128" s="6"/>
      <c r="NOY128" s="6"/>
      <c r="NOZ128" s="6"/>
      <c r="NPA128" s="6"/>
      <c r="NPB128" s="6"/>
      <c r="NPC128" s="6"/>
      <c r="NPD128" s="6"/>
      <c r="NPE128" s="6"/>
      <c r="NPF128" s="6"/>
      <c r="NPG128" s="6"/>
      <c r="NPH128" s="6"/>
      <c r="NPI128" s="6"/>
      <c r="NPJ128" s="6"/>
      <c r="NPK128" s="6"/>
      <c r="NPL128" s="6"/>
      <c r="NPM128" s="6"/>
      <c r="NPN128" s="6"/>
      <c r="NPO128" s="6"/>
      <c r="NPP128" s="6"/>
      <c r="NPQ128" s="6"/>
      <c r="NPR128" s="6"/>
      <c r="NPS128" s="6"/>
      <c r="NPT128" s="6"/>
      <c r="NPU128" s="6"/>
      <c r="NPV128" s="6"/>
      <c r="NPW128" s="6"/>
      <c r="NPX128" s="6"/>
      <c r="NPY128" s="6"/>
      <c r="NPZ128" s="6"/>
      <c r="NQA128" s="6"/>
      <c r="NQB128" s="6"/>
      <c r="NQC128" s="6"/>
      <c r="NQD128" s="6"/>
      <c r="NQE128" s="6"/>
      <c r="NQF128" s="6"/>
      <c r="NQG128" s="6"/>
      <c r="NQH128" s="6"/>
      <c r="NQI128" s="6"/>
      <c r="NQJ128" s="6"/>
      <c r="NQK128" s="6"/>
      <c r="NQL128" s="6"/>
      <c r="NQM128" s="6"/>
      <c r="NQN128" s="6"/>
      <c r="NQO128" s="6"/>
      <c r="NQP128" s="6"/>
      <c r="NQQ128" s="6"/>
      <c r="NQR128" s="6"/>
      <c r="NQS128" s="6"/>
      <c r="NQT128" s="6"/>
      <c r="NQU128" s="6"/>
      <c r="NQV128" s="6"/>
      <c r="NQW128" s="6"/>
      <c r="NQX128" s="6"/>
      <c r="NQY128" s="6"/>
      <c r="NQZ128" s="6"/>
      <c r="NRA128" s="6"/>
      <c r="NRB128" s="6"/>
      <c r="NRC128" s="6"/>
      <c r="NRD128" s="6"/>
      <c r="NRE128" s="6"/>
      <c r="NRF128" s="6"/>
      <c r="NRG128" s="6"/>
      <c r="NRH128" s="6"/>
      <c r="NRI128" s="6"/>
      <c r="NRJ128" s="6"/>
      <c r="NRK128" s="6"/>
      <c r="NRL128" s="6"/>
      <c r="NRM128" s="6"/>
      <c r="NRN128" s="6"/>
      <c r="NRO128" s="6"/>
      <c r="NRP128" s="6"/>
      <c r="NRQ128" s="6"/>
      <c r="NRR128" s="6"/>
      <c r="NRS128" s="6"/>
      <c r="NRT128" s="6"/>
      <c r="NRU128" s="6"/>
      <c r="NRV128" s="6"/>
      <c r="NRW128" s="6"/>
      <c r="NRX128" s="6"/>
      <c r="NRY128" s="6"/>
      <c r="NRZ128" s="6"/>
      <c r="NSA128" s="6"/>
      <c r="NSB128" s="6"/>
      <c r="NSC128" s="6"/>
      <c r="NSD128" s="6"/>
      <c r="NSE128" s="6"/>
      <c r="NSF128" s="6"/>
      <c r="NSG128" s="6"/>
      <c r="NSH128" s="6"/>
      <c r="NSI128" s="6"/>
      <c r="NSJ128" s="6"/>
      <c r="NSK128" s="6"/>
      <c r="NSL128" s="6"/>
      <c r="NSM128" s="6"/>
      <c r="NSN128" s="6"/>
      <c r="NSO128" s="6"/>
      <c r="NSP128" s="6"/>
      <c r="NSQ128" s="6"/>
      <c r="NSR128" s="6"/>
      <c r="NSS128" s="6"/>
      <c r="NST128" s="6"/>
      <c r="NSU128" s="6"/>
      <c r="NSV128" s="6"/>
      <c r="NSW128" s="6"/>
      <c r="NSX128" s="6"/>
      <c r="NSY128" s="6"/>
      <c r="NSZ128" s="6"/>
      <c r="NTA128" s="6"/>
      <c r="NTB128" s="6"/>
      <c r="NTC128" s="6"/>
      <c r="NTD128" s="6"/>
      <c r="NTE128" s="6"/>
      <c r="NTF128" s="6"/>
      <c r="NTG128" s="6"/>
      <c r="NTH128" s="6"/>
      <c r="NTI128" s="6"/>
      <c r="NTJ128" s="6"/>
      <c r="NTK128" s="6"/>
      <c r="NTL128" s="6"/>
      <c r="NTM128" s="6"/>
      <c r="NTN128" s="6"/>
      <c r="NTO128" s="6"/>
      <c r="NTP128" s="6"/>
      <c r="NTQ128" s="6"/>
      <c r="NTR128" s="6"/>
      <c r="NTS128" s="6"/>
      <c r="NTT128" s="6"/>
      <c r="NTU128" s="6"/>
      <c r="NTV128" s="6"/>
      <c r="NTW128" s="6"/>
      <c r="NTX128" s="6"/>
      <c r="NTY128" s="6"/>
      <c r="NTZ128" s="6"/>
      <c r="NUA128" s="6"/>
      <c r="NUB128" s="6"/>
      <c r="NUC128" s="6"/>
      <c r="NUD128" s="6"/>
      <c r="NUE128" s="6"/>
      <c r="NUF128" s="6"/>
      <c r="NUG128" s="6"/>
      <c r="NUH128" s="6"/>
      <c r="NUI128" s="6"/>
      <c r="NUJ128" s="6"/>
      <c r="NUK128" s="6"/>
      <c r="NUL128" s="6"/>
      <c r="NUM128" s="6"/>
      <c r="NUN128" s="6"/>
      <c r="NUO128" s="6"/>
      <c r="NUP128" s="6"/>
      <c r="NUQ128" s="6"/>
      <c r="NUR128" s="6"/>
      <c r="NUS128" s="6"/>
      <c r="NUT128" s="6"/>
      <c r="NUU128" s="6"/>
      <c r="NUV128" s="6"/>
      <c r="NUW128" s="6"/>
      <c r="NUX128" s="6"/>
      <c r="NUY128" s="6"/>
      <c r="NUZ128" s="6"/>
      <c r="NVA128" s="6"/>
      <c r="NVB128" s="6"/>
      <c r="NVC128" s="6"/>
      <c r="NVD128" s="6"/>
      <c r="NVE128" s="6"/>
      <c r="NVF128" s="6"/>
      <c r="NVG128" s="6"/>
      <c r="NVH128" s="6"/>
      <c r="NVI128" s="6"/>
      <c r="NVJ128" s="6"/>
      <c r="NVK128" s="6"/>
      <c r="NVL128" s="6"/>
      <c r="NVM128" s="6"/>
      <c r="NVN128" s="6"/>
      <c r="NVO128" s="6"/>
      <c r="NVP128" s="6"/>
      <c r="NVQ128" s="6"/>
      <c r="NVR128" s="6"/>
      <c r="NVS128" s="6"/>
      <c r="NVT128" s="6"/>
      <c r="NVU128" s="6"/>
      <c r="NVV128" s="6"/>
      <c r="NVW128" s="6"/>
      <c r="NVX128" s="6"/>
      <c r="NVY128" s="6"/>
      <c r="NVZ128" s="6"/>
      <c r="NWA128" s="6"/>
      <c r="NWB128" s="6"/>
      <c r="NWC128" s="6"/>
      <c r="NWD128" s="6"/>
      <c r="NWE128" s="6"/>
      <c r="NWF128" s="6"/>
      <c r="NWG128" s="6"/>
      <c r="NWH128" s="6"/>
      <c r="NWI128" s="6"/>
      <c r="NWJ128" s="6"/>
      <c r="NWK128" s="6"/>
      <c r="NWL128" s="6"/>
      <c r="NWM128" s="6"/>
      <c r="NWN128" s="6"/>
      <c r="NWO128" s="6"/>
      <c r="NWP128" s="6"/>
      <c r="NWQ128" s="6"/>
      <c r="NWR128" s="6"/>
      <c r="NWS128" s="6"/>
      <c r="NWT128" s="6"/>
      <c r="NWU128" s="6"/>
      <c r="NWV128" s="6"/>
      <c r="NWW128" s="6"/>
      <c r="NWX128" s="6"/>
      <c r="NWY128" s="6"/>
      <c r="NWZ128" s="6"/>
      <c r="NXA128" s="6"/>
      <c r="NXB128" s="6"/>
      <c r="NXC128" s="6"/>
      <c r="NXD128" s="6"/>
      <c r="NXE128" s="6"/>
      <c r="NXF128" s="6"/>
      <c r="NXG128" s="6"/>
      <c r="NXH128" s="6"/>
      <c r="NXI128" s="6"/>
      <c r="NXJ128" s="6"/>
      <c r="NXK128" s="6"/>
      <c r="NXL128" s="6"/>
      <c r="NXM128" s="6"/>
      <c r="NXN128" s="6"/>
      <c r="NXO128" s="6"/>
      <c r="NXP128" s="6"/>
      <c r="NXQ128" s="6"/>
      <c r="NXR128" s="6"/>
      <c r="NXS128" s="6"/>
      <c r="NXT128" s="6"/>
      <c r="NXU128" s="6"/>
      <c r="NXV128" s="6"/>
      <c r="NXW128" s="6"/>
      <c r="NXX128" s="6"/>
      <c r="NXY128" s="6"/>
      <c r="NXZ128" s="6"/>
      <c r="NYA128" s="6"/>
      <c r="NYB128" s="6"/>
      <c r="NYC128" s="6"/>
      <c r="NYD128" s="6"/>
      <c r="NYE128" s="6"/>
      <c r="NYF128" s="6"/>
      <c r="NYG128" s="6"/>
      <c r="NYH128" s="6"/>
      <c r="NYI128" s="6"/>
      <c r="NYJ128" s="6"/>
      <c r="NYK128" s="6"/>
      <c r="NYL128" s="6"/>
      <c r="NYM128" s="6"/>
      <c r="NYN128" s="6"/>
      <c r="NYO128" s="6"/>
      <c r="NYP128" s="6"/>
      <c r="NYQ128" s="6"/>
      <c r="NYR128" s="6"/>
      <c r="NYS128" s="6"/>
      <c r="NYT128" s="6"/>
      <c r="NYU128" s="6"/>
      <c r="NYV128" s="6"/>
      <c r="NYW128" s="6"/>
      <c r="NYX128" s="6"/>
      <c r="NYY128" s="6"/>
      <c r="NYZ128" s="6"/>
      <c r="NZA128" s="6"/>
      <c r="NZB128" s="6"/>
      <c r="NZC128" s="6"/>
      <c r="NZD128" s="6"/>
      <c r="NZE128" s="6"/>
      <c r="NZF128" s="6"/>
      <c r="NZG128" s="6"/>
      <c r="NZH128" s="6"/>
      <c r="NZI128" s="6"/>
      <c r="NZJ128" s="6"/>
      <c r="NZK128" s="6"/>
      <c r="NZL128" s="6"/>
      <c r="NZM128" s="6"/>
      <c r="NZN128" s="6"/>
      <c r="NZO128" s="6"/>
      <c r="NZP128" s="6"/>
      <c r="NZQ128" s="6"/>
      <c r="NZR128" s="6"/>
      <c r="NZS128" s="6"/>
      <c r="NZT128" s="6"/>
      <c r="NZU128" s="6"/>
      <c r="NZV128" s="6"/>
      <c r="NZW128" s="6"/>
      <c r="NZX128" s="6"/>
      <c r="NZY128" s="6"/>
      <c r="NZZ128" s="6"/>
      <c r="OAA128" s="6"/>
      <c r="OAB128" s="6"/>
      <c r="OAC128" s="6"/>
      <c r="OAD128" s="6"/>
      <c r="OAE128" s="6"/>
      <c r="OAF128" s="6"/>
      <c r="OAG128" s="6"/>
      <c r="OAH128" s="6"/>
      <c r="OAI128" s="6"/>
      <c r="OAJ128" s="6"/>
      <c r="OAK128" s="6"/>
      <c r="OAL128" s="6"/>
      <c r="OAM128" s="6"/>
      <c r="OAN128" s="6"/>
      <c r="OAO128" s="6"/>
      <c r="OAP128" s="6"/>
      <c r="OAQ128" s="6"/>
      <c r="OAR128" s="6"/>
      <c r="OAS128" s="6"/>
      <c r="OAT128" s="6"/>
      <c r="OAU128" s="6"/>
      <c r="OAV128" s="6"/>
      <c r="OAW128" s="6"/>
      <c r="OAX128" s="6"/>
      <c r="OAY128" s="6"/>
      <c r="OAZ128" s="6"/>
      <c r="OBA128" s="6"/>
      <c r="OBB128" s="6"/>
      <c r="OBC128" s="6"/>
      <c r="OBD128" s="6"/>
      <c r="OBE128" s="6"/>
      <c r="OBF128" s="6"/>
      <c r="OBG128" s="6"/>
      <c r="OBH128" s="6"/>
      <c r="OBI128" s="6"/>
      <c r="OBJ128" s="6"/>
      <c r="OBK128" s="6"/>
      <c r="OBL128" s="6"/>
      <c r="OBM128" s="6"/>
      <c r="OBN128" s="6"/>
      <c r="OBO128" s="6"/>
      <c r="OBP128" s="6"/>
      <c r="OBQ128" s="6"/>
      <c r="OBR128" s="6"/>
      <c r="OBS128" s="6"/>
      <c r="OBT128" s="6"/>
      <c r="OBU128" s="6"/>
      <c r="OBV128" s="6"/>
      <c r="OBW128" s="6"/>
      <c r="OBX128" s="6"/>
      <c r="OBY128" s="6"/>
      <c r="OBZ128" s="6"/>
      <c r="OCA128" s="6"/>
      <c r="OCB128" s="6"/>
      <c r="OCC128" s="6"/>
      <c r="OCD128" s="6"/>
      <c r="OCE128" s="6"/>
      <c r="OCF128" s="6"/>
      <c r="OCG128" s="6"/>
      <c r="OCH128" s="6"/>
      <c r="OCI128" s="6"/>
      <c r="OCJ128" s="6"/>
      <c r="OCK128" s="6"/>
      <c r="OCL128" s="6"/>
      <c r="OCM128" s="6"/>
      <c r="OCN128" s="6"/>
      <c r="OCO128" s="6"/>
      <c r="OCP128" s="6"/>
      <c r="OCQ128" s="6"/>
      <c r="OCR128" s="6"/>
      <c r="OCS128" s="6"/>
      <c r="OCT128" s="6"/>
      <c r="OCU128" s="6"/>
      <c r="OCV128" s="6"/>
      <c r="OCW128" s="6"/>
      <c r="OCX128" s="6"/>
      <c r="OCY128" s="6"/>
      <c r="OCZ128" s="6"/>
      <c r="ODA128" s="6"/>
      <c r="ODB128" s="6"/>
      <c r="ODC128" s="6"/>
      <c r="ODD128" s="6"/>
      <c r="ODE128" s="6"/>
      <c r="ODF128" s="6"/>
      <c r="ODG128" s="6"/>
      <c r="ODH128" s="6"/>
      <c r="ODI128" s="6"/>
      <c r="ODJ128" s="6"/>
      <c r="ODK128" s="6"/>
      <c r="ODL128" s="6"/>
      <c r="ODM128" s="6"/>
      <c r="ODN128" s="6"/>
      <c r="ODO128" s="6"/>
      <c r="ODP128" s="6"/>
      <c r="ODQ128" s="6"/>
      <c r="ODR128" s="6"/>
      <c r="ODS128" s="6"/>
      <c r="ODT128" s="6"/>
      <c r="ODU128" s="6"/>
      <c r="ODV128" s="6"/>
      <c r="ODW128" s="6"/>
      <c r="ODX128" s="6"/>
      <c r="ODY128" s="6"/>
      <c r="ODZ128" s="6"/>
      <c r="OEA128" s="6"/>
      <c r="OEB128" s="6"/>
      <c r="OEC128" s="6"/>
      <c r="OED128" s="6"/>
      <c r="OEE128" s="6"/>
      <c r="OEF128" s="6"/>
      <c r="OEG128" s="6"/>
      <c r="OEH128" s="6"/>
      <c r="OEI128" s="6"/>
      <c r="OEJ128" s="6"/>
      <c r="OEK128" s="6"/>
      <c r="OEL128" s="6"/>
      <c r="OEM128" s="6"/>
      <c r="OEN128" s="6"/>
      <c r="OEO128" s="6"/>
      <c r="OEP128" s="6"/>
      <c r="OEQ128" s="6"/>
      <c r="OER128" s="6"/>
      <c r="OES128" s="6"/>
      <c r="OET128" s="6"/>
      <c r="OEU128" s="6"/>
      <c r="OEV128" s="6"/>
      <c r="OEW128" s="6"/>
      <c r="OEX128" s="6"/>
      <c r="OEY128" s="6"/>
      <c r="OEZ128" s="6"/>
      <c r="OFA128" s="6"/>
      <c r="OFB128" s="6"/>
      <c r="OFC128" s="6"/>
      <c r="OFD128" s="6"/>
      <c r="OFE128" s="6"/>
      <c r="OFF128" s="6"/>
      <c r="OFG128" s="6"/>
      <c r="OFH128" s="6"/>
      <c r="OFI128" s="6"/>
      <c r="OFJ128" s="6"/>
      <c r="OFK128" s="6"/>
      <c r="OFL128" s="6"/>
      <c r="OFM128" s="6"/>
      <c r="OFN128" s="6"/>
      <c r="OFO128" s="6"/>
      <c r="OFP128" s="6"/>
      <c r="OFQ128" s="6"/>
      <c r="OFR128" s="6"/>
      <c r="OFS128" s="6"/>
      <c r="OFT128" s="6"/>
      <c r="OFU128" s="6"/>
      <c r="OFV128" s="6"/>
      <c r="OFW128" s="6"/>
      <c r="OFX128" s="6"/>
      <c r="OFY128" s="6"/>
      <c r="OFZ128" s="6"/>
      <c r="OGA128" s="6"/>
      <c r="OGB128" s="6"/>
      <c r="OGC128" s="6"/>
      <c r="OGD128" s="6"/>
      <c r="OGE128" s="6"/>
      <c r="OGF128" s="6"/>
      <c r="OGG128" s="6"/>
      <c r="OGH128" s="6"/>
      <c r="OGI128" s="6"/>
      <c r="OGJ128" s="6"/>
      <c r="OGK128" s="6"/>
      <c r="OGL128" s="6"/>
      <c r="OGM128" s="6"/>
      <c r="OGN128" s="6"/>
      <c r="OGO128" s="6"/>
      <c r="OGP128" s="6"/>
      <c r="OGQ128" s="6"/>
      <c r="OGR128" s="6"/>
      <c r="OGS128" s="6"/>
      <c r="OGT128" s="6"/>
      <c r="OGU128" s="6"/>
      <c r="OGV128" s="6"/>
      <c r="OGW128" s="6"/>
      <c r="OGX128" s="6"/>
      <c r="OGY128" s="6"/>
      <c r="OGZ128" s="6"/>
      <c r="OHA128" s="6"/>
      <c r="OHB128" s="6"/>
      <c r="OHC128" s="6"/>
      <c r="OHD128" s="6"/>
      <c r="OHE128" s="6"/>
      <c r="OHF128" s="6"/>
      <c r="OHG128" s="6"/>
      <c r="OHH128" s="6"/>
      <c r="OHI128" s="6"/>
      <c r="OHJ128" s="6"/>
      <c r="OHK128" s="6"/>
      <c r="OHL128" s="6"/>
      <c r="OHM128" s="6"/>
      <c r="OHN128" s="6"/>
      <c r="OHO128" s="6"/>
      <c r="OHP128" s="6"/>
      <c r="OHQ128" s="6"/>
      <c r="OHR128" s="6"/>
      <c r="OHS128" s="6"/>
      <c r="OHT128" s="6"/>
      <c r="OHU128" s="6"/>
      <c r="OHV128" s="6"/>
      <c r="OHW128" s="6"/>
      <c r="OHX128" s="6"/>
      <c r="OHY128" s="6"/>
      <c r="OHZ128" s="6"/>
      <c r="OIA128" s="6"/>
      <c r="OIB128" s="6"/>
      <c r="OIC128" s="6"/>
      <c r="OID128" s="6"/>
      <c r="OIE128" s="6"/>
      <c r="OIF128" s="6"/>
      <c r="OIG128" s="6"/>
      <c r="OIH128" s="6"/>
      <c r="OII128" s="6"/>
      <c r="OIJ128" s="6"/>
      <c r="OIK128" s="6"/>
      <c r="OIL128" s="6"/>
      <c r="OIM128" s="6"/>
      <c r="OIN128" s="6"/>
      <c r="OIO128" s="6"/>
      <c r="OIP128" s="6"/>
      <c r="OIQ128" s="6"/>
      <c r="OIR128" s="6"/>
      <c r="OIS128" s="6"/>
      <c r="OIT128" s="6"/>
      <c r="OIU128" s="6"/>
      <c r="OIV128" s="6"/>
      <c r="OIW128" s="6"/>
      <c r="OIX128" s="6"/>
      <c r="OIY128" s="6"/>
      <c r="OIZ128" s="6"/>
      <c r="OJA128" s="6"/>
      <c r="OJB128" s="6"/>
      <c r="OJC128" s="6"/>
      <c r="OJD128" s="6"/>
      <c r="OJE128" s="6"/>
      <c r="OJF128" s="6"/>
      <c r="OJG128" s="6"/>
      <c r="OJH128" s="6"/>
      <c r="OJI128" s="6"/>
      <c r="OJJ128" s="6"/>
      <c r="OJK128" s="6"/>
      <c r="OJL128" s="6"/>
      <c r="OJM128" s="6"/>
      <c r="OJN128" s="6"/>
      <c r="OJO128" s="6"/>
      <c r="OJP128" s="6"/>
      <c r="OJQ128" s="6"/>
      <c r="OJR128" s="6"/>
      <c r="OJS128" s="6"/>
      <c r="OJT128" s="6"/>
      <c r="OJU128" s="6"/>
      <c r="OJV128" s="6"/>
      <c r="OJW128" s="6"/>
      <c r="OJX128" s="6"/>
      <c r="OJY128" s="6"/>
      <c r="OJZ128" s="6"/>
      <c r="OKA128" s="6"/>
      <c r="OKB128" s="6"/>
      <c r="OKC128" s="6"/>
      <c r="OKD128" s="6"/>
      <c r="OKE128" s="6"/>
      <c r="OKF128" s="6"/>
      <c r="OKG128" s="6"/>
      <c r="OKH128" s="6"/>
      <c r="OKI128" s="6"/>
      <c r="OKJ128" s="6"/>
      <c r="OKK128" s="6"/>
      <c r="OKL128" s="6"/>
      <c r="OKM128" s="6"/>
      <c r="OKN128" s="6"/>
      <c r="OKO128" s="6"/>
      <c r="OKP128" s="6"/>
      <c r="OKQ128" s="6"/>
      <c r="OKR128" s="6"/>
      <c r="OKS128" s="6"/>
      <c r="OKT128" s="6"/>
      <c r="OKU128" s="6"/>
      <c r="OKV128" s="6"/>
      <c r="OKW128" s="6"/>
      <c r="OKX128" s="6"/>
      <c r="OKY128" s="6"/>
      <c r="OKZ128" s="6"/>
      <c r="OLA128" s="6"/>
      <c r="OLB128" s="6"/>
      <c r="OLC128" s="6"/>
      <c r="OLD128" s="6"/>
      <c r="OLE128" s="6"/>
      <c r="OLF128" s="6"/>
      <c r="OLG128" s="6"/>
      <c r="OLH128" s="6"/>
      <c r="OLI128" s="6"/>
      <c r="OLJ128" s="6"/>
      <c r="OLK128" s="6"/>
      <c r="OLL128" s="6"/>
      <c r="OLM128" s="6"/>
      <c r="OLN128" s="6"/>
      <c r="OLO128" s="6"/>
      <c r="OLP128" s="6"/>
      <c r="OLQ128" s="6"/>
      <c r="OLR128" s="6"/>
      <c r="OLS128" s="6"/>
      <c r="OLT128" s="6"/>
      <c r="OLU128" s="6"/>
      <c r="OLV128" s="6"/>
      <c r="OLW128" s="6"/>
      <c r="OLX128" s="6"/>
      <c r="OLY128" s="6"/>
      <c r="OLZ128" s="6"/>
      <c r="OMA128" s="6"/>
      <c r="OMB128" s="6"/>
      <c r="OMC128" s="6"/>
      <c r="OMD128" s="6"/>
      <c r="OME128" s="6"/>
      <c r="OMF128" s="6"/>
      <c r="OMG128" s="6"/>
      <c r="OMH128" s="6"/>
      <c r="OMI128" s="6"/>
      <c r="OMJ128" s="6"/>
      <c r="OMK128" s="6"/>
      <c r="OML128" s="6"/>
      <c r="OMM128" s="6"/>
      <c r="OMN128" s="6"/>
      <c r="OMO128" s="6"/>
      <c r="OMP128" s="6"/>
      <c r="OMQ128" s="6"/>
      <c r="OMR128" s="6"/>
      <c r="OMS128" s="6"/>
      <c r="OMT128" s="6"/>
      <c r="OMU128" s="6"/>
      <c r="OMV128" s="6"/>
      <c r="OMW128" s="6"/>
      <c r="OMX128" s="6"/>
      <c r="OMY128" s="6"/>
      <c r="OMZ128" s="6"/>
      <c r="ONA128" s="6"/>
      <c r="ONB128" s="6"/>
      <c r="ONC128" s="6"/>
      <c r="OND128" s="6"/>
      <c r="ONE128" s="6"/>
      <c r="ONF128" s="6"/>
      <c r="ONG128" s="6"/>
      <c r="ONH128" s="6"/>
      <c r="ONI128" s="6"/>
      <c r="ONJ128" s="6"/>
      <c r="ONK128" s="6"/>
      <c r="ONL128" s="6"/>
      <c r="ONM128" s="6"/>
      <c r="ONN128" s="6"/>
      <c r="ONO128" s="6"/>
      <c r="ONP128" s="6"/>
      <c r="ONQ128" s="6"/>
      <c r="ONR128" s="6"/>
      <c r="ONS128" s="6"/>
      <c r="ONT128" s="6"/>
      <c r="ONU128" s="6"/>
      <c r="ONV128" s="6"/>
      <c r="ONW128" s="6"/>
      <c r="ONX128" s="6"/>
      <c r="ONY128" s="6"/>
      <c r="ONZ128" s="6"/>
      <c r="OOA128" s="6"/>
      <c r="OOB128" s="6"/>
      <c r="OOC128" s="6"/>
      <c r="OOD128" s="6"/>
      <c r="OOE128" s="6"/>
      <c r="OOF128" s="6"/>
      <c r="OOG128" s="6"/>
      <c r="OOH128" s="6"/>
      <c r="OOI128" s="6"/>
      <c r="OOJ128" s="6"/>
      <c r="OOK128" s="6"/>
      <c r="OOL128" s="6"/>
      <c r="OOM128" s="6"/>
      <c r="OON128" s="6"/>
      <c r="OOO128" s="6"/>
      <c r="OOP128" s="6"/>
      <c r="OOQ128" s="6"/>
      <c r="OOR128" s="6"/>
      <c r="OOS128" s="6"/>
      <c r="OOT128" s="6"/>
      <c r="OOU128" s="6"/>
      <c r="OOV128" s="6"/>
      <c r="OOW128" s="6"/>
      <c r="OOX128" s="6"/>
      <c r="OOY128" s="6"/>
      <c r="OOZ128" s="6"/>
      <c r="OPA128" s="6"/>
      <c r="OPB128" s="6"/>
      <c r="OPC128" s="6"/>
      <c r="OPD128" s="6"/>
      <c r="OPE128" s="6"/>
      <c r="OPF128" s="6"/>
      <c r="OPG128" s="6"/>
      <c r="OPH128" s="6"/>
      <c r="OPI128" s="6"/>
      <c r="OPJ128" s="6"/>
      <c r="OPK128" s="6"/>
      <c r="OPL128" s="6"/>
      <c r="OPM128" s="6"/>
      <c r="OPN128" s="6"/>
      <c r="OPO128" s="6"/>
      <c r="OPP128" s="6"/>
      <c r="OPQ128" s="6"/>
      <c r="OPR128" s="6"/>
      <c r="OPS128" s="6"/>
      <c r="OPT128" s="6"/>
      <c r="OPU128" s="6"/>
      <c r="OPV128" s="6"/>
      <c r="OPW128" s="6"/>
      <c r="OPX128" s="6"/>
      <c r="OPY128" s="6"/>
      <c r="OPZ128" s="6"/>
      <c r="OQA128" s="6"/>
      <c r="OQB128" s="6"/>
      <c r="OQC128" s="6"/>
      <c r="OQD128" s="6"/>
      <c r="OQE128" s="6"/>
      <c r="OQF128" s="6"/>
      <c r="OQG128" s="6"/>
      <c r="OQH128" s="6"/>
      <c r="OQI128" s="6"/>
      <c r="OQJ128" s="6"/>
      <c r="OQK128" s="6"/>
      <c r="OQL128" s="6"/>
      <c r="OQM128" s="6"/>
      <c r="OQN128" s="6"/>
      <c r="OQO128" s="6"/>
      <c r="OQP128" s="6"/>
      <c r="OQQ128" s="6"/>
      <c r="OQR128" s="6"/>
      <c r="OQS128" s="6"/>
      <c r="OQT128" s="6"/>
      <c r="OQU128" s="6"/>
      <c r="OQV128" s="6"/>
      <c r="OQW128" s="6"/>
      <c r="OQX128" s="6"/>
      <c r="OQY128" s="6"/>
      <c r="OQZ128" s="6"/>
      <c r="ORA128" s="6"/>
      <c r="ORB128" s="6"/>
      <c r="ORC128" s="6"/>
      <c r="ORD128" s="6"/>
      <c r="ORE128" s="6"/>
      <c r="ORF128" s="6"/>
      <c r="ORG128" s="6"/>
      <c r="ORH128" s="6"/>
      <c r="ORI128" s="6"/>
      <c r="ORJ128" s="6"/>
      <c r="ORK128" s="6"/>
      <c r="ORL128" s="6"/>
      <c r="ORM128" s="6"/>
      <c r="ORN128" s="6"/>
      <c r="ORO128" s="6"/>
      <c r="ORP128" s="6"/>
      <c r="ORQ128" s="6"/>
      <c r="ORR128" s="6"/>
      <c r="ORS128" s="6"/>
      <c r="ORT128" s="6"/>
      <c r="ORU128" s="6"/>
      <c r="ORV128" s="6"/>
      <c r="ORW128" s="6"/>
      <c r="ORX128" s="6"/>
      <c r="ORY128" s="6"/>
      <c r="ORZ128" s="6"/>
      <c r="OSA128" s="6"/>
      <c r="OSB128" s="6"/>
      <c r="OSC128" s="6"/>
      <c r="OSD128" s="6"/>
      <c r="OSE128" s="6"/>
      <c r="OSF128" s="6"/>
      <c r="OSG128" s="6"/>
      <c r="OSH128" s="6"/>
      <c r="OSI128" s="6"/>
      <c r="OSJ128" s="6"/>
      <c r="OSK128" s="6"/>
      <c r="OSL128" s="6"/>
      <c r="OSM128" s="6"/>
      <c r="OSN128" s="6"/>
      <c r="OSO128" s="6"/>
      <c r="OSP128" s="6"/>
      <c r="OSQ128" s="6"/>
      <c r="OSR128" s="6"/>
      <c r="OSS128" s="6"/>
      <c r="OST128" s="6"/>
      <c r="OSU128" s="6"/>
      <c r="OSV128" s="6"/>
      <c r="OSW128" s="6"/>
      <c r="OSX128" s="6"/>
      <c r="OSY128" s="6"/>
      <c r="OSZ128" s="6"/>
      <c r="OTA128" s="6"/>
      <c r="OTB128" s="6"/>
      <c r="OTC128" s="6"/>
      <c r="OTD128" s="6"/>
      <c r="OTE128" s="6"/>
      <c r="OTF128" s="6"/>
      <c r="OTG128" s="6"/>
      <c r="OTH128" s="6"/>
      <c r="OTI128" s="6"/>
      <c r="OTJ128" s="6"/>
      <c r="OTK128" s="6"/>
      <c r="OTL128" s="6"/>
      <c r="OTM128" s="6"/>
      <c r="OTN128" s="6"/>
      <c r="OTO128" s="6"/>
      <c r="OTP128" s="6"/>
      <c r="OTQ128" s="6"/>
      <c r="OTR128" s="6"/>
      <c r="OTS128" s="6"/>
      <c r="OTT128" s="6"/>
      <c r="OTU128" s="6"/>
      <c r="OTV128" s="6"/>
      <c r="OTW128" s="6"/>
      <c r="OTX128" s="6"/>
      <c r="OTY128" s="6"/>
      <c r="OTZ128" s="6"/>
      <c r="OUA128" s="6"/>
      <c r="OUB128" s="6"/>
      <c r="OUC128" s="6"/>
      <c r="OUD128" s="6"/>
      <c r="OUE128" s="6"/>
      <c r="OUF128" s="6"/>
      <c r="OUG128" s="6"/>
      <c r="OUH128" s="6"/>
      <c r="OUI128" s="6"/>
      <c r="OUJ128" s="6"/>
      <c r="OUK128" s="6"/>
      <c r="OUL128" s="6"/>
      <c r="OUM128" s="6"/>
      <c r="OUN128" s="6"/>
      <c r="OUO128" s="6"/>
      <c r="OUP128" s="6"/>
      <c r="OUQ128" s="6"/>
      <c r="OUR128" s="6"/>
      <c r="OUS128" s="6"/>
      <c r="OUT128" s="6"/>
      <c r="OUU128" s="6"/>
      <c r="OUV128" s="6"/>
      <c r="OUW128" s="6"/>
      <c r="OUX128" s="6"/>
      <c r="OUY128" s="6"/>
      <c r="OUZ128" s="6"/>
      <c r="OVA128" s="6"/>
      <c r="OVB128" s="6"/>
      <c r="OVC128" s="6"/>
      <c r="OVD128" s="6"/>
      <c r="OVE128" s="6"/>
      <c r="OVF128" s="6"/>
      <c r="OVG128" s="6"/>
      <c r="OVH128" s="6"/>
      <c r="OVI128" s="6"/>
      <c r="OVJ128" s="6"/>
      <c r="OVK128" s="6"/>
      <c r="OVL128" s="6"/>
      <c r="OVM128" s="6"/>
      <c r="OVN128" s="6"/>
      <c r="OVO128" s="6"/>
      <c r="OVP128" s="6"/>
      <c r="OVQ128" s="6"/>
      <c r="OVR128" s="6"/>
      <c r="OVS128" s="6"/>
      <c r="OVT128" s="6"/>
      <c r="OVU128" s="6"/>
      <c r="OVV128" s="6"/>
      <c r="OVW128" s="6"/>
      <c r="OVX128" s="6"/>
      <c r="OVY128" s="6"/>
      <c r="OVZ128" s="6"/>
      <c r="OWA128" s="6"/>
      <c r="OWB128" s="6"/>
      <c r="OWC128" s="6"/>
      <c r="OWD128" s="6"/>
      <c r="OWE128" s="6"/>
      <c r="OWF128" s="6"/>
      <c r="OWG128" s="6"/>
      <c r="OWH128" s="6"/>
      <c r="OWI128" s="6"/>
      <c r="OWJ128" s="6"/>
      <c r="OWK128" s="6"/>
      <c r="OWL128" s="6"/>
      <c r="OWM128" s="6"/>
      <c r="OWN128" s="6"/>
      <c r="OWO128" s="6"/>
      <c r="OWP128" s="6"/>
      <c r="OWQ128" s="6"/>
      <c r="OWR128" s="6"/>
      <c r="OWS128" s="6"/>
      <c r="OWT128" s="6"/>
      <c r="OWU128" s="6"/>
      <c r="OWV128" s="6"/>
      <c r="OWW128" s="6"/>
      <c r="OWX128" s="6"/>
      <c r="OWY128" s="6"/>
      <c r="OWZ128" s="6"/>
      <c r="OXA128" s="6"/>
      <c r="OXB128" s="6"/>
      <c r="OXC128" s="6"/>
      <c r="OXD128" s="6"/>
      <c r="OXE128" s="6"/>
      <c r="OXF128" s="6"/>
      <c r="OXG128" s="6"/>
      <c r="OXH128" s="6"/>
      <c r="OXI128" s="6"/>
      <c r="OXJ128" s="6"/>
      <c r="OXK128" s="6"/>
      <c r="OXL128" s="6"/>
      <c r="OXM128" s="6"/>
      <c r="OXN128" s="6"/>
      <c r="OXO128" s="6"/>
      <c r="OXP128" s="6"/>
      <c r="OXQ128" s="6"/>
      <c r="OXR128" s="6"/>
      <c r="OXS128" s="6"/>
      <c r="OXT128" s="6"/>
      <c r="OXU128" s="6"/>
      <c r="OXV128" s="6"/>
      <c r="OXW128" s="6"/>
      <c r="OXX128" s="6"/>
      <c r="OXY128" s="6"/>
      <c r="OXZ128" s="6"/>
      <c r="OYA128" s="6"/>
      <c r="OYB128" s="6"/>
      <c r="OYC128" s="6"/>
      <c r="OYD128" s="6"/>
      <c r="OYE128" s="6"/>
      <c r="OYF128" s="6"/>
      <c r="OYG128" s="6"/>
      <c r="OYH128" s="6"/>
      <c r="OYI128" s="6"/>
      <c r="OYJ128" s="6"/>
      <c r="OYK128" s="6"/>
      <c r="OYL128" s="6"/>
      <c r="OYM128" s="6"/>
      <c r="OYN128" s="6"/>
      <c r="OYO128" s="6"/>
      <c r="OYP128" s="6"/>
      <c r="OYQ128" s="6"/>
      <c r="OYR128" s="6"/>
      <c r="OYS128" s="6"/>
      <c r="OYT128" s="6"/>
      <c r="OYU128" s="6"/>
      <c r="OYV128" s="6"/>
      <c r="OYW128" s="6"/>
      <c r="OYX128" s="6"/>
      <c r="OYY128" s="6"/>
      <c r="OYZ128" s="6"/>
      <c r="OZA128" s="6"/>
      <c r="OZB128" s="6"/>
      <c r="OZC128" s="6"/>
      <c r="OZD128" s="6"/>
      <c r="OZE128" s="6"/>
      <c r="OZF128" s="6"/>
      <c r="OZG128" s="6"/>
      <c r="OZH128" s="6"/>
      <c r="OZI128" s="6"/>
      <c r="OZJ128" s="6"/>
      <c r="OZK128" s="6"/>
      <c r="OZL128" s="6"/>
      <c r="OZM128" s="6"/>
      <c r="OZN128" s="6"/>
      <c r="OZO128" s="6"/>
      <c r="OZP128" s="6"/>
      <c r="OZQ128" s="6"/>
      <c r="OZR128" s="6"/>
      <c r="OZS128" s="6"/>
      <c r="OZT128" s="6"/>
      <c r="OZU128" s="6"/>
      <c r="OZV128" s="6"/>
      <c r="OZW128" s="6"/>
      <c r="OZX128" s="6"/>
      <c r="OZY128" s="6"/>
      <c r="OZZ128" s="6"/>
      <c r="PAA128" s="6"/>
      <c r="PAB128" s="6"/>
      <c r="PAC128" s="6"/>
      <c r="PAD128" s="6"/>
      <c r="PAE128" s="6"/>
      <c r="PAF128" s="6"/>
      <c r="PAG128" s="6"/>
      <c r="PAH128" s="6"/>
      <c r="PAI128" s="6"/>
      <c r="PAJ128" s="6"/>
      <c r="PAK128" s="6"/>
      <c r="PAL128" s="6"/>
      <c r="PAM128" s="6"/>
      <c r="PAN128" s="6"/>
      <c r="PAO128" s="6"/>
      <c r="PAP128" s="6"/>
      <c r="PAQ128" s="6"/>
      <c r="PAR128" s="6"/>
      <c r="PAS128" s="6"/>
      <c r="PAT128" s="6"/>
      <c r="PAU128" s="6"/>
      <c r="PAV128" s="6"/>
      <c r="PAW128" s="6"/>
      <c r="PAX128" s="6"/>
      <c r="PAY128" s="6"/>
      <c r="PAZ128" s="6"/>
      <c r="PBA128" s="6"/>
      <c r="PBB128" s="6"/>
      <c r="PBC128" s="6"/>
      <c r="PBD128" s="6"/>
      <c r="PBE128" s="6"/>
      <c r="PBF128" s="6"/>
      <c r="PBG128" s="6"/>
      <c r="PBH128" s="6"/>
      <c r="PBI128" s="6"/>
      <c r="PBJ128" s="6"/>
      <c r="PBK128" s="6"/>
      <c r="PBL128" s="6"/>
      <c r="PBM128" s="6"/>
      <c r="PBN128" s="6"/>
      <c r="PBO128" s="6"/>
      <c r="PBP128" s="6"/>
      <c r="PBQ128" s="6"/>
      <c r="PBR128" s="6"/>
      <c r="PBS128" s="6"/>
      <c r="PBT128" s="6"/>
      <c r="PBU128" s="6"/>
      <c r="PBV128" s="6"/>
      <c r="PBW128" s="6"/>
      <c r="PBX128" s="6"/>
      <c r="PBY128" s="6"/>
      <c r="PBZ128" s="6"/>
      <c r="PCA128" s="6"/>
      <c r="PCB128" s="6"/>
      <c r="PCC128" s="6"/>
      <c r="PCD128" s="6"/>
      <c r="PCE128" s="6"/>
      <c r="PCF128" s="6"/>
      <c r="PCG128" s="6"/>
      <c r="PCH128" s="6"/>
      <c r="PCI128" s="6"/>
      <c r="PCJ128" s="6"/>
      <c r="PCK128" s="6"/>
      <c r="PCL128" s="6"/>
      <c r="PCM128" s="6"/>
      <c r="PCN128" s="6"/>
      <c r="PCO128" s="6"/>
      <c r="PCP128" s="6"/>
      <c r="PCQ128" s="6"/>
      <c r="PCR128" s="6"/>
      <c r="PCS128" s="6"/>
      <c r="PCT128" s="6"/>
      <c r="PCU128" s="6"/>
      <c r="PCV128" s="6"/>
      <c r="PCW128" s="6"/>
      <c r="PCX128" s="6"/>
      <c r="PCY128" s="6"/>
      <c r="PCZ128" s="6"/>
      <c r="PDA128" s="6"/>
      <c r="PDB128" s="6"/>
      <c r="PDC128" s="6"/>
      <c r="PDD128" s="6"/>
      <c r="PDE128" s="6"/>
      <c r="PDF128" s="6"/>
      <c r="PDG128" s="6"/>
      <c r="PDH128" s="6"/>
      <c r="PDI128" s="6"/>
      <c r="PDJ128" s="6"/>
      <c r="PDK128" s="6"/>
      <c r="PDL128" s="6"/>
      <c r="PDM128" s="6"/>
      <c r="PDN128" s="6"/>
      <c r="PDO128" s="6"/>
      <c r="PDP128" s="6"/>
      <c r="PDQ128" s="6"/>
      <c r="PDR128" s="6"/>
      <c r="PDS128" s="6"/>
      <c r="PDT128" s="6"/>
      <c r="PDU128" s="6"/>
      <c r="PDV128" s="6"/>
      <c r="PDW128" s="6"/>
      <c r="PDX128" s="6"/>
      <c r="PDY128" s="6"/>
      <c r="PDZ128" s="6"/>
      <c r="PEA128" s="6"/>
      <c r="PEB128" s="6"/>
      <c r="PEC128" s="6"/>
      <c r="PED128" s="6"/>
      <c r="PEE128" s="6"/>
      <c r="PEF128" s="6"/>
      <c r="PEG128" s="6"/>
      <c r="PEH128" s="6"/>
      <c r="PEI128" s="6"/>
      <c r="PEJ128" s="6"/>
      <c r="PEK128" s="6"/>
      <c r="PEL128" s="6"/>
      <c r="PEM128" s="6"/>
      <c r="PEN128" s="6"/>
      <c r="PEO128" s="6"/>
      <c r="PEP128" s="6"/>
      <c r="PEQ128" s="6"/>
      <c r="PER128" s="6"/>
      <c r="PES128" s="6"/>
      <c r="PET128" s="6"/>
      <c r="PEU128" s="6"/>
      <c r="PEV128" s="6"/>
      <c r="PEW128" s="6"/>
      <c r="PEX128" s="6"/>
      <c r="PEY128" s="6"/>
      <c r="PEZ128" s="6"/>
      <c r="PFA128" s="6"/>
      <c r="PFB128" s="6"/>
      <c r="PFC128" s="6"/>
      <c r="PFD128" s="6"/>
      <c r="PFE128" s="6"/>
      <c r="PFF128" s="6"/>
      <c r="PFG128" s="6"/>
      <c r="PFH128" s="6"/>
      <c r="PFI128" s="6"/>
      <c r="PFJ128" s="6"/>
      <c r="PFK128" s="6"/>
      <c r="PFL128" s="6"/>
      <c r="PFM128" s="6"/>
      <c r="PFN128" s="6"/>
      <c r="PFO128" s="6"/>
      <c r="PFP128" s="6"/>
      <c r="PFQ128" s="6"/>
      <c r="PFR128" s="6"/>
      <c r="PFS128" s="6"/>
      <c r="PFT128" s="6"/>
      <c r="PFU128" s="6"/>
      <c r="PFV128" s="6"/>
      <c r="PFW128" s="6"/>
      <c r="PFX128" s="6"/>
      <c r="PFY128" s="6"/>
      <c r="PFZ128" s="6"/>
      <c r="PGA128" s="6"/>
      <c r="PGB128" s="6"/>
      <c r="PGC128" s="6"/>
      <c r="PGD128" s="6"/>
      <c r="PGE128" s="6"/>
      <c r="PGF128" s="6"/>
      <c r="PGG128" s="6"/>
      <c r="PGH128" s="6"/>
      <c r="PGI128" s="6"/>
      <c r="PGJ128" s="6"/>
      <c r="PGK128" s="6"/>
      <c r="PGL128" s="6"/>
      <c r="PGM128" s="6"/>
      <c r="PGN128" s="6"/>
      <c r="PGO128" s="6"/>
      <c r="PGP128" s="6"/>
      <c r="PGQ128" s="6"/>
      <c r="PGR128" s="6"/>
      <c r="PGS128" s="6"/>
      <c r="PGT128" s="6"/>
      <c r="PGU128" s="6"/>
      <c r="PGV128" s="6"/>
      <c r="PGW128" s="6"/>
      <c r="PGX128" s="6"/>
      <c r="PGY128" s="6"/>
      <c r="PGZ128" s="6"/>
      <c r="PHA128" s="6"/>
      <c r="PHB128" s="6"/>
      <c r="PHC128" s="6"/>
      <c r="PHD128" s="6"/>
      <c r="PHE128" s="6"/>
      <c r="PHF128" s="6"/>
      <c r="PHG128" s="6"/>
      <c r="PHH128" s="6"/>
      <c r="PHI128" s="6"/>
      <c r="PHJ128" s="6"/>
      <c r="PHK128" s="6"/>
      <c r="PHL128" s="6"/>
      <c r="PHM128" s="6"/>
      <c r="PHN128" s="6"/>
      <c r="PHO128" s="6"/>
      <c r="PHP128" s="6"/>
      <c r="PHQ128" s="6"/>
      <c r="PHR128" s="6"/>
      <c r="PHS128" s="6"/>
      <c r="PHT128" s="6"/>
      <c r="PHU128" s="6"/>
      <c r="PHV128" s="6"/>
      <c r="PHW128" s="6"/>
      <c r="PHX128" s="6"/>
      <c r="PHY128" s="6"/>
      <c r="PHZ128" s="6"/>
      <c r="PIA128" s="6"/>
      <c r="PIB128" s="6"/>
      <c r="PIC128" s="6"/>
      <c r="PID128" s="6"/>
      <c r="PIE128" s="6"/>
      <c r="PIF128" s="6"/>
      <c r="PIG128" s="6"/>
      <c r="PIH128" s="6"/>
      <c r="PII128" s="6"/>
      <c r="PIJ128" s="6"/>
      <c r="PIK128" s="6"/>
      <c r="PIL128" s="6"/>
      <c r="PIM128" s="6"/>
      <c r="PIN128" s="6"/>
      <c r="PIO128" s="6"/>
      <c r="PIP128" s="6"/>
      <c r="PIQ128" s="6"/>
      <c r="PIR128" s="6"/>
      <c r="PIS128" s="6"/>
      <c r="PIT128" s="6"/>
      <c r="PIU128" s="6"/>
      <c r="PIV128" s="6"/>
      <c r="PIW128" s="6"/>
      <c r="PIX128" s="6"/>
      <c r="PIY128" s="6"/>
      <c r="PIZ128" s="6"/>
      <c r="PJA128" s="6"/>
      <c r="PJB128" s="6"/>
      <c r="PJC128" s="6"/>
      <c r="PJD128" s="6"/>
      <c r="PJE128" s="6"/>
      <c r="PJF128" s="6"/>
      <c r="PJG128" s="6"/>
      <c r="PJH128" s="6"/>
      <c r="PJI128" s="6"/>
      <c r="PJJ128" s="6"/>
      <c r="PJK128" s="6"/>
      <c r="PJL128" s="6"/>
      <c r="PJM128" s="6"/>
      <c r="PJN128" s="6"/>
      <c r="PJO128" s="6"/>
      <c r="PJP128" s="6"/>
      <c r="PJQ128" s="6"/>
      <c r="PJR128" s="6"/>
      <c r="PJS128" s="6"/>
      <c r="PJT128" s="6"/>
      <c r="PJU128" s="6"/>
      <c r="PJV128" s="6"/>
      <c r="PJW128" s="6"/>
      <c r="PJX128" s="6"/>
      <c r="PJY128" s="6"/>
      <c r="PJZ128" s="6"/>
      <c r="PKA128" s="6"/>
      <c r="PKB128" s="6"/>
      <c r="PKC128" s="6"/>
      <c r="PKD128" s="6"/>
      <c r="PKE128" s="6"/>
      <c r="PKF128" s="6"/>
      <c r="PKG128" s="6"/>
      <c r="PKH128" s="6"/>
      <c r="PKI128" s="6"/>
      <c r="PKJ128" s="6"/>
      <c r="PKK128" s="6"/>
      <c r="PKL128" s="6"/>
      <c r="PKM128" s="6"/>
      <c r="PKN128" s="6"/>
      <c r="PKO128" s="6"/>
      <c r="PKP128" s="6"/>
      <c r="PKQ128" s="6"/>
      <c r="PKR128" s="6"/>
      <c r="PKS128" s="6"/>
      <c r="PKT128" s="6"/>
      <c r="PKU128" s="6"/>
      <c r="PKV128" s="6"/>
      <c r="PKW128" s="6"/>
      <c r="PKX128" s="6"/>
      <c r="PKY128" s="6"/>
      <c r="PKZ128" s="6"/>
      <c r="PLA128" s="6"/>
      <c r="PLB128" s="6"/>
      <c r="PLC128" s="6"/>
      <c r="PLD128" s="6"/>
      <c r="PLE128" s="6"/>
      <c r="PLF128" s="6"/>
      <c r="PLG128" s="6"/>
      <c r="PLH128" s="6"/>
      <c r="PLI128" s="6"/>
      <c r="PLJ128" s="6"/>
      <c r="PLK128" s="6"/>
      <c r="PLL128" s="6"/>
      <c r="PLM128" s="6"/>
      <c r="PLN128" s="6"/>
      <c r="PLO128" s="6"/>
      <c r="PLP128" s="6"/>
      <c r="PLQ128" s="6"/>
      <c r="PLR128" s="6"/>
      <c r="PLS128" s="6"/>
      <c r="PLT128" s="6"/>
      <c r="PLU128" s="6"/>
      <c r="PLV128" s="6"/>
      <c r="PLW128" s="6"/>
      <c r="PLX128" s="6"/>
      <c r="PLY128" s="6"/>
      <c r="PLZ128" s="6"/>
      <c r="PMA128" s="6"/>
      <c r="PMB128" s="6"/>
      <c r="PMC128" s="6"/>
      <c r="PMD128" s="6"/>
      <c r="PME128" s="6"/>
      <c r="PMF128" s="6"/>
      <c r="PMG128" s="6"/>
      <c r="PMH128" s="6"/>
      <c r="PMI128" s="6"/>
      <c r="PMJ128" s="6"/>
      <c r="PMK128" s="6"/>
      <c r="PML128" s="6"/>
      <c r="PMM128" s="6"/>
      <c r="PMN128" s="6"/>
      <c r="PMO128" s="6"/>
      <c r="PMP128" s="6"/>
      <c r="PMQ128" s="6"/>
      <c r="PMR128" s="6"/>
      <c r="PMS128" s="6"/>
      <c r="PMT128" s="6"/>
      <c r="PMU128" s="6"/>
      <c r="PMV128" s="6"/>
      <c r="PMW128" s="6"/>
      <c r="PMX128" s="6"/>
      <c r="PMY128" s="6"/>
      <c r="PMZ128" s="6"/>
      <c r="PNA128" s="6"/>
      <c r="PNB128" s="6"/>
      <c r="PNC128" s="6"/>
      <c r="PND128" s="6"/>
      <c r="PNE128" s="6"/>
      <c r="PNF128" s="6"/>
      <c r="PNG128" s="6"/>
      <c r="PNH128" s="6"/>
      <c r="PNI128" s="6"/>
      <c r="PNJ128" s="6"/>
      <c r="PNK128" s="6"/>
      <c r="PNL128" s="6"/>
      <c r="PNM128" s="6"/>
      <c r="PNN128" s="6"/>
      <c r="PNO128" s="6"/>
      <c r="PNP128" s="6"/>
      <c r="PNQ128" s="6"/>
      <c r="PNR128" s="6"/>
      <c r="PNS128" s="6"/>
      <c r="PNT128" s="6"/>
      <c r="PNU128" s="6"/>
      <c r="PNV128" s="6"/>
      <c r="PNW128" s="6"/>
      <c r="PNX128" s="6"/>
      <c r="PNY128" s="6"/>
      <c r="PNZ128" s="6"/>
      <c r="POA128" s="6"/>
      <c r="POB128" s="6"/>
      <c r="POC128" s="6"/>
      <c r="POD128" s="6"/>
      <c r="POE128" s="6"/>
      <c r="POF128" s="6"/>
      <c r="POG128" s="6"/>
      <c r="POH128" s="6"/>
      <c r="POI128" s="6"/>
      <c r="POJ128" s="6"/>
      <c r="POK128" s="6"/>
      <c r="POL128" s="6"/>
      <c r="POM128" s="6"/>
      <c r="PON128" s="6"/>
      <c r="POO128" s="6"/>
      <c r="POP128" s="6"/>
      <c r="POQ128" s="6"/>
      <c r="POR128" s="6"/>
      <c r="POS128" s="6"/>
      <c r="POT128" s="6"/>
      <c r="POU128" s="6"/>
      <c r="POV128" s="6"/>
      <c r="POW128" s="6"/>
      <c r="POX128" s="6"/>
      <c r="POY128" s="6"/>
      <c r="POZ128" s="6"/>
      <c r="PPA128" s="6"/>
      <c r="PPB128" s="6"/>
      <c r="PPC128" s="6"/>
      <c r="PPD128" s="6"/>
      <c r="PPE128" s="6"/>
      <c r="PPF128" s="6"/>
      <c r="PPG128" s="6"/>
      <c r="PPH128" s="6"/>
      <c r="PPI128" s="6"/>
      <c r="PPJ128" s="6"/>
      <c r="PPK128" s="6"/>
      <c r="PPL128" s="6"/>
      <c r="PPM128" s="6"/>
      <c r="PPN128" s="6"/>
      <c r="PPO128" s="6"/>
      <c r="PPP128" s="6"/>
      <c r="PPQ128" s="6"/>
      <c r="PPR128" s="6"/>
      <c r="PPS128" s="6"/>
      <c r="PPT128" s="6"/>
      <c r="PPU128" s="6"/>
      <c r="PPV128" s="6"/>
      <c r="PPW128" s="6"/>
      <c r="PPX128" s="6"/>
      <c r="PPY128" s="6"/>
      <c r="PPZ128" s="6"/>
      <c r="PQA128" s="6"/>
      <c r="PQB128" s="6"/>
      <c r="PQC128" s="6"/>
      <c r="PQD128" s="6"/>
      <c r="PQE128" s="6"/>
      <c r="PQF128" s="6"/>
      <c r="PQG128" s="6"/>
      <c r="PQH128" s="6"/>
      <c r="PQI128" s="6"/>
      <c r="PQJ128" s="6"/>
      <c r="PQK128" s="6"/>
      <c r="PQL128" s="6"/>
      <c r="PQM128" s="6"/>
      <c r="PQN128" s="6"/>
      <c r="PQO128" s="6"/>
      <c r="PQP128" s="6"/>
      <c r="PQQ128" s="6"/>
      <c r="PQR128" s="6"/>
      <c r="PQS128" s="6"/>
      <c r="PQT128" s="6"/>
      <c r="PQU128" s="6"/>
      <c r="PQV128" s="6"/>
      <c r="PQW128" s="6"/>
      <c r="PQX128" s="6"/>
      <c r="PQY128" s="6"/>
      <c r="PQZ128" s="6"/>
      <c r="PRA128" s="6"/>
      <c r="PRB128" s="6"/>
      <c r="PRC128" s="6"/>
      <c r="PRD128" s="6"/>
      <c r="PRE128" s="6"/>
      <c r="PRF128" s="6"/>
      <c r="PRG128" s="6"/>
      <c r="PRH128" s="6"/>
      <c r="PRI128" s="6"/>
      <c r="PRJ128" s="6"/>
      <c r="PRK128" s="6"/>
      <c r="PRL128" s="6"/>
      <c r="PRM128" s="6"/>
      <c r="PRN128" s="6"/>
      <c r="PRO128" s="6"/>
      <c r="PRP128" s="6"/>
      <c r="PRQ128" s="6"/>
      <c r="PRR128" s="6"/>
      <c r="PRS128" s="6"/>
      <c r="PRT128" s="6"/>
      <c r="PRU128" s="6"/>
      <c r="PRV128" s="6"/>
      <c r="PRW128" s="6"/>
      <c r="PRX128" s="6"/>
      <c r="PRY128" s="6"/>
      <c r="PRZ128" s="6"/>
      <c r="PSA128" s="6"/>
      <c r="PSB128" s="6"/>
      <c r="PSC128" s="6"/>
      <c r="PSD128" s="6"/>
      <c r="PSE128" s="6"/>
      <c r="PSF128" s="6"/>
      <c r="PSG128" s="6"/>
      <c r="PSH128" s="6"/>
      <c r="PSI128" s="6"/>
      <c r="PSJ128" s="6"/>
      <c r="PSK128" s="6"/>
      <c r="PSL128" s="6"/>
      <c r="PSM128" s="6"/>
      <c r="PSN128" s="6"/>
      <c r="PSO128" s="6"/>
      <c r="PSP128" s="6"/>
      <c r="PSQ128" s="6"/>
      <c r="PSR128" s="6"/>
      <c r="PSS128" s="6"/>
      <c r="PST128" s="6"/>
      <c r="PSU128" s="6"/>
      <c r="PSV128" s="6"/>
      <c r="PSW128" s="6"/>
      <c r="PSX128" s="6"/>
      <c r="PSY128" s="6"/>
      <c r="PSZ128" s="6"/>
      <c r="PTA128" s="6"/>
      <c r="PTB128" s="6"/>
      <c r="PTC128" s="6"/>
      <c r="PTD128" s="6"/>
      <c r="PTE128" s="6"/>
      <c r="PTF128" s="6"/>
      <c r="PTG128" s="6"/>
      <c r="PTH128" s="6"/>
      <c r="PTI128" s="6"/>
      <c r="PTJ128" s="6"/>
      <c r="PTK128" s="6"/>
      <c r="PTL128" s="6"/>
      <c r="PTM128" s="6"/>
      <c r="PTN128" s="6"/>
      <c r="PTO128" s="6"/>
      <c r="PTP128" s="6"/>
      <c r="PTQ128" s="6"/>
      <c r="PTR128" s="6"/>
      <c r="PTS128" s="6"/>
      <c r="PTT128" s="6"/>
      <c r="PTU128" s="6"/>
      <c r="PTV128" s="6"/>
      <c r="PTW128" s="6"/>
      <c r="PTX128" s="6"/>
      <c r="PTY128" s="6"/>
      <c r="PTZ128" s="6"/>
      <c r="PUA128" s="6"/>
      <c r="PUB128" s="6"/>
      <c r="PUC128" s="6"/>
      <c r="PUD128" s="6"/>
      <c r="PUE128" s="6"/>
      <c r="PUF128" s="6"/>
      <c r="PUG128" s="6"/>
      <c r="PUH128" s="6"/>
      <c r="PUI128" s="6"/>
      <c r="PUJ128" s="6"/>
      <c r="PUK128" s="6"/>
      <c r="PUL128" s="6"/>
      <c r="PUM128" s="6"/>
      <c r="PUN128" s="6"/>
      <c r="PUO128" s="6"/>
      <c r="PUP128" s="6"/>
      <c r="PUQ128" s="6"/>
      <c r="PUR128" s="6"/>
      <c r="PUS128" s="6"/>
      <c r="PUT128" s="6"/>
      <c r="PUU128" s="6"/>
      <c r="PUV128" s="6"/>
      <c r="PUW128" s="6"/>
      <c r="PUX128" s="6"/>
      <c r="PUY128" s="6"/>
      <c r="PUZ128" s="6"/>
      <c r="PVA128" s="6"/>
      <c r="PVB128" s="6"/>
      <c r="PVC128" s="6"/>
      <c r="PVD128" s="6"/>
      <c r="PVE128" s="6"/>
      <c r="PVF128" s="6"/>
      <c r="PVG128" s="6"/>
      <c r="PVH128" s="6"/>
      <c r="PVI128" s="6"/>
      <c r="PVJ128" s="6"/>
      <c r="PVK128" s="6"/>
      <c r="PVL128" s="6"/>
      <c r="PVM128" s="6"/>
      <c r="PVN128" s="6"/>
      <c r="PVO128" s="6"/>
      <c r="PVP128" s="6"/>
      <c r="PVQ128" s="6"/>
      <c r="PVR128" s="6"/>
      <c r="PVS128" s="6"/>
      <c r="PVT128" s="6"/>
      <c r="PVU128" s="6"/>
      <c r="PVV128" s="6"/>
      <c r="PVW128" s="6"/>
      <c r="PVX128" s="6"/>
      <c r="PVY128" s="6"/>
      <c r="PVZ128" s="6"/>
      <c r="PWA128" s="6"/>
      <c r="PWB128" s="6"/>
      <c r="PWC128" s="6"/>
      <c r="PWD128" s="6"/>
      <c r="PWE128" s="6"/>
      <c r="PWF128" s="6"/>
      <c r="PWG128" s="6"/>
      <c r="PWH128" s="6"/>
      <c r="PWI128" s="6"/>
      <c r="PWJ128" s="6"/>
      <c r="PWK128" s="6"/>
      <c r="PWL128" s="6"/>
      <c r="PWM128" s="6"/>
      <c r="PWN128" s="6"/>
      <c r="PWO128" s="6"/>
      <c r="PWP128" s="6"/>
      <c r="PWQ128" s="6"/>
      <c r="PWR128" s="6"/>
      <c r="PWS128" s="6"/>
      <c r="PWT128" s="6"/>
      <c r="PWU128" s="6"/>
      <c r="PWV128" s="6"/>
      <c r="PWW128" s="6"/>
      <c r="PWX128" s="6"/>
      <c r="PWY128" s="6"/>
      <c r="PWZ128" s="6"/>
      <c r="PXA128" s="6"/>
      <c r="PXB128" s="6"/>
      <c r="PXC128" s="6"/>
      <c r="PXD128" s="6"/>
      <c r="PXE128" s="6"/>
      <c r="PXF128" s="6"/>
      <c r="PXG128" s="6"/>
      <c r="PXH128" s="6"/>
      <c r="PXI128" s="6"/>
      <c r="PXJ128" s="6"/>
      <c r="PXK128" s="6"/>
      <c r="PXL128" s="6"/>
      <c r="PXM128" s="6"/>
      <c r="PXN128" s="6"/>
      <c r="PXO128" s="6"/>
      <c r="PXP128" s="6"/>
      <c r="PXQ128" s="6"/>
      <c r="PXR128" s="6"/>
      <c r="PXS128" s="6"/>
      <c r="PXT128" s="6"/>
      <c r="PXU128" s="6"/>
      <c r="PXV128" s="6"/>
      <c r="PXW128" s="6"/>
      <c r="PXX128" s="6"/>
      <c r="PXY128" s="6"/>
      <c r="PXZ128" s="6"/>
      <c r="PYA128" s="6"/>
      <c r="PYB128" s="6"/>
      <c r="PYC128" s="6"/>
      <c r="PYD128" s="6"/>
      <c r="PYE128" s="6"/>
      <c r="PYF128" s="6"/>
      <c r="PYG128" s="6"/>
      <c r="PYH128" s="6"/>
      <c r="PYI128" s="6"/>
      <c r="PYJ128" s="6"/>
      <c r="PYK128" s="6"/>
      <c r="PYL128" s="6"/>
      <c r="PYM128" s="6"/>
      <c r="PYN128" s="6"/>
      <c r="PYO128" s="6"/>
      <c r="PYP128" s="6"/>
      <c r="PYQ128" s="6"/>
      <c r="PYR128" s="6"/>
      <c r="PYS128" s="6"/>
      <c r="PYT128" s="6"/>
      <c r="PYU128" s="6"/>
      <c r="PYV128" s="6"/>
      <c r="PYW128" s="6"/>
      <c r="PYX128" s="6"/>
      <c r="PYY128" s="6"/>
      <c r="PYZ128" s="6"/>
      <c r="PZA128" s="6"/>
      <c r="PZB128" s="6"/>
      <c r="PZC128" s="6"/>
      <c r="PZD128" s="6"/>
      <c r="PZE128" s="6"/>
      <c r="PZF128" s="6"/>
      <c r="PZG128" s="6"/>
      <c r="PZH128" s="6"/>
      <c r="PZI128" s="6"/>
      <c r="PZJ128" s="6"/>
      <c r="PZK128" s="6"/>
      <c r="PZL128" s="6"/>
      <c r="PZM128" s="6"/>
      <c r="PZN128" s="6"/>
      <c r="PZO128" s="6"/>
      <c r="PZP128" s="6"/>
      <c r="PZQ128" s="6"/>
      <c r="PZR128" s="6"/>
      <c r="PZS128" s="6"/>
      <c r="PZT128" s="6"/>
      <c r="PZU128" s="6"/>
      <c r="PZV128" s="6"/>
      <c r="PZW128" s="6"/>
      <c r="PZX128" s="6"/>
      <c r="PZY128" s="6"/>
      <c r="PZZ128" s="6"/>
      <c r="QAA128" s="6"/>
      <c r="QAB128" s="6"/>
      <c r="QAC128" s="6"/>
      <c r="QAD128" s="6"/>
      <c r="QAE128" s="6"/>
      <c r="QAF128" s="6"/>
      <c r="QAG128" s="6"/>
      <c r="QAH128" s="6"/>
      <c r="QAI128" s="6"/>
      <c r="QAJ128" s="6"/>
      <c r="QAK128" s="6"/>
      <c r="QAL128" s="6"/>
      <c r="QAM128" s="6"/>
      <c r="QAN128" s="6"/>
      <c r="QAO128" s="6"/>
      <c r="QAP128" s="6"/>
      <c r="QAQ128" s="6"/>
      <c r="QAR128" s="6"/>
      <c r="QAS128" s="6"/>
      <c r="QAT128" s="6"/>
      <c r="QAU128" s="6"/>
      <c r="QAV128" s="6"/>
      <c r="QAW128" s="6"/>
      <c r="QAX128" s="6"/>
      <c r="QAY128" s="6"/>
      <c r="QAZ128" s="6"/>
      <c r="QBA128" s="6"/>
      <c r="QBB128" s="6"/>
      <c r="QBC128" s="6"/>
      <c r="QBD128" s="6"/>
      <c r="QBE128" s="6"/>
      <c r="QBF128" s="6"/>
      <c r="QBG128" s="6"/>
      <c r="QBH128" s="6"/>
      <c r="QBI128" s="6"/>
      <c r="QBJ128" s="6"/>
      <c r="QBK128" s="6"/>
      <c r="QBL128" s="6"/>
      <c r="QBM128" s="6"/>
      <c r="QBN128" s="6"/>
      <c r="QBO128" s="6"/>
      <c r="QBP128" s="6"/>
      <c r="QBQ128" s="6"/>
      <c r="QBR128" s="6"/>
      <c r="QBS128" s="6"/>
      <c r="QBT128" s="6"/>
      <c r="QBU128" s="6"/>
      <c r="QBV128" s="6"/>
      <c r="QBW128" s="6"/>
      <c r="QBX128" s="6"/>
      <c r="QBY128" s="6"/>
      <c r="QBZ128" s="6"/>
      <c r="QCA128" s="6"/>
      <c r="QCB128" s="6"/>
      <c r="QCC128" s="6"/>
      <c r="QCD128" s="6"/>
      <c r="QCE128" s="6"/>
      <c r="QCF128" s="6"/>
      <c r="QCG128" s="6"/>
      <c r="QCH128" s="6"/>
      <c r="QCI128" s="6"/>
      <c r="QCJ128" s="6"/>
      <c r="QCK128" s="6"/>
      <c r="QCL128" s="6"/>
      <c r="QCM128" s="6"/>
      <c r="QCN128" s="6"/>
      <c r="QCO128" s="6"/>
      <c r="QCP128" s="6"/>
      <c r="QCQ128" s="6"/>
      <c r="QCR128" s="6"/>
      <c r="QCS128" s="6"/>
      <c r="QCT128" s="6"/>
      <c r="QCU128" s="6"/>
      <c r="QCV128" s="6"/>
      <c r="QCW128" s="6"/>
      <c r="QCX128" s="6"/>
      <c r="QCY128" s="6"/>
      <c r="QCZ128" s="6"/>
      <c r="QDA128" s="6"/>
      <c r="QDB128" s="6"/>
      <c r="QDC128" s="6"/>
      <c r="QDD128" s="6"/>
      <c r="QDE128" s="6"/>
      <c r="QDF128" s="6"/>
      <c r="QDG128" s="6"/>
      <c r="QDH128" s="6"/>
      <c r="QDI128" s="6"/>
      <c r="QDJ128" s="6"/>
      <c r="QDK128" s="6"/>
      <c r="QDL128" s="6"/>
      <c r="QDM128" s="6"/>
      <c r="QDN128" s="6"/>
      <c r="QDO128" s="6"/>
      <c r="QDP128" s="6"/>
      <c r="QDQ128" s="6"/>
      <c r="QDR128" s="6"/>
      <c r="QDS128" s="6"/>
      <c r="QDT128" s="6"/>
      <c r="QDU128" s="6"/>
      <c r="QDV128" s="6"/>
      <c r="QDW128" s="6"/>
      <c r="QDX128" s="6"/>
      <c r="QDY128" s="6"/>
      <c r="QDZ128" s="6"/>
      <c r="QEA128" s="6"/>
      <c r="QEB128" s="6"/>
      <c r="QEC128" s="6"/>
      <c r="QED128" s="6"/>
      <c r="QEE128" s="6"/>
      <c r="QEF128" s="6"/>
      <c r="QEG128" s="6"/>
      <c r="QEH128" s="6"/>
      <c r="QEI128" s="6"/>
      <c r="QEJ128" s="6"/>
      <c r="QEK128" s="6"/>
      <c r="QEL128" s="6"/>
      <c r="QEM128" s="6"/>
      <c r="QEN128" s="6"/>
      <c r="QEO128" s="6"/>
      <c r="QEP128" s="6"/>
      <c r="QEQ128" s="6"/>
      <c r="QER128" s="6"/>
      <c r="QES128" s="6"/>
      <c r="QET128" s="6"/>
      <c r="QEU128" s="6"/>
      <c r="QEV128" s="6"/>
      <c r="QEW128" s="6"/>
      <c r="QEX128" s="6"/>
      <c r="QEY128" s="6"/>
      <c r="QEZ128" s="6"/>
      <c r="QFA128" s="6"/>
      <c r="QFB128" s="6"/>
      <c r="QFC128" s="6"/>
      <c r="QFD128" s="6"/>
      <c r="QFE128" s="6"/>
      <c r="QFF128" s="6"/>
      <c r="QFG128" s="6"/>
      <c r="QFH128" s="6"/>
      <c r="QFI128" s="6"/>
      <c r="QFJ128" s="6"/>
      <c r="QFK128" s="6"/>
      <c r="QFL128" s="6"/>
      <c r="QFM128" s="6"/>
      <c r="QFN128" s="6"/>
      <c r="QFO128" s="6"/>
      <c r="QFP128" s="6"/>
      <c r="QFQ128" s="6"/>
      <c r="QFR128" s="6"/>
      <c r="QFS128" s="6"/>
      <c r="QFT128" s="6"/>
      <c r="QFU128" s="6"/>
      <c r="QFV128" s="6"/>
      <c r="QFW128" s="6"/>
      <c r="QFX128" s="6"/>
      <c r="QFY128" s="6"/>
      <c r="QFZ128" s="6"/>
      <c r="QGA128" s="6"/>
      <c r="QGB128" s="6"/>
      <c r="QGC128" s="6"/>
      <c r="QGD128" s="6"/>
      <c r="QGE128" s="6"/>
      <c r="QGF128" s="6"/>
      <c r="QGG128" s="6"/>
      <c r="QGH128" s="6"/>
      <c r="QGI128" s="6"/>
      <c r="QGJ128" s="6"/>
      <c r="QGK128" s="6"/>
      <c r="QGL128" s="6"/>
      <c r="QGM128" s="6"/>
      <c r="QGN128" s="6"/>
      <c r="QGO128" s="6"/>
      <c r="QGP128" s="6"/>
      <c r="QGQ128" s="6"/>
      <c r="QGR128" s="6"/>
      <c r="QGS128" s="6"/>
      <c r="QGT128" s="6"/>
      <c r="QGU128" s="6"/>
      <c r="QGV128" s="6"/>
      <c r="QGW128" s="6"/>
      <c r="QGX128" s="6"/>
      <c r="QGY128" s="6"/>
      <c r="QGZ128" s="6"/>
      <c r="QHA128" s="6"/>
      <c r="QHB128" s="6"/>
      <c r="QHC128" s="6"/>
      <c r="QHD128" s="6"/>
      <c r="QHE128" s="6"/>
      <c r="QHF128" s="6"/>
      <c r="QHG128" s="6"/>
      <c r="QHH128" s="6"/>
      <c r="QHI128" s="6"/>
      <c r="QHJ128" s="6"/>
      <c r="QHK128" s="6"/>
      <c r="QHL128" s="6"/>
      <c r="QHM128" s="6"/>
      <c r="QHN128" s="6"/>
      <c r="QHO128" s="6"/>
      <c r="QHP128" s="6"/>
      <c r="QHQ128" s="6"/>
      <c r="QHR128" s="6"/>
      <c r="QHS128" s="6"/>
      <c r="QHT128" s="6"/>
      <c r="QHU128" s="6"/>
      <c r="QHV128" s="6"/>
      <c r="QHW128" s="6"/>
      <c r="QHX128" s="6"/>
      <c r="QHY128" s="6"/>
      <c r="QHZ128" s="6"/>
      <c r="QIA128" s="6"/>
      <c r="QIB128" s="6"/>
      <c r="QIC128" s="6"/>
      <c r="QID128" s="6"/>
      <c r="QIE128" s="6"/>
      <c r="QIF128" s="6"/>
      <c r="QIG128" s="6"/>
      <c r="QIH128" s="6"/>
      <c r="QII128" s="6"/>
      <c r="QIJ128" s="6"/>
      <c r="QIK128" s="6"/>
      <c r="QIL128" s="6"/>
      <c r="QIM128" s="6"/>
      <c r="QIN128" s="6"/>
      <c r="QIO128" s="6"/>
      <c r="QIP128" s="6"/>
      <c r="QIQ128" s="6"/>
      <c r="QIR128" s="6"/>
      <c r="QIS128" s="6"/>
      <c r="QIT128" s="6"/>
      <c r="QIU128" s="6"/>
      <c r="QIV128" s="6"/>
      <c r="QIW128" s="6"/>
      <c r="QIX128" s="6"/>
      <c r="QIY128" s="6"/>
      <c r="QIZ128" s="6"/>
      <c r="QJA128" s="6"/>
      <c r="QJB128" s="6"/>
      <c r="QJC128" s="6"/>
      <c r="QJD128" s="6"/>
      <c r="QJE128" s="6"/>
      <c r="QJF128" s="6"/>
      <c r="QJG128" s="6"/>
      <c r="QJH128" s="6"/>
      <c r="QJI128" s="6"/>
      <c r="QJJ128" s="6"/>
      <c r="QJK128" s="6"/>
      <c r="QJL128" s="6"/>
      <c r="QJM128" s="6"/>
      <c r="QJN128" s="6"/>
      <c r="QJO128" s="6"/>
      <c r="QJP128" s="6"/>
      <c r="QJQ128" s="6"/>
      <c r="QJR128" s="6"/>
      <c r="QJS128" s="6"/>
      <c r="QJT128" s="6"/>
      <c r="QJU128" s="6"/>
      <c r="QJV128" s="6"/>
      <c r="QJW128" s="6"/>
      <c r="QJX128" s="6"/>
      <c r="QJY128" s="6"/>
      <c r="QJZ128" s="6"/>
      <c r="QKA128" s="6"/>
      <c r="QKB128" s="6"/>
      <c r="QKC128" s="6"/>
      <c r="QKD128" s="6"/>
      <c r="QKE128" s="6"/>
      <c r="QKF128" s="6"/>
      <c r="QKG128" s="6"/>
      <c r="QKH128" s="6"/>
      <c r="QKI128" s="6"/>
      <c r="QKJ128" s="6"/>
      <c r="QKK128" s="6"/>
      <c r="QKL128" s="6"/>
      <c r="QKM128" s="6"/>
      <c r="QKN128" s="6"/>
      <c r="QKO128" s="6"/>
      <c r="QKP128" s="6"/>
      <c r="QKQ128" s="6"/>
      <c r="QKR128" s="6"/>
      <c r="QKS128" s="6"/>
      <c r="QKT128" s="6"/>
      <c r="QKU128" s="6"/>
      <c r="QKV128" s="6"/>
      <c r="QKW128" s="6"/>
      <c r="QKX128" s="6"/>
      <c r="QKY128" s="6"/>
      <c r="QKZ128" s="6"/>
      <c r="QLA128" s="6"/>
      <c r="QLB128" s="6"/>
      <c r="QLC128" s="6"/>
      <c r="QLD128" s="6"/>
      <c r="QLE128" s="6"/>
      <c r="QLF128" s="6"/>
      <c r="QLG128" s="6"/>
      <c r="QLH128" s="6"/>
      <c r="QLI128" s="6"/>
      <c r="QLJ128" s="6"/>
      <c r="QLK128" s="6"/>
      <c r="QLL128" s="6"/>
      <c r="QLM128" s="6"/>
      <c r="QLN128" s="6"/>
      <c r="QLO128" s="6"/>
      <c r="QLP128" s="6"/>
      <c r="QLQ128" s="6"/>
      <c r="QLR128" s="6"/>
      <c r="QLS128" s="6"/>
      <c r="QLT128" s="6"/>
      <c r="QLU128" s="6"/>
      <c r="QLV128" s="6"/>
      <c r="QLW128" s="6"/>
      <c r="QLX128" s="6"/>
      <c r="QLY128" s="6"/>
      <c r="QLZ128" s="6"/>
      <c r="QMA128" s="6"/>
      <c r="QMB128" s="6"/>
      <c r="QMC128" s="6"/>
      <c r="QMD128" s="6"/>
      <c r="QME128" s="6"/>
      <c r="QMF128" s="6"/>
      <c r="QMG128" s="6"/>
      <c r="QMH128" s="6"/>
      <c r="QMI128" s="6"/>
      <c r="QMJ128" s="6"/>
      <c r="QMK128" s="6"/>
      <c r="QML128" s="6"/>
      <c r="QMM128" s="6"/>
      <c r="QMN128" s="6"/>
      <c r="QMO128" s="6"/>
      <c r="QMP128" s="6"/>
      <c r="QMQ128" s="6"/>
      <c r="QMR128" s="6"/>
      <c r="QMS128" s="6"/>
      <c r="QMT128" s="6"/>
      <c r="QMU128" s="6"/>
      <c r="QMV128" s="6"/>
      <c r="QMW128" s="6"/>
      <c r="QMX128" s="6"/>
      <c r="QMY128" s="6"/>
      <c r="QMZ128" s="6"/>
      <c r="QNA128" s="6"/>
      <c r="QNB128" s="6"/>
      <c r="QNC128" s="6"/>
      <c r="QND128" s="6"/>
      <c r="QNE128" s="6"/>
      <c r="QNF128" s="6"/>
      <c r="QNG128" s="6"/>
      <c r="QNH128" s="6"/>
      <c r="QNI128" s="6"/>
      <c r="QNJ128" s="6"/>
      <c r="QNK128" s="6"/>
      <c r="QNL128" s="6"/>
      <c r="QNM128" s="6"/>
      <c r="QNN128" s="6"/>
      <c r="QNO128" s="6"/>
      <c r="QNP128" s="6"/>
      <c r="QNQ128" s="6"/>
      <c r="QNR128" s="6"/>
      <c r="QNS128" s="6"/>
      <c r="QNT128" s="6"/>
      <c r="QNU128" s="6"/>
      <c r="QNV128" s="6"/>
      <c r="QNW128" s="6"/>
      <c r="QNX128" s="6"/>
      <c r="QNY128" s="6"/>
      <c r="QNZ128" s="6"/>
      <c r="QOA128" s="6"/>
      <c r="QOB128" s="6"/>
      <c r="QOC128" s="6"/>
      <c r="QOD128" s="6"/>
      <c r="QOE128" s="6"/>
      <c r="QOF128" s="6"/>
      <c r="QOG128" s="6"/>
      <c r="QOH128" s="6"/>
      <c r="QOI128" s="6"/>
      <c r="QOJ128" s="6"/>
      <c r="QOK128" s="6"/>
      <c r="QOL128" s="6"/>
      <c r="QOM128" s="6"/>
      <c r="QON128" s="6"/>
      <c r="QOO128" s="6"/>
      <c r="QOP128" s="6"/>
      <c r="QOQ128" s="6"/>
      <c r="QOR128" s="6"/>
      <c r="QOS128" s="6"/>
      <c r="QOT128" s="6"/>
      <c r="QOU128" s="6"/>
      <c r="QOV128" s="6"/>
      <c r="QOW128" s="6"/>
      <c r="QOX128" s="6"/>
      <c r="QOY128" s="6"/>
      <c r="QOZ128" s="6"/>
      <c r="QPA128" s="6"/>
      <c r="QPB128" s="6"/>
      <c r="QPC128" s="6"/>
      <c r="QPD128" s="6"/>
      <c r="QPE128" s="6"/>
      <c r="QPF128" s="6"/>
      <c r="QPG128" s="6"/>
      <c r="QPH128" s="6"/>
      <c r="QPI128" s="6"/>
      <c r="QPJ128" s="6"/>
      <c r="QPK128" s="6"/>
      <c r="QPL128" s="6"/>
      <c r="QPM128" s="6"/>
      <c r="QPN128" s="6"/>
      <c r="QPO128" s="6"/>
      <c r="QPP128" s="6"/>
      <c r="QPQ128" s="6"/>
      <c r="QPR128" s="6"/>
      <c r="QPS128" s="6"/>
      <c r="QPT128" s="6"/>
      <c r="QPU128" s="6"/>
      <c r="QPV128" s="6"/>
      <c r="QPW128" s="6"/>
      <c r="QPX128" s="6"/>
      <c r="QPY128" s="6"/>
      <c r="QPZ128" s="6"/>
      <c r="QQA128" s="6"/>
      <c r="QQB128" s="6"/>
      <c r="QQC128" s="6"/>
      <c r="QQD128" s="6"/>
      <c r="QQE128" s="6"/>
      <c r="QQF128" s="6"/>
      <c r="QQG128" s="6"/>
      <c r="QQH128" s="6"/>
      <c r="QQI128" s="6"/>
      <c r="QQJ128" s="6"/>
      <c r="QQK128" s="6"/>
      <c r="QQL128" s="6"/>
      <c r="QQM128" s="6"/>
      <c r="QQN128" s="6"/>
      <c r="QQO128" s="6"/>
      <c r="QQP128" s="6"/>
      <c r="QQQ128" s="6"/>
      <c r="QQR128" s="6"/>
      <c r="QQS128" s="6"/>
      <c r="QQT128" s="6"/>
      <c r="QQU128" s="6"/>
      <c r="QQV128" s="6"/>
      <c r="QQW128" s="6"/>
      <c r="QQX128" s="6"/>
      <c r="QQY128" s="6"/>
      <c r="QQZ128" s="6"/>
      <c r="QRA128" s="6"/>
      <c r="QRB128" s="6"/>
      <c r="QRC128" s="6"/>
      <c r="QRD128" s="6"/>
      <c r="QRE128" s="6"/>
      <c r="QRF128" s="6"/>
      <c r="QRG128" s="6"/>
      <c r="QRH128" s="6"/>
      <c r="QRI128" s="6"/>
      <c r="QRJ128" s="6"/>
      <c r="QRK128" s="6"/>
      <c r="QRL128" s="6"/>
      <c r="QRM128" s="6"/>
      <c r="QRN128" s="6"/>
      <c r="QRO128" s="6"/>
      <c r="QRP128" s="6"/>
      <c r="QRQ128" s="6"/>
      <c r="QRR128" s="6"/>
      <c r="QRS128" s="6"/>
      <c r="QRT128" s="6"/>
      <c r="QRU128" s="6"/>
      <c r="QRV128" s="6"/>
      <c r="QRW128" s="6"/>
      <c r="QRX128" s="6"/>
      <c r="QRY128" s="6"/>
      <c r="QRZ128" s="6"/>
      <c r="QSA128" s="6"/>
      <c r="QSB128" s="6"/>
      <c r="QSC128" s="6"/>
      <c r="QSD128" s="6"/>
      <c r="QSE128" s="6"/>
      <c r="QSF128" s="6"/>
      <c r="QSG128" s="6"/>
      <c r="QSH128" s="6"/>
      <c r="QSI128" s="6"/>
      <c r="QSJ128" s="6"/>
      <c r="QSK128" s="6"/>
      <c r="QSL128" s="6"/>
      <c r="QSM128" s="6"/>
      <c r="QSN128" s="6"/>
      <c r="QSO128" s="6"/>
      <c r="QSP128" s="6"/>
      <c r="QSQ128" s="6"/>
      <c r="QSR128" s="6"/>
      <c r="QSS128" s="6"/>
      <c r="QST128" s="6"/>
      <c r="QSU128" s="6"/>
      <c r="QSV128" s="6"/>
      <c r="QSW128" s="6"/>
      <c r="QSX128" s="6"/>
      <c r="QSY128" s="6"/>
      <c r="QSZ128" s="6"/>
      <c r="QTA128" s="6"/>
      <c r="QTB128" s="6"/>
      <c r="QTC128" s="6"/>
      <c r="QTD128" s="6"/>
      <c r="QTE128" s="6"/>
      <c r="QTF128" s="6"/>
      <c r="QTG128" s="6"/>
      <c r="QTH128" s="6"/>
      <c r="QTI128" s="6"/>
      <c r="QTJ128" s="6"/>
      <c r="QTK128" s="6"/>
      <c r="QTL128" s="6"/>
      <c r="QTM128" s="6"/>
      <c r="QTN128" s="6"/>
      <c r="QTO128" s="6"/>
      <c r="QTP128" s="6"/>
      <c r="QTQ128" s="6"/>
      <c r="QTR128" s="6"/>
      <c r="QTS128" s="6"/>
      <c r="QTT128" s="6"/>
      <c r="QTU128" s="6"/>
      <c r="QTV128" s="6"/>
      <c r="QTW128" s="6"/>
      <c r="QTX128" s="6"/>
      <c r="QTY128" s="6"/>
      <c r="QTZ128" s="6"/>
      <c r="QUA128" s="6"/>
      <c r="QUB128" s="6"/>
      <c r="QUC128" s="6"/>
      <c r="QUD128" s="6"/>
      <c r="QUE128" s="6"/>
      <c r="QUF128" s="6"/>
      <c r="QUG128" s="6"/>
      <c r="QUH128" s="6"/>
      <c r="QUI128" s="6"/>
      <c r="QUJ128" s="6"/>
      <c r="QUK128" s="6"/>
      <c r="QUL128" s="6"/>
      <c r="QUM128" s="6"/>
      <c r="QUN128" s="6"/>
      <c r="QUO128" s="6"/>
      <c r="QUP128" s="6"/>
      <c r="QUQ128" s="6"/>
      <c r="QUR128" s="6"/>
      <c r="QUS128" s="6"/>
      <c r="QUT128" s="6"/>
      <c r="QUU128" s="6"/>
      <c r="QUV128" s="6"/>
      <c r="QUW128" s="6"/>
      <c r="QUX128" s="6"/>
      <c r="QUY128" s="6"/>
      <c r="QUZ128" s="6"/>
      <c r="QVA128" s="6"/>
      <c r="QVB128" s="6"/>
      <c r="QVC128" s="6"/>
      <c r="QVD128" s="6"/>
      <c r="QVE128" s="6"/>
      <c r="QVF128" s="6"/>
      <c r="QVG128" s="6"/>
      <c r="QVH128" s="6"/>
      <c r="QVI128" s="6"/>
      <c r="QVJ128" s="6"/>
      <c r="QVK128" s="6"/>
      <c r="QVL128" s="6"/>
      <c r="QVM128" s="6"/>
      <c r="QVN128" s="6"/>
      <c r="QVO128" s="6"/>
      <c r="QVP128" s="6"/>
      <c r="QVQ128" s="6"/>
      <c r="QVR128" s="6"/>
      <c r="QVS128" s="6"/>
      <c r="QVT128" s="6"/>
      <c r="QVU128" s="6"/>
      <c r="QVV128" s="6"/>
      <c r="QVW128" s="6"/>
      <c r="QVX128" s="6"/>
      <c r="QVY128" s="6"/>
      <c r="QVZ128" s="6"/>
      <c r="QWA128" s="6"/>
      <c r="QWB128" s="6"/>
      <c r="QWC128" s="6"/>
      <c r="QWD128" s="6"/>
      <c r="QWE128" s="6"/>
      <c r="QWF128" s="6"/>
      <c r="QWG128" s="6"/>
      <c r="QWH128" s="6"/>
      <c r="QWI128" s="6"/>
      <c r="QWJ128" s="6"/>
      <c r="QWK128" s="6"/>
      <c r="QWL128" s="6"/>
      <c r="QWM128" s="6"/>
      <c r="QWN128" s="6"/>
      <c r="QWO128" s="6"/>
      <c r="QWP128" s="6"/>
      <c r="QWQ128" s="6"/>
      <c r="QWR128" s="6"/>
      <c r="QWS128" s="6"/>
      <c r="QWT128" s="6"/>
      <c r="QWU128" s="6"/>
      <c r="QWV128" s="6"/>
      <c r="QWW128" s="6"/>
      <c r="QWX128" s="6"/>
      <c r="QWY128" s="6"/>
      <c r="QWZ128" s="6"/>
      <c r="QXA128" s="6"/>
      <c r="QXB128" s="6"/>
      <c r="QXC128" s="6"/>
      <c r="QXD128" s="6"/>
      <c r="QXE128" s="6"/>
      <c r="QXF128" s="6"/>
      <c r="QXG128" s="6"/>
      <c r="QXH128" s="6"/>
      <c r="QXI128" s="6"/>
      <c r="QXJ128" s="6"/>
      <c r="QXK128" s="6"/>
      <c r="QXL128" s="6"/>
      <c r="QXM128" s="6"/>
      <c r="QXN128" s="6"/>
      <c r="QXO128" s="6"/>
      <c r="QXP128" s="6"/>
      <c r="QXQ128" s="6"/>
      <c r="QXR128" s="6"/>
      <c r="QXS128" s="6"/>
      <c r="QXT128" s="6"/>
      <c r="QXU128" s="6"/>
      <c r="QXV128" s="6"/>
      <c r="QXW128" s="6"/>
      <c r="QXX128" s="6"/>
      <c r="QXY128" s="6"/>
      <c r="QXZ128" s="6"/>
      <c r="QYA128" s="6"/>
      <c r="QYB128" s="6"/>
      <c r="QYC128" s="6"/>
      <c r="QYD128" s="6"/>
      <c r="QYE128" s="6"/>
      <c r="QYF128" s="6"/>
      <c r="QYG128" s="6"/>
      <c r="QYH128" s="6"/>
      <c r="QYI128" s="6"/>
      <c r="QYJ128" s="6"/>
      <c r="QYK128" s="6"/>
      <c r="QYL128" s="6"/>
      <c r="QYM128" s="6"/>
      <c r="QYN128" s="6"/>
      <c r="QYO128" s="6"/>
      <c r="QYP128" s="6"/>
      <c r="QYQ128" s="6"/>
      <c r="QYR128" s="6"/>
      <c r="QYS128" s="6"/>
      <c r="QYT128" s="6"/>
      <c r="QYU128" s="6"/>
      <c r="QYV128" s="6"/>
      <c r="QYW128" s="6"/>
      <c r="QYX128" s="6"/>
      <c r="QYY128" s="6"/>
      <c r="QYZ128" s="6"/>
      <c r="QZA128" s="6"/>
      <c r="QZB128" s="6"/>
      <c r="QZC128" s="6"/>
      <c r="QZD128" s="6"/>
      <c r="QZE128" s="6"/>
      <c r="QZF128" s="6"/>
      <c r="QZG128" s="6"/>
      <c r="QZH128" s="6"/>
      <c r="QZI128" s="6"/>
      <c r="QZJ128" s="6"/>
      <c r="QZK128" s="6"/>
      <c r="QZL128" s="6"/>
      <c r="QZM128" s="6"/>
      <c r="QZN128" s="6"/>
      <c r="QZO128" s="6"/>
      <c r="QZP128" s="6"/>
      <c r="QZQ128" s="6"/>
      <c r="QZR128" s="6"/>
      <c r="QZS128" s="6"/>
      <c r="QZT128" s="6"/>
      <c r="QZU128" s="6"/>
      <c r="QZV128" s="6"/>
      <c r="QZW128" s="6"/>
      <c r="QZX128" s="6"/>
      <c r="QZY128" s="6"/>
      <c r="QZZ128" s="6"/>
      <c r="RAA128" s="6"/>
      <c r="RAB128" s="6"/>
      <c r="RAC128" s="6"/>
      <c r="RAD128" s="6"/>
      <c r="RAE128" s="6"/>
      <c r="RAF128" s="6"/>
      <c r="RAG128" s="6"/>
      <c r="RAH128" s="6"/>
      <c r="RAI128" s="6"/>
      <c r="RAJ128" s="6"/>
      <c r="RAK128" s="6"/>
      <c r="RAL128" s="6"/>
      <c r="RAM128" s="6"/>
      <c r="RAN128" s="6"/>
      <c r="RAO128" s="6"/>
      <c r="RAP128" s="6"/>
      <c r="RAQ128" s="6"/>
      <c r="RAR128" s="6"/>
      <c r="RAS128" s="6"/>
      <c r="RAT128" s="6"/>
      <c r="RAU128" s="6"/>
      <c r="RAV128" s="6"/>
      <c r="RAW128" s="6"/>
      <c r="RAX128" s="6"/>
      <c r="RAY128" s="6"/>
      <c r="RAZ128" s="6"/>
      <c r="RBA128" s="6"/>
      <c r="RBB128" s="6"/>
      <c r="RBC128" s="6"/>
      <c r="RBD128" s="6"/>
      <c r="RBE128" s="6"/>
      <c r="RBF128" s="6"/>
      <c r="RBG128" s="6"/>
      <c r="RBH128" s="6"/>
      <c r="RBI128" s="6"/>
      <c r="RBJ128" s="6"/>
      <c r="RBK128" s="6"/>
      <c r="RBL128" s="6"/>
      <c r="RBM128" s="6"/>
      <c r="RBN128" s="6"/>
      <c r="RBO128" s="6"/>
      <c r="RBP128" s="6"/>
      <c r="RBQ128" s="6"/>
      <c r="RBR128" s="6"/>
      <c r="RBS128" s="6"/>
      <c r="RBT128" s="6"/>
      <c r="RBU128" s="6"/>
      <c r="RBV128" s="6"/>
      <c r="RBW128" s="6"/>
      <c r="RBX128" s="6"/>
      <c r="RBY128" s="6"/>
      <c r="RBZ128" s="6"/>
      <c r="RCA128" s="6"/>
      <c r="RCB128" s="6"/>
      <c r="RCC128" s="6"/>
      <c r="RCD128" s="6"/>
      <c r="RCE128" s="6"/>
      <c r="RCF128" s="6"/>
      <c r="RCG128" s="6"/>
      <c r="RCH128" s="6"/>
      <c r="RCI128" s="6"/>
      <c r="RCJ128" s="6"/>
      <c r="RCK128" s="6"/>
      <c r="RCL128" s="6"/>
      <c r="RCM128" s="6"/>
      <c r="RCN128" s="6"/>
      <c r="RCO128" s="6"/>
      <c r="RCP128" s="6"/>
      <c r="RCQ128" s="6"/>
      <c r="RCR128" s="6"/>
      <c r="RCS128" s="6"/>
      <c r="RCT128" s="6"/>
      <c r="RCU128" s="6"/>
      <c r="RCV128" s="6"/>
      <c r="RCW128" s="6"/>
      <c r="RCX128" s="6"/>
      <c r="RCY128" s="6"/>
      <c r="RCZ128" s="6"/>
      <c r="RDA128" s="6"/>
      <c r="RDB128" s="6"/>
      <c r="RDC128" s="6"/>
      <c r="RDD128" s="6"/>
      <c r="RDE128" s="6"/>
      <c r="RDF128" s="6"/>
      <c r="RDG128" s="6"/>
      <c r="RDH128" s="6"/>
      <c r="RDI128" s="6"/>
      <c r="RDJ128" s="6"/>
      <c r="RDK128" s="6"/>
      <c r="RDL128" s="6"/>
      <c r="RDM128" s="6"/>
      <c r="RDN128" s="6"/>
      <c r="RDO128" s="6"/>
      <c r="RDP128" s="6"/>
      <c r="RDQ128" s="6"/>
      <c r="RDR128" s="6"/>
      <c r="RDS128" s="6"/>
      <c r="RDT128" s="6"/>
      <c r="RDU128" s="6"/>
      <c r="RDV128" s="6"/>
      <c r="RDW128" s="6"/>
      <c r="RDX128" s="6"/>
      <c r="RDY128" s="6"/>
      <c r="RDZ128" s="6"/>
      <c r="REA128" s="6"/>
      <c r="REB128" s="6"/>
      <c r="REC128" s="6"/>
      <c r="RED128" s="6"/>
      <c r="REE128" s="6"/>
      <c r="REF128" s="6"/>
      <c r="REG128" s="6"/>
      <c r="REH128" s="6"/>
      <c r="REI128" s="6"/>
      <c r="REJ128" s="6"/>
      <c r="REK128" s="6"/>
      <c r="REL128" s="6"/>
      <c r="REM128" s="6"/>
      <c r="REN128" s="6"/>
      <c r="REO128" s="6"/>
      <c r="REP128" s="6"/>
      <c r="REQ128" s="6"/>
      <c r="RER128" s="6"/>
      <c r="RES128" s="6"/>
      <c r="RET128" s="6"/>
      <c r="REU128" s="6"/>
      <c r="REV128" s="6"/>
      <c r="REW128" s="6"/>
      <c r="REX128" s="6"/>
      <c r="REY128" s="6"/>
      <c r="REZ128" s="6"/>
      <c r="RFA128" s="6"/>
      <c r="RFB128" s="6"/>
      <c r="RFC128" s="6"/>
      <c r="RFD128" s="6"/>
      <c r="RFE128" s="6"/>
      <c r="RFF128" s="6"/>
      <c r="RFG128" s="6"/>
      <c r="RFH128" s="6"/>
      <c r="RFI128" s="6"/>
      <c r="RFJ128" s="6"/>
      <c r="RFK128" s="6"/>
      <c r="RFL128" s="6"/>
      <c r="RFM128" s="6"/>
      <c r="RFN128" s="6"/>
      <c r="RFO128" s="6"/>
      <c r="RFP128" s="6"/>
      <c r="RFQ128" s="6"/>
      <c r="RFR128" s="6"/>
      <c r="RFS128" s="6"/>
      <c r="RFT128" s="6"/>
      <c r="RFU128" s="6"/>
      <c r="RFV128" s="6"/>
      <c r="RFW128" s="6"/>
      <c r="RFX128" s="6"/>
      <c r="RFY128" s="6"/>
      <c r="RFZ128" s="6"/>
      <c r="RGA128" s="6"/>
      <c r="RGB128" s="6"/>
      <c r="RGC128" s="6"/>
      <c r="RGD128" s="6"/>
      <c r="RGE128" s="6"/>
      <c r="RGF128" s="6"/>
      <c r="RGG128" s="6"/>
      <c r="RGH128" s="6"/>
      <c r="RGI128" s="6"/>
      <c r="RGJ128" s="6"/>
      <c r="RGK128" s="6"/>
      <c r="RGL128" s="6"/>
      <c r="RGM128" s="6"/>
      <c r="RGN128" s="6"/>
      <c r="RGO128" s="6"/>
      <c r="RGP128" s="6"/>
      <c r="RGQ128" s="6"/>
      <c r="RGR128" s="6"/>
      <c r="RGS128" s="6"/>
      <c r="RGT128" s="6"/>
      <c r="RGU128" s="6"/>
      <c r="RGV128" s="6"/>
      <c r="RGW128" s="6"/>
      <c r="RGX128" s="6"/>
      <c r="RGY128" s="6"/>
      <c r="RGZ128" s="6"/>
      <c r="RHA128" s="6"/>
      <c r="RHB128" s="6"/>
      <c r="RHC128" s="6"/>
      <c r="RHD128" s="6"/>
      <c r="RHE128" s="6"/>
      <c r="RHF128" s="6"/>
      <c r="RHG128" s="6"/>
      <c r="RHH128" s="6"/>
      <c r="RHI128" s="6"/>
      <c r="RHJ128" s="6"/>
      <c r="RHK128" s="6"/>
      <c r="RHL128" s="6"/>
      <c r="RHM128" s="6"/>
      <c r="RHN128" s="6"/>
      <c r="RHO128" s="6"/>
      <c r="RHP128" s="6"/>
      <c r="RHQ128" s="6"/>
      <c r="RHR128" s="6"/>
      <c r="RHS128" s="6"/>
      <c r="RHT128" s="6"/>
      <c r="RHU128" s="6"/>
      <c r="RHV128" s="6"/>
      <c r="RHW128" s="6"/>
      <c r="RHX128" s="6"/>
      <c r="RHY128" s="6"/>
      <c r="RHZ128" s="6"/>
      <c r="RIA128" s="6"/>
      <c r="RIB128" s="6"/>
      <c r="RIC128" s="6"/>
      <c r="RID128" s="6"/>
      <c r="RIE128" s="6"/>
      <c r="RIF128" s="6"/>
      <c r="RIG128" s="6"/>
      <c r="RIH128" s="6"/>
      <c r="RII128" s="6"/>
      <c r="RIJ128" s="6"/>
      <c r="RIK128" s="6"/>
      <c r="RIL128" s="6"/>
      <c r="RIM128" s="6"/>
      <c r="RIN128" s="6"/>
      <c r="RIO128" s="6"/>
      <c r="RIP128" s="6"/>
      <c r="RIQ128" s="6"/>
      <c r="RIR128" s="6"/>
      <c r="RIS128" s="6"/>
      <c r="RIT128" s="6"/>
      <c r="RIU128" s="6"/>
      <c r="RIV128" s="6"/>
      <c r="RIW128" s="6"/>
      <c r="RIX128" s="6"/>
      <c r="RIY128" s="6"/>
      <c r="RIZ128" s="6"/>
      <c r="RJA128" s="6"/>
      <c r="RJB128" s="6"/>
      <c r="RJC128" s="6"/>
      <c r="RJD128" s="6"/>
      <c r="RJE128" s="6"/>
      <c r="RJF128" s="6"/>
      <c r="RJG128" s="6"/>
      <c r="RJH128" s="6"/>
      <c r="RJI128" s="6"/>
      <c r="RJJ128" s="6"/>
      <c r="RJK128" s="6"/>
      <c r="RJL128" s="6"/>
      <c r="RJM128" s="6"/>
      <c r="RJN128" s="6"/>
      <c r="RJO128" s="6"/>
      <c r="RJP128" s="6"/>
      <c r="RJQ128" s="6"/>
      <c r="RJR128" s="6"/>
      <c r="RJS128" s="6"/>
      <c r="RJT128" s="6"/>
      <c r="RJU128" s="6"/>
      <c r="RJV128" s="6"/>
      <c r="RJW128" s="6"/>
      <c r="RJX128" s="6"/>
      <c r="RJY128" s="6"/>
      <c r="RJZ128" s="6"/>
      <c r="RKA128" s="6"/>
      <c r="RKB128" s="6"/>
      <c r="RKC128" s="6"/>
      <c r="RKD128" s="6"/>
      <c r="RKE128" s="6"/>
      <c r="RKF128" s="6"/>
      <c r="RKG128" s="6"/>
      <c r="RKH128" s="6"/>
      <c r="RKI128" s="6"/>
      <c r="RKJ128" s="6"/>
      <c r="RKK128" s="6"/>
      <c r="RKL128" s="6"/>
      <c r="RKM128" s="6"/>
      <c r="RKN128" s="6"/>
      <c r="RKO128" s="6"/>
      <c r="RKP128" s="6"/>
      <c r="RKQ128" s="6"/>
      <c r="RKR128" s="6"/>
      <c r="RKS128" s="6"/>
      <c r="RKT128" s="6"/>
      <c r="RKU128" s="6"/>
      <c r="RKV128" s="6"/>
      <c r="RKW128" s="6"/>
      <c r="RKX128" s="6"/>
      <c r="RKY128" s="6"/>
      <c r="RKZ128" s="6"/>
      <c r="RLA128" s="6"/>
      <c r="RLB128" s="6"/>
      <c r="RLC128" s="6"/>
      <c r="RLD128" s="6"/>
      <c r="RLE128" s="6"/>
      <c r="RLF128" s="6"/>
      <c r="RLG128" s="6"/>
      <c r="RLH128" s="6"/>
      <c r="RLI128" s="6"/>
      <c r="RLJ128" s="6"/>
      <c r="RLK128" s="6"/>
      <c r="RLL128" s="6"/>
      <c r="RLM128" s="6"/>
      <c r="RLN128" s="6"/>
      <c r="RLO128" s="6"/>
      <c r="RLP128" s="6"/>
      <c r="RLQ128" s="6"/>
      <c r="RLR128" s="6"/>
      <c r="RLS128" s="6"/>
      <c r="RLT128" s="6"/>
      <c r="RLU128" s="6"/>
      <c r="RLV128" s="6"/>
      <c r="RLW128" s="6"/>
      <c r="RLX128" s="6"/>
      <c r="RLY128" s="6"/>
      <c r="RLZ128" s="6"/>
      <c r="RMA128" s="6"/>
      <c r="RMB128" s="6"/>
      <c r="RMC128" s="6"/>
      <c r="RMD128" s="6"/>
      <c r="RME128" s="6"/>
      <c r="RMF128" s="6"/>
      <c r="RMG128" s="6"/>
      <c r="RMH128" s="6"/>
      <c r="RMI128" s="6"/>
      <c r="RMJ128" s="6"/>
      <c r="RMK128" s="6"/>
      <c r="RML128" s="6"/>
      <c r="RMM128" s="6"/>
      <c r="RMN128" s="6"/>
      <c r="RMO128" s="6"/>
      <c r="RMP128" s="6"/>
      <c r="RMQ128" s="6"/>
      <c r="RMR128" s="6"/>
      <c r="RMS128" s="6"/>
      <c r="RMT128" s="6"/>
      <c r="RMU128" s="6"/>
      <c r="RMV128" s="6"/>
      <c r="RMW128" s="6"/>
      <c r="RMX128" s="6"/>
      <c r="RMY128" s="6"/>
      <c r="RMZ128" s="6"/>
      <c r="RNA128" s="6"/>
      <c r="RNB128" s="6"/>
      <c r="RNC128" s="6"/>
      <c r="RND128" s="6"/>
      <c r="RNE128" s="6"/>
      <c r="RNF128" s="6"/>
      <c r="RNG128" s="6"/>
      <c r="RNH128" s="6"/>
      <c r="RNI128" s="6"/>
      <c r="RNJ128" s="6"/>
      <c r="RNK128" s="6"/>
      <c r="RNL128" s="6"/>
      <c r="RNM128" s="6"/>
      <c r="RNN128" s="6"/>
      <c r="RNO128" s="6"/>
      <c r="RNP128" s="6"/>
      <c r="RNQ128" s="6"/>
      <c r="RNR128" s="6"/>
      <c r="RNS128" s="6"/>
      <c r="RNT128" s="6"/>
      <c r="RNU128" s="6"/>
      <c r="RNV128" s="6"/>
      <c r="RNW128" s="6"/>
      <c r="RNX128" s="6"/>
      <c r="RNY128" s="6"/>
      <c r="RNZ128" s="6"/>
      <c r="ROA128" s="6"/>
      <c r="ROB128" s="6"/>
      <c r="ROC128" s="6"/>
      <c r="ROD128" s="6"/>
      <c r="ROE128" s="6"/>
      <c r="ROF128" s="6"/>
      <c r="ROG128" s="6"/>
      <c r="ROH128" s="6"/>
      <c r="ROI128" s="6"/>
      <c r="ROJ128" s="6"/>
      <c r="ROK128" s="6"/>
      <c r="ROL128" s="6"/>
      <c r="ROM128" s="6"/>
      <c r="RON128" s="6"/>
      <c r="ROO128" s="6"/>
      <c r="ROP128" s="6"/>
      <c r="ROQ128" s="6"/>
      <c r="ROR128" s="6"/>
      <c r="ROS128" s="6"/>
      <c r="ROT128" s="6"/>
      <c r="ROU128" s="6"/>
      <c r="ROV128" s="6"/>
      <c r="ROW128" s="6"/>
      <c r="ROX128" s="6"/>
      <c r="ROY128" s="6"/>
      <c r="ROZ128" s="6"/>
      <c r="RPA128" s="6"/>
      <c r="RPB128" s="6"/>
      <c r="RPC128" s="6"/>
      <c r="RPD128" s="6"/>
      <c r="RPE128" s="6"/>
      <c r="RPF128" s="6"/>
      <c r="RPG128" s="6"/>
      <c r="RPH128" s="6"/>
      <c r="RPI128" s="6"/>
      <c r="RPJ128" s="6"/>
      <c r="RPK128" s="6"/>
      <c r="RPL128" s="6"/>
      <c r="RPM128" s="6"/>
      <c r="RPN128" s="6"/>
      <c r="RPO128" s="6"/>
      <c r="RPP128" s="6"/>
      <c r="RPQ128" s="6"/>
      <c r="RPR128" s="6"/>
      <c r="RPS128" s="6"/>
      <c r="RPT128" s="6"/>
      <c r="RPU128" s="6"/>
      <c r="RPV128" s="6"/>
      <c r="RPW128" s="6"/>
      <c r="RPX128" s="6"/>
      <c r="RPY128" s="6"/>
      <c r="RPZ128" s="6"/>
      <c r="RQA128" s="6"/>
      <c r="RQB128" s="6"/>
      <c r="RQC128" s="6"/>
      <c r="RQD128" s="6"/>
      <c r="RQE128" s="6"/>
      <c r="RQF128" s="6"/>
      <c r="RQG128" s="6"/>
      <c r="RQH128" s="6"/>
      <c r="RQI128" s="6"/>
      <c r="RQJ128" s="6"/>
      <c r="RQK128" s="6"/>
      <c r="RQL128" s="6"/>
      <c r="RQM128" s="6"/>
      <c r="RQN128" s="6"/>
      <c r="RQO128" s="6"/>
      <c r="RQP128" s="6"/>
      <c r="RQQ128" s="6"/>
      <c r="RQR128" s="6"/>
      <c r="RQS128" s="6"/>
      <c r="RQT128" s="6"/>
      <c r="RQU128" s="6"/>
      <c r="RQV128" s="6"/>
      <c r="RQW128" s="6"/>
      <c r="RQX128" s="6"/>
      <c r="RQY128" s="6"/>
      <c r="RQZ128" s="6"/>
      <c r="RRA128" s="6"/>
      <c r="RRB128" s="6"/>
      <c r="RRC128" s="6"/>
      <c r="RRD128" s="6"/>
      <c r="RRE128" s="6"/>
      <c r="RRF128" s="6"/>
      <c r="RRG128" s="6"/>
      <c r="RRH128" s="6"/>
      <c r="RRI128" s="6"/>
      <c r="RRJ128" s="6"/>
      <c r="RRK128" s="6"/>
      <c r="RRL128" s="6"/>
      <c r="RRM128" s="6"/>
      <c r="RRN128" s="6"/>
      <c r="RRO128" s="6"/>
      <c r="RRP128" s="6"/>
      <c r="RRQ128" s="6"/>
      <c r="RRR128" s="6"/>
      <c r="RRS128" s="6"/>
      <c r="RRT128" s="6"/>
      <c r="RRU128" s="6"/>
      <c r="RRV128" s="6"/>
      <c r="RRW128" s="6"/>
      <c r="RRX128" s="6"/>
      <c r="RRY128" s="6"/>
      <c r="RRZ128" s="6"/>
      <c r="RSA128" s="6"/>
      <c r="RSB128" s="6"/>
      <c r="RSC128" s="6"/>
      <c r="RSD128" s="6"/>
      <c r="RSE128" s="6"/>
      <c r="RSF128" s="6"/>
      <c r="RSG128" s="6"/>
      <c r="RSH128" s="6"/>
      <c r="RSI128" s="6"/>
      <c r="RSJ128" s="6"/>
      <c r="RSK128" s="6"/>
      <c r="RSL128" s="6"/>
      <c r="RSM128" s="6"/>
      <c r="RSN128" s="6"/>
      <c r="RSO128" s="6"/>
      <c r="RSP128" s="6"/>
      <c r="RSQ128" s="6"/>
      <c r="RSR128" s="6"/>
      <c r="RSS128" s="6"/>
      <c r="RST128" s="6"/>
      <c r="RSU128" s="6"/>
      <c r="RSV128" s="6"/>
      <c r="RSW128" s="6"/>
      <c r="RSX128" s="6"/>
      <c r="RSY128" s="6"/>
      <c r="RSZ128" s="6"/>
      <c r="RTA128" s="6"/>
      <c r="RTB128" s="6"/>
      <c r="RTC128" s="6"/>
      <c r="RTD128" s="6"/>
      <c r="RTE128" s="6"/>
      <c r="RTF128" s="6"/>
      <c r="RTG128" s="6"/>
      <c r="RTH128" s="6"/>
      <c r="RTI128" s="6"/>
      <c r="RTJ128" s="6"/>
      <c r="RTK128" s="6"/>
      <c r="RTL128" s="6"/>
      <c r="RTM128" s="6"/>
      <c r="RTN128" s="6"/>
      <c r="RTO128" s="6"/>
      <c r="RTP128" s="6"/>
      <c r="RTQ128" s="6"/>
      <c r="RTR128" s="6"/>
      <c r="RTS128" s="6"/>
      <c r="RTT128" s="6"/>
      <c r="RTU128" s="6"/>
      <c r="RTV128" s="6"/>
      <c r="RTW128" s="6"/>
      <c r="RTX128" s="6"/>
      <c r="RTY128" s="6"/>
      <c r="RTZ128" s="6"/>
      <c r="RUA128" s="6"/>
      <c r="RUB128" s="6"/>
      <c r="RUC128" s="6"/>
      <c r="RUD128" s="6"/>
      <c r="RUE128" s="6"/>
      <c r="RUF128" s="6"/>
      <c r="RUG128" s="6"/>
      <c r="RUH128" s="6"/>
      <c r="RUI128" s="6"/>
      <c r="RUJ128" s="6"/>
      <c r="RUK128" s="6"/>
      <c r="RUL128" s="6"/>
      <c r="RUM128" s="6"/>
      <c r="RUN128" s="6"/>
      <c r="RUO128" s="6"/>
      <c r="RUP128" s="6"/>
      <c r="RUQ128" s="6"/>
      <c r="RUR128" s="6"/>
      <c r="RUS128" s="6"/>
      <c r="RUT128" s="6"/>
      <c r="RUU128" s="6"/>
      <c r="RUV128" s="6"/>
      <c r="RUW128" s="6"/>
      <c r="RUX128" s="6"/>
      <c r="RUY128" s="6"/>
      <c r="RUZ128" s="6"/>
      <c r="RVA128" s="6"/>
      <c r="RVB128" s="6"/>
      <c r="RVC128" s="6"/>
      <c r="RVD128" s="6"/>
      <c r="RVE128" s="6"/>
      <c r="RVF128" s="6"/>
      <c r="RVG128" s="6"/>
      <c r="RVH128" s="6"/>
      <c r="RVI128" s="6"/>
      <c r="RVJ128" s="6"/>
      <c r="RVK128" s="6"/>
      <c r="RVL128" s="6"/>
      <c r="RVM128" s="6"/>
      <c r="RVN128" s="6"/>
      <c r="RVO128" s="6"/>
      <c r="RVP128" s="6"/>
      <c r="RVQ128" s="6"/>
      <c r="RVR128" s="6"/>
      <c r="RVS128" s="6"/>
      <c r="RVT128" s="6"/>
      <c r="RVU128" s="6"/>
      <c r="RVV128" s="6"/>
      <c r="RVW128" s="6"/>
      <c r="RVX128" s="6"/>
      <c r="RVY128" s="6"/>
      <c r="RVZ128" s="6"/>
      <c r="RWA128" s="6"/>
      <c r="RWB128" s="6"/>
      <c r="RWC128" s="6"/>
      <c r="RWD128" s="6"/>
      <c r="RWE128" s="6"/>
      <c r="RWF128" s="6"/>
      <c r="RWG128" s="6"/>
      <c r="RWH128" s="6"/>
      <c r="RWI128" s="6"/>
      <c r="RWJ128" s="6"/>
      <c r="RWK128" s="6"/>
      <c r="RWL128" s="6"/>
      <c r="RWM128" s="6"/>
      <c r="RWN128" s="6"/>
      <c r="RWO128" s="6"/>
      <c r="RWP128" s="6"/>
      <c r="RWQ128" s="6"/>
      <c r="RWR128" s="6"/>
      <c r="RWS128" s="6"/>
      <c r="RWT128" s="6"/>
      <c r="RWU128" s="6"/>
      <c r="RWV128" s="6"/>
      <c r="RWW128" s="6"/>
      <c r="RWX128" s="6"/>
      <c r="RWY128" s="6"/>
      <c r="RWZ128" s="6"/>
      <c r="RXA128" s="6"/>
      <c r="RXB128" s="6"/>
      <c r="RXC128" s="6"/>
      <c r="RXD128" s="6"/>
      <c r="RXE128" s="6"/>
      <c r="RXF128" s="6"/>
      <c r="RXG128" s="6"/>
      <c r="RXH128" s="6"/>
      <c r="RXI128" s="6"/>
      <c r="RXJ128" s="6"/>
      <c r="RXK128" s="6"/>
      <c r="RXL128" s="6"/>
      <c r="RXM128" s="6"/>
      <c r="RXN128" s="6"/>
      <c r="RXO128" s="6"/>
      <c r="RXP128" s="6"/>
      <c r="RXQ128" s="6"/>
      <c r="RXR128" s="6"/>
      <c r="RXS128" s="6"/>
      <c r="RXT128" s="6"/>
      <c r="RXU128" s="6"/>
      <c r="RXV128" s="6"/>
      <c r="RXW128" s="6"/>
      <c r="RXX128" s="6"/>
      <c r="RXY128" s="6"/>
      <c r="RXZ128" s="6"/>
      <c r="RYA128" s="6"/>
      <c r="RYB128" s="6"/>
      <c r="RYC128" s="6"/>
      <c r="RYD128" s="6"/>
      <c r="RYE128" s="6"/>
      <c r="RYF128" s="6"/>
      <c r="RYG128" s="6"/>
      <c r="RYH128" s="6"/>
      <c r="RYI128" s="6"/>
      <c r="RYJ128" s="6"/>
      <c r="RYK128" s="6"/>
      <c r="RYL128" s="6"/>
      <c r="RYM128" s="6"/>
      <c r="RYN128" s="6"/>
      <c r="RYO128" s="6"/>
      <c r="RYP128" s="6"/>
      <c r="RYQ128" s="6"/>
      <c r="RYR128" s="6"/>
      <c r="RYS128" s="6"/>
      <c r="RYT128" s="6"/>
      <c r="RYU128" s="6"/>
      <c r="RYV128" s="6"/>
      <c r="RYW128" s="6"/>
      <c r="RYX128" s="6"/>
      <c r="RYY128" s="6"/>
      <c r="RYZ128" s="6"/>
      <c r="RZA128" s="6"/>
      <c r="RZB128" s="6"/>
      <c r="RZC128" s="6"/>
      <c r="RZD128" s="6"/>
      <c r="RZE128" s="6"/>
      <c r="RZF128" s="6"/>
      <c r="RZG128" s="6"/>
      <c r="RZH128" s="6"/>
      <c r="RZI128" s="6"/>
      <c r="RZJ128" s="6"/>
      <c r="RZK128" s="6"/>
      <c r="RZL128" s="6"/>
      <c r="RZM128" s="6"/>
      <c r="RZN128" s="6"/>
      <c r="RZO128" s="6"/>
      <c r="RZP128" s="6"/>
      <c r="RZQ128" s="6"/>
      <c r="RZR128" s="6"/>
      <c r="RZS128" s="6"/>
      <c r="RZT128" s="6"/>
      <c r="RZU128" s="6"/>
      <c r="RZV128" s="6"/>
      <c r="RZW128" s="6"/>
      <c r="RZX128" s="6"/>
      <c r="RZY128" s="6"/>
      <c r="RZZ128" s="6"/>
      <c r="SAA128" s="6"/>
      <c r="SAB128" s="6"/>
      <c r="SAC128" s="6"/>
      <c r="SAD128" s="6"/>
      <c r="SAE128" s="6"/>
      <c r="SAF128" s="6"/>
      <c r="SAG128" s="6"/>
      <c r="SAH128" s="6"/>
      <c r="SAI128" s="6"/>
      <c r="SAJ128" s="6"/>
      <c r="SAK128" s="6"/>
      <c r="SAL128" s="6"/>
      <c r="SAM128" s="6"/>
      <c r="SAN128" s="6"/>
      <c r="SAO128" s="6"/>
      <c r="SAP128" s="6"/>
      <c r="SAQ128" s="6"/>
      <c r="SAR128" s="6"/>
      <c r="SAS128" s="6"/>
      <c r="SAT128" s="6"/>
      <c r="SAU128" s="6"/>
      <c r="SAV128" s="6"/>
      <c r="SAW128" s="6"/>
      <c r="SAX128" s="6"/>
      <c r="SAY128" s="6"/>
      <c r="SAZ128" s="6"/>
      <c r="SBA128" s="6"/>
      <c r="SBB128" s="6"/>
      <c r="SBC128" s="6"/>
      <c r="SBD128" s="6"/>
      <c r="SBE128" s="6"/>
      <c r="SBF128" s="6"/>
      <c r="SBG128" s="6"/>
      <c r="SBH128" s="6"/>
      <c r="SBI128" s="6"/>
      <c r="SBJ128" s="6"/>
      <c r="SBK128" s="6"/>
      <c r="SBL128" s="6"/>
      <c r="SBM128" s="6"/>
      <c r="SBN128" s="6"/>
      <c r="SBO128" s="6"/>
      <c r="SBP128" s="6"/>
      <c r="SBQ128" s="6"/>
      <c r="SBR128" s="6"/>
      <c r="SBS128" s="6"/>
      <c r="SBT128" s="6"/>
      <c r="SBU128" s="6"/>
      <c r="SBV128" s="6"/>
      <c r="SBW128" s="6"/>
      <c r="SBX128" s="6"/>
      <c r="SBY128" s="6"/>
      <c r="SBZ128" s="6"/>
      <c r="SCA128" s="6"/>
      <c r="SCB128" s="6"/>
      <c r="SCC128" s="6"/>
      <c r="SCD128" s="6"/>
      <c r="SCE128" s="6"/>
      <c r="SCF128" s="6"/>
      <c r="SCG128" s="6"/>
      <c r="SCH128" s="6"/>
      <c r="SCI128" s="6"/>
      <c r="SCJ128" s="6"/>
      <c r="SCK128" s="6"/>
      <c r="SCL128" s="6"/>
      <c r="SCM128" s="6"/>
      <c r="SCN128" s="6"/>
      <c r="SCO128" s="6"/>
      <c r="SCP128" s="6"/>
      <c r="SCQ128" s="6"/>
      <c r="SCR128" s="6"/>
      <c r="SCS128" s="6"/>
      <c r="SCT128" s="6"/>
      <c r="SCU128" s="6"/>
      <c r="SCV128" s="6"/>
      <c r="SCW128" s="6"/>
      <c r="SCX128" s="6"/>
      <c r="SCY128" s="6"/>
      <c r="SCZ128" s="6"/>
      <c r="SDA128" s="6"/>
      <c r="SDB128" s="6"/>
      <c r="SDC128" s="6"/>
      <c r="SDD128" s="6"/>
      <c r="SDE128" s="6"/>
      <c r="SDF128" s="6"/>
      <c r="SDG128" s="6"/>
      <c r="SDH128" s="6"/>
      <c r="SDI128" s="6"/>
      <c r="SDJ128" s="6"/>
      <c r="SDK128" s="6"/>
      <c r="SDL128" s="6"/>
      <c r="SDM128" s="6"/>
      <c r="SDN128" s="6"/>
      <c r="SDO128" s="6"/>
      <c r="SDP128" s="6"/>
      <c r="SDQ128" s="6"/>
      <c r="SDR128" s="6"/>
      <c r="SDS128" s="6"/>
      <c r="SDT128" s="6"/>
      <c r="SDU128" s="6"/>
      <c r="SDV128" s="6"/>
      <c r="SDW128" s="6"/>
      <c r="SDX128" s="6"/>
      <c r="SDY128" s="6"/>
      <c r="SDZ128" s="6"/>
      <c r="SEA128" s="6"/>
      <c r="SEB128" s="6"/>
      <c r="SEC128" s="6"/>
      <c r="SED128" s="6"/>
      <c r="SEE128" s="6"/>
      <c r="SEF128" s="6"/>
      <c r="SEG128" s="6"/>
      <c r="SEH128" s="6"/>
      <c r="SEI128" s="6"/>
      <c r="SEJ128" s="6"/>
      <c r="SEK128" s="6"/>
      <c r="SEL128" s="6"/>
      <c r="SEM128" s="6"/>
      <c r="SEN128" s="6"/>
      <c r="SEO128" s="6"/>
      <c r="SEP128" s="6"/>
      <c r="SEQ128" s="6"/>
      <c r="SER128" s="6"/>
      <c r="SES128" s="6"/>
      <c r="SET128" s="6"/>
      <c r="SEU128" s="6"/>
      <c r="SEV128" s="6"/>
      <c r="SEW128" s="6"/>
      <c r="SEX128" s="6"/>
      <c r="SEY128" s="6"/>
      <c r="SEZ128" s="6"/>
      <c r="SFA128" s="6"/>
      <c r="SFB128" s="6"/>
      <c r="SFC128" s="6"/>
      <c r="SFD128" s="6"/>
      <c r="SFE128" s="6"/>
      <c r="SFF128" s="6"/>
      <c r="SFG128" s="6"/>
      <c r="SFH128" s="6"/>
      <c r="SFI128" s="6"/>
      <c r="SFJ128" s="6"/>
      <c r="SFK128" s="6"/>
      <c r="SFL128" s="6"/>
      <c r="SFM128" s="6"/>
      <c r="SFN128" s="6"/>
      <c r="SFO128" s="6"/>
      <c r="SFP128" s="6"/>
      <c r="SFQ128" s="6"/>
      <c r="SFR128" s="6"/>
      <c r="SFS128" s="6"/>
      <c r="SFT128" s="6"/>
      <c r="SFU128" s="6"/>
      <c r="SFV128" s="6"/>
      <c r="SFW128" s="6"/>
      <c r="SFX128" s="6"/>
      <c r="SFY128" s="6"/>
      <c r="SFZ128" s="6"/>
      <c r="SGA128" s="6"/>
      <c r="SGB128" s="6"/>
      <c r="SGC128" s="6"/>
      <c r="SGD128" s="6"/>
      <c r="SGE128" s="6"/>
      <c r="SGF128" s="6"/>
      <c r="SGG128" s="6"/>
      <c r="SGH128" s="6"/>
      <c r="SGI128" s="6"/>
      <c r="SGJ128" s="6"/>
      <c r="SGK128" s="6"/>
      <c r="SGL128" s="6"/>
      <c r="SGM128" s="6"/>
      <c r="SGN128" s="6"/>
      <c r="SGO128" s="6"/>
      <c r="SGP128" s="6"/>
      <c r="SGQ128" s="6"/>
      <c r="SGR128" s="6"/>
      <c r="SGS128" s="6"/>
      <c r="SGT128" s="6"/>
      <c r="SGU128" s="6"/>
      <c r="SGV128" s="6"/>
      <c r="SGW128" s="6"/>
      <c r="SGX128" s="6"/>
      <c r="SGY128" s="6"/>
      <c r="SGZ128" s="6"/>
      <c r="SHA128" s="6"/>
      <c r="SHB128" s="6"/>
      <c r="SHC128" s="6"/>
      <c r="SHD128" s="6"/>
      <c r="SHE128" s="6"/>
      <c r="SHF128" s="6"/>
      <c r="SHG128" s="6"/>
      <c r="SHH128" s="6"/>
      <c r="SHI128" s="6"/>
      <c r="SHJ128" s="6"/>
      <c r="SHK128" s="6"/>
      <c r="SHL128" s="6"/>
      <c r="SHM128" s="6"/>
      <c r="SHN128" s="6"/>
      <c r="SHO128" s="6"/>
      <c r="SHP128" s="6"/>
      <c r="SHQ128" s="6"/>
      <c r="SHR128" s="6"/>
      <c r="SHS128" s="6"/>
      <c r="SHT128" s="6"/>
      <c r="SHU128" s="6"/>
      <c r="SHV128" s="6"/>
      <c r="SHW128" s="6"/>
      <c r="SHX128" s="6"/>
      <c r="SHY128" s="6"/>
      <c r="SHZ128" s="6"/>
      <c r="SIA128" s="6"/>
      <c r="SIB128" s="6"/>
      <c r="SIC128" s="6"/>
      <c r="SID128" s="6"/>
      <c r="SIE128" s="6"/>
      <c r="SIF128" s="6"/>
      <c r="SIG128" s="6"/>
      <c r="SIH128" s="6"/>
      <c r="SII128" s="6"/>
      <c r="SIJ128" s="6"/>
      <c r="SIK128" s="6"/>
      <c r="SIL128" s="6"/>
      <c r="SIM128" s="6"/>
      <c r="SIN128" s="6"/>
      <c r="SIO128" s="6"/>
      <c r="SIP128" s="6"/>
      <c r="SIQ128" s="6"/>
      <c r="SIR128" s="6"/>
      <c r="SIS128" s="6"/>
      <c r="SIT128" s="6"/>
      <c r="SIU128" s="6"/>
      <c r="SIV128" s="6"/>
      <c r="SIW128" s="6"/>
      <c r="SIX128" s="6"/>
      <c r="SIY128" s="6"/>
      <c r="SIZ128" s="6"/>
      <c r="SJA128" s="6"/>
      <c r="SJB128" s="6"/>
      <c r="SJC128" s="6"/>
      <c r="SJD128" s="6"/>
      <c r="SJE128" s="6"/>
      <c r="SJF128" s="6"/>
      <c r="SJG128" s="6"/>
      <c r="SJH128" s="6"/>
      <c r="SJI128" s="6"/>
      <c r="SJJ128" s="6"/>
      <c r="SJK128" s="6"/>
      <c r="SJL128" s="6"/>
      <c r="SJM128" s="6"/>
      <c r="SJN128" s="6"/>
      <c r="SJO128" s="6"/>
      <c r="SJP128" s="6"/>
      <c r="SJQ128" s="6"/>
      <c r="SJR128" s="6"/>
      <c r="SJS128" s="6"/>
      <c r="SJT128" s="6"/>
      <c r="SJU128" s="6"/>
      <c r="SJV128" s="6"/>
      <c r="SJW128" s="6"/>
      <c r="SJX128" s="6"/>
      <c r="SJY128" s="6"/>
      <c r="SJZ128" s="6"/>
      <c r="SKA128" s="6"/>
      <c r="SKB128" s="6"/>
      <c r="SKC128" s="6"/>
      <c r="SKD128" s="6"/>
      <c r="SKE128" s="6"/>
      <c r="SKF128" s="6"/>
      <c r="SKG128" s="6"/>
      <c r="SKH128" s="6"/>
      <c r="SKI128" s="6"/>
      <c r="SKJ128" s="6"/>
      <c r="SKK128" s="6"/>
      <c r="SKL128" s="6"/>
      <c r="SKM128" s="6"/>
      <c r="SKN128" s="6"/>
      <c r="SKO128" s="6"/>
      <c r="SKP128" s="6"/>
      <c r="SKQ128" s="6"/>
      <c r="SKR128" s="6"/>
      <c r="SKS128" s="6"/>
      <c r="SKT128" s="6"/>
      <c r="SKU128" s="6"/>
      <c r="SKV128" s="6"/>
      <c r="SKW128" s="6"/>
      <c r="SKX128" s="6"/>
      <c r="SKY128" s="6"/>
      <c r="SKZ128" s="6"/>
      <c r="SLA128" s="6"/>
      <c r="SLB128" s="6"/>
      <c r="SLC128" s="6"/>
      <c r="SLD128" s="6"/>
      <c r="SLE128" s="6"/>
      <c r="SLF128" s="6"/>
      <c r="SLG128" s="6"/>
      <c r="SLH128" s="6"/>
      <c r="SLI128" s="6"/>
      <c r="SLJ128" s="6"/>
      <c r="SLK128" s="6"/>
      <c r="SLL128" s="6"/>
      <c r="SLM128" s="6"/>
      <c r="SLN128" s="6"/>
      <c r="SLO128" s="6"/>
      <c r="SLP128" s="6"/>
      <c r="SLQ128" s="6"/>
      <c r="SLR128" s="6"/>
      <c r="SLS128" s="6"/>
      <c r="SLT128" s="6"/>
      <c r="SLU128" s="6"/>
      <c r="SLV128" s="6"/>
      <c r="SLW128" s="6"/>
      <c r="SLX128" s="6"/>
      <c r="SLY128" s="6"/>
      <c r="SLZ128" s="6"/>
      <c r="SMA128" s="6"/>
      <c r="SMB128" s="6"/>
      <c r="SMC128" s="6"/>
      <c r="SMD128" s="6"/>
      <c r="SME128" s="6"/>
      <c r="SMF128" s="6"/>
      <c r="SMG128" s="6"/>
      <c r="SMH128" s="6"/>
      <c r="SMI128" s="6"/>
      <c r="SMJ128" s="6"/>
      <c r="SMK128" s="6"/>
      <c r="SML128" s="6"/>
      <c r="SMM128" s="6"/>
      <c r="SMN128" s="6"/>
      <c r="SMO128" s="6"/>
      <c r="SMP128" s="6"/>
      <c r="SMQ128" s="6"/>
      <c r="SMR128" s="6"/>
      <c r="SMS128" s="6"/>
      <c r="SMT128" s="6"/>
      <c r="SMU128" s="6"/>
      <c r="SMV128" s="6"/>
      <c r="SMW128" s="6"/>
      <c r="SMX128" s="6"/>
      <c r="SMY128" s="6"/>
      <c r="SMZ128" s="6"/>
      <c r="SNA128" s="6"/>
      <c r="SNB128" s="6"/>
      <c r="SNC128" s="6"/>
      <c r="SND128" s="6"/>
      <c r="SNE128" s="6"/>
      <c r="SNF128" s="6"/>
      <c r="SNG128" s="6"/>
      <c r="SNH128" s="6"/>
      <c r="SNI128" s="6"/>
      <c r="SNJ128" s="6"/>
      <c r="SNK128" s="6"/>
      <c r="SNL128" s="6"/>
      <c r="SNM128" s="6"/>
      <c r="SNN128" s="6"/>
      <c r="SNO128" s="6"/>
      <c r="SNP128" s="6"/>
      <c r="SNQ128" s="6"/>
      <c r="SNR128" s="6"/>
      <c r="SNS128" s="6"/>
      <c r="SNT128" s="6"/>
      <c r="SNU128" s="6"/>
      <c r="SNV128" s="6"/>
      <c r="SNW128" s="6"/>
      <c r="SNX128" s="6"/>
      <c r="SNY128" s="6"/>
      <c r="SNZ128" s="6"/>
      <c r="SOA128" s="6"/>
      <c r="SOB128" s="6"/>
      <c r="SOC128" s="6"/>
      <c r="SOD128" s="6"/>
      <c r="SOE128" s="6"/>
      <c r="SOF128" s="6"/>
      <c r="SOG128" s="6"/>
      <c r="SOH128" s="6"/>
      <c r="SOI128" s="6"/>
      <c r="SOJ128" s="6"/>
      <c r="SOK128" s="6"/>
      <c r="SOL128" s="6"/>
      <c r="SOM128" s="6"/>
      <c r="SON128" s="6"/>
      <c r="SOO128" s="6"/>
      <c r="SOP128" s="6"/>
      <c r="SOQ128" s="6"/>
      <c r="SOR128" s="6"/>
      <c r="SOS128" s="6"/>
      <c r="SOT128" s="6"/>
      <c r="SOU128" s="6"/>
      <c r="SOV128" s="6"/>
      <c r="SOW128" s="6"/>
      <c r="SOX128" s="6"/>
      <c r="SOY128" s="6"/>
      <c r="SOZ128" s="6"/>
      <c r="SPA128" s="6"/>
      <c r="SPB128" s="6"/>
      <c r="SPC128" s="6"/>
      <c r="SPD128" s="6"/>
      <c r="SPE128" s="6"/>
      <c r="SPF128" s="6"/>
      <c r="SPG128" s="6"/>
      <c r="SPH128" s="6"/>
      <c r="SPI128" s="6"/>
      <c r="SPJ128" s="6"/>
      <c r="SPK128" s="6"/>
      <c r="SPL128" s="6"/>
      <c r="SPM128" s="6"/>
      <c r="SPN128" s="6"/>
      <c r="SPO128" s="6"/>
      <c r="SPP128" s="6"/>
      <c r="SPQ128" s="6"/>
      <c r="SPR128" s="6"/>
      <c r="SPS128" s="6"/>
      <c r="SPT128" s="6"/>
      <c r="SPU128" s="6"/>
      <c r="SPV128" s="6"/>
      <c r="SPW128" s="6"/>
      <c r="SPX128" s="6"/>
      <c r="SPY128" s="6"/>
      <c r="SPZ128" s="6"/>
      <c r="SQA128" s="6"/>
      <c r="SQB128" s="6"/>
      <c r="SQC128" s="6"/>
      <c r="SQD128" s="6"/>
      <c r="SQE128" s="6"/>
      <c r="SQF128" s="6"/>
      <c r="SQG128" s="6"/>
      <c r="SQH128" s="6"/>
      <c r="SQI128" s="6"/>
      <c r="SQJ128" s="6"/>
      <c r="SQK128" s="6"/>
      <c r="SQL128" s="6"/>
      <c r="SQM128" s="6"/>
      <c r="SQN128" s="6"/>
      <c r="SQO128" s="6"/>
      <c r="SQP128" s="6"/>
      <c r="SQQ128" s="6"/>
      <c r="SQR128" s="6"/>
      <c r="SQS128" s="6"/>
      <c r="SQT128" s="6"/>
      <c r="SQU128" s="6"/>
      <c r="SQV128" s="6"/>
      <c r="SQW128" s="6"/>
      <c r="SQX128" s="6"/>
      <c r="SQY128" s="6"/>
      <c r="SQZ128" s="6"/>
      <c r="SRA128" s="6"/>
      <c r="SRB128" s="6"/>
      <c r="SRC128" s="6"/>
      <c r="SRD128" s="6"/>
      <c r="SRE128" s="6"/>
      <c r="SRF128" s="6"/>
      <c r="SRG128" s="6"/>
      <c r="SRH128" s="6"/>
      <c r="SRI128" s="6"/>
      <c r="SRJ128" s="6"/>
      <c r="SRK128" s="6"/>
      <c r="SRL128" s="6"/>
      <c r="SRM128" s="6"/>
      <c r="SRN128" s="6"/>
      <c r="SRO128" s="6"/>
      <c r="SRP128" s="6"/>
      <c r="SRQ128" s="6"/>
      <c r="SRR128" s="6"/>
      <c r="SRS128" s="6"/>
      <c r="SRT128" s="6"/>
      <c r="SRU128" s="6"/>
      <c r="SRV128" s="6"/>
      <c r="SRW128" s="6"/>
      <c r="SRX128" s="6"/>
      <c r="SRY128" s="6"/>
      <c r="SRZ128" s="6"/>
      <c r="SSA128" s="6"/>
      <c r="SSB128" s="6"/>
      <c r="SSC128" s="6"/>
      <c r="SSD128" s="6"/>
      <c r="SSE128" s="6"/>
      <c r="SSF128" s="6"/>
      <c r="SSG128" s="6"/>
      <c r="SSH128" s="6"/>
      <c r="SSI128" s="6"/>
      <c r="SSJ128" s="6"/>
      <c r="SSK128" s="6"/>
      <c r="SSL128" s="6"/>
      <c r="SSM128" s="6"/>
      <c r="SSN128" s="6"/>
      <c r="SSO128" s="6"/>
      <c r="SSP128" s="6"/>
      <c r="SSQ128" s="6"/>
      <c r="SSR128" s="6"/>
      <c r="SSS128" s="6"/>
      <c r="SST128" s="6"/>
      <c r="SSU128" s="6"/>
      <c r="SSV128" s="6"/>
      <c r="SSW128" s="6"/>
      <c r="SSX128" s="6"/>
      <c r="SSY128" s="6"/>
      <c r="SSZ128" s="6"/>
      <c r="STA128" s="6"/>
      <c r="STB128" s="6"/>
      <c r="STC128" s="6"/>
      <c r="STD128" s="6"/>
      <c r="STE128" s="6"/>
      <c r="STF128" s="6"/>
      <c r="STG128" s="6"/>
      <c r="STH128" s="6"/>
      <c r="STI128" s="6"/>
      <c r="STJ128" s="6"/>
      <c r="STK128" s="6"/>
      <c r="STL128" s="6"/>
      <c r="STM128" s="6"/>
      <c r="STN128" s="6"/>
      <c r="STO128" s="6"/>
      <c r="STP128" s="6"/>
      <c r="STQ128" s="6"/>
      <c r="STR128" s="6"/>
      <c r="STS128" s="6"/>
      <c r="STT128" s="6"/>
      <c r="STU128" s="6"/>
      <c r="STV128" s="6"/>
      <c r="STW128" s="6"/>
      <c r="STX128" s="6"/>
      <c r="STY128" s="6"/>
      <c r="STZ128" s="6"/>
      <c r="SUA128" s="6"/>
      <c r="SUB128" s="6"/>
      <c r="SUC128" s="6"/>
      <c r="SUD128" s="6"/>
      <c r="SUE128" s="6"/>
      <c r="SUF128" s="6"/>
      <c r="SUG128" s="6"/>
      <c r="SUH128" s="6"/>
      <c r="SUI128" s="6"/>
      <c r="SUJ128" s="6"/>
      <c r="SUK128" s="6"/>
      <c r="SUL128" s="6"/>
      <c r="SUM128" s="6"/>
      <c r="SUN128" s="6"/>
      <c r="SUO128" s="6"/>
      <c r="SUP128" s="6"/>
      <c r="SUQ128" s="6"/>
      <c r="SUR128" s="6"/>
      <c r="SUS128" s="6"/>
      <c r="SUT128" s="6"/>
      <c r="SUU128" s="6"/>
      <c r="SUV128" s="6"/>
      <c r="SUW128" s="6"/>
      <c r="SUX128" s="6"/>
      <c r="SUY128" s="6"/>
      <c r="SUZ128" s="6"/>
      <c r="SVA128" s="6"/>
      <c r="SVB128" s="6"/>
      <c r="SVC128" s="6"/>
      <c r="SVD128" s="6"/>
      <c r="SVE128" s="6"/>
      <c r="SVF128" s="6"/>
      <c r="SVG128" s="6"/>
      <c r="SVH128" s="6"/>
      <c r="SVI128" s="6"/>
      <c r="SVJ128" s="6"/>
      <c r="SVK128" s="6"/>
      <c r="SVL128" s="6"/>
      <c r="SVM128" s="6"/>
      <c r="SVN128" s="6"/>
      <c r="SVO128" s="6"/>
      <c r="SVP128" s="6"/>
      <c r="SVQ128" s="6"/>
      <c r="SVR128" s="6"/>
      <c r="SVS128" s="6"/>
      <c r="SVT128" s="6"/>
      <c r="SVU128" s="6"/>
      <c r="SVV128" s="6"/>
      <c r="SVW128" s="6"/>
      <c r="SVX128" s="6"/>
      <c r="SVY128" s="6"/>
      <c r="SVZ128" s="6"/>
      <c r="SWA128" s="6"/>
      <c r="SWB128" s="6"/>
      <c r="SWC128" s="6"/>
      <c r="SWD128" s="6"/>
      <c r="SWE128" s="6"/>
      <c r="SWF128" s="6"/>
      <c r="SWG128" s="6"/>
      <c r="SWH128" s="6"/>
      <c r="SWI128" s="6"/>
      <c r="SWJ128" s="6"/>
      <c r="SWK128" s="6"/>
      <c r="SWL128" s="6"/>
      <c r="SWM128" s="6"/>
      <c r="SWN128" s="6"/>
      <c r="SWO128" s="6"/>
      <c r="SWP128" s="6"/>
      <c r="SWQ128" s="6"/>
      <c r="SWR128" s="6"/>
      <c r="SWS128" s="6"/>
      <c r="SWT128" s="6"/>
      <c r="SWU128" s="6"/>
      <c r="SWV128" s="6"/>
      <c r="SWW128" s="6"/>
      <c r="SWX128" s="6"/>
      <c r="SWY128" s="6"/>
      <c r="SWZ128" s="6"/>
      <c r="SXA128" s="6"/>
      <c r="SXB128" s="6"/>
      <c r="SXC128" s="6"/>
      <c r="SXD128" s="6"/>
      <c r="SXE128" s="6"/>
      <c r="SXF128" s="6"/>
      <c r="SXG128" s="6"/>
      <c r="SXH128" s="6"/>
      <c r="SXI128" s="6"/>
      <c r="SXJ128" s="6"/>
      <c r="SXK128" s="6"/>
      <c r="SXL128" s="6"/>
      <c r="SXM128" s="6"/>
      <c r="SXN128" s="6"/>
      <c r="SXO128" s="6"/>
      <c r="SXP128" s="6"/>
      <c r="SXQ128" s="6"/>
      <c r="SXR128" s="6"/>
      <c r="SXS128" s="6"/>
      <c r="SXT128" s="6"/>
      <c r="SXU128" s="6"/>
      <c r="SXV128" s="6"/>
      <c r="SXW128" s="6"/>
      <c r="SXX128" s="6"/>
      <c r="SXY128" s="6"/>
      <c r="SXZ128" s="6"/>
      <c r="SYA128" s="6"/>
      <c r="SYB128" s="6"/>
      <c r="SYC128" s="6"/>
      <c r="SYD128" s="6"/>
      <c r="SYE128" s="6"/>
      <c r="SYF128" s="6"/>
      <c r="SYG128" s="6"/>
      <c r="SYH128" s="6"/>
      <c r="SYI128" s="6"/>
      <c r="SYJ128" s="6"/>
      <c r="SYK128" s="6"/>
      <c r="SYL128" s="6"/>
      <c r="SYM128" s="6"/>
      <c r="SYN128" s="6"/>
      <c r="SYO128" s="6"/>
      <c r="SYP128" s="6"/>
      <c r="SYQ128" s="6"/>
      <c r="SYR128" s="6"/>
      <c r="SYS128" s="6"/>
      <c r="SYT128" s="6"/>
      <c r="SYU128" s="6"/>
      <c r="SYV128" s="6"/>
      <c r="SYW128" s="6"/>
      <c r="SYX128" s="6"/>
      <c r="SYY128" s="6"/>
      <c r="SYZ128" s="6"/>
      <c r="SZA128" s="6"/>
      <c r="SZB128" s="6"/>
      <c r="SZC128" s="6"/>
      <c r="SZD128" s="6"/>
      <c r="SZE128" s="6"/>
      <c r="SZF128" s="6"/>
      <c r="SZG128" s="6"/>
      <c r="SZH128" s="6"/>
      <c r="SZI128" s="6"/>
      <c r="SZJ128" s="6"/>
      <c r="SZK128" s="6"/>
      <c r="SZL128" s="6"/>
      <c r="SZM128" s="6"/>
      <c r="SZN128" s="6"/>
      <c r="SZO128" s="6"/>
      <c r="SZP128" s="6"/>
      <c r="SZQ128" s="6"/>
      <c r="SZR128" s="6"/>
      <c r="SZS128" s="6"/>
      <c r="SZT128" s="6"/>
      <c r="SZU128" s="6"/>
      <c r="SZV128" s="6"/>
      <c r="SZW128" s="6"/>
      <c r="SZX128" s="6"/>
      <c r="SZY128" s="6"/>
      <c r="SZZ128" s="6"/>
      <c r="TAA128" s="6"/>
      <c r="TAB128" s="6"/>
      <c r="TAC128" s="6"/>
      <c r="TAD128" s="6"/>
      <c r="TAE128" s="6"/>
      <c r="TAF128" s="6"/>
      <c r="TAG128" s="6"/>
      <c r="TAH128" s="6"/>
      <c r="TAI128" s="6"/>
      <c r="TAJ128" s="6"/>
      <c r="TAK128" s="6"/>
      <c r="TAL128" s="6"/>
      <c r="TAM128" s="6"/>
      <c r="TAN128" s="6"/>
      <c r="TAO128" s="6"/>
      <c r="TAP128" s="6"/>
      <c r="TAQ128" s="6"/>
      <c r="TAR128" s="6"/>
      <c r="TAS128" s="6"/>
      <c r="TAT128" s="6"/>
      <c r="TAU128" s="6"/>
      <c r="TAV128" s="6"/>
      <c r="TAW128" s="6"/>
      <c r="TAX128" s="6"/>
      <c r="TAY128" s="6"/>
      <c r="TAZ128" s="6"/>
      <c r="TBA128" s="6"/>
      <c r="TBB128" s="6"/>
      <c r="TBC128" s="6"/>
      <c r="TBD128" s="6"/>
      <c r="TBE128" s="6"/>
      <c r="TBF128" s="6"/>
      <c r="TBG128" s="6"/>
      <c r="TBH128" s="6"/>
      <c r="TBI128" s="6"/>
      <c r="TBJ128" s="6"/>
      <c r="TBK128" s="6"/>
      <c r="TBL128" s="6"/>
      <c r="TBM128" s="6"/>
      <c r="TBN128" s="6"/>
      <c r="TBO128" s="6"/>
      <c r="TBP128" s="6"/>
      <c r="TBQ128" s="6"/>
      <c r="TBR128" s="6"/>
      <c r="TBS128" s="6"/>
      <c r="TBT128" s="6"/>
      <c r="TBU128" s="6"/>
      <c r="TBV128" s="6"/>
      <c r="TBW128" s="6"/>
      <c r="TBX128" s="6"/>
      <c r="TBY128" s="6"/>
      <c r="TBZ128" s="6"/>
      <c r="TCA128" s="6"/>
      <c r="TCB128" s="6"/>
      <c r="TCC128" s="6"/>
      <c r="TCD128" s="6"/>
      <c r="TCE128" s="6"/>
      <c r="TCF128" s="6"/>
      <c r="TCG128" s="6"/>
      <c r="TCH128" s="6"/>
      <c r="TCI128" s="6"/>
      <c r="TCJ128" s="6"/>
      <c r="TCK128" s="6"/>
      <c r="TCL128" s="6"/>
      <c r="TCM128" s="6"/>
      <c r="TCN128" s="6"/>
      <c r="TCO128" s="6"/>
      <c r="TCP128" s="6"/>
      <c r="TCQ128" s="6"/>
      <c r="TCR128" s="6"/>
      <c r="TCS128" s="6"/>
      <c r="TCT128" s="6"/>
      <c r="TCU128" s="6"/>
      <c r="TCV128" s="6"/>
      <c r="TCW128" s="6"/>
      <c r="TCX128" s="6"/>
      <c r="TCY128" s="6"/>
      <c r="TCZ128" s="6"/>
      <c r="TDA128" s="6"/>
      <c r="TDB128" s="6"/>
      <c r="TDC128" s="6"/>
      <c r="TDD128" s="6"/>
      <c r="TDE128" s="6"/>
      <c r="TDF128" s="6"/>
      <c r="TDG128" s="6"/>
      <c r="TDH128" s="6"/>
      <c r="TDI128" s="6"/>
      <c r="TDJ128" s="6"/>
      <c r="TDK128" s="6"/>
      <c r="TDL128" s="6"/>
      <c r="TDM128" s="6"/>
      <c r="TDN128" s="6"/>
      <c r="TDO128" s="6"/>
      <c r="TDP128" s="6"/>
      <c r="TDQ128" s="6"/>
      <c r="TDR128" s="6"/>
      <c r="TDS128" s="6"/>
      <c r="TDT128" s="6"/>
      <c r="TDU128" s="6"/>
      <c r="TDV128" s="6"/>
      <c r="TDW128" s="6"/>
      <c r="TDX128" s="6"/>
      <c r="TDY128" s="6"/>
      <c r="TDZ128" s="6"/>
      <c r="TEA128" s="6"/>
      <c r="TEB128" s="6"/>
      <c r="TEC128" s="6"/>
      <c r="TED128" s="6"/>
      <c r="TEE128" s="6"/>
      <c r="TEF128" s="6"/>
      <c r="TEG128" s="6"/>
      <c r="TEH128" s="6"/>
      <c r="TEI128" s="6"/>
      <c r="TEJ128" s="6"/>
      <c r="TEK128" s="6"/>
      <c r="TEL128" s="6"/>
      <c r="TEM128" s="6"/>
      <c r="TEN128" s="6"/>
      <c r="TEO128" s="6"/>
      <c r="TEP128" s="6"/>
      <c r="TEQ128" s="6"/>
      <c r="TER128" s="6"/>
      <c r="TES128" s="6"/>
      <c r="TET128" s="6"/>
      <c r="TEU128" s="6"/>
      <c r="TEV128" s="6"/>
      <c r="TEW128" s="6"/>
      <c r="TEX128" s="6"/>
      <c r="TEY128" s="6"/>
      <c r="TEZ128" s="6"/>
      <c r="TFA128" s="6"/>
      <c r="TFB128" s="6"/>
      <c r="TFC128" s="6"/>
      <c r="TFD128" s="6"/>
      <c r="TFE128" s="6"/>
      <c r="TFF128" s="6"/>
      <c r="TFG128" s="6"/>
      <c r="TFH128" s="6"/>
      <c r="TFI128" s="6"/>
      <c r="TFJ128" s="6"/>
      <c r="TFK128" s="6"/>
      <c r="TFL128" s="6"/>
      <c r="TFM128" s="6"/>
      <c r="TFN128" s="6"/>
      <c r="TFO128" s="6"/>
      <c r="TFP128" s="6"/>
      <c r="TFQ128" s="6"/>
      <c r="TFR128" s="6"/>
      <c r="TFS128" s="6"/>
      <c r="TFT128" s="6"/>
      <c r="TFU128" s="6"/>
      <c r="TFV128" s="6"/>
      <c r="TFW128" s="6"/>
      <c r="TFX128" s="6"/>
      <c r="TFY128" s="6"/>
      <c r="TFZ128" s="6"/>
      <c r="TGA128" s="6"/>
      <c r="TGB128" s="6"/>
      <c r="TGC128" s="6"/>
      <c r="TGD128" s="6"/>
      <c r="TGE128" s="6"/>
      <c r="TGF128" s="6"/>
      <c r="TGG128" s="6"/>
      <c r="TGH128" s="6"/>
      <c r="TGI128" s="6"/>
      <c r="TGJ128" s="6"/>
      <c r="TGK128" s="6"/>
      <c r="TGL128" s="6"/>
      <c r="TGM128" s="6"/>
      <c r="TGN128" s="6"/>
      <c r="TGO128" s="6"/>
      <c r="TGP128" s="6"/>
      <c r="TGQ128" s="6"/>
      <c r="TGR128" s="6"/>
      <c r="TGS128" s="6"/>
      <c r="TGT128" s="6"/>
      <c r="TGU128" s="6"/>
      <c r="TGV128" s="6"/>
      <c r="TGW128" s="6"/>
      <c r="TGX128" s="6"/>
      <c r="TGY128" s="6"/>
      <c r="TGZ128" s="6"/>
      <c r="THA128" s="6"/>
      <c r="THB128" s="6"/>
      <c r="THC128" s="6"/>
      <c r="THD128" s="6"/>
      <c r="THE128" s="6"/>
      <c r="THF128" s="6"/>
      <c r="THG128" s="6"/>
      <c r="THH128" s="6"/>
      <c r="THI128" s="6"/>
      <c r="THJ128" s="6"/>
      <c r="THK128" s="6"/>
      <c r="THL128" s="6"/>
      <c r="THM128" s="6"/>
      <c r="THN128" s="6"/>
      <c r="THO128" s="6"/>
      <c r="THP128" s="6"/>
      <c r="THQ128" s="6"/>
      <c r="THR128" s="6"/>
      <c r="THS128" s="6"/>
      <c r="THT128" s="6"/>
      <c r="THU128" s="6"/>
      <c r="THV128" s="6"/>
      <c r="THW128" s="6"/>
      <c r="THX128" s="6"/>
      <c r="THY128" s="6"/>
      <c r="THZ128" s="6"/>
      <c r="TIA128" s="6"/>
      <c r="TIB128" s="6"/>
      <c r="TIC128" s="6"/>
      <c r="TID128" s="6"/>
      <c r="TIE128" s="6"/>
      <c r="TIF128" s="6"/>
      <c r="TIG128" s="6"/>
      <c r="TIH128" s="6"/>
      <c r="TII128" s="6"/>
      <c r="TIJ128" s="6"/>
      <c r="TIK128" s="6"/>
      <c r="TIL128" s="6"/>
      <c r="TIM128" s="6"/>
      <c r="TIN128" s="6"/>
      <c r="TIO128" s="6"/>
      <c r="TIP128" s="6"/>
      <c r="TIQ128" s="6"/>
      <c r="TIR128" s="6"/>
      <c r="TIS128" s="6"/>
      <c r="TIT128" s="6"/>
      <c r="TIU128" s="6"/>
      <c r="TIV128" s="6"/>
      <c r="TIW128" s="6"/>
      <c r="TIX128" s="6"/>
      <c r="TIY128" s="6"/>
      <c r="TIZ128" s="6"/>
      <c r="TJA128" s="6"/>
      <c r="TJB128" s="6"/>
      <c r="TJC128" s="6"/>
      <c r="TJD128" s="6"/>
      <c r="TJE128" s="6"/>
      <c r="TJF128" s="6"/>
      <c r="TJG128" s="6"/>
      <c r="TJH128" s="6"/>
      <c r="TJI128" s="6"/>
      <c r="TJJ128" s="6"/>
      <c r="TJK128" s="6"/>
      <c r="TJL128" s="6"/>
      <c r="TJM128" s="6"/>
      <c r="TJN128" s="6"/>
      <c r="TJO128" s="6"/>
      <c r="TJP128" s="6"/>
      <c r="TJQ128" s="6"/>
      <c r="TJR128" s="6"/>
      <c r="TJS128" s="6"/>
      <c r="TJT128" s="6"/>
      <c r="TJU128" s="6"/>
      <c r="TJV128" s="6"/>
      <c r="TJW128" s="6"/>
      <c r="TJX128" s="6"/>
      <c r="TJY128" s="6"/>
      <c r="TJZ128" s="6"/>
      <c r="TKA128" s="6"/>
      <c r="TKB128" s="6"/>
      <c r="TKC128" s="6"/>
      <c r="TKD128" s="6"/>
      <c r="TKE128" s="6"/>
      <c r="TKF128" s="6"/>
      <c r="TKG128" s="6"/>
      <c r="TKH128" s="6"/>
      <c r="TKI128" s="6"/>
      <c r="TKJ128" s="6"/>
      <c r="TKK128" s="6"/>
      <c r="TKL128" s="6"/>
      <c r="TKM128" s="6"/>
      <c r="TKN128" s="6"/>
      <c r="TKO128" s="6"/>
      <c r="TKP128" s="6"/>
      <c r="TKQ128" s="6"/>
      <c r="TKR128" s="6"/>
      <c r="TKS128" s="6"/>
      <c r="TKT128" s="6"/>
      <c r="TKU128" s="6"/>
      <c r="TKV128" s="6"/>
      <c r="TKW128" s="6"/>
      <c r="TKX128" s="6"/>
      <c r="TKY128" s="6"/>
      <c r="TKZ128" s="6"/>
      <c r="TLA128" s="6"/>
      <c r="TLB128" s="6"/>
      <c r="TLC128" s="6"/>
      <c r="TLD128" s="6"/>
      <c r="TLE128" s="6"/>
      <c r="TLF128" s="6"/>
      <c r="TLG128" s="6"/>
      <c r="TLH128" s="6"/>
      <c r="TLI128" s="6"/>
      <c r="TLJ128" s="6"/>
      <c r="TLK128" s="6"/>
      <c r="TLL128" s="6"/>
      <c r="TLM128" s="6"/>
      <c r="TLN128" s="6"/>
      <c r="TLO128" s="6"/>
      <c r="TLP128" s="6"/>
      <c r="TLQ128" s="6"/>
      <c r="TLR128" s="6"/>
      <c r="TLS128" s="6"/>
      <c r="TLT128" s="6"/>
      <c r="TLU128" s="6"/>
      <c r="TLV128" s="6"/>
      <c r="TLW128" s="6"/>
      <c r="TLX128" s="6"/>
      <c r="TLY128" s="6"/>
      <c r="TLZ128" s="6"/>
      <c r="TMA128" s="6"/>
      <c r="TMB128" s="6"/>
      <c r="TMC128" s="6"/>
      <c r="TMD128" s="6"/>
      <c r="TME128" s="6"/>
      <c r="TMF128" s="6"/>
      <c r="TMG128" s="6"/>
      <c r="TMH128" s="6"/>
      <c r="TMI128" s="6"/>
      <c r="TMJ128" s="6"/>
      <c r="TMK128" s="6"/>
      <c r="TML128" s="6"/>
      <c r="TMM128" s="6"/>
      <c r="TMN128" s="6"/>
      <c r="TMO128" s="6"/>
      <c r="TMP128" s="6"/>
      <c r="TMQ128" s="6"/>
      <c r="TMR128" s="6"/>
      <c r="TMS128" s="6"/>
      <c r="TMT128" s="6"/>
      <c r="TMU128" s="6"/>
      <c r="TMV128" s="6"/>
      <c r="TMW128" s="6"/>
      <c r="TMX128" s="6"/>
      <c r="TMY128" s="6"/>
      <c r="TMZ128" s="6"/>
      <c r="TNA128" s="6"/>
      <c r="TNB128" s="6"/>
      <c r="TNC128" s="6"/>
      <c r="TND128" s="6"/>
      <c r="TNE128" s="6"/>
      <c r="TNF128" s="6"/>
      <c r="TNG128" s="6"/>
      <c r="TNH128" s="6"/>
      <c r="TNI128" s="6"/>
      <c r="TNJ128" s="6"/>
      <c r="TNK128" s="6"/>
      <c r="TNL128" s="6"/>
      <c r="TNM128" s="6"/>
      <c r="TNN128" s="6"/>
      <c r="TNO128" s="6"/>
      <c r="TNP128" s="6"/>
      <c r="TNQ128" s="6"/>
      <c r="TNR128" s="6"/>
      <c r="TNS128" s="6"/>
      <c r="TNT128" s="6"/>
      <c r="TNU128" s="6"/>
      <c r="TNV128" s="6"/>
      <c r="TNW128" s="6"/>
      <c r="TNX128" s="6"/>
      <c r="TNY128" s="6"/>
      <c r="TNZ128" s="6"/>
      <c r="TOA128" s="6"/>
      <c r="TOB128" s="6"/>
      <c r="TOC128" s="6"/>
      <c r="TOD128" s="6"/>
      <c r="TOE128" s="6"/>
      <c r="TOF128" s="6"/>
      <c r="TOG128" s="6"/>
      <c r="TOH128" s="6"/>
      <c r="TOI128" s="6"/>
      <c r="TOJ128" s="6"/>
      <c r="TOK128" s="6"/>
      <c r="TOL128" s="6"/>
      <c r="TOM128" s="6"/>
      <c r="TON128" s="6"/>
      <c r="TOO128" s="6"/>
      <c r="TOP128" s="6"/>
      <c r="TOQ128" s="6"/>
      <c r="TOR128" s="6"/>
      <c r="TOS128" s="6"/>
      <c r="TOT128" s="6"/>
      <c r="TOU128" s="6"/>
      <c r="TOV128" s="6"/>
      <c r="TOW128" s="6"/>
      <c r="TOX128" s="6"/>
      <c r="TOY128" s="6"/>
      <c r="TOZ128" s="6"/>
      <c r="TPA128" s="6"/>
      <c r="TPB128" s="6"/>
      <c r="TPC128" s="6"/>
      <c r="TPD128" s="6"/>
      <c r="TPE128" s="6"/>
      <c r="TPF128" s="6"/>
      <c r="TPG128" s="6"/>
      <c r="TPH128" s="6"/>
      <c r="TPI128" s="6"/>
      <c r="TPJ128" s="6"/>
      <c r="TPK128" s="6"/>
      <c r="TPL128" s="6"/>
      <c r="TPM128" s="6"/>
      <c r="TPN128" s="6"/>
      <c r="TPO128" s="6"/>
      <c r="TPP128" s="6"/>
      <c r="TPQ128" s="6"/>
      <c r="TPR128" s="6"/>
      <c r="TPS128" s="6"/>
      <c r="TPT128" s="6"/>
      <c r="TPU128" s="6"/>
      <c r="TPV128" s="6"/>
      <c r="TPW128" s="6"/>
      <c r="TPX128" s="6"/>
      <c r="TPY128" s="6"/>
      <c r="TPZ128" s="6"/>
      <c r="TQA128" s="6"/>
      <c r="TQB128" s="6"/>
      <c r="TQC128" s="6"/>
      <c r="TQD128" s="6"/>
      <c r="TQE128" s="6"/>
      <c r="TQF128" s="6"/>
      <c r="TQG128" s="6"/>
      <c r="TQH128" s="6"/>
      <c r="TQI128" s="6"/>
      <c r="TQJ128" s="6"/>
      <c r="TQK128" s="6"/>
      <c r="TQL128" s="6"/>
      <c r="TQM128" s="6"/>
      <c r="TQN128" s="6"/>
      <c r="TQO128" s="6"/>
      <c r="TQP128" s="6"/>
      <c r="TQQ128" s="6"/>
      <c r="TQR128" s="6"/>
      <c r="TQS128" s="6"/>
      <c r="TQT128" s="6"/>
      <c r="TQU128" s="6"/>
      <c r="TQV128" s="6"/>
      <c r="TQW128" s="6"/>
      <c r="TQX128" s="6"/>
      <c r="TQY128" s="6"/>
      <c r="TQZ128" s="6"/>
      <c r="TRA128" s="6"/>
      <c r="TRB128" s="6"/>
      <c r="TRC128" s="6"/>
      <c r="TRD128" s="6"/>
      <c r="TRE128" s="6"/>
      <c r="TRF128" s="6"/>
      <c r="TRG128" s="6"/>
      <c r="TRH128" s="6"/>
      <c r="TRI128" s="6"/>
      <c r="TRJ128" s="6"/>
      <c r="TRK128" s="6"/>
      <c r="TRL128" s="6"/>
      <c r="TRM128" s="6"/>
      <c r="TRN128" s="6"/>
      <c r="TRO128" s="6"/>
      <c r="TRP128" s="6"/>
      <c r="TRQ128" s="6"/>
      <c r="TRR128" s="6"/>
      <c r="TRS128" s="6"/>
      <c r="TRT128" s="6"/>
      <c r="TRU128" s="6"/>
      <c r="TRV128" s="6"/>
      <c r="TRW128" s="6"/>
      <c r="TRX128" s="6"/>
      <c r="TRY128" s="6"/>
      <c r="TRZ128" s="6"/>
      <c r="TSA128" s="6"/>
      <c r="TSB128" s="6"/>
      <c r="TSC128" s="6"/>
      <c r="TSD128" s="6"/>
      <c r="TSE128" s="6"/>
      <c r="TSF128" s="6"/>
      <c r="TSG128" s="6"/>
      <c r="TSH128" s="6"/>
      <c r="TSI128" s="6"/>
      <c r="TSJ128" s="6"/>
      <c r="TSK128" s="6"/>
      <c r="TSL128" s="6"/>
      <c r="TSM128" s="6"/>
      <c r="TSN128" s="6"/>
      <c r="TSO128" s="6"/>
      <c r="TSP128" s="6"/>
      <c r="TSQ128" s="6"/>
      <c r="TSR128" s="6"/>
      <c r="TSS128" s="6"/>
      <c r="TST128" s="6"/>
      <c r="TSU128" s="6"/>
      <c r="TSV128" s="6"/>
      <c r="TSW128" s="6"/>
      <c r="TSX128" s="6"/>
      <c r="TSY128" s="6"/>
      <c r="TSZ128" s="6"/>
      <c r="TTA128" s="6"/>
      <c r="TTB128" s="6"/>
      <c r="TTC128" s="6"/>
      <c r="TTD128" s="6"/>
      <c r="TTE128" s="6"/>
      <c r="TTF128" s="6"/>
      <c r="TTG128" s="6"/>
      <c r="TTH128" s="6"/>
      <c r="TTI128" s="6"/>
      <c r="TTJ128" s="6"/>
      <c r="TTK128" s="6"/>
      <c r="TTL128" s="6"/>
      <c r="TTM128" s="6"/>
      <c r="TTN128" s="6"/>
      <c r="TTO128" s="6"/>
      <c r="TTP128" s="6"/>
      <c r="TTQ128" s="6"/>
      <c r="TTR128" s="6"/>
      <c r="TTS128" s="6"/>
      <c r="TTT128" s="6"/>
      <c r="TTU128" s="6"/>
      <c r="TTV128" s="6"/>
      <c r="TTW128" s="6"/>
      <c r="TTX128" s="6"/>
      <c r="TTY128" s="6"/>
      <c r="TTZ128" s="6"/>
      <c r="TUA128" s="6"/>
      <c r="TUB128" s="6"/>
      <c r="TUC128" s="6"/>
      <c r="TUD128" s="6"/>
      <c r="TUE128" s="6"/>
      <c r="TUF128" s="6"/>
      <c r="TUG128" s="6"/>
      <c r="TUH128" s="6"/>
      <c r="TUI128" s="6"/>
      <c r="TUJ128" s="6"/>
      <c r="TUK128" s="6"/>
      <c r="TUL128" s="6"/>
      <c r="TUM128" s="6"/>
      <c r="TUN128" s="6"/>
      <c r="TUO128" s="6"/>
      <c r="TUP128" s="6"/>
      <c r="TUQ128" s="6"/>
      <c r="TUR128" s="6"/>
      <c r="TUS128" s="6"/>
      <c r="TUT128" s="6"/>
      <c r="TUU128" s="6"/>
      <c r="TUV128" s="6"/>
      <c r="TUW128" s="6"/>
      <c r="TUX128" s="6"/>
      <c r="TUY128" s="6"/>
      <c r="TUZ128" s="6"/>
      <c r="TVA128" s="6"/>
      <c r="TVB128" s="6"/>
      <c r="TVC128" s="6"/>
      <c r="TVD128" s="6"/>
      <c r="TVE128" s="6"/>
      <c r="TVF128" s="6"/>
      <c r="TVG128" s="6"/>
      <c r="TVH128" s="6"/>
      <c r="TVI128" s="6"/>
      <c r="TVJ128" s="6"/>
      <c r="TVK128" s="6"/>
      <c r="TVL128" s="6"/>
      <c r="TVM128" s="6"/>
      <c r="TVN128" s="6"/>
      <c r="TVO128" s="6"/>
      <c r="TVP128" s="6"/>
      <c r="TVQ128" s="6"/>
      <c r="TVR128" s="6"/>
      <c r="TVS128" s="6"/>
      <c r="TVT128" s="6"/>
      <c r="TVU128" s="6"/>
      <c r="TVV128" s="6"/>
      <c r="TVW128" s="6"/>
      <c r="TVX128" s="6"/>
      <c r="TVY128" s="6"/>
      <c r="TVZ128" s="6"/>
      <c r="TWA128" s="6"/>
      <c r="TWB128" s="6"/>
      <c r="TWC128" s="6"/>
      <c r="TWD128" s="6"/>
      <c r="TWE128" s="6"/>
      <c r="TWF128" s="6"/>
      <c r="TWG128" s="6"/>
      <c r="TWH128" s="6"/>
      <c r="TWI128" s="6"/>
      <c r="TWJ128" s="6"/>
      <c r="TWK128" s="6"/>
      <c r="TWL128" s="6"/>
      <c r="TWM128" s="6"/>
      <c r="TWN128" s="6"/>
      <c r="TWO128" s="6"/>
      <c r="TWP128" s="6"/>
      <c r="TWQ128" s="6"/>
      <c r="TWR128" s="6"/>
      <c r="TWS128" s="6"/>
      <c r="TWT128" s="6"/>
      <c r="TWU128" s="6"/>
      <c r="TWV128" s="6"/>
      <c r="TWW128" s="6"/>
      <c r="TWX128" s="6"/>
      <c r="TWY128" s="6"/>
      <c r="TWZ128" s="6"/>
      <c r="TXA128" s="6"/>
      <c r="TXB128" s="6"/>
      <c r="TXC128" s="6"/>
      <c r="TXD128" s="6"/>
      <c r="TXE128" s="6"/>
      <c r="TXF128" s="6"/>
      <c r="TXG128" s="6"/>
      <c r="TXH128" s="6"/>
      <c r="TXI128" s="6"/>
      <c r="TXJ128" s="6"/>
      <c r="TXK128" s="6"/>
      <c r="TXL128" s="6"/>
      <c r="TXM128" s="6"/>
      <c r="TXN128" s="6"/>
      <c r="TXO128" s="6"/>
      <c r="TXP128" s="6"/>
      <c r="TXQ128" s="6"/>
      <c r="TXR128" s="6"/>
      <c r="TXS128" s="6"/>
      <c r="TXT128" s="6"/>
      <c r="TXU128" s="6"/>
      <c r="TXV128" s="6"/>
      <c r="TXW128" s="6"/>
      <c r="TXX128" s="6"/>
      <c r="TXY128" s="6"/>
      <c r="TXZ128" s="6"/>
      <c r="TYA128" s="6"/>
      <c r="TYB128" s="6"/>
      <c r="TYC128" s="6"/>
      <c r="TYD128" s="6"/>
      <c r="TYE128" s="6"/>
      <c r="TYF128" s="6"/>
      <c r="TYG128" s="6"/>
      <c r="TYH128" s="6"/>
      <c r="TYI128" s="6"/>
      <c r="TYJ128" s="6"/>
      <c r="TYK128" s="6"/>
      <c r="TYL128" s="6"/>
      <c r="TYM128" s="6"/>
      <c r="TYN128" s="6"/>
      <c r="TYO128" s="6"/>
      <c r="TYP128" s="6"/>
      <c r="TYQ128" s="6"/>
      <c r="TYR128" s="6"/>
      <c r="TYS128" s="6"/>
      <c r="TYT128" s="6"/>
      <c r="TYU128" s="6"/>
      <c r="TYV128" s="6"/>
      <c r="TYW128" s="6"/>
      <c r="TYX128" s="6"/>
      <c r="TYY128" s="6"/>
      <c r="TYZ128" s="6"/>
      <c r="TZA128" s="6"/>
      <c r="TZB128" s="6"/>
      <c r="TZC128" s="6"/>
      <c r="TZD128" s="6"/>
      <c r="TZE128" s="6"/>
      <c r="TZF128" s="6"/>
      <c r="TZG128" s="6"/>
      <c r="TZH128" s="6"/>
      <c r="TZI128" s="6"/>
      <c r="TZJ128" s="6"/>
      <c r="TZK128" s="6"/>
      <c r="TZL128" s="6"/>
      <c r="TZM128" s="6"/>
      <c r="TZN128" s="6"/>
      <c r="TZO128" s="6"/>
      <c r="TZP128" s="6"/>
      <c r="TZQ128" s="6"/>
      <c r="TZR128" s="6"/>
      <c r="TZS128" s="6"/>
      <c r="TZT128" s="6"/>
      <c r="TZU128" s="6"/>
      <c r="TZV128" s="6"/>
      <c r="TZW128" s="6"/>
      <c r="TZX128" s="6"/>
      <c r="TZY128" s="6"/>
      <c r="TZZ128" s="6"/>
      <c r="UAA128" s="6"/>
      <c r="UAB128" s="6"/>
      <c r="UAC128" s="6"/>
      <c r="UAD128" s="6"/>
      <c r="UAE128" s="6"/>
      <c r="UAF128" s="6"/>
      <c r="UAG128" s="6"/>
      <c r="UAH128" s="6"/>
      <c r="UAI128" s="6"/>
      <c r="UAJ128" s="6"/>
      <c r="UAK128" s="6"/>
      <c r="UAL128" s="6"/>
      <c r="UAM128" s="6"/>
      <c r="UAN128" s="6"/>
      <c r="UAO128" s="6"/>
      <c r="UAP128" s="6"/>
      <c r="UAQ128" s="6"/>
      <c r="UAR128" s="6"/>
      <c r="UAS128" s="6"/>
      <c r="UAT128" s="6"/>
      <c r="UAU128" s="6"/>
      <c r="UAV128" s="6"/>
      <c r="UAW128" s="6"/>
      <c r="UAX128" s="6"/>
      <c r="UAY128" s="6"/>
      <c r="UAZ128" s="6"/>
      <c r="UBA128" s="6"/>
      <c r="UBB128" s="6"/>
      <c r="UBC128" s="6"/>
      <c r="UBD128" s="6"/>
      <c r="UBE128" s="6"/>
      <c r="UBF128" s="6"/>
      <c r="UBG128" s="6"/>
      <c r="UBH128" s="6"/>
      <c r="UBI128" s="6"/>
      <c r="UBJ128" s="6"/>
      <c r="UBK128" s="6"/>
      <c r="UBL128" s="6"/>
      <c r="UBM128" s="6"/>
      <c r="UBN128" s="6"/>
      <c r="UBO128" s="6"/>
      <c r="UBP128" s="6"/>
      <c r="UBQ128" s="6"/>
      <c r="UBR128" s="6"/>
      <c r="UBS128" s="6"/>
      <c r="UBT128" s="6"/>
      <c r="UBU128" s="6"/>
      <c r="UBV128" s="6"/>
      <c r="UBW128" s="6"/>
      <c r="UBX128" s="6"/>
      <c r="UBY128" s="6"/>
      <c r="UBZ128" s="6"/>
      <c r="UCA128" s="6"/>
      <c r="UCB128" s="6"/>
      <c r="UCC128" s="6"/>
      <c r="UCD128" s="6"/>
      <c r="UCE128" s="6"/>
      <c r="UCF128" s="6"/>
      <c r="UCG128" s="6"/>
      <c r="UCH128" s="6"/>
      <c r="UCI128" s="6"/>
      <c r="UCJ128" s="6"/>
      <c r="UCK128" s="6"/>
      <c r="UCL128" s="6"/>
      <c r="UCM128" s="6"/>
      <c r="UCN128" s="6"/>
      <c r="UCO128" s="6"/>
      <c r="UCP128" s="6"/>
      <c r="UCQ128" s="6"/>
      <c r="UCR128" s="6"/>
      <c r="UCS128" s="6"/>
      <c r="UCT128" s="6"/>
      <c r="UCU128" s="6"/>
      <c r="UCV128" s="6"/>
      <c r="UCW128" s="6"/>
      <c r="UCX128" s="6"/>
      <c r="UCY128" s="6"/>
      <c r="UCZ128" s="6"/>
      <c r="UDA128" s="6"/>
      <c r="UDB128" s="6"/>
      <c r="UDC128" s="6"/>
      <c r="UDD128" s="6"/>
      <c r="UDE128" s="6"/>
      <c r="UDF128" s="6"/>
      <c r="UDG128" s="6"/>
      <c r="UDH128" s="6"/>
      <c r="UDI128" s="6"/>
      <c r="UDJ128" s="6"/>
      <c r="UDK128" s="6"/>
      <c r="UDL128" s="6"/>
      <c r="UDM128" s="6"/>
      <c r="UDN128" s="6"/>
      <c r="UDO128" s="6"/>
      <c r="UDP128" s="6"/>
      <c r="UDQ128" s="6"/>
      <c r="UDR128" s="6"/>
      <c r="UDS128" s="6"/>
      <c r="UDT128" s="6"/>
      <c r="UDU128" s="6"/>
      <c r="UDV128" s="6"/>
      <c r="UDW128" s="6"/>
      <c r="UDX128" s="6"/>
      <c r="UDY128" s="6"/>
      <c r="UDZ128" s="6"/>
      <c r="UEA128" s="6"/>
      <c r="UEB128" s="6"/>
      <c r="UEC128" s="6"/>
      <c r="UED128" s="6"/>
      <c r="UEE128" s="6"/>
      <c r="UEF128" s="6"/>
      <c r="UEG128" s="6"/>
      <c r="UEH128" s="6"/>
      <c r="UEI128" s="6"/>
      <c r="UEJ128" s="6"/>
      <c r="UEK128" s="6"/>
      <c r="UEL128" s="6"/>
      <c r="UEM128" s="6"/>
      <c r="UEN128" s="6"/>
      <c r="UEO128" s="6"/>
      <c r="UEP128" s="6"/>
      <c r="UEQ128" s="6"/>
      <c r="UER128" s="6"/>
      <c r="UES128" s="6"/>
      <c r="UET128" s="6"/>
      <c r="UEU128" s="6"/>
      <c r="UEV128" s="6"/>
      <c r="UEW128" s="6"/>
      <c r="UEX128" s="6"/>
      <c r="UEY128" s="6"/>
      <c r="UEZ128" s="6"/>
      <c r="UFA128" s="6"/>
      <c r="UFB128" s="6"/>
      <c r="UFC128" s="6"/>
      <c r="UFD128" s="6"/>
      <c r="UFE128" s="6"/>
      <c r="UFF128" s="6"/>
      <c r="UFG128" s="6"/>
      <c r="UFH128" s="6"/>
      <c r="UFI128" s="6"/>
      <c r="UFJ128" s="6"/>
      <c r="UFK128" s="6"/>
      <c r="UFL128" s="6"/>
      <c r="UFM128" s="6"/>
      <c r="UFN128" s="6"/>
      <c r="UFO128" s="6"/>
      <c r="UFP128" s="6"/>
      <c r="UFQ128" s="6"/>
      <c r="UFR128" s="6"/>
      <c r="UFS128" s="6"/>
      <c r="UFT128" s="6"/>
      <c r="UFU128" s="6"/>
      <c r="UFV128" s="6"/>
      <c r="UFW128" s="6"/>
      <c r="UFX128" s="6"/>
      <c r="UFY128" s="6"/>
      <c r="UFZ128" s="6"/>
      <c r="UGA128" s="6"/>
      <c r="UGB128" s="6"/>
      <c r="UGC128" s="6"/>
      <c r="UGD128" s="6"/>
      <c r="UGE128" s="6"/>
      <c r="UGF128" s="6"/>
      <c r="UGG128" s="6"/>
      <c r="UGH128" s="6"/>
      <c r="UGI128" s="6"/>
      <c r="UGJ128" s="6"/>
      <c r="UGK128" s="6"/>
      <c r="UGL128" s="6"/>
      <c r="UGM128" s="6"/>
      <c r="UGN128" s="6"/>
      <c r="UGO128" s="6"/>
      <c r="UGP128" s="6"/>
      <c r="UGQ128" s="6"/>
      <c r="UGR128" s="6"/>
      <c r="UGS128" s="6"/>
      <c r="UGT128" s="6"/>
      <c r="UGU128" s="6"/>
      <c r="UGV128" s="6"/>
      <c r="UGW128" s="6"/>
      <c r="UGX128" s="6"/>
      <c r="UGY128" s="6"/>
      <c r="UGZ128" s="6"/>
      <c r="UHA128" s="6"/>
      <c r="UHB128" s="6"/>
      <c r="UHC128" s="6"/>
      <c r="UHD128" s="6"/>
      <c r="UHE128" s="6"/>
      <c r="UHF128" s="6"/>
      <c r="UHG128" s="6"/>
      <c r="UHH128" s="6"/>
      <c r="UHI128" s="6"/>
      <c r="UHJ128" s="6"/>
      <c r="UHK128" s="6"/>
      <c r="UHL128" s="6"/>
      <c r="UHM128" s="6"/>
      <c r="UHN128" s="6"/>
      <c r="UHO128" s="6"/>
      <c r="UHP128" s="6"/>
      <c r="UHQ128" s="6"/>
      <c r="UHR128" s="6"/>
      <c r="UHS128" s="6"/>
      <c r="UHT128" s="6"/>
      <c r="UHU128" s="6"/>
      <c r="UHV128" s="6"/>
      <c r="UHW128" s="6"/>
      <c r="UHX128" s="6"/>
      <c r="UHY128" s="6"/>
      <c r="UHZ128" s="6"/>
      <c r="UIA128" s="6"/>
      <c r="UIB128" s="6"/>
      <c r="UIC128" s="6"/>
      <c r="UID128" s="6"/>
      <c r="UIE128" s="6"/>
      <c r="UIF128" s="6"/>
      <c r="UIG128" s="6"/>
      <c r="UIH128" s="6"/>
      <c r="UII128" s="6"/>
      <c r="UIJ128" s="6"/>
      <c r="UIK128" s="6"/>
      <c r="UIL128" s="6"/>
      <c r="UIM128" s="6"/>
      <c r="UIN128" s="6"/>
      <c r="UIO128" s="6"/>
      <c r="UIP128" s="6"/>
      <c r="UIQ128" s="6"/>
      <c r="UIR128" s="6"/>
      <c r="UIS128" s="6"/>
      <c r="UIT128" s="6"/>
      <c r="UIU128" s="6"/>
      <c r="UIV128" s="6"/>
      <c r="UIW128" s="6"/>
      <c r="UIX128" s="6"/>
      <c r="UIY128" s="6"/>
      <c r="UIZ128" s="6"/>
      <c r="UJA128" s="6"/>
      <c r="UJB128" s="6"/>
      <c r="UJC128" s="6"/>
      <c r="UJD128" s="6"/>
      <c r="UJE128" s="6"/>
      <c r="UJF128" s="6"/>
      <c r="UJG128" s="6"/>
      <c r="UJH128" s="6"/>
      <c r="UJI128" s="6"/>
      <c r="UJJ128" s="6"/>
      <c r="UJK128" s="6"/>
      <c r="UJL128" s="6"/>
      <c r="UJM128" s="6"/>
      <c r="UJN128" s="6"/>
      <c r="UJO128" s="6"/>
      <c r="UJP128" s="6"/>
      <c r="UJQ128" s="6"/>
      <c r="UJR128" s="6"/>
      <c r="UJS128" s="6"/>
      <c r="UJT128" s="6"/>
      <c r="UJU128" s="6"/>
      <c r="UJV128" s="6"/>
      <c r="UJW128" s="6"/>
      <c r="UJX128" s="6"/>
      <c r="UJY128" s="6"/>
      <c r="UJZ128" s="6"/>
      <c r="UKA128" s="6"/>
      <c r="UKB128" s="6"/>
      <c r="UKC128" s="6"/>
      <c r="UKD128" s="6"/>
      <c r="UKE128" s="6"/>
      <c r="UKF128" s="6"/>
      <c r="UKG128" s="6"/>
      <c r="UKH128" s="6"/>
      <c r="UKI128" s="6"/>
      <c r="UKJ128" s="6"/>
      <c r="UKK128" s="6"/>
      <c r="UKL128" s="6"/>
      <c r="UKM128" s="6"/>
      <c r="UKN128" s="6"/>
      <c r="UKO128" s="6"/>
      <c r="UKP128" s="6"/>
      <c r="UKQ128" s="6"/>
      <c r="UKR128" s="6"/>
      <c r="UKS128" s="6"/>
      <c r="UKT128" s="6"/>
      <c r="UKU128" s="6"/>
      <c r="UKV128" s="6"/>
      <c r="UKW128" s="6"/>
      <c r="UKX128" s="6"/>
      <c r="UKY128" s="6"/>
      <c r="UKZ128" s="6"/>
      <c r="ULA128" s="6"/>
      <c r="ULB128" s="6"/>
      <c r="ULC128" s="6"/>
      <c r="ULD128" s="6"/>
      <c r="ULE128" s="6"/>
      <c r="ULF128" s="6"/>
      <c r="ULG128" s="6"/>
      <c r="ULH128" s="6"/>
      <c r="ULI128" s="6"/>
      <c r="ULJ128" s="6"/>
      <c r="ULK128" s="6"/>
      <c r="ULL128" s="6"/>
      <c r="ULM128" s="6"/>
      <c r="ULN128" s="6"/>
      <c r="ULO128" s="6"/>
      <c r="ULP128" s="6"/>
      <c r="ULQ128" s="6"/>
      <c r="ULR128" s="6"/>
      <c r="ULS128" s="6"/>
      <c r="ULT128" s="6"/>
      <c r="ULU128" s="6"/>
      <c r="ULV128" s="6"/>
      <c r="ULW128" s="6"/>
      <c r="ULX128" s="6"/>
      <c r="ULY128" s="6"/>
      <c r="ULZ128" s="6"/>
      <c r="UMA128" s="6"/>
      <c r="UMB128" s="6"/>
      <c r="UMC128" s="6"/>
      <c r="UMD128" s="6"/>
      <c r="UME128" s="6"/>
      <c r="UMF128" s="6"/>
      <c r="UMG128" s="6"/>
      <c r="UMH128" s="6"/>
      <c r="UMI128" s="6"/>
      <c r="UMJ128" s="6"/>
      <c r="UMK128" s="6"/>
      <c r="UML128" s="6"/>
      <c r="UMM128" s="6"/>
      <c r="UMN128" s="6"/>
      <c r="UMO128" s="6"/>
      <c r="UMP128" s="6"/>
      <c r="UMQ128" s="6"/>
      <c r="UMR128" s="6"/>
      <c r="UMS128" s="6"/>
      <c r="UMT128" s="6"/>
      <c r="UMU128" s="6"/>
      <c r="UMV128" s="6"/>
      <c r="UMW128" s="6"/>
      <c r="UMX128" s="6"/>
      <c r="UMY128" s="6"/>
      <c r="UMZ128" s="6"/>
      <c r="UNA128" s="6"/>
      <c r="UNB128" s="6"/>
      <c r="UNC128" s="6"/>
      <c r="UND128" s="6"/>
      <c r="UNE128" s="6"/>
      <c r="UNF128" s="6"/>
      <c r="UNG128" s="6"/>
      <c r="UNH128" s="6"/>
      <c r="UNI128" s="6"/>
      <c r="UNJ128" s="6"/>
      <c r="UNK128" s="6"/>
      <c r="UNL128" s="6"/>
      <c r="UNM128" s="6"/>
      <c r="UNN128" s="6"/>
      <c r="UNO128" s="6"/>
      <c r="UNP128" s="6"/>
      <c r="UNQ128" s="6"/>
      <c r="UNR128" s="6"/>
      <c r="UNS128" s="6"/>
      <c r="UNT128" s="6"/>
      <c r="UNU128" s="6"/>
      <c r="UNV128" s="6"/>
      <c r="UNW128" s="6"/>
      <c r="UNX128" s="6"/>
      <c r="UNY128" s="6"/>
      <c r="UNZ128" s="6"/>
      <c r="UOA128" s="6"/>
      <c r="UOB128" s="6"/>
      <c r="UOC128" s="6"/>
      <c r="UOD128" s="6"/>
      <c r="UOE128" s="6"/>
      <c r="UOF128" s="6"/>
      <c r="UOG128" s="6"/>
      <c r="UOH128" s="6"/>
      <c r="UOI128" s="6"/>
      <c r="UOJ128" s="6"/>
      <c r="UOK128" s="6"/>
      <c r="UOL128" s="6"/>
      <c r="UOM128" s="6"/>
      <c r="UON128" s="6"/>
      <c r="UOO128" s="6"/>
      <c r="UOP128" s="6"/>
      <c r="UOQ128" s="6"/>
      <c r="UOR128" s="6"/>
      <c r="UOS128" s="6"/>
      <c r="UOT128" s="6"/>
      <c r="UOU128" s="6"/>
      <c r="UOV128" s="6"/>
      <c r="UOW128" s="6"/>
      <c r="UOX128" s="6"/>
      <c r="UOY128" s="6"/>
      <c r="UOZ128" s="6"/>
      <c r="UPA128" s="6"/>
      <c r="UPB128" s="6"/>
      <c r="UPC128" s="6"/>
      <c r="UPD128" s="6"/>
      <c r="UPE128" s="6"/>
      <c r="UPF128" s="6"/>
      <c r="UPG128" s="6"/>
      <c r="UPH128" s="6"/>
      <c r="UPI128" s="6"/>
      <c r="UPJ128" s="6"/>
      <c r="UPK128" s="6"/>
      <c r="UPL128" s="6"/>
      <c r="UPM128" s="6"/>
      <c r="UPN128" s="6"/>
      <c r="UPO128" s="6"/>
      <c r="UPP128" s="6"/>
      <c r="UPQ128" s="6"/>
      <c r="UPR128" s="6"/>
      <c r="UPS128" s="6"/>
      <c r="UPT128" s="6"/>
      <c r="UPU128" s="6"/>
      <c r="UPV128" s="6"/>
      <c r="UPW128" s="6"/>
      <c r="UPX128" s="6"/>
      <c r="UPY128" s="6"/>
      <c r="UPZ128" s="6"/>
      <c r="UQA128" s="6"/>
      <c r="UQB128" s="6"/>
      <c r="UQC128" s="6"/>
      <c r="UQD128" s="6"/>
      <c r="UQE128" s="6"/>
      <c r="UQF128" s="6"/>
      <c r="UQG128" s="6"/>
      <c r="UQH128" s="6"/>
      <c r="UQI128" s="6"/>
      <c r="UQJ128" s="6"/>
      <c r="UQK128" s="6"/>
      <c r="UQL128" s="6"/>
      <c r="UQM128" s="6"/>
      <c r="UQN128" s="6"/>
      <c r="UQO128" s="6"/>
      <c r="UQP128" s="6"/>
      <c r="UQQ128" s="6"/>
      <c r="UQR128" s="6"/>
      <c r="UQS128" s="6"/>
      <c r="UQT128" s="6"/>
      <c r="UQU128" s="6"/>
      <c r="UQV128" s="6"/>
      <c r="UQW128" s="6"/>
      <c r="UQX128" s="6"/>
      <c r="UQY128" s="6"/>
      <c r="UQZ128" s="6"/>
      <c r="URA128" s="6"/>
      <c r="URB128" s="6"/>
      <c r="URC128" s="6"/>
      <c r="URD128" s="6"/>
      <c r="URE128" s="6"/>
      <c r="URF128" s="6"/>
      <c r="URG128" s="6"/>
      <c r="URH128" s="6"/>
      <c r="URI128" s="6"/>
      <c r="URJ128" s="6"/>
      <c r="URK128" s="6"/>
      <c r="URL128" s="6"/>
      <c r="URM128" s="6"/>
      <c r="URN128" s="6"/>
      <c r="URO128" s="6"/>
      <c r="URP128" s="6"/>
      <c r="URQ128" s="6"/>
      <c r="URR128" s="6"/>
      <c r="URS128" s="6"/>
      <c r="URT128" s="6"/>
      <c r="URU128" s="6"/>
      <c r="URV128" s="6"/>
      <c r="URW128" s="6"/>
      <c r="URX128" s="6"/>
      <c r="URY128" s="6"/>
      <c r="URZ128" s="6"/>
      <c r="USA128" s="6"/>
      <c r="USB128" s="6"/>
      <c r="USC128" s="6"/>
      <c r="USD128" s="6"/>
      <c r="USE128" s="6"/>
      <c r="USF128" s="6"/>
      <c r="USG128" s="6"/>
      <c r="USH128" s="6"/>
      <c r="USI128" s="6"/>
      <c r="USJ128" s="6"/>
      <c r="USK128" s="6"/>
      <c r="USL128" s="6"/>
      <c r="USM128" s="6"/>
      <c r="USN128" s="6"/>
      <c r="USO128" s="6"/>
      <c r="USP128" s="6"/>
      <c r="USQ128" s="6"/>
      <c r="USR128" s="6"/>
      <c r="USS128" s="6"/>
      <c r="UST128" s="6"/>
      <c r="USU128" s="6"/>
      <c r="USV128" s="6"/>
      <c r="USW128" s="6"/>
      <c r="USX128" s="6"/>
      <c r="USY128" s="6"/>
      <c r="USZ128" s="6"/>
      <c r="UTA128" s="6"/>
      <c r="UTB128" s="6"/>
      <c r="UTC128" s="6"/>
      <c r="UTD128" s="6"/>
      <c r="UTE128" s="6"/>
      <c r="UTF128" s="6"/>
      <c r="UTG128" s="6"/>
      <c r="UTH128" s="6"/>
      <c r="UTI128" s="6"/>
      <c r="UTJ128" s="6"/>
      <c r="UTK128" s="6"/>
      <c r="UTL128" s="6"/>
      <c r="UTM128" s="6"/>
      <c r="UTN128" s="6"/>
      <c r="UTO128" s="6"/>
      <c r="UTP128" s="6"/>
      <c r="UTQ128" s="6"/>
      <c r="UTR128" s="6"/>
      <c r="UTS128" s="6"/>
      <c r="UTT128" s="6"/>
      <c r="UTU128" s="6"/>
      <c r="UTV128" s="6"/>
      <c r="UTW128" s="6"/>
      <c r="UTX128" s="6"/>
      <c r="UTY128" s="6"/>
      <c r="UTZ128" s="6"/>
      <c r="UUA128" s="6"/>
      <c r="UUB128" s="6"/>
      <c r="UUC128" s="6"/>
      <c r="UUD128" s="6"/>
      <c r="UUE128" s="6"/>
      <c r="UUF128" s="6"/>
      <c r="UUG128" s="6"/>
      <c r="UUH128" s="6"/>
      <c r="UUI128" s="6"/>
      <c r="UUJ128" s="6"/>
      <c r="UUK128" s="6"/>
      <c r="UUL128" s="6"/>
      <c r="UUM128" s="6"/>
      <c r="UUN128" s="6"/>
      <c r="UUO128" s="6"/>
      <c r="UUP128" s="6"/>
      <c r="UUQ128" s="6"/>
      <c r="UUR128" s="6"/>
      <c r="UUS128" s="6"/>
      <c r="UUT128" s="6"/>
      <c r="UUU128" s="6"/>
      <c r="UUV128" s="6"/>
      <c r="UUW128" s="6"/>
      <c r="UUX128" s="6"/>
      <c r="UUY128" s="6"/>
      <c r="UUZ128" s="6"/>
      <c r="UVA128" s="6"/>
      <c r="UVB128" s="6"/>
      <c r="UVC128" s="6"/>
      <c r="UVD128" s="6"/>
      <c r="UVE128" s="6"/>
      <c r="UVF128" s="6"/>
      <c r="UVG128" s="6"/>
      <c r="UVH128" s="6"/>
      <c r="UVI128" s="6"/>
      <c r="UVJ128" s="6"/>
      <c r="UVK128" s="6"/>
      <c r="UVL128" s="6"/>
      <c r="UVM128" s="6"/>
      <c r="UVN128" s="6"/>
      <c r="UVO128" s="6"/>
      <c r="UVP128" s="6"/>
      <c r="UVQ128" s="6"/>
      <c r="UVR128" s="6"/>
      <c r="UVS128" s="6"/>
      <c r="UVT128" s="6"/>
      <c r="UVU128" s="6"/>
      <c r="UVV128" s="6"/>
      <c r="UVW128" s="6"/>
      <c r="UVX128" s="6"/>
      <c r="UVY128" s="6"/>
      <c r="UVZ128" s="6"/>
      <c r="UWA128" s="6"/>
      <c r="UWB128" s="6"/>
      <c r="UWC128" s="6"/>
      <c r="UWD128" s="6"/>
      <c r="UWE128" s="6"/>
      <c r="UWF128" s="6"/>
      <c r="UWG128" s="6"/>
      <c r="UWH128" s="6"/>
      <c r="UWI128" s="6"/>
      <c r="UWJ128" s="6"/>
      <c r="UWK128" s="6"/>
      <c r="UWL128" s="6"/>
      <c r="UWM128" s="6"/>
      <c r="UWN128" s="6"/>
      <c r="UWO128" s="6"/>
      <c r="UWP128" s="6"/>
      <c r="UWQ128" s="6"/>
      <c r="UWR128" s="6"/>
      <c r="UWS128" s="6"/>
      <c r="UWT128" s="6"/>
      <c r="UWU128" s="6"/>
      <c r="UWV128" s="6"/>
      <c r="UWW128" s="6"/>
      <c r="UWX128" s="6"/>
      <c r="UWY128" s="6"/>
      <c r="UWZ128" s="6"/>
      <c r="UXA128" s="6"/>
      <c r="UXB128" s="6"/>
      <c r="UXC128" s="6"/>
      <c r="UXD128" s="6"/>
      <c r="UXE128" s="6"/>
      <c r="UXF128" s="6"/>
      <c r="UXG128" s="6"/>
      <c r="UXH128" s="6"/>
      <c r="UXI128" s="6"/>
      <c r="UXJ128" s="6"/>
      <c r="UXK128" s="6"/>
      <c r="UXL128" s="6"/>
      <c r="UXM128" s="6"/>
      <c r="UXN128" s="6"/>
      <c r="UXO128" s="6"/>
      <c r="UXP128" s="6"/>
      <c r="UXQ128" s="6"/>
      <c r="UXR128" s="6"/>
      <c r="UXS128" s="6"/>
      <c r="UXT128" s="6"/>
      <c r="UXU128" s="6"/>
      <c r="UXV128" s="6"/>
      <c r="UXW128" s="6"/>
      <c r="UXX128" s="6"/>
      <c r="UXY128" s="6"/>
      <c r="UXZ128" s="6"/>
      <c r="UYA128" s="6"/>
      <c r="UYB128" s="6"/>
      <c r="UYC128" s="6"/>
      <c r="UYD128" s="6"/>
      <c r="UYE128" s="6"/>
      <c r="UYF128" s="6"/>
      <c r="UYG128" s="6"/>
      <c r="UYH128" s="6"/>
      <c r="UYI128" s="6"/>
      <c r="UYJ128" s="6"/>
      <c r="UYK128" s="6"/>
      <c r="UYL128" s="6"/>
      <c r="UYM128" s="6"/>
      <c r="UYN128" s="6"/>
      <c r="UYO128" s="6"/>
      <c r="UYP128" s="6"/>
      <c r="UYQ128" s="6"/>
      <c r="UYR128" s="6"/>
      <c r="UYS128" s="6"/>
      <c r="UYT128" s="6"/>
      <c r="UYU128" s="6"/>
      <c r="UYV128" s="6"/>
      <c r="UYW128" s="6"/>
      <c r="UYX128" s="6"/>
      <c r="UYY128" s="6"/>
      <c r="UYZ128" s="6"/>
      <c r="UZA128" s="6"/>
      <c r="UZB128" s="6"/>
      <c r="UZC128" s="6"/>
      <c r="UZD128" s="6"/>
      <c r="UZE128" s="6"/>
      <c r="UZF128" s="6"/>
      <c r="UZG128" s="6"/>
      <c r="UZH128" s="6"/>
      <c r="UZI128" s="6"/>
      <c r="UZJ128" s="6"/>
      <c r="UZK128" s="6"/>
      <c r="UZL128" s="6"/>
      <c r="UZM128" s="6"/>
      <c r="UZN128" s="6"/>
      <c r="UZO128" s="6"/>
      <c r="UZP128" s="6"/>
      <c r="UZQ128" s="6"/>
      <c r="UZR128" s="6"/>
      <c r="UZS128" s="6"/>
      <c r="UZT128" s="6"/>
      <c r="UZU128" s="6"/>
      <c r="UZV128" s="6"/>
      <c r="UZW128" s="6"/>
      <c r="UZX128" s="6"/>
      <c r="UZY128" s="6"/>
      <c r="UZZ128" s="6"/>
      <c r="VAA128" s="6"/>
      <c r="VAB128" s="6"/>
      <c r="VAC128" s="6"/>
      <c r="VAD128" s="6"/>
      <c r="VAE128" s="6"/>
      <c r="VAF128" s="6"/>
      <c r="VAG128" s="6"/>
      <c r="VAH128" s="6"/>
      <c r="VAI128" s="6"/>
      <c r="VAJ128" s="6"/>
      <c r="VAK128" s="6"/>
      <c r="VAL128" s="6"/>
      <c r="VAM128" s="6"/>
      <c r="VAN128" s="6"/>
      <c r="VAO128" s="6"/>
      <c r="VAP128" s="6"/>
      <c r="VAQ128" s="6"/>
      <c r="VAR128" s="6"/>
      <c r="VAS128" s="6"/>
      <c r="VAT128" s="6"/>
      <c r="VAU128" s="6"/>
      <c r="VAV128" s="6"/>
      <c r="VAW128" s="6"/>
      <c r="VAX128" s="6"/>
      <c r="VAY128" s="6"/>
      <c r="VAZ128" s="6"/>
      <c r="VBA128" s="6"/>
      <c r="VBB128" s="6"/>
      <c r="VBC128" s="6"/>
      <c r="VBD128" s="6"/>
      <c r="VBE128" s="6"/>
      <c r="VBF128" s="6"/>
      <c r="VBG128" s="6"/>
      <c r="VBH128" s="6"/>
      <c r="VBI128" s="6"/>
      <c r="VBJ128" s="6"/>
      <c r="VBK128" s="6"/>
      <c r="VBL128" s="6"/>
      <c r="VBM128" s="6"/>
      <c r="VBN128" s="6"/>
      <c r="VBO128" s="6"/>
      <c r="VBP128" s="6"/>
      <c r="VBQ128" s="6"/>
      <c r="VBR128" s="6"/>
      <c r="VBS128" s="6"/>
      <c r="VBT128" s="6"/>
      <c r="VBU128" s="6"/>
      <c r="VBV128" s="6"/>
      <c r="VBW128" s="6"/>
      <c r="VBX128" s="6"/>
      <c r="VBY128" s="6"/>
      <c r="VBZ128" s="6"/>
      <c r="VCA128" s="6"/>
      <c r="VCB128" s="6"/>
      <c r="VCC128" s="6"/>
      <c r="VCD128" s="6"/>
      <c r="VCE128" s="6"/>
      <c r="VCF128" s="6"/>
      <c r="VCG128" s="6"/>
      <c r="VCH128" s="6"/>
      <c r="VCI128" s="6"/>
      <c r="VCJ128" s="6"/>
      <c r="VCK128" s="6"/>
      <c r="VCL128" s="6"/>
      <c r="VCM128" s="6"/>
      <c r="VCN128" s="6"/>
      <c r="VCO128" s="6"/>
      <c r="VCP128" s="6"/>
      <c r="VCQ128" s="6"/>
      <c r="VCR128" s="6"/>
      <c r="VCS128" s="6"/>
      <c r="VCT128" s="6"/>
      <c r="VCU128" s="6"/>
      <c r="VCV128" s="6"/>
      <c r="VCW128" s="6"/>
      <c r="VCX128" s="6"/>
      <c r="VCY128" s="6"/>
      <c r="VCZ128" s="6"/>
      <c r="VDA128" s="6"/>
      <c r="VDB128" s="6"/>
      <c r="VDC128" s="6"/>
      <c r="VDD128" s="6"/>
      <c r="VDE128" s="6"/>
      <c r="VDF128" s="6"/>
      <c r="VDG128" s="6"/>
      <c r="VDH128" s="6"/>
      <c r="VDI128" s="6"/>
      <c r="VDJ128" s="6"/>
      <c r="VDK128" s="6"/>
      <c r="VDL128" s="6"/>
      <c r="VDM128" s="6"/>
      <c r="VDN128" s="6"/>
      <c r="VDO128" s="6"/>
      <c r="VDP128" s="6"/>
      <c r="VDQ128" s="6"/>
      <c r="VDR128" s="6"/>
      <c r="VDS128" s="6"/>
      <c r="VDT128" s="6"/>
      <c r="VDU128" s="6"/>
      <c r="VDV128" s="6"/>
      <c r="VDW128" s="6"/>
      <c r="VDX128" s="6"/>
      <c r="VDY128" s="6"/>
      <c r="VDZ128" s="6"/>
      <c r="VEA128" s="6"/>
      <c r="VEB128" s="6"/>
      <c r="VEC128" s="6"/>
      <c r="VED128" s="6"/>
      <c r="VEE128" s="6"/>
      <c r="VEF128" s="6"/>
      <c r="VEG128" s="6"/>
      <c r="VEH128" s="6"/>
      <c r="VEI128" s="6"/>
      <c r="VEJ128" s="6"/>
      <c r="VEK128" s="6"/>
      <c r="VEL128" s="6"/>
      <c r="VEM128" s="6"/>
      <c r="VEN128" s="6"/>
      <c r="VEO128" s="6"/>
      <c r="VEP128" s="6"/>
      <c r="VEQ128" s="6"/>
      <c r="VER128" s="6"/>
      <c r="VES128" s="6"/>
      <c r="VET128" s="6"/>
      <c r="VEU128" s="6"/>
      <c r="VEV128" s="6"/>
      <c r="VEW128" s="6"/>
      <c r="VEX128" s="6"/>
      <c r="VEY128" s="6"/>
      <c r="VEZ128" s="6"/>
      <c r="VFA128" s="6"/>
      <c r="VFB128" s="6"/>
      <c r="VFC128" s="6"/>
      <c r="VFD128" s="6"/>
      <c r="VFE128" s="6"/>
      <c r="VFF128" s="6"/>
      <c r="VFG128" s="6"/>
      <c r="VFH128" s="6"/>
      <c r="VFI128" s="6"/>
      <c r="VFJ128" s="6"/>
      <c r="VFK128" s="6"/>
      <c r="VFL128" s="6"/>
      <c r="VFM128" s="6"/>
      <c r="VFN128" s="6"/>
      <c r="VFO128" s="6"/>
      <c r="VFP128" s="6"/>
      <c r="VFQ128" s="6"/>
      <c r="VFR128" s="6"/>
      <c r="VFS128" s="6"/>
      <c r="VFT128" s="6"/>
      <c r="VFU128" s="6"/>
      <c r="VFV128" s="6"/>
      <c r="VFW128" s="6"/>
      <c r="VFX128" s="6"/>
      <c r="VFY128" s="6"/>
      <c r="VFZ128" s="6"/>
      <c r="VGA128" s="6"/>
      <c r="VGB128" s="6"/>
      <c r="VGC128" s="6"/>
      <c r="VGD128" s="6"/>
      <c r="VGE128" s="6"/>
      <c r="VGF128" s="6"/>
      <c r="VGG128" s="6"/>
      <c r="VGH128" s="6"/>
      <c r="VGI128" s="6"/>
      <c r="VGJ128" s="6"/>
      <c r="VGK128" s="6"/>
      <c r="VGL128" s="6"/>
      <c r="VGM128" s="6"/>
      <c r="VGN128" s="6"/>
      <c r="VGO128" s="6"/>
      <c r="VGP128" s="6"/>
      <c r="VGQ128" s="6"/>
      <c r="VGR128" s="6"/>
      <c r="VGS128" s="6"/>
      <c r="VGT128" s="6"/>
      <c r="VGU128" s="6"/>
      <c r="VGV128" s="6"/>
      <c r="VGW128" s="6"/>
      <c r="VGX128" s="6"/>
      <c r="VGY128" s="6"/>
      <c r="VGZ128" s="6"/>
      <c r="VHA128" s="6"/>
      <c r="VHB128" s="6"/>
      <c r="VHC128" s="6"/>
      <c r="VHD128" s="6"/>
      <c r="VHE128" s="6"/>
      <c r="VHF128" s="6"/>
      <c r="VHG128" s="6"/>
      <c r="VHH128" s="6"/>
      <c r="VHI128" s="6"/>
      <c r="VHJ128" s="6"/>
      <c r="VHK128" s="6"/>
      <c r="VHL128" s="6"/>
      <c r="VHM128" s="6"/>
      <c r="VHN128" s="6"/>
      <c r="VHO128" s="6"/>
      <c r="VHP128" s="6"/>
      <c r="VHQ128" s="6"/>
      <c r="VHR128" s="6"/>
      <c r="VHS128" s="6"/>
      <c r="VHT128" s="6"/>
      <c r="VHU128" s="6"/>
      <c r="VHV128" s="6"/>
      <c r="VHW128" s="6"/>
      <c r="VHX128" s="6"/>
      <c r="VHY128" s="6"/>
      <c r="VHZ128" s="6"/>
      <c r="VIA128" s="6"/>
      <c r="VIB128" s="6"/>
      <c r="VIC128" s="6"/>
      <c r="VID128" s="6"/>
      <c r="VIE128" s="6"/>
      <c r="VIF128" s="6"/>
      <c r="VIG128" s="6"/>
      <c r="VIH128" s="6"/>
      <c r="VII128" s="6"/>
      <c r="VIJ128" s="6"/>
      <c r="VIK128" s="6"/>
      <c r="VIL128" s="6"/>
      <c r="VIM128" s="6"/>
      <c r="VIN128" s="6"/>
      <c r="VIO128" s="6"/>
      <c r="VIP128" s="6"/>
      <c r="VIQ128" s="6"/>
      <c r="VIR128" s="6"/>
      <c r="VIS128" s="6"/>
      <c r="VIT128" s="6"/>
      <c r="VIU128" s="6"/>
      <c r="VIV128" s="6"/>
      <c r="VIW128" s="6"/>
      <c r="VIX128" s="6"/>
      <c r="VIY128" s="6"/>
      <c r="VIZ128" s="6"/>
      <c r="VJA128" s="6"/>
      <c r="VJB128" s="6"/>
      <c r="VJC128" s="6"/>
      <c r="VJD128" s="6"/>
      <c r="VJE128" s="6"/>
      <c r="VJF128" s="6"/>
      <c r="VJG128" s="6"/>
      <c r="VJH128" s="6"/>
      <c r="VJI128" s="6"/>
      <c r="VJJ128" s="6"/>
      <c r="VJK128" s="6"/>
      <c r="VJL128" s="6"/>
      <c r="VJM128" s="6"/>
      <c r="VJN128" s="6"/>
      <c r="VJO128" s="6"/>
      <c r="VJP128" s="6"/>
      <c r="VJQ128" s="6"/>
      <c r="VJR128" s="6"/>
      <c r="VJS128" s="6"/>
      <c r="VJT128" s="6"/>
      <c r="VJU128" s="6"/>
      <c r="VJV128" s="6"/>
      <c r="VJW128" s="6"/>
      <c r="VJX128" s="6"/>
      <c r="VJY128" s="6"/>
      <c r="VJZ128" s="6"/>
      <c r="VKA128" s="6"/>
      <c r="VKB128" s="6"/>
      <c r="VKC128" s="6"/>
      <c r="VKD128" s="6"/>
      <c r="VKE128" s="6"/>
      <c r="VKF128" s="6"/>
      <c r="VKG128" s="6"/>
      <c r="VKH128" s="6"/>
      <c r="VKI128" s="6"/>
      <c r="VKJ128" s="6"/>
      <c r="VKK128" s="6"/>
      <c r="VKL128" s="6"/>
      <c r="VKM128" s="6"/>
      <c r="VKN128" s="6"/>
      <c r="VKO128" s="6"/>
      <c r="VKP128" s="6"/>
      <c r="VKQ128" s="6"/>
      <c r="VKR128" s="6"/>
      <c r="VKS128" s="6"/>
      <c r="VKT128" s="6"/>
      <c r="VKU128" s="6"/>
      <c r="VKV128" s="6"/>
      <c r="VKW128" s="6"/>
      <c r="VKX128" s="6"/>
      <c r="VKY128" s="6"/>
      <c r="VKZ128" s="6"/>
      <c r="VLA128" s="6"/>
      <c r="VLB128" s="6"/>
      <c r="VLC128" s="6"/>
      <c r="VLD128" s="6"/>
      <c r="VLE128" s="6"/>
      <c r="VLF128" s="6"/>
      <c r="VLG128" s="6"/>
      <c r="VLH128" s="6"/>
      <c r="VLI128" s="6"/>
      <c r="VLJ128" s="6"/>
      <c r="VLK128" s="6"/>
      <c r="VLL128" s="6"/>
      <c r="VLM128" s="6"/>
      <c r="VLN128" s="6"/>
      <c r="VLO128" s="6"/>
      <c r="VLP128" s="6"/>
      <c r="VLQ128" s="6"/>
      <c r="VLR128" s="6"/>
      <c r="VLS128" s="6"/>
      <c r="VLT128" s="6"/>
      <c r="VLU128" s="6"/>
      <c r="VLV128" s="6"/>
      <c r="VLW128" s="6"/>
      <c r="VLX128" s="6"/>
      <c r="VLY128" s="6"/>
      <c r="VLZ128" s="6"/>
      <c r="VMA128" s="6"/>
      <c r="VMB128" s="6"/>
      <c r="VMC128" s="6"/>
      <c r="VMD128" s="6"/>
      <c r="VME128" s="6"/>
      <c r="VMF128" s="6"/>
      <c r="VMG128" s="6"/>
      <c r="VMH128" s="6"/>
      <c r="VMI128" s="6"/>
      <c r="VMJ128" s="6"/>
      <c r="VMK128" s="6"/>
      <c r="VML128" s="6"/>
      <c r="VMM128" s="6"/>
      <c r="VMN128" s="6"/>
      <c r="VMO128" s="6"/>
      <c r="VMP128" s="6"/>
      <c r="VMQ128" s="6"/>
      <c r="VMR128" s="6"/>
      <c r="VMS128" s="6"/>
      <c r="VMT128" s="6"/>
      <c r="VMU128" s="6"/>
      <c r="VMV128" s="6"/>
      <c r="VMW128" s="6"/>
      <c r="VMX128" s="6"/>
      <c r="VMY128" s="6"/>
      <c r="VMZ128" s="6"/>
      <c r="VNA128" s="6"/>
      <c r="VNB128" s="6"/>
      <c r="VNC128" s="6"/>
      <c r="VND128" s="6"/>
      <c r="VNE128" s="6"/>
      <c r="VNF128" s="6"/>
      <c r="VNG128" s="6"/>
      <c r="VNH128" s="6"/>
      <c r="VNI128" s="6"/>
      <c r="VNJ128" s="6"/>
      <c r="VNK128" s="6"/>
      <c r="VNL128" s="6"/>
      <c r="VNM128" s="6"/>
      <c r="VNN128" s="6"/>
      <c r="VNO128" s="6"/>
      <c r="VNP128" s="6"/>
      <c r="VNQ128" s="6"/>
      <c r="VNR128" s="6"/>
      <c r="VNS128" s="6"/>
      <c r="VNT128" s="6"/>
      <c r="VNU128" s="6"/>
      <c r="VNV128" s="6"/>
      <c r="VNW128" s="6"/>
      <c r="VNX128" s="6"/>
      <c r="VNY128" s="6"/>
      <c r="VNZ128" s="6"/>
      <c r="VOA128" s="6"/>
      <c r="VOB128" s="6"/>
      <c r="VOC128" s="6"/>
      <c r="VOD128" s="6"/>
      <c r="VOE128" s="6"/>
      <c r="VOF128" s="6"/>
      <c r="VOG128" s="6"/>
      <c r="VOH128" s="6"/>
      <c r="VOI128" s="6"/>
      <c r="VOJ128" s="6"/>
      <c r="VOK128" s="6"/>
      <c r="VOL128" s="6"/>
      <c r="VOM128" s="6"/>
      <c r="VON128" s="6"/>
      <c r="VOO128" s="6"/>
      <c r="VOP128" s="6"/>
      <c r="VOQ128" s="6"/>
      <c r="VOR128" s="6"/>
      <c r="VOS128" s="6"/>
      <c r="VOT128" s="6"/>
      <c r="VOU128" s="6"/>
      <c r="VOV128" s="6"/>
      <c r="VOW128" s="6"/>
      <c r="VOX128" s="6"/>
      <c r="VOY128" s="6"/>
      <c r="VOZ128" s="6"/>
      <c r="VPA128" s="6"/>
      <c r="VPB128" s="6"/>
      <c r="VPC128" s="6"/>
      <c r="VPD128" s="6"/>
      <c r="VPE128" s="6"/>
      <c r="VPF128" s="6"/>
      <c r="VPG128" s="6"/>
      <c r="VPH128" s="6"/>
      <c r="VPI128" s="6"/>
      <c r="VPJ128" s="6"/>
      <c r="VPK128" s="6"/>
      <c r="VPL128" s="6"/>
      <c r="VPM128" s="6"/>
      <c r="VPN128" s="6"/>
      <c r="VPO128" s="6"/>
      <c r="VPP128" s="6"/>
      <c r="VPQ128" s="6"/>
      <c r="VPR128" s="6"/>
      <c r="VPS128" s="6"/>
      <c r="VPT128" s="6"/>
      <c r="VPU128" s="6"/>
      <c r="VPV128" s="6"/>
      <c r="VPW128" s="6"/>
      <c r="VPX128" s="6"/>
      <c r="VPY128" s="6"/>
      <c r="VPZ128" s="6"/>
      <c r="VQA128" s="6"/>
      <c r="VQB128" s="6"/>
      <c r="VQC128" s="6"/>
      <c r="VQD128" s="6"/>
      <c r="VQE128" s="6"/>
      <c r="VQF128" s="6"/>
      <c r="VQG128" s="6"/>
      <c r="VQH128" s="6"/>
      <c r="VQI128" s="6"/>
      <c r="VQJ128" s="6"/>
      <c r="VQK128" s="6"/>
      <c r="VQL128" s="6"/>
      <c r="VQM128" s="6"/>
      <c r="VQN128" s="6"/>
      <c r="VQO128" s="6"/>
      <c r="VQP128" s="6"/>
      <c r="VQQ128" s="6"/>
      <c r="VQR128" s="6"/>
      <c r="VQS128" s="6"/>
      <c r="VQT128" s="6"/>
      <c r="VQU128" s="6"/>
      <c r="VQV128" s="6"/>
      <c r="VQW128" s="6"/>
      <c r="VQX128" s="6"/>
      <c r="VQY128" s="6"/>
      <c r="VQZ128" s="6"/>
      <c r="VRA128" s="6"/>
      <c r="VRB128" s="6"/>
      <c r="VRC128" s="6"/>
      <c r="VRD128" s="6"/>
      <c r="VRE128" s="6"/>
      <c r="VRF128" s="6"/>
      <c r="VRG128" s="6"/>
      <c r="VRH128" s="6"/>
      <c r="VRI128" s="6"/>
      <c r="VRJ128" s="6"/>
      <c r="VRK128" s="6"/>
      <c r="VRL128" s="6"/>
      <c r="VRM128" s="6"/>
      <c r="VRN128" s="6"/>
      <c r="VRO128" s="6"/>
      <c r="VRP128" s="6"/>
      <c r="VRQ128" s="6"/>
      <c r="VRR128" s="6"/>
      <c r="VRS128" s="6"/>
      <c r="VRT128" s="6"/>
      <c r="VRU128" s="6"/>
      <c r="VRV128" s="6"/>
      <c r="VRW128" s="6"/>
      <c r="VRX128" s="6"/>
      <c r="VRY128" s="6"/>
      <c r="VRZ128" s="6"/>
      <c r="VSA128" s="6"/>
      <c r="VSB128" s="6"/>
      <c r="VSC128" s="6"/>
      <c r="VSD128" s="6"/>
      <c r="VSE128" s="6"/>
      <c r="VSF128" s="6"/>
      <c r="VSG128" s="6"/>
      <c r="VSH128" s="6"/>
      <c r="VSI128" s="6"/>
      <c r="VSJ128" s="6"/>
      <c r="VSK128" s="6"/>
      <c r="VSL128" s="6"/>
      <c r="VSM128" s="6"/>
      <c r="VSN128" s="6"/>
      <c r="VSO128" s="6"/>
      <c r="VSP128" s="6"/>
      <c r="VSQ128" s="6"/>
      <c r="VSR128" s="6"/>
      <c r="VSS128" s="6"/>
      <c r="VST128" s="6"/>
      <c r="VSU128" s="6"/>
      <c r="VSV128" s="6"/>
      <c r="VSW128" s="6"/>
      <c r="VSX128" s="6"/>
      <c r="VSY128" s="6"/>
      <c r="VSZ128" s="6"/>
      <c r="VTA128" s="6"/>
      <c r="VTB128" s="6"/>
      <c r="VTC128" s="6"/>
      <c r="VTD128" s="6"/>
      <c r="VTE128" s="6"/>
      <c r="VTF128" s="6"/>
      <c r="VTG128" s="6"/>
      <c r="VTH128" s="6"/>
      <c r="VTI128" s="6"/>
      <c r="VTJ128" s="6"/>
      <c r="VTK128" s="6"/>
      <c r="VTL128" s="6"/>
      <c r="VTM128" s="6"/>
      <c r="VTN128" s="6"/>
      <c r="VTO128" s="6"/>
      <c r="VTP128" s="6"/>
      <c r="VTQ128" s="6"/>
      <c r="VTR128" s="6"/>
      <c r="VTS128" s="6"/>
      <c r="VTT128" s="6"/>
      <c r="VTU128" s="6"/>
      <c r="VTV128" s="6"/>
      <c r="VTW128" s="6"/>
      <c r="VTX128" s="6"/>
      <c r="VTY128" s="6"/>
      <c r="VTZ128" s="6"/>
      <c r="VUA128" s="6"/>
      <c r="VUB128" s="6"/>
      <c r="VUC128" s="6"/>
      <c r="VUD128" s="6"/>
      <c r="VUE128" s="6"/>
      <c r="VUF128" s="6"/>
      <c r="VUG128" s="6"/>
      <c r="VUH128" s="6"/>
      <c r="VUI128" s="6"/>
      <c r="VUJ128" s="6"/>
      <c r="VUK128" s="6"/>
      <c r="VUL128" s="6"/>
      <c r="VUM128" s="6"/>
      <c r="VUN128" s="6"/>
      <c r="VUO128" s="6"/>
      <c r="VUP128" s="6"/>
      <c r="VUQ128" s="6"/>
      <c r="VUR128" s="6"/>
      <c r="VUS128" s="6"/>
      <c r="VUT128" s="6"/>
      <c r="VUU128" s="6"/>
      <c r="VUV128" s="6"/>
      <c r="VUW128" s="6"/>
      <c r="VUX128" s="6"/>
      <c r="VUY128" s="6"/>
      <c r="VUZ128" s="6"/>
      <c r="VVA128" s="6"/>
      <c r="VVB128" s="6"/>
      <c r="VVC128" s="6"/>
      <c r="VVD128" s="6"/>
      <c r="VVE128" s="6"/>
      <c r="VVF128" s="6"/>
      <c r="VVG128" s="6"/>
      <c r="VVH128" s="6"/>
      <c r="VVI128" s="6"/>
      <c r="VVJ128" s="6"/>
      <c r="VVK128" s="6"/>
      <c r="VVL128" s="6"/>
      <c r="VVM128" s="6"/>
      <c r="VVN128" s="6"/>
      <c r="VVO128" s="6"/>
      <c r="VVP128" s="6"/>
      <c r="VVQ128" s="6"/>
      <c r="VVR128" s="6"/>
      <c r="VVS128" s="6"/>
      <c r="VVT128" s="6"/>
      <c r="VVU128" s="6"/>
      <c r="VVV128" s="6"/>
      <c r="VVW128" s="6"/>
      <c r="VVX128" s="6"/>
      <c r="VVY128" s="6"/>
      <c r="VVZ128" s="6"/>
      <c r="VWA128" s="6"/>
      <c r="VWB128" s="6"/>
      <c r="VWC128" s="6"/>
      <c r="VWD128" s="6"/>
      <c r="VWE128" s="6"/>
      <c r="VWF128" s="6"/>
      <c r="VWG128" s="6"/>
      <c r="VWH128" s="6"/>
      <c r="VWI128" s="6"/>
      <c r="VWJ128" s="6"/>
      <c r="VWK128" s="6"/>
      <c r="VWL128" s="6"/>
      <c r="VWM128" s="6"/>
      <c r="VWN128" s="6"/>
      <c r="VWO128" s="6"/>
      <c r="VWP128" s="6"/>
      <c r="VWQ128" s="6"/>
      <c r="VWR128" s="6"/>
      <c r="VWS128" s="6"/>
      <c r="VWT128" s="6"/>
      <c r="VWU128" s="6"/>
      <c r="VWV128" s="6"/>
      <c r="VWW128" s="6"/>
      <c r="VWX128" s="6"/>
      <c r="VWY128" s="6"/>
      <c r="VWZ128" s="6"/>
      <c r="VXA128" s="6"/>
      <c r="VXB128" s="6"/>
      <c r="VXC128" s="6"/>
      <c r="VXD128" s="6"/>
      <c r="VXE128" s="6"/>
      <c r="VXF128" s="6"/>
      <c r="VXG128" s="6"/>
      <c r="VXH128" s="6"/>
      <c r="VXI128" s="6"/>
      <c r="VXJ128" s="6"/>
      <c r="VXK128" s="6"/>
      <c r="VXL128" s="6"/>
      <c r="VXM128" s="6"/>
      <c r="VXN128" s="6"/>
      <c r="VXO128" s="6"/>
      <c r="VXP128" s="6"/>
      <c r="VXQ128" s="6"/>
      <c r="VXR128" s="6"/>
      <c r="VXS128" s="6"/>
      <c r="VXT128" s="6"/>
      <c r="VXU128" s="6"/>
      <c r="VXV128" s="6"/>
      <c r="VXW128" s="6"/>
      <c r="VXX128" s="6"/>
      <c r="VXY128" s="6"/>
      <c r="VXZ128" s="6"/>
      <c r="VYA128" s="6"/>
      <c r="VYB128" s="6"/>
      <c r="VYC128" s="6"/>
      <c r="VYD128" s="6"/>
      <c r="VYE128" s="6"/>
      <c r="VYF128" s="6"/>
      <c r="VYG128" s="6"/>
      <c r="VYH128" s="6"/>
      <c r="VYI128" s="6"/>
      <c r="VYJ128" s="6"/>
      <c r="VYK128" s="6"/>
      <c r="VYL128" s="6"/>
      <c r="VYM128" s="6"/>
      <c r="VYN128" s="6"/>
      <c r="VYO128" s="6"/>
      <c r="VYP128" s="6"/>
      <c r="VYQ128" s="6"/>
      <c r="VYR128" s="6"/>
      <c r="VYS128" s="6"/>
      <c r="VYT128" s="6"/>
      <c r="VYU128" s="6"/>
      <c r="VYV128" s="6"/>
      <c r="VYW128" s="6"/>
      <c r="VYX128" s="6"/>
      <c r="VYY128" s="6"/>
      <c r="VYZ128" s="6"/>
      <c r="VZA128" s="6"/>
      <c r="VZB128" s="6"/>
      <c r="VZC128" s="6"/>
      <c r="VZD128" s="6"/>
      <c r="VZE128" s="6"/>
      <c r="VZF128" s="6"/>
      <c r="VZG128" s="6"/>
      <c r="VZH128" s="6"/>
      <c r="VZI128" s="6"/>
      <c r="VZJ128" s="6"/>
      <c r="VZK128" s="6"/>
      <c r="VZL128" s="6"/>
      <c r="VZM128" s="6"/>
      <c r="VZN128" s="6"/>
      <c r="VZO128" s="6"/>
      <c r="VZP128" s="6"/>
      <c r="VZQ128" s="6"/>
      <c r="VZR128" s="6"/>
      <c r="VZS128" s="6"/>
      <c r="VZT128" s="6"/>
      <c r="VZU128" s="6"/>
      <c r="VZV128" s="6"/>
      <c r="VZW128" s="6"/>
      <c r="VZX128" s="6"/>
      <c r="VZY128" s="6"/>
      <c r="VZZ128" s="6"/>
      <c r="WAA128" s="6"/>
      <c r="WAB128" s="6"/>
      <c r="WAC128" s="6"/>
      <c r="WAD128" s="6"/>
      <c r="WAE128" s="6"/>
      <c r="WAF128" s="6"/>
      <c r="WAG128" s="6"/>
      <c r="WAH128" s="6"/>
      <c r="WAI128" s="6"/>
      <c r="WAJ128" s="6"/>
      <c r="WAK128" s="6"/>
      <c r="WAL128" s="6"/>
      <c r="WAM128" s="6"/>
      <c r="WAN128" s="6"/>
      <c r="WAO128" s="6"/>
      <c r="WAP128" s="6"/>
      <c r="WAQ128" s="6"/>
      <c r="WAR128" s="6"/>
      <c r="WAS128" s="6"/>
      <c r="WAT128" s="6"/>
      <c r="WAU128" s="6"/>
      <c r="WAV128" s="6"/>
      <c r="WAW128" s="6"/>
      <c r="WAX128" s="6"/>
      <c r="WAY128" s="6"/>
      <c r="WAZ128" s="6"/>
      <c r="WBA128" s="6"/>
      <c r="WBB128" s="6"/>
      <c r="WBC128" s="6"/>
      <c r="WBD128" s="6"/>
      <c r="WBE128" s="6"/>
      <c r="WBF128" s="6"/>
      <c r="WBG128" s="6"/>
      <c r="WBH128" s="6"/>
      <c r="WBI128" s="6"/>
      <c r="WBJ128" s="6"/>
      <c r="WBK128" s="6"/>
      <c r="WBL128" s="6"/>
      <c r="WBM128" s="6"/>
      <c r="WBN128" s="6"/>
      <c r="WBO128" s="6"/>
      <c r="WBP128" s="6"/>
      <c r="WBQ128" s="6"/>
      <c r="WBR128" s="6"/>
      <c r="WBS128" s="6"/>
      <c r="WBT128" s="6"/>
      <c r="WBU128" s="6"/>
      <c r="WBV128" s="6"/>
      <c r="WBW128" s="6"/>
      <c r="WBX128" s="6"/>
      <c r="WBY128" s="6"/>
      <c r="WBZ128" s="6"/>
      <c r="WCA128" s="6"/>
      <c r="WCB128" s="6"/>
      <c r="WCC128" s="6"/>
      <c r="WCD128" s="6"/>
      <c r="WCE128" s="6"/>
      <c r="WCF128" s="6"/>
      <c r="WCG128" s="6"/>
      <c r="WCH128" s="6"/>
      <c r="WCI128" s="6"/>
      <c r="WCJ128" s="6"/>
      <c r="WCK128" s="6"/>
      <c r="WCL128" s="6"/>
      <c r="WCM128" s="6"/>
      <c r="WCN128" s="6"/>
      <c r="WCO128" s="6"/>
      <c r="WCP128" s="6"/>
      <c r="WCQ128" s="6"/>
      <c r="WCR128" s="6"/>
      <c r="WCS128" s="6"/>
      <c r="WCT128" s="6"/>
      <c r="WCU128" s="6"/>
      <c r="WCV128" s="6"/>
      <c r="WCW128" s="6"/>
      <c r="WCX128" s="6"/>
      <c r="WCY128" s="6"/>
      <c r="WCZ128" s="6"/>
      <c r="WDA128" s="6"/>
      <c r="WDB128" s="6"/>
      <c r="WDC128" s="6"/>
      <c r="WDD128" s="6"/>
      <c r="WDE128" s="6"/>
      <c r="WDF128" s="6"/>
      <c r="WDG128" s="6"/>
      <c r="WDH128" s="6"/>
      <c r="WDI128" s="6"/>
      <c r="WDJ128" s="6"/>
      <c r="WDK128" s="6"/>
      <c r="WDL128" s="6"/>
      <c r="WDM128" s="6"/>
      <c r="WDN128" s="6"/>
      <c r="WDO128" s="6"/>
      <c r="WDP128" s="6"/>
      <c r="WDQ128" s="6"/>
      <c r="WDR128" s="6"/>
      <c r="WDS128" s="6"/>
      <c r="WDT128" s="6"/>
      <c r="WDU128" s="6"/>
      <c r="WDV128" s="6"/>
      <c r="WDW128" s="6"/>
      <c r="WDX128" s="6"/>
      <c r="WDY128" s="6"/>
      <c r="WDZ128" s="6"/>
      <c r="WEA128" s="6"/>
      <c r="WEB128" s="6"/>
      <c r="WEC128" s="6"/>
      <c r="WED128" s="6"/>
      <c r="WEE128" s="6"/>
      <c r="WEF128" s="6"/>
      <c r="WEG128" s="6"/>
      <c r="WEH128" s="6"/>
      <c r="WEI128" s="6"/>
      <c r="WEJ128" s="6"/>
      <c r="WEK128" s="6"/>
      <c r="WEL128" s="6"/>
      <c r="WEM128" s="6"/>
      <c r="WEN128" s="6"/>
      <c r="WEO128" s="6"/>
      <c r="WEP128" s="6"/>
      <c r="WEQ128" s="6"/>
      <c r="WER128" s="6"/>
      <c r="WES128" s="6"/>
      <c r="WET128" s="6"/>
      <c r="WEU128" s="6"/>
      <c r="WEV128" s="6"/>
      <c r="WEW128" s="6"/>
      <c r="WEX128" s="6"/>
      <c r="WEY128" s="6"/>
      <c r="WEZ128" s="6"/>
      <c r="WFA128" s="6"/>
      <c r="WFB128" s="6"/>
      <c r="WFC128" s="6"/>
      <c r="WFD128" s="6"/>
      <c r="WFE128" s="6"/>
      <c r="WFF128" s="6"/>
      <c r="WFG128" s="6"/>
      <c r="WFH128" s="6"/>
      <c r="WFI128" s="6"/>
      <c r="WFJ128" s="6"/>
      <c r="WFK128" s="6"/>
      <c r="WFL128" s="6"/>
      <c r="WFM128" s="6"/>
      <c r="WFN128" s="6"/>
      <c r="WFO128" s="6"/>
      <c r="WFP128" s="6"/>
      <c r="WFQ128" s="6"/>
      <c r="WFR128" s="6"/>
      <c r="WFS128" s="6"/>
      <c r="WFT128" s="6"/>
      <c r="WFU128" s="6"/>
      <c r="WFV128" s="6"/>
      <c r="WFW128" s="6"/>
      <c r="WFX128" s="6"/>
      <c r="WFY128" s="6"/>
      <c r="WFZ128" s="6"/>
      <c r="WGA128" s="6"/>
      <c r="WGB128" s="6"/>
      <c r="WGC128" s="6"/>
      <c r="WGD128" s="6"/>
      <c r="WGE128" s="6"/>
      <c r="WGF128" s="6"/>
      <c r="WGG128" s="6"/>
      <c r="WGH128" s="6"/>
      <c r="WGI128" s="6"/>
      <c r="WGJ128" s="6"/>
      <c r="WGK128" s="6"/>
      <c r="WGL128" s="6"/>
      <c r="WGM128" s="6"/>
      <c r="WGN128" s="6"/>
      <c r="WGO128" s="6"/>
      <c r="WGP128" s="6"/>
      <c r="WGQ128" s="6"/>
      <c r="WGR128" s="6"/>
      <c r="WGS128" s="6"/>
      <c r="WGT128" s="6"/>
      <c r="WGU128" s="6"/>
      <c r="WGV128" s="6"/>
      <c r="WGW128" s="6"/>
      <c r="WGX128" s="6"/>
      <c r="WGY128" s="6"/>
      <c r="WGZ128" s="6"/>
      <c r="WHA128" s="6"/>
      <c r="WHB128" s="6"/>
      <c r="WHC128" s="6"/>
      <c r="WHD128" s="6"/>
      <c r="WHE128" s="6"/>
      <c r="WHF128" s="6"/>
      <c r="WHG128" s="6"/>
      <c r="WHH128" s="6"/>
      <c r="WHI128" s="6"/>
      <c r="WHJ128" s="6"/>
      <c r="WHK128" s="6"/>
      <c r="WHL128" s="6"/>
      <c r="WHM128" s="6"/>
      <c r="WHN128" s="6"/>
      <c r="WHO128" s="6"/>
      <c r="WHP128" s="6"/>
      <c r="WHQ128" s="6"/>
      <c r="WHR128" s="6"/>
      <c r="WHS128" s="6"/>
      <c r="WHT128" s="6"/>
      <c r="WHU128" s="6"/>
      <c r="WHV128" s="6"/>
      <c r="WHW128" s="6"/>
      <c r="WHX128" s="6"/>
      <c r="WHY128" s="6"/>
      <c r="WHZ128" s="6"/>
      <c r="WIA128" s="6"/>
      <c r="WIB128" s="6"/>
      <c r="WIC128" s="6"/>
      <c r="WID128" s="6"/>
      <c r="WIE128" s="6"/>
      <c r="WIF128" s="6"/>
      <c r="WIG128" s="6"/>
      <c r="WIH128" s="6"/>
      <c r="WII128" s="6"/>
      <c r="WIJ128" s="6"/>
      <c r="WIK128" s="6"/>
      <c r="WIL128" s="6"/>
      <c r="WIM128" s="6"/>
      <c r="WIN128" s="6"/>
      <c r="WIO128" s="6"/>
      <c r="WIP128" s="6"/>
      <c r="WIQ128" s="6"/>
      <c r="WIR128" s="6"/>
      <c r="WIS128" s="6"/>
      <c r="WIT128" s="6"/>
      <c r="WIU128" s="6"/>
      <c r="WIV128" s="6"/>
      <c r="WIW128" s="6"/>
      <c r="WIX128" s="6"/>
      <c r="WIY128" s="6"/>
      <c r="WIZ128" s="6"/>
      <c r="WJA128" s="6"/>
      <c r="WJB128" s="6"/>
      <c r="WJC128" s="6"/>
      <c r="WJD128" s="6"/>
      <c r="WJE128" s="6"/>
      <c r="WJF128" s="6"/>
      <c r="WJG128" s="6"/>
      <c r="WJH128" s="6"/>
      <c r="WJI128" s="6"/>
      <c r="WJJ128" s="6"/>
      <c r="WJK128" s="6"/>
      <c r="WJL128" s="6"/>
      <c r="WJM128" s="6"/>
      <c r="WJN128" s="6"/>
      <c r="WJO128" s="6"/>
      <c r="WJP128" s="6"/>
      <c r="WJQ128" s="6"/>
      <c r="WJR128" s="6"/>
      <c r="WJS128" s="6"/>
      <c r="WJT128" s="6"/>
      <c r="WJU128" s="6"/>
      <c r="WJV128" s="6"/>
      <c r="WJW128" s="6"/>
      <c r="WJX128" s="6"/>
      <c r="WJY128" s="6"/>
      <c r="WJZ128" s="6"/>
      <c r="WKA128" s="6"/>
      <c r="WKB128" s="6"/>
      <c r="WKC128" s="6"/>
      <c r="WKD128" s="6"/>
      <c r="WKE128" s="6"/>
      <c r="WKF128" s="6"/>
      <c r="WKG128" s="6"/>
      <c r="WKH128" s="6"/>
      <c r="WKI128" s="6"/>
      <c r="WKJ128" s="6"/>
      <c r="WKK128" s="6"/>
      <c r="WKL128" s="6"/>
      <c r="WKM128" s="6"/>
      <c r="WKN128" s="6"/>
      <c r="WKO128" s="6"/>
      <c r="WKP128" s="6"/>
      <c r="WKQ128" s="6"/>
      <c r="WKR128" s="6"/>
      <c r="WKS128" s="6"/>
      <c r="WKT128" s="6"/>
      <c r="WKU128" s="6"/>
      <c r="WKV128" s="6"/>
      <c r="WKW128" s="6"/>
      <c r="WKX128" s="6"/>
      <c r="WKY128" s="6"/>
      <c r="WKZ128" s="6"/>
      <c r="WLA128" s="6"/>
      <c r="WLB128" s="6"/>
      <c r="WLC128" s="6"/>
      <c r="WLD128" s="6"/>
      <c r="WLE128" s="6"/>
      <c r="WLF128" s="6"/>
      <c r="WLG128" s="6"/>
      <c r="WLH128" s="6"/>
      <c r="WLI128" s="6"/>
      <c r="WLJ128" s="6"/>
      <c r="WLK128" s="6"/>
      <c r="WLL128" s="6"/>
      <c r="WLM128" s="6"/>
      <c r="WLN128" s="6"/>
      <c r="WLO128" s="6"/>
      <c r="WLP128" s="6"/>
      <c r="WLQ128" s="6"/>
      <c r="WLR128" s="6"/>
      <c r="WLS128" s="6"/>
      <c r="WLT128" s="6"/>
      <c r="WLU128" s="6"/>
      <c r="WLV128" s="6"/>
      <c r="WLW128" s="6"/>
      <c r="WLX128" s="6"/>
      <c r="WLY128" s="6"/>
      <c r="WLZ128" s="6"/>
      <c r="WMA128" s="6"/>
      <c r="WMB128" s="6"/>
      <c r="WMC128" s="6"/>
      <c r="WMD128" s="6"/>
      <c r="WME128" s="6"/>
      <c r="WMF128" s="6"/>
      <c r="WMG128" s="6"/>
      <c r="WMH128" s="6"/>
      <c r="WMI128" s="6"/>
      <c r="WMJ128" s="6"/>
      <c r="WMK128" s="6"/>
      <c r="WML128" s="6"/>
      <c r="WMM128" s="6"/>
      <c r="WMN128" s="6"/>
      <c r="WMO128" s="6"/>
      <c r="WMP128" s="6"/>
      <c r="WMQ128" s="6"/>
      <c r="WMR128" s="6"/>
      <c r="WMS128" s="6"/>
      <c r="WMT128" s="6"/>
      <c r="WMU128" s="6"/>
      <c r="WMV128" s="6"/>
      <c r="WMW128" s="6"/>
      <c r="WMX128" s="6"/>
      <c r="WMY128" s="6"/>
      <c r="WMZ128" s="6"/>
      <c r="WNA128" s="6"/>
      <c r="WNB128" s="6"/>
      <c r="WNC128" s="6"/>
      <c r="WND128" s="6"/>
      <c r="WNE128" s="6"/>
      <c r="WNF128" s="6"/>
      <c r="WNG128" s="6"/>
      <c r="WNH128" s="6"/>
      <c r="WNI128" s="6"/>
      <c r="WNJ128" s="6"/>
      <c r="WNK128" s="6"/>
      <c r="WNL128" s="6"/>
      <c r="WNM128" s="6"/>
      <c r="WNN128" s="6"/>
      <c r="WNO128" s="6"/>
      <c r="WNP128" s="6"/>
      <c r="WNQ128" s="6"/>
      <c r="WNR128" s="6"/>
      <c r="WNS128" s="6"/>
      <c r="WNT128" s="6"/>
      <c r="WNU128" s="6"/>
      <c r="WNV128" s="6"/>
      <c r="WNW128" s="6"/>
      <c r="WNX128" s="6"/>
      <c r="WNY128" s="6"/>
      <c r="WNZ128" s="6"/>
      <c r="WOA128" s="6"/>
      <c r="WOB128" s="6"/>
      <c r="WOC128" s="6"/>
      <c r="WOD128" s="6"/>
      <c r="WOE128" s="6"/>
      <c r="WOF128" s="6"/>
      <c r="WOG128" s="6"/>
      <c r="WOH128" s="6"/>
      <c r="WOI128" s="6"/>
      <c r="WOJ128" s="6"/>
      <c r="WOK128" s="6"/>
      <c r="WOL128" s="6"/>
      <c r="WOM128" s="6"/>
      <c r="WON128" s="6"/>
      <c r="WOO128" s="6"/>
      <c r="WOP128" s="6"/>
      <c r="WOQ128" s="6"/>
      <c r="WOR128" s="6"/>
      <c r="WOS128" s="6"/>
      <c r="WOT128" s="6"/>
      <c r="WOU128" s="6"/>
      <c r="WOV128" s="6"/>
      <c r="WOW128" s="6"/>
      <c r="WOX128" s="6"/>
      <c r="WOY128" s="6"/>
      <c r="WOZ128" s="6"/>
      <c r="WPA128" s="6"/>
      <c r="WPB128" s="6"/>
      <c r="WPC128" s="6"/>
      <c r="WPD128" s="6"/>
      <c r="WPE128" s="6"/>
      <c r="WPF128" s="6"/>
      <c r="WPG128" s="6"/>
      <c r="WPH128" s="6"/>
      <c r="WPI128" s="6"/>
      <c r="WPJ128" s="6"/>
      <c r="WPK128" s="6"/>
      <c r="WPL128" s="6"/>
      <c r="WPM128" s="6"/>
      <c r="WPN128" s="6"/>
      <c r="WPO128" s="6"/>
      <c r="WPP128" s="6"/>
      <c r="WPQ128" s="6"/>
      <c r="WPR128" s="6"/>
      <c r="WPS128" s="6"/>
      <c r="WPT128" s="6"/>
      <c r="WPU128" s="6"/>
      <c r="WPV128" s="6"/>
      <c r="WPW128" s="6"/>
      <c r="WPX128" s="6"/>
      <c r="WPY128" s="6"/>
      <c r="WPZ128" s="6"/>
      <c r="WQA128" s="6"/>
      <c r="WQB128" s="6"/>
      <c r="WQC128" s="6"/>
      <c r="WQD128" s="6"/>
      <c r="WQE128" s="6"/>
      <c r="WQF128" s="6"/>
      <c r="WQG128" s="6"/>
      <c r="WQH128" s="6"/>
      <c r="WQI128" s="6"/>
      <c r="WQJ128" s="6"/>
      <c r="WQK128" s="6"/>
      <c r="WQL128" s="6"/>
      <c r="WQM128" s="6"/>
      <c r="WQN128" s="6"/>
      <c r="WQO128" s="6"/>
      <c r="WQP128" s="6"/>
      <c r="WQQ128" s="6"/>
      <c r="WQR128" s="6"/>
      <c r="WQS128" s="6"/>
      <c r="WQT128" s="6"/>
      <c r="WQU128" s="6"/>
      <c r="WQV128" s="6"/>
      <c r="WQW128" s="6"/>
      <c r="WQX128" s="6"/>
      <c r="WQY128" s="6"/>
      <c r="WQZ128" s="6"/>
      <c r="WRA128" s="6"/>
      <c r="WRB128" s="6"/>
      <c r="WRC128" s="6"/>
      <c r="WRD128" s="6"/>
      <c r="WRE128" s="6"/>
      <c r="WRF128" s="6"/>
      <c r="WRG128" s="6"/>
      <c r="WRH128" s="6"/>
      <c r="WRI128" s="6"/>
      <c r="WRJ128" s="6"/>
      <c r="WRK128" s="6"/>
      <c r="WRL128" s="6"/>
      <c r="WRM128" s="6"/>
      <c r="WRN128" s="6"/>
      <c r="WRO128" s="6"/>
      <c r="WRP128" s="6"/>
      <c r="WRQ128" s="6"/>
      <c r="WRR128" s="6"/>
      <c r="WRS128" s="6"/>
      <c r="WRT128" s="6"/>
      <c r="WRU128" s="6"/>
      <c r="WRV128" s="6"/>
      <c r="WRW128" s="6"/>
      <c r="WRX128" s="6"/>
      <c r="WRY128" s="6"/>
      <c r="WRZ128" s="6"/>
      <c r="WSA128" s="6"/>
      <c r="WSB128" s="6"/>
      <c r="WSC128" s="6"/>
      <c r="WSD128" s="6"/>
      <c r="WSE128" s="6"/>
      <c r="WSF128" s="6"/>
      <c r="WSG128" s="6"/>
      <c r="WSH128" s="6"/>
      <c r="WSI128" s="6"/>
      <c r="WSJ128" s="6"/>
      <c r="WSK128" s="6"/>
      <c r="WSL128" s="6"/>
      <c r="WSM128" s="6"/>
      <c r="WSN128" s="6"/>
      <c r="WSO128" s="6"/>
      <c r="WSP128" s="6"/>
      <c r="WSQ128" s="6"/>
      <c r="WSR128" s="6"/>
      <c r="WSS128" s="6"/>
      <c r="WST128" s="6"/>
      <c r="WSU128" s="6"/>
      <c r="WSV128" s="6"/>
      <c r="WSW128" s="6"/>
      <c r="WSX128" s="6"/>
      <c r="WSY128" s="6"/>
      <c r="WSZ128" s="6"/>
      <c r="WTA128" s="6"/>
      <c r="WTB128" s="6"/>
      <c r="WTC128" s="6"/>
      <c r="WTD128" s="6"/>
      <c r="WTE128" s="6"/>
      <c r="WTF128" s="6"/>
      <c r="WTG128" s="6"/>
      <c r="WTH128" s="6"/>
      <c r="WTI128" s="6"/>
      <c r="WTJ128" s="6"/>
      <c r="WTK128" s="6"/>
      <c r="WTL128" s="6"/>
      <c r="WTM128" s="6"/>
      <c r="WTN128" s="6"/>
      <c r="WTO128" s="6"/>
      <c r="WTP128" s="6"/>
      <c r="WTQ128" s="6"/>
      <c r="WTR128" s="6"/>
      <c r="WTS128" s="6"/>
      <c r="WTT128" s="6"/>
      <c r="WTU128" s="6"/>
      <c r="WTV128" s="6"/>
      <c r="WTW128" s="6"/>
      <c r="WTX128" s="6"/>
      <c r="WTY128" s="6"/>
      <c r="WTZ128" s="6"/>
      <c r="WUA128" s="6"/>
      <c r="WUB128" s="6"/>
      <c r="WUC128" s="6"/>
      <c r="WUD128" s="6"/>
      <c r="WUE128" s="6"/>
      <c r="WUF128" s="6"/>
      <c r="WUG128" s="6"/>
      <c r="WUH128" s="6"/>
      <c r="WUI128" s="6"/>
      <c r="WUJ128" s="6"/>
      <c r="WUK128" s="6"/>
      <c r="WUL128" s="6"/>
      <c r="WUM128" s="6"/>
      <c r="WUN128" s="6"/>
      <c r="WUO128" s="6"/>
      <c r="WUP128" s="6"/>
      <c r="WUQ128" s="6"/>
      <c r="WUR128" s="6"/>
      <c r="WUS128" s="6"/>
      <c r="WUT128" s="6"/>
      <c r="WUU128" s="6"/>
      <c r="WUV128" s="6"/>
      <c r="WUW128" s="6"/>
      <c r="WUX128" s="6"/>
      <c r="WUY128" s="6"/>
      <c r="WUZ128" s="6"/>
      <c r="WVA128" s="6"/>
      <c r="WVB128" s="6"/>
      <c r="WVC128" s="6"/>
      <c r="WVD128" s="6"/>
      <c r="WVE128" s="6"/>
      <c r="WVF128" s="6"/>
      <c r="WVG128" s="6"/>
      <c r="WVH128" s="6"/>
      <c r="WVI128" s="6"/>
      <c r="WVJ128" s="6"/>
      <c r="WVK128" s="6"/>
      <c r="WVL128" s="6"/>
      <c r="WVM128" s="6"/>
      <c r="WVN128" s="6"/>
      <c r="WVO128" s="6"/>
      <c r="WVP128" s="6"/>
      <c r="WVQ128" s="6"/>
      <c r="WVR128" s="6"/>
      <c r="WVS128" s="6"/>
      <c r="WVT128" s="6"/>
      <c r="WVU128" s="6"/>
      <c r="WVV128" s="6"/>
      <c r="WVW128" s="6"/>
      <c r="WVX128" s="6"/>
      <c r="WVY128" s="6"/>
      <c r="WVZ128" s="6"/>
      <c r="WWA128" s="6"/>
      <c r="WWB128" s="6"/>
      <c r="WWC128" s="6"/>
      <c r="WWD128" s="6"/>
      <c r="WWE128" s="6"/>
      <c r="WWF128" s="6"/>
      <c r="WWG128" s="6"/>
      <c r="WWH128" s="6"/>
      <c r="WWI128" s="6"/>
      <c r="WWJ128" s="6"/>
      <c r="WWK128" s="6"/>
      <c r="WWL128" s="6"/>
      <c r="WWM128" s="6"/>
      <c r="WWN128" s="6"/>
      <c r="WWO128" s="6"/>
      <c r="WWP128" s="6"/>
      <c r="WWQ128" s="6"/>
      <c r="WWR128" s="6"/>
      <c r="WWS128" s="6"/>
      <c r="WWT128" s="6"/>
      <c r="WWU128" s="6"/>
      <c r="WWV128" s="6"/>
      <c r="WWW128" s="6"/>
      <c r="WWX128" s="6"/>
      <c r="WWY128" s="6"/>
      <c r="WWZ128" s="6"/>
      <c r="WXA128" s="6"/>
      <c r="WXB128" s="6"/>
      <c r="WXC128" s="6"/>
      <c r="WXD128" s="6"/>
      <c r="WXE128" s="6"/>
      <c r="WXF128" s="6"/>
      <c r="WXG128" s="6"/>
      <c r="WXH128" s="6"/>
      <c r="WXI128" s="6"/>
      <c r="WXJ128" s="6"/>
      <c r="WXK128" s="6"/>
      <c r="WXL128" s="6"/>
      <c r="WXM128" s="6"/>
      <c r="WXN128" s="6"/>
      <c r="WXO128" s="6"/>
      <c r="WXP128" s="6"/>
      <c r="WXQ128" s="6"/>
      <c r="WXR128" s="6"/>
      <c r="WXS128" s="6"/>
      <c r="WXT128" s="6"/>
      <c r="WXU128" s="6"/>
      <c r="WXV128" s="6"/>
      <c r="WXW128" s="6"/>
      <c r="WXX128" s="6"/>
      <c r="WXY128" s="6"/>
      <c r="WXZ128" s="6"/>
      <c r="WYA128" s="6"/>
      <c r="WYB128" s="6"/>
      <c r="WYC128" s="6"/>
      <c r="WYD128" s="6"/>
      <c r="WYE128" s="6"/>
      <c r="WYF128" s="6"/>
      <c r="WYG128" s="6"/>
      <c r="WYH128" s="6"/>
      <c r="WYI128" s="6"/>
      <c r="WYJ128" s="6"/>
      <c r="WYK128" s="6"/>
      <c r="WYL128" s="6"/>
      <c r="WYM128" s="6"/>
      <c r="WYN128" s="6"/>
      <c r="WYO128" s="6"/>
      <c r="WYP128" s="6"/>
      <c r="WYQ128" s="6"/>
      <c r="WYR128" s="6"/>
      <c r="WYS128" s="6"/>
      <c r="WYT128" s="6"/>
      <c r="WYU128" s="6"/>
      <c r="WYV128" s="6"/>
      <c r="WYW128" s="6"/>
      <c r="WYX128" s="6"/>
      <c r="WYY128" s="6"/>
      <c r="WYZ128" s="6"/>
      <c r="WZA128" s="6"/>
      <c r="WZB128" s="6"/>
      <c r="WZC128" s="6"/>
      <c r="WZD128" s="6"/>
      <c r="WZE128" s="6"/>
      <c r="WZF128" s="6"/>
      <c r="WZG128" s="6"/>
      <c r="WZH128" s="6"/>
      <c r="WZI128" s="6"/>
      <c r="WZJ128" s="6"/>
      <c r="WZK128" s="6"/>
      <c r="WZL128" s="6"/>
      <c r="WZM128" s="6"/>
      <c r="WZN128" s="6"/>
      <c r="WZO128" s="6"/>
      <c r="WZP128" s="6"/>
      <c r="WZQ128" s="6"/>
      <c r="WZR128" s="6"/>
      <c r="WZS128" s="6"/>
      <c r="WZT128" s="6"/>
      <c r="WZU128" s="6"/>
      <c r="WZV128" s="6"/>
      <c r="WZW128" s="6"/>
      <c r="WZX128" s="6"/>
      <c r="WZY128" s="6"/>
      <c r="WZZ128" s="6"/>
      <c r="XAA128" s="6"/>
      <c r="XAB128" s="6"/>
      <c r="XAC128" s="6"/>
      <c r="XAD128" s="6"/>
      <c r="XAE128" s="6"/>
      <c r="XAF128" s="6"/>
      <c r="XAG128" s="6"/>
      <c r="XAH128" s="6"/>
      <c r="XAI128" s="6"/>
      <c r="XAJ128" s="6"/>
      <c r="XAK128" s="6"/>
      <c r="XAL128" s="6"/>
      <c r="XAM128" s="6"/>
      <c r="XAN128" s="6"/>
      <c r="XAO128" s="6"/>
      <c r="XAP128" s="6"/>
      <c r="XAQ128" s="6"/>
      <c r="XAR128" s="6"/>
      <c r="XAS128" s="6"/>
      <c r="XAT128" s="6"/>
      <c r="XAU128" s="6"/>
      <c r="XAV128" s="6"/>
      <c r="XAW128" s="6"/>
      <c r="XAX128" s="6"/>
      <c r="XAY128" s="6"/>
      <c r="XAZ128" s="6"/>
      <c r="XBA128" s="6"/>
      <c r="XBB128" s="6"/>
      <c r="XBC128" s="6"/>
      <c r="XBD128" s="6"/>
      <c r="XBE128" s="6"/>
      <c r="XBF128" s="6"/>
      <c r="XBG128" s="6"/>
      <c r="XBH128" s="6"/>
      <c r="XBI128" s="6"/>
      <c r="XBJ128" s="6"/>
      <c r="XBK128" s="6"/>
      <c r="XBL128" s="6"/>
      <c r="XBM128" s="6"/>
      <c r="XBN128" s="6"/>
      <c r="XBO128" s="6"/>
      <c r="XBP128" s="6"/>
      <c r="XBQ128" s="6"/>
      <c r="XBR128" s="6"/>
      <c r="XBS128" s="6"/>
      <c r="XBT128" s="6"/>
      <c r="XBU128" s="6"/>
      <c r="XBV128" s="6"/>
      <c r="XBW128" s="6"/>
      <c r="XBX128" s="6"/>
      <c r="XBY128" s="6"/>
      <c r="XBZ128" s="6"/>
      <c r="XCA128" s="6"/>
      <c r="XCB128" s="6"/>
      <c r="XCC128" s="6"/>
      <c r="XCD128" s="6"/>
      <c r="XCE128" s="6"/>
      <c r="XCF128" s="6"/>
      <c r="XCG128" s="6"/>
      <c r="XCH128" s="6"/>
      <c r="XCI128" s="6"/>
      <c r="XCJ128" s="6"/>
      <c r="XCK128" s="6"/>
      <c r="XCL128" s="6"/>
      <c r="XCM128" s="6"/>
      <c r="XCN128" s="6"/>
      <c r="XCO128" s="6"/>
      <c r="XCP128" s="6"/>
      <c r="XCQ128" s="6"/>
      <c r="XCR128" s="6"/>
      <c r="XCS128" s="6"/>
      <c r="XCT128" s="6"/>
      <c r="XCU128" s="6"/>
      <c r="XCV128" s="6"/>
      <c r="XCW128" s="6"/>
      <c r="XCX128" s="6"/>
      <c r="XCY128" s="6"/>
      <c r="XCZ128" s="6"/>
      <c r="XDA128" s="6"/>
      <c r="XDB128" s="6"/>
      <c r="XDC128" s="6"/>
      <c r="XDD128" s="6"/>
      <c r="XDE128" s="6"/>
      <c r="XDF128" s="6"/>
      <c r="XDG128" s="6"/>
      <c r="XDH128" s="6"/>
      <c r="XDI128" s="6"/>
      <c r="XDJ128" s="6"/>
      <c r="XDK128" s="6"/>
      <c r="XDL128" s="6"/>
      <c r="XDM128" s="6"/>
      <c r="XDN128" s="6"/>
      <c r="XDO128" s="6"/>
      <c r="XDP128" s="6"/>
      <c r="XDQ128" s="6"/>
      <c r="XDR128" s="6"/>
      <c r="XDS128" s="6"/>
      <c r="XDT128" s="6"/>
      <c r="XDU128" s="6"/>
      <c r="XDV128" s="6"/>
      <c r="XDW128" s="6"/>
      <c r="XDX128" s="6"/>
      <c r="XDY128" s="6"/>
      <c r="XDZ128" s="6"/>
      <c r="XEA128" s="6"/>
      <c r="XEB128" s="6"/>
      <c r="XEC128" s="6"/>
      <c r="XED128" s="6"/>
      <c r="XEE128" s="6"/>
      <c r="XEF128" s="6"/>
      <c r="XEG128" s="6"/>
      <c r="XEH128" s="6"/>
      <c r="XEI128" s="6"/>
      <c r="XEJ128" s="6"/>
      <c r="XEK128" s="6"/>
      <c r="XEL128" s="6"/>
      <c r="XEM128" s="6"/>
      <c r="XEN128" s="6"/>
      <c r="XEO128" s="6"/>
      <c r="XEP128" s="6"/>
      <c r="XEQ128" s="6"/>
      <c r="XER128" s="6"/>
      <c r="XES128" s="6"/>
      <c r="XET128" s="6"/>
      <c r="XEU128" s="6"/>
      <c r="XEV128" s="6"/>
      <c r="XEW128" s="6"/>
      <c r="XEX128" s="6"/>
      <c r="XEY128" s="6"/>
      <c r="XEZ128" s="6"/>
      <c r="XFA128" s="6"/>
      <c r="XFB128" s="6"/>
      <c r="XFC128" s="6"/>
      <c r="XFD128" s="6"/>
    </row>
    <row r="129" spans="2:96" outlineLevel="1" x14ac:dyDescent="0.25">
      <c r="B129" s="197">
        <f t="shared" si="62"/>
        <v>42674</v>
      </c>
      <c r="C129" s="108">
        <f t="shared" si="63"/>
        <v>2016</v>
      </c>
      <c r="D129" s="109" t="str">
        <f t="shared" si="22"/>
        <v>Oct</v>
      </c>
      <c r="E129" s="109">
        <f t="shared" si="64"/>
        <v>5</v>
      </c>
      <c r="F129" s="109">
        <f t="shared" si="65"/>
        <v>45</v>
      </c>
      <c r="G129" s="110">
        <f t="shared" si="71"/>
        <v>42674</v>
      </c>
      <c r="H129" s="109" t="str">
        <f t="shared" si="66"/>
        <v>Mon</v>
      </c>
      <c r="I129" s="139">
        <f>IFERROR(IF($I$69="DOW",IF($E129=5,(((SUMPRODUCT(($H$72:$H$95=$D129)*($G$72:$G$95=$C129)*(I$72:I$95))*(SUMPRODUCT(($H$15:$H$21=$H129)*(I$15:I$21)))))),(((SUMPRODUCT(($H$72:$H$95=$D129)*($G$72:$G$95=$C129)*(I$72:I$95)))-(SUMIFS(I$99:I$426,$C$99:$C$426,$C129,$D$99:$D$426,$D129,$E$99:$E$426,5)))*SUMPRODUCT(($H$9:$H$12=$E129)*(I$9:I$12)))*SUMPRODUCT(($H$24:$H$30=$H129)*(I$24:I$30))),VLOOKUP($E129&amp;$H129,$H$33:I$67,I$70,0)/SUM(I$33:I$60,IF(DAY(EOMONTH($G129,0))&lt;29,0,VLOOKUP(5&amp;TEXT(DATE(YEAR($G129),MONTH($G129),29),"ddd"),$H$33:I$67,I$70,0)),IF(DAY(EOMONTH($G129,0))&lt;30,0,VLOOKUP(5&amp;TEXT(DATE(YEAR($G129),MONTH($G129),30),"ddd"),$H$33:I$67,I$70,0)),IF(DAY(EOMONTH($G129,0))&lt;31,0,VLOOKUP(5&amp;TEXT(DATE(YEAR($G129),MONTH($G129),31),"ddd"),$H$33:I$67,I$70,0)))*SUMPRODUCT(($H$72:$H$95=$D129)*($G$72:$G$95=$C129)*(I$72:I$95))),"")</f>
        <v>249.89094664382125</v>
      </c>
      <c r="J129" s="139">
        <f>IFERROR(IF($I$69="DOW",IF($E129=5,(((SUMPRODUCT(($H$72:$H$95=$D129)*($G$72:$G$95=$C129)*(J$72:J$95))*(SUMPRODUCT(($H$15:$H$21=$H129)*(J$15:J$21)))))),(((SUMPRODUCT(($H$72:$H$95=$D129)*($G$72:$G$95=$C129)*(J$72:J$95)))-(SUMIFS(J$99:J$426,$C$99:$C$426,$C129,$D$99:$D$426,$D129,$E$99:$E$426,5)))*SUMPRODUCT(($H$9:$H$12=$E129)*(J$9:J$12)))*SUMPRODUCT(($H$24:$H$30=$H129)*(J$24:J$30))),VLOOKUP($E129&amp;$H129,$H$33:J$67,J$70,0)/SUM(J$33:J$60,IF(DAY(EOMONTH($G129,0))&lt;29,0,VLOOKUP(5&amp;TEXT(DATE(YEAR($G129),MONTH($G129),29),"ddd"),$H$33:J$67,J$70,0)),IF(DAY(EOMONTH($G129,0))&lt;30,0,VLOOKUP(5&amp;TEXT(DATE(YEAR($G129),MONTH($G129),30),"ddd"),$H$33:J$67,J$70,0)),IF(DAY(EOMONTH($G129,0))&lt;31,0,VLOOKUP(5&amp;TEXT(DATE(YEAR($G129),MONTH($G129),31),"ddd"),$H$33:J$67,J$70,0)))*SUMPRODUCT(($H$72:$H$95=$D129)*($G$72:$G$95=$C129)*(J$72:J$95))),"")</f>
        <v>270.91355439742568</v>
      </c>
      <c r="K129" s="139">
        <f>IFERROR(IF($I$69="DOW",IF($E129=5,(((SUMPRODUCT(($H$72:$H$95=$D129)*($G$72:$G$95=$C129)*(K$72:K$95))*(SUMPRODUCT(($H$15:$H$21=$H129)*(K$15:K$21)))))),(((SUMPRODUCT(($H$72:$H$95=$D129)*($G$72:$G$95=$C129)*(K$72:K$95)))-(SUMIFS(K$99:K$426,$C$99:$C$426,$C129,$D$99:$D$426,$D129,$E$99:$E$426,5)))*SUMPRODUCT(($H$9:$H$12=$E129)*(K$9:K$12)))*SUMPRODUCT(($H$24:$H$30=$H129)*(K$24:K$30))),VLOOKUP($E129&amp;$H129,$H$33:K$67,K$70,0)/SUM(K$33:K$60,IF(DAY(EOMONTH($G129,0))&lt;29,0,VLOOKUP(5&amp;TEXT(DATE(YEAR($G129),MONTH($G129),29),"ddd"),$H$33:K$67,K$70,0)),IF(DAY(EOMONTH($G129,0))&lt;30,0,VLOOKUP(5&amp;TEXT(DATE(YEAR($G129),MONTH($G129),30),"ddd"),$H$33:K$67,K$70,0)),IF(DAY(EOMONTH($G129,0))&lt;31,0,VLOOKUP(5&amp;TEXT(DATE(YEAR($G129),MONTH($G129),31),"ddd"),$H$33:K$67,K$70,0)))*SUMPRODUCT(($H$72:$H$95=$D129)*($G$72:$G$95=$C129)*(K$72:K$95))),"")</f>
        <v>110.04666091248895</v>
      </c>
      <c r="L129" s="139">
        <f>IFERROR(IF($I$69="DOW",IF($E129=5,(((SUMPRODUCT(($H$72:$H$95=$D129)*($G$72:$G$95=$C129)*(L$72:L$95))*(SUMPRODUCT(($H$15:$H$21=$H129)*(L$15:L$21)))))),(((SUMPRODUCT(($H$72:$H$95=$D129)*($G$72:$G$95=$C129)*(L$72:L$95)))-(SUMIFS(L$99:L$426,$C$99:$C$426,$C129,$D$99:$D$426,$D129,$E$99:$E$426,5)))*SUMPRODUCT(($H$9:$H$12=$E129)*(L$9:L$12)))*SUMPRODUCT(($H$24:$H$30=$H129)*(L$24:L$30))),VLOOKUP($E129&amp;$H129,$H$33:L$67,L$70,0)/SUM(L$33:L$60,IF(DAY(EOMONTH($G129,0))&lt;29,0,VLOOKUP(5&amp;TEXT(DATE(YEAR($G129),MONTH($G129),29),"ddd"),$H$33:L$67,L$70,0)),IF(DAY(EOMONTH($G129,0))&lt;30,0,VLOOKUP(5&amp;TEXT(DATE(YEAR($G129),MONTH($G129),30),"ddd"),$H$33:L$67,L$70,0)),IF(DAY(EOMONTH($G129,0))&lt;31,0,VLOOKUP(5&amp;TEXT(DATE(YEAR($G129),MONTH($G129),31),"ddd"),$H$33:L$67,L$70,0)))*SUMPRODUCT(($H$72:$H$95=$D129)*($G$72:$G$95=$C129)*(L$72:L$95))),"")</f>
        <v>29.707919342237179</v>
      </c>
      <c r="M129" s="139">
        <f>IFERROR(IF($I$69="DOW",IF($E129=5,(((SUMPRODUCT(($H$72:$H$95=$D129)*($G$72:$G$95=$C129)*(M$72:M$95))*(SUMPRODUCT(($H$15:$H$21=$H129)*(M$15:M$21)))))),(((SUMPRODUCT(($H$72:$H$95=$D129)*($G$72:$G$95=$C129)*(M$72:M$95)))-(SUMIFS(M$99:M$426,$C$99:$C$426,$C129,$D$99:$D$426,$D129,$E$99:$E$426,5)))*SUMPRODUCT(($H$9:$H$12=$E129)*(M$9:M$12)))*SUMPRODUCT(($H$24:$H$30=$H129)*(M$24:M$30))),VLOOKUP($E129&amp;$H129,$H$33:M$67,M$70,0)/SUM(M$33:M$60,IF(DAY(EOMONTH($G129,0))&lt;29,0,VLOOKUP(5&amp;TEXT(DATE(YEAR($G129),MONTH($G129),29),"ddd"),$H$33:M$67,M$70,0)),IF(DAY(EOMONTH($G129,0))&lt;30,0,VLOOKUP(5&amp;TEXT(DATE(YEAR($G129),MONTH($G129),30),"ddd"),$H$33:M$67,M$70,0)),IF(DAY(EOMONTH($G129,0))&lt;31,0,VLOOKUP(5&amp;TEXT(DATE(YEAR($G129),MONTH($G129),31),"ddd"),$H$33:M$67,M$70,0)))*SUMPRODUCT(($H$72:$H$95=$D129)*($G$72:$G$95=$C129)*(M$72:M$95))),"")</f>
        <v>566.09041042585841</v>
      </c>
      <c r="N129" s="139">
        <f>IFERROR(IF($I$69="DOW",IF($E129=5,(((SUMPRODUCT(($H$72:$H$95=$D129)*($G$72:$G$95=$C129)*(N$72:N$95))*(SUMPRODUCT(($H$15:$H$21=$H129)*(N$15:N$21)))))),(((SUMPRODUCT(($H$72:$H$95=$D129)*($G$72:$G$95=$C129)*(N$72:N$95)))-(SUMIFS(N$99:N$426,$C$99:$C$426,$C129,$D$99:$D$426,$D129,$E$99:$E$426,5)))*SUMPRODUCT(($H$9:$H$12=$E129)*(N$9:N$12)))*SUMPRODUCT(($H$24:$H$30=$H129)*(N$24:N$30))),VLOOKUP($E129&amp;$H129,$H$33:N$67,N$70,0)/SUM(N$33:N$60,IF(DAY(EOMONTH($G129,0))&lt;29,0,VLOOKUP(5&amp;TEXT(DATE(YEAR($G129),MONTH($G129),29),"ddd"),$H$33:N$67,N$70,0)),IF(DAY(EOMONTH($G129,0))&lt;30,0,VLOOKUP(5&amp;TEXT(DATE(YEAR($G129),MONTH($G129),30),"ddd"),$H$33:N$67,N$70,0)),IF(DAY(EOMONTH($G129,0))&lt;31,0,VLOOKUP(5&amp;TEXT(DATE(YEAR($G129),MONTH($G129),31),"ddd"),$H$33:N$67,N$70,0)))*SUMPRODUCT(($H$72:$H$95=$D129)*($G$72:$G$95=$C129)*(N$72:N$95))),"")</f>
        <v>101.45417227184977</v>
      </c>
      <c r="O129" s="139">
        <f>IFERROR(IF($I$69="DOW",IF($E129=5,(((SUMPRODUCT(($H$72:$H$95=$D129)*($G$72:$G$95=$C129)*(O$72:O$95))*(SUMPRODUCT(($H$15:$H$21=$H129)*(O$15:O$21)))))),(((SUMPRODUCT(($H$72:$H$95=$D129)*($G$72:$G$95=$C129)*(O$72:O$95)))-(SUMIFS(O$99:O$426,$C$99:$C$426,$C129,$D$99:$D$426,$D129,$E$99:$E$426,5)))*SUMPRODUCT(($H$9:$H$12=$E129)*(O$9:O$12)))*SUMPRODUCT(($H$24:$H$30=$H129)*(O$24:O$30))),VLOOKUP($E129&amp;$H129,$H$33:O$67,O$70,0)/SUM(O$33:O$60,IF(DAY(EOMONTH($G129,0))&lt;29,0,VLOOKUP(5&amp;TEXT(DATE(YEAR($G129),MONTH($G129),29),"ddd"),$H$33:O$67,O$70,0)),IF(DAY(EOMONTH($G129,0))&lt;30,0,VLOOKUP(5&amp;TEXT(DATE(YEAR($G129),MONTH($G129),30),"ddd"),$H$33:O$67,O$70,0)),IF(DAY(EOMONTH($G129,0))&lt;31,0,VLOOKUP(5&amp;TEXT(DATE(YEAR($G129),MONTH($G129),31),"ddd"),$H$33:O$67,O$70,0)))*SUMPRODUCT(($H$72:$H$95=$D129)*($G$72:$G$95=$C129)*(O$72:O$95))),"")</f>
        <v>371.70568687876943</v>
      </c>
      <c r="P129" s="139">
        <f>IFERROR(IF($I$69="DOW",IF($E129=5,(((SUMPRODUCT(($H$72:$H$95=$D129)*($G$72:$G$95=$C129)*(P$72:P$95))*(SUMPRODUCT(($H$15:$H$21=$H129)*(P$15:P$21)))))),(((SUMPRODUCT(($H$72:$H$95=$D129)*($G$72:$G$95=$C129)*(P$72:P$95)))-(SUMIFS(P$99:P$426,$C$99:$C$426,$C129,$D$99:$D$426,$D129,$E$99:$E$426,5)))*SUMPRODUCT(($H$9:$H$12=$E129)*(P$9:P$12)))*SUMPRODUCT(($H$24:$H$30=$H129)*(P$24:P$30))),VLOOKUP($E129&amp;$H129,$H$33:P$67,P$70,0)/SUM(P$33:P$60,IF(DAY(EOMONTH($G129,0))&lt;29,0,VLOOKUP(5&amp;TEXT(DATE(YEAR($G129),MONTH($G129),29),"ddd"),$H$33:P$67,P$70,0)),IF(DAY(EOMONTH($G129,0))&lt;30,0,VLOOKUP(5&amp;TEXT(DATE(YEAR($G129),MONTH($G129),30),"ddd"),$H$33:P$67,P$70,0)),IF(DAY(EOMONTH($G129,0))&lt;31,0,VLOOKUP(5&amp;TEXT(DATE(YEAR($G129),MONTH($G129),31),"ddd"),$H$33:P$67,P$70,0)))*SUMPRODUCT(($H$72:$H$95=$D129)*($G$72:$G$95=$C129)*(P$72:P$95))),"")</f>
        <v>3830.3903260743846</v>
      </c>
      <c r="Q129" s="139">
        <f>IFERROR(IF($I$69="DOW",IF($E129=5,(((SUMPRODUCT(($H$72:$H$95=$D129)*($G$72:$G$95=$C129)*(Q$72:Q$95))*(SUMPRODUCT(($H$15:$H$21=$H129)*(Q$15:Q$21)))))),(((SUMPRODUCT(($H$72:$H$95=$D129)*($G$72:$G$95=$C129)*(Q$72:Q$95)))-(SUMIFS(Q$99:Q$426,$C$99:$C$426,$C129,$D$99:$D$426,$D129,$E$99:$E$426,5)))*SUMPRODUCT(($H$9:$H$12=$E129)*(Q$9:Q$12)))*SUMPRODUCT(($H$24:$H$30=$H129)*(Q$24:Q$30))),VLOOKUP($E129&amp;$H129,$H$33:Q$67,Q$70,0)/SUM(Q$33:Q$60,IF(DAY(EOMONTH($G129,0))&lt;29,0,VLOOKUP(5&amp;TEXT(DATE(YEAR($G129),MONTH($G129),29),"ddd"),$H$33:Q$67,Q$70,0)),IF(DAY(EOMONTH($G129,0))&lt;30,0,VLOOKUP(5&amp;TEXT(DATE(YEAR($G129),MONTH($G129),30),"ddd"),$H$33:Q$67,Q$70,0)),IF(DAY(EOMONTH($G129,0))&lt;31,0,VLOOKUP(5&amp;TEXT(DATE(YEAR($G129),MONTH($G129),31),"ddd"),$H$33:Q$67,Q$70,0)))*SUMPRODUCT(($H$72:$H$95=$D129)*($G$72:$G$95=$C129)*(Q$72:Q$95))),"")</f>
        <v>2579.1500332994369</v>
      </c>
      <c r="R129" s="139">
        <f>IFERROR(IF($I$69="DOW",IF($E129=5,(((SUMPRODUCT(($H$72:$H$95=$D129)*($G$72:$G$95=$C129)*(R$72:R$95))*(SUMPRODUCT(($H$15:$H$21=$H129)*(R$15:R$21)))))),(((SUMPRODUCT(($H$72:$H$95=$D129)*($G$72:$G$95=$C129)*(R$72:R$95)))-(SUMIFS(R$99:R$426,$C$99:$C$426,$C129,$D$99:$D$426,$D129,$E$99:$E$426,5)))*SUMPRODUCT(($H$9:$H$12=$E129)*(R$9:R$12)))*SUMPRODUCT(($H$24:$H$30=$H129)*(R$24:R$30))),VLOOKUP($E129&amp;$H129,$H$33:R$67,R$70,0)/SUM(R$33:R$60,IF(DAY(EOMONTH($G129,0))&lt;29,0,VLOOKUP(5&amp;TEXT(DATE(YEAR($G129),MONTH($G129),29),"ddd"),$H$33:R$67,R$70,0)),IF(DAY(EOMONTH($G129,0))&lt;30,0,VLOOKUP(5&amp;TEXT(DATE(YEAR($G129),MONTH($G129),30),"ddd"),$H$33:R$67,R$70,0)),IF(DAY(EOMONTH($G129,0))&lt;31,0,VLOOKUP(5&amp;TEXT(DATE(YEAR($G129),MONTH($G129),31),"ddd"),$H$33:R$67,R$70,0)))*SUMPRODUCT(($H$72:$H$95=$D129)*($G$72:$G$95=$C129)*(R$72:R$95))),"")</f>
        <v>192.98370784355623</v>
      </c>
      <c r="S129" s="139">
        <f>IFERROR(IF($I$69="DOW",IF($E129=5,(((SUMPRODUCT(($H$72:$H$95=$D129)*($G$72:$G$95=$C129)*(S$72:S$95))*(SUMPRODUCT(($H$15:$H$21=$H129)*(S$15:S$21)))))),(((SUMPRODUCT(($H$72:$H$95=$D129)*($G$72:$G$95=$C129)*(S$72:S$95)))-(SUMIFS(S$99:S$426,$C$99:$C$426,$C129,$D$99:$D$426,$D129,$E$99:$E$426,5)))*SUMPRODUCT(($H$9:$H$12=$E129)*(S$9:S$12)))*SUMPRODUCT(($H$24:$H$30=$H129)*(S$24:S$30))),VLOOKUP($E129&amp;$H129,$H$33:S$67,S$70,0)/SUM(S$33:S$60,IF(DAY(EOMONTH($G129,0))&lt;29,0,VLOOKUP(5&amp;TEXT(DATE(YEAR($G129),MONTH($G129),29),"ddd"),$H$33:S$67,S$70,0)),IF(DAY(EOMONTH($G129,0))&lt;30,0,VLOOKUP(5&amp;TEXT(DATE(YEAR($G129),MONTH($G129),30),"ddd"),$H$33:S$67,S$70,0)),IF(DAY(EOMONTH($G129,0))&lt;31,0,VLOOKUP(5&amp;TEXT(DATE(YEAR($G129),MONTH($G129),31),"ddd"),$H$33:S$67,S$70,0)))*SUMPRODUCT(($H$72:$H$95=$D129)*($G$72:$G$95=$C129)*(S$72:S$95))),"")</f>
        <v>87.930474953993496</v>
      </c>
      <c r="T129" s="139">
        <f>IFERROR(IF($I$69="DOW",IF($E129=5,(((SUMPRODUCT(($H$72:$H$95=$D129)*($G$72:$G$95=$C129)*(T$72:T$95))*(SUMPRODUCT(($H$15:$H$21=$H129)*(T$15:T$21)))))),(((SUMPRODUCT(($H$72:$H$95=$D129)*($G$72:$G$95=$C129)*(T$72:T$95)))-(SUMIFS(T$99:T$426,$C$99:$C$426,$C129,$D$99:$D$426,$D129,$E$99:$E$426,5)))*SUMPRODUCT(($H$9:$H$12=$E129)*(T$9:T$12)))*SUMPRODUCT(($H$24:$H$30=$H129)*(T$24:T$30))),VLOOKUP($E129&amp;$H129,$H$33:T$67,T$70,0)/SUM(T$33:T$60,IF(DAY(EOMONTH($G129,0))&lt;29,0,VLOOKUP(5&amp;TEXT(DATE(YEAR($G129),MONTH($G129),29),"ddd"),$H$33:T$67,T$70,0)),IF(DAY(EOMONTH($G129,0))&lt;30,0,VLOOKUP(5&amp;TEXT(DATE(YEAR($G129),MONTH($G129),30),"ddd"),$H$33:T$67,T$70,0)),IF(DAY(EOMONTH($G129,0))&lt;31,0,VLOOKUP(5&amp;TEXT(DATE(YEAR($G129),MONTH($G129),31),"ddd"),$H$33:T$67,T$70,0)))*SUMPRODUCT(($H$72:$H$95=$D129)*($G$72:$G$95=$C129)*(T$72:T$95))),"")</f>
        <v>130.18616817462222</v>
      </c>
      <c r="U129" s="139">
        <f>IFERROR(IF($I$69="DOW",IF($E129=5,(((SUMPRODUCT(($H$72:$H$95=$D129)*($G$72:$G$95=$C129)*(U$72:U$95))*(SUMPRODUCT(($H$15:$H$21=$H129)*(U$15:U$21)))))),(((SUMPRODUCT(($H$72:$H$95=$D129)*($G$72:$G$95=$C129)*(U$72:U$95)))-(SUMIFS(U$99:U$426,$C$99:$C$426,$C129,$D$99:$D$426,$D129,$E$99:$E$426,5)))*SUMPRODUCT(($H$9:$H$12=$E129)*(U$9:U$12)))*SUMPRODUCT(($H$24:$H$30=$H129)*(U$24:U$30))),VLOOKUP($E129&amp;$H129,$H$33:U$67,U$70,0)/SUM(U$33:U$60,IF(DAY(EOMONTH($G129,0))&lt;29,0,VLOOKUP(5&amp;TEXT(DATE(YEAR($G129),MONTH($G129),29),"ddd"),$H$33:U$67,U$70,0)),IF(DAY(EOMONTH($G129,0))&lt;30,0,VLOOKUP(5&amp;TEXT(DATE(YEAR($G129),MONTH($G129),30),"ddd"),$H$33:U$67,U$70,0)),IF(DAY(EOMONTH($G129,0))&lt;31,0,VLOOKUP(5&amp;TEXT(DATE(YEAR($G129),MONTH($G129),31),"ddd"),$H$33:U$67,U$70,0)))*SUMPRODUCT(($H$72:$H$95=$D129)*($G$72:$G$95=$C129)*(U$72:U$95))),"")</f>
        <v>33.083190555552591</v>
      </c>
      <c r="V129" s="139">
        <f>IFERROR(IF($I$69="DOW",IF($E129=5,(((SUMPRODUCT(($H$72:$H$95=$D129)*($G$72:$G$95=$C129)*(V$72:V$95))*(SUMPRODUCT(($H$15:$H$21=$H129)*(V$15:V$21)))))),(((SUMPRODUCT(($H$72:$H$95=$D129)*($G$72:$G$95=$C129)*(V$72:V$95)))-(SUMIFS(V$99:V$426,$C$99:$C$426,$C129,$D$99:$D$426,$D129,$E$99:$E$426,5)))*SUMPRODUCT(($H$9:$H$12=$E129)*(V$9:V$12)))*SUMPRODUCT(($H$24:$H$30=$H129)*(V$24:V$30))),VLOOKUP($E129&amp;$H129,$H$33:V$67,V$70,0)/SUM(V$33:V$60,IF(DAY(EOMONTH($G129,0))&lt;29,0,VLOOKUP(5&amp;TEXT(DATE(YEAR($G129),MONTH($G129),29),"ddd"),$H$33:V$67,V$70,0)),IF(DAY(EOMONTH($G129,0))&lt;30,0,VLOOKUP(5&amp;TEXT(DATE(YEAR($G129),MONTH($G129),30),"ddd"),$H$33:V$67,V$70,0)),IF(DAY(EOMONTH($G129,0))&lt;31,0,VLOOKUP(5&amp;TEXT(DATE(YEAR($G129),MONTH($G129),31),"ddd"),$H$33:V$67,V$70,0)))*SUMPRODUCT(($H$72:$H$95=$D129)*($G$72:$G$95=$C129)*(V$72:V$95))),"")</f>
        <v>94.280052386973267</v>
      </c>
      <c r="W129" s="139">
        <f>IFERROR(IF($I$69="DOW",IF($E129=5,(((SUMPRODUCT(($H$72:$H$95=$D129)*($G$72:$G$95=$C129)*(W$72:W$95))*(SUMPRODUCT(($H$15:$H$21=$H129)*(W$15:W$21)))))),(((SUMPRODUCT(($H$72:$H$95=$D129)*($G$72:$G$95=$C129)*(W$72:W$95)))-(SUMIFS(W$99:W$426,$C$99:$C$426,$C129,$D$99:$D$426,$D129,$E$99:$E$426,5)))*SUMPRODUCT(($H$9:$H$12=$E129)*(W$9:W$12)))*SUMPRODUCT(($H$24:$H$30=$H129)*(W$24:W$30))),VLOOKUP($E129&amp;$H129,$H$33:W$67,W$70,0)/SUM(W$33:W$60,IF(DAY(EOMONTH($G129,0))&lt;29,0,VLOOKUP(5&amp;TEXT(DATE(YEAR($G129),MONTH($G129),29),"ddd"),$H$33:W$67,W$70,0)),IF(DAY(EOMONTH($G129,0))&lt;30,0,VLOOKUP(5&amp;TEXT(DATE(YEAR($G129),MONTH($G129),30),"ddd"),$H$33:W$67,W$70,0)),IF(DAY(EOMONTH($G129,0))&lt;31,0,VLOOKUP(5&amp;TEXT(DATE(YEAR($G129),MONTH($G129),31),"ddd"),$H$33:W$67,W$70,0)))*SUMPRODUCT(($H$72:$H$95=$D129)*($G$72:$G$95=$C129)*(W$72:W$95))),"")</f>
        <v>629.72120882198703</v>
      </c>
      <c r="X129" s="139">
        <f>IFERROR(IF($I$69="DOW",IF($E129=5,(((SUMPRODUCT(($H$72:$H$95=$D129)*($G$72:$G$95=$C129)*(X$72:X$95))*(SUMPRODUCT(($H$15:$H$21=$H129)*(X$15:X$21)))))),(((SUMPRODUCT(($H$72:$H$95=$D129)*($G$72:$G$95=$C129)*(X$72:X$95)))-(SUMIFS(X$99:X$426,$C$99:$C$426,$C129,$D$99:$D$426,$D129,$E$99:$E$426,5)))*SUMPRODUCT(($H$9:$H$12=$E129)*(X$9:X$12)))*SUMPRODUCT(($H$24:$H$30=$H129)*(X$24:X$30))),VLOOKUP($E129&amp;$H129,$H$33:X$67,X$70,0)/SUM(X$33:X$60,IF(DAY(EOMONTH($G129,0))&lt;29,0,VLOOKUP(5&amp;TEXT(DATE(YEAR($G129),MONTH($G129),29),"ddd"),$H$33:X$67,X$70,0)),IF(DAY(EOMONTH($G129,0))&lt;30,0,VLOOKUP(5&amp;TEXT(DATE(YEAR($G129),MONTH($G129),30),"ddd"),$H$33:X$67,X$70,0)),IF(DAY(EOMONTH($G129,0))&lt;31,0,VLOOKUP(5&amp;TEXT(DATE(YEAR($G129),MONTH($G129),31),"ddd"),$H$33:X$67,X$70,0)))*SUMPRODUCT(($H$72:$H$95=$D129)*($G$72:$G$95=$C129)*(X$72:X$95))),"")</f>
        <v>123.61832705124624</v>
      </c>
      <c r="Y129" s="139" t="str">
        <f>IFERROR(IF($I$69="DOW",IF($E129=5,(((SUMPRODUCT(($H$72:$H$95=$D129)*($G$72:$G$95=$C129)*(Y$72:Y$95))*(SUMPRODUCT(($H$15:$H$21=$H129)*(Y$15:Y$21)))))),(((SUMPRODUCT(($H$72:$H$95=$D129)*($G$72:$G$95=$C129)*(Y$72:Y$95)))-(SUMIFS(Y$99:Y$426,$C$99:$C$426,$C129,$D$99:$D$426,$D129,$E$99:$E$426,5)))*SUMPRODUCT(($H$9:$H$12=$E129)*(Y$9:Y$12)))*SUMPRODUCT(($H$24:$H$30=$H129)*(Y$24:Y$30))),VLOOKUP($E129&amp;$H129,$H$33:Y$67,Y$70,0)/SUM(Y$33:Y$60,IF(DAY(EOMONTH($G129,0))&lt;29,0,VLOOKUP(5&amp;TEXT(DATE(YEAR($G129),MONTH($G129),29),"ddd"),$H$33:Y$67,Y$70,0)),IF(DAY(EOMONTH($G129,0))&lt;30,0,VLOOKUP(5&amp;TEXT(DATE(YEAR($G129),MONTH($G129),30),"ddd"),$H$33:Y$67,Y$70,0)),IF(DAY(EOMONTH($G129,0))&lt;31,0,VLOOKUP(5&amp;TEXT(DATE(YEAR($G129),MONTH($G129),31),"ddd"),$H$33:Y$67,Y$70,0)))*SUMPRODUCT(($H$72:$H$95=$D129)*($G$72:$G$95=$C129)*(Y$72:Y$95))),"")</f>
        <v/>
      </c>
      <c r="Z129" s="139" t="str">
        <f>IFERROR(IF($I$69="DOW",IF($E129=5,(((SUMPRODUCT(($H$72:$H$95=$D129)*($G$72:$G$95=$C129)*(Z$72:Z$95))*(SUMPRODUCT(($H$15:$H$21=$H129)*(Z$15:Z$21)))))),(((SUMPRODUCT(($H$72:$H$95=$D129)*($G$72:$G$95=$C129)*(Z$72:Z$95)))-(SUMIFS(Z$99:Z$426,$C$99:$C$426,$C129,$D$99:$D$426,$D129,$E$99:$E$426,5)))*SUMPRODUCT(($H$9:$H$12=$E129)*(Z$9:Z$12)))*SUMPRODUCT(($H$24:$H$30=$H129)*(Z$24:Z$30))),VLOOKUP($E129&amp;$H129,$H$33:Z$67,Z$70,0)/SUM(Z$33:Z$60,IF(DAY(EOMONTH($G129,0))&lt;29,0,VLOOKUP(5&amp;TEXT(DATE(YEAR($G129),MONTH($G129),29),"ddd"),$H$33:Z$67,Z$70,0)),IF(DAY(EOMONTH($G129,0))&lt;30,0,VLOOKUP(5&amp;TEXT(DATE(YEAR($G129),MONTH($G129),30),"ddd"),$H$33:Z$67,Z$70,0)),IF(DAY(EOMONTH($G129,0))&lt;31,0,VLOOKUP(5&amp;TEXT(DATE(YEAR($G129),MONTH($G129),31),"ddd"),$H$33:Z$67,Z$70,0)))*SUMPRODUCT(($H$72:$H$95=$D129)*($G$72:$G$95=$C129)*(Z$72:Z$95))),"")</f>
        <v/>
      </c>
      <c r="AA129" s="139" t="str">
        <f>IFERROR(IF($I$69="DOW",IF($E129=5,(((SUMPRODUCT(($H$72:$H$95=$D129)*($G$72:$G$95=$C129)*(AA$72:AA$95))*(SUMPRODUCT(($H$15:$H$21=$H129)*(AA$15:AA$21)))))),(((SUMPRODUCT(($H$72:$H$95=$D129)*($G$72:$G$95=$C129)*(AA$72:AA$95)))-(SUMIFS(AA$99:AA$426,$C$99:$C$426,$C129,$D$99:$D$426,$D129,$E$99:$E$426,5)))*SUMPRODUCT(($H$9:$H$12=$E129)*(AA$9:AA$12)))*SUMPRODUCT(($H$24:$H$30=$H129)*(AA$24:AA$30))),VLOOKUP($E129&amp;$H129,$H$33:AA$67,AA$70,0)/SUM(AA$33:AA$60,IF(DAY(EOMONTH($G129,0))&lt;29,0,VLOOKUP(5&amp;TEXT(DATE(YEAR($G129),MONTH($G129),29),"ddd"),$H$33:AA$67,AA$70,0)),IF(DAY(EOMONTH($G129,0))&lt;30,0,VLOOKUP(5&amp;TEXT(DATE(YEAR($G129),MONTH($G129),30),"ddd"),$H$33:AA$67,AA$70,0)),IF(DAY(EOMONTH($G129,0))&lt;31,0,VLOOKUP(5&amp;TEXT(DATE(YEAR($G129),MONTH($G129),31),"ddd"),$H$33:AA$67,AA$70,0)))*SUMPRODUCT(($H$72:$H$95=$D129)*($G$72:$G$95=$C129)*(AA$72:AA$95))),"")</f>
        <v/>
      </c>
      <c r="AB129" s="139" t="str">
        <f>IFERROR(IF($I$69="DOW",IF($E129=5,(((SUMPRODUCT(($H$72:$H$95=$D129)*($G$72:$G$95=$C129)*(AB$72:AB$95))*(SUMPRODUCT(($H$15:$H$21=$H129)*(AB$15:AB$21)))))),(((SUMPRODUCT(($H$72:$H$95=$D129)*($G$72:$G$95=$C129)*(AB$72:AB$95)))-(SUMIFS(AB$99:AB$426,$C$99:$C$426,$C129,$D$99:$D$426,$D129,$E$99:$E$426,5)))*SUMPRODUCT(($H$9:$H$12=$E129)*(AB$9:AB$12)))*SUMPRODUCT(($H$24:$H$30=$H129)*(AB$24:AB$30))),VLOOKUP($E129&amp;$H129,$H$33:AB$67,AB$70,0)/SUM(AB$33:AB$60,IF(DAY(EOMONTH($G129,0))&lt;29,0,VLOOKUP(5&amp;TEXT(DATE(YEAR($G129),MONTH($G129),29),"ddd"),$H$33:AB$67,AB$70,0)),IF(DAY(EOMONTH($G129,0))&lt;30,0,VLOOKUP(5&amp;TEXT(DATE(YEAR($G129),MONTH($G129),30),"ddd"),$H$33:AB$67,AB$70,0)),IF(DAY(EOMONTH($G129,0))&lt;31,0,VLOOKUP(5&amp;TEXT(DATE(YEAR($G129),MONTH($G129),31),"ddd"),$H$33:AB$67,AB$70,0)))*SUMPRODUCT(($H$72:$H$95=$D129)*($G$72:$G$95=$C129)*(AB$72:AB$95))),"")</f>
        <v/>
      </c>
      <c r="AC129" s="236"/>
      <c r="AE129" s="205"/>
      <c r="AF129" s="139"/>
      <c r="AG129" s="139"/>
      <c r="AH129" s="139"/>
      <c r="AI129" s="139"/>
      <c r="AJ129" s="139"/>
      <c r="AK129" s="139"/>
      <c r="AL129" s="139"/>
      <c r="AM129" s="139"/>
      <c r="AN129" s="139"/>
      <c r="AO129" s="139"/>
      <c r="AP129" s="139"/>
      <c r="AQ129" s="139"/>
      <c r="AR129" s="139"/>
      <c r="AS129" s="139"/>
      <c r="AT129" s="139"/>
      <c r="AU129" s="139"/>
      <c r="AV129" s="139"/>
      <c r="AW129" s="139"/>
      <c r="AX129" s="139"/>
      <c r="AY129" s="236"/>
      <c r="BA129" s="209">
        <f t="shared" si="23"/>
        <v>249.89094664382125</v>
      </c>
      <c r="BB129" s="180">
        <f t="shared" si="24"/>
        <v>270.91355439742568</v>
      </c>
      <c r="BC129" s="180">
        <f t="shared" si="25"/>
        <v>110.04666091248895</v>
      </c>
      <c r="BD129" s="180">
        <f t="shared" si="26"/>
        <v>29.707919342237179</v>
      </c>
      <c r="BE129" s="180">
        <f t="shared" si="27"/>
        <v>566.09041042585841</v>
      </c>
      <c r="BF129" s="180">
        <f t="shared" si="28"/>
        <v>101.45417227184977</v>
      </c>
      <c r="BG129" s="180">
        <f t="shared" si="29"/>
        <v>371.70568687876943</v>
      </c>
      <c r="BH129" s="180">
        <f t="shared" si="30"/>
        <v>3830.3903260743846</v>
      </c>
      <c r="BI129" s="180">
        <f t="shared" si="31"/>
        <v>2579.1500332994369</v>
      </c>
      <c r="BJ129" s="180">
        <f t="shared" si="67"/>
        <v>192.98370784355623</v>
      </c>
      <c r="BK129" s="180">
        <f t="shared" si="32"/>
        <v>87.930474953993496</v>
      </c>
      <c r="BL129" s="180">
        <f t="shared" si="33"/>
        <v>130.18616817462222</v>
      </c>
      <c r="BM129" s="180">
        <f t="shared" si="34"/>
        <v>33.083190555552591</v>
      </c>
      <c r="BN129" s="180">
        <f t="shared" si="35"/>
        <v>94.280052386973267</v>
      </c>
      <c r="BO129" s="180">
        <f t="shared" si="36"/>
        <v>629.72120882198703</v>
      </c>
      <c r="BP129" s="180">
        <f t="shared" si="37"/>
        <v>123.61832705124624</v>
      </c>
      <c r="BQ129" s="180">
        <f t="shared" si="38"/>
        <v>0</v>
      </c>
      <c r="BR129" s="180">
        <f t="shared" si="39"/>
        <v>0</v>
      </c>
      <c r="BS129" s="180">
        <f t="shared" si="40"/>
        <v>0</v>
      </c>
      <c r="BT129" s="180">
        <f t="shared" si="41"/>
        <v>0</v>
      </c>
      <c r="BV129" s="214">
        <f t="shared" si="68"/>
        <v>42674</v>
      </c>
      <c r="BW129" s="175" t="str">
        <f t="shared" si="69"/>
        <v>Oct</v>
      </c>
      <c r="BX129" s="175">
        <f t="shared" si="70"/>
        <v>2016</v>
      </c>
      <c r="BY129" s="176">
        <f t="shared" si="42"/>
        <v>250.52795344537515</v>
      </c>
      <c r="BZ129" s="176">
        <f t="shared" si="43"/>
        <v>272.10908936486459</v>
      </c>
      <c r="CA129" s="176">
        <f t="shared" si="44"/>
        <v>107.89125918454056</v>
      </c>
      <c r="CB129" s="176">
        <f t="shared" si="45"/>
        <v>29.743860605399508</v>
      </c>
      <c r="CC129" s="176">
        <f t="shared" si="46"/>
        <v>558.25514708982223</v>
      </c>
      <c r="CD129" s="176">
        <f t="shared" si="47"/>
        <v>99.876159777408617</v>
      </c>
      <c r="CE129" s="176">
        <f t="shared" si="48"/>
        <v>371.70568687876948</v>
      </c>
      <c r="CF129" s="176">
        <f t="shared" si="49"/>
        <v>3862.1261001741136</v>
      </c>
      <c r="CG129" s="176">
        <f t="shared" si="50"/>
        <v>2566.1011890609338</v>
      </c>
      <c r="CH129" s="176">
        <f t="shared" si="51"/>
        <v>192.9837078435562</v>
      </c>
      <c r="CI129" s="176">
        <f t="shared" si="52"/>
        <v>87.93047495399351</v>
      </c>
      <c r="CJ129" s="176">
        <f t="shared" si="53"/>
        <v>130.18616817462225</v>
      </c>
      <c r="CK129" s="176">
        <f t="shared" si="54"/>
        <v>33.083190555552591</v>
      </c>
      <c r="CL129" s="176">
        <f t="shared" si="55"/>
        <v>94.280052386973281</v>
      </c>
      <c r="CM129" s="176">
        <f t="shared" si="56"/>
        <v>635.1520658526739</v>
      </c>
      <c r="CN129" s="176">
        <f t="shared" si="57"/>
        <v>123.29589382117499</v>
      </c>
      <c r="CO129" s="176">
        <f t="shared" si="58"/>
        <v>0</v>
      </c>
      <c r="CP129" s="176">
        <f t="shared" si="59"/>
        <v>0</v>
      </c>
      <c r="CQ129" s="176">
        <f t="shared" si="60"/>
        <v>0</v>
      </c>
      <c r="CR129" s="215">
        <f t="shared" si="61"/>
        <v>0</v>
      </c>
    </row>
    <row r="130" spans="2:96" outlineLevel="1" x14ac:dyDescent="0.25">
      <c r="B130" s="197">
        <f t="shared" si="62"/>
        <v>42675</v>
      </c>
      <c r="C130" s="108">
        <f t="shared" ref="C130:C157" si="72">YEAR(G130)</f>
        <v>2016</v>
      </c>
      <c r="D130" s="109" t="str">
        <f t="shared" ref="D130:D157" si="73">TEXT(G130,"MMM")</f>
        <v>Nov</v>
      </c>
      <c r="E130" s="109">
        <f t="shared" ref="E130:E157" si="74">ROUNDUP(DAY(G130)/7,0)</f>
        <v>1</v>
      </c>
      <c r="F130" s="109">
        <f t="shared" si="65"/>
        <v>45</v>
      </c>
      <c r="G130" s="110">
        <f t="shared" si="71"/>
        <v>42675</v>
      </c>
      <c r="H130" s="109" t="str">
        <f t="shared" ref="H130:H157" si="75">TEXT(G130,"DDD")</f>
        <v>Tue</v>
      </c>
      <c r="I130" s="139">
        <f>IFERROR(IF($I$69="DOW",IF($E130=5,(((SUMPRODUCT(($H$72:$H$95=$D130)*($G$72:$G$95=$C130)*(I$72:I$95))*(SUMPRODUCT(($H$15:$H$21=$H130)*(I$15:I$21)))))),(((SUMPRODUCT(($H$72:$H$95=$D130)*($G$72:$G$95=$C130)*(I$72:I$95)))-(SUMIFS(I$99:I$426,$C$99:$C$426,$C130,$D$99:$D$426,$D130,$E$99:$E$426,5)))*SUMPRODUCT(($H$9:$H$12=$E130)*(I$9:I$12)))*SUMPRODUCT(($H$24:$H$30=$H130)*(I$24:I$30))),VLOOKUP($E130&amp;$H130,$H$33:I$67,I$70,0)/SUM(I$33:I$60,IF(DAY(EOMONTH($G130,0))&lt;29,0,VLOOKUP(5&amp;TEXT(DATE(YEAR($G130),MONTH($G130),29),"ddd"),$H$33:I$67,I$70,0)),IF(DAY(EOMONTH($G130,0))&lt;30,0,VLOOKUP(5&amp;TEXT(DATE(YEAR($G130),MONTH($G130),30),"ddd"),$H$33:I$67,I$70,0)),IF(DAY(EOMONTH($G130,0))&lt;31,0,VLOOKUP(5&amp;TEXT(DATE(YEAR($G130),MONTH($G130),31),"ddd"),$H$33:I$67,I$70,0)))*SUMPRODUCT(($H$72:$H$95=$D130)*($G$72:$G$95=$C130)*(I$72:I$95))),"")</f>
        <v>234.69768965692381</v>
      </c>
      <c r="J130" s="139">
        <f>IFERROR(IF($I$69="DOW",IF($E130=5,(((SUMPRODUCT(($H$72:$H$95=$D130)*($G$72:$G$95=$C130)*(J$72:J$95))*(SUMPRODUCT(($H$15:$H$21=$H130)*(J$15:J$21)))))),(((SUMPRODUCT(($H$72:$H$95=$D130)*($G$72:$G$95=$C130)*(J$72:J$95)))-(SUMIFS(J$99:J$426,$C$99:$C$426,$C130,$D$99:$D$426,$D130,$E$99:$E$426,5)))*SUMPRODUCT(($H$9:$H$12=$E130)*(J$9:J$12)))*SUMPRODUCT(($H$24:$H$30=$H130)*(J$24:J$30))),VLOOKUP($E130&amp;$H130,$H$33:J$67,J$70,0)/SUM(J$33:J$60,IF(DAY(EOMONTH($G130,0))&lt;29,0,VLOOKUP(5&amp;TEXT(DATE(YEAR($G130),MONTH($G130),29),"ddd"),$H$33:J$67,J$70,0)),IF(DAY(EOMONTH($G130,0))&lt;30,0,VLOOKUP(5&amp;TEXT(DATE(YEAR($G130),MONTH($G130),30),"ddd"),$H$33:J$67,J$70,0)),IF(DAY(EOMONTH($G130,0))&lt;31,0,VLOOKUP(5&amp;TEXT(DATE(YEAR($G130),MONTH($G130),31),"ddd"),$H$33:J$67,J$70,0)))*SUMPRODUCT(($H$72:$H$95=$D130)*($G$72:$G$95=$C130)*(J$72:J$95))),"")</f>
        <v>248.68592658207274</v>
      </c>
      <c r="K130" s="139">
        <f>IFERROR(IF($I$69="DOW",IF($E130=5,(((SUMPRODUCT(($H$72:$H$95=$D130)*($G$72:$G$95=$C130)*(K$72:K$95))*(SUMPRODUCT(($H$15:$H$21=$H130)*(K$15:K$21)))))),(((SUMPRODUCT(($H$72:$H$95=$D130)*($G$72:$G$95=$C130)*(K$72:K$95)))-(SUMIFS(K$99:K$426,$C$99:$C$426,$C130,$D$99:$D$426,$D130,$E$99:$E$426,5)))*SUMPRODUCT(($H$9:$H$12=$E130)*(K$9:K$12)))*SUMPRODUCT(($H$24:$H$30=$H130)*(K$24:K$30))),VLOOKUP($E130&amp;$H130,$H$33:K$67,K$70,0)/SUM(K$33:K$60,IF(DAY(EOMONTH($G130,0))&lt;29,0,VLOOKUP(5&amp;TEXT(DATE(YEAR($G130),MONTH($G130),29),"ddd"),$H$33:K$67,K$70,0)),IF(DAY(EOMONTH($G130,0))&lt;30,0,VLOOKUP(5&amp;TEXT(DATE(YEAR($G130),MONTH($G130),30),"ddd"),$H$33:K$67,K$70,0)),IF(DAY(EOMONTH($G130,0))&lt;31,0,VLOOKUP(5&amp;TEXT(DATE(YEAR($G130),MONTH($G130),31),"ddd"),$H$33:K$67,K$70,0)))*SUMPRODUCT(($H$72:$H$95=$D130)*($G$72:$G$95=$C130)*(K$72:K$95))),"")</f>
        <v>124.5426244532281</v>
      </c>
      <c r="L130" s="139">
        <f>IFERROR(IF($I$69="DOW",IF($E130=5,(((SUMPRODUCT(($H$72:$H$95=$D130)*($G$72:$G$95=$C130)*(L$72:L$95))*(SUMPRODUCT(($H$15:$H$21=$H130)*(L$15:L$21)))))),(((SUMPRODUCT(($H$72:$H$95=$D130)*($G$72:$G$95=$C130)*(L$72:L$95)))-(SUMIFS(L$99:L$426,$C$99:$C$426,$C130,$D$99:$D$426,$D130,$E$99:$E$426,5)))*SUMPRODUCT(($H$9:$H$12=$E130)*(L$9:L$12)))*SUMPRODUCT(($H$24:$H$30=$H130)*(L$24:L$30))),VLOOKUP($E130&amp;$H130,$H$33:L$67,L$70,0)/SUM(L$33:L$60,IF(DAY(EOMONTH($G130,0))&lt;29,0,VLOOKUP(5&amp;TEXT(DATE(YEAR($G130),MONTH($G130),29),"ddd"),$H$33:L$67,L$70,0)),IF(DAY(EOMONTH($G130,0))&lt;30,0,VLOOKUP(5&amp;TEXT(DATE(YEAR($G130),MONTH($G130),30),"ddd"),$H$33:L$67,L$70,0)),IF(DAY(EOMONTH($G130,0))&lt;31,0,VLOOKUP(5&amp;TEXT(DATE(YEAR($G130),MONTH($G130),31),"ddd"),$H$33:L$67,L$70,0)))*SUMPRODUCT(($H$72:$H$95=$D130)*($G$72:$G$95=$C130)*(L$72:L$95))),"")</f>
        <v>36.060790165810587</v>
      </c>
      <c r="M130" s="139">
        <f>IFERROR(IF($I$69="DOW",IF($E130=5,(((SUMPRODUCT(($H$72:$H$95=$D130)*($G$72:$G$95=$C130)*(M$72:M$95))*(SUMPRODUCT(($H$15:$H$21=$H130)*(M$15:M$21)))))),(((SUMPRODUCT(($H$72:$H$95=$D130)*($G$72:$G$95=$C130)*(M$72:M$95)))-(SUMIFS(M$99:M$426,$C$99:$C$426,$C130,$D$99:$D$426,$D130,$E$99:$E$426,5)))*SUMPRODUCT(($H$9:$H$12=$E130)*(M$9:M$12)))*SUMPRODUCT(($H$24:$H$30=$H130)*(M$24:M$30))),VLOOKUP($E130&amp;$H130,$H$33:M$67,M$70,0)/SUM(M$33:M$60,IF(DAY(EOMONTH($G130,0))&lt;29,0,VLOOKUP(5&amp;TEXT(DATE(YEAR($G130),MONTH($G130),29),"ddd"),$H$33:M$67,M$70,0)),IF(DAY(EOMONTH($G130,0))&lt;30,0,VLOOKUP(5&amp;TEXT(DATE(YEAR($G130),MONTH($G130),30),"ddd"),$H$33:M$67,M$70,0)),IF(DAY(EOMONTH($G130,0))&lt;31,0,VLOOKUP(5&amp;TEXT(DATE(YEAR($G130),MONTH($G130),31),"ddd"),$H$33:M$67,M$70,0)))*SUMPRODUCT(($H$72:$H$95=$D130)*($G$72:$G$95=$C130)*(M$72:M$95))),"")</f>
        <v>551.36036443990145</v>
      </c>
      <c r="N130" s="139">
        <f>IFERROR(IF($I$69="DOW",IF($E130=5,(((SUMPRODUCT(($H$72:$H$95=$D130)*($G$72:$G$95=$C130)*(N$72:N$95))*(SUMPRODUCT(($H$15:$H$21=$H130)*(N$15:N$21)))))),(((SUMPRODUCT(($H$72:$H$95=$D130)*($G$72:$G$95=$C130)*(N$72:N$95)))-(SUMIFS(N$99:N$426,$C$99:$C$426,$C130,$D$99:$D$426,$D130,$E$99:$E$426,5)))*SUMPRODUCT(($H$9:$H$12=$E130)*(N$9:N$12)))*SUMPRODUCT(($H$24:$H$30=$H130)*(N$24:N$30))),VLOOKUP($E130&amp;$H130,$H$33:N$67,N$70,0)/SUM(N$33:N$60,IF(DAY(EOMONTH($G130,0))&lt;29,0,VLOOKUP(5&amp;TEXT(DATE(YEAR($G130),MONTH($G130),29),"ddd"),$H$33:N$67,N$70,0)),IF(DAY(EOMONTH($G130,0))&lt;30,0,VLOOKUP(5&amp;TEXT(DATE(YEAR($G130),MONTH($G130),30),"ddd"),$H$33:N$67,N$70,0)),IF(DAY(EOMONTH($G130,0))&lt;31,0,VLOOKUP(5&amp;TEXT(DATE(YEAR($G130),MONTH($G130),31),"ddd"),$H$33:N$67,N$70,0)))*SUMPRODUCT(($H$72:$H$95=$D130)*($G$72:$G$95=$C130)*(N$72:N$95))),"")</f>
        <v>0</v>
      </c>
      <c r="O130" s="139">
        <f>IFERROR(IF($I$69="DOW",IF($E130=5,(((SUMPRODUCT(($H$72:$H$95=$D130)*($G$72:$G$95=$C130)*(O$72:O$95))*(SUMPRODUCT(($H$15:$H$21=$H130)*(O$15:O$21)))))),(((SUMPRODUCT(($H$72:$H$95=$D130)*($G$72:$G$95=$C130)*(O$72:O$95)))-(SUMIFS(O$99:O$426,$C$99:$C$426,$C130,$D$99:$D$426,$D130,$E$99:$E$426,5)))*SUMPRODUCT(($H$9:$H$12=$E130)*(O$9:O$12)))*SUMPRODUCT(($H$24:$H$30=$H130)*(O$24:O$30))),VLOOKUP($E130&amp;$H130,$H$33:O$67,O$70,0)/SUM(O$33:O$60,IF(DAY(EOMONTH($G130,0))&lt;29,0,VLOOKUP(5&amp;TEXT(DATE(YEAR($G130),MONTH($G130),29),"ddd"),$H$33:O$67,O$70,0)),IF(DAY(EOMONTH($G130,0))&lt;30,0,VLOOKUP(5&amp;TEXT(DATE(YEAR($G130),MONTH($G130),30),"ddd"),$H$33:O$67,O$70,0)),IF(DAY(EOMONTH($G130,0))&lt;31,0,VLOOKUP(5&amp;TEXT(DATE(YEAR($G130),MONTH($G130),31),"ddd"),$H$33:O$67,O$70,0)))*SUMPRODUCT(($H$72:$H$95=$D130)*($G$72:$G$95=$C130)*(O$72:O$95))),"")</f>
        <v>0</v>
      </c>
      <c r="P130" s="139">
        <f>IFERROR(IF($I$69="DOW",IF($E130=5,(((SUMPRODUCT(($H$72:$H$95=$D130)*($G$72:$G$95=$C130)*(P$72:P$95))*(SUMPRODUCT(($H$15:$H$21=$H130)*(P$15:P$21)))))),(((SUMPRODUCT(($H$72:$H$95=$D130)*($G$72:$G$95=$C130)*(P$72:P$95)))-(SUMIFS(P$99:P$426,$C$99:$C$426,$C130,$D$99:$D$426,$D130,$E$99:$E$426,5)))*SUMPRODUCT(($H$9:$H$12=$E130)*(P$9:P$12)))*SUMPRODUCT(($H$24:$H$30=$H130)*(P$24:P$30))),VLOOKUP($E130&amp;$H130,$H$33:P$67,P$70,0)/SUM(P$33:P$60,IF(DAY(EOMONTH($G130,0))&lt;29,0,VLOOKUP(5&amp;TEXT(DATE(YEAR($G130),MONTH($G130),29),"ddd"),$H$33:P$67,P$70,0)),IF(DAY(EOMONTH($G130,0))&lt;30,0,VLOOKUP(5&amp;TEXT(DATE(YEAR($G130),MONTH($G130),30),"ddd"),$H$33:P$67,P$70,0)),IF(DAY(EOMONTH($G130,0))&lt;31,0,VLOOKUP(5&amp;TEXT(DATE(YEAR($G130),MONTH($G130),31),"ddd"),$H$33:P$67,P$70,0)))*SUMPRODUCT(($H$72:$H$95=$D130)*($G$72:$G$95=$C130)*(P$72:P$95))),"")</f>
        <v>3772.0001563717783</v>
      </c>
      <c r="Q130" s="139">
        <f>IFERROR(IF($I$69="DOW",IF($E130=5,(((SUMPRODUCT(($H$72:$H$95=$D130)*($G$72:$G$95=$C130)*(Q$72:Q$95))*(SUMPRODUCT(($H$15:$H$21=$H130)*(Q$15:Q$21)))))),(((SUMPRODUCT(($H$72:$H$95=$D130)*($G$72:$G$95=$C130)*(Q$72:Q$95)))-(SUMIFS(Q$99:Q$426,$C$99:$C$426,$C130,$D$99:$D$426,$D130,$E$99:$E$426,5)))*SUMPRODUCT(($H$9:$H$12=$E130)*(Q$9:Q$12)))*SUMPRODUCT(($H$24:$H$30=$H130)*(Q$24:Q$30))),VLOOKUP($E130&amp;$H130,$H$33:Q$67,Q$70,0)/SUM(Q$33:Q$60,IF(DAY(EOMONTH($G130,0))&lt;29,0,VLOOKUP(5&amp;TEXT(DATE(YEAR($G130),MONTH($G130),29),"ddd"),$H$33:Q$67,Q$70,0)),IF(DAY(EOMONTH($G130,0))&lt;30,0,VLOOKUP(5&amp;TEXT(DATE(YEAR($G130),MONTH($G130),30),"ddd"),$H$33:Q$67,Q$70,0)),IF(DAY(EOMONTH($G130,0))&lt;31,0,VLOOKUP(5&amp;TEXT(DATE(YEAR($G130),MONTH($G130),31),"ddd"),$H$33:Q$67,Q$70,0)))*SUMPRODUCT(($H$72:$H$95=$D130)*($G$72:$G$95=$C130)*(Q$72:Q$95))),"")</f>
        <v>2466.8790645398353</v>
      </c>
      <c r="R130" s="139">
        <f>IFERROR(IF($I$69="DOW",IF($E130=5,(((SUMPRODUCT(($H$72:$H$95=$D130)*($G$72:$G$95=$C130)*(R$72:R$95))*(SUMPRODUCT(($H$15:$H$21=$H130)*(R$15:R$21)))))),(((SUMPRODUCT(($H$72:$H$95=$D130)*($G$72:$G$95=$C130)*(R$72:R$95)))-(SUMIFS(R$99:R$426,$C$99:$C$426,$C130,$D$99:$D$426,$D130,$E$99:$E$426,5)))*SUMPRODUCT(($H$9:$H$12=$E130)*(R$9:R$12)))*SUMPRODUCT(($H$24:$H$30=$H130)*(R$24:R$30))),VLOOKUP($E130&amp;$H130,$H$33:R$67,R$70,0)/SUM(R$33:R$60,IF(DAY(EOMONTH($G130,0))&lt;29,0,VLOOKUP(5&amp;TEXT(DATE(YEAR($G130),MONTH($G130),29),"ddd"),$H$33:R$67,R$70,0)),IF(DAY(EOMONTH($G130,0))&lt;30,0,VLOOKUP(5&amp;TEXT(DATE(YEAR($G130),MONTH($G130),30),"ddd"),$H$33:R$67,R$70,0)),IF(DAY(EOMONTH($G130,0))&lt;31,0,VLOOKUP(5&amp;TEXT(DATE(YEAR($G130),MONTH($G130),31),"ddd"),$H$33:R$67,R$70,0)))*SUMPRODUCT(($H$72:$H$95=$D130)*($G$72:$G$95=$C130)*(R$72:R$95))),"")</f>
        <v>0</v>
      </c>
      <c r="S130" s="139">
        <f>IFERROR(IF($I$69="DOW",IF($E130=5,(((SUMPRODUCT(($H$72:$H$95=$D130)*($G$72:$G$95=$C130)*(S$72:S$95))*(SUMPRODUCT(($H$15:$H$21=$H130)*(S$15:S$21)))))),(((SUMPRODUCT(($H$72:$H$95=$D130)*($G$72:$G$95=$C130)*(S$72:S$95)))-(SUMIFS(S$99:S$426,$C$99:$C$426,$C130,$D$99:$D$426,$D130,$E$99:$E$426,5)))*SUMPRODUCT(($H$9:$H$12=$E130)*(S$9:S$12)))*SUMPRODUCT(($H$24:$H$30=$H130)*(S$24:S$30))),VLOOKUP($E130&amp;$H130,$H$33:S$67,S$70,0)/SUM(S$33:S$60,IF(DAY(EOMONTH($G130,0))&lt;29,0,VLOOKUP(5&amp;TEXT(DATE(YEAR($G130),MONTH($G130),29),"ddd"),$H$33:S$67,S$70,0)),IF(DAY(EOMONTH($G130,0))&lt;30,0,VLOOKUP(5&amp;TEXT(DATE(YEAR($G130),MONTH($G130),30),"ddd"),$H$33:S$67,S$70,0)),IF(DAY(EOMONTH($G130,0))&lt;31,0,VLOOKUP(5&amp;TEXT(DATE(YEAR($G130),MONTH($G130),31),"ddd"),$H$33:S$67,S$70,0)))*SUMPRODUCT(($H$72:$H$95=$D130)*($G$72:$G$95=$C130)*(S$72:S$95))),"")</f>
        <v>60.82357271330806</v>
      </c>
      <c r="T130" s="139">
        <f>IFERROR(IF($I$69="DOW",IF($E130=5,(((SUMPRODUCT(($H$72:$H$95=$D130)*($G$72:$G$95=$C130)*(T$72:T$95))*(SUMPRODUCT(($H$15:$H$21=$H130)*(T$15:T$21)))))),(((SUMPRODUCT(($H$72:$H$95=$D130)*($G$72:$G$95=$C130)*(T$72:T$95)))-(SUMIFS(T$99:T$426,$C$99:$C$426,$C130,$D$99:$D$426,$D130,$E$99:$E$426,5)))*SUMPRODUCT(($H$9:$H$12=$E130)*(T$9:T$12)))*SUMPRODUCT(($H$24:$H$30=$H130)*(T$24:T$30))),VLOOKUP($E130&amp;$H130,$H$33:T$67,T$70,0)/SUM(T$33:T$60,IF(DAY(EOMONTH($G130,0))&lt;29,0,VLOOKUP(5&amp;TEXT(DATE(YEAR($G130),MONTH($G130),29),"ddd"),$H$33:T$67,T$70,0)),IF(DAY(EOMONTH($G130,0))&lt;30,0,VLOOKUP(5&amp;TEXT(DATE(YEAR($G130),MONTH($G130),30),"ddd"),$H$33:T$67,T$70,0)),IF(DAY(EOMONTH($G130,0))&lt;31,0,VLOOKUP(5&amp;TEXT(DATE(YEAR($G130),MONTH($G130),31),"ddd"),$H$33:T$67,T$70,0)))*SUMPRODUCT(($H$72:$H$95=$D130)*($G$72:$G$95=$C130)*(T$72:T$95))),"")</f>
        <v>122.69423723596323</v>
      </c>
      <c r="U130" s="139">
        <f>IFERROR(IF($I$69="DOW",IF($E130=5,(((SUMPRODUCT(($H$72:$H$95=$D130)*($G$72:$G$95=$C130)*(U$72:U$95))*(SUMPRODUCT(($H$15:$H$21=$H130)*(U$15:U$21)))))),(((SUMPRODUCT(($H$72:$H$95=$D130)*($G$72:$G$95=$C130)*(U$72:U$95)))-(SUMIFS(U$99:U$426,$C$99:$C$426,$C130,$D$99:$D$426,$D130,$E$99:$E$426,5)))*SUMPRODUCT(($H$9:$H$12=$E130)*(U$9:U$12)))*SUMPRODUCT(($H$24:$H$30=$H130)*(U$24:U$30))),VLOOKUP($E130&amp;$H130,$H$33:U$67,U$70,0)/SUM(U$33:U$60,IF(DAY(EOMONTH($G130,0))&lt;29,0,VLOOKUP(5&amp;TEXT(DATE(YEAR($G130),MONTH($G130),29),"ddd"),$H$33:U$67,U$70,0)),IF(DAY(EOMONTH($G130,0))&lt;30,0,VLOOKUP(5&amp;TEXT(DATE(YEAR($G130),MONTH($G130),30),"ddd"),$H$33:U$67,U$70,0)),IF(DAY(EOMONTH($G130,0))&lt;31,0,VLOOKUP(5&amp;TEXT(DATE(YEAR($G130),MONTH($G130),31),"ddd"),$H$33:U$67,U$70,0)))*SUMPRODUCT(($H$72:$H$95=$D130)*($G$72:$G$95=$C130)*(U$72:U$95))),"")</f>
        <v>24.428847435304011</v>
      </c>
      <c r="V130" s="139">
        <f>IFERROR(IF($I$69="DOW",IF($E130=5,(((SUMPRODUCT(($H$72:$H$95=$D130)*($G$72:$G$95=$C130)*(V$72:V$95))*(SUMPRODUCT(($H$15:$H$21=$H130)*(V$15:V$21)))))),(((SUMPRODUCT(($H$72:$H$95=$D130)*($G$72:$G$95=$C130)*(V$72:V$95)))-(SUMIFS(V$99:V$426,$C$99:$C$426,$C130,$D$99:$D$426,$D130,$E$99:$E$426,5)))*SUMPRODUCT(($H$9:$H$12=$E130)*(V$9:V$12)))*SUMPRODUCT(($H$24:$H$30=$H130)*(V$24:V$30))),VLOOKUP($E130&amp;$H130,$H$33:V$67,V$70,0)/SUM(V$33:V$60,IF(DAY(EOMONTH($G130,0))&lt;29,0,VLOOKUP(5&amp;TEXT(DATE(YEAR($G130),MONTH($G130),29),"ddd"),$H$33:V$67,V$70,0)),IF(DAY(EOMONTH($G130,0))&lt;30,0,VLOOKUP(5&amp;TEXT(DATE(YEAR($G130),MONTH($G130),30),"ddd"),$H$33:V$67,V$70,0)),IF(DAY(EOMONTH($G130,0))&lt;31,0,VLOOKUP(5&amp;TEXT(DATE(YEAR($G130),MONTH($G130),31),"ddd"),$H$33:V$67,V$70,0)))*SUMPRODUCT(($H$72:$H$95=$D130)*($G$72:$G$95=$C130)*(V$72:V$95))),"")</f>
        <v>75.691077878828906</v>
      </c>
      <c r="W130" s="139">
        <f>IFERROR(IF($I$69="DOW",IF($E130=5,(((SUMPRODUCT(($H$72:$H$95=$D130)*($G$72:$G$95=$C130)*(W$72:W$95))*(SUMPRODUCT(($H$15:$H$21=$H130)*(W$15:W$21)))))),(((SUMPRODUCT(($H$72:$H$95=$D130)*($G$72:$G$95=$C130)*(W$72:W$95)))-(SUMIFS(W$99:W$426,$C$99:$C$426,$C130,$D$99:$D$426,$D130,$E$99:$E$426,5)))*SUMPRODUCT(($H$9:$H$12=$E130)*(W$9:W$12)))*SUMPRODUCT(($H$24:$H$30=$H130)*(W$24:W$30))),VLOOKUP($E130&amp;$H130,$H$33:W$67,W$70,0)/SUM(W$33:W$60,IF(DAY(EOMONTH($G130,0))&lt;29,0,VLOOKUP(5&amp;TEXT(DATE(YEAR($G130),MONTH($G130),29),"ddd"),$H$33:W$67,W$70,0)),IF(DAY(EOMONTH($G130,0))&lt;30,0,VLOOKUP(5&amp;TEXT(DATE(YEAR($G130),MONTH($G130),30),"ddd"),$H$33:W$67,W$70,0)),IF(DAY(EOMONTH($G130,0))&lt;31,0,VLOOKUP(5&amp;TEXT(DATE(YEAR($G130),MONTH($G130),31),"ddd"),$H$33:W$67,W$70,0)))*SUMPRODUCT(($H$72:$H$95=$D130)*($G$72:$G$95=$C130)*(W$72:W$95))),"")</f>
        <v>553.78511316274296</v>
      </c>
      <c r="X130" s="139">
        <f>IFERROR(IF($I$69="DOW",IF($E130=5,(((SUMPRODUCT(($H$72:$H$95=$D130)*($G$72:$G$95=$C130)*(X$72:X$95))*(SUMPRODUCT(($H$15:$H$21=$H130)*(X$15:X$21)))))),(((SUMPRODUCT(($H$72:$H$95=$D130)*($G$72:$G$95=$C130)*(X$72:X$95)))-(SUMIFS(X$99:X$426,$C$99:$C$426,$C130,$D$99:$D$426,$D130,$E$99:$E$426,5)))*SUMPRODUCT(($H$9:$H$12=$E130)*(X$9:X$12)))*SUMPRODUCT(($H$24:$H$30=$H130)*(X$24:X$30))),VLOOKUP($E130&amp;$H130,$H$33:X$67,X$70,0)/SUM(X$33:X$60,IF(DAY(EOMONTH($G130,0))&lt;29,0,VLOOKUP(5&amp;TEXT(DATE(YEAR($G130),MONTH($G130),29),"ddd"),$H$33:X$67,X$70,0)),IF(DAY(EOMONTH($G130,0))&lt;30,0,VLOOKUP(5&amp;TEXT(DATE(YEAR($G130),MONTH($G130),30),"ddd"),$H$33:X$67,X$70,0)),IF(DAY(EOMONTH($G130,0))&lt;31,0,VLOOKUP(5&amp;TEXT(DATE(YEAR($G130),MONTH($G130),31),"ddd"),$H$33:X$67,X$70,0)))*SUMPRODUCT(($H$72:$H$95=$D130)*($G$72:$G$95=$C130)*(X$72:X$95))),"")</f>
        <v>126.83340081208762</v>
      </c>
      <c r="Y130" s="139" t="str">
        <f>IFERROR(IF($I$69="DOW",IF($E130=5,(((SUMPRODUCT(($H$72:$H$95=$D130)*($G$72:$G$95=$C130)*(Y$72:Y$95))*(SUMPRODUCT(($H$15:$H$21=$H130)*(Y$15:Y$21)))))),(((SUMPRODUCT(($H$72:$H$95=$D130)*($G$72:$G$95=$C130)*(Y$72:Y$95)))-(SUMIFS(Y$99:Y$426,$C$99:$C$426,$C130,$D$99:$D$426,$D130,$E$99:$E$426,5)))*SUMPRODUCT(($H$9:$H$12=$E130)*(Y$9:Y$12)))*SUMPRODUCT(($H$24:$H$30=$H130)*(Y$24:Y$30))),VLOOKUP($E130&amp;$H130,$H$33:Y$67,Y$70,0)/SUM(Y$33:Y$60,IF(DAY(EOMONTH($G130,0))&lt;29,0,VLOOKUP(5&amp;TEXT(DATE(YEAR($G130),MONTH($G130),29),"ddd"),$H$33:Y$67,Y$70,0)),IF(DAY(EOMONTH($G130,0))&lt;30,0,VLOOKUP(5&amp;TEXT(DATE(YEAR($G130),MONTH($G130),30),"ddd"),$H$33:Y$67,Y$70,0)),IF(DAY(EOMONTH($G130,0))&lt;31,0,VLOOKUP(5&amp;TEXT(DATE(YEAR($G130),MONTH($G130),31),"ddd"),$H$33:Y$67,Y$70,0)))*SUMPRODUCT(($H$72:$H$95=$D130)*($G$72:$G$95=$C130)*(Y$72:Y$95))),"")</f>
        <v/>
      </c>
      <c r="Z130" s="139" t="str">
        <f>IFERROR(IF($I$69="DOW",IF($E130=5,(((SUMPRODUCT(($H$72:$H$95=$D130)*($G$72:$G$95=$C130)*(Z$72:Z$95))*(SUMPRODUCT(($H$15:$H$21=$H130)*(Z$15:Z$21)))))),(((SUMPRODUCT(($H$72:$H$95=$D130)*($G$72:$G$95=$C130)*(Z$72:Z$95)))-(SUMIFS(Z$99:Z$426,$C$99:$C$426,$C130,$D$99:$D$426,$D130,$E$99:$E$426,5)))*SUMPRODUCT(($H$9:$H$12=$E130)*(Z$9:Z$12)))*SUMPRODUCT(($H$24:$H$30=$H130)*(Z$24:Z$30))),VLOOKUP($E130&amp;$H130,$H$33:Z$67,Z$70,0)/SUM(Z$33:Z$60,IF(DAY(EOMONTH($G130,0))&lt;29,0,VLOOKUP(5&amp;TEXT(DATE(YEAR($G130),MONTH($G130),29),"ddd"),$H$33:Z$67,Z$70,0)),IF(DAY(EOMONTH($G130,0))&lt;30,0,VLOOKUP(5&amp;TEXT(DATE(YEAR($G130),MONTH($G130),30),"ddd"),$H$33:Z$67,Z$70,0)),IF(DAY(EOMONTH($G130,0))&lt;31,0,VLOOKUP(5&amp;TEXT(DATE(YEAR($G130),MONTH($G130),31),"ddd"),$H$33:Z$67,Z$70,0)))*SUMPRODUCT(($H$72:$H$95=$D130)*($G$72:$G$95=$C130)*(Z$72:Z$95))),"")</f>
        <v/>
      </c>
      <c r="AA130" s="139" t="str">
        <f>IFERROR(IF($I$69="DOW",IF($E130=5,(((SUMPRODUCT(($H$72:$H$95=$D130)*($G$72:$G$95=$C130)*(AA$72:AA$95))*(SUMPRODUCT(($H$15:$H$21=$H130)*(AA$15:AA$21)))))),(((SUMPRODUCT(($H$72:$H$95=$D130)*($G$72:$G$95=$C130)*(AA$72:AA$95)))-(SUMIFS(AA$99:AA$426,$C$99:$C$426,$C130,$D$99:$D$426,$D130,$E$99:$E$426,5)))*SUMPRODUCT(($H$9:$H$12=$E130)*(AA$9:AA$12)))*SUMPRODUCT(($H$24:$H$30=$H130)*(AA$24:AA$30))),VLOOKUP($E130&amp;$H130,$H$33:AA$67,AA$70,0)/SUM(AA$33:AA$60,IF(DAY(EOMONTH($G130,0))&lt;29,0,VLOOKUP(5&amp;TEXT(DATE(YEAR($G130),MONTH($G130),29),"ddd"),$H$33:AA$67,AA$70,0)),IF(DAY(EOMONTH($G130,0))&lt;30,0,VLOOKUP(5&amp;TEXT(DATE(YEAR($G130),MONTH($G130),30),"ddd"),$H$33:AA$67,AA$70,0)),IF(DAY(EOMONTH($G130,0))&lt;31,0,VLOOKUP(5&amp;TEXT(DATE(YEAR($G130),MONTH($G130),31),"ddd"),$H$33:AA$67,AA$70,0)))*SUMPRODUCT(($H$72:$H$95=$D130)*($G$72:$G$95=$C130)*(AA$72:AA$95))),"")</f>
        <v/>
      </c>
      <c r="AB130" s="139" t="str">
        <f>IFERROR(IF($I$69="DOW",IF($E130=5,(((SUMPRODUCT(($H$72:$H$95=$D130)*($G$72:$G$95=$C130)*(AB$72:AB$95))*(SUMPRODUCT(($H$15:$H$21=$H130)*(AB$15:AB$21)))))),(((SUMPRODUCT(($H$72:$H$95=$D130)*($G$72:$G$95=$C130)*(AB$72:AB$95)))-(SUMIFS(AB$99:AB$426,$C$99:$C$426,$C130,$D$99:$D$426,$D130,$E$99:$E$426,5)))*SUMPRODUCT(($H$9:$H$12=$E130)*(AB$9:AB$12)))*SUMPRODUCT(($H$24:$H$30=$H130)*(AB$24:AB$30))),VLOOKUP($E130&amp;$H130,$H$33:AB$67,AB$70,0)/SUM(AB$33:AB$60,IF(DAY(EOMONTH($G130,0))&lt;29,0,VLOOKUP(5&amp;TEXT(DATE(YEAR($G130),MONTH($G130),29),"ddd"),$H$33:AB$67,AB$70,0)),IF(DAY(EOMONTH($G130,0))&lt;30,0,VLOOKUP(5&amp;TEXT(DATE(YEAR($G130),MONTH($G130),30),"ddd"),$H$33:AB$67,AB$70,0)),IF(DAY(EOMONTH($G130,0))&lt;31,0,VLOOKUP(5&amp;TEXT(DATE(YEAR($G130),MONTH($G130),31),"ddd"),$H$33:AB$67,AB$70,0)))*SUMPRODUCT(($H$72:$H$95=$D130)*($G$72:$G$95=$C130)*(AB$72:AB$95))),"")</f>
        <v/>
      </c>
      <c r="AC130" s="236"/>
      <c r="AE130" s="205"/>
      <c r="AF130" s="139"/>
      <c r="AG130" s="139"/>
      <c r="AH130" s="139"/>
      <c r="AI130" s="139"/>
      <c r="AJ130" s="139"/>
      <c r="AK130" s="139"/>
      <c r="AL130" s="139"/>
      <c r="AM130" s="139"/>
      <c r="AN130" s="139"/>
      <c r="AO130" s="139"/>
      <c r="AP130" s="139"/>
      <c r="AQ130" s="139"/>
      <c r="AR130" s="139"/>
      <c r="AS130" s="139"/>
      <c r="AT130" s="139"/>
      <c r="AU130" s="139"/>
      <c r="AV130" s="139"/>
      <c r="AW130" s="139"/>
      <c r="AX130" s="139"/>
      <c r="AY130" s="236"/>
      <c r="BA130" s="209">
        <f t="shared" si="23"/>
        <v>234.69768965692381</v>
      </c>
      <c r="BB130" s="180">
        <f t="shared" si="24"/>
        <v>248.68592658207274</v>
      </c>
      <c r="BC130" s="180">
        <f t="shared" si="25"/>
        <v>124.5426244532281</v>
      </c>
      <c r="BD130" s="180">
        <f t="shared" si="26"/>
        <v>36.060790165810587</v>
      </c>
      <c r="BE130" s="180">
        <f t="shared" si="27"/>
        <v>551.36036443990145</v>
      </c>
      <c r="BF130" s="180">
        <f t="shared" si="28"/>
        <v>0</v>
      </c>
      <c r="BG130" s="180">
        <f t="shared" si="29"/>
        <v>0</v>
      </c>
      <c r="BH130" s="180">
        <f t="shared" si="30"/>
        <v>3772.0001563717783</v>
      </c>
      <c r="BI130" s="180">
        <f t="shared" si="31"/>
        <v>2466.8790645398353</v>
      </c>
      <c r="BJ130" s="180">
        <f t="shared" si="67"/>
        <v>0</v>
      </c>
      <c r="BK130" s="180">
        <f t="shared" si="32"/>
        <v>60.82357271330806</v>
      </c>
      <c r="BL130" s="180">
        <f t="shared" si="33"/>
        <v>122.69423723596323</v>
      </c>
      <c r="BM130" s="180">
        <f t="shared" si="34"/>
        <v>24.428847435304011</v>
      </c>
      <c r="BN130" s="180">
        <f t="shared" si="35"/>
        <v>75.691077878828906</v>
      </c>
      <c r="BO130" s="180">
        <f t="shared" si="36"/>
        <v>553.78511316274296</v>
      </c>
      <c r="BP130" s="180">
        <f t="shared" si="37"/>
        <v>126.83340081208762</v>
      </c>
      <c r="BQ130" s="180">
        <f t="shared" si="38"/>
        <v>0</v>
      </c>
      <c r="BR130" s="180">
        <f t="shared" si="39"/>
        <v>0</v>
      </c>
      <c r="BS130" s="180">
        <f t="shared" si="40"/>
        <v>0</v>
      </c>
      <c r="BT130" s="180">
        <f t="shared" si="41"/>
        <v>0</v>
      </c>
      <c r="BV130" s="214">
        <f t="shared" si="68"/>
        <v>42675</v>
      </c>
      <c r="BW130" s="175" t="str">
        <f t="shared" si="69"/>
        <v>Nov</v>
      </c>
      <c r="BX130" s="175">
        <f t="shared" si="70"/>
        <v>2016</v>
      </c>
      <c r="BY130" s="176">
        <f t="shared" si="42"/>
        <v>234.69768965692379</v>
      </c>
      <c r="BZ130" s="176">
        <f t="shared" si="43"/>
        <v>248.68592658207265</v>
      </c>
      <c r="CA130" s="176">
        <f t="shared" si="44"/>
        <v>124.5426244532281</v>
      </c>
      <c r="CB130" s="176">
        <f t="shared" si="45"/>
        <v>36.060790165810573</v>
      </c>
      <c r="CC130" s="176">
        <f t="shared" si="46"/>
        <v>551.36036443990145</v>
      </c>
      <c r="CD130" s="176">
        <f t="shared" si="47"/>
        <v>0</v>
      </c>
      <c r="CE130" s="176">
        <f t="shared" si="48"/>
        <v>0</v>
      </c>
      <c r="CF130" s="176">
        <f t="shared" si="49"/>
        <v>3772.0001563717778</v>
      </c>
      <c r="CG130" s="176">
        <f t="shared" si="50"/>
        <v>2466.8790645398353</v>
      </c>
      <c r="CH130" s="176">
        <f t="shared" si="51"/>
        <v>0</v>
      </c>
      <c r="CI130" s="176">
        <f t="shared" si="52"/>
        <v>60.823572713308039</v>
      </c>
      <c r="CJ130" s="176">
        <f t="shared" si="53"/>
        <v>122.69423723596326</v>
      </c>
      <c r="CK130" s="176">
        <f t="shared" si="54"/>
        <v>24.428847435304014</v>
      </c>
      <c r="CL130" s="176">
        <f t="shared" si="55"/>
        <v>75.691077878828906</v>
      </c>
      <c r="CM130" s="176">
        <f t="shared" si="56"/>
        <v>553.78511316274307</v>
      </c>
      <c r="CN130" s="176">
        <f t="shared" si="57"/>
        <v>126.83340081208765</v>
      </c>
      <c r="CO130" s="176">
        <f t="shared" si="58"/>
        <v>0</v>
      </c>
      <c r="CP130" s="176">
        <f t="shared" si="59"/>
        <v>0</v>
      </c>
      <c r="CQ130" s="176">
        <f t="shared" si="60"/>
        <v>0</v>
      </c>
      <c r="CR130" s="215">
        <f t="shared" si="61"/>
        <v>0</v>
      </c>
    </row>
    <row r="131" spans="2:96" outlineLevel="1" x14ac:dyDescent="0.25">
      <c r="B131" s="197">
        <f t="shared" si="62"/>
        <v>42676</v>
      </c>
      <c r="C131" s="108">
        <f t="shared" si="72"/>
        <v>2016</v>
      </c>
      <c r="D131" s="109" t="str">
        <f t="shared" si="73"/>
        <v>Nov</v>
      </c>
      <c r="E131" s="109">
        <f t="shared" si="74"/>
        <v>1</v>
      </c>
      <c r="F131" s="109">
        <f t="shared" si="65"/>
        <v>45</v>
      </c>
      <c r="G131" s="110">
        <f t="shared" si="71"/>
        <v>42676</v>
      </c>
      <c r="H131" s="109" t="str">
        <f t="shared" si="75"/>
        <v>Wed</v>
      </c>
      <c r="I131" s="139">
        <f>IFERROR(IF($I$69="DOW",IF($E131=5,(((SUMPRODUCT(($H$72:$H$95=$D131)*($G$72:$G$95=$C131)*(I$72:I$95))*(SUMPRODUCT(($H$15:$H$21=$H131)*(I$15:I$21)))))),(((SUMPRODUCT(($H$72:$H$95=$D131)*($G$72:$G$95=$C131)*(I$72:I$95)))-(SUMIFS(I$99:I$426,$C$99:$C$426,$C131,$D$99:$D$426,$D131,$E$99:$E$426,5)))*SUMPRODUCT(($H$9:$H$12=$E131)*(I$9:I$12)))*SUMPRODUCT(($H$24:$H$30=$H131)*(I$24:I$30))),VLOOKUP($E131&amp;$H131,$H$33:I$67,I$70,0)/SUM(I$33:I$60,IF(DAY(EOMONTH($G131,0))&lt;29,0,VLOOKUP(5&amp;TEXT(DATE(YEAR($G131),MONTH($G131),29),"ddd"),$H$33:I$67,I$70,0)),IF(DAY(EOMONTH($G131,0))&lt;30,0,VLOOKUP(5&amp;TEXT(DATE(YEAR($G131),MONTH($G131),30),"ddd"),$H$33:I$67,I$70,0)),IF(DAY(EOMONTH($G131,0))&lt;31,0,VLOOKUP(5&amp;TEXT(DATE(YEAR($G131),MONTH($G131),31),"ddd"),$H$33:I$67,I$70,0)))*SUMPRODUCT(($H$72:$H$95=$D131)*($G$72:$G$95=$C131)*(I$72:I$95))),"")</f>
        <v>231.65272015368558</v>
      </c>
      <c r="J131" s="139">
        <f>IFERROR(IF($I$69="DOW",IF($E131=5,(((SUMPRODUCT(($H$72:$H$95=$D131)*($G$72:$G$95=$C131)*(J$72:J$95))*(SUMPRODUCT(($H$15:$H$21=$H131)*(J$15:J$21)))))),(((SUMPRODUCT(($H$72:$H$95=$D131)*($G$72:$G$95=$C131)*(J$72:J$95)))-(SUMIFS(J$99:J$426,$C$99:$C$426,$C131,$D$99:$D$426,$D131,$E$99:$E$426,5)))*SUMPRODUCT(($H$9:$H$12=$E131)*(J$9:J$12)))*SUMPRODUCT(($H$24:$H$30=$H131)*(J$24:J$30))),VLOOKUP($E131&amp;$H131,$H$33:J$67,J$70,0)/SUM(J$33:J$60,IF(DAY(EOMONTH($G131,0))&lt;29,0,VLOOKUP(5&amp;TEXT(DATE(YEAR($G131),MONTH($G131),29),"ddd"),$H$33:J$67,J$70,0)),IF(DAY(EOMONTH($G131,0))&lt;30,0,VLOOKUP(5&amp;TEXT(DATE(YEAR($G131),MONTH($G131),30),"ddd"),$H$33:J$67,J$70,0)),IF(DAY(EOMONTH($G131,0))&lt;31,0,VLOOKUP(5&amp;TEXT(DATE(YEAR($G131),MONTH($G131),31),"ddd"),$H$33:J$67,J$70,0)))*SUMPRODUCT(($H$72:$H$95=$D131)*($G$72:$G$95=$C131)*(J$72:J$95))),"")</f>
        <v>230.68771957416027</v>
      </c>
      <c r="K131" s="139">
        <f>IFERROR(IF($I$69="DOW",IF($E131=5,(((SUMPRODUCT(($H$72:$H$95=$D131)*($G$72:$G$95=$C131)*(K$72:K$95))*(SUMPRODUCT(($H$15:$H$21=$H131)*(K$15:K$21)))))),(((SUMPRODUCT(($H$72:$H$95=$D131)*($G$72:$G$95=$C131)*(K$72:K$95)))-(SUMIFS(K$99:K$426,$C$99:$C$426,$C131,$D$99:$D$426,$D131,$E$99:$E$426,5)))*SUMPRODUCT(($H$9:$H$12=$E131)*(K$9:K$12)))*SUMPRODUCT(($H$24:$H$30=$H131)*(K$24:K$30))),VLOOKUP($E131&amp;$H131,$H$33:K$67,K$70,0)/SUM(K$33:K$60,IF(DAY(EOMONTH($G131,0))&lt;29,0,VLOOKUP(5&amp;TEXT(DATE(YEAR($G131),MONTH($G131),29),"ddd"),$H$33:K$67,K$70,0)),IF(DAY(EOMONTH($G131,0))&lt;30,0,VLOOKUP(5&amp;TEXT(DATE(YEAR($G131),MONTH($G131),30),"ddd"),$H$33:K$67,K$70,0)),IF(DAY(EOMONTH($G131,0))&lt;31,0,VLOOKUP(5&amp;TEXT(DATE(YEAR($G131),MONTH($G131),31),"ddd"),$H$33:K$67,K$70,0)))*SUMPRODUCT(($H$72:$H$95=$D131)*($G$72:$G$95=$C131)*(K$72:K$95))),"")</f>
        <v>122.1776550388383</v>
      </c>
      <c r="L131" s="139">
        <f>IFERROR(IF($I$69="DOW",IF($E131=5,(((SUMPRODUCT(($H$72:$H$95=$D131)*($G$72:$G$95=$C131)*(L$72:L$95))*(SUMPRODUCT(($H$15:$H$21=$H131)*(L$15:L$21)))))),(((SUMPRODUCT(($H$72:$H$95=$D131)*($G$72:$G$95=$C131)*(L$72:L$95)))-(SUMIFS(L$99:L$426,$C$99:$C$426,$C131,$D$99:$D$426,$D131,$E$99:$E$426,5)))*SUMPRODUCT(($H$9:$H$12=$E131)*(L$9:L$12)))*SUMPRODUCT(($H$24:$H$30=$H131)*(L$24:L$30))),VLOOKUP($E131&amp;$H131,$H$33:L$67,L$70,0)/SUM(L$33:L$60,IF(DAY(EOMONTH($G131,0))&lt;29,0,VLOOKUP(5&amp;TEXT(DATE(YEAR($G131),MONTH($G131),29),"ddd"),$H$33:L$67,L$70,0)),IF(DAY(EOMONTH($G131,0))&lt;30,0,VLOOKUP(5&amp;TEXT(DATE(YEAR($G131),MONTH($G131),30),"ddd"),$H$33:L$67,L$70,0)),IF(DAY(EOMONTH($G131,0))&lt;31,0,VLOOKUP(5&amp;TEXT(DATE(YEAR($G131),MONTH($G131),31),"ddd"),$H$33:L$67,L$70,0)))*SUMPRODUCT(($H$72:$H$95=$D131)*($G$72:$G$95=$C131)*(L$72:L$95))),"")</f>
        <v>28.589525802211092</v>
      </c>
      <c r="M131" s="139">
        <f>IFERROR(IF($I$69="DOW",IF($E131=5,(((SUMPRODUCT(($H$72:$H$95=$D131)*($G$72:$G$95=$C131)*(M$72:M$95))*(SUMPRODUCT(($H$15:$H$21=$H131)*(M$15:M$21)))))),(((SUMPRODUCT(($H$72:$H$95=$D131)*($G$72:$G$95=$C131)*(M$72:M$95)))-(SUMIFS(M$99:M$426,$C$99:$C$426,$C131,$D$99:$D$426,$D131,$E$99:$E$426,5)))*SUMPRODUCT(($H$9:$H$12=$E131)*(M$9:M$12)))*SUMPRODUCT(($H$24:$H$30=$H131)*(M$24:M$30))),VLOOKUP($E131&amp;$H131,$H$33:M$67,M$70,0)/SUM(M$33:M$60,IF(DAY(EOMONTH($G131,0))&lt;29,0,VLOOKUP(5&amp;TEXT(DATE(YEAR($G131),MONTH($G131),29),"ddd"),$H$33:M$67,M$70,0)),IF(DAY(EOMONTH($G131,0))&lt;30,0,VLOOKUP(5&amp;TEXT(DATE(YEAR($G131),MONTH($G131),30),"ddd"),$H$33:M$67,M$70,0)),IF(DAY(EOMONTH($G131,0))&lt;31,0,VLOOKUP(5&amp;TEXT(DATE(YEAR($G131),MONTH($G131),31),"ddd"),$H$33:M$67,M$70,0)))*SUMPRODUCT(($H$72:$H$95=$D131)*($G$72:$G$95=$C131)*(M$72:M$95))),"")</f>
        <v>532.13433922530464</v>
      </c>
      <c r="N131" s="139">
        <f>IFERROR(IF($I$69="DOW",IF($E131=5,(((SUMPRODUCT(($H$72:$H$95=$D131)*($G$72:$G$95=$C131)*(N$72:N$95))*(SUMPRODUCT(($H$15:$H$21=$H131)*(N$15:N$21)))))),(((SUMPRODUCT(($H$72:$H$95=$D131)*($G$72:$G$95=$C131)*(N$72:N$95)))-(SUMIFS(N$99:N$426,$C$99:$C$426,$C131,$D$99:$D$426,$D131,$E$99:$E$426,5)))*SUMPRODUCT(($H$9:$H$12=$E131)*(N$9:N$12)))*SUMPRODUCT(($H$24:$H$30=$H131)*(N$24:N$30))),VLOOKUP($E131&amp;$H131,$H$33:N$67,N$70,0)/SUM(N$33:N$60,IF(DAY(EOMONTH($G131,0))&lt;29,0,VLOOKUP(5&amp;TEXT(DATE(YEAR($G131),MONTH($G131),29),"ddd"),$H$33:N$67,N$70,0)),IF(DAY(EOMONTH($G131,0))&lt;30,0,VLOOKUP(5&amp;TEXT(DATE(YEAR($G131),MONTH($G131),30),"ddd"),$H$33:N$67,N$70,0)),IF(DAY(EOMONTH($G131,0))&lt;31,0,VLOOKUP(5&amp;TEXT(DATE(YEAR($G131),MONTH($G131),31),"ddd"),$H$33:N$67,N$70,0)))*SUMPRODUCT(($H$72:$H$95=$D131)*($G$72:$G$95=$C131)*(N$72:N$95))),"")</f>
        <v>0</v>
      </c>
      <c r="O131" s="139">
        <f>IFERROR(IF($I$69="DOW",IF($E131=5,(((SUMPRODUCT(($H$72:$H$95=$D131)*($G$72:$G$95=$C131)*(O$72:O$95))*(SUMPRODUCT(($H$15:$H$21=$H131)*(O$15:O$21)))))),(((SUMPRODUCT(($H$72:$H$95=$D131)*($G$72:$G$95=$C131)*(O$72:O$95)))-(SUMIFS(O$99:O$426,$C$99:$C$426,$C131,$D$99:$D$426,$D131,$E$99:$E$426,5)))*SUMPRODUCT(($H$9:$H$12=$E131)*(O$9:O$12)))*SUMPRODUCT(($H$24:$H$30=$H131)*(O$24:O$30))),VLOOKUP($E131&amp;$H131,$H$33:O$67,O$70,0)/SUM(O$33:O$60,IF(DAY(EOMONTH($G131,0))&lt;29,0,VLOOKUP(5&amp;TEXT(DATE(YEAR($G131),MONTH($G131),29),"ddd"),$H$33:O$67,O$70,0)),IF(DAY(EOMONTH($G131,0))&lt;30,0,VLOOKUP(5&amp;TEXT(DATE(YEAR($G131),MONTH($G131),30),"ddd"),$H$33:O$67,O$70,0)),IF(DAY(EOMONTH($G131,0))&lt;31,0,VLOOKUP(5&amp;TEXT(DATE(YEAR($G131),MONTH($G131),31),"ddd"),$H$33:O$67,O$70,0)))*SUMPRODUCT(($H$72:$H$95=$D131)*($G$72:$G$95=$C131)*(O$72:O$95))),"")</f>
        <v>0</v>
      </c>
      <c r="P131" s="139">
        <f>IFERROR(IF($I$69="DOW",IF($E131=5,(((SUMPRODUCT(($H$72:$H$95=$D131)*($G$72:$G$95=$C131)*(P$72:P$95))*(SUMPRODUCT(($H$15:$H$21=$H131)*(P$15:P$21)))))),(((SUMPRODUCT(($H$72:$H$95=$D131)*($G$72:$G$95=$C131)*(P$72:P$95)))-(SUMIFS(P$99:P$426,$C$99:$C$426,$C131,$D$99:$D$426,$D131,$E$99:$E$426,5)))*SUMPRODUCT(($H$9:$H$12=$E131)*(P$9:P$12)))*SUMPRODUCT(($H$24:$H$30=$H131)*(P$24:P$30))),VLOOKUP($E131&amp;$H131,$H$33:P$67,P$70,0)/SUM(P$33:P$60,IF(DAY(EOMONTH($G131,0))&lt;29,0,VLOOKUP(5&amp;TEXT(DATE(YEAR($G131),MONTH($G131),29),"ddd"),$H$33:P$67,P$70,0)),IF(DAY(EOMONTH($G131,0))&lt;30,0,VLOOKUP(5&amp;TEXT(DATE(YEAR($G131),MONTH($G131),30),"ddd"),$H$33:P$67,P$70,0)),IF(DAY(EOMONTH($G131,0))&lt;31,0,VLOOKUP(5&amp;TEXT(DATE(YEAR($G131),MONTH($G131),31),"ddd"),$H$33:P$67,P$70,0)))*SUMPRODUCT(($H$72:$H$95=$D131)*($G$72:$G$95=$C131)*(P$72:P$95))),"")</f>
        <v>3575.6232011824477</v>
      </c>
      <c r="Q131" s="139">
        <f>IFERROR(IF($I$69="DOW",IF($E131=5,(((SUMPRODUCT(($H$72:$H$95=$D131)*($G$72:$G$95=$C131)*(Q$72:Q$95))*(SUMPRODUCT(($H$15:$H$21=$H131)*(Q$15:Q$21)))))),(((SUMPRODUCT(($H$72:$H$95=$D131)*($G$72:$G$95=$C131)*(Q$72:Q$95)))-(SUMIFS(Q$99:Q$426,$C$99:$C$426,$C131,$D$99:$D$426,$D131,$E$99:$E$426,5)))*SUMPRODUCT(($H$9:$H$12=$E131)*(Q$9:Q$12)))*SUMPRODUCT(($H$24:$H$30=$H131)*(Q$24:Q$30))),VLOOKUP($E131&amp;$H131,$H$33:Q$67,Q$70,0)/SUM(Q$33:Q$60,IF(DAY(EOMONTH($G131,0))&lt;29,0,VLOOKUP(5&amp;TEXT(DATE(YEAR($G131),MONTH($G131),29),"ddd"),$H$33:Q$67,Q$70,0)),IF(DAY(EOMONTH($G131,0))&lt;30,0,VLOOKUP(5&amp;TEXT(DATE(YEAR($G131),MONTH($G131),30),"ddd"),$H$33:Q$67,Q$70,0)),IF(DAY(EOMONTH($G131,0))&lt;31,0,VLOOKUP(5&amp;TEXT(DATE(YEAR($G131),MONTH($G131),31),"ddd"),$H$33:Q$67,Q$70,0)))*SUMPRODUCT(($H$72:$H$95=$D131)*($G$72:$G$95=$C131)*(Q$72:Q$95))),"")</f>
        <v>2374.7937389248368</v>
      </c>
      <c r="R131" s="139">
        <f>IFERROR(IF($I$69="DOW",IF($E131=5,(((SUMPRODUCT(($H$72:$H$95=$D131)*($G$72:$G$95=$C131)*(R$72:R$95))*(SUMPRODUCT(($H$15:$H$21=$H131)*(R$15:R$21)))))),(((SUMPRODUCT(($H$72:$H$95=$D131)*($G$72:$G$95=$C131)*(R$72:R$95)))-(SUMIFS(R$99:R$426,$C$99:$C$426,$C131,$D$99:$D$426,$D131,$E$99:$E$426,5)))*SUMPRODUCT(($H$9:$H$12=$E131)*(R$9:R$12)))*SUMPRODUCT(($H$24:$H$30=$H131)*(R$24:R$30))),VLOOKUP($E131&amp;$H131,$H$33:R$67,R$70,0)/SUM(R$33:R$60,IF(DAY(EOMONTH($G131,0))&lt;29,0,VLOOKUP(5&amp;TEXT(DATE(YEAR($G131),MONTH($G131),29),"ddd"),$H$33:R$67,R$70,0)),IF(DAY(EOMONTH($G131,0))&lt;30,0,VLOOKUP(5&amp;TEXT(DATE(YEAR($G131),MONTH($G131),30),"ddd"),$H$33:R$67,R$70,0)),IF(DAY(EOMONTH($G131,0))&lt;31,0,VLOOKUP(5&amp;TEXT(DATE(YEAR($G131),MONTH($G131),31),"ddd"),$H$33:R$67,R$70,0)))*SUMPRODUCT(($H$72:$H$95=$D131)*($G$72:$G$95=$C131)*(R$72:R$95))),"")</f>
        <v>0</v>
      </c>
      <c r="S131" s="139">
        <f>IFERROR(IF($I$69="DOW",IF($E131=5,(((SUMPRODUCT(($H$72:$H$95=$D131)*($G$72:$G$95=$C131)*(S$72:S$95))*(SUMPRODUCT(($H$15:$H$21=$H131)*(S$15:S$21)))))),(((SUMPRODUCT(($H$72:$H$95=$D131)*($G$72:$G$95=$C131)*(S$72:S$95)))-(SUMIFS(S$99:S$426,$C$99:$C$426,$C131,$D$99:$D$426,$D131,$E$99:$E$426,5)))*SUMPRODUCT(($H$9:$H$12=$E131)*(S$9:S$12)))*SUMPRODUCT(($H$24:$H$30=$H131)*(S$24:S$30))),VLOOKUP($E131&amp;$H131,$H$33:S$67,S$70,0)/SUM(S$33:S$60,IF(DAY(EOMONTH($G131,0))&lt;29,0,VLOOKUP(5&amp;TEXT(DATE(YEAR($G131),MONTH($G131),29),"ddd"),$H$33:S$67,S$70,0)),IF(DAY(EOMONTH($G131,0))&lt;30,0,VLOOKUP(5&amp;TEXT(DATE(YEAR($G131),MONTH($G131),30),"ddd"),$H$33:S$67,S$70,0)),IF(DAY(EOMONTH($G131,0))&lt;31,0,VLOOKUP(5&amp;TEXT(DATE(YEAR($G131),MONTH($G131),31),"ddd"),$H$33:S$67,S$70,0)))*SUMPRODUCT(($H$72:$H$95=$D131)*($G$72:$G$95=$C131)*(S$72:S$95))),"")</f>
        <v>72.566213323744662</v>
      </c>
      <c r="T131" s="139">
        <f>IFERROR(IF($I$69="DOW",IF($E131=5,(((SUMPRODUCT(($H$72:$H$95=$D131)*($G$72:$G$95=$C131)*(T$72:T$95))*(SUMPRODUCT(($H$15:$H$21=$H131)*(T$15:T$21)))))),(((SUMPRODUCT(($H$72:$H$95=$D131)*($G$72:$G$95=$C131)*(T$72:T$95)))-(SUMIFS(T$99:T$426,$C$99:$C$426,$C131,$D$99:$D$426,$D131,$E$99:$E$426,5)))*SUMPRODUCT(($H$9:$H$12=$E131)*(T$9:T$12)))*SUMPRODUCT(($H$24:$H$30=$H131)*(T$24:T$30))),VLOOKUP($E131&amp;$H131,$H$33:T$67,T$70,0)/SUM(T$33:T$60,IF(DAY(EOMONTH($G131,0))&lt;29,0,VLOOKUP(5&amp;TEXT(DATE(YEAR($G131),MONTH($G131),29),"ddd"),$H$33:T$67,T$70,0)),IF(DAY(EOMONTH($G131,0))&lt;30,0,VLOOKUP(5&amp;TEXT(DATE(YEAR($G131),MONTH($G131),30),"ddd"),$H$33:T$67,T$70,0)),IF(DAY(EOMONTH($G131,0))&lt;31,0,VLOOKUP(5&amp;TEXT(DATE(YEAR($G131),MONTH($G131),31),"ddd"),$H$33:T$67,T$70,0)))*SUMPRODUCT(($H$72:$H$95=$D131)*($G$72:$G$95=$C131)*(T$72:T$95))),"")</f>
        <v>130.31786797117155</v>
      </c>
      <c r="U131" s="139">
        <f>IFERROR(IF($I$69="DOW",IF($E131=5,(((SUMPRODUCT(($H$72:$H$95=$D131)*($G$72:$G$95=$C131)*(U$72:U$95))*(SUMPRODUCT(($H$15:$H$21=$H131)*(U$15:U$21)))))),(((SUMPRODUCT(($H$72:$H$95=$D131)*($G$72:$G$95=$C131)*(U$72:U$95)))-(SUMIFS(U$99:U$426,$C$99:$C$426,$C131,$D$99:$D$426,$D131,$E$99:$E$426,5)))*SUMPRODUCT(($H$9:$H$12=$E131)*(U$9:U$12)))*SUMPRODUCT(($H$24:$H$30=$H131)*(U$24:U$30))),VLOOKUP($E131&amp;$H131,$H$33:U$67,U$70,0)/SUM(U$33:U$60,IF(DAY(EOMONTH($G131,0))&lt;29,0,VLOOKUP(5&amp;TEXT(DATE(YEAR($G131),MONTH($G131),29),"ddd"),$H$33:U$67,U$70,0)),IF(DAY(EOMONTH($G131,0))&lt;30,0,VLOOKUP(5&amp;TEXT(DATE(YEAR($G131),MONTH($G131),30),"ddd"),$H$33:U$67,U$70,0)),IF(DAY(EOMONTH($G131,0))&lt;31,0,VLOOKUP(5&amp;TEXT(DATE(YEAR($G131),MONTH($G131),31),"ddd"),$H$33:U$67,U$70,0)))*SUMPRODUCT(($H$72:$H$95=$D131)*($G$72:$G$95=$C131)*(U$72:U$95))),"")</f>
        <v>24.199604274253119</v>
      </c>
      <c r="V131" s="139">
        <f>IFERROR(IF($I$69="DOW",IF($E131=5,(((SUMPRODUCT(($H$72:$H$95=$D131)*($G$72:$G$95=$C131)*(V$72:V$95))*(SUMPRODUCT(($H$15:$H$21=$H131)*(V$15:V$21)))))),(((SUMPRODUCT(($H$72:$H$95=$D131)*($G$72:$G$95=$C131)*(V$72:V$95)))-(SUMIFS(V$99:V$426,$C$99:$C$426,$C131,$D$99:$D$426,$D131,$E$99:$E$426,5)))*SUMPRODUCT(($H$9:$H$12=$E131)*(V$9:V$12)))*SUMPRODUCT(($H$24:$H$30=$H131)*(V$24:V$30))),VLOOKUP($E131&amp;$H131,$H$33:V$67,V$70,0)/SUM(V$33:V$60,IF(DAY(EOMONTH($G131,0))&lt;29,0,VLOOKUP(5&amp;TEXT(DATE(YEAR($G131),MONTH($G131),29),"ddd"),$H$33:V$67,V$70,0)),IF(DAY(EOMONTH($G131,0))&lt;30,0,VLOOKUP(5&amp;TEXT(DATE(YEAR($G131),MONTH($G131),30),"ddd"),$H$33:V$67,V$70,0)),IF(DAY(EOMONTH($G131,0))&lt;31,0,VLOOKUP(5&amp;TEXT(DATE(YEAR($G131),MONTH($G131),31),"ddd"),$H$33:V$67,V$70,0)))*SUMPRODUCT(($H$72:$H$95=$D131)*($G$72:$G$95=$C131)*(V$72:V$95))),"")</f>
        <v>84.523669516167914</v>
      </c>
      <c r="W131" s="139">
        <f>IFERROR(IF($I$69="DOW",IF($E131=5,(((SUMPRODUCT(($H$72:$H$95=$D131)*($G$72:$G$95=$C131)*(W$72:W$95))*(SUMPRODUCT(($H$15:$H$21=$H131)*(W$15:W$21)))))),(((SUMPRODUCT(($H$72:$H$95=$D131)*($G$72:$G$95=$C131)*(W$72:W$95)))-(SUMIFS(W$99:W$426,$C$99:$C$426,$C131,$D$99:$D$426,$D131,$E$99:$E$426,5)))*SUMPRODUCT(($H$9:$H$12=$E131)*(W$9:W$12)))*SUMPRODUCT(($H$24:$H$30=$H131)*(W$24:W$30))),VLOOKUP($E131&amp;$H131,$H$33:W$67,W$70,0)/SUM(W$33:W$60,IF(DAY(EOMONTH($G131,0))&lt;29,0,VLOOKUP(5&amp;TEXT(DATE(YEAR($G131),MONTH($G131),29),"ddd"),$H$33:W$67,W$70,0)),IF(DAY(EOMONTH($G131,0))&lt;30,0,VLOOKUP(5&amp;TEXT(DATE(YEAR($G131),MONTH($G131),30),"ddd"),$H$33:W$67,W$70,0)),IF(DAY(EOMONTH($G131,0))&lt;31,0,VLOOKUP(5&amp;TEXT(DATE(YEAR($G131),MONTH($G131),31),"ddd"),$H$33:W$67,W$70,0)))*SUMPRODUCT(($H$72:$H$95=$D131)*($G$72:$G$95=$C131)*(W$72:W$95))),"")</f>
        <v>602.68012027193618</v>
      </c>
      <c r="X131" s="139">
        <f>IFERROR(IF($I$69="DOW",IF($E131=5,(((SUMPRODUCT(($H$72:$H$95=$D131)*($G$72:$G$95=$C131)*(X$72:X$95))*(SUMPRODUCT(($H$15:$H$21=$H131)*(X$15:X$21)))))),(((SUMPRODUCT(($H$72:$H$95=$D131)*($G$72:$G$95=$C131)*(X$72:X$95)))-(SUMIFS(X$99:X$426,$C$99:$C$426,$C131,$D$99:$D$426,$D131,$E$99:$E$426,5)))*SUMPRODUCT(($H$9:$H$12=$E131)*(X$9:X$12)))*SUMPRODUCT(($H$24:$H$30=$H131)*(X$24:X$30))),VLOOKUP($E131&amp;$H131,$H$33:X$67,X$70,0)/SUM(X$33:X$60,IF(DAY(EOMONTH($G131,0))&lt;29,0,VLOOKUP(5&amp;TEXT(DATE(YEAR($G131),MONTH($G131),29),"ddd"),$H$33:X$67,X$70,0)),IF(DAY(EOMONTH($G131,0))&lt;30,0,VLOOKUP(5&amp;TEXT(DATE(YEAR($G131),MONTH($G131),30),"ddd"),$H$33:X$67,X$70,0)),IF(DAY(EOMONTH($G131,0))&lt;31,0,VLOOKUP(5&amp;TEXT(DATE(YEAR($G131),MONTH($G131),31),"ddd"),$H$33:X$67,X$70,0)))*SUMPRODUCT(($H$72:$H$95=$D131)*($G$72:$G$95=$C131)*(X$72:X$95))),"")</f>
        <v>116.26746461272374</v>
      </c>
      <c r="Y131" s="139" t="str">
        <f>IFERROR(IF($I$69="DOW",IF($E131=5,(((SUMPRODUCT(($H$72:$H$95=$D131)*($G$72:$G$95=$C131)*(Y$72:Y$95))*(SUMPRODUCT(($H$15:$H$21=$H131)*(Y$15:Y$21)))))),(((SUMPRODUCT(($H$72:$H$95=$D131)*($G$72:$G$95=$C131)*(Y$72:Y$95)))-(SUMIFS(Y$99:Y$426,$C$99:$C$426,$C131,$D$99:$D$426,$D131,$E$99:$E$426,5)))*SUMPRODUCT(($H$9:$H$12=$E131)*(Y$9:Y$12)))*SUMPRODUCT(($H$24:$H$30=$H131)*(Y$24:Y$30))),VLOOKUP($E131&amp;$H131,$H$33:Y$67,Y$70,0)/SUM(Y$33:Y$60,IF(DAY(EOMONTH($G131,0))&lt;29,0,VLOOKUP(5&amp;TEXT(DATE(YEAR($G131),MONTH($G131),29),"ddd"),$H$33:Y$67,Y$70,0)),IF(DAY(EOMONTH($G131,0))&lt;30,0,VLOOKUP(5&amp;TEXT(DATE(YEAR($G131),MONTH($G131),30),"ddd"),$H$33:Y$67,Y$70,0)),IF(DAY(EOMONTH($G131,0))&lt;31,0,VLOOKUP(5&amp;TEXT(DATE(YEAR($G131),MONTH($G131),31),"ddd"),$H$33:Y$67,Y$70,0)))*SUMPRODUCT(($H$72:$H$95=$D131)*($G$72:$G$95=$C131)*(Y$72:Y$95))),"")</f>
        <v/>
      </c>
      <c r="Z131" s="139" t="str">
        <f>IFERROR(IF($I$69="DOW",IF($E131=5,(((SUMPRODUCT(($H$72:$H$95=$D131)*($G$72:$G$95=$C131)*(Z$72:Z$95))*(SUMPRODUCT(($H$15:$H$21=$H131)*(Z$15:Z$21)))))),(((SUMPRODUCT(($H$72:$H$95=$D131)*($G$72:$G$95=$C131)*(Z$72:Z$95)))-(SUMIFS(Z$99:Z$426,$C$99:$C$426,$C131,$D$99:$D$426,$D131,$E$99:$E$426,5)))*SUMPRODUCT(($H$9:$H$12=$E131)*(Z$9:Z$12)))*SUMPRODUCT(($H$24:$H$30=$H131)*(Z$24:Z$30))),VLOOKUP($E131&amp;$H131,$H$33:Z$67,Z$70,0)/SUM(Z$33:Z$60,IF(DAY(EOMONTH($G131,0))&lt;29,0,VLOOKUP(5&amp;TEXT(DATE(YEAR($G131),MONTH($G131),29),"ddd"),$H$33:Z$67,Z$70,0)),IF(DAY(EOMONTH($G131,0))&lt;30,0,VLOOKUP(5&amp;TEXT(DATE(YEAR($G131),MONTH($G131),30),"ddd"),$H$33:Z$67,Z$70,0)),IF(DAY(EOMONTH($G131,0))&lt;31,0,VLOOKUP(5&amp;TEXT(DATE(YEAR($G131),MONTH($G131),31),"ddd"),$H$33:Z$67,Z$70,0)))*SUMPRODUCT(($H$72:$H$95=$D131)*($G$72:$G$95=$C131)*(Z$72:Z$95))),"")</f>
        <v/>
      </c>
      <c r="AA131" s="139" t="str">
        <f>IFERROR(IF($I$69="DOW",IF($E131=5,(((SUMPRODUCT(($H$72:$H$95=$D131)*($G$72:$G$95=$C131)*(AA$72:AA$95))*(SUMPRODUCT(($H$15:$H$21=$H131)*(AA$15:AA$21)))))),(((SUMPRODUCT(($H$72:$H$95=$D131)*($G$72:$G$95=$C131)*(AA$72:AA$95)))-(SUMIFS(AA$99:AA$426,$C$99:$C$426,$C131,$D$99:$D$426,$D131,$E$99:$E$426,5)))*SUMPRODUCT(($H$9:$H$12=$E131)*(AA$9:AA$12)))*SUMPRODUCT(($H$24:$H$30=$H131)*(AA$24:AA$30))),VLOOKUP($E131&amp;$H131,$H$33:AA$67,AA$70,0)/SUM(AA$33:AA$60,IF(DAY(EOMONTH($G131,0))&lt;29,0,VLOOKUP(5&amp;TEXT(DATE(YEAR($G131),MONTH($G131),29),"ddd"),$H$33:AA$67,AA$70,0)),IF(DAY(EOMONTH($G131,0))&lt;30,0,VLOOKUP(5&amp;TEXT(DATE(YEAR($G131),MONTH($G131),30),"ddd"),$H$33:AA$67,AA$70,0)),IF(DAY(EOMONTH($G131,0))&lt;31,0,VLOOKUP(5&amp;TEXT(DATE(YEAR($G131),MONTH($G131),31),"ddd"),$H$33:AA$67,AA$70,0)))*SUMPRODUCT(($H$72:$H$95=$D131)*($G$72:$G$95=$C131)*(AA$72:AA$95))),"")</f>
        <v/>
      </c>
      <c r="AB131" s="139" t="str">
        <f>IFERROR(IF($I$69="DOW",IF($E131=5,(((SUMPRODUCT(($H$72:$H$95=$D131)*($G$72:$G$95=$C131)*(AB$72:AB$95))*(SUMPRODUCT(($H$15:$H$21=$H131)*(AB$15:AB$21)))))),(((SUMPRODUCT(($H$72:$H$95=$D131)*($G$72:$G$95=$C131)*(AB$72:AB$95)))-(SUMIFS(AB$99:AB$426,$C$99:$C$426,$C131,$D$99:$D$426,$D131,$E$99:$E$426,5)))*SUMPRODUCT(($H$9:$H$12=$E131)*(AB$9:AB$12)))*SUMPRODUCT(($H$24:$H$30=$H131)*(AB$24:AB$30))),VLOOKUP($E131&amp;$H131,$H$33:AB$67,AB$70,0)/SUM(AB$33:AB$60,IF(DAY(EOMONTH($G131,0))&lt;29,0,VLOOKUP(5&amp;TEXT(DATE(YEAR($G131),MONTH($G131),29),"ddd"),$H$33:AB$67,AB$70,0)),IF(DAY(EOMONTH($G131,0))&lt;30,0,VLOOKUP(5&amp;TEXT(DATE(YEAR($G131),MONTH($G131),30),"ddd"),$H$33:AB$67,AB$70,0)),IF(DAY(EOMONTH($G131,0))&lt;31,0,VLOOKUP(5&amp;TEXT(DATE(YEAR($G131),MONTH($G131),31),"ddd"),$H$33:AB$67,AB$70,0)))*SUMPRODUCT(($H$72:$H$95=$D131)*($G$72:$G$95=$C131)*(AB$72:AB$95))),"")</f>
        <v/>
      </c>
      <c r="AC131" s="236"/>
      <c r="AE131" s="205"/>
      <c r="AF131" s="139"/>
      <c r="AG131" s="139"/>
      <c r="AH131" s="139"/>
      <c r="AI131" s="139"/>
      <c r="AJ131" s="139"/>
      <c r="AK131" s="139"/>
      <c r="AL131" s="139"/>
      <c r="AM131" s="139"/>
      <c r="AN131" s="139"/>
      <c r="AO131" s="139"/>
      <c r="AP131" s="139"/>
      <c r="AQ131" s="139"/>
      <c r="AR131" s="139"/>
      <c r="AS131" s="139"/>
      <c r="AT131" s="139"/>
      <c r="AU131" s="139"/>
      <c r="AV131" s="139"/>
      <c r="AW131" s="139"/>
      <c r="AX131" s="139"/>
      <c r="AY131" s="236"/>
      <c r="BA131" s="209">
        <f t="shared" ref="BA131:BA162" si="76">IFERROR(I131+(I131*AE131),0)</f>
        <v>231.65272015368558</v>
      </c>
      <c r="BB131" s="180">
        <f t="shared" ref="BB131:BB162" si="77">IFERROR(J131+(J131*AF131),0)</f>
        <v>230.68771957416027</v>
      </c>
      <c r="BC131" s="180">
        <f t="shared" ref="BC131:BC162" si="78">IFERROR(K131+(K131*AG131),0)</f>
        <v>122.1776550388383</v>
      </c>
      <c r="BD131" s="180">
        <f t="shared" ref="BD131:BD162" si="79">IFERROR(L131+(L131*AH131),0)</f>
        <v>28.589525802211092</v>
      </c>
      <c r="BE131" s="180">
        <f t="shared" ref="BE131:BE162" si="80">IFERROR(M131+(M131*AI131),0)</f>
        <v>532.13433922530464</v>
      </c>
      <c r="BF131" s="180">
        <f t="shared" ref="BF131:BF162" si="81">IFERROR(N131+(N131*AJ131),0)</f>
        <v>0</v>
      </c>
      <c r="BG131" s="180">
        <f t="shared" ref="BG131:BG162" si="82">IFERROR(O131+(O131*AK131),0)</f>
        <v>0</v>
      </c>
      <c r="BH131" s="180">
        <f t="shared" ref="BH131:BH162" si="83">IFERROR(P131+(P131*AL131),0)</f>
        <v>3575.6232011824477</v>
      </c>
      <c r="BI131" s="180">
        <f t="shared" si="31"/>
        <v>2374.7937389248368</v>
      </c>
      <c r="BJ131" s="180">
        <f t="shared" si="67"/>
        <v>0</v>
      </c>
      <c r="BK131" s="180">
        <f t="shared" si="32"/>
        <v>72.566213323744662</v>
      </c>
      <c r="BL131" s="180">
        <f t="shared" si="33"/>
        <v>130.31786797117155</v>
      </c>
      <c r="BM131" s="180">
        <f t="shared" si="34"/>
        <v>24.199604274253119</v>
      </c>
      <c r="BN131" s="180">
        <f t="shared" si="35"/>
        <v>84.523669516167914</v>
      </c>
      <c r="BO131" s="180">
        <f t="shared" si="36"/>
        <v>602.68012027193618</v>
      </c>
      <c r="BP131" s="180">
        <f t="shared" si="37"/>
        <v>116.26746461272374</v>
      </c>
      <c r="BQ131" s="180">
        <f t="shared" si="38"/>
        <v>0</v>
      </c>
      <c r="BR131" s="180">
        <f t="shared" si="39"/>
        <v>0</v>
      </c>
      <c r="BS131" s="180">
        <f t="shared" si="40"/>
        <v>0</v>
      </c>
      <c r="BT131" s="180">
        <f t="shared" si="41"/>
        <v>0</v>
      </c>
      <c r="BV131" s="214">
        <f t="shared" si="68"/>
        <v>42676</v>
      </c>
      <c r="BW131" s="175" t="str">
        <f t="shared" si="69"/>
        <v>Nov</v>
      </c>
      <c r="BX131" s="175">
        <f t="shared" si="70"/>
        <v>2016</v>
      </c>
      <c r="BY131" s="176">
        <f t="shared" ref="BY131:BY162" si="84">IFERROR((BA131/SUMIFS(BA$99:BA$7500,$C$99:$C$7500,$BX131,$D$99:$D$7500,$BW131))*(SUMPRODUCT(($G$72:$G$76=$BX131)*($H$72:$H$76=$BW131)*($I$71:$AB$71=BY$98)*($I$72:$AB$76))),0)</f>
        <v>231.65272015368555</v>
      </c>
      <c r="BZ131" s="176">
        <f t="shared" ref="BZ131:BZ162" si="85">IFERROR((BB131/SUMIFS(BB$99:BB$7500,$C$99:$C$7500,$BX131,$D$99:$D$7500,$BW131))*(SUMPRODUCT(($G$72:$G$76=$BX131)*($H$72:$H$76=$BW131)*($I$71:$AB$71=BZ$98)*($I$72:$AB$76))),0)</f>
        <v>230.68771957416016</v>
      </c>
      <c r="CA131" s="176">
        <f t="shared" ref="CA131:CA162" si="86">IFERROR((BC131/SUMIFS(BC$99:BC$7500,$C$99:$C$7500,$BX131,$D$99:$D$7500,$BW131))*(SUMPRODUCT(($G$72:$G$76=$BX131)*($H$72:$H$76=$BW131)*($I$71:$AB$71=CA$98)*($I$72:$AB$76))),0)</f>
        <v>122.1776550388383</v>
      </c>
      <c r="CB131" s="176">
        <f t="shared" ref="CB131:CB162" si="87">IFERROR((BD131/SUMIFS(BD$99:BD$7500,$C$99:$C$7500,$BX131,$D$99:$D$7500,$BW131))*(SUMPRODUCT(($G$72:$G$76=$BX131)*($H$72:$H$76=$BW131)*($I$71:$AB$71=CB$98)*($I$72:$AB$76))),0)</f>
        <v>28.589525802211085</v>
      </c>
      <c r="CC131" s="176">
        <f t="shared" ref="CC131:CC162" si="88">IFERROR((BE131/SUMIFS(BE$99:BE$7500,$C$99:$C$7500,$BX131,$D$99:$D$7500,$BW131))*(SUMPRODUCT(($G$72:$G$76=$BX131)*($H$72:$H$76=$BW131)*($I$71:$AB$71=CC$98)*($I$72:$AB$76))),0)</f>
        <v>532.13433922530476</v>
      </c>
      <c r="CD131" s="176">
        <f t="shared" ref="CD131:CD162" si="89">IFERROR((BF131/SUMIFS(BF$99:BF$7500,$C$99:$C$7500,$BX131,$D$99:$D$7500,$BW131))*(SUMPRODUCT(($G$72:$G$76=$BX131)*($H$72:$H$76=$BW131)*($I$71:$AB$71=CD$98)*($I$72:$AB$76))),0)</f>
        <v>0</v>
      </c>
      <c r="CE131" s="176">
        <f t="shared" ref="CE131:CE162" si="90">IFERROR((BG131/SUMIFS(BG$99:BG$7500,$C$99:$C$7500,$BX131,$D$99:$D$7500,$BW131))*(SUMPRODUCT(($G$72:$G$76=$BX131)*($H$72:$H$76=$BW131)*($I$71:$AB$71=CE$98)*($I$72:$AB$76))),0)</f>
        <v>0</v>
      </c>
      <c r="CF131" s="176">
        <f t="shared" ref="CF131:CF162" si="91">IFERROR((BH131/SUMIFS(BH$99:BH$7500,$C$99:$C$7500,$BX131,$D$99:$D$7500,$BW131))*(SUMPRODUCT(($G$72:$G$76=$BX131)*($H$72:$H$76=$BW131)*($I$71:$AB$71=CF$98)*($I$72:$AB$76))),0)</f>
        <v>3575.6232011824468</v>
      </c>
      <c r="CG131" s="176">
        <f t="shared" ref="CG131:CG162" si="92">IFERROR((BI131/SUMIFS(BI$99:BI$7500,$C$99:$C$7500,$BX131,$D$99:$D$7500,$BW131))*(SUMPRODUCT(($G$72:$G$76=$BX131)*($H$72:$H$76=$BW131)*($I$71:$AB$71=CG$98)*($I$72:$AB$76))),0)</f>
        <v>2374.7937389248368</v>
      </c>
      <c r="CH131" s="176">
        <f t="shared" ref="CH131:CH162" si="93">IFERROR((BJ131/SUMIFS(BJ$99:BJ$7500,$C$99:$C$7500,$BX131,$D$99:$D$7500,$BW131))*(SUMPRODUCT(($G$72:$G$76=$BX131)*($H$72:$H$76=$BW131)*($I$71:$AB$71=CH$98)*($I$72:$AB$76))),0)</f>
        <v>0</v>
      </c>
      <c r="CI131" s="176">
        <f t="shared" ref="CI131:CI162" si="94">IFERROR((BK131/SUMIFS(BK$99:BK$7500,$C$99:$C$7500,$BX131,$D$99:$D$7500,$BW131))*(SUMPRODUCT(($G$72:$G$76=$BX131)*($H$72:$H$76=$BW131)*($I$71:$AB$71=CI$98)*($I$72:$AB$76))),0)</f>
        <v>72.566213323744634</v>
      </c>
      <c r="CJ131" s="176">
        <f t="shared" ref="CJ131:CJ162" si="95">IFERROR((BL131/SUMIFS(BL$99:BL$7500,$C$99:$C$7500,$BX131,$D$99:$D$7500,$BW131))*(SUMPRODUCT(($G$72:$G$76=$BX131)*($H$72:$H$76=$BW131)*($I$71:$AB$71=CJ$98)*($I$72:$AB$76))),0)</f>
        <v>130.31786797117155</v>
      </c>
      <c r="CK131" s="176">
        <f t="shared" ref="CK131:CK162" si="96">IFERROR((BM131/SUMIFS(BM$99:BM$7500,$C$99:$C$7500,$BX131,$D$99:$D$7500,$BW131))*(SUMPRODUCT(($G$72:$G$76=$BX131)*($H$72:$H$76=$BW131)*($I$71:$AB$71=CK$98)*($I$72:$AB$76))),0)</f>
        <v>24.199604274253126</v>
      </c>
      <c r="CL131" s="176">
        <f t="shared" ref="CL131:CL162" si="97">IFERROR((BN131/SUMIFS(BN$99:BN$7500,$C$99:$C$7500,$BX131,$D$99:$D$7500,$BW131))*(SUMPRODUCT(($G$72:$G$76=$BX131)*($H$72:$H$76=$BW131)*($I$71:$AB$71=CL$98)*($I$72:$AB$76))),0)</f>
        <v>84.523669516167914</v>
      </c>
      <c r="CM131" s="176">
        <f t="shared" ref="CM131:CM162" si="98">IFERROR((BO131/SUMIFS(BO$99:BO$7500,$C$99:$C$7500,$BX131,$D$99:$D$7500,$BW131))*(SUMPRODUCT(($G$72:$G$76=$BX131)*($H$72:$H$76=$BW131)*($I$71:$AB$71=CM$98)*($I$72:$AB$76))),0)</f>
        <v>602.68012027193629</v>
      </c>
      <c r="CN131" s="176">
        <f t="shared" ref="CN131:CN162" si="99">IFERROR((BP131/SUMIFS(BP$99:BP$7500,$C$99:$C$7500,$BX131,$D$99:$D$7500,$BW131))*(SUMPRODUCT(($G$72:$G$76=$BX131)*($H$72:$H$76=$BW131)*($I$71:$AB$71=CN$98)*($I$72:$AB$76))),0)</f>
        <v>116.26746461272376</v>
      </c>
      <c r="CO131" s="176">
        <f t="shared" ref="CO131:CO162" si="100">IFERROR((BQ131/SUMIFS(BQ$99:BQ$7500,$C$99:$C$7500,$BX131,$D$99:$D$7500,$BW131))*(SUMPRODUCT(($G$72:$G$76=$BX131)*($H$72:$H$76=$BW131)*($I$71:$AB$71=CO$98)*($I$72:$AB$76))),0)</f>
        <v>0</v>
      </c>
      <c r="CP131" s="176">
        <f t="shared" ref="CP131:CP162" si="101">IFERROR((BR131/SUMIFS(BR$99:BR$7500,$C$99:$C$7500,$BX131,$D$99:$D$7500,$BW131))*(SUMPRODUCT(($G$72:$G$76=$BX131)*($H$72:$H$76=$BW131)*($I$71:$AB$71=CP$98)*($I$72:$AB$76))),0)</f>
        <v>0</v>
      </c>
      <c r="CQ131" s="176">
        <f t="shared" ref="CQ131:CQ162" si="102">IFERROR((BS131/SUMIFS(BS$99:BS$7500,$C$99:$C$7500,$BX131,$D$99:$D$7500,$BW131))*(SUMPRODUCT(($G$72:$G$76=$BX131)*($H$72:$H$76=$BW131)*($I$71:$AB$71=CQ$98)*($I$72:$AB$76))),0)</f>
        <v>0</v>
      </c>
      <c r="CR131" s="215">
        <f t="shared" ref="CR131:CR162" si="103">IFERROR((BT131/SUMIFS(BT$99:BT$7500,$C$99:$C$7500,$BX131,$D$99:$D$7500,$BW131))*(SUMPRODUCT(($G$72:$G$76=$BX131)*($H$72:$H$76=$BW131)*($I$71:$AB$71=CR$98)*($I$72:$AB$76))),0)</f>
        <v>0</v>
      </c>
    </row>
    <row r="132" spans="2:96" outlineLevel="1" x14ac:dyDescent="0.25">
      <c r="B132" s="197">
        <f t="shared" si="62"/>
        <v>42677</v>
      </c>
      <c r="C132" s="108">
        <f t="shared" si="72"/>
        <v>2016</v>
      </c>
      <c r="D132" s="109" t="str">
        <f t="shared" si="73"/>
        <v>Nov</v>
      </c>
      <c r="E132" s="109">
        <f t="shared" si="74"/>
        <v>1</v>
      </c>
      <c r="F132" s="109">
        <f t="shared" si="65"/>
        <v>45</v>
      </c>
      <c r="G132" s="110">
        <f t="shared" si="71"/>
        <v>42677</v>
      </c>
      <c r="H132" s="109" t="str">
        <f t="shared" si="75"/>
        <v>Thu</v>
      </c>
      <c r="I132" s="139">
        <f>IFERROR(IF($I$69="DOW",IF($E132=5,(((SUMPRODUCT(($H$72:$H$95=$D132)*($G$72:$G$95=$C132)*(I$72:I$95))*(SUMPRODUCT(($H$15:$H$21=$H132)*(I$15:I$21)))))),(((SUMPRODUCT(($H$72:$H$95=$D132)*($G$72:$G$95=$C132)*(I$72:I$95)))-(SUMIFS(I$99:I$426,$C$99:$C$426,$C132,$D$99:$D$426,$D132,$E$99:$E$426,5)))*SUMPRODUCT(($H$9:$H$12=$E132)*(I$9:I$12)))*SUMPRODUCT(($H$24:$H$30=$H132)*(I$24:I$30))),VLOOKUP($E132&amp;$H132,$H$33:I$67,I$70,0)/SUM(I$33:I$60,IF(DAY(EOMONTH($G132,0))&lt;29,0,VLOOKUP(5&amp;TEXT(DATE(YEAR($G132),MONTH($G132),29),"ddd"),$H$33:I$67,I$70,0)),IF(DAY(EOMONTH($G132,0))&lt;30,0,VLOOKUP(5&amp;TEXT(DATE(YEAR($G132),MONTH($G132),30),"ddd"),$H$33:I$67,I$70,0)),IF(DAY(EOMONTH($G132,0))&lt;31,0,VLOOKUP(5&amp;TEXT(DATE(YEAR($G132),MONTH($G132),31),"ddd"),$H$33:I$67,I$70,0)))*SUMPRODUCT(($H$72:$H$95=$D132)*($G$72:$G$95=$C132)*(I$72:I$95))),"")</f>
        <v>214.45451317596249</v>
      </c>
      <c r="J132" s="139">
        <f>IFERROR(IF($I$69="DOW",IF($E132=5,(((SUMPRODUCT(($H$72:$H$95=$D132)*($G$72:$G$95=$C132)*(J$72:J$95))*(SUMPRODUCT(($H$15:$H$21=$H132)*(J$15:J$21)))))),(((SUMPRODUCT(($H$72:$H$95=$D132)*($G$72:$G$95=$C132)*(J$72:J$95)))-(SUMIFS(J$99:J$426,$C$99:$C$426,$C132,$D$99:$D$426,$D132,$E$99:$E$426,5)))*SUMPRODUCT(($H$9:$H$12=$E132)*(J$9:J$12)))*SUMPRODUCT(($H$24:$H$30=$H132)*(J$24:J$30))),VLOOKUP($E132&amp;$H132,$H$33:J$67,J$70,0)/SUM(J$33:J$60,IF(DAY(EOMONTH($G132,0))&lt;29,0,VLOOKUP(5&amp;TEXT(DATE(YEAR($G132),MONTH($G132),29),"ddd"),$H$33:J$67,J$70,0)),IF(DAY(EOMONTH($G132,0))&lt;30,0,VLOOKUP(5&amp;TEXT(DATE(YEAR($G132),MONTH($G132),30),"ddd"),$H$33:J$67,J$70,0)),IF(DAY(EOMONTH($G132,0))&lt;31,0,VLOOKUP(5&amp;TEXT(DATE(YEAR($G132),MONTH($G132),31),"ddd"),$H$33:J$67,J$70,0)))*SUMPRODUCT(($H$72:$H$95=$D132)*($G$72:$G$95=$C132)*(J$72:J$95))),"")</f>
        <v>288.72804320897211</v>
      </c>
      <c r="K132" s="139">
        <f>IFERROR(IF($I$69="DOW",IF($E132=5,(((SUMPRODUCT(($H$72:$H$95=$D132)*($G$72:$G$95=$C132)*(K$72:K$95))*(SUMPRODUCT(($H$15:$H$21=$H132)*(K$15:K$21)))))),(((SUMPRODUCT(($H$72:$H$95=$D132)*($G$72:$G$95=$C132)*(K$72:K$95)))-(SUMIFS(K$99:K$426,$C$99:$C$426,$C132,$D$99:$D$426,$D132,$E$99:$E$426,5)))*SUMPRODUCT(($H$9:$H$12=$E132)*(K$9:K$12)))*SUMPRODUCT(($H$24:$H$30=$H132)*(K$24:K$30))),VLOOKUP($E132&amp;$H132,$H$33:K$67,K$70,0)/SUM(K$33:K$60,IF(DAY(EOMONTH($G132,0))&lt;29,0,VLOOKUP(5&amp;TEXT(DATE(YEAR($G132),MONTH($G132),29),"ddd"),$H$33:K$67,K$70,0)),IF(DAY(EOMONTH($G132,0))&lt;30,0,VLOOKUP(5&amp;TEXT(DATE(YEAR($G132),MONTH($G132),30),"ddd"),$H$33:K$67,K$70,0)),IF(DAY(EOMONTH($G132,0))&lt;31,0,VLOOKUP(5&amp;TEXT(DATE(YEAR($G132),MONTH($G132),31),"ddd"),$H$33:K$67,K$70,0)))*SUMPRODUCT(($H$72:$H$95=$D132)*($G$72:$G$95=$C132)*(K$72:K$95))),"")</f>
        <v>128.02831762184564</v>
      </c>
      <c r="L132" s="139">
        <f>IFERROR(IF($I$69="DOW",IF($E132=5,(((SUMPRODUCT(($H$72:$H$95=$D132)*($G$72:$G$95=$C132)*(L$72:L$95))*(SUMPRODUCT(($H$15:$H$21=$H132)*(L$15:L$21)))))),(((SUMPRODUCT(($H$72:$H$95=$D132)*($G$72:$G$95=$C132)*(L$72:L$95)))-(SUMIFS(L$99:L$426,$C$99:$C$426,$C132,$D$99:$D$426,$D132,$E$99:$E$426,5)))*SUMPRODUCT(($H$9:$H$12=$E132)*(L$9:L$12)))*SUMPRODUCT(($H$24:$H$30=$H132)*(L$24:L$30))),VLOOKUP($E132&amp;$H132,$H$33:L$67,L$70,0)/SUM(L$33:L$60,IF(DAY(EOMONTH($G132,0))&lt;29,0,VLOOKUP(5&amp;TEXT(DATE(YEAR($G132),MONTH($G132),29),"ddd"),$H$33:L$67,L$70,0)),IF(DAY(EOMONTH($G132,0))&lt;30,0,VLOOKUP(5&amp;TEXT(DATE(YEAR($G132),MONTH($G132),30),"ddd"),$H$33:L$67,L$70,0)),IF(DAY(EOMONTH($G132,0))&lt;31,0,VLOOKUP(5&amp;TEXT(DATE(YEAR($G132),MONTH($G132),31),"ddd"),$H$33:L$67,L$70,0)))*SUMPRODUCT(($H$72:$H$95=$D132)*($G$72:$G$95=$C132)*(L$72:L$95))),"")</f>
        <v>25.988199746635356</v>
      </c>
      <c r="M132" s="139">
        <f>IFERROR(IF($I$69="DOW",IF($E132=5,(((SUMPRODUCT(($H$72:$H$95=$D132)*($G$72:$G$95=$C132)*(M$72:M$95))*(SUMPRODUCT(($H$15:$H$21=$H132)*(M$15:M$21)))))),(((SUMPRODUCT(($H$72:$H$95=$D132)*($G$72:$G$95=$C132)*(M$72:M$95)))-(SUMIFS(M$99:M$426,$C$99:$C$426,$C132,$D$99:$D$426,$D132,$E$99:$E$426,5)))*SUMPRODUCT(($H$9:$H$12=$E132)*(M$9:M$12)))*SUMPRODUCT(($H$24:$H$30=$H132)*(M$24:M$30))),VLOOKUP($E132&amp;$H132,$H$33:M$67,M$70,0)/SUM(M$33:M$60,IF(DAY(EOMONTH($G132,0))&lt;29,0,VLOOKUP(5&amp;TEXT(DATE(YEAR($G132),MONTH($G132),29),"ddd"),$H$33:M$67,M$70,0)),IF(DAY(EOMONTH($G132,0))&lt;30,0,VLOOKUP(5&amp;TEXT(DATE(YEAR($G132),MONTH($G132),30),"ddd"),$H$33:M$67,M$70,0)),IF(DAY(EOMONTH($G132,0))&lt;31,0,VLOOKUP(5&amp;TEXT(DATE(YEAR($G132),MONTH($G132),31),"ddd"),$H$33:M$67,M$70,0)))*SUMPRODUCT(($H$72:$H$95=$D132)*($G$72:$G$95=$C132)*(M$72:M$95))),"")</f>
        <v>501.28461445389939</v>
      </c>
      <c r="N132" s="139">
        <f>IFERROR(IF($I$69="DOW",IF($E132=5,(((SUMPRODUCT(($H$72:$H$95=$D132)*($G$72:$G$95=$C132)*(N$72:N$95))*(SUMPRODUCT(($H$15:$H$21=$H132)*(N$15:N$21)))))),(((SUMPRODUCT(($H$72:$H$95=$D132)*($G$72:$G$95=$C132)*(N$72:N$95)))-(SUMIFS(N$99:N$426,$C$99:$C$426,$C132,$D$99:$D$426,$D132,$E$99:$E$426,5)))*SUMPRODUCT(($H$9:$H$12=$E132)*(N$9:N$12)))*SUMPRODUCT(($H$24:$H$30=$H132)*(N$24:N$30))),VLOOKUP($E132&amp;$H132,$H$33:N$67,N$70,0)/SUM(N$33:N$60,IF(DAY(EOMONTH($G132,0))&lt;29,0,VLOOKUP(5&amp;TEXT(DATE(YEAR($G132),MONTH($G132),29),"ddd"),$H$33:N$67,N$70,0)),IF(DAY(EOMONTH($G132,0))&lt;30,0,VLOOKUP(5&amp;TEXT(DATE(YEAR($G132),MONTH($G132),30),"ddd"),$H$33:N$67,N$70,0)),IF(DAY(EOMONTH($G132,0))&lt;31,0,VLOOKUP(5&amp;TEXT(DATE(YEAR($G132),MONTH($G132),31),"ddd"),$H$33:N$67,N$70,0)))*SUMPRODUCT(($H$72:$H$95=$D132)*($G$72:$G$95=$C132)*(N$72:N$95))),"")</f>
        <v>0</v>
      </c>
      <c r="O132" s="139">
        <f>IFERROR(IF($I$69="DOW",IF($E132=5,(((SUMPRODUCT(($H$72:$H$95=$D132)*($G$72:$G$95=$C132)*(O$72:O$95))*(SUMPRODUCT(($H$15:$H$21=$H132)*(O$15:O$21)))))),(((SUMPRODUCT(($H$72:$H$95=$D132)*($G$72:$G$95=$C132)*(O$72:O$95)))-(SUMIFS(O$99:O$426,$C$99:$C$426,$C132,$D$99:$D$426,$D132,$E$99:$E$426,5)))*SUMPRODUCT(($H$9:$H$12=$E132)*(O$9:O$12)))*SUMPRODUCT(($H$24:$H$30=$H132)*(O$24:O$30))),VLOOKUP($E132&amp;$H132,$H$33:O$67,O$70,0)/SUM(O$33:O$60,IF(DAY(EOMONTH($G132,0))&lt;29,0,VLOOKUP(5&amp;TEXT(DATE(YEAR($G132),MONTH($G132),29),"ddd"),$H$33:O$67,O$70,0)),IF(DAY(EOMONTH($G132,0))&lt;30,0,VLOOKUP(5&amp;TEXT(DATE(YEAR($G132),MONTH($G132),30),"ddd"),$H$33:O$67,O$70,0)),IF(DAY(EOMONTH($G132,0))&lt;31,0,VLOOKUP(5&amp;TEXT(DATE(YEAR($G132),MONTH($G132),31),"ddd"),$H$33:O$67,O$70,0)))*SUMPRODUCT(($H$72:$H$95=$D132)*($G$72:$G$95=$C132)*(O$72:O$95))),"")</f>
        <v>0</v>
      </c>
      <c r="P132" s="139">
        <f>IFERROR(IF($I$69="DOW",IF($E132=5,(((SUMPRODUCT(($H$72:$H$95=$D132)*($G$72:$G$95=$C132)*(P$72:P$95))*(SUMPRODUCT(($H$15:$H$21=$H132)*(P$15:P$21)))))),(((SUMPRODUCT(($H$72:$H$95=$D132)*($G$72:$G$95=$C132)*(P$72:P$95)))-(SUMIFS(P$99:P$426,$C$99:$C$426,$C132,$D$99:$D$426,$D132,$E$99:$E$426,5)))*SUMPRODUCT(($H$9:$H$12=$E132)*(P$9:P$12)))*SUMPRODUCT(($H$24:$H$30=$H132)*(P$24:P$30))),VLOOKUP($E132&amp;$H132,$H$33:P$67,P$70,0)/SUM(P$33:P$60,IF(DAY(EOMONTH($G132,0))&lt;29,0,VLOOKUP(5&amp;TEXT(DATE(YEAR($G132),MONTH($G132),29),"ddd"),$H$33:P$67,P$70,0)),IF(DAY(EOMONTH($G132,0))&lt;30,0,VLOOKUP(5&amp;TEXT(DATE(YEAR($G132),MONTH($G132),30),"ddd"),$H$33:P$67,P$70,0)),IF(DAY(EOMONTH($G132,0))&lt;31,0,VLOOKUP(5&amp;TEXT(DATE(YEAR($G132),MONTH($G132),31),"ddd"),$H$33:P$67,P$70,0)))*SUMPRODUCT(($H$72:$H$95=$D132)*($G$72:$G$95=$C132)*(P$72:P$95))),"")</f>
        <v>3301.6970020360022</v>
      </c>
      <c r="Q132" s="139">
        <f>IFERROR(IF($I$69="DOW",IF($E132=5,(((SUMPRODUCT(($H$72:$H$95=$D132)*($G$72:$G$95=$C132)*(Q$72:Q$95))*(SUMPRODUCT(($H$15:$H$21=$H132)*(Q$15:Q$21)))))),(((SUMPRODUCT(($H$72:$H$95=$D132)*($G$72:$G$95=$C132)*(Q$72:Q$95)))-(SUMIFS(Q$99:Q$426,$C$99:$C$426,$C132,$D$99:$D$426,$D132,$E$99:$E$426,5)))*SUMPRODUCT(($H$9:$H$12=$E132)*(Q$9:Q$12)))*SUMPRODUCT(($H$24:$H$30=$H132)*(Q$24:Q$30))),VLOOKUP($E132&amp;$H132,$H$33:Q$67,Q$70,0)/SUM(Q$33:Q$60,IF(DAY(EOMONTH($G132,0))&lt;29,0,VLOOKUP(5&amp;TEXT(DATE(YEAR($G132),MONTH($G132),29),"ddd"),$H$33:Q$67,Q$70,0)),IF(DAY(EOMONTH($G132,0))&lt;30,0,VLOOKUP(5&amp;TEXT(DATE(YEAR($G132),MONTH($G132),30),"ddd"),$H$33:Q$67,Q$70,0)),IF(DAY(EOMONTH($G132,0))&lt;31,0,VLOOKUP(5&amp;TEXT(DATE(YEAR($G132),MONTH($G132),31),"ddd"),$H$33:Q$67,Q$70,0)))*SUMPRODUCT(($H$72:$H$95=$D132)*($G$72:$G$95=$C132)*(Q$72:Q$95))),"")</f>
        <v>2348.0700067017106</v>
      </c>
      <c r="R132" s="139">
        <f>IFERROR(IF($I$69="DOW",IF($E132=5,(((SUMPRODUCT(($H$72:$H$95=$D132)*($G$72:$G$95=$C132)*(R$72:R$95))*(SUMPRODUCT(($H$15:$H$21=$H132)*(R$15:R$21)))))),(((SUMPRODUCT(($H$72:$H$95=$D132)*($G$72:$G$95=$C132)*(R$72:R$95)))-(SUMIFS(R$99:R$426,$C$99:$C$426,$C132,$D$99:$D$426,$D132,$E$99:$E$426,5)))*SUMPRODUCT(($H$9:$H$12=$E132)*(R$9:R$12)))*SUMPRODUCT(($H$24:$H$30=$H132)*(R$24:R$30))),VLOOKUP($E132&amp;$H132,$H$33:R$67,R$70,0)/SUM(R$33:R$60,IF(DAY(EOMONTH($G132,0))&lt;29,0,VLOOKUP(5&amp;TEXT(DATE(YEAR($G132),MONTH($G132),29),"ddd"),$H$33:R$67,R$70,0)),IF(DAY(EOMONTH($G132,0))&lt;30,0,VLOOKUP(5&amp;TEXT(DATE(YEAR($G132),MONTH($G132),30),"ddd"),$H$33:R$67,R$70,0)),IF(DAY(EOMONTH($G132,0))&lt;31,0,VLOOKUP(5&amp;TEXT(DATE(YEAR($G132),MONTH($G132),31),"ddd"),$H$33:R$67,R$70,0)))*SUMPRODUCT(($H$72:$H$95=$D132)*($G$72:$G$95=$C132)*(R$72:R$95))),"")</f>
        <v>0</v>
      </c>
      <c r="S132" s="139">
        <f>IFERROR(IF($I$69="DOW",IF($E132=5,(((SUMPRODUCT(($H$72:$H$95=$D132)*($G$72:$G$95=$C132)*(S$72:S$95))*(SUMPRODUCT(($H$15:$H$21=$H132)*(S$15:S$21)))))),(((SUMPRODUCT(($H$72:$H$95=$D132)*($G$72:$G$95=$C132)*(S$72:S$95)))-(SUMIFS(S$99:S$426,$C$99:$C$426,$C132,$D$99:$D$426,$D132,$E$99:$E$426,5)))*SUMPRODUCT(($H$9:$H$12=$E132)*(S$9:S$12)))*SUMPRODUCT(($H$24:$H$30=$H132)*(S$24:S$30))),VLOOKUP($E132&amp;$H132,$H$33:S$67,S$70,0)/SUM(S$33:S$60,IF(DAY(EOMONTH($G132,0))&lt;29,0,VLOOKUP(5&amp;TEXT(DATE(YEAR($G132),MONTH($G132),29),"ddd"),$H$33:S$67,S$70,0)),IF(DAY(EOMONTH($G132,0))&lt;30,0,VLOOKUP(5&amp;TEXT(DATE(YEAR($G132),MONTH($G132),30),"ddd"),$H$33:S$67,S$70,0)),IF(DAY(EOMONTH($G132,0))&lt;31,0,VLOOKUP(5&amp;TEXT(DATE(YEAR($G132),MONTH($G132),31),"ddd"),$H$33:S$67,S$70,0)))*SUMPRODUCT(($H$72:$H$95=$D132)*($G$72:$G$95=$C132)*(S$72:S$95))),"")</f>
        <v>69.444801679902</v>
      </c>
      <c r="T132" s="139">
        <f>IFERROR(IF($I$69="DOW",IF($E132=5,(((SUMPRODUCT(($H$72:$H$95=$D132)*($G$72:$G$95=$C132)*(T$72:T$95))*(SUMPRODUCT(($H$15:$H$21=$H132)*(T$15:T$21)))))),(((SUMPRODUCT(($H$72:$H$95=$D132)*($G$72:$G$95=$C132)*(T$72:T$95)))-(SUMIFS(T$99:T$426,$C$99:$C$426,$C132,$D$99:$D$426,$D132,$E$99:$E$426,5)))*SUMPRODUCT(($H$9:$H$12=$E132)*(T$9:T$12)))*SUMPRODUCT(($H$24:$H$30=$H132)*(T$24:T$30))),VLOOKUP($E132&amp;$H132,$H$33:T$67,T$70,0)/SUM(T$33:T$60,IF(DAY(EOMONTH($G132,0))&lt;29,0,VLOOKUP(5&amp;TEXT(DATE(YEAR($G132),MONTH($G132),29),"ddd"),$H$33:T$67,T$70,0)),IF(DAY(EOMONTH($G132,0))&lt;30,0,VLOOKUP(5&amp;TEXT(DATE(YEAR($G132),MONTH($G132),30),"ddd"),$H$33:T$67,T$70,0)),IF(DAY(EOMONTH($G132,0))&lt;31,0,VLOOKUP(5&amp;TEXT(DATE(YEAR($G132),MONTH($G132),31),"ddd"),$H$33:T$67,T$70,0)))*SUMPRODUCT(($H$72:$H$95=$D132)*($G$72:$G$95=$C132)*(T$72:T$95))),"")</f>
        <v>136.38118900019799</v>
      </c>
      <c r="U132" s="139">
        <f>IFERROR(IF($I$69="DOW",IF($E132=5,(((SUMPRODUCT(($H$72:$H$95=$D132)*($G$72:$G$95=$C132)*(U$72:U$95))*(SUMPRODUCT(($H$15:$H$21=$H132)*(U$15:U$21)))))),(((SUMPRODUCT(($H$72:$H$95=$D132)*($G$72:$G$95=$C132)*(U$72:U$95)))-(SUMIFS(U$99:U$426,$C$99:$C$426,$C132,$D$99:$D$426,$D132,$E$99:$E$426,5)))*SUMPRODUCT(($H$9:$H$12=$E132)*(U$9:U$12)))*SUMPRODUCT(($H$24:$H$30=$H132)*(U$24:U$30))),VLOOKUP($E132&amp;$H132,$H$33:U$67,U$70,0)/SUM(U$33:U$60,IF(DAY(EOMONTH($G132,0))&lt;29,0,VLOOKUP(5&amp;TEXT(DATE(YEAR($G132),MONTH($G132),29),"ddd"),$H$33:U$67,U$70,0)),IF(DAY(EOMONTH($G132,0))&lt;30,0,VLOOKUP(5&amp;TEXT(DATE(YEAR($G132),MONTH($G132),30),"ddd"),$H$33:U$67,U$70,0)),IF(DAY(EOMONTH($G132,0))&lt;31,0,VLOOKUP(5&amp;TEXT(DATE(YEAR($G132),MONTH($G132),31),"ddd"),$H$33:U$67,U$70,0)))*SUMPRODUCT(($H$72:$H$95=$D132)*($G$72:$G$95=$C132)*(U$72:U$95))),"")</f>
        <v>22.222938692125965</v>
      </c>
      <c r="V132" s="139">
        <f>IFERROR(IF($I$69="DOW",IF($E132=5,(((SUMPRODUCT(($H$72:$H$95=$D132)*($G$72:$G$95=$C132)*(V$72:V$95))*(SUMPRODUCT(($H$15:$H$21=$H132)*(V$15:V$21)))))),(((SUMPRODUCT(($H$72:$H$95=$D132)*($G$72:$G$95=$C132)*(V$72:V$95)))-(SUMIFS(V$99:V$426,$C$99:$C$426,$C132,$D$99:$D$426,$D132,$E$99:$E$426,5)))*SUMPRODUCT(($H$9:$H$12=$E132)*(V$9:V$12)))*SUMPRODUCT(($H$24:$H$30=$H132)*(V$24:V$30))),VLOOKUP($E132&amp;$H132,$H$33:V$67,V$70,0)/SUM(V$33:V$60,IF(DAY(EOMONTH($G132,0))&lt;29,0,VLOOKUP(5&amp;TEXT(DATE(YEAR($G132),MONTH($G132),29),"ddd"),$H$33:V$67,V$70,0)),IF(DAY(EOMONTH($G132,0))&lt;30,0,VLOOKUP(5&amp;TEXT(DATE(YEAR($G132),MONTH($G132),30),"ddd"),$H$33:V$67,V$70,0)),IF(DAY(EOMONTH($G132,0))&lt;31,0,VLOOKUP(5&amp;TEXT(DATE(YEAR($G132),MONTH($G132),31),"ddd"),$H$33:V$67,V$70,0)))*SUMPRODUCT(($H$72:$H$95=$D132)*($G$72:$G$95=$C132)*(V$72:V$95))),"")</f>
        <v>68.183916301089624</v>
      </c>
      <c r="W132" s="139">
        <f>IFERROR(IF($I$69="DOW",IF($E132=5,(((SUMPRODUCT(($H$72:$H$95=$D132)*($G$72:$G$95=$C132)*(W$72:W$95))*(SUMPRODUCT(($H$15:$H$21=$H132)*(W$15:W$21)))))),(((SUMPRODUCT(($H$72:$H$95=$D132)*($G$72:$G$95=$C132)*(W$72:W$95)))-(SUMIFS(W$99:W$426,$C$99:$C$426,$C132,$D$99:$D$426,$D132,$E$99:$E$426,5)))*SUMPRODUCT(($H$9:$H$12=$E132)*(W$9:W$12)))*SUMPRODUCT(($H$24:$H$30=$H132)*(W$24:W$30))),VLOOKUP($E132&amp;$H132,$H$33:W$67,W$70,0)/SUM(W$33:W$60,IF(DAY(EOMONTH($G132,0))&lt;29,0,VLOOKUP(5&amp;TEXT(DATE(YEAR($G132),MONTH($G132),29),"ddd"),$H$33:W$67,W$70,0)),IF(DAY(EOMONTH($G132,0))&lt;30,0,VLOOKUP(5&amp;TEXT(DATE(YEAR($G132),MONTH($G132),30),"ddd"),$H$33:W$67,W$70,0)),IF(DAY(EOMONTH($G132,0))&lt;31,0,VLOOKUP(5&amp;TEXT(DATE(YEAR($G132),MONTH($G132),31),"ddd"),$H$33:W$67,W$70,0)))*SUMPRODUCT(($H$72:$H$95=$D132)*($G$72:$G$95=$C132)*(W$72:W$95))),"")</f>
        <v>588.24034132508939</v>
      </c>
      <c r="X132" s="139">
        <f>IFERROR(IF($I$69="DOW",IF($E132=5,(((SUMPRODUCT(($H$72:$H$95=$D132)*($G$72:$G$95=$C132)*(X$72:X$95))*(SUMPRODUCT(($H$15:$H$21=$H132)*(X$15:X$21)))))),(((SUMPRODUCT(($H$72:$H$95=$D132)*($G$72:$G$95=$C132)*(X$72:X$95)))-(SUMIFS(X$99:X$426,$C$99:$C$426,$C132,$D$99:$D$426,$D132,$E$99:$E$426,5)))*SUMPRODUCT(($H$9:$H$12=$E132)*(X$9:X$12)))*SUMPRODUCT(($H$24:$H$30=$H132)*(X$24:X$30))),VLOOKUP($E132&amp;$H132,$H$33:X$67,X$70,0)/SUM(X$33:X$60,IF(DAY(EOMONTH($G132,0))&lt;29,0,VLOOKUP(5&amp;TEXT(DATE(YEAR($G132),MONTH($G132),29),"ddd"),$H$33:X$67,X$70,0)),IF(DAY(EOMONTH($G132,0))&lt;30,0,VLOOKUP(5&amp;TEXT(DATE(YEAR($G132),MONTH($G132),30),"ddd"),$H$33:X$67,X$70,0)),IF(DAY(EOMONTH($G132,0))&lt;31,0,VLOOKUP(5&amp;TEXT(DATE(YEAR($G132),MONTH($G132),31),"ddd"),$H$33:X$67,X$70,0)))*SUMPRODUCT(($H$72:$H$95=$D132)*($G$72:$G$95=$C132)*(X$72:X$95))),"")</f>
        <v>121.48598380073372</v>
      </c>
      <c r="Y132" s="139" t="str">
        <f>IFERROR(IF($I$69="DOW",IF($E132=5,(((SUMPRODUCT(($H$72:$H$95=$D132)*($G$72:$G$95=$C132)*(Y$72:Y$95))*(SUMPRODUCT(($H$15:$H$21=$H132)*(Y$15:Y$21)))))),(((SUMPRODUCT(($H$72:$H$95=$D132)*($G$72:$G$95=$C132)*(Y$72:Y$95)))-(SUMIFS(Y$99:Y$426,$C$99:$C$426,$C132,$D$99:$D$426,$D132,$E$99:$E$426,5)))*SUMPRODUCT(($H$9:$H$12=$E132)*(Y$9:Y$12)))*SUMPRODUCT(($H$24:$H$30=$H132)*(Y$24:Y$30))),VLOOKUP($E132&amp;$H132,$H$33:Y$67,Y$70,0)/SUM(Y$33:Y$60,IF(DAY(EOMONTH($G132,0))&lt;29,0,VLOOKUP(5&amp;TEXT(DATE(YEAR($G132),MONTH($G132),29),"ddd"),$H$33:Y$67,Y$70,0)),IF(DAY(EOMONTH($G132,0))&lt;30,0,VLOOKUP(5&amp;TEXT(DATE(YEAR($G132),MONTH($G132),30),"ddd"),$H$33:Y$67,Y$70,0)),IF(DAY(EOMONTH($G132,0))&lt;31,0,VLOOKUP(5&amp;TEXT(DATE(YEAR($G132),MONTH($G132),31),"ddd"),$H$33:Y$67,Y$70,0)))*SUMPRODUCT(($H$72:$H$95=$D132)*($G$72:$G$95=$C132)*(Y$72:Y$95))),"")</f>
        <v/>
      </c>
      <c r="Z132" s="139" t="str">
        <f>IFERROR(IF($I$69="DOW",IF($E132=5,(((SUMPRODUCT(($H$72:$H$95=$D132)*($G$72:$G$95=$C132)*(Z$72:Z$95))*(SUMPRODUCT(($H$15:$H$21=$H132)*(Z$15:Z$21)))))),(((SUMPRODUCT(($H$72:$H$95=$D132)*($G$72:$G$95=$C132)*(Z$72:Z$95)))-(SUMIFS(Z$99:Z$426,$C$99:$C$426,$C132,$D$99:$D$426,$D132,$E$99:$E$426,5)))*SUMPRODUCT(($H$9:$H$12=$E132)*(Z$9:Z$12)))*SUMPRODUCT(($H$24:$H$30=$H132)*(Z$24:Z$30))),VLOOKUP($E132&amp;$H132,$H$33:Z$67,Z$70,0)/SUM(Z$33:Z$60,IF(DAY(EOMONTH($G132,0))&lt;29,0,VLOOKUP(5&amp;TEXT(DATE(YEAR($G132),MONTH($G132),29),"ddd"),$H$33:Z$67,Z$70,0)),IF(DAY(EOMONTH($G132,0))&lt;30,0,VLOOKUP(5&amp;TEXT(DATE(YEAR($G132),MONTH($G132),30),"ddd"),$H$33:Z$67,Z$70,0)),IF(DAY(EOMONTH($G132,0))&lt;31,0,VLOOKUP(5&amp;TEXT(DATE(YEAR($G132),MONTH($G132),31),"ddd"),$H$33:Z$67,Z$70,0)))*SUMPRODUCT(($H$72:$H$95=$D132)*($G$72:$G$95=$C132)*(Z$72:Z$95))),"")</f>
        <v/>
      </c>
      <c r="AA132" s="139" t="str">
        <f>IFERROR(IF($I$69="DOW",IF($E132=5,(((SUMPRODUCT(($H$72:$H$95=$D132)*($G$72:$G$95=$C132)*(AA$72:AA$95))*(SUMPRODUCT(($H$15:$H$21=$H132)*(AA$15:AA$21)))))),(((SUMPRODUCT(($H$72:$H$95=$D132)*($G$72:$G$95=$C132)*(AA$72:AA$95)))-(SUMIFS(AA$99:AA$426,$C$99:$C$426,$C132,$D$99:$D$426,$D132,$E$99:$E$426,5)))*SUMPRODUCT(($H$9:$H$12=$E132)*(AA$9:AA$12)))*SUMPRODUCT(($H$24:$H$30=$H132)*(AA$24:AA$30))),VLOOKUP($E132&amp;$H132,$H$33:AA$67,AA$70,0)/SUM(AA$33:AA$60,IF(DAY(EOMONTH($G132,0))&lt;29,0,VLOOKUP(5&amp;TEXT(DATE(YEAR($G132),MONTH($G132),29),"ddd"),$H$33:AA$67,AA$70,0)),IF(DAY(EOMONTH($G132,0))&lt;30,0,VLOOKUP(5&amp;TEXT(DATE(YEAR($G132),MONTH($G132),30),"ddd"),$H$33:AA$67,AA$70,0)),IF(DAY(EOMONTH($G132,0))&lt;31,0,VLOOKUP(5&amp;TEXT(DATE(YEAR($G132),MONTH($G132),31),"ddd"),$H$33:AA$67,AA$70,0)))*SUMPRODUCT(($H$72:$H$95=$D132)*($G$72:$G$95=$C132)*(AA$72:AA$95))),"")</f>
        <v/>
      </c>
      <c r="AB132" s="139" t="str">
        <f>IFERROR(IF($I$69="DOW",IF($E132=5,(((SUMPRODUCT(($H$72:$H$95=$D132)*($G$72:$G$95=$C132)*(AB$72:AB$95))*(SUMPRODUCT(($H$15:$H$21=$H132)*(AB$15:AB$21)))))),(((SUMPRODUCT(($H$72:$H$95=$D132)*($G$72:$G$95=$C132)*(AB$72:AB$95)))-(SUMIFS(AB$99:AB$426,$C$99:$C$426,$C132,$D$99:$D$426,$D132,$E$99:$E$426,5)))*SUMPRODUCT(($H$9:$H$12=$E132)*(AB$9:AB$12)))*SUMPRODUCT(($H$24:$H$30=$H132)*(AB$24:AB$30))),VLOOKUP($E132&amp;$H132,$H$33:AB$67,AB$70,0)/SUM(AB$33:AB$60,IF(DAY(EOMONTH($G132,0))&lt;29,0,VLOOKUP(5&amp;TEXT(DATE(YEAR($G132),MONTH($G132),29),"ddd"),$H$33:AB$67,AB$70,0)),IF(DAY(EOMONTH($G132,0))&lt;30,0,VLOOKUP(5&amp;TEXT(DATE(YEAR($G132),MONTH($G132),30),"ddd"),$H$33:AB$67,AB$70,0)),IF(DAY(EOMONTH($G132,0))&lt;31,0,VLOOKUP(5&amp;TEXT(DATE(YEAR($G132),MONTH($G132),31),"ddd"),$H$33:AB$67,AB$70,0)))*SUMPRODUCT(($H$72:$H$95=$D132)*($G$72:$G$95=$C132)*(AB$72:AB$95))),"")</f>
        <v/>
      </c>
      <c r="AC132" s="236"/>
      <c r="AE132" s="205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  <c r="AU132" s="139"/>
      <c r="AV132" s="139"/>
      <c r="AW132" s="139"/>
      <c r="AX132" s="139"/>
      <c r="AY132" s="236"/>
      <c r="BA132" s="209">
        <f t="shared" si="76"/>
        <v>214.45451317596249</v>
      </c>
      <c r="BB132" s="180">
        <f t="shared" si="77"/>
        <v>288.72804320897211</v>
      </c>
      <c r="BC132" s="180">
        <f t="shared" si="78"/>
        <v>128.02831762184564</v>
      </c>
      <c r="BD132" s="180">
        <f t="shared" si="79"/>
        <v>25.988199746635356</v>
      </c>
      <c r="BE132" s="180">
        <f t="shared" si="80"/>
        <v>501.28461445389939</v>
      </c>
      <c r="BF132" s="180">
        <f t="shared" si="81"/>
        <v>0</v>
      </c>
      <c r="BG132" s="180">
        <f t="shared" si="82"/>
        <v>0</v>
      </c>
      <c r="BH132" s="180">
        <f t="shared" si="83"/>
        <v>3301.6970020360022</v>
      </c>
      <c r="BI132" s="180">
        <f t="shared" si="31"/>
        <v>2348.0700067017106</v>
      </c>
      <c r="BJ132" s="180">
        <f t="shared" si="67"/>
        <v>0</v>
      </c>
      <c r="BK132" s="180">
        <f t="shared" si="32"/>
        <v>69.444801679902</v>
      </c>
      <c r="BL132" s="180">
        <f t="shared" si="33"/>
        <v>136.38118900019799</v>
      </c>
      <c r="BM132" s="180">
        <f t="shared" si="34"/>
        <v>22.222938692125965</v>
      </c>
      <c r="BN132" s="180">
        <f t="shared" si="35"/>
        <v>68.183916301089624</v>
      </c>
      <c r="BO132" s="180">
        <f t="shared" si="36"/>
        <v>588.24034132508939</v>
      </c>
      <c r="BP132" s="180">
        <f t="shared" si="37"/>
        <v>121.48598380073372</v>
      </c>
      <c r="BQ132" s="180">
        <f t="shared" si="38"/>
        <v>0</v>
      </c>
      <c r="BR132" s="180">
        <f t="shared" si="39"/>
        <v>0</v>
      </c>
      <c r="BS132" s="180">
        <f t="shared" si="40"/>
        <v>0</v>
      </c>
      <c r="BT132" s="180">
        <f t="shared" si="41"/>
        <v>0</v>
      </c>
      <c r="BV132" s="214">
        <f t="shared" si="68"/>
        <v>42677</v>
      </c>
      <c r="BW132" s="175" t="str">
        <f t="shared" si="69"/>
        <v>Nov</v>
      </c>
      <c r="BX132" s="175">
        <f t="shared" si="70"/>
        <v>2016</v>
      </c>
      <c r="BY132" s="176">
        <f t="shared" si="84"/>
        <v>214.45451317596246</v>
      </c>
      <c r="BZ132" s="176">
        <f t="shared" si="85"/>
        <v>288.728043208972</v>
      </c>
      <c r="CA132" s="176">
        <f t="shared" si="86"/>
        <v>128.02831762184564</v>
      </c>
      <c r="CB132" s="176">
        <f t="shared" si="87"/>
        <v>25.988199746635349</v>
      </c>
      <c r="CC132" s="176">
        <f t="shared" si="88"/>
        <v>501.28461445389939</v>
      </c>
      <c r="CD132" s="176">
        <f t="shared" si="89"/>
        <v>0</v>
      </c>
      <c r="CE132" s="176">
        <f t="shared" si="90"/>
        <v>0</v>
      </c>
      <c r="CF132" s="176">
        <f t="shared" si="91"/>
        <v>3301.6970020360018</v>
      </c>
      <c r="CG132" s="176">
        <f t="shared" si="92"/>
        <v>2348.0700067017106</v>
      </c>
      <c r="CH132" s="176">
        <f t="shared" si="93"/>
        <v>0</v>
      </c>
      <c r="CI132" s="176">
        <f t="shared" si="94"/>
        <v>69.444801679901971</v>
      </c>
      <c r="CJ132" s="176">
        <f t="shared" si="95"/>
        <v>136.38118900019802</v>
      </c>
      <c r="CK132" s="176">
        <f t="shared" si="96"/>
        <v>22.222938692125972</v>
      </c>
      <c r="CL132" s="176">
        <f t="shared" si="97"/>
        <v>68.183916301089624</v>
      </c>
      <c r="CM132" s="176">
        <f t="shared" si="98"/>
        <v>588.24034132508939</v>
      </c>
      <c r="CN132" s="176">
        <f t="shared" si="99"/>
        <v>121.48598380073375</v>
      </c>
      <c r="CO132" s="176">
        <f t="shared" si="100"/>
        <v>0</v>
      </c>
      <c r="CP132" s="176">
        <f t="shared" si="101"/>
        <v>0</v>
      </c>
      <c r="CQ132" s="176">
        <f t="shared" si="102"/>
        <v>0</v>
      </c>
      <c r="CR132" s="215">
        <f t="shared" si="103"/>
        <v>0</v>
      </c>
    </row>
    <row r="133" spans="2:96" outlineLevel="1" x14ac:dyDescent="0.25">
      <c r="B133" s="197">
        <f t="shared" si="62"/>
        <v>42678</v>
      </c>
      <c r="C133" s="108">
        <f t="shared" si="72"/>
        <v>2016</v>
      </c>
      <c r="D133" s="109" t="str">
        <f t="shared" si="73"/>
        <v>Nov</v>
      </c>
      <c r="E133" s="109">
        <f t="shared" si="74"/>
        <v>1</v>
      </c>
      <c r="F133" s="109">
        <f t="shared" si="65"/>
        <v>45</v>
      </c>
      <c r="G133" s="110">
        <f t="shared" si="71"/>
        <v>42678</v>
      </c>
      <c r="H133" s="109" t="str">
        <f t="shared" si="75"/>
        <v>Fri</v>
      </c>
      <c r="I133" s="139">
        <f>IFERROR(IF($I$69="DOW",IF($E133=5,(((SUMPRODUCT(($H$72:$H$95=$D133)*($G$72:$G$95=$C133)*(I$72:I$95))*(SUMPRODUCT(($H$15:$H$21=$H133)*(I$15:I$21)))))),(((SUMPRODUCT(($H$72:$H$95=$D133)*($G$72:$G$95=$C133)*(I$72:I$95)))-(SUMIFS(I$99:I$426,$C$99:$C$426,$C133,$D$99:$D$426,$D133,$E$99:$E$426,5)))*SUMPRODUCT(($H$9:$H$12=$E133)*(I$9:I$12)))*SUMPRODUCT(($H$24:$H$30=$H133)*(I$24:I$30))),VLOOKUP($E133&amp;$H133,$H$33:I$67,I$70,0)/SUM(I$33:I$60,IF(DAY(EOMONTH($G133,0))&lt;29,0,VLOOKUP(5&amp;TEXT(DATE(YEAR($G133),MONTH($G133),29),"ddd"),$H$33:I$67,I$70,0)),IF(DAY(EOMONTH($G133,0))&lt;30,0,VLOOKUP(5&amp;TEXT(DATE(YEAR($G133),MONTH($G133),30),"ddd"),$H$33:I$67,I$70,0)),IF(DAY(EOMONTH($G133,0))&lt;31,0,VLOOKUP(5&amp;TEXT(DATE(YEAR($G133),MONTH($G133),31),"ddd"),$H$33:I$67,I$70,0)))*SUMPRODUCT(($H$72:$H$95=$D133)*($G$72:$G$95=$C133)*(I$72:I$95))),"")</f>
        <v>196.92130542212701</v>
      </c>
      <c r="J133" s="139">
        <f>IFERROR(IF($I$69="DOW",IF($E133=5,(((SUMPRODUCT(($H$72:$H$95=$D133)*($G$72:$G$95=$C133)*(J$72:J$95))*(SUMPRODUCT(($H$15:$H$21=$H133)*(J$15:J$21)))))),(((SUMPRODUCT(($H$72:$H$95=$D133)*($G$72:$G$95=$C133)*(J$72:J$95)))-(SUMIFS(J$99:J$426,$C$99:$C$426,$C133,$D$99:$D$426,$D133,$E$99:$E$426,5)))*SUMPRODUCT(($H$9:$H$12=$E133)*(J$9:J$12)))*SUMPRODUCT(($H$24:$H$30=$H133)*(J$24:J$30))),VLOOKUP($E133&amp;$H133,$H$33:J$67,J$70,0)/SUM(J$33:J$60,IF(DAY(EOMONTH($G133,0))&lt;29,0,VLOOKUP(5&amp;TEXT(DATE(YEAR($G133),MONTH($G133),29),"ddd"),$H$33:J$67,J$70,0)),IF(DAY(EOMONTH($G133,0))&lt;30,0,VLOOKUP(5&amp;TEXT(DATE(YEAR($G133),MONTH($G133),30),"ddd"),$H$33:J$67,J$70,0)),IF(DAY(EOMONTH($G133,0))&lt;31,0,VLOOKUP(5&amp;TEXT(DATE(YEAR($G133),MONTH($G133),31),"ddd"),$H$33:J$67,J$70,0)))*SUMPRODUCT(($H$72:$H$95=$D133)*($G$72:$G$95=$C133)*(J$72:J$95))),"")</f>
        <v>250.98635226868058</v>
      </c>
      <c r="K133" s="139">
        <f>IFERROR(IF($I$69="DOW",IF($E133=5,(((SUMPRODUCT(($H$72:$H$95=$D133)*($G$72:$G$95=$C133)*(K$72:K$95))*(SUMPRODUCT(($H$15:$H$21=$H133)*(K$15:K$21)))))),(((SUMPRODUCT(($H$72:$H$95=$D133)*($G$72:$G$95=$C133)*(K$72:K$95)))-(SUMIFS(K$99:K$426,$C$99:$C$426,$C133,$D$99:$D$426,$D133,$E$99:$E$426,5)))*SUMPRODUCT(($H$9:$H$12=$E133)*(K$9:K$12)))*SUMPRODUCT(($H$24:$H$30=$H133)*(K$24:K$30))),VLOOKUP($E133&amp;$H133,$H$33:K$67,K$70,0)/SUM(K$33:K$60,IF(DAY(EOMONTH($G133,0))&lt;29,0,VLOOKUP(5&amp;TEXT(DATE(YEAR($G133),MONTH($G133),29),"ddd"),$H$33:K$67,K$70,0)),IF(DAY(EOMONTH($G133,0))&lt;30,0,VLOOKUP(5&amp;TEXT(DATE(YEAR($G133),MONTH($G133),30),"ddd"),$H$33:K$67,K$70,0)),IF(DAY(EOMONTH($G133,0))&lt;31,0,VLOOKUP(5&amp;TEXT(DATE(YEAR($G133),MONTH($G133),31),"ddd"),$H$33:K$67,K$70,0)))*SUMPRODUCT(($H$72:$H$95=$D133)*($G$72:$G$95=$C133)*(K$72:K$95))),"")</f>
        <v>106.55447236514131</v>
      </c>
      <c r="L133" s="139">
        <f>IFERROR(IF($I$69="DOW",IF($E133=5,(((SUMPRODUCT(($H$72:$H$95=$D133)*($G$72:$G$95=$C133)*(L$72:L$95))*(SUMPRODUCT(($H$15:$H$21=$H133)*(L$15:L$21)))))),(((SUMPRODUCT(($H$72:$H$95=$D133)*($G$72:$G$95=$C133)*(L$72:L$95)))-(SUMIFS(L$99:L$426,$C$99:$C$426,$C133,$D$99:$D$426,$D133,$E$99:$E$426,5)))*SUMPRODUCT(($H$9:$H$12=$E133)*(L$9:L$12)))*SUMPRODUCT(($H$24:$H$30=$H133)*(L$24:L$30))),VLOOKUP($E133&amp;$H133,$H$33:L$67,L$70,0)/SUM(L$33:L$60,IF(DAY(EOMONTH($G133,0))&lt;29,0,VLOOKUP(5&amp;TEXT(DATE(YEAR($G133),MONTH($G133),29),"ddd"),$H$33:L$67,L$70,0)),IF(DAY(EOMONTH($G133,0))&lt;30,0,VLOOKUP(5&amp;TEXT(DATE(YEAR($G133),MONTH($G133),30),"ddd"),$H$33:L$67,L$70,0)),IF(DAY(EOMONTH($G133,0))&lt;31,0,VLOOKUP(5&amp;TEXT(DATE(YEAR($G133),MONTH($G133),31),"ddd"),$H$33:L$67,L$70,0)))*SUMPRODUCT(($H$72:$H$95=$D133)*($G$72:$G$95=$C133)*(L$72:L$95))),"")</f>
        <v>23.446490799763559</v>
      </c>
      <c r="M133" s="139">
        <f>IFERROR(IF($I$69="DOW",IF($E133=5,(((SUMPRODUCT(($H$72:$H$95=$D133)*($G$72:$G$95=$C133)*(M$72:M$95))*(SUMPRODUCT(($H$15:$H$21=$H133)*(M$15:M$21)))))),(((SUMPRODUCT(($H$72:$H$95=$D133)*($G$72:$G$95=$C133)*(M$72:M$95)))-(SUMIFS(M$99:M$426,$C$99:$C$426,$C133,$D$99:$D$426,$D133,$E$99:$E$426,5)))*SUMPRODUCT(($H$9:$H$12=$E133)*(M$9:M$12)))*SUMPRODUCT(($H$24:$H$30=$H133)*(M$24:M$30))),VLOOKUP($E133&amp;$H133,$H$33:M$67,M$70,0)/SUM(M$33:M$60,IF(DAY(EOMONTH($G133,0))&lt;29,0,VLOOKUP(5&amp;TEXT(DATE(YEAR($G133),MONTH($G133),29),"ddd"),$H$33:M$67,M$70,0)),IF(DAY(EOMONTH($G133,0))&lt;30,0,VLOOKUP(5&amp;TEXT(DATE(YEAR($G133),MONTH($G133),30),"ddd"),$H$33:M$67,M$70,0)),IF(DAY(EOMONTH($G133,0))&lt;31,0,VLOOKUP(5&amp;TEXT(DATE(YEAR($G133),MONTH($G133),31),"ddd"),$H$33:M$67,M$70,0)))*SUMPRODUCT(($H$72:$H$95=$D133)*($G$72:$G$95=$C133)*(M$72:M$95))),"")</f>
        <v>499.68908620117855</v>
      </c>
      <c r="N133" s="139">
        <f>IFERROR(IF($I$69="DOW",IF($E133=5,(((SUMPRODUCT(($H$72:$H$95=$D133)*($G$72:$G$95=$C133)*(N$72:N$95))*(SUMPRODUCT(($H$15:$H$21=$H133)*(N$15:N$21)))))),(((SUMPRODUCT(($H$72:$H$95=$D133)*($G$72:$G$95=$C133)*(N$72:N$95)))-(SUMIFS(N$99:N$426,$C$99:$C$426,$C133,$D$99:$D$426,$D133,$E$99:$E$426,5)))*SUMPRODUCT(($H$9:$H$12=$E133)*(N$9:N$12)))*SUMPRODUCT(($H$24:$H$30=$H133)*(N$24:N$30))),VLOOKUP($E133&amp;$H133,$H$33:N$67,N$70,0)/SUM(N$33:N$60,IF(DAY(EOMONTH($G133,0))&lt;29,0,VLOOKUP(5&amp;TEXT(DATE(YEAR($G133),MONTH($G133),29),"ddd"),$H$33:N$67,N$70,0)),IF(DAY(EOMONTH($G133,0))&lt;30,0,VLOOKUP(5&amp;TEXT(DATE(YEAR($G133),MONTH($G133),30),"ddd"),$H$33:N$67,N$70,0)),IF(DAY(EOMONTH($G133,0))&lt;31,0,VLOOKUP(5&amp;TEXT(DATE(YEAR($G133),MONTH($G133),31),"ddd"),$H$33:N$67,N$70,0)))*SUMPRODUCT(($H$72:$H$95=$D133)*($G$72:$G$95=$C133)*(N$72:N$95))),"")</f>
        <v>0</v>
      </c>
      <c r="O133" s="139">
        <f>IFERROR(IF($I$69="DOW",IF($E133=5,(((SUMPRODUCT(($H$72:$H$95=$D133)*($G$72:$G$95=$C133)*(O$72:O$95))*(SUMPRODUCT(($H$15:$H$21=$H133)*(O$15:O$21)))))),(((SUMPRODUCT(($H$72:$H$95=$D133)*($G$72:$G$95=$C133)*(O$72:O$95)))-(SUMIFS(O$99:O$426,$C$99:$C$426,$C133,$D$99:$D$426,$D133,$E$99:$E$426,5)))*SUMPRODUCT(($H$9:$H$12=$E133)*(O$9:O$12)))*SUMPRODUCT(($H$24:$H$30=$H133)*(O$24:O$30))),VLOOKUP($E133&amp;$H133,$H$33:O$67,O$70,0)/SUM(O$33:O$60,IF(DAY(EOMONTH($G133,0))&lt;29,0,VLOOKUP(5&amp;TEXT(DATE(YEAR($G133),MONTH($G133),29),"ddd"),$H$33:O$67,O$70,0)),IF(DAY(EOMONTH($G133,0))&lt;30,0,VLOOKUP(5&amp;TEXT(DATE(YEAR($G133),MONTH($G133),30),"ddd"),$H$33:O$67,O$70,0)),IF(DAY(EOMONTH($G133,0))&lt;31,0,VLOOKUP(5&amp;TEXT(DATE(YEAR($G133),MONTH($G133),31),"ddd"),$H$33:O$67,O$70,0)))*SUMPRODUCT(($H$72:$H$95=$D133)*($G$72:$G$95=$C133)*(O$72:O$95))),"")</f>
        <v>0</v>
      </c>
      <c r="P133" s="139">
        <f>IFERROR(IF($I$69="DOW",IF($E133=5,(((SUMPRODUCT(($H$72:$H$95=$D133)*($G$72:$G$95=$C133)*(P$72:P$95))*(SUMPRODUCT(($H$15:$H$21=$H133)*(P$15:P$21)))))),(((SUMPRODUCT(($H$72:$H$95=$D133)*($G$72:$G$95=$C133)*(P$72:P$95)))-(SUMIFS(P$99:P$426,$C$99:$C$426,$C133,$D$99:$D$426,$D133,$E$99:$E$426,5)))*SUMPRODUCT(($H$9:$H$12=$E133)*(P$9:P$12)))*SUMPRODUCT(($H$24:$H$30=$H133)*(P$24:P$30))),VLOOKUP($E133&amp;$H133,$H$33:P$67,P$70,0)/SUM(P$33:P$60,IF(DAY(EOMONTH($G133,0))&lt;29,0,VLOOKUP(5&amp;TEXT(DATE(YEAR($G133),MONTH($G133),29),"ddd"),$H$33:P$67,P$70,0)),IF(DAY(EOMONTH($G133,0))&lt;30,0,VLOOKUP(5&amp;TEXT(DATE(YEAR($G133),MONTH($G133),30),"ddd"),$H$33:P$67,P$70,0)),IF(DAY(EOMONTH($G133,0))&lt;31,0,VLOOKUP(5&amp;TEXT(DATE(YEAR($G133),MONTH($G133),31),"ddd"),$H$33:P$67,P$70,0)))*SUMPRODUCT(($H$72:$H$95=$D133)*($G$72:$G$95=$C133)*(P$72:P$95))),"")</f>
        <v>3008.0445058276009</v>
      </c>
      <c r="Q133" s="139">
        <f>IFERROR(IF($I$69="DOW",IF($E133=5,(((SUMPRODUCT(($H$72:$H$95=$D133)*($G$72:$G$95=$C133)*(Q$72:Q$95))*(SUMPRODUCT(($H$15:$H$21=$H133)*(Q$15:Q$21)))))),(((SUMPRODUCT(($H$72:$H$95=$D133)*($G$72:$G$95=$C133)*(Q$72:Q$95)))-(SUMIFS(Q$99:Q$426,$C$99:$C$426,$C133,$D$99:$D$426,$D133,$E$99:$E$426,5)))*SUMPRODUCT(($H$9:$H$12=$E133)*(Q$9:Q$12)))*SUMPRODUCT(($H$24:$H$30=$H133)*(Q$24:Q$30))),VLOOKUP($E133&amp;$H133,$H$33:Q$67,Q$70,0)/SUM(Q$33:Q$60,IF(DAY(EOMONTH($G133,0))&lt;29,0,VLOOKUP(5&amp;TEXT(DATE(YEAR($G133),MONTH($G133),29),"ddd"),$H$33:Q$67,Q$70,0)),IF(DAY(EOMONTH($G133,0))&lt;30,0,VLOOKUP(5&amp;TEXT(DATE(YEAR($G133),MONTH($G133),30),"ddd"),$H$33:Q$67,Q$70,0)),IF(DAY(EOMONTH($G133,0))&lt;31,0,VLOOKUP(5&amp;TEXT(DATE(YEAR($G133),MONTH($G133),31),"ddd"),$H$33:Q$67,Q$70,0)))*SUMPRODUCT(($H$72:$H$95=$D133)*($G$72:$G$95=$C133)*(Q$72:Q$95))),"")</f>
        <v>2237.3751913678598</v>
      </c>
      <c r="R133" s="139">
        <f>IFERROR(IF($I$69="DOW",IF($E133=5,(((SUMPRODUCT(($H$72:$H$95=$D133)*($G$72:$G$95=$C133)*(R$72:R$95))*(SUMPRODUCT(($H$15:$H$21=$H133)*(R$15:R$21)))))),(((SUMPRODUCT(($H$72:$H$95=$D133)*($G$72:$G$95=$C133)*(R$72:R$95)))-(SUMIFS(R$99:R$426,$C$99:$C$426,$C133,$D$99:$D$426,$D133,$E$99:$E$426,5)))*SUMPRODUCT(($H$9:$H$12=$E133)*(R$9:R$12)))*SUMPRODUCT(($H$24:$H$30=$H133)*(R$24:R$30))),VLOOKUP($E133&amp;$H133,$H$33:R$67,R$70,0)/SUM(R$33:R$60,IF(DAY(EOMONTH($G133,0))&lt;29,0,VLOOKUP(5&amp;TEXT(DATE(YEAR($G133),MONTH($G133),29),"ddd"),$H$33:R$67,R$70,0)),IF(DAY(EOMONTH($G133,0))&lt;30,0,VLOOKUP(5&amp;TEXT(DATE(YEAR($G133),MONTH($G133),30),"ddd"),$H$33:R$67,R$70,0)),IF(DAY(EOMONTH($G133,0))&lt;31,0,VLOOKUP(5&amp;TEXT(DATE(YEAR($G133),MONTH($G133),31),"ddd"),$H$33:R$67,R$70,0)))*SUMPRODUCT(($H$72:$H$95=$D133)*($G$72:$G$95=$C133)*(R$72:R$95))),"")</f>
        <v>0</v>
      </c>
      <c r="S133" s="139">
        <f>IFERROR(IF($I$69="DOW",IF($E133=5,(((SUMPRODUCT(($H$72:$H$95=$D133)*($G$72:$G$95=$C133)*(S$72:S$95))*(SUMPRODUCT(($H$15:$H$21=$H133)*(S$15:S$21)))))),(((SUMPRODUCT(($H$72:$H$95=$D133)*($G$72:$G$95=$C133)*(S$72:S$95)))-(SUMIFS(S$99:S$426,$C$99:$C$426,$C133,$D$99:$D$426,$D133,$E$99:$E$426,5)))*SUMPRODUCT(($H$9:$H$12=$E133)*(S$9:S$12)))*SUMPRODUCT(($H$24:$H$30=$H133)*(S$24:S$30))),VLOOKUP($E133&amp;$H133,$H$33:S$67,S$70,0)/SUM(S$33:S$60,IF(DAY(EOMONTH($G133,0))&lt;29,0,VLOOKUP(5&amp;TEXT(DATE(YEAR($G133),MONTH($G133),29),"ddd"),$H$33:S$67,S$70,0)),IF(DAY(EOMONTH($G133,0))&lt;30,0,VLOOKUP(5&amp;TEXT(DATE(YEAR($G133),MONTH($G133),30),"ddd"),$H$33:S$67,S$70,0)),IF(DAY(EOMONTH($G133,0))&lt;31,0,VLOOKUP(5&amp;TEXT(DATE(YEAR($G133),MONTH($G133),31),"ddd"),$H$33:S$67,S$70,0)))*SUMPRODUCT(($H$72:$H$95=$D133)*($G$72:$G$95=$C133)*(S$72:S$95))),"")</f>
        <v>72.201590318638068</v>
      </c>
      <c r="T133" s="139">
        <f>IFERROR(IF($I$69="DOW",IF($E133=5,(((SUMPRODUCT(($H$72:$H$95=$D133)*($G$72:$G$95=$C133)*(T$72:T$95))*(SUMPRODUCT(($H$15:$H$21=$H133)*(T$15:T$21)))))),(((SUMPRODUCT(($H$72:$H$95=$D133)*($G$72:$G$95=$C133)*(T$72:T$95)))-(SUMIFS(T$99:T$426,$C$99:$C$426,$C133,$D$99:$D$426,$D133,$E$99:$E$426,5)))*SUMPRODUCT(($H$9:$H$12=$E133)*(T$9:T$12)))*SUMPRODUCT(($H$24:$H$30=$H133)*(T$24:T$30))),VLOOKUP($E133&amp;$H133,$H$33:T$67,T$70,0)/SUM(T$33:T$60,IF(DAY(EOMONTH($G133,0))&lt;29,0,VLOOKUP(5&amp;TEXT(DATE(YEAR($G133),MONTH($G133),29),"ddd"),$H$33:T$67,T$70,0)),IF(DAY(EOMONTH($G133,0))&lt;30,0,VLOOKUP(5&amp;TEXT(DATE(YEAR($G133),MONTH($G133),30),"ddd"),$H$33:T$67,T$70,0)),IF(DAY(EOMONTH($G133,0))&lt;31,0,VLOOKUP(5&amp;TEXT(DATE(YEAR($G133),MONTH($G133),31),"ddd"),$H$33:T$67,T$70,0)))*SUMPRODUCT(($H$72:$H$95=$D133)*($G$72:$G$95=$C133)*(T$72:T$95))),"")</f>
        <v>104.07356456907328</v>
      </c>
      <c r="U133" s="139">
        <f>IFERROR(IF($I$69="DOW",IF($E133=5,(((SUMPRODUCT(($H$72:$H$95=$D133)*($G$72:$G$95=$C133)*(U$72:U$95))*(SUMPRODUCT(($H$15:$H$21=$H133)*(U$15:U$21)))))),(((SUMPRODUCT(($H$72:$H$95=$D133)*($G$72:$G$95=$C133)*(U$72:U$95)))-(SUMIFS(U$99:U$426,$C$99:$C$426,$C133,$D$99:$D$426,$D133,$E$99:$E$426,5)))*SUMPRODUCT(($H$9:$H$12=$E133)*(U$9:U$12)))*SUMPRODUCT(($H$24:$H$30=$H133)*(U$24:U$30))),VLOOKUP($E133&amp;$H133,$H$33:U$67,U$70,0)/SUM(U$33:U$60,IF(DAY(EOMONTH($G133,0))&lt;29,0,VLOOKUP(5&amp;TEXT(DATE(YEAR($G133),MONTH($G133),29),"ddd"),$H$33:U$67,U$70,0)),IF(DAY(EOMONTH($G133,0))&lt;30,0,VLOOKUP(5&amp;TEXT(DATE(YEAR($G133),MONTH($G133),30),"ddd"),$H$33:U$67,U$70,0)),IF(DAY(EOMONTH($G133,0))&lt;31,0,VLOOKUP(5&amp;TEXT(DATE(YEAR($G133),MONTH($G133),31),"ddd"),$H$33:U$67,U$70,0)))*SUMPRODUCT(($H$72:$H$95=$D133)*($G$72:$G$95=$C133)*(U$72:U$95))),"")</f>
        <v>17.059381287756452</v>
      </c>
      <c r="V133" s="139">
        <f>IFERROR(IF($I$69="DOW",IF($E133=5,(((SUMPRODUCT(($H$72:$H$95=$D133)*($G$72:$G$95=$C133)*(V$72:V$95))*(SUMPRODUCT(($H$15:$H$21=$H133)*(V$15:V$21)))))),(((SUMPRODUCT(($H$72:$H$95=$D133)*($G$72:$G$95=$C133)*(V$72:V$95)))-(SUMIFS(V$99:V$426,$C$99:$C$426,$C133,$D$99:$D$426,$D133,$E$99:$E$426,5)))*SUMPRODUCT(($H$9:$H$12=$E133)*(V$9:V$12)))*SUMPRODUCT(($H$24:$H$30=$H133)*(V$24:V$30))),VLOOKUP($E133&amp;$H133,$H$33:V$67,V$70,0)/SUM(V$33:V$60,IF(DAY(EOMONTH($G133,0))&lt;29,0,VLOOKUP(5&amp;TEXT(DATE(YEAR($G133),MONTH($G133),29),"ddd"),$H$33:V$67,V$70,0)),IF(DAY(EOMONTH($G133,0))&lt;30,0,VLOOKUP(5&amp;TEXT(DATE(YEAR($G133),MONTH($G133),30),"ddd"),$H$33:V$67,V$70,0)),IF(DAY(EOMONTH($G133,0))&lt;31,0,VLOOKUP(5&amp;TEXT(DATE(YEAR($G133),MONTH($G133),31),"ddd"),$H$33:V$67,V$70,0)))*SUMPRODUCT(($H$72:$H$95=$D133)*($G$72:$G$95=$C133)*(V$72:V$95))),"")</f>
        <v>74.326813073993122</v>
      </c>
      <c r="W133" s="139">
        <f>IFERROR(IF($I$69="DOW",IF($E133=5,(((SUMPRODUCT(($H$72:$H$95=$D133)*($G$72:$G$95=$C133)*(W$72:W$95))*(SUMPRODUCT(($H$15:$H$21=$H133)*(W$15:W$21)))))),(((SUMPRODUCT(($H$72:$H$95=$D133)*($G$72:$G$95=$C133)*(W$72:W$95)))-(SUMIFS(W$99:W$426,$C$99:$C$426,$C133,$D$99:$D$426,$D133,$E$99:$E$426,5)))*SUMPRODUCT(($H$9:$H$12=$E133)*(W$9:W$12)))*SUMPRODUCT(($H$24:$H$30=$H133)*(W$24:W$30))),VLOOKUP($E133&amp;$H133,$H$33:W$67,W$70,0)/SUM(W$33:W$60,IF(DAY(EOMONTH($G133,0))&lt;29,0,VLOOKUP(5&amp;TEXT(DATE(YEAR($G133),MONTH($G133),29),"ddd"),$H$33:W$67,W$70,0)),IF(DAY(EOMONTH($G133,0))&lt;30,0,VLOOKUP(5&amp;TEXT(DATE(YEAR($G133),MONTH($G133),30),"ddd"),$H$33:W$67,W$70,0)),IF(DAY(EOMONTH($G133,0))&lt;31,0,VLOOKUP(5&amp;TEXT(DATE(YEAR($G133),MONTH($G133),31),"ddd"),$H$33:W$67,W$70,0)))*SUMPRODUCT(($H$72:$H$95=$D133)*($G$72:$G$95=$C133)*(W$72:W$95))),"")</f>
        <v>474.73599877880457</v>
      </c>
      <c r="X133" s="139">
        <f>IFERROR(IF($I$69="DOW",IF($E133=5,(((SUMPRODUCT(($H$72:$H$95=$D133)*($G$72:$G$95=$C133)*(X$72:X$95))*(SUMPRODUCT(($H$15:$H$21=$H133)*(X$15:X$21)))))),(((SUMPRODUCT(($H$72:$H$95=$D133)*($G$72:$G$95=$C133)*(X$72:X$95)))-(SUMIFS(X$99:X$426,$C$99:$C$426,$C133,$D$99:$D$426,$D133,$E$99:$E$426,5)))*SUMPRODUCT(($H$9:$H$12=$E133)*(X$9:X$12)))*SUMPRODUCT(($H$24:$H$30=$H133)*(X$24:X$30))),VLOOKUP($E133&amp;$H133,$H$33:X$67,X$70,0)/SUM(X$33:X$60,IF(DAY(EOMONTH($G133,0))&lt;29,0,VLOOKUP(5&amp;TEXT(DATE(YEAR($G133),MONTH($G133),29),"ddd"),$H$33:X$67,X$70,0)),IF(DAY(EOMONTH($G133,0))&lt;30,0,VLOOKUP(5&amp;TEXT(DATE(YEAR($G133),MONTH($G133),30),"ddd"),$H$33:X$67,X$70,0)),IF(DAY(EOMONTH($G133,0))&lt;31,0,VLOOKUP(5&amp;TEXT(DATE(YEAR($G133),MONTH($G133),31),"ddd"),$H$33:X$67,X$70,0)))*SUMPRODUCT(($H$72:$H$95=$D133)*($G$72:$G$95=$C133)*(X$72:X$95))),"")</f>
        <v>106.29892029210514</v>
      </c>
      <c r="Y133" s="139" t="str">
        <f>IFERROR(IF($I$69="DOW",IF($E133=5,(((SUMPRODUCT(($H$72:$H$95=$D133)*($G$72:$G$95=$C133)*(Y$72:Y$95))*(SUMPRODUCT(($H$15:$H$21=$H133)*(Y$15:Y$21)))))),(((SUMPRODUCT(($H$72:$H$95=$D133)*($G$72:$G$95=$C133)*(Y$72:Y$95)))-(SUMIFS(Y$99:Y$426,$C$99:$C$426,$C133,$D$99:$D$426,$D133,$E$99:$E$426,5)))*SUMPRODUCT(($H$9:$H$12=$E133)*(Y$9:Y$12)))*SUMPRODUCT(($H$24:$H$30=$H133)*(Y$24:Y$30))),VLOOKUP($E133&amp;$H133,$H$33:Y$67,Y$70,0)/SUM(Y$33:Y$60,IF(DAY(EOMONTH($G133,0))&lt;29,0,VLOOKUP(5&amp;TEXT(DATE(YEAR($G133),MONTH($G133),29),"ddd"),$H$33:Y$67,Y$70,0)),IF(DAY(EOMONTH($G133,0))&lt;30,0,VLOOKUP(5&amp;TEXT(DATE(YEAR($G133),MONTH($G133),30),"ddd"),$H$33:Y$67,Y$70,0)),IF(DAY(EOMONTH($G133,0))&lt;31,0,VLOOKUP(5&amp;TEXT(DATE(YEAR($G133),MONTH($G133),31),"ddd"),$H$33:Y$67,Y$70,0)))*SUMPRODUCT(($H$72:$H$95=$D133)*($G$72:$G$95=$C133)*(Y$72:Y$95))),"")</f>
        <v/>
      </c>
      <c r="Z133" s="139" t="str">
        <f>IFERROR(IF($I$69="DOW",IF($E133=5,(((SUMPRODUCT(($H$72:$H$95=$D133)*($G$72:$G$95=$C133)*(Z$72:Z$95))*(SUMPRODUCT(($H$15:$H$21=$H133)*(Z$15:Z$21)))))),(((SUMPRODUCT(($H$72:$H$95=$D133)*($G$72:$G$95=$C133)*(Z$72:Z$95)))-(SUMIFS(Z$99:Z$426,$C$99:$C$426,$C133,$D$99:$D$426,$D133,$E$99:$E$426,5)))*SUMPRODUCT(($H$9:$H$12=$E133)*(Z$9:Z$12)))*SUMPRODUCT(($H$24:$H$30=$H133)*(Z$24:Z$30))),VLOOKUP($E133&amp;$H133,$H$33:Z$67,Z$70,0)/SUM(Z$33:Z$60,IF(DAY(EOMONTH($G133,0))&lt;29,0,VLOOKUP(5&amp;TEXT(DATE(YEAR($G133),MONTH($G133),29),"ddd"),$H$33:Z$67,Z$70,0)),IF(DAY(EOMONTH($G133,0))&lt;30,0,VLOOKUP(5&amp;TEXT(DATE(YEAR($G133),MONTH($G133),30),"ddd"),$H$33:Z$67,Z$70,0)),IF(DAY(EOMONTH($G133,0))&lt;31,0,VLOOKUP(5&amp;TEXT(DATE(YEAR($G133),MONTH($G133),31),"ddd"),$H$33:Z$67,Z$70,0)))*SUMPRODUCT(($H$72:$H$95=$D133)*($G$72:$G$95=$C133)*(Z$72:Z$95))),"")</f>
        <v/>
      </c>
      <c r="AA133" s="139" t="str">
        <f>IFERROR(IF($I$69="DOW",IF($E133=5,(((SUMPRODUCT(($H$72:$H$95=$D133)*($G$72:$G$95=$C133)*(AA$72:AA$95))*(SUMPRODUCT(($H$15:$H$21=$H133)*(AA$15:AA$21)))))),(((SUMPRODUCT(($H$72:$H$95=$D133)*($G$72:$G$95=$C133)*(AA$72:AA$95)))-(SUMIFS(AA$99:AA$426,$C$99:$C$426,$C133,$D$99:$D$426,$D133,$E$99:$E$426,5)))*SUMPRODUCT(($H$9:$H$12=$E133)*(AA$9:AA$12)))*SUMPRODUCT(($H$24:$H$30=$H133)*(AA$24:AA$30))),VLOOKUP($E133&amp;$H133,$H$33:AA$67,AA$70,0)/SUM(AA$33:AA$60,IF(DAY(EOMONTH($G133,0))&lt;29,0,VLOOKUP(5&amp;TEXT(DATE(YEAR($G133),MONTH($G133),29),"ddd"),$H$33:AA$67,AA$70,0)),IF(DAY(EOMONTH($G133,0))&lt;30,0,VLOOKUP(5&amp;TEXT(DATE(YEAR($G133),MONTH($G133),30),"ddd"),$H$33:AA$67,AA$70,0)),IF(DAY(EOMONTH($G133,0))&lt;31,0,VLOOKUP(5&amp;TEXT(DATE(YEAR($G133),MONTH($G133),31),"ddd"),$H$33:AA$67,AA$70,0)))*SUMPRODUCT(($H$72:$H$95=$D133)*($G$72:$G$95=$C133)*(AA$72:AA$95))),"")</f>
        <v/>
      </c>
      <c r="AB133" s="139" t="str">
        <f>IFERROR(IF($I$69="DOW",IF($E133=5,(((SUMPRODUCT(($H$72:$H$95=$D133)*($G$72:$G$95=$C133)*(AB$72:AB$95))*(SUMPRODUCT(($H$15:$H$21=$H133)*(AB$15:AB$21)))))),(((SUMPRODUCT(($H$72:$H$95=$D133)*($G$72:$G$95=$C133)*(AB$72:AB$95)))-(SUMIFS(AB$99:AB$426,$C$99:$C$426,$C133,$D$99:$D$426,$D133,$E$99:$E$426,5)))*SUMPRODUCT(($H$9:$H$12=$E133)*(AB$9:AB$12)))*SUMPRODUCT(($H$24:$H$30=$H133)*(AB$24:AB$30))),VLOOKUP($E133&amp;$H133,$H$33:AB$67,AB$70,0)/SUM(AB$33:AB$60,IF(DAY(EOMONTH($G133,0))&lt;29,0,VLOOKUP(5&amp;TEXT(DATE(YEAR($G133),MONTH($G133),29),"ddd"),$H$33:AB$67,AB$70,0)),IF(DAY(EOMONTH($G133,0))&lt;30,0,VLOOKUP(5&amp;TEXT(DATE(YEAR($G133),MONTH($G133),30),"ddd"),$H$33:AB$67,AB$70,0)),IF(DAY(EOMONTH($G133,0))&lt;31,0,VLOOKUP(5&amp;TEXT(DATE(YEAR($G133),MONTH($G133),31),"ddd"),$H$33:AB$67,AB$70,0)))*SUMPRODUCT(($H$72:$H$95=$D133)*($G$72:$G$95=$C133)*(AB$72:AB$95))),"")</f>
        <v/>
      </c>
      <c r="AC133" s="236"/>
      <c r="AE133" s="205"/>
      <c r="AF133" s="139"/>
      <c r="AG133" s="139"/>
      <c r="AH133" s="139"/>
      <c r="AI133" s="139"/>
      <c r="AJ133" s="139"/>
      <c r="AK133" s="139"/>
      <c r="AL133" s="139"/>
      <c r="AM133" s="139"/>
      <c r="AN133" s="139"/>
      <c r="AO133" s="139"/>
      <c r="AP133" s="139"/>
      <c r="AQ133" s="139"/>
      <c r="AR133" s="139"/>
      <c r="AS133" s="139"/>
      <c r="AT133" s="139"/>
      <c r="AU133" s="139"/>
      <c r="AV133" s="139"/>
      <c r="AW133" s="139"/>
      <c r="AX133" s="139"/>
      <c r="AY133" s="236"/>
      <c r="BA133" s="209">
        <f t="shared" si="76"/>
        <v>196.92130542212701</v>
      </c>
      <c r="BB133" s="180">
        <f t="shared" si="77"/>
        <v>250.98635226868058</v>
      </c>
      <c r="BC133" s="180">
        <f t="shared" si="78"/>
        <v>106.55447236514131</v>
      </c>
      <c r="BD133" s="180">
        <f t="shared" si="79"/>
        <v>23.446490799763559</v>
      </c>
      <c r="BE133" s="180">
        <f t="shared" si="80"/>
        <v>499.68908620117855</v>
      </c>
      <c r="BF133" s="180">
        <f t="shared" si="81"/>
        <v>0</v>
      </c>
      <c r="BG133" s="180">
        <f t="shared" si="82"/>
        <v>0</v>
      </c>
      <c r="BH133" s="180">
        <f t="shared" si="83"/>
        <v>3008.0445058276009</v>
      </c>
      <c r="BI133" s="180">
        <f t="shared" si="31"/>
        <v>2237.3751913678598</v>
      </c>
      <c r="BJ133" s="180">
        <f t="shared" si="67"/>
        <v>0</v>
      </c>
      <c r="BK133" s="180">
        <f t="shared" si="32"/>
        <v>72.201590318638068</v>
      </c>
      <c r="BL133" s="180">
        <f t="shared" si="33"/>
        <v>104.07356456907328</v>
      </c>
      <c r="BM133" s="180">
        <f t="shared" si="34"/>
        <v>17.059381287756452</v>
      </c>
      <c r="BN133" s="180">
        <f t="shared" si="35"/>
        <v>74.326813073993122</v>
      </c>
      <c r="BO133" s="180">
        <f t="shared" si="36"/>
        <v>474.73599877880457</v>
      </c>
      <c r="BP133" s="180">
        <f t="shared" si="37"/>
        <v>106.29892029210514</v>
      </c>
      <c r="BQ133" s="180">
        <f t="shared" si="38"/>
        <v>0</v>
      </c>
      <c r="BR133" s="180">
        <f t="shared" si="39"/>
        <v>0</v>
      </c>
      <c r="BS133" s="180">
        <f t="shared" si="40"/>
        <v>0</v>
      </c>
      <c r="BT133" s="180">
        <f t="shared" si="41"/>
        <v>0</v>
      </c>
      <c r="BV133" s="214">
        <f t="shared" si="68"/>
        <v>42678</v>
      </c>
      <c r="BW133" s="175" t="str">
        <f t="shared" si="69"/>
        <v>Nov</v>
      </c>
      <c r="BX133" s="175">
        <f t="shared" si="70"/>
        <v>2016</v>
      </c>
      <c r="BY133" s="176">
        <f t="shared" si="84"/>
        <v>196.92130542212698</v>
      </c>
      <c r="BZ133" s="176">
        <f t="shared" si="85"/>
        <v>250.98635226868046</v>
      </c>
      <c r="CA133" s="176">
        <f t="shared" si="86"/>
        <v>106.55447236514131</v>
      </c>
      <c r="CB133" s="176">
        <f t="shared" si="87"/>
        <v>23.446490799763552</v>
      </c>
      <c r="CC133" s="176">
        <f t="shared" si="88"/>
        <v>499.68908620117867</v>
      </c>
      <c r="CD133" s="176">
        <f t="shared" si="89"/>
        <v>0</v>
      </c>
      <c r="CE133" s="176">
        <f t="shared" si="90"/>
        <v>0</v>
      </c>
      <c r="CF133" s="176">
        <f t="shared" si="91"/>
        <v>3008.0445058276009</v>
      </c>
      <c r="CG133" s="176">
        <f t="shared" si="92"/>
        <v>2237.3751913678598</v>
      </c>
      <c r="CH133" s="176">
        <f t="shared" si="93"/>
        <v>0</v>
      </c>
      <c r="CI133" s="176">
        <f t="shared" si="94"/>
        <v>72.20159031863804</v>
      </c>
      <c r="CJ133" s="176">
        <f t="shared" si="95"/>
        <v>104.0735645690733</v>
      </c>
      <c r="CK133" s="176">
        <f t="shared" si="96"/>
        <v>17.059381287756455</v>
      </c>
      <c r="CL133" s="176">
        <f t="shared" si="97"/>
        <v>74.326813073993122</v>
      </c>
      <c r="CM133" s="176">
        <f t="shared" si="98"/>
        <v>474.73599877880463</v>
      </c>
      <c r="CN133" s="176">
        <f t="shared" si="99"/>
        <v>106.29892029210514</v>
      </c>
      <c r="CO133" s="176">
        <f t="shared" si="100"/>
        <v>0</v>
      </c>
      <c r="CP133" s="176">
        <f t="shared" si="101"/>
        <v>0</v>
      </c>
      <c r="CQ133" s="176">
        <f t="shared" si="102"/>
        <v>0</v>
      </c>
      <c r="CR133" s="215">
        <f t="shared" si="103"/>
        <v>0</v>
      </c>
    </row>
    <row r="134" spans="2:96" outlineLevel="1" x14ac:dyDescent="0.25">
      <c r="B134" s="197">
        <f t="shared" si="62"/>
        <v>42679</v>
      </c>
      <c r="C134" s="108">
        <f t="shared" si="72"/>
        <v>2016</v>
      </c>
      <c r="D134" s="109" t="str">
        <f t="shared" si="73"/>
        <v>Nov</v>
      </c>
      <c r="E134" s="109">
        <f t="shared" si="74"/>
        <v>1</v>
      </c>
      <c r="F134" s="109">
        <f t="shared" si="65"/>
        <v>45</v>
      </c>
      <c r="G134" s="110">
        <f t="shared" si="71"/>
        <v>42679</v>
      </c>
      <c r="H134" s="109" t="str">
        <f t="shared" si="75"/>
        <v>Sat</v>
      </c>
      <c r="I134" s="139">
        <f>IFERROR(IF($I$69="DOW",IF($E134=5,(((SUMPRODUCT(($H$72:$H$95=$D134)*($G$72:$G$95=$C134)*(I$72:I$95))*(SUMPRODUCT(($H$15:$H$21=$H134)*(I$15:I$21)))))),(((SUMPRODUCT(($H$72:$H$95=$D134)*($G$72:$G$95=$C134)*(I$72:I$95)))-(SUMIFS(I$99:I$426,$C$99:$C$426,$C134,$D$99:$D$426,$D134,$E$99:$E$426,5)))*SUMPRODUCT(($H$9:$H$12=$E134)*(I$9:I$12)))*SUMPRODUCT(($H$24:$H$30=$H134)*(I$24:I$30))),VLOOKUP($E134&amp;$H134,$H$33:I$67,I$70,0)/SUM(I$33:I$60,IF(DAY(EOMONTH($G134,0))&lt;29,0,VLOOKUP(5&amp;TEXT(DATE(YEAR($G134),MONTH($G134),29),"ddd"),$H$33:I$67,I$70,0)),IF(DAY(EOMONTH($G134,0))&lt;30,0,VLOOKUP(5&amp;TEXT(DATE(YEAR($G134),MONTH($G134),30),"ddd"),$H$33:I$67,I$70,0)),IF(DAY(EOMONTH($G134,0))&lt;31,0,VLOOKUP(5&amp;TEXT(DATE(YEAR($G134),MONTH($G134),31),"ddd"),$H$33:I$67,I$70,0)))*SUMPRODUCT(($H$72:$H$95=$D134)*($G$72:$G$95=$C134)*(I$72:I$95))),"")</f>
        <v>192.94190041012052</v>
      </c>
      <c r="J134" s="139">
        <f>IFERROR(IF($I$69="DOW",IF($E134=5,(((SUMPRODUCT(($H$72:$H$95=$D134)*($G$72:$G$95=$C134)*(J$72:J$95))*(SUMPRODUCT(($H$15:$H$21=$H134)*(J$15:J$21)))))),(((SUMPRODUCT(($H$72:$H$95=$D134)*($G$72:$G$95=$C134)*(J$72:J$95)))-(SUMIFS(J$99:J$426,$C$99:$C$426,$C134,$D$99:$D$426,$D134,$E$99:$E$426,5)))*SUMPRODUCT(($H$9:$H$12=$E134)*(J$9:J$12)))*SUMPRODUCT(($H$24:$H$30=$H134)*(J$24:J$30))),VLOOKUP($E134&amp;$H134,$H$33:J$67,J$70,0)/SUM(J$33:J$60,IF(DAY(EOMONTH($G134,0))&lt;29,0,VLOOKUP(5&amp;TEXT(DATE(YEAR($G134),MONTH($G134),29),"ddd"),$H$33:J$67,J$70,0)),IF(DAY(EOMONTH($G134,0))&lt;30,0,VLOOKUP(5&amp;TEXT(DATE(YEAR($G134),MONTH($G134),30),"ddd"),$H$33:J$67,J$70,0)),IF(DAY(EOMONTH($G134,0))&lt;31,0,VLOOKUP(5&amp;TEXT(DATE(YEAR($G134),MONTH($G134),31),"ddd"),$H$33:J$67,J$70,0)))*SUMPRODUCT(($H$72:$H$95=$D134)*($G$72:$G$95=$C134)*(J$72:J$95))),"")</f>
        <v>243.83561819453504</v>
      </c>
      <c r="K134" s="139">
        <f>IFERROR(IF($I$69="DOW",IF($E134=5,(((SUMPRODUCT(($H$72:$H$95=$D134)*($G$72:$G$95=$C134)*(K$72:K$95))*(SUMPRODUCT(($H$15:$H$21=$H134)*(K$15:K$21)))))),(((SUMPRODUCT(($H$72:$H$95=$D134)*($G$72:$G$95=$C134)*(K$72:K$95)))-(SUMIFS(K$99:K$426,$C$99:$C$426,$C134,$D$99:$D$426,$D134,$E$99:$E$426,5)))*SUMPRODUCT(($H$9:$H$12=$E134)*(K$9:K$12)))*SUMPRODUCT(($H$24:$H$30=$H134)*(K$24:K$30))),VLOOKUP($E134&amp;$H134,$H$33:K$67,K$70,0)/SUM(K$33:K$60,IF(DAY(EOMONTH($G134,0))&lt;29,0,VLOOKUP(5&amp;TEXT(DATE(YEAR($G134),MONTH($G134),29),"ddd"),$H$33:K$67,K$70,0)),IF(DAY(EOMONTH($G134,0))&lt;30,0,VLOOKUP(5&amp;TEXT(DATE(YEAR($G134),MONTH($G134),30),"ddd"),$H$33:K$67,K$70,0)),IF(DAY(EOMONTH($G134,0))&lt;31,0,VLOOKUP(5&amp;TEXT(DATE(YEAR($G134),MONTH($G134),31),"ddd"),$H$33:K$67,K$70,0)))*SUMPRODUCT(($H$72:$H$95=$D134)*($G$72:$G$95=$C134)*(K$72:K$95))),"")</f>
        <v>113.43096451685425</v>
      </c>
      <c r="L134" s="139">
        <f>IFERROR(IF($I$69="DOW",IF($E134=5,(((SUMPRODUCT(($H$72:$H$95=$D134)*($G$72:$G$95=$C134)*(L$72:L$95))*(SUMPRODUCT(($H$15:$H$21=$H134)*(L$15:L$21)))))),(((SUMPRODUCT(($H$72:$H$95=$D134)*($G$72:$G$95=$C134)*(L$72:L$95)))-(SUMIFS(L$99:L$426,$C$99:$C$426,$C134,$D$99:$D$426,$D134,$E$99:$E$426,5)))*SUMPRODUCT(($H$9:$H$12=$E134)*(L$9:L$12)))*SUMPRODUCT(($H$24:$H$30=$H134)*(L$24:L$30))),VLOOKUP($E134&amp;$H134,$H$33:L$67,L$70,0)/SUM(L$33:L$60,IF(DAY(EOMONTH($G134,0))&lt;29,0,VLOOKUP(5&amp;TEXT(DATE(YEAR($G134),MONTH($G134),29),"ddd"),$H$33:L$67,L$70,0)),IF(DAY(EOMONTH($G134,0))&lt;30,0,VLOOKUP(5&amp;TEXT(DATE(YEAR($G134),MONTH($G134),30),"ddd"),$H$33:L$67,L$70,0)),IF(DAY(EOMONTH($G134,0))&lt;31,0,VLOOKUP(5&amp;TEXT(DATE(YEAR($G134),MONTH($G134),31),"ddd"),$H$33:L$67,L$70,0)))*SUMPRODUCT(($H$72:$H$95=$D134)*($G$72:$G$95=$C134)*(L$72:L$95))),"")</f>
        <v>23.556409009617315</v>
      </c>
      <c r="M134" s="139">
        <f>IFERROR(IF($I$69="DOW",IF($E134=5,(((SUMPRODUCT(($H$72:$H$95=$D134)*($G$72:$G$95=$C134)*(M$72:M$95))*(SUMPRODUCT(($H$15:$H$21=$H134)*(M$15:M$21)))))),(((SUMPRODUCT(($H$72:$H$95=$D134)*($G$72:$G$95=$C134)*(M$72:M$95)))-(SUMIFS(M$99:M$426,$C$99:$C$426,$C134,$D$99:$D$426,$D134,$E$99:$E$426,5)))*SUMPRODUCT(($H$9:$H$12=$E134)*(M$9:M$12)))*SUMPRODUCT(($H$24:$H$30=$H134)*(M$24:M$30))),VLOOKUP($E134&amp;$H134,$H$33:M$67,M$70,0)/SUM(M$33:M$60,IF(DAY(EOMONTH($G134,0))&lt;29,0,VLOOKUP(5&amp;TEXT(DATE(YEAR($G134),MONTH($G134),29),"ddd"),$H$33:M$67,M$70,0)),IF(DAY(EOMONTH($G134,0))&lt;30,0,VLOOKUP(5&amp;TEXT(DATE(YEAR($G134),MONTH($G134),30),"ddd"),$H$33:M$67,M$70,0)),IF(DAY(EOMONTH($G134,0))&lt;31,0,VLOOKUP(5&amp;TEXT(DATE(YEAR($G134),MONTH($G134),31),"ddd"),$H$33:M$67,M$70,0)))*SUMPRODUCT(($H$72:$H$95=$D134)*($G$72:$G$95=$C134)*(M$72:M$95))),"")</f>
        <v>364.92864582739787</v>
      </c>
      <c r="N134" s="139">
        <f>IFERROR(IF($I$69="DOW",IF($E134=5,(((SUMPRODUCT(($H$72:$H$95=$D134)*($G$72:$G$95=$C134)*(N$72:N$95))*(SUMPRODUCT(($H$15:$H$21=$H134)*(N$15:N$21)))))),(((SUMPRODUCT(($H$72:$H$95=$D134)*($G$72:$G$95=$C134)*(N$72:N$95)))-(SUMIFS(N$99:N$426,$C$99:$C$426,$C134,$D$99:$D$426,$D134,$E$99:$E$426,5)))*SUMPRODUCT(($H$9:$H$12=$E134)*(N$9:N$12)))*SUMPRODUCT(($H$24:$H$30=$H134)*(N$24:N$30))),VLOOKUP($E134&amp;$H134,$H$33:N$67,N$70,0)/SUM(N$33:N$60,IF(DAY(EOMONTH($G134,0))&lt;29,0,VLOOKUP(5&amp;TEXT(DATE(YEAR($G134),MONTH($G134),29),"ddd"),$H$33:N$67,N$70,0)),IF(DAY(EOMONTH($G134,0))&lt;30,0,VLOOKUP(5&amp;TEXT(DATE(YEAR($G134),MONTH($G134),30),"ddd"),$H$33:N$67,N$70,0)),IF(DAY(EOMONTH($G134,0))&lt;31,0,VLOOKUP(5&amp;TEXT(DATE(YEAR($G134),MONTH($G134),31),"ddd"),$H$33:N$67,N$70,0)))*SUMPRODUCT(($H$72:$H$95=$D134)*($G$72:$G$95=$C134)*(N$72:N$95))),"")</f>
        <v>0</v>
      </c>
      <c r="O134" s="139">
        <f>IFERROR(IF($I$69="DOW",IF($E134=5,(((SUMPRODUCT(($H$72:$H$95=$D134)*($G$72:$G$95=$C134)*(O$72:O$95))*(SUMPRODUCT(($H$15:$H$21=$H134)*(O$15:O$21)))))),(((SUMPRODUCT(($H$72:$H$95=$D134)*($G$72:$G$95=$C134)*(O$72:O$95)))-(SUMIFS(O$99:O$426,$C$99:$C$426,$C134,$D$99:$D$426,$D134,$E$99:$E$426,5)))*SUMPRODUCT(($H$9:$H$12=$E134)*(O$9:O$12)))*SUMPRODUCT(($H$24:$H$30=$H134)*(O$24:O$30))),VLOOKUP($E134&amp;$H134,$H$33:O$67,O$70,0)/SUM(O$33:O$60,IF(DAY(EOMONTH($G134,0))&lt;29,0,VLOOKUP(5&amp;TEXT(DATE(YEAR($G134),MONTH($G134),29),"ddd"),$H$33:O$67,O$70,0)),IF(DAY(EOMONTH($G134,0))&lt;30,0,VLOOKUP(5&amp;TEXT(DATE(YEAR($G134),MONTH($G134),30),"ddd"),$H$33:O$67,O$70,0)),IF(DAY(EOMONTH($G134,0))&lt;31,0,VLOOKUP(5&amp;TEXT(DATE(YEAR($G134),MONTH($G134),31),"ddd"),$H$33:O$67,O$70,0)))*SUMPRODUCT(($H$72:$H$95=$D134)*($G$72:$G$95=$C134)*(O$72:O$95))),"")</f>
        <v>0</v>
      </c>
      <c r="P134" s="139">
        <f>IFERROR(IF($I$69="DOW",IF($E134=5,(((SUMPRODUCT(($H$72:$H$95=$D134)*($G$72:$G$95=$C134)*(P$72:P$95))*(SUMPRODUCT(($H$15:$H$21=$H134)*(P$15:P$21)))))),(((SUMPRODUCT(($H$72:$H$95=$D134)*($G$72:$G$95=$C134)*(P$72:P$95)))-(SUMIFS(P$99:P$426,$C$99:$C$426,$C134,$D$99:$D$426,$D134,$E$99:$E$426,5)))*SUMPRODUCT(($H$9:$H$12=$E134)*(P$9:P$12)))*SUMPRODUCT(($H$24:$H$30=$H134)*(P$24:P$30))),VLOOKUP($E134&amp;$H134,$H$33:P$67,P$70,0)/SUM(P$33:P$60,IF(DAY(EOMONTH($G134,0))&lt;29,0,VLOOKUP(5&amp;TEXT(DATE(YEAR($G134),MONTH($G134),29),"ddd"),$H$33:P$67,P$70,0)),IF(DAY(EOMONTH($G134,0))&lt;30,0,VLOOKUP(5&amp;TEXT(DATE(YEAR($G134),MONTH($G134),30),"ddd"),$H$33:P$67,P$70,0)),IF(DAY(EOMONTH($G134,0))&lt;31,0,VLOOKUP(5&amp;TEXT(DATE(YEAR($G134),MONTH($G134),31),"ddd"),$H$33:P$67,P$70,0)))*SUMPRODUCT(($H$72:$H$95=$D134)*($G$72:$G$95=$C134)*(P$72:P$95))),"")</f>
        <v>2120.0684569204591</v>
      </c>
      <c r="Q134" s="139">
        <f>IFERROR(IF($I$69="DOW",IF($E134=5,(((SUMPRODUCT(($H$72:$H$95=$D134)*($G$72:$G$95=$C134)*(Q$72:Q$95))*(SUMPRODUCT(($H$15:$H$21=$H134)*(Q$15:Q$21)))))),(((SUMPRODUCT(($H$72:$H$95=$D134)*($G$72:$G$95=$C134)*(Q$72:Q$95)))-(SUMIFS(Q$99:Q$426,$C$99:$C$426,$C134,$D$99:$D$426,$D134,$E$99:$E$426,5)))*SUMPRODUCT(($H$9:$H$12=$E134)*(Q$9:Q$12)))*SUMPRODUCT(($H$24:$H$30=$H134)*(Q$24:Q$30))),VLOOKUP($E134&amp;$H134,$H$33:Q$67,Q$70,0)/SUM(Q$33:Q$60,IF(DAY(EOMONTH($G134,0))&lt;29,0,VLOOKUP(5&amp;TEXT(DATE(YEAR($G134),MONTH($G134),29),"ddd"),$H$33:Q$67,Q$70,0)),IF(DAY(EOMONTH($G134,0))&lt;30,0,VLOOKUP(5&amp;TEXT(DATE(YEAR($G134),MONTH($G134),30),"ddd"),$H$33:Q$67,Q$70,0)),IF(DAY(EOMONTH($G134,0))&lt;31,0,VLOOKUP(5&amp;TEXT(DATE(YEAR($G134),MONTH($G134),31),"ddd"),$H$33:Q$67,Q$70,0)))*SUMPRODUCT(($H$72:$H$95=$D134)*($G$72:$G$95=$C134)*(Q$72:Q$95))),"")</f>
        <v>1879.1003757656231</v>
      </c>
      <c r="R134" s="139">
        <f>IFERROR(IF($I$69="DOW",IF($E134=5,(((SUMPRODUCT(($H$72:$H$95=$D134)*($G$72:$G$95=$C134)*(R$72:R$95))*(SUMPRODUCT(($H$15:$H$21=$H134)*(R$15:R$21)))))),(((SUMPRODUCT(($H$72:$H$95=$D134)*($G$72:$G$95=$C134)*(R$72:R$95)))-(SUMIFS(R$99:R$426,$C$99:$C$426,$C134,$D$99:$D$426,$D134,$E$99:$E$426,5)))*SUMPRODUCT(($H$9:$H$12=$E134)*(R$9:R$12)))*SUMPRODUCT(($H$24:$H$30=$H134)*(R$24:R$30))),VLOOKUP($E134&amp;$H134,$H$33:R$67,R$70,0)/SUM(R$33:R$60,IF(DAY(EOMONTH($G134,0))&lt;29,0,VLOOKUP(5&amp;TEXT(DATE(YEAR($G134),MONTH($G134),29),"ddd"),$H$33:R$67,R$70,0)),IF(DAY(EOMONTH($G134,0))&lt;30,0,VLOOKUP(5&amp;TEXT(DATE(YEAR($G134),MONTH($G134),30),"ddd"),$H$33:R$67,R$70,0)),IF(DAY(EOMONTH($G134,0))&lt;31,0,VLOOKUP(5&amp;TEXT(DATE(YEAR($G134),MONTH($G134),31),"ddd"),$H$33:R$67,R$70,0)))*SUMPRODUCT(($H$72:$H$95=$D134)*($G$72:$G$95=$C134)*(R$72:R$95))),"")</f>
        <v>0</v>
      </c>
      <c r="S134" s="139">
        <f>IFERROR(IF($I$69="DOW",IF($E134=5,(((SUMPRODUCT(($H$72:$H$95=$D134)*($G$72:$G$95=$C134)*(S$72:S$95))*(SUMPRODUCT(($H$15:$H$21=$H134)*(S$15:S$21)))))),(((SUMPRODUCT(($H$72:$H$95=$D134)*($G$72:$G$95=$C134)*(S$72:S$95)))-(SUMIFS(S$99:S$426,$C$99:$C$426,$C134,$D$99:$D$426,$D134,$E$99:$E$426,5)))*SUMPRODUCT(($H$9:$H$12=$E134)*(S$9:S$12)))*SUMPRODUCT(($H$24:$H$30=$H134)*(S$24:S$30))),VLOOKUP($E134&amp;$H134,$H$33:S$67,S$70,0)/SUM(S$33:S$60,IF(DAY(EOMONTH($G134,0))&lt;29,0,VLOOKUP(5&amp;TEXT(DATE(YEAR($G134),MONTH($G134),29),"ddd"),$H$33:S$67,S$70,0)),IF(DAY(EOMONTH($G134,0))&lt;30,0,VLOOKUP(5&amp;TEXT(DATE(YEAR($G134),MONTH($G134),30),"ddd"),$H$33:S$67,S$70,0)),IF(DAY(EOMONTH($G134,0))&lt;31,0,VLOOKUP(5&amp;TEXT(DATE(YEAR($G134),MONTH($G134),31),"ddd"),$H$33:S$67,S$70,0)))*SUMPRODUCT(($H$72:$H$95=$D134)*($G$72:$G$95=$C134)*(S$72:S$95))),"")</f>
        <v>65.140153954980619</v>
      </c>
      <c r="T134" s="139">
        <f>IFERROR(IF($I$69="DOW",IF($E134=5,(((SUMPRODUCT(($H$72:$H$95=$D134)*($G$72:$G$95=$C134)*(T$72:T$95))*(SUMPRODUCT(($H$15:$H$21=$H134)*(T$15:T$21)))))),(((SUMPRODUCT(($H$72:$H$95=$D134)*($G$72:$G$95=$C134)*(T$72:T$95)))-(SUMIFS(T$99:T$426,$C$99:$C$426,$C134,$D$99:$D$426,$D134,$E$99:$E$426,5)))*SUMPRODUCT(($H$9:$H$12=$E134)*(T$9:T$12)))*SUMPRODUCT(($H$24:$H$30=$H134)*(T$24:T$30))),VLOOKUP($E134&amp;$H134,$H$33:T$67,T$70,0)/SUM(T$33:T$60,IF(DAY(EOMONTH($G134,0))&lt;29,0,VLOOKUP(5&amp;TEXT(DATE(YEAR($G134),MONTH($G134),29),"ddd"),$H$33:T$67,T$70,0)),IF(DAY(EOMONTH($G134,0))&lt;30,0,VLOOKUP(5&amp;TEXT(DATE(YEAR($G134),MONTH($G134),30),"ddd"),$H$33:T$67,T$70,0)),IF(DAY(EOMONTH($G134,0))&lt;31,0,VLOOKUP(5&amp;TEXT(DATE(YEAR($G134),MONTH($G134),31),"ddd"),$H$33:T$67,T$70,0)))*SUMPRODUCT(($H$72:$H$95=$D134)*($G$72:$G$95=$C134)*(T$72:T$95))),"")</f>
        <v>118.47436930124755</v>
      </c>
      <c r="U134" s="139">
        <f>IFERROR(IF($I$69="DOW",IF($E134=5,(((SUMPRODUCT(($H$72:$H$95=$D134)*($G$72:$G$95=$C134)*(U$72:U$95))*(SUMPRODUCT(($H$15:$H$21=$H134)*(U$15:U$21)))))),(((SUMPRODUCT(($H$72:$H$95=$D134)*($G$72:$G$95=$C134)*(U$72:U$95)))-(SUMIFS(U$99:U$426,$C$99:$C$426,$C134,$D$99:$D$426,$D134,$E$99:$E$426,5)))*SUMPRODUCT(($H$9:$H$12=$E134)*(U$9:U$12)))*SUMPRODUCT(($H$24:$H$30=$H134)*(U$24:U$30))),VLOOKUP($E134&amp;$H134,$H$33:U$67,U$70,0)/SUM(U$33:U$60,IF(DAY(EOMONTH($G134,0))&lt;29,0,VLOOKUP(5&amp;TEXT(DATE(YEAR($G134),MONTH($G134),29),"ddd"),$H$33:U$67,U$70,0)),IF(DAY(EOMONTH($G134,0))&lt;30,0,VLOOKUP(5&amp;TEXT(DATE(YEAR($G134),MONTH($G134),30),"ddd"),$H$33:U$67,U$70,0)),IF(DAY(EOMONTH($G134,0))&lt;31,0,VLOOKUP(5&amp;TEXT(DATE(YEAR($G134),MONTH($G134),31),"ddd"),$H$33:U$67,U$70,0)))*SUMPRODUCT(($H$72:$H$95=$D134)*($G$72:$G$95=$C134)*(U$72:U$95))),"")</f>
        <v>0</v>
      </c>
      <c r="V134" s="139">
        <f>IFERROR(IF($I$69="DOW",IF($E134=5,(((SUMPRODUCT(($H$72:$H$95=$D134)*($G$72:$G$95=$C134)*(V$72:V$95))*(SUMPRODUCT(($H$15:$H$21=$H134)*(V$15:V$21)))))),(((SUMPRODUCT(($H$72:$H$95=$D134)*($G$72:$G$95=$C134)*(V$72:V$95)))-(SUMIFS(V$99:V$426,$C$99:$C$426,$C134,$D$99:$D$426,$D134,$E$99:$E$426,5)))*SUMPRODUCT(($H$9:$H$12=$E134)*(V$9:V$12)))*SUMPRODUCT(($H$24:$H$30=$H134)*(V$24:V$30))),VLOOKUP($E134&amp;$H134,$H$33:V$67,V$70,0)/SUM(V$33:V$60,IF(DAY(EOMONTH($G134,0))&lt;29,0,VLOOKUP(5&amp;TEXT(DATE(YEAR($G134),MONTH($G134),29),"ddd"),$H$33:V$67,V$70,0)),IF(DAY(EOMONTH($G134,0))&lt;30,0,VLOOKUP(5&amp;TEXT(DATE(YEAR($G134),MONTH($G134),30),"ddd"),$H$33:V$67,V$70,0)),IF(DAY(EOMONTH($G134,0))&lt;31,0,VLOOKUP(5&amp;TEXT(DATE(YEAR($G134),MONTH($G134),31),"ddd"),$H$33:V$67,V$70,0)))*SUMPRODUCT(($H$72:$H$95=$D134)*($G$72:$G$95=$C134)*(V$72:V$95))),"")</f>
        <v>0</v>
      </c>
      <c r="W134" s="139">
        <f>IFERROR(IF($I$69="DOW",IF($E134=5,(((SUMPRODUCT(($H$72:$H$95=$D134)*($G$72:$G$95=$C134)*(W$72:W$95))*(SUMPRODUCT(($H$15:$H$21=$H134)*(W$15:W$21)))))),(((SUMPRODUCT(($H$72:$H$95=$D134)*($G$72:$G$95=$C134)*(W$72:W$95)))-(SUMIFS(W$99:W$426,$C$99:$C$426,$C134,$D$99:$D$426,$D134,$E$99:$E$426,5)))*SUMPRODUCT(($H$9:$H$12=$E134)*(W$9:W$12)))*SUMPRODUCT(($H$24:$H$30=$H134)*(W$24:W$30))),VLOOKUP($E134&amp;$H134,$H$33:W$67,W$70,0)/SUM(W$33:W$60,IF(DAY(EOMONTH($G134,0))&lt;29,0,VLOOKUP(5&amp;TEXT(DATE(YEAR($G134),MONTH($G134),29),"ddd"),$H$33:W$67,W$70,0)),IF(DAY(EOMONTH($G134,0))&lt;30,0,VLOOKUP(5&amp;TEXT(DATE(YEAR($G134),MONTH($G134),30),"ddd"),$H$33:W$67,W$70,0)),IF(DAY(EOMONTH($G134,0))&lt;31,0,VLOOKUP(5&amp;TEXT(DATE(YEAR($G134),MONTH($G134),31),"ddd"),$H$33:W$67,W$70,0)))*SUMPRODUCT(($H$72:$H$95=$D134)*($G$72:$G$95=$C134)*(W$72:W$95))),"")</f>
        <v>118.02953346892392</v>
      </c>
      <c r="X134" s="139">
        <f>IFERROR(IF($I$69="DOW",IF($E134=5,(((SUMPRODUCT(($H$72:$H$95=$D134)*($G$72:$G$95=$C134)*(X$72:X$95))*(SUMPRODUCT(($H$15:$H$21=$H134)*(X$15:X$21)))))),(((SUMPRODUCT(($H$72:$H$95=$D134)*($G$72:$G$95=$C134)*(X$72:X$95)))-(SUMIFS(X$99:X$426,$C$99:$C$426,$C134,$D$99:$D$426,$D134,$E$99:$E$426,5)))*SUMPRODUCT(($H$9:$H$12=$E134)*(X$9:X$12)))*SUMPRODUCT(($H$24:$H$30=$H134)*(X$24:X$30))),VLOOKUP($E134&amp;$H134,$H$33:X$67,X$70,0)/SUM(X$33:X$60,IF(DAY(EOMONTH($G134,0))&lt;29,0,VLOOKUP(5&amp;TEXT(DATE(YEAR($G134),MONTH($G134),29),"ddd"),$H$33:X$67,X$70,0)),IF(DAY(EOMONTH($G134,0))&lt;30,0,VLOOKUP(5&amp;TEXT(DATE(YEAR($G134),MONTH($G134),30),"ddd"),$H$33:X$67,X$70,0)),IF(DAY(EOMONTH($G134,0))&lt;31,0,VLOOKUP(5&amp;TEXT(DATE(YEAR($G134),MONTH($G134),31),"ddd"),$H$33:X$67,X$70,0)))*SUMPRODUCT(($H$72:$H$95=$D134)*($G$72:$G$95=$C134)*(X$72:X$95))),"")</f>
        <v>81.294922732519552</v>
      </c>
      <c r="Y134" s="139" t="str">
        <f>IFERROR(IF($I$69="DOW",IF($E134=5,(((SUMPRODUCT(($H$72:$H$95=$D134)*($G$72:$G$95=$C134)*(Y$72:Y$95))*(SUMPRODUCT(($H$15:$H$21=$H134)*(Y$15:Y$21)))))),(((SUMPRODUCT(($H$72:$H$95=$D134)*($G$72:$G$95=$C134)*(Y$72:Y$95)))-(SUMIFS(Y$99:Y$426,$C$99:$C$426,$C134,$D$99:$D$426,$D134,$E$99:$E$426,5)))*SUMPRODUCT(($H$9:$H$12=$E134)*(Y$9:Y$12)))*SUMPRODUCT(($H$24:$H$30=$H134)*(Y$24:Y$30))),VLOOKUP($E134&amp;$H134,$H$33:Y$67,Y$70,0)/SUM(Y$33:Y$60,IF(DAY(EOMONTH($G134,0))&lt;29,0,VLOOKUP(5&amp;TEXT(DATE(YEAR($G134),MONTH($G134),29),"ddd"),$H$33:Y$67,Y$70,0)),IF(DAY(EOMONTH($G134,0))&lt;30,0,VLOOKUP(5&amp;TEXT(DATE(YEAR($G134),MONTH($G134),30),"ddd"),$H$33:Y$67,Y$70,0)),IF(DAY(EOMONTH($G134,0))&lt;31,0,VLOOKUP(5&amp;TEXT(DATE(YEAR($G134),MONTH($G134),31),"ddd"),$H$33:Y$67,Y$70,0)))*SUMPRODUCT(($H$72:$H$95=$D134)*($G$72:$G$95=$C134)*(Y$72:Y$95))),"")</f>
        <v/>
      </c>
      <c r="Z134" s="139" t="str">
        <f>IFERROR(IF($I$69="DOW",IF($E134=5,(((SUMPRODUCT(($H$72:$H$95=$D134)*($G$72:$G$95=$C134)*(Z$72:Z$95))*(SUMPRODUCT(($H$15:$H$21=$H134)*(Z$15:Z$21)))))),(((SUMPRODUCT(($H$72:$H$95=$D134)*($G$72:$G$95=$C134)*(Z$72:Z$95)))-(SUMIFS(Z$99:Z$426,$C$99:$C$426,$C134,$D$99:$D$426,$D134,$E$99:$E$426,5)))*SUMPRODUCT(($H$9:$H$12=$E134)*(Z$9:Z$12)))*SUMPRODUCT(($H$24:$H$30=$H134)*(Z$24:Z$30))),VLOOKUP($E134&amp;$H134,$H$33:Z$67,Z$70,0)/SUM(Z$33:Z$60,IF(DAY(EOMONTH($G134,0))&lt;29,0,VLOOKUP(5&amp;TEXT(DATE(YEAR($G134),MONTH($G134),29),"ddd"),$H$33:Z$67,Z$70,0)),IF(DAY(EOMONTH($G134,0))&lt;30,0,VLOOKUP(5&amp;TEXT(DATE(YEAR($G134),MONTH($G134),30),"ddd"),$H$33:Z$67,Z$70,0)),IF(DAY(EOMONTH($G134,0))&lt;31,0,VLOOKUP(5&amp;TEXT(DATE(YEAR($G134),MONTH($G134),31),"ddd"),$H$33:Z$67,Z$70,0)))*SUMPRODUCT(($H$72:$H$95=$D134)*($G$72:$G$95=$C134)*(Z$72:Z$95))),"")</f>
        <v/>
      </c>
      <c r="AA134" s="139" t="str">
        <f>IFERROR(IF($I$69="DOW",IF($E134=5,(((SUMPRODUCT(($H$72:$H$95=$D134)*($G$72:$G$95=$C134)*(AA$72:AA$95))*(SUMPRODUCT(($H$15:$H$21=$H134)*(AA$15:AA$21)))))),(((SUMPRODUCT(($H$72:$H$95=$D134)*($G$72:$G$95=$C134)*(AA$72:AA$95)))-(SUMIFS(AA$99:AA$426,$C$99:$C$426,$C134,$D$99:$D$426,$D134,$E$99:$E$426,5)))*SUMPRODUCT(($H$9:$H$12=$E134)*(AA$9:AA$12)))*SUMPRODUCT(($H$24:$H$30=$H134)*(AA$24:AA$30))),VLOOKUP($E134&amp;$H134,$H$33:AA$67,AA$70,0)/SUM(AA$33:AA$60,IF(DAY(EOMONTH($G134,0))&lt;29,0,VLOOKUP(5&amp;TEXT(DATE(YEAR($G134),MONTH($G134),29),"ddd"),$H$33:AA$67,AA$70,0)),IF(DAY(EOMONTH($G134,0))&lt;30,0,VLOOKUP(5&amp;TEXT(DATE(YEAR($G134),MONTH($G134),30),"ddd"),$H$33:AA$67,AA$70,0)),IF(DAY(EOMONTH($G134,0))&lt;31,0,VLOOKUP(5&amp;TEXT(DATE(YEAR($G134),MONTH($G134),31),"ddd"),$H$33:AA$67,AA$70,0)))*SUMPRODUCT(($H$72:$H$95=$D134)*($G$72:$G$95=$C134)*(AA$72:AA$95))),"")</f>
        <v/>
      </c>
      <c r="AB134" s="139" t="str">
        <f>IFERROR(IF($I$69="DOW",IF($E134=5,(((SUMPRODUCT(($H$72:$H$95=$D134)*($G$72:$G$95=$C134)*(AB$72:AB$95))*(SUMPRODUCT(($H$15:$H$21=$H134)*(AB$15:AB$21)))))),(((SUMPRODUCT(($H$72:$H$95=$D134)*($G$72:$G$95=$C134)*(AB$72:AB$95)))-(SUMIFS(AB$99:AB$426,$C$99:$C$426,$C134,$D$99:$D$426,$D134,$E$99:$E$426,5)))*SUMPRODUCT(($H$9:$H$12=$E134)*(AB$9:AB$12)))*SUMPRODUCT(($H$24:$H$30=$H134)*(AB$24:AB$30))),VLOOKUP($E134&amp;$H134,$H$33:AB$67,AB$70,0)/SUM(AB$33:AB$60,IF(DAY(EOMONTH($G134,0))&lt;29,0,VLOOKUP(5&amp;TEXT(DATE(YEAR($G134),MONTH($G134),29),"ddd"),$H$33:AB$67,AB$70,0)),IF(DAY(EOMONTH($G134,0))&lt;30,0,VLOOKUP(5&amp;TEXT(DATE(YEAR($G134),MONTH($G134),30),"ddd"),$H$33:AB$67,AB$70,0)),IF(DAY(EOMONTH($G134,0))&lt;31,0,VLOOKUP(5&amp;TEXT(DATE(YEAR($G134),MONTH($G134),31),"ddd"),$H$33:AB$67,AB$70,0)))*SUMPRODUCT(($H$72:$H$95=$D134)*($G$72:$G$95=$C134)*(AB$72:AB$95))),"")</f>
        <v/>
      </c>
      <c r="AC134" s="236"/>
      <c r="AE134" s="205"/>
      <c r="AF134" s="139"/>
      <c r="AG134" s="139"/>
      <c r="AH134" s="139"/>
      <c r="AI134" s="139"/>
      <c r="AJ134" s="139"/>
      <c r="AK134" s="139"/>
      <c r="AL134" s="139"/>
      <c r="AM134" s="139"/>
      <c r="AN134" s="139"/>
      <c r="AO134" s="139"/>
      <c r="AP134" s="139"/>
      <c r="AQ134" s="139"/>
      <c r="AR134" s="139"/>
      <c r="AS134" s="139"/>
      <c r="AT134" s="139"/>
      <c r="AU134" s="139"/>
      <c r="AV134" s="139"/>
      <c r="AW134" s="139"/>
      <c r="AX134" s="139"/>
      <c r="AY134" s="236"/>
      <c r="BA134" s="209">
        <f t="shared" si="76"/>
        <v>192.94190041012052</v>
      </c>
      <c r="BB134" s="180">
        <f t="shared" si="77"/>
        <v>243.83561819453504</v>
      </c>
      <c r="BC134" s="180">
        <f t="shared" si="78"/>
        <v>113.43096451685425</v>
      </c>
      <c r="BD134" s="180">
        <f t="shared" si="79"/>
        <v>23.556409009617315</v>
      </c>
      <c r="BE134" s="180">
        <f t="shared" si="80"/>
        <v>364.92864582739787</v>
      </c>
      <c r="BF134" s="180">
        <f t="shared" si="81"/>
        <v>0</v>
      </c>
      <c r="BG134" s="180">
        <f t="shared" si="82"/>
        <v>0</v>
      </c>
      <c r="BH134" s="180">
        <f t="shared" si="83"/>
        <v>2120.0684569204591</v>
      </c>
      <c r="BI134" s="180">
        <f t="shared" si="31"/>
        <v>1879.1003757656231</v>
      </c>
      <c r="BJ134" s="180">
        <f t="shared" si="67"/>
        <v>0</v>
      </c>
      <c r="BK134" s="180">
        <f t="shared" si="32"/>
        <v>65.140153954980619</v>
      </c>
      <c r="BL134" s="180">
        <f t="shared" si="33"/>
        <v>118.47436930124755</v>
      </c>
      <c r="BM134" s="180">
        <f t="shared" si="34"/>
        <v>0</v>
      </c>
      <c r="BN134" s="180">
        <f t="shared" si="35"/>
        <v>0</v>
      </c>
      <c r="BO134" s="180">
        <f t="shared" si="36"/>
        <v>118.02953346892392</v>
      </c>
      <c r="BP134" s="180">
        <f t="shared" si="37"/>
        <v>81.294922732519552</v>
      </c>
      <c r="BQ134" s="180">
        <f t="shared" si="38"/>
        <v>0</v>
      </c>
      <c r="BR134" s="180">
        <f t="shared" si="39"/>
        <v>0</v>
      </c>
      <c r="BS134" s="180">
        <f t="shared" si="40"/>
        <v>0</v>
      </c>
      <c r="BT134" s="180">
        <f t="shared" si="41"/>
        <v>0</v>
      </c>
      <c r="BV134" s="214">
        <f t="shared" si="68"/>
        <v>42679</v>
      </c>
      <c r="BW134" s="175" t="str">
        <f t="shared" si="69"/>
        <v>Nov</v>
      </c>
      <c r="BX134" s="175">
        <f t="shared" si="70"/>
        <v>2016</v>
      </c>
      <c r="BY134" s="176">
        <f t="shared" si="84"/>
        <v>192.9419004101205</v>
      </c>
      <c r="BZ134" s="176">
        <f t="shared" si="85"/>
        <v>243.83561819453493</v>
      </c>
      <c r="CA134" s="176">
        <f t="shared" si="86"/>
        <v>113.43096451685425</v>
      </c>
      <c r="CB134" s="176">
        <f t="shared" si="87"/>
        <v>23.556409009617308</v>
      </c>
      <c r="CC134" s="176">
        <f t="shared" si="88"/>
        <v>364.92864582739793</v>
      </c>
      <c r="CD134" s="176">
        <f t="shared" si="89"/>
        <v>0</v>
      </c>
      <c r="CE134" s="176">
        <f t="shared" si="90"/>
        <v>0</v>
      </c>
      <c r="CF134" s="176">
        <f t="shared" si="91"/>
        <v>2120.0684569204586</v>
      </c>
      <c r="CG134" s="176">
        <f t="shared" si="92"/>
        <v>1879.1003757656231</v>
      </c>
      <c r="CH134" s="176">
        <f t="shared" si="93"/>
        <v>0</v>
      </c>
      <c r="CI134" s="176">
        <f t="shared" si="94"/>
        <v>65.14015395498059</v>
      </c>
      <c r="CJ134" s="176">
        <f t="shared" si="95"/>
        <v>118.47436930124758</v>
      </c>
      <c r="CK134" s="176">
        <f t="shared" si="96"/>
        <v>0</v>
      </c>
      <c r="CL134" s="176">
        <f t="shared" si="97"/>
        <v>0</v>
      </c>
      <c r="CM134" s="176">
        <f t="shared" si="98"/>
        <v>118.02953346892393</v>
      </c>
      <c r="CN134" s="176">
        <f t="shared" si="99"/>
        <v>81.294922732519566</v>
      </c>
      <c r="CO134" s="176">
        <f t="shared" si="100"/>
        <v>0</v>
      </c>
      <c r="CP134" s="176">
        <f t="shared" si="101"/>
        <v>0</v>
      </c>
      <c r="CQ134" s="176">
        <f t="shared" si="102"/>
        <v>0</v>
      </c>
      <c r="CR134" s="215">
        <f t="shared" si="103"/>
        <v>0</v>
      </c>
    </row>
    <row r="135" spans="2:96" outlineLevel="1" x14ac:dyDescent="0.25">
      <c r="B135" s="197">
        <f t="shared" si="62"/>
        <v>42680</v>
      </c>
      <c r="C135" s="108">
        <f t="shared" si="72"/>
        <v>2016</v>
      </c>
      <c r="D135" s="109" t="str">
        <f t="shared" si="73"/>
        <v>Nov</v>
      </c>
      <c r="E135" s="109">
        <f t="shared" si="74"/>
        <v>1</v>
      </c>
      <c r="F135" s="109">
        <f t="shared" si="65"/>
        <v>46</v>
      </c>
      <c r="G135" s="110">
        <f t="shared" si="71"/>
        <v>42680</v>
      </c>
      <c r="H135" s="109" t="str">
        <f t="shared" si="75"/>
        <v>Sun</v>
      </c>
      <c r="I135" s="139">
        <f>IFERROR(IF($I$69="DOW",IF($E135=5,(((SUMPRODUCT(($H$72:$H$95=$D135)*($G$72:$G$95=$C135)*(I$72:I$95))*(SUMPRODUCT(($H$15:$H$21=$H135)*(I$15:I$21)))))),(((SUMPRODUCT(($H$72:$H$95=$D135)*($G$72:$G$95=$C135)*(I$72:I$95)))-(SUMIFS(I$99:I$426,$C$99:$C$426,$C135,$D$99:$D$426,$D135,$E$99:$E$426,5)))*SUMPRODUCT(($H$9:$H$12=$E135)*(I$9:I$12)))*SUMPRODUCT(($H$24:$H$30=$H135)*(I$24:I$30))),VLOOKUP($E135&amp;$H135,$H$33:I$67,I$70,0)/SUM(I$33:I$60,IF(DAY(EOMONTH($G135,0))&lt;29,0,VLOOKUP(5&amp;TEXT(DATE(YEAR($G135),MONTH($G135),29),"ddd"),$H$33:I$67,I$70,0)),IF(DAY(EOMONTH($G135,0))&lt;30,0,VLOOKUP(5&amp;TEXT(DATE(YEAR($G135),MONTH($G135),30),"ddd"),$H$33:I$67,I$70,0)),IF(DAY(EOMONTH($G135,0))&lt;31,0,VLOOKUP(5&amp;TEXT(DATE(YEAR($G135),MONTH($G135),31),"ddd"),$H$33:I$67,I$70,0)))*SUMPRODUCT(($H$72:$H$95=$D135)*($G$72:$G$95=$C135)*(I$72:I$95))),"")</f>
        <v>193.20276955546842</v>
      </c>
      <c r="J135" s="139">
        <f>IFERROR(IF($I$69="DOW",IF($E135=5,(((SUMPRODUCT(($H$72:$H$95=$D135)*($G$72:$G$95=$C135)*(J$72:J$95))*(SUMPRODUCT(($H$15:$H$21=$H135)*(J$15:J$21)))))),(((SUMPRODUCT(($H$72:$H$95=$D135)*($G$72:$G$95=$C135)*(J$72:J$95)))-(SUMIFS(J$99:J$426,$C$99:$C$426,$C135,$D$99:$D$426,$D135,$E$99:$E$426,5)))*SUMPRODUCT(($H$9:$H$12=$E135)*(J$9:J$12)))*SUMPRODUCT(($H$24:$H$30=$H135)*(J$24:J$30))),VLOOKUP($E135&amp;$H135,$H$33:J$67,J$70,0)/SUM(J$33:J$60,IF(DAY(EOMONTH($G135,0))&lt;29,0,VLOOKUP(5&amp;TEXT(DATE(YEAR($G135),MONTH($G135),29),"ddd"),$H$33:J$67,J$70,0)),IF(DAY(EOMONTH($G135,0))&lt;30,0,VLOOKUP(5&amp;TEXT(DATE(YEAR($G135),MONTH($G135),30),"ddd"),$H$33:J$67,J$70,0)),IF(DAY(EOMONTH($G135,0))&lt;31,0,VLOOKUP(5&amp;TEXT(DATE(YEAR($G135),MONTH($G135),31),"ddd"),$H$33:J$67,J$70,0)))*SUMPRODUCT(($H$72:$H$95=$D135)*($G$72:$G$95=$C135)*(J$72:J$95))),"")</f>
        <v>175.85352673556571</v>
      </c>
      <c r="K135" s="139">
        <f>IFERROR(IF($I$69="DOW",IF($E135=5,(((SUMPRODUCT(($H$72:$H$95=$D135)*($G$72:$G$95=$C135)*(K$72:K$95))*(SUMPRODUCT(($H$15:$H$21=$H135)*(K$15:K$21)))))),(((SUMPRODUCT(($H$72:$H$95=$D135)*($G$72:$G$95=$C135)*(K$72:K$95)))-(SUMIFS(K$99:K$426,$C$99:$C$426,$C135,$D$99:$D$426,$D135,$E$99:$E$426,5)))*SUMPRODUCT(($H$9:$H$12=$E135)*(K$9:K$12)))*SUMPRODUCT(($H$24:$H$30=$H135)*(K$24:K$30))),VLOOKUP($E135&amp;$H135,$H$33:K$67,K$70,0)/SUM(K$33:K$60,IF(DAY(EOMONTH($G135,0))&lt;29,0,VLOOKUP(5&amp;TEXT(DATE(YEAR($G135),MONTH($G135),29),"ddd"),$H$33:K$67,K$70,0)),IF(DAY(EOMONTH($G135,0))&lt;30,0,VLOOKUP(5&amp;TEXT(DATE(YEAR($G135),MONTH($G135),30),"ddd"),$H$33:K$67,K$70,0)),IF(DAY(EOMONTH($G135,0))&lt;31,0,VLOOKUP(5&amp;TEXT(DATE(YEAR($G135),MONTH($G135),31),"ddd"),$H$33:K$67,K$70,0)))*SUMPRODUCT(($H$72:$H$95=$D135)*($G$72:$G$95=$C135)*(K$72:K$95))),"")</f>
        <v>134.19736648449197</v>
      </c>
      <c r="L135" s="139">
        <f>IFERROR(IF($I$69="DOW",IF($E135=5,(((SUMPRODUCT(($H$72:$H$95=$D135)*($G$72:$G$95=$C135)*(L$72:L$95))*(SUMPRODUCT(($H$15:$H$21=$H135)*(L$15:L$21)))))),(((SUMPRODUCT(($H$72:$H$95=$D135)*($G$72:$G$95=$C135)*(L$72:L$95)))-(SUMIFS(L$99:L$426,$C$99:$C$426,$C135,$D$99:$D$426,$D135,$E$99:$E$426,5)))*SUMPRODUCT(($H$9:$H$12=$E135)*(L$9:L$12)))*SUMPRODUCT(($H$24:$H$30=$H135)*(L$24:L$30))),VLOOKUP($E135&amp;$H135,$H$33:L$67,L$70,0)/SUM(L$33:L$60,IF(DAY(EOMONTH($G135,0))&lt;29,0,VLOOKUP(5&amp;TEXT(DATE(YEAR($G135),MONTH($G135),29),"ddd"),$H$33:L$67,L$70,0)),IF(DAY(EOMONTH($G135,0))&lt;30,0,VLOOKUP(5&amp;TEXT(DATE(YEAR($G135),MONTH($G135),30),"ddd"),$H$33:L$67,L$70,0)),IF(DAY(EOMONTH($G135,0))&lt;31,0,VLOOKUP(5&amp;TEXT(DATE(YEAR($G135),MONTH($G135),31),"ddd"),$H$33:L$67,L$70,0)))*SUMPRODUCT(($H$72:$H$95=$D135)*($G$72:$G$95=$C135)*(L$72:L$95))),"")</f>
        <v>26.446216291749693</v>
      </c>
      <c r="M135" s="139">
        <f>IFERROR(IF($I$69="DOW",IF($E135=5,(((SUMPRODUCT(($H$72:$H$95=$D135)*($G$72:$G$95=$C135)*(M$72:M$95))*(SUMPRODUCT(($H$15:$H$21=$H135)*(M$15:M$21)))))),(((SUMPRODUCT(($H$72:$H$95=$D135)*($G$72:$G$95=$C135)*(M$72:M$95)))-(SUMIFS(M$99:M$426,$C$99:$C$426,$C135,$D$99:$D$426,$D135,$E$99:$E$426,5)))*SUMPRODUCT(($H$9:$H$12=$E135)*(M$9:M$12)))*SUMPRODUCT(($H$24:$H$30=$H135)*(M$24:M$30))),VLOOKUP($E135&amp;$H135,$H$33:M$67,M$70,0)/SUM(M$33:M$60,IF(DAY(EOMONTH($G135,0))&lt;29,0,VLOOKUP(5&amp;TEXT(DATE(YEAR($G135),MONTH($G135),29),"ddd"),$H$33:M$67,M$70,0)),IF(DAY(EOMONTH($G135,0))&lt;30,0,VLOOKUP(5&amp;TEXT(DATE(YEAR($G135),MONTH($G135),30),"ddd"),$H$33:M$67,M$70,0)),IF(DAY(EOMONTH($G135,0))&lt;31,0,VLOOKUP(5&amp;TEXT(DATE(YEAR($G135),MONTH($G135),31),"ddd"),$H$33:M$67,M$70,0)))*SUMPRODUCT(($H$72:$H$95=$D135)*($G$72:$G$95=$C135)*(M$72:M$95))),"")</f>
        <v>309.95866744037727</v>
      </c>
      <c r="N135" s="139">
        <f>IFERROR(IF($I$69="DOW",IF($E135=5,(((SUMPRODUCT(($H$72:$H$95=$D135)*($G$72:$G$95=$C135)*(N$72:N$95))*(SUMPRODUCT(($H$15:$H$21=$H135)*(N$15:N$21)))))),(((SUMPRODUCT(($H$72:$H$95=$D135)*($G$72:$G$95=$C135)*(N$72:N$95)))-(SUMIFS(N$99:N$426,$C$99:$C$426,$C135,$D$99:$D$426,$D135,$E$99:$E$426,5)))*SUMPRODUCT(($H$9:$H$12=$E135)*(N$9:N$12)))*SUMPRODUCT(($H$24:$H$30=$H135)*(N$24:N$30))),VLOOKUP($E135&amp;$H135,$H$33:N$67,N$70,0)/SUM(N$33:N$60,IF(DAY(EOMONTH($G135,0))&lt;29,0,VLOOKUP(5&amp;TEXT(DATE(YEAR($G135),MONTH($G135),29),"ddd"),$H$33:N$67,N$70,0)),IF(DAY(EOMONTH($G135,0))&lt;30,0,VLOOKUP(5&amp;TEXT(DATE(YEAR($G135),MONTH($G135),30),"ddd"),$H$33:N$67,N$70,0)),IF(DAY(EOMONTH($G135,0))&lt;31,0,VLOOKUP(5&amp;TEXT(DATE(YEAR($G135),MONTH($G135),31),"ddd"),$H$33:N$67,N$70,0)))*SUMPRODUCT(($H$72:$H$95=$D135)*($G$72:$G$95=$C135)*(N$72:N$95))),"")</f>
        <v>0</v>
      </c>
      <c r="O135" s="139">
        <f>IFERROR(IF($I$69="DOW",IF($E135=5,(((SUMPRODUCT(($H$72:$H$95=$D135)*($G$72:$G$95=$C135)*(O$72:O$95))*(SUMPRODUCT(($H$15:$H$21=$H135)*(O$15:O$21)))))),(((SUMPRODUCT(($H$72:$H$95=$D135)*($G$72:$G$95=$C135)*(O$72:O$95)))-(SUMIFS(O$99:O$426,$C$99:$C$426,$C135,$D$99:$D$426,$D135,$E$99:$E$426,5)))*SUMPRODUCT(($H$9:$H$12=$E135)*(O$9:O$12)))*SUMPRODUCT(($H$24:$H$30=$H135)*(O$24:O$30))),VLOOKUP($E135&amp;$H135,$H$33:O$67,O$70,0)/SUM(O$33:O$60,IF(DAY(EOMONTH($G135,0))&lt;29,0,VLOOKUP(5&amp;TEXT(DATE(YEAR($G135),MONTH($G135),29),"ddd"),$H$33:O$67,O$70,0)),IF(DAY(EOMONTH($G135,0))&lt;30,0,VLOOKUP(5&amp;TEXT(DATE(YEAR($G135),MONTH($G135),30),"ddd"),$H$33:O$67,O$70,0)),IF(DAY(EOMONTH($G135,0))&lt;31,0,VLOOKUP(5&amp;TEXT(DATE(YEAR($G135),MONTH($G135),31),"ddd"),$H$33:O$67,O$70,0)))*SUMPRODUCT(($H$72:$H$95=$D135)*($G$72:$G$95=$C135)*(O$72:O$95))),"")</f>
        <v>0</v>
      </c>
      <c r="P135" s="139">
        <f>IFERROR(IF($I$69="DOW",IF($E135=5,(((SUMPRODUCT(($H$72:$H$95=$D135)*($G$72:$G$95=$C135)*(P$72:P$95))*(SUMPRODUCT(($H$15:$H$21=$H135)*(P$15:P$21)))))),(((SUMPRODUCT(($H$72:$H$95=$D135)*($G$72:$G$95=$C135)*(P$72:P$95)))-(SUMIFS(P$99:P$426,$C$99:$C$426,$C135,$D$99:$D$426,$D135,$E$99:$E$426,5)))*SUMPRODUCT(($H$9:$H$12=$E135)*(P$9:P$12)))*SUMPRODUCT(($H$24:$H$30=$H135)*(P$24:P$30))),VLOOKUP($E135&amp;$H135,$H$33:P$67,P$70,0)/SUM(P$33:P$60,IF(DAY(EOMONTH($G135,0))&lt;29,0,VLOOKUP(5&amp;TEXT(DATE(YEAR($G135),MONTH($G135),29),"ddd"),$H$33:P$67,P$70,0)),IF(DAY(EOMONTH($G135,0))&lt;30,0,VLOOKUP(5&amp;TEXT(DATE(YEAR($G135),MONTH($G135),30),"ddd"),$H$33:P$67,P$70,0)),IF(DAY(EOMONTH($G135,0))&lt;31,0,VLOOKUP(5&amp;TEXT(DATE(YEAR($G135),MONTH($G135),31),"ddd"),$H$33:P$67,P$70,0)))*SUMPRODUCT(($H$72:$H$95=$D135)*($G$72:$G$95=$C135)*(P$72:P$95))),"")</f>
        <v>1695.2121218105804</v>
      </c>
      <c r="Q135" s="139">
        <f>IFERROR(IF($I$69="DOW",IF($E135=5,(((SUMPRODUCT(($H$72:$H$95=$D135)*($G$72:$G$95=$C135)*(Q$72:Q$95))*(SUMPRODUCT(($H$15:$H$21=$H135)*(Q$15:Q$21)))))),(((SUMPRODUCT(($H$72:$H$95=$D135)*($G$72:$G$95=$C135)*(Q$72:Q$95)))-(SUMIFS(Q$99:Q$426,$C$99:$C$426,$C135,$D$99:$D$426,$D135,$E$99:$E$426,5)))*SUMPRODUCT(($H$9:$H$12=$E135)*(Q$9:Q$12)))*SUMPRODUCT(($H$24:$H$30=$H135)*(Q$24:Q$30))),VLOOKUP($E135&amp;$H135,$H$33:Q$67,Q$70,0)/SUM(Q$33:Q$60,IF(DAY(EOMONTH($G135,0))&lt;29,0,VLOOKUP(5&amp;TEXT(DATE(YEAR($G135),MONTH($G135),29),"ddd"),$H$33:Q$67,Q$70,0)),IF(DAY(EOMONTH($G135,0))&lt;30,0,VLOOKUP(5&amp;TEXT(DATE(YEAR($G135),MONTH($G135),30),"ddd"),$H$33:Q$67,Q$70,0)),IF(DAY(EOMONTH($G135,0))&lt;31,0,VLOOKUP(5&amp;TEXT(DATE(YEAR($G135),MONTH($G135),31),"ddd"),$H$33:Q$67,Q$70,0)))*SUMPRODUCT(($H$72:$H$95=$D135)*($G$72:$G$95=$C135)*(Q$72:Q$95))),"")</f>
        <v>1606.4772530196383</v>
      </c>
      <c r="R135" s="139">
        <f>IFERROR(IF($I$69="DOW",IF($E135=5,(((SUMPRODUCT(($H$72:$H$95=$D135)*($G$72:$G$95=$C135)*(R$72:R$95))*(SUMPRODUCT(($H$15:$H$21=$H135)*(R$15:R$21)))))),(((SUMPRODUCT(($H$72:$H$95=$D135)*($G$72:$G$95=$C135)*(R$72:R$95)))-(SUMIFS(R$99:R$426,$C$99:$C$426,$C135,$D$99:$D$426,$D135,$E$99:$E$426,5)))*SUMPRODUCT(($H$9:$H$12=$E135)*(R$9:R$12)))*SUMPRODUCT(($H$24:$H$30=$H135)*(R$24:R$30))),VLOOKUP($E135&amp;$H135,$H$33:R$67,R$70,0)/SUM(R$33:R$60,IF(DAY(EOMONTH($G135,0))&lt;29,0,VLOOKUP(5&amp;TEXT(DATE(YEAR($G135),MONTH($G135),29),"ddd"),$H$33:R$67,R$70,0)),IF(DAY(EOMONTH($G135,0))&lt;30,0,VLOOKUP(5&amp;TEXT(DATE(YEAR($G135),MONTH($G135),30),"ddd"),$H$33:R$67,R$70,0)),IF(DAY(EOMONTH($G135,0))&lt;31,0,VLOOKUP(5&amp;TEXT(DATE(YEAR($G135),MONTH($G135),31),"ddd"),$H$33:R$67,R$70,0)))*SUMPRODUCT(($H$72:$H$95=$D135)*($G$72:$G$95=$C135)*(R$72:R$95))),"")</f>
        <v>0</v>
      </c>
      <c r="S135" s="139">
        <f>IFERROR(IF($I$69="DOW",IF($E135=5,(((SUMPRODUCT(($H$72:$H$95=$D135)*($G$72:$G$95=$C135)*(S$72:S$95))*(SUMPRODUCT(($H$15:$H$21=$H135)*(S$15:S$21)))))),(((SUMPRODUCT(($H$72:$H$95=$D135)*($G$72:$G$95=$C135)*(S$72:S$95)))-(SUMIFS(S$99:S$426,$C$99:$C$426,$C135,$D$99:$D$426,$D135,$E$99:$E$426,5)))*SUMPRODUCT(($H$9:$H$12=$E135)*(S$9:S$12)))*SUMPRODUCT(($H$24:$H$30=$H135)*(S$24:S$30))),VLOOKUP($E135&amp;$H135,$H$33:S$67,S$70,0)/SUM(S$33:S$60,IF(DAY(EOMONTH($G135,0))&lt;29,0,VLOOKUP(5&amp;TEXT(DATE(YEAR($G135),MONTH($G135),29),"ddd"),$H$33:S$67,S$70,0)),IF(DAY(EOMONTH($G135,0))&lt;30,0,VLOOKUP(5&amp;TEXT(DATE(YEAR($G135),MONTH($G135),30),"ddd"),$H$33:S$67,S$70,0)),IF(DAY(EOMONTH($G135,0))&lt;31,0,VLOOKUP(5&amp;TEXT(DATE(YEAR($G135),MONTH($G135),31),"ddd"),$H$33:S$67,S$70,0)))*SUMPRODUCT(($H$72:$H$95=$D135)*($G$72:$G$95=$C135)*(S$72:S$95))),"")</f>
        <v>60.52900692698617</v>
      </c>
      <c r="T135" s="139">
        <f>IFERROR(IF($I$69="DOW",IF($E135=5,(((SUMPRODUCT(($H$72:$H$95=$D135)*($G$72:$G$95=$C135)*(T$72:T$95))*(SUMPRODUCT(($H$15:$H$21=$H135)*(T$15:T$21)))))),(((SUMPRODUCT(($H$72:$H$95=$D135)*($G$72:$G$95=$C135)*(T$72:T$95)))-(SUMIFS(T$99:T$426,$C$99:$C$426,$C135,$D$99:$D$426,$D135,$E$99:$E$426,5)))*SUMPRODUCT(($H$9:$H$12=$E135)*(T$9:T$12)))*SUMPRODUCT(($H$24:$H$30=$H135)*(T$24:T$30))),VLOOKUP($E135&amp;$H135,$H$33:T$67,T$70,0)/SUM(T$33:T$60,IF(DAY(EOMONTH($G135,0))&lt;29,0,VLOOKUP(5&amp;TEXT(DATE(YEAR($G135),MONTH($G135),29),"ddd"),$H$33:T$67,T$70,0)),IF(DAY(EOMONTH($G135,0))&lt;30,0,VLOOKUP(5&amp;TEXT(DATE(YEAR($G135),MONTH($G135),30),"ddd"),$H$33:T$67,T$70,0)),IF(DAY(EOMONTH($G135,0))&lt;31,0,VLOOKUP(5&amp;TEXT(DATE(YEAR($G135),MONTH($G135),31),"ddd"),$H$33:T$67,T$70,0)))*SUMPRODUCT(($H$72:$H$95=$D135)*($G$72:$G$95=$C135)*(T$72:T$95))),"")</f>
        <v>93.761830436345264</v>
      </c>
      <c r="U135" s="139">
        <f>IFERROR(IF($I$69="DOW",IF($E135=5,(((SUMPRODUCT(($H$72:$H$95=$D135)*($G$72:$G$95=$C135)*(U$72:U$95))*(SUMPRODUCT(($H$15:$H$21=$H135)*(U$15:U$21)))))),(((SUMPRODUCT(($H$72:$H$95=$D135)*($G$72:$G$95=$C135)*(U$72:U$95)))-(SUMIFS(U$99:U$426,$C$99:$C$426,$C135,$D$99:$D$426,$D135,$E$99:$E$426,5)))*SUMPRODUCT(($H$9:$H$12=$E135)*(U$9:U$12)))*SUMPRODUCT(($H$24:$H$30=$H135)*(U$24:U$30))),VLOOKUP($E135&amp;$H135,$H$33:U$67,U$70,0)/SUM(U$33:U$60,IF(DAY(EOMONTH($G135,0))&lt;29,0,VLOOKUP(5&amp;TEXT(DATE(YEAR($G135),MONTH($G135),29),"ddd"),$H$33:U$67,U$70,0)),IF(DAY(EOMONTH($G135,0))&lt;30,0,VLOOKUP(5&amp;TEXT(DATE(YEAR($G135),MONTH($G135),30),"ddd"),$H$33:U$67,U$70,0)),IF(DAY(EOMONTH($G135,0))&lt;31,0,VLOOKUP(5&amp;TEXT(DATE(YEAR($G135),MONTH($G135),31),"ddd"),$H$33:U$67,U$70,0)))*SUMPRODUCT(($H$72:$H$95=$D135)*($G$72:$G$95=$C135)*(U$72:U$95))),"")</f>
        <v>0</v>
      </c>
      <c r="V135" s="139">
        <f>IFERROR(IF($I$69="DOW",IF($E135=5,(((SUMPRODUCT(($H$72:$H$95=$D135)*($G$72:$G$95=$C135)*(V$72:V$95))*(SUMPRODUCT(($H$15:$H$21=$H135)*(V$15:V$21)))))),(((SUMPRODUCT(($H$72:$H$95=$D135)*($G$72:$G$95=$C135)*(V$72:V$95)))-(SUMIFS(V$99:V$426,$C$99:$C$426,$C135,$D$99:$D$426,$D135,$E$99:$E$426,5)))*SUMPRODUCT(($H$9:$H$12=$E135)*(V$9:V$12)))*SUMPRODUCT(($H$24:$H$30=$H135)*(V$24:V$30))),VLOOKUP($E135&amp;$H135,$H$33:V$67,V$70,0)/SUM(V$33:V$60,IF(DAY(EOMONTH($G135,0))&lt;29,0,VLOOKUP(5&amp;TEXT(DATE(YEAR($G135),MONTH($G135),29),"ddd"),$H$33:V$67,V$70,0)),IF(DAY(EOMONTH($G135,0))&lt;30,0,VLOOKUP(5&amp;TEXT(DATE(YEAR($G135),MONTH($G135),30),"ddd"),$H$33:V$67,V$70,0)),IF(DAY(EOMONTH($G135,0))&lt;31,0,VLOOKUP(5&amp;TEXT(DATE(YEAR($G135),MONTH($G135),31),"ddd"),$H$33:V$67,V$70,0)))*SUMPRODUCT(($H$72:$H$95=$D135)*($G$72:$G$95=$C135)*(V$72:V$95))),"")</f>
        <v>0</v>
      </c>
      <c r="W135" s="139">
        <f>IFERROR(IF($I$69="DOW",IF($E135=5,(((SUMPRODUCT(($H$72:$H$95=$D135)*($G$72:$G$95=$C135)*(W$72:W$95))*(SUMPRODUCT(($H$15:$H$21=$H135)*(W$15:W$21)))))),(((SUMPRODUCT(($H$72:$H$95=$D135)*($G$72:$G$95=$C135)*(W$72:W$95)))-(SUMIFS(W$99:W$426,$C$99:$C$426,$C135,$D$99:$D$426,$D135,$E$99:$E$426,5)))*SUMPRODUCT(($H$9:$H$12=$E135)*(W$9:W$12)))*SUMPRODUCT(($H$24:$H$30=$H135)*(W$24:W$30))),VLOOKUP($E135&amp;$H135,$H$33:W$67,W$70,0)/SUM(W$33:W$60,IF(DAY(EOMONTH($G135,0))&lt;29,0,VLOOKUP(5&amp;TEXT(DATE(YEAR($G135),MONTH($G135),29),"ddd"),$H$33:W$67,W$70,0)),IF(DAY(EOMONTH($G135,0))&lt;30,0,VLOOKUP(5&amp;TEXT(DATE(YEAR($G135),MONTH($G135),30),"ddd"),$H$33:W$67,W$70,0)),IF(DAY(EOMONTH($G135,0))&lt;31,0,VLOOKUP(5&amp;TEXT(DATE(YEAR($G135),MONTH($G135),31),"ddd"),$H$33:W$67,W$70,0)))*SUMPRODUCT(($H$72:$H$95=$D135)*($G$72:$G$95=$C135)*(W$72:W$95))),"")</f>
        <v>121.97192388993246</v>
      </c>
      <c r="X135" s="139">
        <f>IFERROR(IF($I$69="DOW",IF($E135=5,(((SUMPRODUCT(($H$72:$H$95=$D135)*($G$72:$G$95=$C135)*(X$72:X$95))*(SUMPRODUCT(($H$15:$H$21=$H135)*(X$15:X$21)))))),(((SUMPRODUCT(($H$72:$H$95=$D135)*($G$72:$G$95=$C135)*(X$72:X$95)))-(SUMIFS(X$99:X$426,$C$99:$C$426,$C135,$D$99:$D$426,$D135,$E$99:$E$426,5)))*SUMPRODUCT(($H$9:$H$12=$E135)*(X$9:X$12)))*SUMPRODUCT(($H$24:$H$30=$H135)*(X$24:X$30))),VLOOKUP($E135&amp;$H135,$H$33:X$67,X$70,0)/SUM(X$33:X$60,IF(DAY(EOMONTH($G135,0))&lt;29,0,VLOOKUP(5&amp;TEXT(DATE(YEAR($G135),MONTH($G135),29),"ddd"),$H$33:X$67,X$70,0)),IF(DAY(EOMONTH($G135,0))&lt;30,0,VLOOKUP(5&amp;TEXT(DATE(YEAR($G135),MONTH($G135),30),"ddd"),$H$33:X$67,X$70,0)),IF(DAY(EOMONTH($G135,0))&lt;31,0,VLOOKUP(5&amp;TEXT(DATE(YEAR($G135),MONTH($G135),31),"ddd"),$H$33:X$67,X$70,0)))*SUMPRODUCT(($H$72:$H$95=$D135)*($G$72:$G$95=$C135)*(X$72:X$95))),"")</f>
        <v>69.885859255341003</v>
      </c>
      <c r="Y135" s="139" t="str">
        <f>IFERROR(IF($I$69="DOW",IF($E135=5,(((SUMPRODUCT(($H$72:$H$95=$D135)*($G$72:$G$95=$C135)*(Y$72:Y$95))*(SUMPRODUCT(($H$15:$H$21=$H135)*(Y$15:Y$21)))))),(((SUMPRODUCT(($H$72:$H$95=$D135)*($G$72:$G$95=$C135)*(Y$72:Y$95)))-(SUMIFS(Y$99:Y$426,$C$99:$C$426,$C135,$D$99:$D$426,$D135,$E$99:$E$426,5)))*SUMPRODUCT(($H$9:$H$12=$E135)*(Y$9:Y$12)))*SUMPRODUCT(($H$24:$H$30=$H135)*(Y$24:Y$30))),VLOOKUP($E135&amp;$H135,$H$33:Y$67,Y$70,0)/SUM(Y$33:Y$60,IF(DAY(EOMONTH($G135,0))&lt;29,0,VLOOKUP(5&amp;TEXT(DATE(YEAR($G135),MONTH($G135),29),"ddd"),$H$33:Y$67,Y$70,0)),IF(DAY(EOMONTH($G135,0))&lt;30,0,VLOOKUP(5&amp;TEXT(DATE(YEAR($G135),MONTH($G135),30),"ddd"),$H$33:Y$67,Y$70,0)),IF(DAY(EOMONTH($G135,0))&lt;31,0,VLOOKUP(5&amp;TEXT(DATE(YEAR($G135),MONTH($G135),31),"ddd"),$H$33:Y$67,Y$70,0)))*SUMPRODUCT(($H$72:$H$95=$D135)*($G$72:$G$95=$C135)*(Y$72:Y$95))),"")</f>
        <v/>
      </c>
      <c r="Z135" s="139" t="str">
        <f>IFERROR(IF($I$69="DOW",IF($E135=5,(((SUMPRODUCT(($H$72:$H$95=$D135)*($G$72:$G$95=$C135)*(Z$72:Z$95))*(SUMPRODUCT(($H$15:$H$21=$H135)*(Z$15:Z$21)))))),(((SUMPRODUCT(($H$72:$H$95=$D135)*($G$72:$G$95=$C135)*(Z$72:Z$95)))-(SUMIFS(Z$99:Z$426,$C$99:$C$426,$C135,$D$99:$D$426,$D135,$E$99:$E$426,5)))*SUMPRODUCT(($H$9:$H$12=$E135)*(Z$9:Z$12)))*SUMPRODUCT(($H$24:$H$30=$H135)*(Z$24:Z$30))),VLOOKUP($E135&amp;$H135,$H$33:Z$67,Z$70,0)/SUM(Z$33:Z$60,IF(DAY(EOMONTH($G135,0))&lt;29,0,VLOOKUP(5&amp;TEXT(DATE(YEAR($G135),MONTH($G135),29),"ddd"),$H$33:Z$67,Z$70,0)),IF(DAY(EOMONTH($G135,0))&lt;30,0,VLOOKUP(5&amp;TEXT(DATE(YEAR($G135),MONTH($G135),30),"ddd"),$H$33:Z$67,Z$70,0)),IF(DAY(EOMONTH($G135,0))&lt;31,0,VLOOKUP(5&amp;TEXT(DATE(YEAR($G135),MONTH($G135),31),"ddd"),$H$33:Z$67,Z$70,0)))*SUMPRODUCT(($H$72:$H$95=$D135)*($G$72:$G$95=$C135)*(Z$72:Z$95))),"")</f>
        <v/>
      </c>
      <c r="AA135" s="139" t="str">
        <f>IFERROR(IF($I$69="DOW",IF($E135=5,(((SUMPRODUCT(($H$72:$H$95=$D135)*($G$72:$G$95=$C135)*(AA$72:AA$95))*(SUMPRODUCT(($H$15:$H$21=$H135)*(AA$15:AA$21)))))),(((SUMPRODUCT(($H$72:$H$95=$D135)*($G$72:$G$95=$C135)*(AA$72:AA$95)))-(SUMIFS(AA$99:AA$426,$C$99:$C$426,$C135,$D$99:$D$426,$D135,$E$99:$E$426,5)))*SUMPRODUCT(($H$9:$H$12=$E135)*(AA$9:AA$12)))*SUMPRODUCT(($H$24:$H$30=$H135)*(AA$24:AA$30))),VLOOKUP($E135&amp;$H135,$H$33:AA$67,AA$70,0)/SUM(AA$33:AA$60,IF(DAY(EOMONTH($G135,0))&lt;29,0,VLOOKUP(5&amp;TEXT(DATE(YEAR($G135),MONTH($G135),29),"ddd"),$H$33:AA$67,AA$70,0)),IF(DAY(EOMONTH($G135,0))&lt;30,0,VLOOKUP(5&amp;TEXT(DATE(YEAR($G135),MONTH($G135),30),"ddd"),$H$33:AA$67,AA$70,0)),IF(DAY(EOMONTH($G135,0))&lt;31,0,VLOOKUP(5&amp;TEXT(DATE(YEAR($G135),MONTH($G135),31),"ddd"),$H$33:AA$67,AA$70,0)))*SUMPRODUCT(($H$72:$H$95=$D135)*($G$72:$G$95=$C135)*(AA$72:AA$95))),"")</f>
        <v/>
      </c>
      <c r="AB135" s="139" t="str">
        <f>IFERROR(IF($I$69="DOW",IF($E135=5,(((SUMPRODUCT(($H$72:$H$95=$D135)*($G$72:$G$95=$C135)*(AB$72:AB$95))*(SUMPRODUCT(($H$15:$H$21=$H135)*(AB$15:AB$21)))))),(((SUMPRODUCT(($H$72:$H$95=$D135)*($G$72:$G$95=$C135)*(AB$72:AB$95)))-(SUMIFS(AB$99:AB$426,$C$99:$C$426,$C135,$D$99:$D$426,$D135,$E$99:$E$426,5)))*SUMPRODUCT(($H$9:$H$12=$E135)*(AB$9:AB$12)))*SUMPRODUCT(($H$24:$H$30=$H135)*(AB$24:AB$30))),VLOOKUP($E135&amp;$H135,$H$33:AB$67,AB$70,0)/SUM(AB$33:AB$60,IF(DAY(EOMONTH($G135,0))&lt;29,0,VLOOKUP(5&amp;TEXT(DATE(YEAR($G135),MONTH($G135),29),"ddd"),$H$33:AB$67,AB$70,0)),IF(DAY(EOMONTH($G135,0))&lt;30,0,VLOOKUP(5&amp;TEXT(DATE(YEAR($G135),MONTH($G135),30),"ddd"),$H$33:AB$67,AB$70,0)),IF(DAY(EOMONTH($G135,0))&lt;31,0,VLOOKUP(5&amp;TEXT(DATE(YEAR($G135),MONTH($G135),31),"ddd"),$H$33:AB$67,AB$70,0)))*SUMPRODUCT(($H$72:$H$95=$D135)*($G$72:$G$95=$C135)*(AB$72:AB$95))),"")</f>
        <v/>
      </c>
      <c r="AC135" s="236"/>
      <c r="AE135" s="205"/>
      <c r="AF135" s="139"/>
      <c r="AG135" s="139"/>
      <c r="AH135" s="139"/>
      <c r="AI135" s="139"/>
      <c r="AJ135" s="139"/>
      <c r="AK135" s="139"/>
      <c r="AL135" s="139"/>
      <c r="AM135" s="139"/>
      <c r="AN135" s="139"/>
      <c r="AO135" s="139"/>
      <c r="AP135" s="139"/>
      <c r="AQ135" s="139"/>
      <c r="AR135" s="139"/>
      <c r="AS135" s="139"/>
      <c r="AT135" s="139"/>
      <c r="AU135" s="139"/>
      <c r="AV135" s="139"/>
      <c r="AW135" s="139"/>
      <c r="AX135" s="139"/>
      <c r="AY135" s="236"/>
      <c r="BA135" s="209">
        <f t="shared" si="76"/>
        <v>193.20276955546842</v>
      </c>
      <c r="BB135" s="180">
        <f t="shared" si="77"/>
        <v>175.85352673556571</v>
      </c>
      <c r="BC135" s="180">
        <f t="shared" si="78"/>
        <v>134.19736648449197</v>
      </c>
      <c r="BD135" s="180">
        <f t="shared" si="79"/>
        <v>26.446216291749693</v>
      </c>
      <c r="BE135" s="180">
        <f t="shared" si="80"/>
        <v>309.95866744037727</v>
      </c>
      <c r="BF135" s="180">
        <f t="shared" si="81"/>
        <v>0</v>
      </c>
      <c r="BG135" s="180">
        <f t="shared" si="82"/>
        <v>0</v>
      </c>
      <c r="BH135" s="180">
        <f t="shared" si="83"/>
        <v>1695.2121218105804</v>
      </c>
      <c r="BI135" s="180">
        <f t="shared" si="31"/>
        <v>1606.4772530196383</v>
      </c>
      <c r="BJ135" s="180">
        <f t="shared" si="67"/>
        <v>0</v>
      </c>
      <c r="BK135" s="180">
        <f t="shared" si="32"/>
        <v>60.52900692698617</v>
      </c>
      <c r="BL135" s="180">
        <f t="shared" si="33"/>
        <v>93.761830436345264</v>
      </c>
      <c r="BM135" s="180">
        <f t="shared" si="34"/>
        <v>0</v>
      </c>
      <c r="BN135" s="180">
        <f t="shared" si="35"/>
        <v>0</v>
      </c>
      <c r="BO135" s="180">
        <f t="shared" si="36"/>
        <v>121.97192388993246</v>
      </c>
      <c r="BP135" s="180">
        <f t="shared" si="37"/>
        <v>69.885859255341003</v>
      </c>
      <c r="BQ135" s="180">
        <f t="shared" si="38"/>
        <v>0</v>
      </c>
      <c r="BR135" s="180">
        <f t="shared" si="39"/>
        <v>0</v>
      </c>
      <c r="BS135" s="180">
        <f t="shared" si="40"/>
        <v>0</v>
      </c>
      <c r="BT135" s="180">
        <f t="shared" si="41"/>
        <v>0</v>
      </c>
      <c r="BV135" s="214">
        <f t="shared" si="68"/>
        <v>42680</v>
      </c>
      <c r="BW135" s="175" t="str">
        <f t="shared" si="69"/>
        <v>Nov</v>
      </c>
      <c r="BX135" s="175">
        <f t="shared" si="70"/>
        <v>2016</v>
      </c>
      <c r="BY135" s="176">
        <f t="shared" si="84"/>
        <v>193.20276955546839</v>
      </c>
      <c r="BZ135" s="176">
        <f t="shared" si="85"/>
        <v>175.85352673556565</v>
      </c>
      <c r="CA135" s="176">
        <f t="shared" si="86"/>
        <v>134.19736648449197</v>
      </c>
      <c r="CB135" s="176">
        <f t="shared" si="87"/>
        <v>26.446216291749685</v>
      </c>
      <c r="CC135" s="176">
        <f t="shared" si="88"/>
        <v>309.95866744037733</v>
      </c>
      <c r="CD135" s="176">
        <f t="shared" si="89"/>
        <v>0</v>
      </c>
      <c r="CE135" s="176">
        <f t="shared" si="90"/>
        <v>0</v>
      </c>
      <c r="CF135" s="176">
        <f t="shared" si="91"/>
        <v>1695.2121218105799</v>
      </c>
      <c r="CG135" s="176">
        <f t="shared" si="92"/>
        <v>1606.4772530196383</v>
      </c>
      <c r="CH135" s="176">
        <f t="shared" si="93"/>
        <v>0</v>
      </c>
      <c r="CI135" s="176">
        <f t="shared" si="94"/>
        <v>60.529006926986142</v>
      </c>
      <c r="CJ135" s="176">
        <f t="shared" si="95"/>
        <v>93.761830436345264</v>
      </c>
      <c r="CK135" s="176">
        <f t="shared" si="96"/>
        <v>0</v>
      </c>
      <c r="CL135" s="176">
        <f t="shared" si="97"/>
        <v>0</v>
      </c>
      <c r="CM135" s="176">
        <f t="shared" si="98"/>
        <v>121.97192388993247</v>
      </c>
      <c r="CN135" s="176">
        <f t="shared" si="99"/>
        <v>69.885859255341018</v>
      </c>
      <c r="CO135" s="176">
        <f t="shared" si="100"/>
        <v>0</v>
      </c>
      <c r="CP135" s="176">
        <f t="shared" si="101"/>
        <v>0</v>
      </c>
      <c r="CQ135" s="176">
        <f t="shared" si="102"/>
        <v>0</v>
      </c>
      <c r="CR135" s="215">
        <f t="shared" si="103"/>
        <v>0</v>
      </c>
    </row>
    <row r="136" spans="2:96" outlineLevel="1" x14ac:dyDescent="0.25">
      <c r="B136" s="197">
        <f t="shared" si="62"/>
        <v>42681</v>
      </c>
      <c r="C136" s="108">
        <f t="shared" si="72"/>
        <v>2016</v>
      </c>
      <c r="D136" s="109" t="str">
        <f t="shared" si="73"/>
        <v>Nov</v>
      </c>
      <c r="E136" s="109">
        <f t="shared" si="74"/>
        <v>1</v>
      </c>
      <c r="F136" s="109">
        <f t="shared" si="65"/>
        <v>46</v>
      </c>
      <c r="G136" s="110">
        <f t="shared" si="71"/>
        <v>42681</v>
      </c>
      <c r="H136" s="109" t="str">
        <f t="shared" si="75"/>
        <v>Mon</v>
      </c>
      <c r="I136" s="139">
        <f>IFERROR(IF($I$69="DOW",IF($E136=5,(((SUMPRODUCT(($H$72:$H$95=$D136)*($G$72:$G$95=$C136)*(I$72:I$95))*(SUMPRODUCT(($H$15:$H$21=$H136)*(I$15:I$21)))))),(((SUMPRODUCT(($H$72:$H$95=$D136)*($G$72:$G$95=$C136)*(I$72:I$95)))-(SUMIFS(I$99:I$426,$C$99:$C$426,$C136,$D$99:$D$426,$D136,$E$99:$E$426,5)))*SUMPRODUCT(($H$9:$H$12=$E136)*(I$9:I$12)))*SUMPRODUCT(($H$24:$H$30=$H136)*(I$24:I$30))),VLOOKUP($E136&amp;$H136,$H$33:I$67,I$70,0)/SUM(I$33:I$60,IF(DAY(EOMONTH($G136,0))&lt;29,0,VLOOKUP(5&amp;TEXT(DATE(YEAR($G136),MONTH($G136),29),"ddd"),$H$33:I$67,I$70,0)),IF(DAY(EOMONTH($G136,0))&lt;30,0,VLOOKUP(5&amp;TEXT(DATE(YEAR($G136),MONTH($G136),30),"ddd"),$H$33:I$67,I$70,0)),IF(DAY(EOMONTH($G136,0))&lt;31,0,VLOOKUP(5&amp;TEXT(DATE(YEAR($G136),MONTH($G136),31),"ddd"),$H$33:I$67,I$70,0)))*SUMPRODUCT(($H$72:$H$95=$D136)*($G$72:$G$95=$C136)*(I$72:I$95))),"")</f>
        <v>245.19110336051628</v>
      </c>
      <c r="J136" s="139">
        <f>IFERROR(IF($I$69="DOW",IF($E136=5,(((SUMPRODUCT(($H$72:$H$95=$D136)*($G$72:$G$95=$C136)*(J$72:J$95))*(SUMPRODUCT(($H$15:$H$21=$H136)*(J$15:J$21)))))),(((SUMPRODUCT(($H$72:$H$95=$D136)*($G$72:$G$95=$C136)*(J$72:J$95)))-(SUMIFS(J$99:J$426,$C$99:$C$426,$C136,$D$99:$D$426,$D136,$E$99:$E$426,5)))*SUMPRODUCT(($H$9:$H$12=$E136)*(J$9:J$12)))*SUMPRODUCT(($H$24:$H$30=$H136)*(J$24:J$30))),VLOOKUP($E136&amp;$H136,$H$33:J$67,J$70,0)/SUM(J$33:J$60,IF(DAY(EOMONTH($G136,0))&lt;29,0,VLOOKUP(5&amp;TEXT(DATE(YEAR($G136),MONTH($G136),29),"ddd"),$H$33:J$67,J$70,0)),IF(DAY(EOMONTH($G136,0))&lt;30,0,VLOOKUP(5&amp;TEXT(DATE(YEAR($G136),MONTH($G136),30),"ddd"),$H$33:J$67,J$70,0)),IF(DAY(EOMONTH($G136,0))&lt;31,0,VLOOKUP(5&amp;TEXT(DATE(YEAR($G136),MONTH($G136),31),"ddd"),$H$33:J$67,J$70,0)))*SUMPRODUCT(($H$72:$H$95=$D136)*($G$72:$G$95=$C136)*(J$72:J$95))),"")</f>
        <v>250.17138492832981</v>
      </c>
      <c r="K136" s="139">
        <f>IFERROR(IF($I$69="DOW",IF($E136=5,(((SUMPRODUCT(($H$72:$H$95=$D136)*($G$72:$G$95=$C136)*(K$72:K$95))*(SUMPRODUCT(($H$15:$H$21=$H136)*(K$15:K$21)))))),(((SUMPRODUCT(($H$72:$H$95=$D136)*($G$72:$G$95=$C136)*(K$72:K$95)))-(SUMIFS(K$99:K$426,$C$99:$C$426,$C136,$D$99:$D$426,$D136,$E$99:$E$426,5)))*SUMPRODUCT(($H$9:$H$12=$E136)*(K$9:K$12)))*SUMPRODUCT(($H$24:$H$30=$H136)*(K$24:K$30))),VLOOKUP($E136&amp;$H136,$H$33:K$67,K$70,0)/SUM(K$33:K$60,IF(DAY(EOMONTH($G136,0))&lt;29,0,VLOOKUP(5&amp;TEXT(DATE(YEAR($G136),MONTH($G136),29),"ddd"),$H$33:K$67,K$70,0)),IF(DAY(EOMONTH($G136,0))&lt;30,0,VLOOKUP(5&amp;TEXT(DATE(YEAR($G136),MONTH($G136),30),"ddd"),$H$33:K$67,K$70,0)),IF(DAY(EOMONTH($G136,0))&lt;31,0,VLOOKUP(5&amp;TEXT(DATE(YEAR($G136),MONTH($G136),31),"ddd"),$H$33:K$67,K$70,0)))*SUMPRODUCT(($H$72:$H$95=$D136)*($G$72:$G$95=$C136)*(K$72:K$95))),"")</f>
        <v>132.87584660702933</v>
      </c>
      <c r="L136" s="139">
        <f>IFERROR(IF($I$69="DOW",IF($E136=5,(((SUMPRODUCT(($H$72:$H$95=$D136)*($G$72:$G$95=$C136)*(L$72:L$95))*(SUMPRODUCT(($H$15:$H$21=$H136)*(L$15:L$21)))))),(((SUMPRODUCT(($H$72:$H$95=$D136)*($G$72:$G$95=$C136)*(L$72:L$95)))-(SUMIFS(L$99:L$426,$C$99:$C$426,$C136,$D$99:$D$426,$D136,$E$99:$E$426,5)))*SUMPRODUCT(($H$9:$H$12=$E136)*(L$9:L$12)))*SUMPRODUCT(($H$24:$H$30=$H136)*(L$24:L$30))),VLOOKUP($E136&amp;$H136,$H$33:L$67,L$70,0)/SUM(L$33:L$60,IF(DAY(EOMONTH($G136,0))&lt;29,0,VLOOKUP(5&amp;TEXT(DATE(YEAR($G136),MONTH($G136),29),"ddd"),$H$33:L$67,L$70,0)),IF(DAY(EOMONTH($G136,0))&lt;30,0,VLOOKUP(5&amp;TEXT(DATE(YEAR($G136),MONTH($G136),30),"ddd"),$H$33:L$67,L$70,0)),IF(DAY(EOMONTH($G136,0))&lt;31,0,VLOOKUP(5&amp;TEXT(DATE(YEAR($G136),MONTH($G136),31),"ddd"),$H$33:L$67,L$70,0)))*SUMPRODUCT(($H$72:$H$95=$D136)*($G$72:$G$95=$C136)*(L$72:L$95))),"")</f>
        <v>31.608328992162861</v>
      </c>
      <c r="M136" s="139">
        <f>IFERROR(IF($I$69="DOW",IF($E136=5,(((SUMPRODUCT(($H$72:$H$95=$D136)*($G$72:$G$95=$C136)*(M$72:M$95))*(SUMPRODUCT(($H$15:$H$21=$H136)*(M$15:M$21)))))),(((SUMPRODUCT(($H$72:$H$95=$D136)*($G$72:$G$95=$C136)*(M$72:M$95)))-(SUMIFS(M$99:M$426,$C$99:$C$426,$C136,$D$99:$D$426,$D136,$E$99:$E$426,5)))*SUMPRODUCT(($H$9:$H$12=$E136)*(M$9:M$12)))*SUMPRODUCT(($H$24:$H$30=$H136)*(M$24:M$30))),VLOOKUP($E136&amp;$H136,$H$33:M$67,M$70,0)/SUM(M$33:M$60,IF(DAY(EOMONTH($G136,0))&lt;29,0,VLOOKUP(5&amp;TEXT(DATE(YEAR($G136),MONTH($G136),29),"ddd"),$H$33:M$67,M$70,0)),IF(DAY(EOMONTH($G136,0))&lt;30,0,VLOOKUP(5&amp;TEXT(DATE(YEAR($G136),MONTH($G136),30),"ddd"),$H$33:M$67,M$70,0)),IF(DAY(EOMONTH($G136,0))&lt;31,0,VLOOKUP(5&amp;TEXT(DATE(YEAR($G136),MONTH($G136),31),"ddd"),$H$33:M$67,M$70,0)))*SUMPRODUCT(($H$72:$H$95=$D136)*($G$72:$G$95=$C136)*(M$72:M$95))),"")</f>
        <v>552.42946047005148</v>
      </c>
      <c r="N136" s="139">
        <f>IFERROR(IF($I$69="DOW",IF($E136=5,(((SUMPRODUCT(($H$72:$H$95=$D136)*($G$72:$G$95=$C136)*(N$72:N$95))*(SUMPRODUCT(($H$15:$H$21=$H136)*(N$15:N$21)))))),(((SUMPRODUCT(($H$72:$H$95=$D136)*($G$72:$G$95=$C136)*(N$72:N$95)))-(SUMIFS(N$99:N$426,$C$99:$C$426,$C136,$D$99:$D$426,$D136,$E$99:$E$426,5)))*SUMPRODUCT(($H$9:$H$12=$E136)*(N$9:N$12)))*SUMPRODUCT(($H$24:$H$30=$H136)*(N$24:N$30))),VLOOKUP($E136&amp;$H136,$H$33:N$67,N$70,0)/SUM(N$33:N$60,IF(DAY(EOMONTH($G136,0))&lt;29,0,VLOOKUP(5&amp;TEXT(DATE(YEAR($G136),MONTH($G136),29),"ddd"),$H$33:N$67,N$70,0)),IF(DAY(EOMONTH($G136,0))&lt;30,0,VLOOKUP(5&amp;TEXT(DATE(YEAR($G136),MONTH($G136),30),"ddd"),$H$33:N$67,N$70,0)),IF(DAY(EOMONTH($G136,0))&lt;31,0,VLOOKUP(5&amp;TEXT(DATE(YEAR($G136),MONTH($G136),31),"ddd"),$H$33:N$67,N$70,0)))*SUMPRODUCT(($H$72:$H$95=$D136)*($G$72:$G$95=$C136)*(N$72:N$95))),"")</f>
        <v>0</v>
      </c>
      <c r="O136" s="139">
        <f>IFERROR(IF($I$69="DOW",IF($E136=5,(((SUMPRODUCT(($H$72:$H$95=$D136)*($G$72:$G$95=$C136)*(O$72:O$95))*(SUMPRODUCT(($H$15:$H$21=$H136)*(O$15:O$21)))))),(((SUMPRODUCT(($H$72:$H$95=$D136)*($G$72:$G$95=$C136)*(O$72:O$95)))-(SUMIFS(O$99:O$426,$C$99:$C$426,$C136,$D$99:$D$426,$D136,$E$99:$E$426,5)))*SUMPRODUCT(($H$9:$H$12=$E136)*(O$9:O$12)))*SUMPRODUCT(($H$24:$H$30=$H136)*(O$24:O$30))),VLOOKUP($E136&amp;$H136,$H$33:O$67,O$70,0)/SUM(O$33:O$60,IF(DAY(EOMONTH($G136,0))&lt;29,0,VLOOKUP(5&amp;TEXT(DATE(YEAR($G136),MONTH($G136),29),"ddd"),$H$33:O$67,O$70,0)),IF(DAY(EOMONTH($G136,0))&lt;30,0,VLOOKUP(5&amp;TEXT(DATE(YEAR($G136),MONTH($G136),30),"ddd"),$H$33:O$67,O$70,0)),IF(DAY(EOMONTH($G136,0))&lt;31,0,VLOOKUP(5&amp;TEXT(DATE(YEAR($G136),MONTH($G136),31),"ddd"),$H$33:O$67,O$70,0)))*SUMPRODUCT(($H$72:$H$95=$D136)*($G$72:$G$95=$C136)*(O$72:O$95))),"")</f>
        <v>0</v>
      </c>
      <c r="P136" s="139">
        <f>IFERROR(IF($I$69="DOW",IF($E136=5,(((SUMPRODUCT(($H$72:$H$95=$D136)*($G$72:$G$95=$C136)*(P$72:P$95))*(SUMPRODUCT(($H$15:$H$21=$H136)*(P$15:P$21)))))),(((SUMPRODUCT(($H$72:$H$95=$D136)*($G$72:$G$95=$C136)*(P$72:P$95)))-(SUMIFS(P$99:P$426,$C$99:$C$426,$C136,$D$99:$D$426,$D136,$E$99:$E$426,5)))*SUMPRODUCT(($H$9:$H$12=$E136)*(P$9:P$12)))*SUMPRODUCT(($H$24:$H$30=$H136)*(P$24:P$30))),VLOOKUP($E136&amp;$H136,$H$33:P$67,P$70,0)/SUM(P$33:P$60,IF(DAY(EOMONTH($G136,0))&lt;29,0,VLOOKUP(5&amp;TEXT(DATE(YEAR($G136),MONTH($G136),29),"ddd"),$H$33:P$67,P$70,0)),IF(DAY(EOMONTH($G136,0))&lt;30,0,VLOOKUP(5&amp;TEXT(DATE(YEAR($G136),MONTH($G136),30),"ddd"),$H$33:P$67,P$70,0)),IF(DAY(EOMONTH($G136,0))&lt;31,0,VLOOKUP(5&amp;TEXT(DATE(YEAR($G136),MONTH($G136),31),"ddd"),$H$33:P$67,P$70,0)))*SUMPRODUCT(($H$72:$H$95=$D136)*($G$72:$G$95=$C136)*(P$72:P$95))),"")</f>
        <v>3949.4223645390925</v>
      </c>
      <c r="Q136" s="139">
        <f>IFERROR(IF($I$69="DOW",IF($E136=5,(((SUMPRODUCT(($H$72:$H$95=$D136)*($G$72:$G$95=$C136)*(Q$72:Q$95))*(SUMPRODUCT(($H$15:$H$21=$H136)*(Q$15:Q$21)))))),(((SUMPRODUCT(($H$72:$H$95=$D136)*($G$72:$G$95=$C136)*(Q$72:Q$95)))-(SUMIFS(Q$99:Q$426,$C$99:$C$426,$C136,$D$99:$D$426,$D136,$E$99:$E$426,5)))*SUMPRODUCT(($H$9:$H$12=$E136)*(Q$9:Q$12)))*SUMPRODUCT(($H$24:$H$30=$H136)*(Q$24:Q$30))),VLOOKUP($E136&amp;$H136,$H$33:Q$67,Q$70,0)/SUM(Q$33:Q$60,IF(DAY(EOMONTH($G136,0))&lt;29,0,VLOOKUP(5&amp;TEXT(DATE(YEAR($G136),MONTH($G136),29),"ddd"),$H$33:Q$67,Q$70,0)),IF(DAY(EOMONTH($G136,0))&lt;30,0,VLOOKUP(5&amp;TEXT(DATE(YEAR($G136),MONTH($G136),30),"ddd"),$H$33:Q$67,Q$70,0)),IF(DAY(EOMONTH($G136,0))&lt;31,0,VLOOKUP(5&amp;TEXT(DATE(YEAR($G136),MONTH($G136),31),"ddd"),$H$33:Q$67,Q$70,0)))*SUMPRODUCT(($H$72:$H$95=$D136)*($G$72:$G$95=$C136)*(Q$72:Q$95))),"")</f>
        <v>2572.0202243548956</v>
      </c>
      <c r="R136" s="139">
        <f>IFERROR(IF($I$69="DOW",IF($E136=5,(((SUMPRODUCT(($H$72:$H$95=$D136)*($G$72:$G$95=$C136)*(R$72:R$95))*(SUMPRODUCT(($H$15:$H$21=$H136)*(R$15:R$21)))))),(((SUMPRODUCT(($H$72:$H$95=$D136)*($G$72:$G$95=$C136)*(R$72:R$95)))-(SUMIFS(R$99:R$426,$C$99:$C$426,$C136,$D$99:$D$426,$D136,$E$99:$E$426,5)))*SUMPRODUCT(($H$9:$H$12=$E136)*(R$9:R$12)))*SUMPRODUCT(($H$24:$H$30=$H136)*(R$24:R$30))),VLOOKUP($E136&amp;$H136,$H$33:R$67,R$70,0)/SUM(R$33:R$60,IF(DAY(EOMONTH($G136,0))&lt;29,0,VLOOKUP(5&amp;TEXT(DATE(YEAR($G136),MONTH($G136),29),"ddd"),$H$33:R$67,R$70,0)),IF(DAY(EOMONTH($G136,0))&lt;30,0,VLOOKUP(5&amp;TEXT(DATE(YEAR($G136),MONTH($G136),30),"ddd"),$H$33:R$67,R$70,0)),IF(DAY(EOMONTH($G136,0))&lt;31,0,VLOOKUP(5&amp;TEXT(DATE(YEAR($G136),MONTH($G136),31),"ddd"),$H$33:R$67,R$70,0)))*SUMPRODUCT(($H$72:$H$95=$D136)*($G$72:$G$95=$C136)*(R$72:R$95))),"")</f>
        <v>0</v>
      </c>
      <c r="S136" s="139">
        <f>IFERROR(IF($I$69="DOW",IF($E136=5,(((SUMPRODUCT(($H$72:$H$95=$D136)*($G$72:$G$95=$C136)*(S$72:S$95))*(SUMPRODUCT(($H$15:$H$21=$H136)*(S$15:S$21)))))),(((SUMPRODUCT(($H$72:$H$95=$D136)*($G$72:$G$95=$C136)*(S$72:S$95)))-(SUMIFS(S$99:S$426,$C$99:$C$426,$C136,$D$99:$D$426,$D136,$E$99:$E$426,5)))*SUMPRODUCT(($H$9:$H$12=$E136)*(S$9:S$12)))*SUMPRODUCT(($H$24:$H$30=$H136)*(S$24:S$30))),VLOOKUP($E136&amp;$H136,$H$33:S$67,S$70,0)/SUM(S$33:S$60,IF(DAY(EOMONTH($G136,0))&lt;29,0,VLOOKUP(5&amp;TEXT(DATE(YEAR($G136),MONTH($G136),29),"ddd"),$H$33:S$67,S$70,0)),IF(DAY(EOMONTH($G136,0))&lt;30,0,VLOOKUP(5&amp;TEXT(DATE(YEAR($G136),MONTH($G136),30),"ddd"),$H$33:S$67,S$70,0)),IF(DAY(EOMONTH($G136,0))&lt;31,0,VLOOKUP(5&amp;TEXT(DATE(YEAR($G136),MONTH($G136),31),"ddd"),$H$33:S$67,S$70,0)))*SUMPRODUCT(($H$72:$H$95=$D136)*($G$72:$G$95=$C136)*(S$72:S$95))),"")</f>
        <v>80.832917376186117</v>
      </c>
      <c r="T136" s="139">
        <f>IFERROR(IF($I$69="DOW",IF($E136=5,(((SUMPRODUCT(($H$72:$H$95=$D136)*($G$72:$G$95=$C136)*(T$72:T$95))*(SUMPRODUCT(($H$15:$H$21=$H136)*(T$15:T$21)))))),(((SUMPRODUCT(($H$72:$H$95=$D136)*($G$72:$G$95=$C136)*(T$72:T$95)))-(SUMIFS(T$99:T$426,$C$99:$C$426,$C136,$D$99:$D$426,$D136,$E$99:$E$426,5)))*SUMPRODUCT(($H$9:$H$12=$E136)*(T$9:T$12)))*SUMPRODUCT(($H$24:$H$30=$H136)*(T$24:T$30))),VLOOKUP($E136&amp;$H136,$H$33:T$67,T$70,0)/SUM(T$33:T$60,IF(DAY(EOMONTH($G136,0))&lt;29,0,VLOOKUP(5&amp;TEXT(DATE(YEAR($G136),MONTH($G136),29),"ddd"),$H$33:T$67,T$70,0)),IF(DAY(EOMONTH($G136,0))&lt;30,0,VLOOKUP(5&amp;TEXT(DATE(YEAR($G136),MONTH($G136),30),"ddd"),$H$33:T$67,T$70,0)),IF(DAY(EOMONTH($G136,0))&lt;31,0,VLOOKUP(5&amp;TEXT(DATE(YEAR($G136),MONTH($G136),31),"ddd"),$H$33:T$67,T$70,0)))*SUMPRODUCT(($H$72:$H$95=$D136)*($G$72:$G$95=$C136)*(T$72:T$95))),"")</f>
        <v>128.52699673955635</v>
      </c>
      <c r="U136" s="139">
        <f>IFERROR(IF($I$69="DOW",IF($E136=5,(((SUMPRODUCT(($H$72:$H$95=$D136)*($G$72:$G$95=$C136)*(U$72:U$95))*(SUMPRODUCT(($H$15:$H$21=$H136)*(U$15:U$21)))))),(((SUMPRODUCT(($H$72:$H$95=$D136)*($G$72:$G$95=$C136)*(U$72:U$95)))-(SUMIFS(U$99:U$426,$C$99:$C$426,$C136,$D$99:$D$426,$D136,$E$99:$E$426,5)))*SUMPRODUCT(($H$9:$H$12=$E136)*(U$9:U$12)))*SUMPRODUCT(($H$24:$H$30=$H136)*(U$24:U$30))),VLOOKUP($E136&amp;$H136,$H$33:U$67,U$70,0)/SUM(U$33:U$60,IF(DAY(EOMONTH($G136,0))&lt;29,0,VLOOKUP(5&amp;TEXT(DATE(YEAR($G136),MONTH($G136),29),"ddd"),$H$33:U$67,U$70,0)),IF(DAY(EOMONTH($G136,0))&lt;30,0,VLOOKUP(5&amp;TEXT(DATE(YEAR($G136),MONTH($G136),30),"ddd"),$H$33:U$67,U$70,0)),IF(DAY(EOMONTH($G136,0))&lt;31,0,VLOOKUP(5&amp;TEXT(DATE(YEAR($G136),MONTH($G136),31),"ddd"),$H$33:U$67,U$70,0)))*SUMPRODUCT(($H$72:$H$95=$D136)*($G$72:$G$95=$C136)*(U$72:U$95))),"")</f>
        <v>31.537575556659874</v>
      </c>
      <c r="V136" s="139">
        <f>IFERROR(IF($I$69="DOW",IF($E136=5,(((SUMPRODUCT(($H$72:$H$95=$D136)*($G$72:$G$95=$C136)*(V$72:V$95))*(SUMPRODUCT(($H$15:$H$21=$H136)*(V$15:V$21)))))),(((SUMPRODUCT(($H$72:$H$95=$D136)*($G$72:$G$95=$C136)*(V$72:V$95)))-(SUMIFS(V$99:V$426,$C$99:$C$426,$C136,$D$99:$D$426,$D136,$E$99:$E$426,5)))*SUMPRODUCT(($H$9:$H$12=$E136)*(V$9:V$12)))*SUMPRODUCT(($H$24:$H$30=$H136)*(V$24:V$30))),VLOOKUP($E136&amp;$H136,$H$33:V$67,V$70,0)/SUM(V$33:V$60,IF(DAY(EOMONTH($G136,0))&lt;29,0,VLOOKUP(5&amp;TEXT(DATE(YEAR($G136),MONTH($G136),29),"ddd"),$H$33:V$67,V$70,0)),IF(DAY(EOMONTH($G136,0))&lt;30,0,VLOOKUP(5&amp;TEXT(DATE(YEAR($G136),MONTH($G136),30),"ddd"),$H$33:V$67,V$70,0)),IF(DAY(EOMONTH($G136,0))&lt;31,0,VLOOKUP(5&amp;TEXT(DATE(YEAR($G136),MONTH($G136),31),"ddd"),$H$33:V$67,V$70,0)))*SUMPRODUCT(($H$72:$H$95=$D136)*($G$72:$G$95=$C136)*(V$72:V$95))),"")</f>
        <v>72.657581144081774</v>
      </c>
      <c r="W136" s="139">
        <f>IFERROR(IF($I$69="DOW",IF($E136=5,(((SUMPRODUCT(($H$72:$H$95=$D136)*($G$72:$G$95=$C136)*(W$72:W$95))*(SUMPRODUCT(($H$15:$H$21=$H136)*(W$15:W$21)))))),(((SUMPRODUCT(($H$72:$H$95=$D136)*($G$72:$G$95=$C136)*(W$72:W$95)))-(SUMIFS(W$99:W$426,$C$99:$C$426,$C136,$D$99:$D$426,$D136,$E$99:$E$426,5)))*SUMPRODUCT(($H$9:$H$12=$E136)*(W$9:W$12)))*SUMPRODUCT(($H$24:$H$30=$H136)*(W$24:W$30))),VLOOKUP($E136&amp;$H136,$H$33:W$67,W$70,0)/SUM(W$33:W$60,IF(DAY(EOMONTH($G136,0))&lt;29,0,VLOOKUP(5&amp;TEXT(DATE(YEAR($G136),MONTH($G136),29),"ddd"),$H$33:W$67,W$70,0)),IF(DAY(EOMONTH($G136,0))&lt;30,0,VLOOKUP(5&amp;TEXT(DATE(YEAR($G136),MONTH($G136),30),"ddd"),$H$33:W$67,W$70,0)),IF(DAY(EOMONTH($G136,0))&lt;31,0,VLOOKUP(5&amp;TEXT(DATE(YEAR($G136),MONTH($G136),31),"ddd"),$H$33:W$67,W$70,0)))*SUMPRODUCT(($H$72:$H$95=$D136)*($G$72:$G$95=$C136)*(W$72:W$95))),"")</f>
        <v>562.36393618452553</v>
      </c>
      <c r="X136" s="139">
        <f>IFERROR(IF($I$69="DOW",IF($E136=5,(((SUMPRODUCT(($H$72:$H$95=$D136)*($G$72:$G$95=$C136)*(X$72:X$95))*(SUMPRODUCT(($H$15:$H$21=$H136)*(X$15:X$21)))))),(((SUMPRODUCT(($H$72:$H$95=$D136)*($G$72:$G$95=$C136)*(X$72:X$95)))-(SUMIFS(X$99:X$426,$C$99:$C$426,$C136,$D$99:$D$426,$D136,$E$99:$E$426,5)))*SUMPRODUCT(($H$9:$H$12=$E136)*(X$9:X$12)))*SUMPRODUCT(($H$24:$H$30=$H136)*(X$24:X$30))),VLOOKUP($E136&amp;$H136,$H$33:X$67,X$70,0)/SUM(X$33:X$60,IF(DAY(EOMONTH($G136,0))&lt;29,0,VLOOKUP(5&amp;TEXT(DATE(YEAR($G136),MONTH($G136),29),"ddd"),$H$33:X$67,X$70,0)),IF(DAY(EOMONTH($G136,0))&lt;30,0,VLOOKUP(5&amp;TEXT(DATE(YEAR($G136),MONTH($G136),30),"ddd"),$H$33:X$67,X$70,0)),IF(DAY(EOMONTH($G136,0))&lt;31,0,VLOOKUP(5&amp;TEXT(DATE(YEAR($G136),MONTH($G136),31),"ddd"),$H$33:X$67,X$70,0)))*SUMPRODUCT(($H$72:$H$95=$D136)*($G$72:$G$95=$C136)*(X$72:X$95))),"")</f>
        <v>133.5908104644671</v>
      </c>
      <c r="Y136" s="139" t="str">
        <f>IFERROR(IF($I$69="DOW",IF($E136=5,(((SUMPRODUCT(($H$72:$H$95=$D136)*($G$72:$G$95=$C136)*(Y$72:Y$95))*(SUMPRODUCT(($H$15:$H$21=$H136)*(Y$15:Y$21)))))),(((SUMPRODUCT(($H$72:$H$95=$D136)*($G$72:$G$95=$C136)*(Y$72:Y$95)))-(SUMIFS(Y$99:Y$426,$C$99:$C$426,$C136,$D$99:$D$426,$D136,$E$99:$E$426,5)))*SUMPRODUCT(($H$9:$H$12=$E136)*(Y$9:Y$12)))*SUMPRODUCT(($H$24:$H$30=$H136)*(Y$24:Y$30))),VLOOKUP($E136&amp;$H136,$H$33:Y$67,Y$70,0)/SUM(Y$33:Y$60,IF(DAY(EOMONTH($G136,0))&lt;29,0,VLOOKUP(5&amp;TEXT(DATE(YEAR($G136),MONTH($G136),29),"ddd"),$H$33:Y$67,Y$70,0)),IF(DAY(EOMONTH($G136,0))&lt;30,0,VLOOKUP(5&amp;TEXT(DATE(YEAR($G136),MONTH($G136),30),"ddd"),$H$33:Y$67,Y$70,0)),IF(DAY(EOMONTH($G136,0))&lt;31,0,VLOOKUP(5&amp;TEXT(DATE(YEAR($G136),MONTH($G136),31),"ddd"),$H$33:Y$67,Y$70,0)))*SUMPRODUCT(($H$72:$H$95=$D136)*($G$72:$G$95=$C136)*(Y$72:Y$95))),"")</f>
        <v/>
      </c>
      <c r="Z136" s="139" t="str">
        <f>IFERROR(IF($I$69="DOW",IF($E136=5,(((SUMPRODUCT(($H$72:$H$95=$D136)*($G$72:$G$95=$C136)*(Z$72:Z$95))*(SUMPRODUCT(($H$15:$H$21=$H136)*(Z$15:Z$21)))))),(((SUMPRODUCT(($H$72:$H$95=$D136)*($G$72:$G$95=$C136)*(Z$72:Z$95)))-(SUMIFS(Z$99:Z$426,$C$99:$C$426,$C136,$D$99:$D$426,$D136,$E$99:$E$426,5)))*SUMPRODUCT(($H$9:$H$12=$E136)*(Z$9:Z$12)))*SUMPRODUCT(($H$24:$H$30=$H136)*(Z$24:Z$30))),VLOOKUP($E136&amp;$H136,$H$33:Z$67,Z$70,0)/SUM(Z$33:Z$60,IF(DAY(EOMONTH($G136,0))&lt;29,0,VLOOKUP(5&amp;TEXT(DATE(YEAR($G136),MONTH($G136),29),"ddd"),$H$33:Z$67,Z$70,0)),IF(DAY(EOMONTH($G136,0))&lt;30,0,VLOOKUP(5&amp;TEXT(DATE(YEAR($G136),MONTH($G136),30),"ddd"),$H$33:Z$67,Z$70,0)),IF(DAY(EOMONTH($G136,0))&lt;31,0,VLOOKUP(5&amp;TEXT(DATE(YEAR($G136),MONTH($G136),31),"ddd"),$H$33:Z$67,Z$70,0)))*SUMPRODUCT(($H$72:$H$95=$D136)*($G$72:$G$95=$C136)*(Z$72:Z$95))),"")</f>
        <v/>
      </c>
      <c r="AA136" s="139" t="str">
        <f>IFERROR(IF($I$69="DOW",IF($E136=5,(((SUMPRODUCT(($H$72:$H$95=$D136)*($G$72:$G$95=$C136)*(AA$72:AA$95))*(SUMPRODUCT(($H$15:$H$21=$H136)*(AA$15:AA$21)))))),(((SUMPRODUCT(($H$72:$H$95=$D136)*($G$72:$G$95=$C136)*(AA$72:AA$95)))-(SUMIFS(AA$99:AA$426,$C$99:$C$426,$C136,$D$99:$D$426,$D136,$E$99:$E$426,5)))*SUMPRODUCT(($H$9:$H$12=$E136)*(AA$9:AA$12)))*SUMPRODUCT(($H$24:$H$30=$H136)*(AA$24:AA$30))),VLOOKUP($E136&amp;$H136,$H$33:AA$67,AA$70,0)/SUM(AA$33:AA$60,IF(DAY(EOMONTH($G136,0))&lt;29,0,VLOOKUP(5&amp;TEXT(DATE(YEAR($G136),MONTH($G136),29),"ddd"),$H$33:AA$67,AA$70,0)),IF(DAY(EOMONTH($G136,0))&lt;30,0,VLOOKUP(5&amp;TEXT(DATE(YEAR($G136),MONTH($G136),30),"ddd"),$H$33:AA$67,AA$70,0)),IF(DAY(EOMONTH($G136,0))&lt;31,0,VLOOKUP(5&amp;TEXT(DATE(YEAR($G136),MONTH($G136),31),"ddd"),$H$33:AA$67,AA$70,0)))*SUMPRODUCT(($H$72:$H$95=$D136)*($G$72:$G$95=$C136)*(AA$72:AA$95))),"")</f>
        <v/>
      </c>
      <c r="AB136" s="139" t="str">
        <f>IFERROR(IF($I$69="DOW",IF($E136=5,(((SUMPRODUCT(($H$72:$H$95=$D136)*($G$72:$G$95=$C136)*(AB$72:AB$95))*(SUMPRODUCT(($H$15:$H$21=$H136)*(AB$15:AB$21)))))),(((SUMPRODUCT(($H$72:$H$95=$D136)*($G$72:$G$95=$C136)*(AB$72:AB$95)))-(SUMIFS(AB$99:AB$426,$C$99:$C$426,$C136,$D$99:$D$426,$D136,$E$99:$E$426,5)))*SUMPRODUCT(($H$9:$H$12=$E136)*(AB$9:AB$12)))*SUMPRODUCT(($H$24:$H$30=$H136)*(AB$24:AB$30))),VLOOKUP($E136&amp;$H136,$H$33:AB$67,AB$70,0)/SUM(AB$33:AB$60,IF(DAY(EOMONTH($G136,0))&lt;29,0,VLOOKUP(5&amp;TEXT(DATE(YEAR($G136),MONTH($G136),29),"ddd"),$H$33:AB$67,AB$70,0)),IF(DAY(EOMONTH($G136,0))&lt;30,0,VLOOKUP(5&amp;TEXT(DATE(YEAR($G136),MONTH($G136),30),"ddd"),$H$33:AB$67,AB$70,0)),IF(DAY(EOMONTH($G136,0))&lt;31,0,VLOOKUP(5&amp;TEXT(DATE(YEAR($G136),MONTH($G136),31),"ddd"),$H$33:AB$67,AB$70,0)))*SUMPRODUCT(($H$72:$H$95=$D136)*($G$72:$G$95=$C136)*(AB$72:AB$95))),"")</f>
        <v/>
      </c>
      <c r="AC136" s="236"/>
      <c r="AE136" s="205"/>
      <c r="AF136" s="139"/>
      <c r="AG136" s="139"/>
      <c r="AH136" s="139"/>
      <c r="AI136" s="139"/>
      <c r="AJ136" s="139"/>
      <c r="AK136" s="139"/>
      <c r="AL136" s="139"/>
      <c r="AM136" s="139"/>
      <c r="AN136" s="139"/>
      <c r="AO136" s="139"/>
      <c r="AP136" s="139"/>
      <c r="AQ136" s="139"/>
      <c r="AR136" s="139"/>
      <c r="AS136" s="139"/>
      <c r="AT136" s="139"/>
      <c r="AU136" s="139"/>
      <c r="AV136" s="139"/>
      <c r="AW136" s="139"/>
      <c r="AX136" s="139"/>
      <c r="AY136" s="236"/>
      <c r="BA136" s="209">
        <f t="shared" si="76"/>
        <v>245.19110336051628</v>
      </c>
      <c r="BB136" s="180">
        <f t="shared" si="77"/>
        <v>250.17138492832981</v>
      </c>
      <c r="BC136" s="180">
        <f t="shared" si="78"/>
        <v>132.87584660702933</v>
      </c>
      <c r="BD136" s="180">
        <f t="shared" si="79"/>
        <v>31.608328992162861</v>
      </c>
      <c r="BE136" s="180">
        <f t="shared" si="80"/>
        <v>552.42946047005148</v>
      </c>
      <c r="BF136" s="180">
        <f t="shared" si="81"/>
        <v>0</v>
      </c>
      <c r="BG136" s="180">
        <f t="shared" si="82"/>
        <v>0</v>
      </c>
      <c r="BH136" s="180">
        <f t="shared" si="83"/>
        <v>3949.4223645390925</v>
      </c>
      <c r="BI136" s="180">
        <f t="shared" si="31"/>
        <v>2572.0202243548956</v>
      </c>
      <c r="BJ136" s="180">
        <f t="shared" si="67"/>
        <v>0</v>
      </c>
      <c r="BK136" s="180">
        <f t="shared" si="32"/>
        <v>80.832917376186117</v>
      </c>
      <c r="BL136" s="180">
        <f t="shared" si="33"/>
        <v>128.52699673955635</v>
      </c>
      <c r="BM136" s="180">
        <f t="shared" si="34"/>
        <v>31.537575556659874</v>
      </c>
      <c r="BN136" s="180">
        <f t="shared" si="35"/>
        <v>72.657581144081774</v>
      </c>
      <c r="BO136" s="180">
        <f t="shared" si="36"/>
        <v>562.36393618452553</v>
      </c>
      <c r="BP136" s="180">
        <f t="shared" si="37"/>
        <v>133.5908104644671</v>
      </c>
      <c r="BQ136" s="180">
        <f t="shared" si="38"/>
        <v>0</v>
      </c>
      <c r="BR136" s="180">
        <f t="shared" si="39"/>
        <v>0</v>
      </c>
      <c r="BS136" s="180">
        <f t="shared" si="40"/>
        <v>0</v>
      </c>
      <c r="BT136" s="180">
        <f t="shared" si="41"/>
        <v>0</v>
      </c>
      <c r="BV136" s="214">
        <f t="shared" si="68"/>
        <v>42681</v>
      </c>
      <c r="BW136" s="175" t="str">
        <f t="shared" si="69"/>
        <v>Nov</v>
      </c>
      <c r="BX136" s="175">
        <f t="shared" si="70"/>
        <v>2016</v>
      </c>
      <c r="BY136" s="176">
        <f t="shared" si="84"/>
        <v>245.19110336051628</v>
      </c>
      <c r="BZ136" s="176">
        <f t="shared" si="85"/>
        <v>250.1713849283297</v>
      </c>
      <c r="CA136" s="176">
        <f t="shared" si="86"/>
        <v>132.87584660702933</v>
      </c>
      <c r="CB136" s="176">
        <f t="shared" si="87"/>
        <v>31.608328992162853</v>
      </c>
      <c r="CC136" s="176">
        <f t="shared" si="88"/>
        <v>552.42946047005159</v>
      </c>
      <c r="CD136" s="176">
        <f t="shared" si="89"/>
        <v>0</v>
      </c>
      <c r="CE136" s="176">
        <f t="shared" si="90"/>
        <v>0</v>
      </c>
      <c r="CF136" s="176">
        <f t="shared" si="91"/>
        <v>3949.4223645390916</v>
      </c>
      <c r="CG136" s="176">
        <f t="shared" si="92"/>
        <v>2572.0202243548956</v>
      </c>
      <c r="CH136" s="176">
        <f t="shared" si="93"/>
        <v>0</v>
      </c>
      <c r="CI136" s="176">
        <f t="shared" si="94"/>
        <v>80.832917376186089</v>
      </c>
      <c r="CJ136" s="176">
        <f t="shared" si="95"/>
        <v>128.52699673955635</v>
      </c>
      <c r="CK136" s="176">
        <f t="shared" si="96"/>
        <v>31.537575556659881</v>
      </c>
      <c r="CL136" s="176">
        <f t="shared" si="97"/>
        <v>72.657581144081774</v>
      </c>
      <c r="CM136" s="176">
        <f t="shared" si="98"/>
        <v>562.36393618452564</v>
      </c>
      <c r="CN136" s="176">
        <f t="shared" si="99"/>
        <v>133.59081046446713</v>
      </c>
      <c r="CO136" s="176">
        <f t="shared" si="100"/>
        <v>0</v>
      </c>
      <c r="CP136" s="176">
        <f t="shared" si="101"/>
        <v>0</v>
      </c>
      <c r="CQ136" s="176">
        <f t="shared" si="102"/>
        <v>0</v>
      </c>
      <c r="CR136" s="215">
        <f t="shared" si="103"/>
        <v>0</v>
      </c>
    </row>
    <row r="137" spans="2:96" outlineLevel="1" x14ac:dyDescent="0.25">
      <c r="B137" s="197">
        <f t="shared" si="62"/>
        <v>42682</v>
      </c>
      <c r="C137" s="108">
        <f t="shared" si="72"/>
        <v>2016</v>
      </c>
      <c r="D137" s="109" t="str">
        <f t="shared" si="73"/>
        <v>Nov</v>
      </c>
      <c r="E137" s="109">
        <f t="shared" si="74"/>
        <v>2</v>
      </c>
      <c r="F137" s="109">
        <f t="shared" si="65"/>
        <v>46</v>
      </c>
      <c r="G137" s="110">
        <f t="shared" si="71"/>
        <v>42682</v>
      </c>
      <c r="H137" s="109" t="str">
        <f t="shared" si="75"/>
        <v>Tue</v>
      </c>
      <c r="I137" s="139">
        <f>IFERROR(IF($I$69="DOW",IF($E137=5,(((SUMPRODUCT(($H$72:$H$95=$D137)*($G$72:$G$95=$C137)*(I$72:I$95))*(SUMPRODUCT(($H$15:$H$21=$H137)*(I$15:I$21)))))),(((SUMPRODUCT(($H$72:$H$95=$D137)*($G$72:$G$95=$C137)*(I$72:I$95)))-(SUMIFS(I$99:I$426,$C$99:$C$426,$C137,$D$99:$D$426,$D137,$E$99:$E$426,5)))*SUMPRODUCT(($H$9:$H$12=$E137)*(I$9:I$12)))*SUMPRODUCT(($H$24:$H$30=$H137)*(I$24:I$30))),VLOOKUP($E137&amp;$H137,$H$33:I$67,I$70,0)/SUM(I$33:I$60,IF(DAY(EOMONTH($G137,0))&lt;29,0,VLOOKUP(5&amp;TEXT(DATE(YEAR($G137),MONTH($G137),29),"ddd"),$H$33:I$67,I$70,0)),IF(DAY(EOMONTH($G137,0))&lt;30,0,VLOOKUP(5&amp;TEXT(DATE(YEAR($G137),MONTH($G137),30),"ddd"),$H$33:I$67,I$70,0)),IF(DAY(EOMONTH($G137,0))&lt;31,0,VLOOKUP(5&amp;TEXT(DATE(YEAR($G137),MONTH($G137),31),"ddd"),$H$33:I$67,I$70,0)))*SUMPRODUCT(($H$72:$H$95=$D137)*($G$72:$G$95=$C137)*(I$72:I$95))),"")</f>
        <v>240.98144066338557</v>
      </c>
      <c r="J137" s="139">
        <f>IFERROR(IF($I$69="DOW",IF($E137=5,(((SUMPRODUCT(($H$72:$H$95=$D137)*($G$72:$G$95=$C137)*(J$72:J$95))*(SUMPRODUCT(($H$15:$H$21=$H137)*(J$15:J$21)))))),(((SUMPRODUCT(($H$72:$H$95=$D137)*($G$72:$G$95=$C137)*(J$72:J$95)))-(SUMIFS(J$99:J$426,$C$99:$C$426,$C137,$D$99:$D$426,$D137,$E$99:$E$426,5)))*SUMPRODUCT(($H$9:$H$12=$E137)*(J$9:J$12)))*SUMPRODUCT(($H$24:$H$30=$H137)*(J$24:J$30))),VLOOKUP($E137&amp;$H137,$H$33:J$67,J$70,0)/SUM(J$33:J$60,IF(DAY(EOMONTH($G137,0))&lt;29,0,VLOOKUP(5&amp;TEXT(DATE(YEAR($G137),MONTH($G137),29),"ddd"),$H$33:J$67,J$70,0)),IF(DAY(EOMONTH($G137,0))&lt;30,0,VLOOKUP(5&amp;TEXT(DATE(YEAR($G137),MONTH($G137),30),"ddd"),$H$33:J$67,J$70,0)),IF(DAY(EOMONTH($G137,0))&lt;31,0,VLOOKUP(5&amp;TEXT(DATE(YEAR($G137),MONTH($G137),31),"ddd"),$H$33:J$67,J$70,0)))*SUMPRODUCT(($H$72:$H$95=$D137)*($G$72:$G$95=$C137)*(J$72:J$95))),"")</f>
        <v>290.96635942045862</v>
      </c>
      <c r="K137" s="139">
        <f>IFERROR(IF($I$69="DOW",IF($E137=5,(((SUMPRODUCT(($H$72:$H$95=$D137)*($G$72:$G$95=$C137)*(K$72:K$95))*(SUMPRODUCT(($H$15:$H$21=$H137)*(K$15:K$21)))))),(((SUMPRODUCT(($H$72:$H$95=$D137)*($G$72:$G$95=$C137)*(K$72:K$95)))-(SUMIFS(K$99:K$426,$C$99:$C$426,$C137,$D$99:$D$426,$D137,$E$99:$E$426,5)))*SUMPRODUCT(($H$9:$H$12=$E137)*(K$9:K$12)))*SUMPRODUCT(($H$24:$H$30=$H137)*(K$24:K$30))),VLOOKUP($E137&amp;$H137,$H$33:K$67,K$70,0)/SUM(K$33:K$60,IF(DAY(EOMONTH($G137,0))&lt;29,0,VLOOKUP(5&amp;TEXT(DATE(YEAR($G137),MONTH($G137),29),"ddd"),$H$33:K$67,K$70,0)),IF(DAY(EOMONTH($G137,0))&lt;30,0,VLOOKUP(5&amp;TEXT(DATE(YEAR($G137),MONTH($G137),30),"ddd"),$H$33:K$67,K$70,0)),IF(DAY(EOMONTH($G137,0))&lt;31,0,VLOOKUP(5&amp;TEXT(DATE(YEAR($G137),MONTH($G137),31),"ddd"),$H$33:K$67,K$70,0)))*SUMPRODUCT(($H$72:$H$95=$D137)*($G$72:$G$95=$C137)*(K$72:K$95))),"")</f>
        <v>131.19288036838873</v>
      </c>
      <c r="L137" s="139">
        <f>IFERROR(IF($I$69="DOW",IF($E137=5,(((SUMPRODUCT(($H$72:$H$95=$D137)*($G$72:$G$95=$C137)*(L$72:L$95))*(SUMPRODUCT(($H$15:$H$21=$H137)*(L$15:L$21)))))),(((SUMPRODUCT(($H$72:$H$95=$D137)*($G$72:$G$95=$C137)*(L$72:L$95)))-(SUMIFS(L$99:L$426,$C$99:$C$426,$C137,$D$99:$D$426,$D137,$E$99:$E$426,5)))*SUMPRODUCT(($H$9:$H$12=$E137)*(L$9:L$12)))*SUMPRODUCT(($H$24:$H$30=$H137)*(L$24:L$30))),VLOOKUP($E137&amp;$H137,$H$33:L$67,L$70,0)/SUM(L$33:L$60,IF(DAY(EOMONTH($G137,0))&lt;29,0,VLOOKUP(5&amp;TEXT(DATE(YEAR($G137),MONTH($G137),29),"ddd"),$H$33:L$67,L$70,0)),IF(DAY(EOMONTH($G137,0))&lt;30,0,VLOOKUP(5&amp;TEXT(DATE(YEAR($G137),MONTH($G137),30),"ddd"),$H$33:L$67,L$70,0)),IF(DAY(EOMONTH($G137,0))&lt;31,0,VLOOKUP(5&amp;TEXT(DATE(YEAR($G137),MONTH($G137),31),"ddd"),$H$33:L$67,L$70,0)))*SUMPRODUCT(($H$72:$H$95=$D137)*($G$72:$G$95=$C137)*(L$72:L$95))),"")</f>
        <v>27.303311513346966</v>
      </c>
      <c r="M137" s="139">
        <f>IFERROR(IF($I$69="DOW",IF($E137=5,(((SUMPRODUCT(($H$72:$H$95=$D137)*($G$72:$G$95=$C137)*(M$72:M$95))*(SUMPRODUCT(($H$15:$H$21=$H137)*(M$15:M$21)))))),(((SUMPRODUCT(($H$72:$H$95=$D137)*($G$72:$G$95=$C137)*(M$72:M$95)))-(SUMIFS(M$99:M$426,$C$99:$C$426,$C137,$D$99:$D$426,$D137,$E$99:$E$426,5)))*SUMPRODUCT(($H$9:$H$12=$E137)*(M$9:M$12)))*SUMPRODUCT(($H$24:$H$30=$H137)*(M$24:M$30))),VLOOKUP($E137&amp;$H137,$H$33:M$67,M$70,0)/SUM(M$33:M$60,IF(DAY(EOMONTH($G137,0))&lt;29,0,VLOOKUP(5&amp;TEXT(DATE(YEAR($G137),MONTH($G137),29),"ddd"),$H$33:M$67,M$70,0)),IF(DAY(EOMONTH($G137,0))&lt;30,0,VLOOKUP(5&amp;TEXT(DATE(YEAR($G137),MONTH($G137),30),"ddd"),$H$33:M$67,M$70,0)),IF(DAY(EOMONTH($G137,0))&lt;31,0,VLOOKUP(5&amp;TEXT(DATE(YEAR($G137),MONTH($G137),31),"ddd"),$H$33:M$67,M$70,0)))*SUMPRODUCT(($H$72:$H$95=$D137)*($G$72:$G$95=$C137)*(M$72:M$95))),"")</f>
        <v>543.88790157840788</v>
      </c>
      <c r="N137" s="139">
        <f>IFERROR(IF($I$69="DOW",IF($E137=5,(((SUMPRODUCT(($H$72:$H$95=$D137)*($G$72:$G$95=$C137)*(N$72:N$95))*(SUMPRODUCT(($H$15:$H$21=$H137)*(N$15:N$21)))))),(((SUMPRODUCT(($H$72:$H$95=$D137)*($G$72:$G$95=$C137)*(N$72:N$95)))-(SUMIFS(N$99:N$426,$C$99:$C$426,$C137,$D$99:$D$426,$D137,$E$99:$E$426,5)))*SUMPRODUCT(($H$9:$H$12=$E137)*(N$9:N$12)))*SUMPRODUCT(($H$24:$H$30=$H137)*(N$24:N$30))),VLOOKUP($E137&amp;$H137,$H$33:N$67,N$70,0)/SUM(N$33:N$60,IF(DAY(EOMONTH($G137,0))&lt;29,0,VLOOKUP(5&amp;TEXT(DATE(YEAR($G137),MONTH($G137),29),"ddd"),$H$33:N$67,N$70,0)),IF(DAY(EOMONTH($G137,0))&lt;30,0,VLOOKUP(5&amp;TEXT(DATE(YEAR($G137),MONTH($G137),30),"ddd"),$H$33:N$67,N$70,0)),IF(DAY(EOMONTH($G137,0))&lt;31,0,VLOOKUP(5&amp;TEXT(DATE(YEAR($G137),MONTH($G137),31),"ddd"),$H$33:N$67,N$70,0)))*SUMPRODUCT(($H$72:$H$95=$D137)*($G$72:$G$95=$C137)*(N$72:N$95))),"")</f>
        <v>0</v>
      </c>
      <c r="O137" s="139">
        <f>IFERROR(IF($I$69="DOW",IF($E137=5,(((SUMPRODUCT(($H$72:$H$95=$D137)*($G$72:$G$95=$C137)*(O$72:O$95))*(SUMPRODUCT(($H$15:$H$21=$H137)*(O$15:O$21)))))),(((SUMPRODUCT(($H$72:$H$95=$D137)*($G$72:$G$95=$C137)*(O$72:O$95)))-(SUMIFS(O$99:O$426,$C$99:$C$426,$C137,$D$99:$D$426,$D137,$E$99:$E$426,5)))*SUMPRODUCT(($H$9:$H$12=$E137)*(O$9:O$12)))*SUMPRODUCT(($H$24:$H$30=$H137)*(O$24:O$30))),VLOOKUP($E137&amp;$H137,$H$33:O$67,O$70,0)/SUM(O$33:O$60,IF(DAY(EOMONTH($G137,0))&lt;29,0,VLOOKUP(5&amp;TEXT(DATE(YEAR($G137),MONTH($G137),29),"ddd"),$H$33:O$67,O$70,0)),IF(DAY(EOMONTH($G137,0))&lt;30,0,VLOOKUP(5&amp;TEXT(DATE(YEAR($G137),MONTH($G137),30),"ddd"),$H$33:O$67,O$70,0)),IF(DAY(EOMONTH($G137,0))&lt;31,0,VLOOKUP(5&amp;TEXT(DATE(YEAR($G137),MONTH($G137),31),"ddd"),$H$33:O$67,O$70,0)))*SUMPRODUCT(($H$72:$H$95=$D137)*($G$72:$G$95=$C137)*(O$72:O$95))),"")</f>
        <v>0</v>
      </c>
      <c r="P137" s="139">
        <f>IFERROR(IF($I$69="DOW",IF($E137=5,(((SUMPRODUCT(($H$72:$H$95=$D137)*($G$72:$G$95=$C137)*(P$72:P$95))*(SUMPRODUCT(($H$15:$H$21=$H137)*(P$15:P$21)))))),(((SUMPRODUCT(($H$72:$H$95=$D137)*($G$72:$G$95=$C137)*(P$72:P$95)))-(SUMIFS(P$99:P$426,$C$99:$C$426,$C137,$D$99:$D$426,$D137,$E$99:$E$426,5)))*SUMPRODUCT(($H$9:$H$12=$E137)*(P$9:P$12)))*SUMPRODUCT(($H$24:$H$30=$H137)*(P$24:P$30))),VLOOKUP($E137&amp;$H137,$H$33:P$67,P$70,0)/SUM(P$33:P$60,IF(DAY(EOMONTH($G137,0))&lt;29,0,VLOOKUP(5&amp;TEXT(DATE(YEAR($G137),MONTH($G137),29),"ddd"),$H$33:P$67,P$70,0)),IF(DAY(EOMONTH($G137,0))&lt;30,0,VLOOKUP(5&amp;TEXT(DATE(YEAR($G137),MONTH($G137),30),"ddd"),$H$33:P$67,P$70,0)),IF(DAY(EOMONTH($G137,0))&lt;31,0,VLOOKUP(5&amp;TEXT(DATE(YEAR($G137),MONTH($G137),31),"ddd"),$H$33:P$67,P$70,0)))*SUMPRODUCT(($H$72:$H$95=$D137)*($G$72:$G$95=$C137)*(P$72:P$95))),"")</f>
        <v>3457.1933580961813</v>
      </c>
      <c r="Q137" s="139">
        <f>IFERROR(IF($I$69="DOW",IF($E137=5,(((SUMPRODUCT(($H$72:$H$95=$D137)*($G$72:$G$95=$C137)*(Q$72:Q$95))*(SUMPRODUCT(($H$15:$H$21=$H137)*(Q$15:Q$21)))))),(((SUMPRODUCT(($H$72:$H$95=$D137)*($G$72:$G$95=$C137)*(Q$72:Q$95)))-(SUMIFS(Q$99:Q$426,$C$99:$C$426,$C137,$D$99:$D$426,$D137,$E$99:$E$426,5)))*SUMPRODUCT(($H$9:$H$12=$E137)*(Q$9:Q$12)))*SUMPRODUCT(($H$24:$H$30=$H137)*(Q$24:Q$30))),VLOOKUP($E137&amp;$H137,$H$33:Q$67,Q$70,0)/SUM(Q$33:Q$60,IF(DAY(EOMONTH($G137,0))&lt;29,0,VLOOKUP(5&amp;TEXT(DATE(YEAR($G137),MONTH($G137),29),"ddd"),$H$33:Q$67,Q$70,0)),IF(DAY(EOMONTH($G137,0))&lt;30,0,VLOOKUP(5&amp;TEXT(DATE(YEAR($G137),MONTH($G137),30),"ddd"),$H$33:Q$67,Q$70,0)),IF(DAY(EOMONTH($G137,0))&lt;31,0,VLOOKUP(5&amp;TEXT(DATE(YEAR($G137),MONTH($G137),31),"ddd"),$H$33:Q$67,Q$70,0)))*SUMPRODUCT(($H$72:$H$95=$D137)*($G$72:$G$95=$C137)*(Q$72:Q$95))),"")</f>
        <v>2403.3940884511817</v>
      </c>
      <c r="R137" s="139">
        <f>IFERROR(IF($I$69="DOW",IF($E137=5,(((SUMPRODUCT(($H$72:$H$95=$D137)*($G$72:$G$95=$C137)*(R$72:R$95))*(SUMPRODUCT(($H$15:$H$21=$H137)*(R$15:R$21)))))),(((SUMPRODUCT(($H$72:$H$95=$D137)*($G$72:$G$95=$C137)*(R$72:R$95)))-(SUMIFS(R$99:R$426,$C$99:$C$426,$C137,$D$99:$D$426,$D137,$E$99:$E$426,5)))*SUMPRODUCT(($H$9:$H$12=$E137)*(R$9:R$12)))*SUMPRODUCT(($H$24:$H$30=$H137)*(R$24:R$30))),VLOOKUP($E137&amp;$H137,$H$33:R$67,R$70,0)/SUM(R$33:R$60,IF(DAY(EOMONTH($G137,0))&lt;29,0,VLOOKUP(5&amp;TEXT(DATE(YEAR($G137),MONTH($G137),29),"ddd"),$H$33:R$67,R$70,0)),IF(DAY(EOMONTH($G137,0))&lt;30,0,VLOOKUP(5&amp;TEXT(DATE(YEAR($G137),MONTH($G137),30),"ddd"),$H$33:R$67,R$70,0)),IF(DAY(EOMONTH($G137,0))&lt;31,0,VLOOKUP(5&amp;TEXT(DATE(YEAR($G137),MONTH($G137),31),"ddd"),$H$33:R$67,R$70,0)))*SUMPRODUCT(($H$72:$H$95=$D137)*($G$72:$G$95=$C137)*(R$72:R$95))),"")</f>
        <v>0</v>
      </c>
      <c r="S137" s="139">
        <f>IFERROR(IF($I$69="DOW",IF($E137=5,(((SUMPRODUCT(($H$72:$H$95=$D137)*($G$72:$G$95=$C137)*(S$72:S$95))*(SUMPRODUCT(($H$15:$H$21=$H137)*(S$15:S$21)))))),(((SUMPRODUCT(($H$72:$H$95=$D137)*($G$72:$G$95=$C137)*(S$72:S$95)))-(SUMIFS(S$99:S$426,$C$99:$C$426,$C137,$D$99:$D$426,$D137,$E$99:$E$426,5)))*SUMPRODUCT(($H$9:$H$12=$E137)*(S$9:S$12)))*SUMPRODUCT(($H$24:$H$30=$H137)*(S$24:S$30))),VLOOKUP($E137&amp;$H137,$H$33:S$67,S$70,0)/SUM(S$33:S$60,IF(DAY(EOMONTH($G137,0))&lt;29,0,VLOOKUP(5&amp;TEXT(DATE(YEAR($G137),MONTH($G137),29),"ddd"),$H$33:S$67,S$70,0)),IF(DAY(EOMONTH($G137,0))&lt;30,0,VLOOKUP(5&amp;TEXT(DATE(YEAR($G137),MONTH($G137),30),"ddd"),$H$33:S$67,S$70,0)),IF(DAY(EOMONTH($G137,0))&lt;31,0,VLOOKUP(5&amp;TEXT(DATE(YEAR($G137),MONTH($G137),31),"ddd"),$H$33:S$67,S$70,0)))*SUMPRODUCT(($H$72:$H$95=$D137)*($G$72:$G$95=$C137)*(S$72:S$95))),"")</f>
        <v>89.099621428627543</v>
      </c>
      <c r="T137" s="139">
        <f>IFERROR(IF($I$69="DOW",IF($E137=5,(((SUMPRODUCT(($H$72:$H$95=$D137)*($G$72:$G$95=$C137)*(T$72:T$95))*(SUMPRODUCT(($H$15:$H$21=$H137)*(T$15:T$21)))))),(((SUMPRODUCT(($H$72:$H$95=$D137)*($G$72:$G$95=$C137)*(T$72:T$95)))-(SUMIFS(T$99:T$426,$C$99:$C$426,$C137,$D$99:$D$426,$D137,$E$99:$E$426,5)))*SUMPRODUCT(($H$9:$H$12=$E137)*(T$9:T$12)))*SUMPRODUCT(($H$24:$H$30=$H137)*(T$24:T$30))),VLOOKUP($E137&amp;$H137,$H$33:T$67,T$70,0)/SUM(T$33:T$60,IF(DAY(EOMONTH($G137,0))&lt;29,0,VLOOKUP(5&amp;TEXT(DATE(YEAR($G137),MONTH($G137),29),"ddd"),$H$33:T$67,T$70,0)),IF(DAY(EOMONTH($G137,0))&lt;30,0,VLOOKUP(5&amp;TEXT(DATE(YEAR($G137),MONTH($G137),30),"ddd"),$H$33:T$67,T$70,0)),IF(DAY(EOMONTH($G137,0))&lt;31,0,VLOOKUP(5&amp;TEXT(DATE(YEAR($G137),MONTH($G137),31),"ddd"),$H$33:T$67,T$70,0)))*SUMPRODUCT(($H$72:$H$95=$D137)*($G$72:$G$95=$C137)*(T$72:T$95))),"")</f>
        <v>137.39256773686373</v>
      </c>
      <c r="U137" s="139">
        <f>IFERROR(IF($I$69="DOW",IF($E137=5,(((SUMPRODUCT(($H$72:$H$95=$D137)*($G$72:$G$95=$C137)*(U$72:U$95))*(SUMPRODUCT(($H$15:$H$21=$H137)*(U$15:U$21)))))),(((SUMPRODUCT(($H$72:$H$95=$D137)*($G$72:$G$95=$C137)*(U$72:U$95)))-(SUMIFS(U$99:U$426,$C$99:$C$426,$C137,$D$99:$D$426,$D137,$E$99:$E$426,5)))*SUMPRODUCT(($H$9:$H$12=$E137)*(U$9:U$12)))*SUMPRODUCT(($H$24:$H$30=$H137)*(U$24:U$30))),VLOOKUP($E137&amp;$H137,$H$33:U$67,U$70,0)/SUM(U$33:U$60,IF(DAY(EOMONTH($G137,0))&lt;29,0,VLOOKUP(5&amp;TEXT(DATE(YEAR($G137),MONTH($G137),29),"ddd"),$H$33:U$67,U$70,0)),IF(DAY(EOMONTH($G137,0))&lt;30,0,VLOOKUP(5&amp;TEXT(DATE(YEAR($G137),MONTH($G137),30),"ddd"),$H$33:U$67,U$70,0)),IF(DAY(EOMONTH($G137,0))&lt;31,0,VLOOKUP(5&amp;TEXT(DATE(YEAR($G137),MONTH($G137),31),"ddd"),$H$33:U$67,U$70,0)))*SUMPRODUCT(($H$72:$H$95=$D137)*($G$72:$G$95=$C137)*(U$72:U$95))),"")</f>
        <v>27.115258232760798</v>
      </c>
      <c r="V137" s="139">
        <f>IFERROR(IF($I$69="DOW",IF($E137=5,(((SUMPRODUCT(($H$72:$H$95=$D137)*($G$72:$G$95=$C137)*(V$72:V$95))*(SUMPRODUCT(($H$15:$H$21=$H137)*(V$15:V$21)))))),(((SUMPRODUCT(($H$72:$H$95=$D137)*($G$72:$G$95=$C137)*(V$72:V$95)))-(SUMIFS(V$99:V$426,$C$99:$C$426,$C137,$D$99:$D$426,$D137,$E$99:$E$426,5)))*SUMPRODUCT(($H$9:$H$12=$E137)*(V$9:V$12)))*SUMPRODUCT(($H$24:$H$30=$H137)*(V$24:V$30))),VLOOKUP($E137&amp;$H137,$H$33:V$67,V$70,0)/SUM(V$33:V$60,IF(DAY(EOMONTH($G137,0))&lt;29,0,VLOOKUP(5&amp;TEXT(DATE(YEAR($G137),MONTH($G137),29),"ddd"),$H$33:V$67,V$70,0)),IF(DAY(EOMONTH($G137,0))&lt;30,0,VLOOKUP(5&amp;TEXT(DATE(YEAR($G137),MONTH($G137),30),"ddd"),$H$33:V$67,V$70,0)),IF(DAY(EOMONTH($G137,0))&lt;31,0,VLOOKUP(5&amp;TEXT(DATE(YEAR($G137),MONTH($G137),31),"ddd"),$H$33:V$67,V$70,0)))*SUMPRODUCT(($H$72:$H$95=$D137)*($G$72:$G$95=$C137)*(V$72:V$95))),"")</f>
        <v>73.095375358410848</v>
      </c>
      <c r="W137" s="139">
        <f>IFERROR(IF($I$69="DOW",IF($E137=5,(((SUMPRODUCT(($H$72:$H$95=$D137)*($G$72:$G$95=$C137)*(W$72:W$95))*(SUMPRODUCT(($H$15:$H$21=$H137)*(W$15:W$21)))))),(((SUMPRODUCT(($H$72:$H$95=$D137)*($G$72:$G$95=$C137)*(W$72:W$95)))-(SUMIFS(W$99:W$426,$C$99:$C$426,$C137,$D$99:$D$426,$D137,$E$99:$E$426,5)))*SUMPRODUCT(($H$9:$H$12=$E137)*(W$9:W$12)))*SUMPRODUCT(($H$24:$H$30=$H137)*(W$24:W$30))),VLOOKUP($E137&amp;$H137,$H$33:W$67,W$70,0)/SUM(W$33:W$60,IF(DAY(EOMONTH($G137,0))&lt;29,0,VLOOKUP(5&amp;TEXT(DATE(YEAR($G137),MONTH($G137),29),"ddd"),$H$33:W$67,W$70,0)),IF(DAY(EOMONTH($G137,0))&lt;30,0,VLOOKUP(5&amp;TEXT(DATE(YEAR($G137),MONTH($G137),30),"ddd"),$H$33:W$67,W$70,0)),IF(DAY(EOMONTH($G137,0))&lt;31,0,VLOOKUP(5&amp;TEXT(DATE(YEAR($G137),MONTH($G137),31),"ddd"),$H$33:W$67,W$70,0)))*SUMPRODUCT(($H$72:$H$95=$D137)*($G$72:$G$95=$C137)*(W$72:W$95))),"")</f>
        <v>553.85026741540742</v>
      </c>
      <c r="X137" s="139">
        <f>IFERROR(IF($I$69="DOW",IF($E137=5,(((SUMPRODUCT(($H$72:$H$95=$D137)*($G$72:$G$95=$C137)*(X$72:X$95))*(SUMPRODUCT(($H$15:$H$21=$H137)*(X$15:X$21)))))),(((SUMPRODUCT(($H$72:$H$95=$D137)*($G$72:$G$95=$C137)*(X$72:X$95)))-(SUMIFS(X$99:X$426,$C$99:$C$426,$C137,$D$99:$D$426,$D137,$E$99:$E$426,5)))*SUMPRODUCT(($H$9:$H$12=$E137)*(X$9:X$12)))*SUMPRODUCT(($H$24:$H$30=$H137)*(X$24:X$30))),VLOOKUP($E137&amp;$H137,$H$33:X$67,X$70,0)/SUM(X$33:X$60,IF(DAY(EOMONTH($G137,0))&lt;29,0,VLOOKUP(5&amp;TEXT(DATE(YEAR($G137),MONTH($G137),29),"ddd"),$H$33:X$67,X$70,0)),IF(DAY(EOMONTH($G137,0))&lt;30,0,VLOOKUP(5&amp;TEXT(DATE(YEAR($G137),MONTH($G137),30),"ddd"),$H$33:X$67,X$70,0)),IF(DAY(EOMONTH($G137,0))&lt;31,0,VLOOKUP(5&amp;TEXT(DATE(YEAR($G137),MONTH($G137),31),"ddd"),$H$33:X$67,X$70,0)))*SUMPRODUCT(($H$72:$H$95=$D137)*($G$72:$G$95=$C137)*(X$72:X$95))),"")</f>
        <v>120.76668233333453</v>
      </c>
      <c r="Y137" s="139" t="str">
        <f>IFERROR(IF($I$69="DOW",IF($E137=5,(((SUMPRODUCT(($H$72:$H$95=$D137)*($G$72:$G$95=$C137)*(Y$72:Y$95))*(SUMPRODUCT(($H$15:$H$21=$H137)*(Y$15:Y$21)))))),(((SUMPRODUCT(($H$72:$H$95=$D137)*($G$72:$G$95=$C137)*(Y$72:Y$95)))-(SUMIFS(Y$99:Y$426,$C$99:$C$426,$C137,$D$99:$D$426,$D137,$E$99:$E$426,5)))*SUMPRODUCT(($H$9:$H$12=$E137)*(Y$9:Y$12)))*SUMPRODUCT(($H$24:$H$30=$H137)*(Y$24:Y$30))),VLOOKUP($E137&amp;$H137,$H$33:Y$67,Y$70,0)/SUM(Y$33:Y$60,IF(DAY(EOMONTH($G137,0))&lt;29,0,VLOOKUP(5&amp;TEXT(DATE(YEAR($G137),MONTH($G137),29),"ddd"),$H$33:Y$67,Y$70,0)),IF(DAY(EOMONTH($G137,0))&lt;30,0,VLOOKUP(5&amp;TEXT(DATE(YEAR($G137),MONTH($G137),30),"ddd"),$H$33:Y$67,Y$70,0)),IF(DAY(EOMONTH($G137,0))&lt;31,0,VLOOKUP(5&amp;TEXT(DATE(YEAR($G137),MONTH($G137),31),"ddd"),$H$33:Y$67,Y$70,0)))*SUMPRODUCT(($H$72:$H$95=$D137)*($G$72:$G$95=$C137)*(Y$72:Y$95))),"")</f>
        <v/>
      </c>
      <c r="Z137" s="139" t="str">
        <f>IFERROR(IF($I$69="DOW",IF($E137=5,(((SUMPRODUCT(($H$72:$H$95=$D137)*($G$72:$G$95=$C137)*(Z$72:Z$95))*(SUMPRODUCT(($H$15:$H$21=$H137)*(Z$15:Z$21)))))),(((SUMPRODUCT(($H$72:$H$95=$D137)*($G$72:$G$95=$C137)*(Z$72:Z$95)))-(SUMIFS(Z$99:Z$426,$C$99:$C$426,$C137,$D$99:$D$426,$D137,$E$99:$E$426,5)))*SUMPRODUCT(($H$9:$H$12=$E137)*(Z$9:Z$12)))*SUMPRODUCT(($H$24:$H$30=$H137)*(Z$24:Z$30))),VLOOKUP($E137&amp;$H137,$H$33:Z$67,Z$70,0)/SUM(Z$33:Z$60,IF(DAY(EOMONTH($G137,0))&lt;29,0,VLOOKUP(5&amp;TEXT(DATE(YEAR($G137),MONTH($G137),29),"ddd"),$H$33:Z$67,Z$70,0)),IF(DAY(EOMONTH($G137,0))&lt;30,0,VLOOKUP(5&amp;TEXT(DATE(YEAR($G137),MONTH($G137),30),"ddd"),$H$33:Z$67,Z$70,0)),IF(DAY(EOMONTH($G137,0))&lt;31,0,VLOOKUP(5&amp;TEXT(DATE(YEAR($G137),MONTH($G137),31),"ddd"),$H$33:Z$67,Z$70,0)))*SUMPRODUCT(($H$72:$H$95=$D137)*($G$72:$G$95=$C137)*(Z$72:Z$95))),"")</f>
        <v/>
      </c>
      <c r="AA137" s="139" t="str">
        <f>IFERROR(IF($I$69="DOW",IF($E137=5,(((SUMPRODUCT(($H$72:$H$95=$D137)*($G$72:$G$95=$C137)*(AA$72:AA$95))*(SUMPRODUCT(($H$15:$H$21=$H137)*(AA$15:AA$21)))))),(((SUMPRODUCT(($H$72:$H$95=$D137)*($G$72:$G$95=$C137)*(AA$72:AA$95)))-(SUMIFS(AA$99:AA$426,$C$99:$C$426,$C137,$D$99:$D$426,$D137,$E$99:$E$426,5)))*SUMPRODUCT(($H$9:$H$12=$E137)*(AA$9:AA$12)))*SUMPRODUCT(($H$24:$H$30=$H137)*(AA$24:AA$30))),VLOOKUP($E137&amp;$H137,$H$33:AA$67,AA$70,0)/SUM(AA$33:AA$60,IF(DAY(EOMONTH($G137,0))&lt;29,0,VLOOKUP(5&amp;TEXT(DATE(YEAR($G137),MONTH($G137),29),"ddd"),$H$33:AA$67,AA$70,0)),IF(DAY(EOMONTH($G137,0))&lt;30,0,VLOOKUP(5&amp;TEXT(DATE(YEAR($G137),MONTH($G137),30),"ddd"),$H$33:AA$67,AA$70,0)),IF(DAY(EOMONTH($G137,0))&lt;31,0,VLOOKUP(5&amp;TEXT(DATE(YEAR($G137),MONTH($G137),31),"ddd"),$H$33:AA$67,AA$70,0)))*SUMPRODUCT(($H$72:$H$95=$D137)*($G$72:$G$95=$C137)*(AA$72:AA$95))),"")</f>
        <v/>
      </c>
      <c r="AB137" s="139" t="str">
        <f>IFERROR(IF($I$69="DOW",IF($E137=5,(((SUMPRODUCT(($H$72:$H$95=$D137)*($G$72:$G$95=$C137)*(AB$72:AB$95))*(SUMPRODUCT(($H$15:$H$21=$H137)*(AB$15:AB$21)))))),(((SUMPRODUCT(($H$72:$H$95=$D137)*($G$72:$G$95=$C137)*(AB$72:AB$95)))-(SUMIFS(AB$99:AB$426,$C$99:$C$426,$C137,$D$99:$D$426,$D137,$E$99:$E$426,5)))*SUMPRODUCT(($H$9:$H$12=$E137)*(AB$9:AB$12)))*SUMPRODUCT(($H$24:$H$30=$H137)*(AB$24:AB$30))),VLOOKUP($E137&amp;$H137,$H$33:AB$67,AB$70,0)/SUM(AB$33:AB$60,IF(DAY(EOMONTH($G137,0))&lt;29,0,VLOOKUP(5&amp;TEXT(DATE(YEAR($G137),MONTH($G137),29),"ddd"),$H$33:AB$67,AB$70,0)),IF(DAY(EOMONTH($G137,0))&lt;30,0,VLOOKUP(5&amp;TEXT(DATE(YEAR($G137),MONTH($G137),30),"ddd"),$H$33:AB$67,AB$70,0)),IF(DAY(EOMONTH($G137,0))&lt;31,0,VLOOKUP(5&amp;TEXT(DATE(YEAR($G137),MONTH($G137),31),"ddd"),$H$33:AB$67,AB$70,0)))*SUMPRODUCT(($H$72:$H$95=$D137)*($G$72:$G$95=$C137)*(AB$72:AB$95))),"")</f>
        <v/>
      </c>
      <c r="AC137" s="236"/>
      <c r="AE137" s="205"/>
      <c r="AF137" s="139"/>
      <c r="AG137" s="139"/>
      <c r="AH137" s="139"/>
      <c r="AI137" s="139"/>
      <c r="AJ137" s="139"/>
      <c r="AK137" s="139"/>
      <c r="AL137" s="139"/>
      <c r="AM137" s="139"/>
      <c r="AN137" s="139"/>
      <c r="AO137" s="139"/>
      <c r="AP137" s="139"/>
      <c r="AQ137" s="139"/>
      <c r="AR137" s="139"/>
      <c r="AS137" s="139"/>
      <c r="AT137" s="139"/>
      <c r="AU137" s="139"/>
      <c r="AV137" s="139"/>
      <c r="AW137" s="139"/>
      <c r="AX137" s="139"/>
      <c r="AY137" s="236"/>
      <c r="BA137" s="209">
        <f t="shared" si="76"/>
        <v>240.98144066338557</v>
      </c>
      <c r="BB137" s="180">
        <f t="shared" si="77"/>
        <v>290.96635942045862</v>
      </c>
      <c r="BC137" s="180">
        <f t="shared" si="78"/>
        <v>131.19288036838873</v>
      </c>
      <c r="BD137" s="180">
        <f t="shared" si="79"/>
        <v>27.303311513346966</v>
      </c>
      <c r="BE137" s="180">
        <f t="shared" si="80"/>
        <v>543.88790157840788</v>
      </c>
      <c r="BF137" s="180">
        <f t="shared" si="81"/>
        <v>0</v>
      </c>
      <c r="BG137" s="180">
        <f t="shared" si="82"/>
        <v>0</v>
      </c>
      <c r="BH137" s="180">
        <f t="shared" si="83"/>
        <v>3457.1933580961813</v>
      </c>
      <c r="BI137" s="180">
        <f t="shared" si="31"/>
        <v>2403.3940884511817</v>
      </c>
      <c r="BJ137" s="180">
        <f t="shared" si="67"/>
        <v>0</v>
      </c>
      <c r="BK137" s="180">
        <f t="shared" si="32"/>
        <v>89.099621428627543</v>
      </c>
      <c r="BL137" s="180">
        <f t="shared" si="33"/>
        <v>137.39256773686373</v>
      </c>
      <c r="BM137" s="180">
        <f t="shared" si="34"/>
        <v>27.115258232760798</v>
      </c>
      <c r="BN137" s="180">
        <f t="shared" si="35"/>
        <v>73.095375358410848</v>
      </c>
      <c r="BO137" s="180">
        <f t="shared" si="36"/>
        <v>553.85026741540742</v>
      </c>
      <c r="BP137" s="180">
        <f t="shared" si="37"/>
        <v>120.76668233333453</v>
      </c>
      <c r="BQ137" s="180">
        <f t="shared" si="38"/>
        <v>0</v>
      </c>
      <c r="BR137" s="180">
        <f t="shared" si="39"/>
        <v>0</v>
      </c>
      <c r="BS137" s="180">
        <f t="shared" si="40"/>
        <v>0</v>
      </c>
      <c r="BT137" s="180">
        <f t="shared" si="41"/>
        <v>0</v>
      </c>
      <c r="BV137" s="214">
        <f t="shared" si="68"/>
        <v>42682</v>
      </c>
      <c r="BW137" s="175" t="str">
        <f t="shared" si="69"/>
        <v>Nov</v>
      </c>
      <c r="BX137" s="175">
        <f t="shared" si="70"/>
        <v>2016</v>
      </c>
      <c r="BY137" s="176">
        <f t="shared" si="84"/>
        <v>240.98144066338554</v>
      </c>
      <c r="BZ137" s="176">
        <f t="shared" si="85"/>
        <v>290.9663594204585</v>
      </c>
      <c r="CA137" s="176">
        <f t="shared" si="86"/>
        <v>131.19288036838873</v>
      </c>
      <c r="CB137" s="176">
        <f t="shared" si="87"/>
        <v>27.303311513346962</v>
      </c>
      <c r="CC137" s="176">
        <f t="shared" si="88"/>
        <v>543.88790157840788</v>
      </c>
      <c r="CD137" s="176">
        <f t="shared" si="89"/>
        <v>0</v>
      </c>
      <c r="CE137" s="176">
        <f t="shared" si="90"/>
        <v>0</v>
      </c>
      <c r="CF137" s="176">
        <f t="shared" si="91"/>
        <v>3457.1933580961804</v>
      </c>
      <c r="CG137" s="176">
        <f t="shared" si="92"/>
        <v>2403.3940884511817</v>
      </c>
      <c r="CH137" s="176">
        <f t="shared" si="93"/>
        <v>0</v>
      </c>
      <c r="CI137" s="176">
        <f t="shared" si="94"/>
        <v>89.099621428627501</v>
      </c>
      <c r="CJ137" s="176">
        <f t="shared" si="95"/>
        <v>137.39256773686375</v>
      </c>
      <c r="CK137" s="176">
        <f t="shared" si="96"/>
        <v>27.115258232760802</v>
      </c>
      <c r="CL137" s="176">
        <f t="shared" si="97"/>
        <v>73.095375358410848</v>
      </c>
      <c r="CM137" s="176">
        <f t="shared" si="98"/>
        <v>553.85026741540742</v>
      </c>
      <c r="CN137" s="176">
        <f t="shared" si="99"/>
        <v>120.76668233333453</v>
      </c>
      <c r="CO137" s="176">
        <f t="shared" si="100"/>
        <v>0</v>
      </c>
      <c r="CP137" s="176">
        <f t="shared" si="101"/>
        <v>0</v>
      </c>
      <c r="CQ137" s="176">
        <f t="shared" si="102"/>
        <v>0</v>
      </c>
      <c r="CR137" s="215">
        <f t="shared" si="103"/>
        <v>0</v>
      </c>
    </row>
    <row r="138" spans="2:96" outlineLevel="1" x14ac:dyDescent="0.25">
      <c r="B138" s="197">
        <f t="shared" si="62"/>
        <v>42683</v>
      </c>
      <c r="C138" s="108">
        <f t="shared" si="72"/>
        <v>2016</v>
      </c>
      <c r="D138" s="109" t="str">
        <f t="shared" si="73"/>
        <v>Nov</v>
      </c>
      <c r="E138" s="109">
        <f t="shared" si="74"/>
        <v>2</v>
      </c>
      <c r="F138" s="109">
        <f t="shared" si="65"/>
        <v>46</v>
      </c>
      <c r="G138" s="110">
        <f t="shared" si="71"/>
        <v>42683</v>
      </c>
      <c r="H138" s="109" t="str">
        <f t="shared" si="75"/>
        <v>Wed</v>
      </c>
      <c r="I138" s="139">
        <f>IFERROR(IF($I$69="DOW",IF($E138=5,(((SUMPRODUCT(($H$72:$H$95=$D138)*($G$72:$G$95=$C138)*(I$72:I$95))*(SUMPRODUCT(($H$15:$H$21=$H138)*(I$15:I$21)))))),(((SUMPRODUCT(($H$72:$H$95=$D138)*($G$72:$G$95=$C138)*(I$72:I$95)))-(SUMIFS(I$99:I$426,$C$99:$C$426,$C138,$D$99:$D$426,$D138,$E$99:$E$426,5)))*SUMPRODUCT(($H$9:$H$12=$E138)*(I$9:I$12)))*SUMPRODUCT(($H$24:$H$30=$H138)*(I$24:I$30))),VLOOKUP($E138&amp;$H138,$H$33:I$67,I$70,0)/SUM(I$33:I$60,IF(DAY(EOMONTH($G138,0))&lt;29,0,VLOOKUP(5&amp;TEXT(DATE(YEAR($G138),MONTH($G138),29),"ddd"),$H$33:I$67,I$70,0)),IF(DAY(EOMONTH($G138,0))&lt;30,0,VLOOKUP(5&amp;TEXT(DATE(YEAR($G138),MONTH($G138),30),"ddd"),$H$33:I$67,I$70,0)),IF(DAY(EOMONTH($G138,0))&lt;31,0,VLOOKUP(5&amp;TEXT(DATE(YEAR($G138),MONTH($G138),31),"ddd"),$H$33:I$67,I$70,0)))*SUMPRODUCT(($H$72:$H$95=$D138)*($G$72:$G$95=$C138)*(I$72:I$95))),"")</f>
        <v>273.60584681140182</v>
      </c>
      <c r="J138" s="139">
        <f>IFERROR(IF($I$69="DOW",IF($E138=5,(((SUMPRODUCT(($H$72:$H$95=$D138)*($G$72:$G$95=$C138)*(J$72:J$95))*(SUMPRODUCT(($H$15:$H$21=$H138)*(J$15:J$21)))))),(((SUMPRODUCT(($H$72:$H$95=$D138)*($G$72:$G$95=$C138)*(J$72:J$95)))-(SUMIFS(J$99:J$426,$C$99:$C$426,$C138,$D$99:$D$426,$D138,$E$99:$E$426,5)))*SUMPRODUCT(($H$9:$H$12=$E138)*(J$9:J$12)))*SUMPRODUCT(($H$24:$H$30=$H138)*(J$24:J$30))),VLOOKUP($E138&amp;$H138,$H$33:J$67,J$70,0)/SUM(J$33:J$60,IF(DAY(EOMONTH($G138,0))&lt;29,0,VLOOKUP(5&amp;TEXT(DATE(YEAR($G138),MONTH($G138),29),"ddd"),$H$33:J$67,J$70,0)),IF(DAY(EOMONTH($G138,0))&lt;30,0,VLOOKUP(5&amp;TEXT(DATE(YEAR($G138),MONTH($G138),30),"ddd"),$H$33:J$67,J$70,0)),IF(DAY(EOMONTH($G138,0))&lt;31,0,VLOOKUP(5&amp;TEXT(DATE(YEAR($G138),MONTH($G138),31),"ddd"),$H$33:J$67,J$70,0)))*SUMPRODUCT(($H$72:$H$95=$D138)*($G$72:$G$95=$C138)*(J$72:J$95))),"")</f>
        <v>278.6383854309002</v>
      </c>
      <c r="K138" s="139">
        <f>IFERROR(IF($I$69="DOW",IF($E138=5,(((SUMPRODUCT(($H$72:$H$95=$D138)*($G$72:$G$95=$C138)*(K$72:K$95))*(SUMPRODUCT(($H$15:$H$21=$H138)*(K$15:K$21)))))),(((SUMPRODUCT(($H$72:$H$95=$D138)*($G$72:$G$95=$C138)*(K$72:K$95)))-(SUMIFS(K$99:K$426,$C$99:$C$426,$C138,$D$99:$D$426,$D138,$E$99:$E$426,5)))*SUMPRODUCT(($H$9:$H$12=$E138)*(K$9:K$12)))*SUMPRODUCT(($H$24:$H$30=$H138)*(K$24:K$30))),VLOOKUP($E138&amp;$H138,$H$33:K$67,K$70,0)/SUM(K$33:K$60,IF(DAY(EOMONTH($G138,0))&lt;29,0,VLOOKUP(5&amp;TEXT(DATE(YEAR($G138),MONTH($G138),29),"ddd"),$H$33:K$67,K$70,0)),IF(DAY(EOMONTH($G138,0))&lt;30,0,VLOOKUP(5&amp;TEXT(DATE(YEAR($G138),MONTH($G138),30),"ddd"),$H$33:K$67,K$70,0)),IF(DAY(EOMONTH($G138,0))&lt;31,0,VLOOKUP(5&amp;TEXT(DATE(YEAR($G138),MONTH($G138),31),"ddd"),$H$33:K$67,K$70,0)))*SUMPRODUCT(($H$72:$H$95=$D138)*($G$72:$G$95=$C138)*(K$72:K$95))),"")</f>
        <v>120.52209117648238</v>
      </c>
      <c r="L138" s="139">
        <f>IFERROR(IF($I$69="DOW",IF($E138=5,(((SUMPRODUCT(($H$72:$H$95=$D138)*($G$72:$G$95=$C138)*(L$72:L$95))*(SUMPRODUCT(($H$15:$H$21=$H138)*(L$15:L$21)))))),(((SUMPRODUCT(($H$72:$H$95=$D138)*($G$72:$G$95=$C138)*(L$72:L$95)))-(SUMIFS(L$99:L$426,$C$99:$C$426,$C138,$D$99:$D$426,$D138,$E$99:$E$426,5)))*SUMPRODUCT(($H$9:$H$12=$E138)*(L$9:L$12)))*SUMPRODUCT(($H$24:$H$30=$H138)*(L$24:L$30))),VLOOKUP($E138&amp;$H138,$H$33:L$67,L$70,0)/SUM(L$33:L$60,IF(DAY(EOMONTH($G138,0))&lt;29,0,VLOOKUP(5&amp;TEXT(DATE(YEAR($G138),MONTH($G138),29),"ddd"),$H$33:L$67,L$70,0)),IF(DAY(EOMONTH($G138,0))&lt;30,0,VLOOKUP(5&amp;TEXT(DATE(YEAR($G138),MONTH($G138),30),"ddd"),$H$33:L$67,L$70,0)),IF(DAY(EOMONTH($G138,0))&lt;31,0,VLOOKUP(5&amp;TEXT(DATE(YEAR($G138),MONTH($G138),31),"ddd"),$H$33:L$67,L$70,0)))*SUMPRODUCT(($H$72:$H$95=$D138)*($G$72:$G$95=$C138)*(L$72:L$95))),"")</f>
        <v>30.119481527166585</v>
      </c>
      <c r="M138" s="139">
        <f>IFERROR(IF($I$69="DOW",IF($E138=5,(((SUMPRODUCT(($H$72:$H$95=$D138)*($G$72:$G$95=$C138)*(M$72:M$95))*(SUMPRODUCT(($H$15:$H$21=$H138)*(M$15:M$21)))))),(((SUMPRODUCT(($H$72:$H$95=$D138)*($G$72:$G$95=$C138)*(M$72:M$95)))-(SUMIFS(M$99:M$426,$C$99:$C$426,$C138,$D$99:$D$426,$D138,$E$99:$E$426,5)))*SUMPRODUCT(($H$9:$H$12=$E138)*(M$9:M$12)))*SUMPRODUCT(($H$24:$H$30=$H138)*(M$24:M$30))),VLOOKUP($E138&amp;$H138,$H$33:M$67,M$70,0)/SUM(M$33:M$60,IF(DAY(EOMONTH($G138,0))&lt;29,0,VLOOKUP(5&amp;TEXT(DATE(YEAR($G138),MONTH($G138),29),"ddd"),$H$33:M$67,M$70,0)),IF(DAY(EOMONTH($G138,0))&lt;30,0,VLOOKUP(5&amp;TEXT(DATE(YEAR($G138),MONTH($G138),30),"ddd"),$H$33:M$67,M$70,0)),IF(DAY(EOMONTH($G138,0))&lt;31,0,VLOOKUP(5&amp;TEXT(DATE(YEAR($G138),MONTH($G138),31),"ddd"),$H$33:M$67,M$70,0)))*SUMPRODUCT(($H$72:$H$95=$D138)*($G$72:$G$95=$C138)*(M$72:M$95))),"")</f>
        <v>513.49848706011539</v>
      </c>
      <c r="N138" s="139">
        <f>IFERROR(IF($I$69="DOW",IF($E138=5,(((SUMPRODUCT(($H$72:$H$95=$D138)*($G$72:$G$95=$C138)*(N$72:N$95))*(SUMPRODUCT(($H$15:$H$21=$H138)*(N$15:N$21)))))),(((SUMPRODUCT(($H$72:$H$95=$D138)*($G$72:$G$95=$C138)*(N$72:N$95)))-(SUMIFS(N$99:N$426,$C$99:$C$426,$C138,$D$99:$D$426,$D138,$E$99:$E$426,5)))*SUMPRODUCT(($H$9:$H$12=$E138)*(N$9:N$12)))*SUMPRODUCT(($H$24:$H$30=$H138)*(N$24:N$30))),VLOOKUP($E138&amp;$H138,$H$33:N$67,N$70,0)/SUM(N$33:N$60,IF(DAY(EOMONTH($G138,0))&lt;29,0,VLOOKUP(5&amp;TEXT(DATE(YEAR($G138),MONTH($G138),29),"ddd"),$H$33:N$67,N$70,0)),IF(DAY(EOMONTH($G138,0))&lt;30,0,VLOOKUP(5&amp;TEXT(DATE(YEAR($G138),MONTH($G138),30),"ddd"),$H$33:N$67,N$70,0)),IF(DAY(EOMONTH($G138,0))&lt;31,0,VLOOKUP(5&amp;TEXT(DATE(YEAR($G138),MONTH($G138),31),"ddd"),$H$33:N$67,N$70,0)))*SUMPRODUCT(($H$72:$H$95=$D138)*($G$72:$G$95=$C138)*(N$72:N$95))),"")</f>
        <v>0</v>
      </c>
      <c r="O138" s="139">
        <f>IFERROR(IF($I$69="DOW",IF($E138=5,(((SUMPRODUCT(($H$72:$H$95=$D138)*($G$72:$G$95=$C138)*(O$72:O$95))*(SUMPRODUCT(($H$15:$H$21=$H138)*(O$15:O$21)))))),(((SUMPRODUCT(($H$72:$H$95=$D138)*($G$72:$G$95=$C138)*(O$72:O$95)))-(SUMIFS(O$99:O$426,$C$99:$C$426,$C138,$D$99:$D$426,$D138,$E$99:$E$426,5)))*SUMPRODUCT(($H$9:$H$12=$E138)*(O$9:O$12)))*SUMPRODUCT(($H$24:$H$30=$H138)*(O$24:O$30))),VLOOKUP($E138&amp;$H138,$H$33:O$67,O$70,0)/SUM(O$33:O$60,IF(DAY(EOMONTH($G138,0))&lt;29,0,VLOOKUP(5&amp;TEXT(DATE(YEAR($G138),MONTH($G138),29),"ddd"),$H$33:O$67,O$70,0)),IF(DAY(EOMONTH($G138,0))&lt;30,0,VLOOKUP(5&amp;TEXT(DATE(YEAR($G138),MONTH($G138),30),"ddd"),$H$33:O$67,O$70,0)),IF(DAY(EOMONTH($G138,0))&lt;31,0,VLOOKUP(5&amp;TEXT(DATE(YEAR($G138),MONTH($G138),31),"ddd"),$H$33:O$67,O$70,0)))*SUMPRODUCT(($H$72:$H$95=$D138)*($G$72:$G$95=$C138)*(O$72:O$95))),"")</f>
        <v>0</v>
      </c>
      <c r="P138" s="139">
        <f>IFERROR(IF($I$69="DOW",IF($E138=5,(((SUMPRODUCT(($H$72:$H$95=$D138)*($G$72:$G$95=$C138)*(P$72:P$95))*(SUMPRODUCT(($H$15:$H$21=$H138)*(P$15:P$21)))))),(((SUMPRODUCT(($H$72:$H$95=$D138)*($G$72:$G$95=$C138)*(P$72:P$95)))-(SUMIFS(P$99:P$426,$C$99:$C$426,$C138,$D$99:$D$426,$D138,$E$99:$E$426,5)))*SUMPRODUCT(($H$9:$H$12=$E138)*(P$9:P$12)))*SUMPRODUCT(($H$24:$H$30=$H138)*(P$24:P$30))),VLOOKUP($E138&amp;$H138,$H$33:P$67,P$70,0)/SUM(P$33:P$60,IF(DAY(EOMONTH($G138,0))&lt;29,0,VLOOKUP(5&amp;TEXT(DATE(YEAR($G138),MONTH($G138),29),"ddd"),$H$33:P$67,P$70,0)),IF(DAY(EOMONTH($G138,0))&lt;30,0,VLOOKUP(5&amp;TEXT(DATE(YEAR($G138),MONTH($G138),30),"ddd"),$H$33:P$67,P$70,0)),IF(DAY(EOMONTH($G138,0))&lt;31,0,VLOOKUP(5&amp;TEXT(DATE(YEAR($G138),MONTH($G138),31),"ddd"),$H$33:P$67,P$70,0)))*SUMPRODUCT(($H$72:$H$95=$D138)*($G$72:$G$95=$C138)*(P$72:P$95))),"")</f>
        <v>3343.7659063479564</v>
      </c>
      <c r="Q138" s="139">
        <f>IFERROR(IF($I$69="DOW",IF($E138=5,(((SUMPRODUCT(($H$72:$H$95=$D138)*($G$72:$G$95=$C138)*(Q$72:Q$95))*(SUMPRODUCT(($H$15:$H$21=$H138)*(Q$15:Q$21)))))),(((SUMPRODUCT(($H$72:$H$95=$D138)*($G$72:$G$95=$C138)*(Q$72:Q$95)))-(SUMIFS(Q$99:Q$426,$C$99:$C$426,$C138,$D$99:$D$426,$D138,$E$99:$E$426,5)))*SUMPRODUCT(($H$9:$H$12=$E138)*(Q$9:Q$12)))*SUMPRODUCT(($H$24:$H$30=$H138)*(Q$24:Q$30))),VLOOKUP($E138&amp;$H138,$H$33:Q$67,Q$70,0)/SUM(Q$33:Q$60,IF(DAY(EOMONTH($G138,0))&lt;29,0,VLOOKUP(5&amp;TEXT(DATE(YEAR($G138),MONTH($G138),29),"ddd"),$H$33:Q$67,Q$70,0)),IF(DAY(EOMONTH($G138,0))&lt;30,0,VLOOKUP(5&amp;TEXT(DATE(YEAR($G138),MONTH($G138),30),"ddd"),$H$33:Q$67,Q$70,0)),IF(DAY(EOMONTH($G138,0))&lt;31,0,VLOOKUP(5&amp;TEXT(DATE(YEAR($G138),MONTH($G138),31),"ddd"),$H$33:Q$67,Q$70,0)))*SUMPRODUCT(($H$72:$H$95=$D138)*($G$72:$G$95=$C138)*(Q$72:Q$95))),"")</f>
        <v>2452.7576247110915</v>
      </c>
      <c r="R138" s="139">
        <f>IFERROR(IF($I$69="DOW",IF($E138=5,(((SUMPRODUCT(($H$72:$H$95=$D138)*($G$72:$G$95=$C138)*(R$72:R$95))*(SUMPRODUCT(($H$15:$H$21=$H138)*(R$15:R$21)))))),(((SUMPRODUCT(($H$72:$H$95=$D138)*($G$72:$G$95=$C138)*(R$72:R$95)))-(SUMIFS(R$99:R$426,$C$99:$C$426,$C138,$D$99:$D$426,$D138,$E$99:$E$426,5)))*SUMPRODUCT(($H$9:$H$12=$E138)*(R$9:R$12)))*SUMPRODUCT(($H$24:$H$30=$H138)*(R$24:R$30))),VLOOKUP($E138&amp;$H138,$H$33:R$67,R$70,0)/SUM(R$33:R$60,IF(DAY(EOMONTH($G138,0))&lt;29,0,VLOOKUP(5&amp;TEXT(DATE(YEAR($G138),MONTH($G138),29),"ddd"),$H$33:R$67,R$70,0)),IF(DAY(EOMONTH($G138,0))&lt;30,0,VLOOKUP(5&amp;TEXT(DATE(YEAR($G138),MONTH($G138),30),"ddd"),$H$33:R$67,R$70,0)),IF(DAY(EOMONTH($G138,0))&lt;31,0,VLOOKUP(5&amp;TEXT(DATE(YEAR($G138),MONTH($G138),31),"ddd"),$H$33:R$67,R$70,0)))*SUMPRODUCT(($H$72:$H$95=$D138)*($G$72:$G$95=$C138)*(R$72:R$95))),"")</f>
        <v>0</v>
      </c>
      <c r="S138" s="139">
        <f>IFERROR(IF($I$69="DOW",IF($E138=5,(((SUMPRODUCT(($H$72:$H$95=$D138)*($G$72:$G$95=$C138)*(S$72:S$95))*(SUMPRODUCT(($H$15:$H$21=$H138)*(S$15:S$21)))))),(((SUMPRODUCT(($H$72:$H$95=$D138)*($G$72:$G$95=$C138)*(S$72:S$95)))-(SUMIFS(S$99:S$426,$C$99:$C$426,$C138,$D$99:$D$426,$D138,$E$99:$E$426,5)))*SUMPRODUCT(($H$9:$H$12=$E138)*(S$9:S$12)))*SUMPRODUCT(($H$24:$H$30=$H138)*(S$24:S$30))),VLOOKUP($E138&amp;$H138,$H$33:S$67,S$70,0)/SUM(S$33:S$60,IF(DAY(EOMONTH($G138,0))&lt;29,0,VLOOKUP(5&amp;TEXT(DATE(YEAR($G138),MONTH($G138),29),"ddd"),$H$33:S$67,S$70,0)),IF(DAY(EOMONTH($G138,0))&lt;30,0,VLOOKUP(5&amp;TEXT(DATE(YEAR($G138),MONTH($G138),30),"ddd"),$H$33:S$67,S$70,0)),IF(DAY(EOMONTH($G138,0))&lt;31,0,VLOOKUP(5&amp;TEXT(DATE(YEAR($G138),MONTH($G138),31),"ddd"),$H$33:S$67,S$70,0)))*SUMPRODUCT(($H$72:$H$95=$D138)*($G$72:$G$95=$C138)*(S$72:S$95))),"")</f>
        <v>98.923999934226046</v>
      </c>
      <c r="T138" s="139">
        <f>IFERROR(IF($I$69="DOW",IF($E138=5,(((SUMPRODUCT(($H$72:$H$95=$D138)*($G$72:$G$95=$C138)*(T$72:T$95))*(SUMPRODUCT(($H$15:$H$21=$H138)*(T$15:T$21)))))),(((SUMPRODUCT(($H$72:$H$95=$D138)*($G$72:$G$95=$C138)*(T$72:T$95)))-(SUMIFS(T$99:T$426,$C$99:$C$426,$C138,$D$99:$D$426,$D138,$E$99:$E$426,5)))*SUMPRODUCT(($H$9:$H$12=$E138)*(T$9:T$12)))*SUMPRODUCT(($H$24:$H$30=$H138)*(T$24:T$30))),VLOOKUP($E138&amp;$H138,$H$33:T$67,T$70,0)/SUM(T$33:T$60,IF(DAY(EOMONTH($G138,0))&lt;29,0,VLOOKUP(5&amp;TEXT(DATE(YEAR($G138),MONTH($G138),29),"ddd"),$H$33:T$67,T$70,0)),IF(DAY(EOMONTH($G138,0))&lt;30,0,VLOOKUP(5&amp;TEXT(DATE(YEAR($G138),MONTH($G138),30),"ddd"),$H$33:T$67,T$70,0)),IF(DAY(EOMONTH($G138,0))&lt;31,0,VLOOKUP(5&amp;TEXT(DATE(YEAR($G138),MONTH($G138),31),"ddd"),$H$33:T$67,T$70,0)))*SUMPRODUCT(($H$72:$H$95=$D138)*($G$72:$G$95=$C138)*(T$72:T$95))),"")</f>
        <v>119.54537604905305</v>
      </c>
      <c r="U138" s="139">
        <f>IFERROR(IF($I$69="DOW",IF($E138=5,(((SUMPRODUCT(($H$72:$H$95=$D138)*($G$72:$G$95=$C138)*(U$72:U$95))*(SUMPRODUCT(($H$15:$H$21=$H138)*(U$15:U$21)))))),(((SUMPRODUCT(($H$72:$H$95=$D138)*($G$72:$G$95=$C138)*(U$72:U$95)))-(SUMIFS(U$99:U$426,$C$99:$C$426,$C138,$D$99:$D$426,$D138,$E$99:$E$426,5)))*SUMPRODUCT(($H$9:$H$12=$E138)*(U$9:U$12)))*SUMPRODUCT(($H$24:$H$30=$H138)*(U$24:U$30))),VLOOKUP($E138&amp;$H138,$H$33:U$67,U$70,0)/SUM(U$33:U$60,IF(DAY(EOMONTH($G138,0))&lt;29,0,VLOOKUP(5&amp;TEXT(DATE(YEAR($G138),MONTH($G138),29),"ddd"),$H$33:U$67,U$70,0)),IF(DAY(EOMONTH($G138,0))&lt;30,0,VLOOKUP(5&amp;TEXT(DATE(YEAR($G138),MONTH($G138),30),"ddd"),$H$33:U$67,U$70,0)),IF(DAY(EOMONTH($G138,0))&lt;31,0,VLOOKUP(5&amp;TEXT(DATE(YEAR($G138),MONTH($G138),31),"ddd"),$H$33:U$67,U$70,0)))*SUMPRODUCT(($H$72:$H$95=$D138)*($G$72:$G$95=$C138)*(U$72:U$95))),"")</f>
        <v>26.315221327700161</v>
      </c>
      <c r="V138" s="139">
        <f>IFERROR(IF($I$69="DOW",IF($E138=5,(((SUMPRODUCT(($H$72:$H$95=$D138)*($G$72:$G$95=$C138)*(V$72:V$95))*(SUMPRODUCT(($H$15:$H$21=$H138)*(V$15:V$21)))))),(((SUMPRODUCT(($H$72:$H$95=$D138)*($G$72:$G$95=$C138)*(V$72:V$95)))-(SUMIFS(V$99:V$426,$C$99:$C$426,$C138,$D$99:$D$426,$D138,$E$99:$E$426,5)))*SUMPRODUCT(($H$9:$H$12=$E138)*(V$9:V$12)))*SUMPRODUCT(($H$24:$H$30=$H138)*(V$24:V$30))),VLOOKUP($E138&amp;$H138,$H$33:V$67,V$70,0)/SUM(V$33:V$60,IF(DAY(EOMONTH($G138,0))&lt;29,0,VLOOKUP(5&amp;TEXT(DATE(YEAR($G138),MONTH($G138),29),"ddd"),$H$33:V$67,V$70,0)),IF(DAY(EOMONTH($G138,0))&lt;30,0,VLOOKUP(5&amp;TEXT(DATE(YEAR($G138),MONTH($G138),30),"ddd"),$H$33:V$67,V$70,0)),IF(DAY(EOMONTH($G138,0))&lt;31,0,VLOOKUP(5&amp;TEXT(DATE(YEAR($G138),MONTH($G138),31),"ddd"),$H$33:V$67,V$70,0)))*SUMPRODUCT(($H$72:$H$95=$D138)*($G$72:$G$95=$C138)*(V$72:V$95))),"")</f>
        <v>74.42593730468549</v>
      </c>
      <c r="W138" s="139">
        <f>IFERROR(IF($I$69="DOW",IF($E138=5,(((SUMPRODUCT(($H$72:$H$95=$D138)*($G$72:$G$95=$C138)*(W$72:W$95))*(SUMPRODUCT(($H$15:$H$21=$H138)*(W$15:W$21)))))),(((SUMPRODUCT(($H$72:$H$95=$D138)*($G$72:$G$95=$C138)*(W$72:W$95)))-(SUMIFS(W$99:W$426,$C$99:$C$426,$C138,$D$99:$D$426,$D138,$E$99:$E$426,5)))*SUMPRODUCT(($H$9:$H$12=$E138)*(W$9:W$12)))*SUMPRODUCT(($H$24:$H$30=$H138)*(W$24:W$30))),VLOOKUP($E138&amp;$H138,$H$33:W$67,W$70,0)/SUM(W$33:W$60,IF(DAY(EOMONTH($G138,0))&lt;29,0,VLOOKUP(5&amp;TEXT(DATE(YEAR($G138),MONTH($G138),29),"ddd"),$H$33:W$67,W$70,0)),IF(DAY(EOMONTH($G138,0))&lt;30,0,VLOOKUP(5&amp;TEXT(DATE(YEAR($G138),MONTH($G138),30),"ddd"),$H$33:W$67,W$70,0)),IF(DAY(EOMONTH($G138,0))&lt;31,0,VLOOKUP(5&amp;TEXT(DATE(YEAR($G138),MONTH($G138),31),"ddd"),$H$33:W$67,W$70,0)))*SUMPRODUCT(($H$72:$H$95=$D138)*($G$72:$G$95=$C138)*(W$72:W$95))),"")</f>
        <v>589.33651065337244</v>
      </c>
      <c r="X138" s="139">
        <f>IFERROR(IF($I$69="DOW",IF($E138=5,(((SUMPRODUCT(($H$72:$H$95=$D138)*($G$72:$G$95=$C138)*(X$72:X$95))*(SUMPRODUCT(($H$15:$H$21=$H138)*(X$15:X$21)))))),(((SUMPRODUCT(($H$72:$H$95=$D138)*($G$72:$G$95=$C138)*(X$72:X$95)))-(SUMIFS(X$99:X$426,$C$99:$C$426,$C138,$D$99:$D$426,$D138,$E$99:$E$426,5)))*SUMPRODUCT(($H$9:$H$12=$E138)*(X$9:X$12)))*SUMPRODUCT(($H$24:$H$30=$H138)*(X$24:X$30))),VLOOKUP($E138&amp;$H138,$H$33:X$67,X$70,0)/SUM(X$33:X$60,IF(DAY(EOMONTH($G138,0))&lt;29,0,VLOOKUP(5&amp;TEXT(DATE(YEAR($G138),MONTH($G138),29),"ddd"),$H$33:X$67,X$70,0)),IF(DAY(EOMONTH($G138,0))&lt;30,0,VLOOKUP(5&amp;TEXT(DATE(YEAR($G138),MONTH($G138),30),"ddd"),$H$33:X$67,X$70,0)),IF(DAY(EOMONTH($G138,0))&lt;31,0,VLOOKUP(5&amp;TEXT(DATE(YEAR($G138),MONTH($G138),31),"ddd"),$H$33:X$67,X$70,0)))*SUMPRODUCT(($H$72:$H$95=$D138)*($G$72:$G$95=$C138)*(X$72:X$95))),"")</f>
        <v>118.84395817012182</v>
      </c>
      <c r="Y138" s="139" t="str">
        <f>IFERROR(IF($I$69="DOW",IF($E138=5,(((SUMPRODUCT(($H$72:$H$95=$D138)*($G$72:$G$95=$C138)*(Y$72:Y$95))*(SUMPRODUCT(($H$15:$H$21=$H138)*(Y$15:Y$21)))))),(((SUMPRODUCT(($H$72:$H$95=$D138)*($G$72:$G$95=$C138)*(Y$72:Y$95)))-(SUMIFS(Y$99:Y$426,$C$99:$C$426,$C138,$D$99:$D$426,$D138,$E$99:$E$426,5)))*SUMPRODUCT(($H$9:$H$12=$E138)*(Y$9:Y$12)))*SUMPRODUCT(($H$24:$H$30=$H138)*(Y$24:Y$30))),VLOOKUP($E138&amp;$H138,$H$33:Y$67,Y$70,0)/SUM(Y$33:Y$60,IF(DAY(EOMONTH($G138,0))&lt;29,0,VLOOKUP(5&amp;TEXT(DATE(YEAR($G138),MONTH($G138),29),"ddd"),$H$33:Y$67,Y$70,0)),IF(DAY(EOMONTH($G138,0))&lt;30,0,VLOOKUP(5&amp;TEXT(DATE(YEAR($G138),MONTH($G138),30),"ddd"),$H$33:Y$67,Y$70,0)),IF(DAY(EOMONTH($G138,0))&lt;31,0,VLOOKUP(5&amp;TEXT(DATE(YEAR($G138),MONTH($G138),31),"ddd"),$H$33:Y$67,Y$70,0)))*SUMPRODUCT(($H$72:$H$95=$D138)*($G$72:$G$95=$C138)*(Y$72:Y$95))),"")</f>
        <v/>
      </c>
      <c r="Z138" s="139" t="str">
        <f>IFERROR(IF($I$69="DOW",IF($E138=5,(((SUMPRODUCT(($H$72:$H$95=$D138)*($G$72:$G$95=$C138)*(Z$72:Z$95))*(SUMPRODUCT(($H$15:$H$21=$H138)*(Z$15:Z$21)))))),(((SUMPRODUCT(($H$72:$H$95=$D138)*($G$72:$G$95=$C138)*(Z$72:Z$95)))-(SUMIFS(Z$99:Z$426,$C$99:$C$426,$C138,$D$99:$D$426,$D138,$E$99:$E$426,5)))*SUMPRODUCT(($H$9:$H$12=$E138)*(Z$9:Z$12)))*SUMPRODUCT(($H$24:$H$30=$H138)*(Z$24:Z$30))),VLOOKUP($E138&amp;$H138,$H$33:Z$67,Z$70,0)/SUM(Z$33:Z$60,IF(DAY(EOMONTH($G138,0))&lt;29,0,VLOOKUP(5&amp;TEXT(DATE(YEAR($G138),MONTH($G138),29),"ddd"),$H$33:Z$67,Z$70,0)),IF(DAY(EOMONTH($G138,0))&lt;30,0,VLOOKUP(5&amp;TEXT(DATE(YEAR($G138),MONTH($G138),30),"ddd"),$H$33:Z$67,Z$70,0)),IF(DAY(EOMONTH($G138,0))&lt;31,0,VLOOKUP(5&amp;TEXT(DATE(YEAR($G138),MONTH($G138),31),"ddd"),$H$33:Z$67,Z$70,0)))*SUMPRODUCT(($H$72:$H$95=$D138)*($G$72:$G$95=$C138)*(Z$72:Z$95))),"")</f>
        <v/>
      </c>
      <c r="AA138" s="139" t="str">
        <f>IFERROR(IF($I$69="DOW",IF($E138=5,(((SUMPRODUCT(($H$72:$H$95=$D138)*($G$72:$G$95=$C138)*(AA$72:AA$95))*(SUMPRODUCT(($H$15:$H$21=$H138)*(AA$15:AA$21)))))),(((SUMPRODUCT(($H$72:$H$95=$D138)*($G$72:$G$95=$C138)*(AA$72:AA$95)))-(SUMIFS(AA$99:AA$426,$C$99:$C$426,$C138,$D$99:$D$426,$D138,$E$99:$E$426,5)))*SUMPRODUCT(($H$9:$H$12=$E138)*(AA$9:AA$12)))*SUMPRODUCT(($H$24:$H$30=$H138)*(AA$24:AA$30))),VLOOKUP($E138&amp;$H138,$H$33:AA$67,AA$70,0)/SUM(AA$33:AA$60,IF(DAY(EOMONTH($G138,0))&lt;29,0,VLOOKUP(5&amp;TEXT(DATE(YEAR($G138),MONTH($G138),29),"ddd"),$H$33:AA$67,AA$70,0)),IF(DAY(EOMONTH($G138,0))&lt;30,0,VLOOKUP(5&amp;TEXT(DATE(YEAR($G138),MONTH($G138),30),"ddd"),$H$33:AA$67,AA$70,0)),IF(DAY(EOMONTH($G138,0))&lt;31,0,VLOOKUP(5&amp;TEXT(DATE(YEAR($G138),MONTH($G138),31),"ddd"),$H$33:AA$67,AA$70,0)))*SUMPRODUCT(($H$72:$H$95=$D138)*($G$72:$G$95=$C138)*(AA$72:AA$95))),"")</f>
        <v/>
      </c>
      <c r="AB138" s="139" t="str">
        <f>IFERROR(IF($I$69="DOW",IF($E138=5,(((SUMPRODUCT(($H$72:$H$95=$D138)*($G$72:$G$95=$C138)*(AB$72:AB$95))*(SUMPRODUCT(($H$15:$H$21=$H138)*(AB$15:AB$21)))))),(((SUMPRODUCT(($H$72:$H$95=$D138)*($G$72:$G$95=$C138)*(AB$72:AB$95)))-(SUMIFS(AB$99:AB$426,$C$99:$C$426,$C138,$D$99:$D$426,$D138,$E$99:$E$426,5)))*SUMPRODUCT(($H$9:$H$12=$E138)*(AB$9:AB$12)))*SUMPRODUCT(($H$24:$H$30=$H138)*(AB$24:AB$30))),VLOOKUP($E138&amp;$H138,$H$33:AB$67,AB$70,0)/SUM(AB$33:AB$60,IF(DAY(EOMONTH($G138,0))&lt;29,0,VLOOKUP(5&amp;TEXT(DATE(YEAR($G138),MONTH($G138),29),"ddd"),$H$33:AB$67,AB$70,0)),IF(DAY(EOMONTH($G138,0))&lt;30,0,VLOOKUP(5&amp;TEXT(DATE(YEAR($G138),MONTH($G138),30),"ddd"),$H$33:AB$67,AB$70,0)),IF(DAY(EOMONTH($G138,0))&lt;31,0,VLOOKUP(5&amp;TEXT(DATE(YEAR($G138),MONTH($G138),31),"ddd"),$H$33:AB$67,AB$70,0)))*SUMPRODUCT(($H$72:$H$95=$D138)*($G$72:$G$95=$C138)*(AB$72:AB$95))),"")</f>
        <v/>
      </c>
      <c r="AC138" s="236"/>
      <c r="AE138" s="205"/>
      <c r="AF138" s="139"/>
      <c r="AG138" s="139"/>
      <c r="AH138" s="139"/>
      <c r="AI138" s="139"/>
      <c r="AJ138" s="139"/>
      <c r="AK138" s="139"/>
      <c r="AL138" s="139"/>
      <c r="AM138" s="139"/>
      <c r="AN138" s="139"/>
      <c r="AO138" s="139"/>
      <c r="AP138" s="139"/>
      <c r="AQ138" s="139"/>
      <c r="AR138" s="139"/>
      <c r="AS138" s="139"/>
      <c r="AT138" s="139"/>
      <c r="AU138" s="139"/>
      <c r="AV138" s="139"/>
      <c r="AW138" s="139"/>
      <c r="AX138" s="139"/>
      <c r="AY138" s="236"/>
      <c r="BA138" s="209">
        <f t="shared" si="76"/>
        <v>273.60584681140182</v>
      </c>
      <c r="BB138" s="180">
        <f t="shared" si="77"/>
        <v>278.6383854309002</v>
      </c>
      <c r="BC138" s="180">
        <f t="shared" si="78"/>
        <v>120.52209117648238</v>
      </c>
      <c r="BD138" s="180">
        <f t="shared" si="79"/>
        <v>30.119481527166585</v>
      </c>
      <c r="BE138" s="180">
        <f t="shared" si="80"/>
        <v>513.49848706011539</v>
      </c>
      <c r="BF138" s="180">
        <f t="shared" si="81"/>
        <v>0</v>
      </c>
      <c r="BG138" s="180">
        <f t="shared" si="82"/>
        <v>0</v>
      </c>
      <c r="BH138" s="180">
        <f t="shared" si="83"/>
        <v>3343.7659063479564</v>
      </c>
      <c r="BI138" s="180">
        <f t="shared" si="31"/>
        <v>2452.7576247110915</v>
      </c>
      <c r="BJ138" s="180">
        <f t="shared" si="67"/>
        <v>0</v>
      </c>
      <c r="BK138" s="180">
        <f t="shared" si="32"/>
        <v>98.923999934226046</v>
      </c>
      <c r="BL138" s="180">
        <f t="shared" si="33"/>
        <v>119.54537604905305</v>
      </c>
      <c r="BM138" s="180">
        <f t="shared" si="34"/>
        <v>26.315221327700161</v>
      </c>
      <c r="BN138" s="180">
        <f t="shared" si="35"/>
        <v>74.42593730468549</v>
      </c>
      <c r="BO138" s="180">
        <f t="shared" si="36"/>
        <v>589.33651065337244</v>
      </c>
      <c r="BP138" s="180">
        <f t="shared" si="37"/>
        <v>118.84395817012182</v>
      </c>
      <c r="BQ138" s="180">
        <f t="shared" si="38"/>
        <v>0</v>
      </c>
      <c r="BR138" s="180">
        <f t="shared" si="39"/>
        <v>0</v>
      </c>
      <c r="BS138" s="180">
        <f t="shared" si="40"/>
        <v>0</v>
      </c>
      <c r="BT138" s="180">
        <f t="shared" si="41"/>
        <v>0</v>
      </c>
      <c r="BV138" s="214">
        <f t="shared" si="68"/>
        <v>42683</v>
      </c>
      <c r="BW138" s="175" t="str">
        <f t="shared" si="69"/>
        <v>Nov</v>
      </c>
      <c r="BX138" s="175">
        <f t="shared" si="70"/>
        <v>2016</v>
      </c>
      <c r="BY138" s="176">
        <f t="shared" si="84"/>
        <v>273.60584681140176</v>
      </c>
      <c r="BZ138" s="176">
        <f t="shared" si="85"/>
        <v>278.63838543090009</v>
      </c>
      <c r="CA138" s="176">
        <f t="shared" si="86"/>
        <v>120.52209117648238</v>
      </c>
      <c r="CB138" s="176">
        <f t="shared" si="87"/>
        <v>30.119481527166577</v>
      </c>
      <c r="CC138" s="176">
        <f t="shared" si="88"/>
        <v>513.49848706011551</v>
      </c>
      <c r="CD138" s="176">
        <f t="shared" si="89"/>
        <v>0</v>
      </c>
      <c r="CE138" s="176">
        <f t="shared" si="90"/>
        <v>0</v>
      </c>
      <c r="CF138" s="176">
        <f t="shared" si="91"/>
        <v>3343.7659063479559</v>
      </c>
      <c r="CG138" s="176">
        <f t="shared" si="92"/>
        <v>2452.7576247110915</v>
      </c>
      <c r="CH138" s="176">
        <f t="shared" si="93"/>
        <v>0</v>
      </c>
      <c r="CI138" s="176">
        <f t="shared" si="94"/>
        <v>98.923999934226018</v>
      </c>
      <c r="CJ138" s="176">
        <f t="shared" si="95"/>
        <v>119.54537604905305</v>
      </c>
      <c r="CK138" s="176">
        <f t="shared" si="96"/>
        <v>26.315221327700169</v>
      </c>
      <c r="CL138" s="176">
        <f t="shared" si="97"/>
        <v>74.42593730468549</v>
      </c>
      <c r="CM138" s="176">
        <f t="shared" si="98"/>
        <v>589.33651065337256</v>
      </c>
      <c r="CN138" s="176">
        <f t="shared" si="99"/>
        <v>118.84395817012184</v>
      </c>
      <c r="CO138" s="176">
        <f t="shared" si="100"/>
        <v>0</v>
      </c>
      <c r="CP138" s="176">
        <f t="shared" si="101"/>
        <v>0</v>
      </c>
      <c r="CQ138" s="176">
        <f t="shared" si="102"/>
        <v>0</v>
      </c>
      <c r="CR138" s="215">
        <f t="shared" si="103"/>
        <v>0</v>
      </c>
    </row>
    <row r="139" spans="2:96" outlineLevel="1" x14ac:dyDescent="0.25">
      <c r="B139" s="197">
        <f t="shared" si="62"/>
        <v>42684</v>
      </c>
      <c r="C139" s="108">
        <f t="shared" si="72"/>
        <v>2016</v>
      </c>
      <c r="D139" s="109" t="str">
        <f t="shared" si="73"/>
        <v>Nov</v>
      </c>
      <c r="E139" s="109">
        <f t="shared" si="74"/>
        <v>2</v>
      </c>
      <c r="F139" s="109">
        <f t="shared" si="65"/>
        <v>46</v>
      </c>
      <c r="G139" s="110">
        <f t="shared" si="71"/>
        <v>42684</v>
      </c>
      <c r="H139" s="109" t="str">
        <f t="shared" si="75"/>
        <v>Thu</v>
      </c>
      <c r="I139" s="139">
        <f>IFERROR(IF($I$69="DOW",IF($E139=5,(((SUMPRODUCT(($H$72:$H$95=$D139)*($G$72:$G$95=$C139)*(I$72:I$95))*(SUMPRODUCT(($H$15:$H$21=$H139)*(I$15:I$21)))))),(((SUMPRODUCT(($H$72:$H$95=$D139)*($G$72:$G$95=$C139)*(I$72:I$95)))-(SUMIFS(I$99:I$426,$C$99:$C$426,$C139,$D$99:$D$426,$D139,$E$99:$E$426,5)))*SUMPRODUCT(($H$9:$H$12=$E139)*(I$9:I$12)))*SUMPRODUCT(($H$24:$H$30=$H139)*(I$24:I$30))),VLOOKUP($E139&amp;$H139,$H$33:I$67,I$70,0)/SUM(I$33:I$60,IF(DAY(EOMONTH($G139,0))&lt;29,0,VLOOKUP(5&amp;TEXT(DATE(YEAR($G139),MONTH($G139),29),"ddd"),$H$33:I$67,I$70,0)),IF(DAY(EOMONTH($G139,0))&lt;30,0,VLOOKUP(5&amp;TEXT(DATE(YEAR($G139),MONTH($G139),30),"ddd"),$H$33:I$67,I$70,0)),IF(DAY(EOMONTH($G139,0))&lt;31,0,VLOOKUP(5&amp;TEXT(DATE(YEAR($G139),MONTH($G139),31),"ddd"),$H$33:I$67,I$70,0)))*SUMPRODUCT(($H$72:$H$95=$D139)*($G$72:$G$95=$C139)*(I$72:I$95))),"")</f>
        <v>265.69164506208114</v>
      </c>
      <c r="J139" s="139">
        <f>IFERROR(IF($I$69="DOW",IF($E139=5,(((SUMPRODUCT(($H$72:$H$95=$D139)*($G$72:$G$95=$C139)*(J$72:J$95))*(SUMPRODUCT(($H$15:$H$21=$H139)*(J$15:J$21)))))),(((SUMPRODUCT(($H$72:$H$95=$D139)*($G$72:$G$95=$C139)*(J$72:J$95)))-(SUMIFS(J$99:J$426,$C$99:$C$426,$C139,$D$99:$D$426,$D139,$E$99:$E$426,5)))*SUMPRODUCT(($H$9:$H$12=$E139)*(J$9:J$12)))*SUMPRODUCT(($H$24:$H$30=$H139)*(J$24:J$30))),VLOOKUP($E139&amp;$H139,$H$33:J$67,J$70,0)/SUM(J$33:J$60,IF(DAY(EOMONTH($G139,0))&lt;29,0,VLOOKUP(5&amp;TEXT(DATE(YEAR($G139),MONTH($G139),29),"ddd"),$H$33:J$67,J$70,0)),IF(DAY(EOMONTH($G139,0))&lt;30,0,VLOOKUP(5&amp;TEXT(DATE(YEAR($G139),MONTH($G139),30),"ddd"),$H$33:J$67,J$70,0)),IF(DAY(EOMONTH($G139,0))&lt;31,0,VLOOKUP(5&amp;TEXT(DATE(YEAR($G139),MONTH($G139),31),"ddd"),$H$33:J$67,J$70,0)))*SUMPRODUCT(($H$72:$H$95=$D139)*($G$72:$G$95=$C139)*(J$72:J$95))),"")</f>
        <v>284.40315947597196</v>
      </c>
      <c r="K139" s="139">
        <f>IFERROR(IF($I$69="DOW",IF($E139=5,(((SUMPRODUCT(($H$72:$H$95=$D139)*($G$72:$G$95=$C139)*(K$72:K$95))*(SUMPRODUCT(($H$15:$H$21=$H139)*(K$15:K$21)))))),(((SUMPRODUCT(($H$72:$H$95=$D139)*($G$72:$G$95=$C139)*(K$72:K$95)))-(SUMIFS(K$99:K$426,$C$99:$C$426,$C139,$D$99:$D$426,$D139,$E$99:$E$426,5)))*SUMPRODUCT(($H$9:$H$12=$E139)*(K$9:K$12)))*SUMPRODUCT(($H$24:$H$30=$H139)*(K$24:K$30))),VLOOKUP($E139&amp;$H139,$H$33:K$67,K$70,0)/SUM(K$33:K$60,IF(DAY(EOMONTH($G139,0))&lt;29,0,VLOOKUP(5&amp;TEXT(DATE(YEAR($G139),MONTH($G139),29),"ddd"),$H$33:K$67,K$70,0)),IF(DAY(EOMONTH($G139,0))&lt;30,0,VLOOKUP(5&amp;TEXT(DATE(YEAR($G139),MONTH($G139),30),"ddd"),$H$33:K$67,K$70,0)),IF(DAY(EOMONTH($G139,0))&lt;31,0,VLOOKUP(5&amp;TEXT(DATE(YEAR($G139),MONTH($G139),31),"ddd"),$H$33:K$67,K$70,0)))*SUMPRODUCT(($H$72:$H$95=$D139)*($G$72:$G$95=$C139)*(K$72:K$95))),"")</f>
        <v>102.61540335826771</v>
      </c>
      <c r="L139" s="139">
        <f>IFERROR(IF($I$69="DOW",IF($E139=5,(((SUMPRODUCT(($H$72:$H$95=$D139)*($G$72:$G$95=$C139)*(L$72:L$95))*(SUMPRODUCT(($H$15:$H$21=$H139)*(L$15:L$21)))))),(((SUMPRODUCT(($H$72:$H$95=$D139)*($G$72:$G$95=$C139)*(L$72:L$95)))-(SUMIFS(L$99:L$426,$C$99:$C$426,$C139,$D$99:$D$426,$D139,$E$99:$E$426,5)))*SUMPRODUCT(($H$9:$H$12=$E139)*(L$9:L$12)))*SUMPRODUCT(($H$24:$H$30=$H139)*(L$24:L$30))),VLOOKUP($E139&amp;$H139,$H$33:L$67,L$70,0)/SUM(L$33:L$60,IF(DAY(EOMONTH($G139,0))&lt;29,0,VLOOKUP(5&amp;TEXT(DATE(YEAR($G139),MONTH($G139),29),"ddd"),$H$33:L$67,L$70,0)),IF(DAY(EOMONTH($G139,0))&lt;30,0,VLOOKUP(5&amp;TEXT(DATE(YEAR($G139),MONTH($G139),30),"ddd"),$H$33:L$67,L$70,0)),IF(DAY(EOMONTH($G139,0))&lt;31,0,VLOOKUP(5&amp;TEXT(DATE(YEAR($G139),MONTH($G139),31),"ddd"),$H$33:L$67,L$70,0)))*SUMPRODUCT(($H$72:$H$95=$D139)*($G$72:$G$95=$C139)*(L$72:L$95))),"")</f>
        <v>24.441341758735451</v>
      </c>
      <c r="M139" s="139">
        <f>IFERROR(IF($I$69="DOW",IF($E139=5,(((SUMPRODUCT(($H$72:$H$95=$D139)*($G$72:$G$95=$C139)*(M$72:M$95))*(SUMPRODUCT(($H$15:$H$21=$H139)*(M$15:M$21)))))),(((SUMPRODUCT(($H$72:$H$95=$D139)*($G$72:$G$95=$C139)*(M$72:M$95)))-(SUMIFS(M$99:M$426,$C$99:$C$426,$C139,$D$99:$D$426,$D139,$E$99:$E$426,5)))*SUMPRODUCT(($H$9:$H$12=$E139)*(M$9:M$12)))*SUMPRODUCT(($H$24:$H$30=$H139)*(M$24:M$30))),VLOOKUP($E139&amp;$H139,$H$33:M$67,M$70,0)/SUM(M$33:M$60,IF(DAY(EOMONTH($G139,0))&lt;29,0,VLOOKUP(5&amp;TEXT(DATE(YEAR($G139),MONTH($G139),29),"ddd"),$H$33:M$67,M$70,0)),IF(DAY(EOMONTH($G139,0))&lt;30,0,VLOOKUP(5&amp;TEXT(DATE(YEAR($G139),MONTH($G139),30),"ddd"),$H$33:M$67,M$70,0)),IF(DAY(EOMONTH($G139,0))&lt;31,0,VLOOKUP(5&amp;TEXT(DATE(YEAR($G139),MONTH($G139),31),"ddd"),$H$33:M$67,M$70,0)))*SUMPRODUCT(($H$72:$H$95=$D139)*($G$72:$G$95=$C139)*(M$72:M$95))),"")</f>
        <v>466.73315199427617</v>
      </c>
      <c r="N139" s="139">
        <f>IFERROR(IF($I$69="DOW",IF($E139=5,(((SUMPRODUCT(($H$72:$H$95=$D139)*($G$72:$G$95=$C139)*(N$72:N$95))*(SUMPRODUCT(($H$15:$H$21=$H139)*(N$15:N$21)))))),(((SUMPRODUCT(($H$72:$H$95=$D139)*($G$72:$G$95=$C139)*(N$72:N$95)))-(SUMIFS(N$99:N$426,$C$99:$C$426,$C139,$D$99:$D$426,$D139,$E$99:$E$426,5)))*SUMPRODUCT(($H$9:$H$12=$E139)*(N$9:N$12)))*SUMPRODUCT(($H$24:$H$30=$H139)*(N$24:N$30))),VLOOKUP($E139&amp;$H139,$H$33:N$67,N$70,0)/SUM(N$33:N$60,IF(DAY(EOMONTH($G139,0))&lt;29,0,VLOOKUP(5&amp;TEXT(DATE(YEAR($G139),MONTH($G139),29),"ddd"),$H$33:N$67,N$70,0)),IF(DAY(EOMONTH($G139,0))&lt;30,0,VLOOKUP(5&amp;TEXT(DATE(YEAR($G139),MONTH($G139),30),"ddd"),$H$33:N$67,N$70,0)),IF(DAY(EOMONTH($G139,0))&lt;31,0,VLOOKUP(5&amp;TEXT(DATE(YEAR($G139),MONTH($G139),31),"ddd"),$H$33:N$67,N$70,0)))*SUMPRODUCT(($H$72:$H$95=$D139)*($G$72:$G$95=$C139)*(N$72:N$95))),"")</f>
        <v>0</v>
      </c>
      <c r="O139" s="139">
        <f>IFERROR(IF($I$69="DOW",IF($E139=5,(((SUMPRODUCT(($H$72:$H$95=$D139)*($G$72:$G$95=$C139)*(O$72:O$95))*(SUMPRODUCT(($H$15:$H$21=$H139)*(O$15:O$21)))))),(((SUMPRODUCT(($H$72:$H$95=$D139)*($G$72:$G$95=$C139)*(O$72:O$95)))-(SUMIFS(O$99:O$426,$C$99:$C$426,$C139,$D$99:$D$426,$D139,$E$99:$E$426,5)))*SUMPRODUCT(($H$9:$H$12=$E139)*(O$9:O$12)))*SUMPRODUCT(($H$24:$H$30=$H139)*(O$24:O$30))),VLOOKUP($E139&amp;$H139,$H$33:O$67,O$70,0)/SUM(O$33:O$60,IF(DAY(EOMONTH($G139,0))&lt;29,0,VLOOKUP(5&amp;TEXT(DATE(YEAR($G139),MONTH($G139),29),"ddd"),$H$33:O$67,O$70,0)),IF(DAY(EOMONTH($G139,0))&lt;30,0,VLOOKUP(5&amp;TEXT(DATE(YEAR($G139),MONTH($G139),30),"ddd"),$H$33:O$67,O$70,0)),IF(DAY(EOMONTH($G139,0))&lt;31,0,VLOOKUP(5&amp;TEXT(DATE(YEAR($G139),MONTH($G139),31),"ddd"),$H$33:O$67,O$70,0)))*SUMPRODUCT(($H$72:$H$95=$D139)*($G$72:$G$95=$C139)*(O$72:O$95))),"")</f>
        <v>0</v>
      </c>
      <c r="P139" s="139">
        <f>IFERROR(IF($I$69="DOW",IF($E139=5,(((SUMPRODUCT(($H$72:$H$95=$D139)*($G$72:$G$95=$C139)*(P$72:P$95))*(SUMPRODUCT(($H$15:$H$21=$H139)*(P$15:P$21)))))),(((SUMPRODUCT(($H$72:$H$95=$D139)*($G$72:$G$95=$C139)*(P$72:P$95)))-(SUMIFS(P$99:P$426,$C$99:$C$426,$C139,$D$99:$D$426,$D139,$E$99:$E$426,5)))*SUMPRODUCT(($H$9:$H$12=$E139)*(P$9:P$12)))*SUMPRODUCT(($H$24:$H$30=$H139)*(P$24:P$30))),VLOOKUP($E139&amp;$H139,$H$33:P$67,P$70,0)/SUM(P$33:P$60,IF(DAY(EOMONTH($G139,0))&lt;29,0,VLOOKUP(5&amp;TEXT(DATE(YEAR($G139),MONTH($G139),29),"ddd"),$H$33:P$67,P$70,0)),IF(DAY(EOMONTH($G139,0))&lt;30,0,VLOOKUP(5&amp;TEXT(DATE(YEAR($G139),MONTH($G139),30),"ddd"),$H$33:P$67,P$70,0)),IF(DAY(EOMONTH($G139,0))&lt;31,0,VLOOKUP(5&amp;TEXT(DATE(YEAR($G139),MONTH($G139),31),"ddd"),$H$33:P$67,P$70,0)))*SUMPRODUCT(($H$72:$H$95=$D139)*($G$72:$G$95=$C139)*(P$72:P$95))),"")</f>
        <v>3087.9996971899286</v>
      </c>
      <c r="Q139" s="139">
        <f>IFERROR(IF($I$69="DOW",IF($E139=5,(((SUMPRODUCT(($H$72:$H$95=$D139)*($G$72:$G$95=$C139)*(Q$72:Q$95))*(SUMPRODUCT(($H$15:$H$21=$H139)*(Q$15:Q$21)))))),(((SUMPRODUCT(($H$72:$H$95=$D139)*($G$72:$G$95=$C139)*(Q$72:Q$95)))-(SUMIFS(Q$99:Q$426,$C$99:$C$426,$C139,$D$99:$D$426,$D139,$E$99:$E$426,5)))*SUMPRODUCT(($H$9:$H$12=$E139)*(Q$9:Q$12)))*SUMPRODUCT(($H$24:$H$30=$H139)*(Q$24:Q$30))),VLOOKUP($E139&amp;$H139,$H$33:Q$67,Q$70,0)/SUM(Q$33:Q$60,IF(DAY(EOMONTH($G139,0))&lt;29,0,VLOOKUP(5&amp;TEXT(DATE(YEAR($G139),MONTH($G139),29),"ddd"),$H$33:Q$67,Q$70,0)),IF(DAY(EOMONTH($G139,0))&lt;30,0,VLOOKUP(5&amp;TEXT(DATE(YEAR($G139),MONTH($G139),30),"ddd"),$H$33:Q$67,Q$70,0)),IF(DAY(EOMONTH($G139,0))&lt;31,0,VLOOKUP(5&amp;TEXT(DATE(YEAR($G139),MONTH($G139),31),"ddd"),$H$33:Q$67,Q$70,0)))*SUMPRODUCT(($H$72:$H$95=$D139)*($G$72:$G$95=$C139)*(Q$72:Q$95))),"")</f>
        <v>2434.2071481266539</v>
      </c>
      <c r="R139" s="139">
        <f>IFERROR(IF($I$69="DOW",IF($E139=5,(((SUMPRODUCT(($H$72:$H$95=$D139)*($G$72:$G$95=$C139)*(R$72:R$95))*(SUMPRODUCT(($H$15:$H$21=$H139)*(R$15:R$21)))))),(((SUMPRODUCT(($H$72:$H$95=$D139)*($G$72:$G$95=$C139)*(R$72:R$95)))-(SUMIFS(R$99:R$426,$C$99:$C$426,$C139,$D$99:$D$426,$D139,$E$99:$E$426,5)))*SUMPRODUCT(($H$9:$H$12=$E139)*(R$9:R$12)))*SUMPRODUCT(($H$24:$H$30=$H139)*(R$24:R$30))),VLOOKUP($E139&amp;$H139,$H$33:R$67,R$70,0)/SUM(R$33:R$60,IF(DAY(EOMONTH($G139,0))&lt;29,0,VLOOKUP(5&amp;TEXT(DATE(YEAR($G139),MONTH($G139),29),"ddd"),$H$33:R$67,R$70,0)),IF(DAY(EOMONTH($G139,0))&lt;30,0,VLOOKUP(5&amp;TEXT(DATE(YEAR($G139),MONTH($G139),30),"ddd"),$H$33:R$67,R$70,0)),IF(DAY(EOMONTH($G139,0))&lt;31,0,VLOOKUP(5&amp;TEXT(DATE(YEAR($G139),MONTH($G139),31),"ddd"),$H$33:R$67,R$70,0)))*SUMPRODUCT(($H$72:$H$95=$D139)*($G$72:$G$95=$C139)*(R$72:R$95))),"")</f>
        <v>0</v>
      </c>
      <c r="S139" s="139">
        <f>IFERROR(IF($I$69="DOW",IF($E139=5,(((SUMPRODUCT(($H$72:$H$95=$D139)*($G$72:$G$95=$C139)*(S$72:S$95))*(SUMPRODUCT(($H$15:$H$21=$H139)*(S$15:S$21)))))),(((SUMPRODUCT(($H$72:$H$95=$D139)*($G$72:$G$95=$C139)*(S$72:S$95)))-(SUMIFS(S$99:S$426,$C$99:$C$426,$C139,$D$99:$D$426,$D139,$E$99:$E$426,5)))*SUMPRODUCT(($H$9:$H$12=$E139)*(S$9:S$12)))*SUMPRODUCT(($H$24:$H$30=$H139)*(S$24:S$30))),VLOOKUP($E139&amp;$H139,$H$33:S$67,S$70,0)/SUM(S$33:S$60,IF(DAY(EOMONTH($G139,0))&lt;29,0,VLOOKUP(5&amp;TEXT(DATE(YEAR($G139),MONTH($G139),29),"ddd"),$H$33:S$67,S$70,0)),IF(DAY(EOMONTH($G139,0))&lt;30,0,VLOOKUP(5&amp;TEXT(DATE(YEAR($G139),MONTH($G139),30),"ddd"),$H$33:S$67,S$70,0)),IF(DAY(EOMONTH($G139,0))&lt;31,0,VLOOKUP(5&amp;TEXT(DATE(YEAR($G139),MONTH($G139),31),"ddd"),$H$33:S$67,S$70,0)))*SUMPRODUCT(($H$72:$H$95=$D139)*($G$72:$G$95=$C139)*(S$72:S$95))),"")</f>
        <v>88.238449619939161</v>
      </c>
      <c r="T139" s="139">
        <f>IFERROR(IF($I$69="DOW",IF($E139=5,(((SUMPRODUCT(($H$72:$H$95=$D139)*($G$72:$G$95=$C139)*(T$72:T$95))*(SUMPRODUCT(($H$15:$H$21=$H139)*(T$15:T$21)))))),(((SUMPRODUCT(($H$72:$H$95=$D139)*($G$72:$G$95=$C139)*(T$72:T$95)))-(SUMIFS(T$99:T$426,$C$99:$C$426,$C139,$D$99:$D$426,$D139,$E$99:$E$426,5)))*SUMPRODUCT(($H$9:$H$12=$E139)*(T$9:T$12)))*SUMPRODUCT(($H$24:$H$30=$H139)*(T$24:T$30))),VLOOKUP($E139&amp;$H139,$H$33:T$67,T$70,0)/SUM(T$33:T$60,IF(DAY(EOMONTH($G139,0))&lt;29,0,VLOOKUP(5&amp;TEXT(DATE(YEAR($G139),MONTH($G139),29),"ddd"),$H$33:T$67,T$70,0)),IF(DAY(EOMONTH($G139,0))&lt;30,0,VLOOKUP(5&amp;TEXT(DATE(YEAR($G139),MONTH($G139),30),"ddd"),$H$33:T$67,T$70,0)),IF(DAY(EOMONTH($G139,0))&lt;31,0,VLOOKUP(5&amp;TEXT(DATE(YEAR($G139),MONTH($G139),31),"ddd"),$H$33:T$67,T$70,0)))*SUMPRODUCT(($H$72:$H$95=$D139)*($G$72:$G$95=$C139)*(T$72:T$95))),"")</f>
        <v>126.15634608966764</v>
      </c>
      <c r="U139" s="139">
        <f>IFERROR(IF($I$69="DOW",IF($E139=5,(((SUMPRODUCT(($H$72:$H$95=$D139)*($G$72:$G$95=$C139)*(U$72:U$95))*(SUMPRODUCT(($H$15:$H$21=$H139)*(U$15:U$21)))))),(((SUMPRODUCT(($H$72:$H$95=$D139)*($G$72:$G$95=$C139)*(U$72:U$95)))-(SUMIFS(U$99:U$426,$C$99:$C$426,$C139,$D$99:$D$426,$D139,$E$99:$E$426,5)))*SUMPRODUCT(($H$9:$H$12=$E139)*(U$9:U$12)))*SUMPRODUCT(($H$24:$H$30=$H139)*(U$24:U$30))),VLOOKUP($E139&amp;$H139,$H$33:U$67,U$70,0)/SUM(U$33:U$60,IF(DAY(EOMONTH($G139,0))&lt;29,0,VLOOKUP(5&amp;TEXT(DATE(YEAR($G139),MONTH($G139),29),"ddd"),$H$33:U$67,U$70,0)),IF(DAY(EOMONTH($G139,0))&lt;30,0,VLOOKUP(5&amp;TEXT(DATE(YEAR($G139),MONTH($G139),30),"ddd"),$H$33:U$67,U$70,0)),IF(DAY(EOMONTH($G139,0))&lt;31,0,VLOOKUP(5&amp;TEXT(DATE(YEAR($G139),MONTH($G139),31),"ddd"),$H$33:U$67,U$70,0)))*SUMPRODUCT(($H$72:$H$95=$D139)*($G$72:$G$95=$C139)*(U$72:U$95))),"")</f>
        <v>19.0504953295235</v>
      </c>
      <c r="V139" s="139">
        <f>IFERROR(IF($I$69="DOW",IF($E139=5,(((SUMPRODUCT(($H$72:$H$95=$D139)*($G$72:$G$95=$C139)*(V$72:V$95))*(SUMPRODUCT(($H$15:$H$21=$H139)*(V$15:V$21)))))),(((SUMPRODUCT(($H$72:$H$95=$D139)*($G$72:$G$95=$C139)*(V$72:V$95)))-(SUMIFS(V$99:V$426,$C$99:$C$426,$C139,$D$99:$D$426,$D139,$E$99:$E$426,5)))*SUMPRODUCT(($H$9:$H$12=$E139)*(V$9:V$12)))*SUMPRODUCT(($H$24:$H$30=$H139)*(V$24:V$30))),VLOOKUP($E139&amp;$H139,$H$33:V$67,V$70,0)/SUM(V$33:V$60,IF(DAY(EOMONTH($G139,0))&lt;29,0,VLOOKUP(5&amp;TEXT(DATE(YEAR($G139),MONTH($G139),29),"ddd"),$H$33:V$67,V$70,0)),IF(DAY(EOMONTH($G139,0))&lt;30,0,VLOOKUP(5&amp;TEXT(DATE(YEAR($G139),MONTH($G139),30),"ddd"),$H$33:V$67,V$70,0)),IF(DAY(EOMONTH($G139,0))&lt;31,0,VLOOKUP(5&amp;TEXT(DATE(YEAR($G139),MONTH($G139),31),"ddd"),$H$33:V$67,V$70,0)))*SUMPRODUCT(($H$72:$H$95=$D139)*($G$72:$G$95=$C139)*(V$72:V$95))),"")</f>
        <v>85.830142748127898</v>
      </c>
      <c r="W139" s="139">
        <f>IFERROR(IF($I$69="DOW",IF($E139=5,(((SUMPRODUCT(($H$72:$H$95=$D139)*($G$72:$G$95=$C139)*(W$72:W$95))*(SUMPRODUCT(($H$15:$H$21=$H139)*(W$15:W$21)))))),(((SUMPRODUCT(($H$72:$H$95=$D139)*($G$72:$G$95=$C139)*(W$72:W$95)))-(SUMIFS(W$99:W$426,$C$99:$C$426,$C139,$D$99:$D$426,$D139,$E$99:$E$426,5)))*SUMPRODUCT(($H$9:$H$12=$E139)*(W$9:W$12)))*SUMPRODUCT(($H$24:$H$30=$H139)*(W$24:W$30))),VLOOKUP($E139&amp;$H139,$H$33:W$67,W$70,0)/SUM(W$33:W$60,IF(DAY(EOMONTH($G139,0))&lt;29,0,VLOOKUP(5&amp;TEXT(DATE(YEAR($G139),MONTH($G139),29),"ddd"),$H$33:W$67,W$70,0)),IF(DAY(EOMONTH($G139,0))&lt;30,0,VLOOKUP(5&amp;TEXT(DATE(YEAR($G139),MONTH($G139),30),"ddd"),$H$33:W$67,W$70,0)),IF(DAY(EOMONTH($G139,0))&lt;31,0,VLOOKUP(5&amp;TEXT(DATE(YEAR($G139),MONTH($G139),31),"ddd"),$H$33:W$67,W$70,0)))*SUMPRODUCT(($H$72:$H$95=$D139)*($G$72:$G$95=$C139)*(W$72:W$95))),"")</f>
        <v>581.10311126809415</v>
      </c>
      <c r="X139" s="139">
        <f>IFERROR(IF($I$69="DOW",IF($E139=5,(((SUMPRODUCT(($H$72:$H$95=$D139)*($G$72:$G$95=$C139)*(X$72:X$95))*(SUMPRODUCT(($H$15:$H$21=$H139)*(X$15:X$21)))))),(((SUMPRODUCT(($H$72:$H$95=$D139)*($G$72:$G$95=$C139)*(X$72:X$95)))-(SUMIFS(X$99:X$426,$C$99:$C$426,$C139,$D$99:$D$426,$D139,$E$99:$E$426,5)))*SUMPRODUCT(($H$9:$H$12=$E139)*(X$9:X$12)))*SUMPRODUCT(($H$24:$H$30=$H139)*(X$24:X$30))),VLOOKUP($E139&amp;$H139,$H$33:X$67,X$70,0)/SUM(X$33:X$60,IF(DAY(EOMONTH($G139,0))&lt;29,0,VLOOKUP(5&amp;TEXT(DATE(YEAR($G139),MONTH($G139),29),"ddd"),$H$33:X$67,X$70,0)),IF(DAY(EOMONTH($G139,0))&lt;30,0,VLOOKUP(5&amp;TEXT(DATE(YEAR($G139),MONTH($G139),30),"ddd"),$H$33:X$67,X$70,0)),IF(DAY(EOMONTH($G139,0))&lt;31,0,VLOOKUP(5&amp;TEXT(DATE(YEAR($G139),MONTH($G139),31),"ddd"),$H$33:X$67,X$70,0)))*SUMPRODUCT(($H$72:$H$95=$D139)*($G$72:$G$95=$C139)*(X$72:X$95))),"")</f>
        <v>136.14578237662431</v>
      </c>
      <c r="Y139" s="139" t="str">
        <f>IFERROR(IF($I$69="DOW",IF($E139=5,(((SUMPRODUCT(($H$72:$H$95=$D139)*($G$72:$G$95=$C139)*(Y$72:Y$95))*(SUMPRODUCT(($H$15:$H$21=$H139)*(Y$15:Y$21)))))),(((SUMPRODUCT(($H$72:$H$95=$D139)*($G$72:$G$95=$C139)*(Y$72:Y$95)))-(SUMIFS(Y$99:Y$426,$C$99:$C$426,$C139,$D$99:$D$426,$D139,$E$99:$E$426,5)))*SUMPRODUCT(($H$9:$H$12=$E139)*(Y$9:Y$12)))*SUMPRODUCT(($H$24:$H$30=$H139)*(Y$24:Y$30))),VLOOKUP($E139&amp;$H139,$H$33:Y$67,Y$70,0)/SUM(Y$33:Y$60,IF(DAY(EOMONTH($G139,0))&lt;29,0,VLOOKUP(5&amp;TEXT(DATE(YEAR($G139),MONTH($G139),29),"ddd"),$H$33:Y$67,Y$70,0)),IF(DAY(EOMONTH($G139,0))&lt;30,0,VLOOKUP(5&amp;TEXT(DATE(YEAR($G139),MONTH($G139),30),"ddd"),$H$33:Y$67,Y$70,0)),IF(DAY(EOMONTH($G139,0))&lt;31,0,VLOOKUP(5&amp;TEXT(DATE(YEAR($G139),MONTH($G139),31),"ddd"),$H$33:Y$67,Y$70,0)))*SUMPRODUCT(($H$72:$H$95=$D139)*($G$72:$G$95=$C139)*(Y$72:Y$95))),"")</f>
        <v/>
      </c>
      <c r="Z139" s="139" t="str">
        <f>IFERROR(IF($I$69="DOW",IF($E139=5,(((SUMPRODUCT(($H$72:$H$95=$D139)*($G$72:$G$95=$C139)*(Z$72:Z$95))*(SUMPRODUCT(($H$15:$H$21=$H139)*(Z$15:Z$21)))))),(((SUMPRODUCT(($H$72:$H$95=$D139)*($G$72:$G$95=$C139)*(Z$72:Z$95)))-(SUMIFS(Z$99:Z$426,$C$99:$C$426,$C139,$D$99:$D$426,$D139,$E$99:$E$426,5)))*SUMPRODUCT(($H$9:$H$12=$E139)*(Z$9:Z$12)))*SUMPRODUCT(($H$24:$H$30=$H139)*(Z$24:Z$30))),VLOOKUP($E139&amp;$H139,$H$33:Z$67,Z$70,0)/SUM(Z$33:Z$60,IF(DAY(EOMONTH($G139,0))&lt;29,0,VLOOKUP(5&amp;TEXT(DATE(YEAR($G139),MONTH($G139),29),"ddd"),$H$33:Z$67,Z$70,0)),IF(DAY(EOMONTH($G139,0))&lt;30,0,VLOOKUP(5&amp;TEXT(DATE(YEAR($G139),MONTH($G139),30),"ddd"),$H$33:Z$67,Z$70,0)),IF(DAY(EOMONTH($G139,0))&lt;31,0,VLOOKUP(5&amp;TEXT(DATE(YEAR($G139),MONTH($G139),31),"ddd"),$H$33:Z$67,Z$70,0)))*SUMPRODUCT(($H$72:$H$95=$D139)*($G$72:$G$95=$C139)*(Z$72:Z$95))),"")</f>
        <v/>
      </c>
      <c r="AA139" s="139" t="str">
        <f>IFERROR(IF($I$69="DOW",IF($E139=5,(((SUMPRODUCT(($H$72:$H$95=$D139)*($G$72:$G$95=$C139)*(AA$72:AA$95))*(SUMPRODUCT(($H$15:$H$21=$H139)*(AA$15:AA$21)))))),(((SUMPRODUCT(($H$72:$H$95=$D139)*($G$72:$G$95=$C139)*(AA$72:AA$95)))-(SUMIFS(AA$99:AA$426,$C$99:$C$426,$C139,$D$99:$D$426,$D139,$E$99:$E$426,5)))*SUMPRODUCT(($H$9:$H$12=$E139)*(AA$9:AA$12)))*SUMPRODUCT(($H$24:$H$30=$H139)*(AA$24:AA$30))),VLOOKUP($E139&amp;$H139,$H$33:AA$67,AA$70,0)/SUM(AA$33:AA$60,IF(DAY(EOMONTH($G139,0))&lt;29,0,VLOOKUP(5&amp;TEXT(DATE(YEAR($G139),MONTH($G139),29),"ddd"),$H$33:AA$67,AA$70,0)),IF(DAY(EOMONTH($G139,0))&lt;30,0,VLOOKUP(5&amp;TEXT(DATE(YEAR($G139),MONTH($G139),30),"ddd"),$H$33:AA$67,AA$70,0)),IF(DAY(EOMONTH($G139,0))&lt;31,0,VLOOKUP(5&amp;TEXT(DATE(YEAR($G139),MONTH($G139),31),"ddd"),$H$33:AA$67,AA$70,0)))*SUMPRODUCT(($H$72:$H$95=$D139)*($G$72:$G$95=$C139)*(AA$72:AA$95))),"")</f>
        <v/>
      </c>
      <c r="AB139" s="139" t="str">
        <f>IFERROR(IF($I$69="DOW",IF($E139=5,(((SUMPRODUCT(($H$72:$H$95=$D139)*($G$72:$G$95=$C139)*(AB$72:AB$95))*(SUMPRODUCT(($H$15:$H$21=$H139)*(AB$15:AB$21)))))),(((SUMPRODUCT(($H$72:$H$95=$D139)*($G$72:$G$95=$C139)*(AB$72:AB$95)))-(SUMIFS(AB$99:AB$426,$C$99:$C$426,$C139,$D$99:$D$426,$D139,$E$99:$E$426,5)))*SUMPRODUCT(($H$9:$H$12=$E139)*(AB$9:AB$12)))*SUMPRODUCT(($H$24:$H$30=$H139)*(AB$24:AB$30))),VLOOKUP($E139&amp;$H139,$H$33:AB$67,AB$70,0)/SUM(AB$33:AB$60,IF(DAY(EOMONTH($G139,0))&lt;29,0,VLOOKUP(5&amp;TEXT(DATE(YEAR($G139),MONTH($G139),29),"ddd"),$H$33:AB$67,AB$70,0)),IF(DAY(EOMONTH($G139,0))&lt;30,0,VLOOKUP(5&amp;TEXT(DATE(YEAR($G139),MONTH($G139),30),"ddd"),$H$33:AB$67,AB$70,0)),IF(DAY(EOMONTH($G139,0))&lt;31,0,VLOOKUP(5&amp;TEXT(DATE(YEAR($G139),MONTH($G139),31),"ddd"),$H$33:AB$67,AB$70,0)))*SUMPRODUCT(($H$72:$H$95=$D139)*($G$72:$G$95=$C139)*(AB$72:AB$95))),"")</f>
        <v/>
      </c>
      <c r="AC139" s="236"/>
      <c r="AE139" s="205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  <c r="AU139" s="139"/>
      <c r="AV139" s="139"/>
      <c r="AW139" s="139"/>
      <c r="AX139" s="139"/>
      <c r="AY139" s="236"/>
      <c r="BA139" s="209">
        <f t="shared" si="76"/>
        <v>265.69164506208114</v>
      </c>
      <c r="BB139" s="180">
        <f t="shared" si="77"/>
        <v>284.40315947597196</v>
      </c>
      <c r="BC139" s="180">
        <f t="shared" si="78"/>
        <v>102.61540335826771</v>
      </c>
      <c r="BD139" s="180">
        <f t="shared" si="79"/>
        <v>24.441341758735451</v>
      </c>
      <c r="BE139" s="180">
        <f t="shared" si="80"/>
        <v>466.73315199427617</v>
      </c>
      <c r="BF139" s="180">
        <f t="shared" si="81"/>
        <v>0</v>
      </c>
      <c r="BG139" s="180">
        <f t="shared" si="82"/>
        <v>0</v>
      </c>
      <c r="BH139" s="180">
        <f t="shared" si="83"/>
        <v>3087.9996971899286</v>
      </c>
      <c r="BI139" s="180">
        <f t="shared" si="31"/>
        <v>2434.2071481266539</v>
      </c>
      <c r="BJ139" s="180">
        <f t="shared" si="67"/>
        <v>0</v>
      </c>
      <c r="BK139" s="180">
        <f t="shared" si="32"/>
        <v>88.238449619939161</v>
      </c>
      <c r="BL139" s="180">
        <f t="shared" si="33"/>
        <v>126.15634608966764</v>
      </c>
      <c r="BM139" s="180">
        <f t="shared" si="34"/>
        <v>19.0504953295235</v>
      </c>
      <c r="BN139" s="180">
        <f t="shared" si="35"/>
        <v>85.830142748127898</v>
      </c>
      <c r="BO139" s="180">
        <f t="shared" si="36"/>
        <v>581.10311126809415</v>
      </c>
      <c r="BP139" s="180">
        <f t="shared" si="37"/>
        <v>136.14578237662431</v>
      </c>
      <c r="BQ139" s="180">
        <f t="shared" si="38"/>
        <v>0</v>
      </c>
      <c r="BR139" s="180">
        <f t="shared" si="39"/>
        <v>0</v>
      </c>
      <c r="BS139" s="180">
        <f t="shared" si="40"/>
        <v>0</v>
      </c>
      <c r="BT139" s="180">
        <f t="shared" si="41"/>
        <v>0</v>
      </c>
      <c r="BV139" s="214">
        <f t="shared" si="68"/>
        <v>42684</v>
      </c>
      <c r="BW139" s="175" t="str">
        <f t="shared" si="69"/>
        <v>Nov</v>
      </c>
      <c r="BX139" s="175">
        <f t="shared" si="70"/>
        <v>2016</v>
      </c>
      <c r="BY139" s="176">
        <f t="shared" si="84"/>
        <v>265.69164506208108</v>
      </c>
      <c r="BZ139" s="176">
        <f t="shared" si="85"/>
        <v>284.40315947597185</v>
      </c>
      <c r="CA139" s="176">
        <f t="shared" si="86"/>
        <v>102.61540335826771</v>
      </c>
      <c r="CB139" s="176">
        <f t="shared" si="87"/>
        <v>24.441341758735444</v>
      </c>
      <c r="CC139" s="176">
        <f t="shared" si="88"/>
        <v>466.73315199427623</v>
      </c>
      <c r="CD139" s="176">
        <f t="shared" si="89"/>
        <v>0</v>
      </c>
      <c r="CE139" s="176">
        <f t="shared" si="90"/>
        <v>0</v>
      </c>
      <c r="CF139" s="176">
        <f t="shared" si="91"/>
        <v>3087.9996971899282</v>
      </c>
      <c r="CG139" s="176">
        <f t="shared" si="92"/>
        <v>2434.2071481266539</v>
      </c>
      <c r="CH139" s="176">
        <f t="shared" si="93"/>
        <v>0</v>
      </c>
      <c r="CI139" s="176">
        <f t="shared" si="94"/>
        <v>88.238449619939118</v>
      </c>
      <c r="CJ139" s="176">
        <f t="shared" si="95"/>
        <v>126.15634608966764</v>
      </c>
      <c r="CK139" s="176">
        <f t="shared" si="96"/>
        <v>19.050495329523503</v>
      </c>
      <c r="CL139" s="176">
        <f t="shared" si="97"/>
        <v>85.830142748127898</v>
      </c>
      <c r="CM139" s="176">
        <f t="shared" si="98"/>
        <v>581.10311126809427</v>
      </c>
      <c r="CN139" s="176">
        <f t="shared" si="99"/>
        <v>136.14578237662434</v>
      </c>
      <c r="CO139" s="176">
        <f t="shared" si="100"/>
        <v>0</v>
      </c>
      <c r="CP139" s="176">
        <f t="shared" si="101"/>
        <v>0</v>
      </c>
      <c r="CQ139" s="176">
        <f t="shared" si="102"/>
        <v>0</v>
      </c>
      <c r="CR139" s="215">
        <f t="shared" si="103"/>
        <v>0</v>
      </c>
    </row>
    <row r="140" spans="2:96" outlineLevel="1" x14ac:dyDescent="0.25">
      <c r="B140" s="197">
        <f t="shared" si="62"/>
        <v>42685</v>
      </c>
      <c r="C140" s="108">
        <f t="shared" si="72"/>
        <v>2016</v>
      </c>
      <c r="D140" s="109" t="str">
        <f t="shared" si="73"/>
        <v>Nov</v>
      </c>
      <c r="E140" s="109">
        <f t="shared" si="74"/>
        <v>2</v>
      </c>
      <c r="F140" s="109">
        <f t="shared" si="65"/>
        <v>46</v>
      </c>
      <c r="G140" s="110">
        <f t="shared" si="71"/>
        <v>42685</v>
      </c>
      <c r="H140" s="109" t="str">
        <f t="shared" si="75"/>
        <v>Fri</v>
      </c>
      <c r="I140" s="139">
        <f>IFERROR(IF($I$69="DOW",IF($E140=5,(((SUMPRODUCT(($H$72:$H$95=$D140)*($G$72:$G$95=$C140)*(I$72:I$95))*(SUMPRODUCT(($H$15:$H$21=$H140)*(I$15:I$21)))))),(((SUMPRODUCT(($H$72:$H$95=$D140)*($G$72:$G$95=$C140)*(I$72:I$95)))-(SUMIFS(I$99:I$426,$C$99:$C$426,$C140,$D$99:$D$426,$D140,$E$99:$E$426,5)))*SUMPRODUCT(($H$9:$H$12=$E140)*(I$9:I$12)))*SUMPRODUCT(($H$24:$H$30=$H140)*(I$24:I$30))),VLOOKUP($E140&amp;$H140,$H$33:I$67,I$70,0)/SUM(I$33:I$60,IF(DAY(EOMONTH($G140,0))&lt;29,0,VLOOKUP(5&amp;TEXT(DATE(YEAR($G140),MONTH($G140),29),"ddd"),$H$33:I$67,I$70,0)),IF(DAY(EOMONTH($G140,0))&lt;30,0,VLOOKUP(5&amp;TEXT(DATE(YEAR($G140),MONTH($G140),30),"ddd"),$H$33:I$67,I$70,0)),IF(DAY(EOMONTH($G140,0))&lt;31,0,VLOOKUP(5&amp;TEXT(DATE(YEAR($G140),MONTH($G140),31),"ddd"),$H$33:I$67,I$70,0)))*SUMPRODUCT(($H$72:$H$95=$D140)*($G$72:$G$95=$C140)*(I$72:I$95))),"")</f>
        <v>218.62758375982125</v>
      </c>
      <c r="J140" s="139">
        <f>IFERROR(IF($I$69="DOW",IF($E140=5,(((SUMPRODUCT(($H$72:$H$95=$D140)*($G$72:$G$95=$C140)*(J$72:J$95))*(SUMPRODUCT(($H$15:$H$21=$H140)*(J$15:J$21)))))),(((SUMPRODUCT(($H$72:$H$95=$D140)*($G$72:$G$95=$C140)*(J$72:J$95)))-(SUMIFS(J$99:J$426,$C$99:$C$426,$C140,$D$99:$D$426,$D140,$E$99:$E$426,5)))*SUMPRODUCT(($H$9:$H$12=$E140)*(J$9:J$12)))*SUMPRODUCT(($H$24:$H$30=$H140)*(J$24:J$30))),VLOOKUP($E140&amp;$H140,$H$33:J$67,J$70,0)/SUM(J$33:J$60,IF(DAY(EOMONTH($G140,0))&lt;29,0,VLOOKUP(5&amp;TEXT(DATE(YEAR($G140),MONTH($G140),29),"ddd"),$H$33:J$67,J$70,0)),IF(DAY(EOMONTH($G140,0))&lt;30,0,VLOOKUP(5&amp;TEXT(DATE(YEAR($G140),MONTH($G140),30),"ddd"),$H$33:J$67,J$70,0)),IF(DAY(EOMONTH($G140,0))&lt;31,0,VLOOKUP(5&amp;TEXT(DATE(YEAR($G140),MONTH($G140),31),"ddd"),$H$33:J$67,J$70,0)))*SUMPRODUCT(($H$72:$H$95=$D140)*($G$72:$G$95=$C140)*(J$72:J$95))),"")</f>
        <v>274.531523824082</v>
      </c>
      <c r="K140" s="139">
        <f>IFERROR(IF($I$69="DOW",IF($E140=5,(((SUMPRODUCT(($H$72:$H$95=$D140)*($G$72:$G$95=$C140)*(K$72:K$95))*(SUMPRODUCT(($H$15:$H$21=$H140)*(K$15:K$21)))))),(((SUMPRODUCT(($H$72:$H$95=$D140)*($G$72:$G$95=$C140)*(K$72:K$95)))-(SUMIFS(K$99:K$426,$C$99:$C$426,$C140,$D$99:$D$426,$D140,$E$99:$E$426,5)))*SUMPRODUCT(($H$9:$H$12=$E140)*(K$9:K$12)))*SUMPRODUCT(($H$24:$H$30=$H140)*(K$24:K$30))),VLOOKUP($E140&amp;$H140,$H$33:K$67,K$70,0)/SUM(K$33:K$60,IF(DAY(EOMONTH($G140,0))&lt;29,0,VLOOKUP(5&amp;TEXT(DATE(YEAR($G140),MONTH($G140),29),"ddd"),$H$33:K$67,K$70,0)),IF(DAY(EOMONTH($G140,0))&lt;30,0,VLOOKUP(5&amp;TEXT(DATE(YEAR($G140),MONTH($G140),30),"ddd"),$H$33:K$67,K$70,0)),IF(DAY(EOMONTH($G140,0))&lt;31,0,VLOOKUP(5&amp;TEXT(DATE(YEAR($G140),MONTH($G140),31),"ddd"),$H$33:K$67,K$70,0)))*SUMPRODUCT(($H$72:$H$95=$D140)*($G$72:$G$95=$C140)*(K$72:K$95))),"")</f>
        <v>113.77400248575205</v>
      </c>
      <c r="L140" s="139">
        <f>IFERROR(IF($I$69="DOW",IF($E140=5,(((SUMPRODUCT(($H$72:$H$95=$D140)*($G$72:$G$95=$C140)*(L$72:L$95))*(SUMPRODUCT(($H$15:$H$21=$H140)*(L$15:L$21)))))),(((SUMPRODUCT(($H$72:$H$95=$D140)*($G$72:$G$95=$C140)*(L$72:L$95)))-(SUMIFS(L$99:L$426,$C$99:$C$426,$C140,$D$99:$D$426,$D140,$E$99:$E$426,5)))*SUMPRODUCT(($H$9:$H$12=$E140)*(L$9:L$12)))*SUMPRODUCT(($H$24:$H$30=$H140)*(L$24:L$30))),VLOOKUP($E140&amp;$H140,$H$33:L$67,L$70,0)/SUM(L$33:L$60,IF(DAY(EOMONTH($G140,0))&lt;29,0,VLOOKUP(5&amp;TEXT(DATE(YEAR($G140),MONTH($G140),29),"ddd"),$H$33:L$67,L$70,0)),IF(DAY(EOMONTH($G140,0))&lt;30,0,VLOOKUP(5&amp;TEXT(DATE(YEAR($G140),MONTH($G140),30),"ddd"),$H$33:L$67,L$70,0)),IF(DAY(EOMONTH($G140,0))&lt;31,0,VLOOKUP(5&amp;TEXT(DATE(YEAR($G140),MONTH($G140),31),"ddd"),$H$33:L$67,L$70,0)))*SUMPRODUCT(($H$72:$H$95=$D140)*($G$72:$G$95=$C140)*(L$72:L$95))),"")</f>
        <v>23.934938666325401</v>
      </c>
      <c r="M140" s="139">
        <f>IFERROR(IF($I$69="DOW",IF($E140=5,(((SUMPRODUCT(($H$72:$H$95=$D140)*($G$72:$G$95=$C140)*(M$72:M$95))*(SUMPRODUCT(($H$15:$H$21=$H140)*(M$15:M$21)))))),(((SUMPRODUCT(($H$72:$H$95=$D140)*($G$72:$G$95=$C140)*(M$72:M$95)))-(SUMIFS(M$99:M$426,$C$99:$C$426,$C140,$D$99:$D$426,$D140,$E$99:$E$426,5)))*SUMPRODUCT(($H$9:$H$12=$E140)*(M$9:M$12)))*SUMPRODUCT(($H$24:$H$30=$H140)*(M$24:M$30))),VLOOKUP($E140&amp;$H140,$H$33:M$67,M$70,0)/SUM(M$33:M$60,IF(DAY(EOMONTH($G140,0))&lt;29,0,VLOOKUP(5&amp;TEXT(DATE(YEAR($G140),MONTH($G140),29),"ddd"),$H$33:M$67,M$70,0)),IF(DAY(EOMONTH($G140,0))&lt;30,0,VLOOKUP(5&amp;TEXT(DATE(YEAR($G140),MONTH($G140),30),"ddd"),$H$33:M$67,M$70,0)),IF(DAY(EOMONTH($G140,0))&lt;31,0,VLOOKUP(5&amp;TEXT(DATE(YEAR($G140),MONTH($G140),31),"ddd"),$H$33:M$67,M$70,0)))*SUMPRODUCT(($H$72:$H$95=$D140)*($G$72:$G$95=$C140)*(M$72:M$95))),"")</f>
        <v>464.44004710606686</v>
      </c>
      <c r="N140" s="139">
        <f>IFERROR(IF($I$69="DOW",IF($E140=5,(((SUMPRODUCT(($H$72:$H$95=$D140)*($G$72:$G$95=$C140)*(N$72:N$95))*(SUMPRODUCT(($H$15:$H$21=$H140)*(N$15:N$21)))))),(((SUMPRODUCT(($H$72:$H$95=$D140)*($G$72:$G$95=$C140)*(N$72:N$95)))-(SUMIFS(N$99:N$426,$C$99:$C$426,$C140,$D$99:$D$426,$D140,$E$99:$E$426,5)))*SUMPRODUCT(($H$9:$H$12=$E140)*(N$9:N$12)))*SUMPRODUCT(($H$24:$H$30=$H140)*(N$24:N$30))),VLOOKUP($E140&amp;$H140,$H$33:N$67,N$70,0)/SUM(N$33:N$60,IF(DAY(EOMONTH($G140,0))&lt;29,0,VLOOKUP(5&amp;TEXT(DATE(YEAR($G140),MONTH($G140),29),"ddd"),$H$33:N$67,N$70,0)),IF(DAY(EOMONTH($G140,0))&lt;30,0,VLOOKUP(5&amp;TEXT(DATE(YEAR($G140),MONTH($G140),30),"ddd"),$H$33:N$67,N$70,0)),IF(DAY(EOMONTH($G140,0))&lt;31,0,VLOOKUP(5&amp;TEXT(DATE(YEAR($G140),MONTH($G140),31),"ddd"),$H$33:N$67,N$70,0)))*SUMPRODUCT(($H$72:$H$95=$D140)*($G$72:$G$95=$C140)*(N$72:N$95))),"")</f>
        <v>0</v>
      </c>
      <c r="O140" s="139">
        <f>IFERROR(IF($I$69="DOW",IF($E140=5,(((SUMPRODUCT(($H$72:$H$95=$D140)*($G$72:$G$95=$C140)*(O$72:O$95))*(SUMPRODUCT(($H$15:$H$21=$H140)*(O$15:O$21)))))),(((SUMPRODUCT(($H$72:$H$95=$D140)*($G$72:$G$95=$C140)*(O$72:O$95)))-(SUMIFS(O$99:O$426,$C$99:$C$426,$C140,$D$99:$D$426,$D140,$E$99:$E$426,5)))*SUMPRODUCT(($H$9:$H$12=$E140)*(O$9:O$12)))*SUMPRODUCT(($H$24:$H$30=$H140)*(O$24:O$30))),VLOOKUP($E140&amp;$H140,$H$33:O$67,O$70,0)/SUM(O$33:O$60,IF(DAY(EOMONTH($G140,0))&lt;29,0,VLOOKUP(5&amp;TEXT(DATE(YEAR($G140),MONTH($G140),29),"ddd"),$H$33:O$67,O$70,0)),IF(DAY(EOMONTH($G140,0))&lt;30,0,VLOOKUP(5&amp;TEXT(DATE(YEAR($G140),MONTH($G140),30),"ddd"),$H$33:O$67,O$70,0)),IF(DAY(EOMONTH($G140,0))&lt;31,0,VLOOKUP(5&amp;TEXT(DATE(YEAR($G140),MONTH($G140),31),"ddd"),$H$33:O$67,O$70,0)))*SUMPRODUCT(($H$72:$H$95=$D140)*($G$72:$G$95=$C140)*(O$72:O$95))),"")</f>
        <v>0</v>
      </c>
      <c r="P140" s="139">
        <f>IFERROR(IF($I$69="DOW",IF($E140=5,(((SUMPRODUCT(($H$72:$H$95=$D140)*($G$72:$G$95=$C140)*(P$72:P$95))*(SUMPRODUCT(($H$15:$H$21=$H140)*(P$15:P$21)))))),(((SUMPRODUCT(($H$72:$H$95=$D140)*($G$72:$G$95=$C140)*(P$72:P$95)))-(SUMIFS(P$99:P$426,$C$99:$C$426,$C140,$D$99:$D$426,$D140,$E$99:$E$426,5)))*SUMPRODUCT(($H$9:$H$12=$E140)*(P$9:P$12)))*SUMPRODUCT(($H$24:$H$30=$H140)*(P$24:P$30))),VLOOKUP($E140&amp;$H140,$H$33:P$67,P$70,0)/SUM(P$33:P$60,IF(DAY(EOMONTH($G140,0))&lt;29,0,VLOOKUP(5&amp;TEXT(DATE(YEAR($G140),MONTH($G140),29),"ddd"),$H$33:P$67,P$70,0)),IF(DAY(EOMONTH($G140,0))&lt;30,0,VLOOKUP(5&amp;TEXT(DATE(YEAR($G140),MONTH($G140),30),"ddd"),$H$33:P$67,P$70,0)),IF(DAY(EOMONTH($G140,0))&lt;31,0,VLOOKUP(5&amp;TEXT(DATE(YEAR($G140),MONTH($G140),31),"ddd"),$H$33:P$67,P$70,0)))*SUMPRODUCT(($H$72:$H$95=$D140)*($G$72:$G$95=$C140)*(P$72:P$95))),"")</f>
        <v>2984.340847492625</v>
      </c>
      <c r="Q140" s="139">
        <f>IFERROR(IF($I$69="DOW",IF($E140=5,(((SUMPRODUCT(($H$72:$H$95=$D140)*($G$72:$G$95=$C140)*(Q$72:Q$95))*(SUMPRODUCT(($H$15:$H$21=$H140)*(Q$15:Q$21)))))),(((SUMPRODUCT(($H$72:$H$95=$D140)*($G$72:$G$95=$C140)*(Q$72:Q$95)))-(SUMIFS(Q$99:Q$426,$C$99:$C$426,$C140,$D$99:$D$426,$D140,$E$99:$E$426,5)))*SUMPRODUCT(($H$9:$H$12=$E140)*(Q$9:Q$12)))*SUMPRODUCT(($H$24:$H$30=$H140)*(Q$24:Q$30))),VLOOKUP($E140&amp;$H140,$H$33:Q$67,Q$70,0)/SUM(Q$33:Q$60,IF(DAY(EOMONTH($G140,0))&lt;29,0,VLOOKUP(5&amp;TEXT(DATE(YEAR($G140),MONTH($G140),29),"ddd"),$H$33:Q$67,Q$70,0)),IF(DAY(EOMONTH($G140,0))&lt;30,0,VLOOKUP(5&amp;TEXT(DATE(YEAR($G140),MONTH($G140),30),"ddd"),$H$33:Q$67,Q$70,0)),IF(DAY(EOMONTH($G140,0))&lt;31,0,VLOOKUP(5&amp;TEXT(DATE(YEAR($G140),MONTH($G140),31),"ddd"),$H$33:Q$67,Q$70,0)))*SUMPRODUCT(($H$72:$H$95=$D140)*($G$72:$G$95=$C140)*(Q$72:Q$95))),"")</f>
        <v>2245.8296849967915</v>
      </c>
      <c r="R140" s="139">
        <f>IFERROR(IF($I$69="DOW",IF($E140=5,(((SUMPRODUCT(($H$72:$H$95=$D140)*($G$72:$G$95=$C140)*(R$72:R$95))*(SUMPRODUCT(($H$15:$H$21=$H140)*(R$15:R$21)))))),(((SUMPRODUCT(($H$72:$H$95=$D140)*($G$72:$G$95=$C140)*(R$72:R$95)))-(SUMIFS(R$99:R$426,$C$99:$C$426,$C140,$D$99:$D$426,$D140,$E$99:$E$426,5)))*SUMPRODUCT(($H$9:$H$12=$E140)*(R$9:R$12)))*SUMPRODUCT(($H$24:$H$30=$H140)*(R$24:R$30))),VLOOKUP($E140&amp;$H140,$H$33:R$67,R$70,0)/SUM(R$33:R$60,IF(DAY(EOMONTH($G140,0))&lt;29,0,VLOOKUP(5&amp;TEXT(DATE(YEAR($G140),MONTH($G140),29),"ddd"),$H$33:R$67,R$70,0)),IF(DAY(EOMONTH($G140,0))&lt;30,0,VLOOKUP(5&amp;TEXT(DATE(YEAR($G140),MONTH($G140),30),"ddd"),$H$33:R$67,R$70,0)),IF(DAY(EOMONTH($G140,0))&lt;31,0,VLOOKUP(5&amp;TEXT(DATE(YEAR($G140),MONTH($G140),31),"ddd"),$H$33:R$67,R$70,0)))*SUMPRODUCT(($H$72:$H$95=$D140)*($G$72:$G$95=$C140)*(R$72:R$95))),"")</f>
        <v>0</v>
      </c>
      <c r="S140" s="139">
        <f>IFERROR(IF($I$69="DOW",IF($E140=5,(((SUMPRODUCT(($H$72:$H$95=$D140)*($G$72:$G$95=$C140)*(S$72:S$95))*(SUMPRODUCT(($H$15:$H$21=$H140)*(S$15:S$21)))))),(((SUMPRODUCT(($H$72:$H$95=$D140)*($G$72:$G$95=$C140)*(S$72:S$95)))-(SUMIFS(S$99:S$426,$C$99:$C$426,$C140,$D$99:$D$426,$D140,$E$99:$E$426,5)))*SUMPRODUCT(($H$9:$H$12=$E140)*(S$9:S$12)))*SUMPRODUCT(($H$24:$H$30=$H140)*(S$24:S$30))),VLOOKUP($E140&amp;$H140,$H$33:S$67,S$70,0)/SUM(S$33:S$60,IF(DAY(EOMONTH($G140,0))&lt;29,0,VLOOKUP(5&amp;TEXT(DATE(YEAR($G140),MONTH($G140),29),"ddd"),$H$33:S$67,S$70,0)),IF(DAY(EOMONTH($G140,0))&lt;30,0,VLOOKUP(5&amp;TEXT(DATE(YEAR($G140),MONTH($G140),30),"ddd"),$H$33:S$67,S$70,0)),IF(DAY(EOMONTH($G140,0))&lt;31,0,VLOOKUP(5&amp;TEXT(DATE(YEAR($G140),MONTH($G140),31),"ddd"),$H$33:S$67,S$70,0)))*SUMPRODUCT(($H$72:$H$95=$D140)*($G$72:$G$95=$C140)*(S$72:S$95))),"")</f>
        <v>84.402288230168935</v>
      </c>
      <c r="T140" s="139">
        <f>IFERROR(IF($I$69="DOW",IF($E140=5,(((SUMPRODUCT(($H$72:$H$95=$D140)*($G$72:$G$95=$C140)*(T$72:T$95))*(SUMPRODUCT(($H$15:$H$21=$H140)*(T$15:T$21)))))),(((SUMPRODUCT(($H$72:$H$95=$D140)*($G$72:$G$95=$C140)*(T$72:T$95)))-(SUMIFS(T$99:T$426,$C$99:$C$426,$C140,$D$99:$D$426,$D140,$E$99:$E$426,5)))*SUMPRODUCT(($H$9:$H$12=$E140)*(T$9:T$12)))*SUMPRODUCT(($H$24:$H$30=$H140)*(T$24:T$30))),VLOOKUP($E140&amp;$H140,$H$33:T$67,T$70,0)/SUM(T$33:T$60,IF(DAY(EOMONTH($G140,0))&lt;29,0,VLOOKUP(5&amp;TEXT(DATE(YEAR($G140),MONTH($G140),29),"ddd"),$H$33:T$67,T$70,0)),IF(DAY(EOMONTH($G140,0))&lt;30,0,VLOOKUP(5&amp;TEXT(DATE(YEAR($G140),MONTH($G140),30),"ddd"),$H$33:T$67,T$70,0)),IF(DAY(EOMONTH($G140,0))&lt;31,0,VLOOKUP(5&amp;TEXT(DATE(YEAR($G140),MONTH($G140),31),"ddd"),$H$33:T$67,T$70,0)))*SUMPRODUCT(($H$72:$H$95=$D140)*($G$72:$G$95=$C140)*(T$72:T$95))),"")</f>
        <v>90.288391750533322</v>
      </c>
      <c r="U140" s="139">
        <f>IFERROR(IF($I$69="DOW",IF($E140=5,(((SUMPRODUCT(($H$72:$H$95=$D140)*($G$72:$G$95=$C140)*(U$72:U$95))*(SUMPRODUCT(($H$15:$H$21=$H140)*(U$15:U$21)))))),(((SUMPRODUCT(($H$72:$H$95=$D140)*($G$72:$G$95=$C140)*(U$72:U$95)))-(SUMIFS(U$99:U$426,$C$99:$C$426,$C140,$D$99:$D$426,$D140,$E$99:$E$426,5)))*SUMPRODUCT(($H$9:$H$12=$E140)*(U$9:U$12)))*SUMPRODUCT(($H$24:$H$30=$H140)*(U$24:U$30))),VLOOKUP($E140&amp;$H140,$H$33:U$67,U$70,0)/SUM(U$33:U$60,IF(DAY(EOMONTH($G140,0))&lt;29,0,VLOOKUP(5&amp;TEXT(DATE(YEAR($G140),MONTH($G140),29),"ddd"),$H$33:U$67,U$70,0)),IF(DAY(EOMONTH($G140,0))&lt;30,0,VLOOKUP(5&amp;TEXT(DATE(YEAR($G140),MONTH($G140),30),"ddd"),$H$33:U$67,U$70,0)),IF(DAY(EOMONTH($G140,0))&lt;31,0,VLOOKUP(5&amp;TEXT(DATE(YEAR($G140),MONTH($G140),31),"ddd"),$H$33:U$67,U$70,0)))*SUMPRODUCT(($H$72:$H$95=$D140)*($G$72:$G$95=$C140)*(U$72:U$95))),"")</f>
        <v>17.467500457320003</v>
      </c>
      <c r="V140" s="139">
        <f>IFERROR(IF($I$69="DOW",IF($E140=5,(((SUMPRODUCT(($H$72:$H$95=$D140)*($G$72:$G$95=$C140)*(V$72:V$95))*(SUMPRODUCT(($H$15:$H$21=$H140)*(V$15:V$21)))))),(((SUMPRODUCT(($H$72:$H$95=$D140)*($G$72:$G$95=$C140)*(V$72:V$95)))-(SUMIFS(V$99:V$426,$C$99:$C$426,$C140,$D$99:$D$426,$D140,$E$99:$E$426,5)))*SUMPRODUCT(($H$9:$H$12=$E140)*(V$9:V$12)))*SUMPRODUCT(($H$24:$H$30=$H140)*(V$24:V$30))),VLOOKUP($E140&amp;$H140,$H$33:V$67,V$70,0)/SUM(V$33:V$60,IF(DAY(EOMONTH($G140,0))&lt;29,0,VLOOKUP(5&amp;TEXT(DATE(YEAR($G140),MONTH($G140),29),"ddd"),$H$33:V$67,V$70,0)),IF(DAY(EOMONTH($G140,0))&lt;30,0,VLOOKUP(5&amp;TEXT(DATE(YEAR($G140),MONTH($G140),30),"ddd"),$H$33:V$67,V$70,0)),IF(DAY(EOMONTH($G140,0))&lt;31,0,VLOOKUP(5&amp;TEXT(DATE(YEAR($G140),MONTH($G140),31),"ddd"),$H$33:V$67,V$70,0)))*SUMPRODUCT(($H$72:$H$95=$D140)*($G$72:$G$95=$C140)*(V$72:V$95))),"")</f>
        <v>68.684770938483837</v>
      </c>
      <c r="W140" s="139">
        <f>IFERROR(IF($I$69="DOW",IF($E140=5,(((SUMPRODUCT(($H$72:$H$95=$D140)*($G$72:$G$95=$C140)*(W$72:W$95))*(SUMPRODUCT(($H$15:$H$21=$H140)*(W$15:W$21)))))),(((SUMPRODUCT(($H$72:$H$95=$D140)*($G$72:$G$95=$C140)*(W$72:W$95)))-(SUMIFS(W$99:W$426,$C$99:$C$426,$C140,$D$99:$D$426,$D140,$E$99:$E$426,5)))*SUMPRODUCT(($H$9:$H$12=$E140)*(W$9:W$12)))*SUMPRODUCT(($H$24:$H$30=$H140)*(W$24:W$30))),VLOOKUP($E140&amp;$H140,$H$33:W$67,W$70,0)/SUM(W$33:W$60,IF(DAY(EOMONTH($G140,0))&lt;29,0,VLOOKUP(5&amp;TEXT(DATE(YEAR($G140),MONTH($G140),29),"ddd"),$H$33:W$67,W$70,0)),IF(DAY(EOMONTH($G140,0))&lt;30,0,VLOOKUP(5&amp;TEXT(DATE(YEAR($G140),MONTH($G140),30),"ddd"),$H$33:W$67,W$70,0)),IF(DAY(EOMONTH($G140,0))&lt;31,0,VLOOKUP(5&amp;TEXT(DATE(YEAR($G140),MONTH($G140),31),"ddd"),$H$33:W$67,W$70,0)))*SUMPRODUCT(($H$72:$H$95=$D140)*($G$72:$G$95=$C140)*(W$72:W$95))),"")</f>
        <v>470.86762885553958</v>
      </c>
      <c r="X140" s="139">
        <f>IFERROR(IF($I$69="DOW",IF($E140=5,(((SUMPRODUCT(($H$72:$H$95=$D140)*($G$72:$G$95=$C140)*(X$72:X$95))*(SUMPRODUCT(($H$15:$H$21=$H140)*(X$15:X$21)))))),(((SUMPRODUCT(($H$72:$H$95=$D140)*($G$72:$G$95=$C140)*(X$72:X$95)))-(SUMIFS(X$99:X$426,$C$99:$C$426,$C140,$D$99:$D$426,$D140,$E$99:$E$426,5)))*SUMPRODUCT(($H$9:$H$12=$E140)*(X$9:X$12)))*SUMPRODUCT(($H$24:$H$30=$H140)*(X$24:X$30))),VLOOKUP($E140&amp;$H140,$H$33:X$67,X$70,0)/SUM(X$33:X$60,IF(DAY(EOMONTH($G140,0))&lt;29,0,VLOOKUP(5&amp;TEXT(DATE(YEAR($G140),MONTH($G140),29),"ddd"),$H$33:X$67,X$70,0)),IF(DAY(EOMONTH($G140,0))&lt;30,0,VLOOKUP(5&amp;TEXT(DATE(YEAR($G140),MONTH($G140),30),"ddd"),$H$33:X$67,X$70,0)),IF(DAY(EOMONTH($G140,0))&lt;31,0,VLOOKUP(5&amp;TEXT(DATE(YEAR($G140),MONTH($G140),31),"ddd"),$H$33:X$67,X$70,0)))*SUMPRODUCT(($H$72:$H$95=$D140)*($G$72:$G$95=$C140)*(X$72:X$95))),"")</f>
        <v>130.10463157033243</v>
      </c>
      <c r="Y140" s="139" t="str">
        <f>IFERROR(IF($I$69="DOW",IF($E140=5,(((SUMPRODUCT(($H$72:$H$95=$D140)*($G$72:$G$95=$C140)*(Y$72:Y$95))*(SUMPRODUCT(($H$15:$H$21=$H140)*(Y$15:Y$21)))))),(((SUMPRODUCT(($H$72:$H$95=$D140)*($G$72:$G$95=$C140)*(Y$72:Y$95)))-(SUMIFS(Y$99:Y$426,$C$99:$C$426,$C140,$D$99:$D$426,$D140,$E$99:$E$426,5)))*SUMPRODUCT(($H$9:$H$12=$E140)*(Y$9:Y$12)))*SUMPRODUCT(($H$24:$H$30=$H140)*(Y$24:Y$30))),VLOOKUP($E140&amp;$H140,$H$33:Y$67,Y$70,0)/SUM(Y$33:Y$60,IF(DAY(EOMONTH($G140,0))&lt;29,0,VLOOKUP(5&amp;TEXT(DATE(YEAR($G140),MONTH($G140),29),"ddd"),$H$33:Y$67,Y$70,0)),IF(DAY(EOMONTH($G140,0))&lt;30,0,VLOOKUP(5&amp;TEXT(DATE(YEAR($G140),MONTH($G140),30),"ddd"),$H$33:Y$67,Y$70,0)),IF(DAY(EOMONTH($G140,0))&lt;31,0,VLOOKUP(5&amp;TEXT(DATE(YEAR($G140),MONTH($G140),31),"ddd"),$H$33:Y$67,Y$70,0)))*SUMPRODUCT(($H$72:$H$95=$D140)*($G$72:$G$95=$C140)*(Y$72:Y$95))),"")</f>
        <v/>
      </c>
      <c r="Z140" s="139" t="str">
        <f>IFERROR(IF($I$69="DOW",IF($E140=5,(((SUMPRODUCT(($H$72:$H$95=$D140)*($G$72:$G$95=$C140)*(Z$72:Z$95))*(SUMPRODUCT(($H$15:$H$21=$H140)*(Z$15:Z$21)))))),(((SUMPRODUCT(($H$72:$H$95=$D140)*($G$72:$G$95=$C140)*(Z$72:Z$95)))-(SUMIFS(Z$99:Z$426,$C$99:$C$426,$C140,$D$99:$D$426,$D140,$E$99:$E$426,5)))*SUMPRODUCT(($H$9:$H$12=$E140)*(Z$9:Z$12)))*SUMPRODUCT(($H$24:$H$30=$H140)*(Z$24:Z$30))),VLOOKUP($E140&amp;$H140,$H$33:Z$67,Z$70,0)/SUM(Z$33:Z$60,IF(DAY(EOMONTH($G140,0))&lt;29,0,VLOOKUP(5&amp;TEXT(DATE(YEAR($G140),MONTH($G140),29),"ddd"),$H$33:Z$67,Z$70,0)),IF(DAY(EOMONTH($G140,0))&lt;30,0,VLOOKUP(5&amp;TEXT(DATE(YEAR($G140),MONTH($G140),30),"ddd"),$H$33:Z$67,Z$70,0)),IF(DAY(EOMONTH($G140,0))&lt;31,0,VLOOKUP(5&amp;TEXT(DATE(YEAR($G140),MONTH($G140),31),"ddd"),$H$33:Z$67,Z$70,0)))*SUMPRODUCT(($H$72:$H$95=$D140)*($G$72:$G$95=$C140)*(Z$72:Z$95))),"")</f>
        <v/>
      </c>
      <c r="AA140" s="139" t="str">
        <f>IFERROR(IF($I$69="DOW",IF($E140=5,(((SUMPRODUCT(($H$72:$H$95=$D140)*($G$72:$G$95=$C140)*(AA$72:AA$95))*(SUMPRODUCT(($H$15:$H$21=$H140)*(AA$15:AA$21)))))),(((SUMPRODUCT(($H$72:$H$95=$D140)*($G$72:$G$95=$C140)*(AA$72:AA$95)))-(SUMIFS(AA$99:AA$426,$C$99:$C$426,$C140,$D$99:$D$426,$D140,$E$99:$E$426,5)))*SUMPRODUCT(($H$9:$H$12=$E140)*(AA$9:AA$12)))*SUMPRODUCT(($H$24:$H$30=$H140)*(AA$24:AA$30))),VLOOKUP($E140&amp;$H140,$H$33:AA$67,AA$70,0)/SUM(AA$33:AA$60,IF(DAY(EOMONTH($G140,0))&lt;29,0,VLOOKUP(5&amp;TEXT(DATE(YEAR($G140),MONTH($G140),29),"ddd"),$H$33:AA$67,AA$70,0)),IF(DAY(EOMONTH($G140,0))&lt;30,0,VLOOKUP(5&amp;TEXT(DATE(YEAR($G140),MONTH($G140),30),"ddd"),$H$33:AA$67,AA$70,0)),IF(DAY(EOMONTH($G140,0))&lt;31,0,VLOOKUP(5&amp;TEXT(DATE(YEAR($G140),MONTH($G140),31),"ddd"),$H$33:AA$67,AA$70,0)))*SUMPRODUCT(($H$72:$H$95=$D140)*($G$72:$G$95=$C140)*(AA$72:AA$95))),"")</f>
        <v/>
      </c>
      <c r="AB140" s="139" t="str">
        <f>IFERROR(IF($I$69="DOW",IF($E140=5,(((SUMPRODUCT(($H$72:$H$95=$D140)*($G$72:$G$95=$C140)*(AB$72:AB$95))*(SUMPRODUCT(($H$15:$H$21=$H140)*(AB$15:AB$21)))))),(((SUMPRODUCT(($H$72:$H$95=$D140)*($G$72:$G$95=$C140)*(AB$72:AB$95)))-(SUMIFS(AB$99:AB$426,$C$99:$C$426,$C140,$D$99:$D$426,$D140,$E$99:$E$426,5)))*SUMPRODUCT(($H$9:$H$12=$E140)*(AB$9:AB$12)))*SUMPRODUCT(($H$24:$H$30=$H140)*(AB$24:AB$30))),VLOOKUP($E140&amp;$H140,$H$33:AB$67,AB$70,0)/SUM(AB$33:AB$60,IF(DAY(EOMONTH($G140,0))&lt;29,0,VLOOKUP(5&amp;TEXT(DATE(YEAR($G140),MONTH($G140),29),"ddd"),$H$33:AB$67,AB$70,0)),IF(DAY(EOMONTH($G140,0))&lt;30,0,VLOOKUP(5&amp;TEXT(DATE(YEAR($G140),MONTH($G140),30),"ddd"),$H$33:AB$67,AB$70,0)),IF(DAY(EOMONTH($G140,0))&lt;31,0,VLOOKUP(5&amp;TEXT(DATE(YEAR($G140),MONTH($G140),31),"ddd"),$H$33:AB$67,AB$70,0)))*SUMPRODUCT(($H$72:$H$95=$D140)*($G$72:$G$95=$C140)*(AB$72:AB$95))),"")</f>
        <v/>
      </c>
      <c r="AC140" s="236"/>
      <c r="AE140" s="205"/>
      <c r="AF140" s="139"/>
      <c r="AG140" s="139"/>
      <c r="AH140" s="139"/>
      <c r="AI140" s="139"/>
      <c r="AJ140" s="139"/>
      <c r="AK140" s="139"/>
      <c r="AL140" s="139"/>
      <c r="AM140" s="139"/>
      <c r="AN140" s="139"/>
      <c r="AO140" s="139"/>
      <c r="AP140" s="139"/>
      <c r="AQ140" s="139"/>
      <c r="AR140" s="139"/>
      <c r="AS140" s="139"/>
      <c r="AT140" s="139"/>
      <c r="AU140" s="139"/>
      <c r="AV140" s="139"/>
      <c r="AW140" s="139"/>
      <c r="AX140" s="139"/>
      <c r="AY140" s="236"/>
      <c r="BA140" s="209">
        <f t="shared" si="76"/>
        <v>218.62758375982125</v>
      </c>
      <c r="BB140" s="180">
        <f t="shared" si="77"/>
        <v>274.531523824082</v>
      </c>
      <c r="BC140" s="180">
        <f t="shared" si="78"/>
        <v>113.77400248575205</v>
      </c>
      <c r="BD140" s="180">
        <f t="shared" si="79"/>
        <v>23.934938666325401</v>
      </c>
      <c r="BE140" s="180">
        <f t="shared" si="80"/>
        <v>464.44004710606686</v>
      </c>
      <c r="BF140" s="180">
        <f t="shared" si="81"/>
        <v>0</v>
      </c>
      <c r="BG140" s="180">
        <f t="shared" si="82"/>
        <v>0</v>
      </c>
      <c r="BH140" s="180">
        <f t="shared" si="83"/>
        <v>2984.340847492625</v>
      </c>
      <c r="BI140" s="180">
        <f t="shared" si="31"/>
        <v>2245.8296849967915</v>
      </c>
      <c r="BJ140" s="180">
        <f t="shared" si="67"/>
        <v>0</v>
      </c>
      <c r="BK140" s="180">
        <f t="shared" si="32"/>
        <v>84.402288230168935</v>
      </c>
      <c r="BL140" s="180">
        <f t="shared" si="33"/>
        <v>90.288391750533322</v>
      </c>
      <c r="BM140" s="180">
        <f t="shared" si="34"/>
        <v>17.467500457320003</v>
      </c>
      <c r="BN140" s="180">
        <f t="shared" si="35"/>
        <v>68.684770938483837</v>
      </c>
      <c r="BO140" s="180">
        <f t="shared" si="36"/>
        <v>470.86762885553958</v>
      </c>
      <c r="BP140" s="180">
        <f t="shared" si="37"/>
        <v>130.10463157033243</v>
      </c>
      <c r="BQ140" s="180">
        <f t="shared" si="38"/>
        <v>0</v>
      </c>
      <c r="BR140" s="180">
        <f t="shared" si="39"/>
        <v>0</v>
      </c>
      <c r="BS140" s="180">
        <f t="shared" si="40"/>
        <v>0</v>
      </c>
      <c r="BT140" s="180">
        <f t="shared" si="41"/>
        <v>0</v>
      </c>
      <c r="BV140" s="214">
        <f t="shared" si="68"/>
        <v>42685</v>
      </c>
      <c r="BW140" s="175" t="str">
        <f t="shared" si="69"/>
        <v>Nov</v>
      </c>
      <c r="BX140" s="175">
        <f t="shared" si="70"/>
        <v>2016</v>
      </c>
      <c r="BY140" s="176">
        <f t="shared" si="84"/>
        <v>218.62758375982119</v>
      </c>
      <c r="BZ140" s="176">
        <f t="shared" si="85"/>
        <v>274.53152382408183</v>
      </c>
      <c r="CA140" s="176">
        <f t="shared" si="86"/>
        <v>113.77400248575205</v>
      </c>
      <c r="CB140" s="176">
        <f t="shared" si="87"/>
        <v>23.934938666325397</v>
      </c>
      <c r="CC140" s="176">
        <f t="shared" si="88"/>
        <v>464.44004710606697</v>
      </c>
      <c r="CD140" s="176">
        <f t="shared" si="89"/>
        <v>0</v>
      </c>
      <c r="CE140" s="176">
        <f t="shared" si="90"/>
        <v>0</v>
      </c>
      <c r="CF140" s="176">
        <f t="shared" si="91"/>
        <v>2984.3408474926241</v>
      </c>
      <c r="CG140" s="176">
        <f t="shared" si="92"/>
        <v>2245.8296849967915</v>
      </c>
      <c r="CH140" s="176">
        <f t="shared" si="93"/>
        <v>0</v>
      </c>
      <c r="CI140" s="176">
        <f t="shared" si="94"/>
        <v>84.402288230168907</v>
      </c>
      <c r="CJ140" s="176">
        <f t="shared" si="95"/>
        <v>90.288391750533336</v>
      </c>
      <c r="CK140" s="176">
        <f t="shared" si="96"/>
        <v>17.467500457320007</v>
      </c>
      <c r="CL140" s="176">
        <f t="shared" si="97"/>
        <v>68.684770938483837</v>
      </c>
      <c r="CM140" s="176">
        <f t="shared" si="98"/>
        <v>470.86762885553958</v>
      </c>
      <c r="CN140" s="176">
        <f t="shared" si="99"/>
        <v>130.10463157033246</v>
      </c>
      <c r="CO140" s="176">
        <f t="shared" si="100"/>
        <v>0</v>
      </c>
      <c r="CP140" s="176">
        <f t="shared" si="101"/>
        <v>0</v>
      </c>
      <c r="CQ140" s="176">
        <f t="shared" si="102"/>
        <v>0</v>
      </c>
      <c r="CR140" s="215">
        <f t="shared" si="103"/>
        <v>0</v>
      </c>
    </row>
    <row r="141" spans="2:96" outlineLevel="1" x14ac:dyDescent="0.25">
      <c r="B141" s="197">
        <f t="shared" si="62"/>
        <v>42686</v>
      </c>
      <c r="C141" s="108">
        <f t="shared" si="72"/>
        <v>2016</v>
      </c>
      <c r="D141" s="109" t="str">
        <f t="shared" si="73"/>
        <v>Nov</v>
      </c>
      <c r="E141" s="109">
        <f t="shared" si="74"/>
        <v>2</v>
      </c>
      <c r="F141" s="109">
        <f t="shared" si="65"/>
        <v>46</v>
      </c>
      <c r="G141" s="110">
        <f t="shared" si="71"/>
        <v>42686</v>
      </c>
      <c r="H141" s="109" t="str">
        <f t="shared" si="75"/>
        <v>Sat</v>
      </c>
      <c r="I141" s="139">
        <f>IFERROR(IF($I$69="DOW",IF($E141=5,(((SUMPRODUCT(($H$72:$H$95=$D141)*($G$72:$G$95=$C141)*(I$72:I$95))*(SUMPRODUCT(($H$15:$H$21=$H141)*(I$15:I$21)))))),(((SUMPRODUCT(($H$72:$H$95=$D141)*($G$72:$G$95=$C141)*(I$72:I$95)))-(SUMIFS(I$99:I$426,$C$99:$C$426,$C141,$D$99:$D$426,$D141,$E$99:$E$426,5)))*SUMPRODUCT(($H$9:$H$12=$E141)*(I$9:I$12)))*SUMPRODUCT(($H$24:$H$30=$H141)*(I$24:I$30))),VLOOKUP($E141&amp;$H141,$H$33:I$67,I$70,0)/SUM(I$33:I$60,IF(DAY(EOMONTH($G141,0))&lt;29,0,VLOOKUP(5&amp;TEXT(DATE(YEAR($G141),MONTH($G141),29),"ddd"),$H$33:I$67,I$70,0)),IF(DAY(EOMONTH($G141,0))&lt;30,0,VLOOKUP(5&amp;TEXT(DATE(YEAR($G141),MONTH($G141),30),"ddd"),$H$33:I$67,I$70,0)),IF(DAY(EOMONTH($G141,0))&lt;31,0,VLOOKUP(5&amp;TEXT(DATE(YEAR($G141),MONTH($G141),31),"ddd"),$H$33:I$67,I$70,0)))*SUMPRODUCT(($H$72:$H$95=$D141)*($G$72:$G$95=$C141)*(I$72:I$95))),"")</f>
        <v>194.24223077265646</v>
      </c>
      <c r="J141" s="139">
        <f>IFERROR(IF($I$69="DOW",IF($E141=5,(((SUMPRODUCT(($H$72:$H$95=$D141)*($G$72:$G$95=$C141)*(J$72:J$95))*(SUMPRODUCT(($H$15:$H$21=$H141)*(J$15:J$21)))))),(((SUMPRODUCT(($H$72:$H$95=$D141)*($G$72:$G$95=$C141)*(J$72:J$95)))-(SUMIFS(J$99:J$426,$C$99:$C$426,$C141,$D$99:$D$426,$D141,$E$99:$E$426,5)))*SUMPRODUCT(($H$9:$H$12=$E141)*(J$9:J$12)))*SUMPRODUCT(($H$24:$H$30=$H141)*(J$24:J$30))),VLOOKUP($E141&amp;$H141,$H$33:J$67,J$70,0)/SUM(J$33:J$60,IF(DAY(EOMONTH($G141,0))&lt;29,0,VLOOKUP(5&amp;TEXT(DATE(YEAR($G141),MONTH($G141),29),"ddd"),$H$33:J$67,J$70,0)),IF(DAY(EOMONTH($G141,0))&lt;30,0,VLOOKUP(5&amp;TEXT(DATE(YEAR($G141),MONTH($G141),30),"ddd"),$H$33:J$67,J$70,0)),IF(DAY(EOMONTH($G141,0))&lt;31,0,VLOOKUP(5&amp;TEXT(DATE(YEAR($G141),MONTH($G141),31),"ddd"),$H$33:J$67,J$70,0)))*SUMPRODUCT(($H$72:$H$95=$D141)*($G$72:$G$95=$C141)*(J$72:J$95))),"")</f>
        <v>232.40999317481143</v>
      </c>
      <c r="K141" s="139">
        <f>IFERROR(IF($I$69="DOW",IF($E141=5,(((SUMPRODUCT(($H$72:$H$95=$D141)*($G$72:$G$95=$C141)*(K$72:K$95))*(SUMPRODUCT(($H$15:$H$21=$H141)*(K$15:K$21)))))),(((SUMPRODUCT(($H$72:$H$95=$D141)*($G$72:$G$95=$C141)*(K$72:K$95)))-(SUMIFS(K$99:K$426,$C$99:$C$426,$C141,$D$99:$D$426,$D141,$E$99:$E$426,5)))*SUMPRODUCT(($H$9:$H$12=$E141)*(K$9:K$12)))*SUMPRODUCT(($H$24:$H$30=$H141)*(K$24:K$30))),VLOOKUP($E141&amp;$H141,$H$33:K$67,K$70,0)/SUM(K$33:K$60,IF(DAY(EOMONTH($G141,0))&lt;29,0,VLOOKUP(5&amp;TEXT(DATE(YEAR($G141),MONTH($G141),29),"ddd"),$H$33:K$67,K$70,0)),IF(DAY(EOMONTH($G141,0))&lt;30,0,VLOOKUP(5&amp;TEXT(DATE(YEAR($G141),MONTH($G141),30),"ddd"),$H$33:K$67,K$70,0)),IF(DAY(EOMONTH($G141,0))&lt;31,0,VLOOKUP(5&amp;TEXT(DATE(YEAR($G141),MONTH($G141),31),"ddd"),$H$33:K$67,K$70,0)))*SUMPRODUCT(($H$72:$H$95=$D141)*($G$72:$G$95=$C141)*(K$72:K$95))),"")</f>
        <v>129.25712304376592</v>
      </c>
      <c r="L141" s="139">
        <f>IFERROR(IF($I$69="DOW",IF($E141=5,(((SUMPRODUCT(($H$72:$H$95=$D141)*($G$72:$G$95=$C141)*(L$72:L$95))*(SUMPRODUCT(($H$15:$H$21=$H141)*(L$15:L$21)))))),(((SUMPRODUCT(($H$72:$H$95=$D141)*($G$72:$G$95=$C141)*(L$72:L$95)))-(SUMIFS(L$99:L$426,$C$99:$C$426,$C141,$D$99:$D$426,$D141,$E$99:$E$426,5)))*SUMPRODUCT(($H$9:$H$12=$E141)*(L$9:L$12)))*SUMPRODUCT(($H$24:$H$30=$H141)*(L$24:L$30))),VLOOKUP($E141&amp;$H141,$H$33:L$67,L$70,0)/SUM(L$33:L$60,IF(DAY(EOMONTH($G141,0))&lt;29,0,VLOOKUP(5&amp;TEXT(DATE(YEAR($G141),MONTH($G141),29),"ddd"),$H$33:L$67,L$70,0)),IF(DAY(EOMONTH($G141,0))&lt;30,0,VLOOKUP(5&amp;TEXT(DATE(YEAR($G141),MONTH($G141),30),"ddd"),$H$33:L$67,L$70,0)),IF(DAY(EOMONTH($G141,0))&lt;31,0,VLOOKUP(5&amp;TEXT(DATE(YEAR($G141),MONTH($G141),31),"ddd"),$H$33:L$67,L$70,0)))*SUMPRODUCT(($H$72:$H$95=$D141)*($G$72:$G$95=$C141)*(L$72:L$95))),"")</f>
        <v>22.26249896097535</v>
      </c>
      <c r="M141" s="139">
        <f>IFERROR(IF($I$69="DOW",IF($E141=5,(((SUMPRODUCT(($H$72:$H$95=$D141)*($G$72:$G$95=$C141)*(M$72:M$95))*(SUMPRODUCT(($H$15:$H$21=$H141)*(M$15:M$21)))))),(((SUMPRODUCT(($H$72:$H$95=$D141)*($G$72:$G$95=$C141)*(M$72:M$95)))-(SUMIFS(M$99:M$426,$C$99:$C$426,$C141,$D$99:$D$426,$D141,$E$99:$E$426,5)))*SUMPRODUCT(($H$9:$H$12=$E141)*(M$9:M$12)))*SUMPRODUCT(($H$24:$H$30=$H141)*(M$24:M$30))),VLOOKUP($E141&amp;$H141,$H$33:M$67,M$70,0)/SUM(M$33:M$60,IF(DAY(EOMONTH($G141,0))&lt;29,0,VLOOKUP(5&amp;TEXT(DATE(YEAR($G141),MONTH($G141),29),"ddd"),$H$33:M$67,M$70,0)),IF(DAY(EOMONTH($G141,0))&lt;30,0,VLOOKUP(5&amp;TEXT(DATE(YEAR($G141),MONTH($G141),30),"ddd"),$H$33:M$67,M$70,0)),IF(DAY(EOMONTH($G141,0))&lt;31,0,VLOOKUP(5&amp;TEXT(DATE(YEAR($G141),MONTH($G141),31),"ddd"),$H$33:M$67,M$70,0)))*SUMPRODUCT(($H$72:$H$95=$D141)*($G$72:$G$95=$C141)*(M$72:M$95))),"")</f>
        <v>345.72472265108172</v>
      </c>
      <c r="N141" s="139">
        <f>IFERROR(IF($I$69="DOW",IF($E141=5,(((SUMPRODUCT(($H$72:$H$95=$D141)*($G$72:$G$95=$C141)*(N$72:N$95))*(SUMPRODUCT(($H$15:$H$21=$H141)*(N$15:N$21)))))),(((SUMPRODUCT(($H$72:$H$95=$D141)*($G$72:$G$95=$C141)*(N$72:N$95)))-(SUMIFS(N$99:N$426,$C$99:$C$426,$C141,$D$99:$D$426,$D141,$E$99:$E$426,5)))*SUMPRODUCT(($H$9:$H$12=$E141)*(N$9:N$12)))*SUMPRODUCT(($H$24:$H$30=$H141)*(N$24:N$30))),VLOOKUP($E141&amp;$H141,$H$33:N$67,N$70,0)/SUM(N$33:N$60,IF(DAY(EOMONTH($G141,0))&lt;29,0,VLOOKUP(5&amp;TEXT(DATE(YEAR($G141),MONTH($G141),29),"ddd"),$H$33:N$67,N$70,0)),IF(DAY(EOMONTH($G141,0))&lt;30,0,VLOOKUP(5&amp;TEXT(DATE(YEAR($G141),MONTH($G141),30),"ddd"),$H$33:N$67,N$70,0)),IF(DAY(EOMONTH($G141,0))&lt;31,0,VLOOKUP(5&amp;TEXT(DATE(YEAR($G141),MONTH($G141),31),"ddd"),$H$33:N$67,N$70,0)))*SUMPRODUCT(($H$72:$H$95=$D141)*($G$72:$G$95=$C141)*(N$72:N$95))),"")</f>
        <v>0</v>
      </c>
      <c r="O141" s="139">
        <f>IFERROR(IF($I$69="DOW",IF($E141=5,(((SUMPRODUCT(($H$72:$H$95=$D141)*($G$72:$G$95=$C141)*(O$72:O$95))*(SUMPRODUCT(($H$15:$H$21=$H141)*(O$15:O$21)))))),(((SUMPRODUCT(($H$72:$H$95=$D141)*($G$72:$G$95=$C141)*(O$72:O$95)))-(SUMIFS(O$99:O$426,$C$99:$C$426,$C141,$D$99:$D$426,$D141,$E$99:$E$426,5)))*SUMPRODUCT(($H$9:$H$12=$E141)*(O$9:O$12)))*SUMPRODUCT(($H$24:$H$30=$H141)*(O$24:O$30))),VLOOKUP($E141&amp;$H141,$H$33:O$67,O$70,0)/SUM(O$33:O$60,IF(DAY(EOMONTH($G141,0))&lt;29,0,VLOOKUP(5&amp;TEXT(DATE(YEAR($G141),MONTH($G141),29),"ddd"),$H$33:O$67,O$70,0)),IF(DAY(EOMONTH($G141,0))&lt;30,0,VLOOKUP(5&amp;TEXT(DATE(YEAR($G141),MONTH($G141),30),"ddd"),$H$33:O$67,O$70,0)),IF(DAY(EOMONTH($G141,0))&lt;31,0,VLOOKUP(5&amp;TEXT(DATE(YEAR($G141),MONTH($G141),31),"ddd"),$H$33:O$67,O$70,0)))*SUMPRODUCT(($H$72:$H$95=$D141)*($G$72:$G$95=$C141)*(O$72:O$95))),"")</f>
        <v>0</v>
      </c>
      <c r="P141" s="139">
        <f>IFERROR(IF($I$69="DOW",IF($E141=5,(((SUMPRODUCT(($H$72:$H$95=$D141)*($G$72:$G$95=$C141)*(P$72:P$95))*(SUMPRODUCT(($H$15:$H$21=$H141)*(P$15:P$21)))))),(((SUMPRODUCT(($H$72:$H$95=$D141)*($G$72:$G$95=$C141)*(P$72:P$95)))-(SUMIFS(P$99:P$426,$C$99:$C$426,$C141,$D$99:$D$426,$D141,$E$99:$E$426,5)))*SUMPRODUCT(($H$9:$H$12=$E141)*(P$9:P$12)))*SUMPRODUCT(($H$24:$H$30=$H141)*(P$24:P$30))),VLOOKUP($E141&amp;$H141,$H$33:P$67,P$70,0)/SUM(P$33:P$60,IF(DAY(EOMONTH($G141,0))&lt;29,0,VLOOKUP(5&amp;TEXT(DATE(YEAR($G141),MONTH($G141),29),"ddd"),$H$33:P$67,P$70,0)),IF(DAY(EOMONTH($G141,0))&lt;30,0,VLOOKUP(5&amp;TEXT(DATE(YEAR($G141),MONTH($G141),30),"ddd"),$H$33:P$67,P$70,0)),IF(DAY(EOMONTH($G141,0))&lt;31,0,VLOOKUP(5&amp;TEXT(DATE(YEAR($G141),MONTH($G141),31),"ddd"),$H$33:P$67,P$70,0)))*SUMPRODUCT(($H$72:$H$95=$D141)*($G$72:$G$95=$C141)*(P$72:P$95))),"")</f>
        <v>2036.1942596111007</v>
      </c>
      <c r="Q141" s="139">
        <f>IFERROR(IF($I$69="DOW",IF($E141=5,(((SUMPRODUCT(($H$72:$H$95=$D141)*($G$72:$G$95=$C141)*(Q$72:Q$95))*(SUMPRODUCT(($H$15:$H$21=$H141)*(Q$15:Q$21)))))),(((SUMPRODUCT(($H$72:$H$95=$D141)*($G$72:$G$95=$C141)*(Q$72:Q$95)))-(SUMIFS(Q$99:Q$426,$C$99:$C$426,$C141,$D$99:$D$426,$D141,$E$99:$E$426,5)))*SUMPRODUCT(($H$9:$H$12=$E141)*(Q$9:Q$12)))*SUMPRODUCT(($H$24:$H$30=$H141)*(Q$24:Q$30))),VLOOKUP($E141&amp;$H141,$H$33:Q$67,Q$70,0)/SUM(Q$33:Q$60,IF(DAY(EOMONTH($G141,0))&lt;29,0,VLOOKUP(5&amp;TEXT(DATE(YEAR($G141),MONTH($G141),29),"ddd"),$H$33:Q$67,Q$70,0)),IF(DAY(EOMONTH($G141,0))&lt;30,0,VLOOKUP(5&amp;TEXT(DATE(YEAR($G141),MONTH($G141),30),"ddd"),$H$33:Q$67,Q$70,0)),IF(DAY(EOMONTH($G141,0))&lt;31,0,VLOOKUP(5&amp;TEXT(DATE(YEAR($G141),MONTH($G141),31),"ddd"),$H$33:Q$67,Q$70,0)))*SUMPRODUCT(($H$72:$H$95=$D141)*($G$72:$G$95=$C141)*(Q$72:Q$95))),"")</f>
        <v>1853.8599514710779</v>
      </c>
      <c r="R141" s="139">
        <f>IFERROR(IF($I$69="DOW",IF($E141=5,(((SUMPRODUCT(($H$72:$H$95=$D141)*($G$72:$G$95=$C141)*(R$72:R$95))*(SUMPRODUCT(($H$15:$H$21=$H141)*(R$15:R$21)))))),(((SUMPRODUCT(($H$72:$H$95=$D141)*($G$72:$G$95=$C141)*(R$72:R$95)))-(SUMIFS(R$99:R$426,$C$99:$C$426,$C141,$D$99:$D$426,$D141,$E$99:$E$426,5)))*SUMPRODUCT(($H$9:$H$12=$E141)*(R$9:R$12)))*SUMPRODUCT(($H$24:$H$30=$H141)*(R$24:R$30))),VLOOKUP($E141&amp;$H141,$H$33:R$67,R$70,0)/SUM(R$33:R$60,IF(DAY(EOMONTH($G141,0))&lt;29,0,VLOOKUP(5&amp;TEXT(DATE(YEAR($G141),MONTH($G141),29),"ddd"),$H$33:R$67,R$70,0)),IF(DAY(EOMONTH($G141,0))&lt;30,0,VLOOKUP(5&amp;TEXT(DATE(YEAR($G141),MONTH($G141),30),"ddd"),$H$33:R$67,R$70,0)),IF(DAY(EOMONTH($G141,0))&lt;31,0,VLOOKUP(5&amp;TEXT(DATE(YEAR($G141),MONTH($G141),31),"ddd"),$H$33:R$67,R$70,0)))*SUMPRODUCT(($H$72:$H$95=$D141)*($G$72:$G$95=$C141)*(R$72:R$95))),"")</f>
        <v>0</v>
      </c>
      <c r="S141" s="139">
        <f>IFERROR(IF($I$69="DOW",IF($E141=5,(((SUMPRODUCT(($H$72:$H$95=$D141)*($G$72:$G$95=$C141)*(S$72:S$95))*(SUMPRODUCT(($H$15:$H$21=$H141)*(S$15:S$21)))))),(((SUMPRODUCT(($H$72:$H$95=$D141)*($G$72:$G$95=$C141)*(S$72:S$95)))-(SUMIFS(S$99:S$426,$C$99:$C$426,$C141,$D$99:$D$426,$D141,$E$99:$E$426,5)))*SUMPRODUCT(($H$9:$H$12=$E141)*(S$9:S$12)))*SUMPRODUCT(($H$24:$H$30=$H141)*(S$24:S$30))),VLOOKUP($E141&amp;$H141,$H$33:S$67,S$70,0)/SUM(S$33:S$60,IF(DAY(EOMONTH($G141,0))&lt;29,0,VLOOKUP(5&amp;TEXT(DATE(YEAR($G141),MONTH($G141),29),"ddd"),$H$33:S$67,S$70,0)),IF(DAY(EOMONTH($G141,0))&lt;30,0,VLOOKUP(5&amp;TEXT(DATE(YEAR($G141),MONTH($G141),30),"ddd"),$H$33:S$67,S$70,0)),IF(DAY(EOMONTH($G141,0))&lt;31,0,VLOOKUP(5&amp;TEXT(DATE(YEAR($G141),MONTH($G141),31),"ddd"),$H$33:S$67,S$70,0)))*SUMPRODUCT(($H$72:$H$95=$D141)*($G$72:$G$95=$C141)*(S$72:S$95))),"")</f>
        <v>68.864025830667472</v>
      </c>
      <c r="T141" s="139">
        <f>IFERROR(IF($I$69="DOW",IF($E141=5,(((SUMPRODUCT(($H$72:$H$95=$D141)*($G$72:$G$95=$C141)*(T$72:T$95))*(SUMPRODUCT(($H$15:$H$21=$H141)*(T$15:T$21)))))),(((SUMPRODUCT(($H$72:$H$95=$D141)*($G$72:$G$95=$C141)*(T$72:T$95)))-(SUMIFS(T$99:T$426,$C$99:$C$426,$C141,$D$99:$D$426,$D141,$E$99:$E$426,5)))*SUMPRODUCT(($H$9:$H$12=$E141)*(T$9:T$12)))*SUMPRODUCT(($H$24:$H$30=$H141)*(T$24:T$30))),VLOOKUP($E141&amp;$H141,$H$33:T$67,T$70,0)/SUM(T$33:T$60,IF(DAY(EOMONTH($G141,0))&lt;29,0,VLOOKUP(5&amp;TEXT(DATE(YEAR($G141),MONTH($G141),29),"ddd"),$H$33:T$67,T$70,0)),IF(DAY(EOMONTH($G141,0))&lt;30,0,VLOOKUP(5&amp;TEXT(DATE(YEAR($G141),MONTH($G141),30),"ddd"),$H$33:T$67,T$70,0)),IF(DAY(EOMONTH($G141,0))&lt;31,0,VLOOKUP(5&amp;TEXT(DATE(YEAR($G141),MONTH($G141),31),"ddd"),$H$33:T$67,T$70,0)))*SUMPRODUCT(($H$72:$H$95=$D141)*($G$72:$G$95=$C141)*(T$72:T$95))),"")</f>
        <v>92.055257837690476</v>
      </c>
      <c r="U141" s="139">
        <f>IFERROR(IF($I$69="DOW",IF($E141=5,(((SUMPRODUCT(($H$72:$H$95=$D141)*($G$72:$G$95=$C141)*(U$72:U$95))*(SUMPRODUCT(($H$15:$H$21=$H141)*(U$15:U$21)))))),(((SUMPRODUCT(($H$72:$H$95=$D141)*($G$72:$G$95=$C141)*(U$72:U$95)))-(SUMIFS(U$99:U$426,$C$99:$C$426,$C141,$D$99:$D$426,$D141,$E$99:$E$426,5)))*SUMPRODUCT(($H$9:$H$12=$E141)*(U$9:U$12)))*SUMPRODUCT(($H$24:$H$30=$H141)*(U$24:U$30))),VLOOKUP($E141&amp;$H141,$H$33:U$67,U$70,0)/SUM(U$33:U$60,IF(DAY(EOMONTH($G141,0))&lt;29,0,VLOOKUP(5&amp;TEXT(DATE(YEAR($G141),MONTH($G141),29),"ddd"),$H$33:U$67,U$70,0)),IF(DAY(EOMONTH($G141,0))&lt;30,0,VLOOKUP(5&amp;TEXT(DATE(YEAR($G141),MONTH($G141),30),"ddd"),$H$33:U$67,U$70,0)),IF(DAY(EOMONTH($G141,0))&lt;31,0,VLOOKUP(5&amp;TEXT(DATE(YEAR($G141),MONTH($G141),31),"ddd"),$H$33:U$67,U$70,0)))*SUMPRODUCT(($H$72:$H$95=$D141)*($G$72:$G$95=$C141)*(U$72:U$95))),"")</f>
        <v>0</v>
      </c>
      <c r="V141" s="139">
        <f>IFERROR(IF($I$69="DOW",IF($E141=5,(((SUMPRODUCT(($H$72:$H$95=$D141)*($G$72:$G$95=$C141)*(V$72:V$95))*(SUMPRODUCT(($H$15:$H$21=$H141)*(V$15:V$21)))))),(((SUMPRODUCT(($H$72:$H$95=$D141)*($G$72:$G$95=$C141)*(V$72:V$95)))-(SUMIFS(V$99:V$426,$C$99:$C$426,$C141,$D$99:$D$426,$D141,$E$99:$E$426,5)))*SUMPRODUCT(($H$9:$H$12=$E141)*(V$9:V$12)))*SUMPRODUCT(($H$24:$H$30=$H141)*(V$24:V$30))),VLOOKUP($E141&amp;$H141,$H$33:V$67,V$70,0)/SUM(V$33:V$60,IF(DAY(EOMONTH($G141,0))&lt;29,0,VLOOKUP(5&amp;TEXT(DATE(YEAR($G141),MONTH($G141),29),"ddd"),$H$33:V$67,V$70,0)),IF(DAY(EOMONTH($G141,0))&lt;30,0,VLOOKUP(5&amp;TEXT(DATE(YEAR($G141),MONTH($G141),30),"ddd"),$H$33:V$67,V$70,0)),IF(DAY(EOMONTH($G141,0))&lt;31,0,VLOOKUP(5&amp;TEXT(DATE(YEAR($G141),MONTH($G141),31),"ddd"),$H$33:V$67,V$70,0)))*SUMPRODUCT(($H$72:$H$95=$D141)*($G$72:$G$95=$C141)*(V$72:V$95))),"")</f>
        <v>0</v>
      </c>
      <c r="W141" s="139">
        <f>IFERROR(IF($I$69="DOW",IF($E141=5,(((SUMPRODUCT(($H$72:$H$95=$D141)*($G$72:$G$95=$C141)*(W$72:W$95))*(SUMPRODUCT(($H$15:$H$21=$H141)*(W$15:W$21)))))),(((SUMPRODUCT(($H$72:$H$95=$D141)*($G$72:$G$95=$C141)*(W$72:W$95)))-(SUMIFS(W$99:W$426,$C$99:$C$426,$C141,$D$99:$D$426,$D141,$E$99:$E$426,5)))*SUMPRODUCT(($H$9:$H$12=$E141)*(W$9:W$12)))*SUMPRODUCT(($H$24:$H$30=$H141)*(W$24:W$30))),VLOOKUP($E141&amp;$H141,$H$33:W$67,W$70,0)/SUM(W$33:W$60,IF(DAY(EOMONTH($G141,0))&lt;29,0,VLOOKUP(5&amp;TEXT(DATE(YEAR($G141),MONTH($G141),29),"ddd"),$H$33:W$67,W$70,0)),IF(DAY(EOMONTH($G141,0))&lt;30,0,VLOOKUP(5&amp;TEXT(DATE(YEAR($G141),MONTH($G141),30),"ddd"),$H$33:W$67,W$70,0)),IF(DAY(EOMONTH($G141,0))&lt;31,0,VLOOKUP(5&amp;TEXT(DATE(YEAR($G141),MONTH($G141),31),"ddd"),$H$33:W$67,W$70,0)))*SUMPRODUCT(($H$72:$H$95=$D141)*($G$72:$G$95=$C141)*(W$72:W$95))),"")</f>
        <v>122.73850351350175</v>
      </c>
      <c r="X141" s="139">
        <f>IFERROR(IF($I$69="DOW",IF($E141=5,(((SUMPRODUCT(($H$72:$H$95=$D141)*($G$72:$G$95=$C141)*(X$72:X$95))*(SUMPRODUCT(($H$15:$H$21=$H141)*(X$15:X$21)))))),(((SUMPRODUCT(($H$72:$H$95=$D141)*($G$72:$G$95=$C141)*(X$72:X$95)))-(SUMIFS(X$99:X$426,$C$99:$C$426,$C141,$D$99:$D$426,$D141,$E$99:$E$426,5)))*SUMPRODUCT(($H$9:$H$12=$E141)*(X$9:X$12)))*SUMPRODUCT(($H$24:$H$30=$H141)*(X$24:X$30))),VLOOKUP($E141&amp;$H141,$H$33:X$67,X$70,0)/SUM(X$33:X$60,IF(DAY(EOMONTH($G141,0))&lt;29,0,VLOOKUP(5&amp;TEXT(DATE(YEAR($G141),MONTH($G141),29),"ddd"),$H$33:X$67,X$70,0)),IF(DAY(EOMONTH($G141,0))&lt;30,0,VLOOKUP(5&amp;TEXT(DATE(YEAR($G141),MONTH($G141),30),"ddd"),$H$33:X$67,X$70,0)),IF(DAY(EOMONTH($G141,0))&lt;31,0,VLOOKUP(5&amp;TEXT(DATE(YEAR($G141),MONTH($G141),31),"ddd"),$H$33:X$67,X$70,0)))*SUMPRODUCT(($H$72:$H$95=$D141)*($G$72:$G$95=$C141)*(X$72:X$95))),"")</f>
        <v>81.379994938721978</v>
      </c>
      <c r="Y141" s="139" t="str">
        <f>IFERROR(IF($I$69="DOW",IF($E141=5,(((SUMPRODUCT(($H$72:$H$95=$D141)*($G$72:$G$95=$C141)*(Y$72:Y$95))*(SUMPRODUCT(($H$15:$H$21=$H141)*(Y$15:Y$21)))))),(((SUMPRODUCT(($H$72:$H$95=$D141)*($G$72:$G$95=$C141)*(Y$72:Y$95)))-(SUMIFS(Y$99:Y$426,$C$99:$C$426,$C141,$D$99:$D$426,$D141,$E$99:$E$426,5)))*SUMPRODUCT(($H$9:$H$12=$E141)*(Y$9:Y$12)))*SUMPRODUCT(($H$24:$H$30=$H141)*(Y$24:Y$30))),VLOOKUP($E141&amp;$H141,$H$33:Y$67,Y$70,0)/SUM(Y$33:Y$60,IF(DAY(EOMONTH($G141,0))&lt;29,0,VLOOKUP(5&amp;TEXT(DATE(YEAR($G141),MONTH($G141),29),"ddd"),$H$33:Y$67,Y$70,0)),IF(DAY(EOMONTH($G141,0))&lt;30,0,VLOOKUP(5&amp;TEXT(DATE(YEAR($G141),MONTH($G141),30),"ddd"),$H$33:Y$67,Y$70,0)),IF(DAY(EOMONTH($G141,0))&lt;31,0,VLOOKUP(5&amp;TEXT(DATE(YEAR($G141),MONTH($G141),31),"ddd"),$H$33:Y$67,Y$70,0)))*SUMPRODUCT(($H$72:$H$95=$D141)*($G$72:$G$95=$C141)*(Y$72:Y$95))),"")</f>
        <v/>
      </c>
      <c r="Z141" s="139" t="str">
        <f>IFERROR(IF($I$69="DOW",IF($E141=5,(((SUMPRODUCT(($H$72:$H$95=$D141)*($G$72:$G$95=$C141)*(Z$72:Z$95))*(SUMPRODUCT(($H$15:$H$21=$H141)*(Z$15:Z$21)))))),(((SUMPRODUCT(($H$72:$H$95=$D141)*($G$72:$G$95=$C141)*(Z$72:Z$95)))-(SUMIFS(Z$99:Z$426,$C$99:$C$426,$C141,$D$99:$D$426,$D141,$E$99:$E$426,5)))*SUMPRODUCT(($H$9:$H$12=$E141)*(Z$9:Z$12)))*SUMPRODUCT(($H$24:$H$30=$H141)*(Z$24:Z$30))),VLOOKUP($E141&amp;$H141,$H$33:Z$67,Z$70,0)/SUM(Z$33:Z$60,IF(DAY(EOMONTH($G141,0))&lt;29,0,VLOOKUP(5&amp;TEXT(DATE(YEAR($G141),MONTH($G141),29),"ddd"),$H$33:Z$67,Z$70,0)),IF(DAY(EOMONTH($G141,0))&lt;30,0,VLOOKUP(5&amp;TEXT(DATE(YEAR($G141),MONTH($G141),30),"ddd"),$H$33:Z$67,Z$70,0)),IF(DAY(EOMONTH($G141,0))&lt;31,0,VLOOKUP(5&amp;TEXT(DATE(YEAR($G141),MONTH($G141),31),"ddd"),$H$33:Z$67,Z$70,0)))*SUMPRODUCT(($H$72:$H$95=$D141)*($G$72:$G$95=$C141)*(Z$72:Z$95))),"")</f>
        <v/>
      </c>
      <c r="AA141" s="139" t="str">
        <f>IFERROR(IF($I$69="DOW",IF($E141=5,(((SUMPRODUCT(($H$72:$H$95=$D141)*($G$72:$G$95=$C141)*(AA$72:AA$95))*(SUMPRODUCT(($H$15:$H$21=$H141)*(AA$15:AA$21)))))),(((SUMPRODUCT(($H$72:$H$95=$D141)*($G$72:$G$95=$C141)*(AA$72:AA$95)))-(SUMIFS(AA$99:AA$426,$C$99:$C$426,$C141,$D$99:$D$426,$D141,$E$99:$E$426,5)))*SUMPRODUCT(($H$9:$H$12=$E141)*(AA$9:AA$12)))*SUMPRODUCT(($H$24:$H$30=$H141)*(AA$24:AA$30))),VLOOKUP($E141&amp;$H141,$H$33:AA$67,AA$70,0)/SUM(AA$33:AA$60,IF(DAY(EOMONTH($G141,0))&lt;29,0,VLOOKUP(5&amp;TEXT(DATE(YEAR($G141),MONTH($G141),29),"ddd"),$H$33:AA$67,AA$70,0)),IF(DAY(EOMONTH($G141,0))&lt;30,0,VLOOKUP(5&amp;TEXT(DATE(YEAR($G141),MONTH($G141),30),"ddd"),$H$33:AA$67,AA$70,0)),IF(DAY(EOMONTH($G141,0))&lt;31,0,VLOOKUP(5&amp;TEXT(DATE(YEAR($G141),MONTH($G141),31),"ddd"),$H$33:AA$67,AA$70,0)))*SUMPRODUCT(($H$72:$H$95=$D141)*($G$72:$G$95=$C141)*(AA$72:AA$95))),"")</f>
        <v/>
      </c>
      <c r="AB141" s="139" t="str">
        <f>IFERROR(IF($I$69="DOW",IF($E141=5,(((SUMPRODUCT(($H$72:$H$95=$D141)*($G$72:$G$95=$C141)*(AB$72:AB$95))*(SUMPRODUCT(($H$15:$H$21=$H141)*(AB$15:AB$21)))))),(((SUMPRODUCT(($H$72:$H$95=$D141)*($G$72:$G$95=$C141)*(AB$72:AB$95)))-(SUMIFS(AB$99:AB$426,$C$99:$C$426,$C141,$D$99:$D$426,$D141,$E$99:$E$426,5)))*SUMPRODUCT(($H$9:$H$12=$E141)*(AB$9:AB$12)))*SUMPRODUCT(($H$24:$H$30=$H141)*(AB$24:AB$30))),VLOOKUP($E141&amp;$H141,$H$33:AB$67,AB$70,0)/SUM(AB$33:AB$60,IF(DAY(EOMONTH($G141,0))&lt;29,0,VLOOKUP(5&amp;TEXT(DATE(YEAR($G141),MONTH($G141),29),"ddd"),$H$33:AB$67,AB$70,0)),IF(DAY(EOMONTH($G141,0))&lt;30,0,VLOOKUP(5&amp;TEXT(DATE(YEAR($G141),MONTH($G141),30),"ddd"),$H$33:AB$67,AB$70,0)),IF(DAY(EOMONTH($G141,0))&lt;31,0,VLOOKUP(5&amp;TEXT(DATE(YEAR($G141),MONTH($G141),31),"ddd"),$H$33:AB$67,AB$70,0)))*SUMPRODUCT(($H$72:$H$95=$D141)*($G$72:$G$95=$C141)*(AB$72:AB$95))),"")</f>
        <v/>
      </c>
      <c r="AC141" s="236"/>
      <c r="AE141" s="205"/>
      <c r="AF141" s="139"/>
      <c r="AG141" s="139"/>
      <c r="AH141" s="139"/>
      <c r="AI141" s="139"/>
      <c r="AJ141" s="139"/>
      <c r="AK141" s="139"/>
      <c r="AL141" s="139"/>
      <c r="AM141" s="139"/>
      <c r="AN141" s="139"/>
      <c r="AO141" s="139"/>
      <c r="AP141" s="139"/>
      <c r="AQ141" s="139"/>
      <c r="AR141" s="139"/>
      <c r="AS141" s="139"/>
      <c r="AT141" s="139"/>
      <c r="AU141" s="139"/>
      <c r="AV141" s="139"/>
      <c r="AW141" s="139"/>
      <c r="AX141" s="139"/>
      <c r="AY141" s="236"/>
      <c r="BA141" s="209">
        <f t="shared" si="76"/>
        <v>194.24223077265646</v>
      </c>
      <c r="BB141" s="180">
        <f t="shared" si="77"/>
        <v>232.40999317481143</v>
      </c>
      <c r="BC141" s="180">
        <f t="shared" si="78"/>
        <v>129.25712304376592</v>
      </c>
      <c r="BD141" s="180">
        <f t="shared" si="79"/>
        <v>22.26249896097535</v>
      </c>
      <c r="BE141" s="180">
        <f t="shared" si="80"/>
        <v>345.72472265108172</v>
      </c>
      <c r="BF141" s="180">
        <f t="shared" si="81"/>
        <v>0</v>
      </c>
      <c r="BG141" s="180">
        <f t="shared" si="82"/>
        <v>0</v>
      </c>
      <c r="BH141" s="180">
        <f t="shared" si="83"/>
        <v>2036.1942596111007</v>
      </c>
      <c r="BI141" s="180">
        <f t="shared" si="31"/>
        <v>1853.8599514710779</v>
      </c>
      <c r="BJ141" s="180">
        <f t="shared" si="67"/>
        <v>0</v>
      </c>
      <c r="BK141" s="180">
        <f t="shared" si="32"/>
        <v>68.864025830667472</v>
      </c>
      <c r="BL141" s="180">
        <f t="shared" si="33"/>
        <v>92.055257837690476</v>
      </c>
      <c r="BM141" s="180">
        <f t="shared" si="34"/>
        <v>0</v>
      </c>
      <c r="BN141" s="180">
        <f t="shared" si="35"/>
        <v>0</v>
      </c>
      <c r="BO141" s="180">
        <f t="shared" si="36"/>
        <v>122.73850351350175</v>
      </c>
      <c r="BP141" s="180">
        <f t="shared" si="37"/>
        <v>81.379994938721978</v>
      </c>
      <c r="BQ141" s="180">
        <f t="shared" si="38"/>
        <v>0</v>
      </c>
      <c r="BR141" s="180">
        <f t="shared" si="39"/>
        <v>0</v>
      </c>
      <c r="BS141" s="180">
        <f t="shared" si="40"/>
        <v>0</v>
      </c>
      <c r="BT141" s="180">
        <f t="shared" si="41"/>
        <v>0</v>
      </c>
      <c r="BV141" s="214">
        <f t="shared" si="68"/>
        <v>42686</v>
      </c>
      <c r="BW141" s="175" t="str">
        <f t="shared" si="69"/>
        <v>Nov</v>
      </c>
      <c r="BX141" s="175">
        <f t="shared" si="70"/>
        <v>2016</v>
      </c>
      <c r="BY141" s="176">
        <f t="shared" si="84"/>
        <v>194.24223077265643</v>
      </c>
      <c r="BZ141" s="176">
        <f t="shared" si="85"/>
        <v>232.40999317481132</v>
      </c>
      <c r="CA141" s="176">
        <f t="shared" si="86"/>
        <v>129.25712304376592</v>
      </c>
      <c r="CB141" s="176">
        <f t="shared" si="87"/>
        <v>22.262498960975346</v>
      </c>
      <c r="CC141" s="176">
        <f t="shared" si="88"/>
        <v>345.72472265108172</v>
      </c>
      <c r="CD141" s="176">
        <f t="shared" si="89"/>
        <v>0</v>
      </c>
      <c r="CE141" s="176">
        <f t="shared" si="90"/>
        <v>0</v>
      </c>
      <c r="CF141" s="176">
        <f t="shared" si="91"/>
        <v>2036.1942596111003</v>
      </c>
      <c r="CG141" s="176">
        <f t="shared" si="92"/>
        <v>1853.8599514710779</v>
      </c>
      <c r="CH141" s="176">
        <f t="shared" si="93"/>
        <v>0</v>
      </c>
      <c r="CI141" s="176">
        <f t="shared" si="94"/>
        <v>68.864025830667444</v>
      </c>
      <c r="CJ141" s="176">
        <f t="shared" si="95"/>
        <v>92.05525783769049</v>
      </c>
      <c r="CK141" s="176">
        <f t="shared" si="96"/>
        <v>0</v>
      </c>
      <c r="CL141" s="176">
        <f t="shared" si="97"/>
        <v>0</v>
      </c>
      <c r="CM141" s="176">
        <f t="shared" si="98"/>
        <v>122.73850351350178</v>
      </c>
      <c r="CN141" s="176">
        <f t="shared" si="99"/>
        <v>81.379994938721978</v>
      </c>
      <c r="CO141" s="176">
        <f t="shared" si="100"/>
        <v>0</v>
      </c>
      <c r="CP141" s="176">
        <f t="shared" si="101"/>
        <v>0</v>
      </c>
      <c r="CQ141" s="176">
        <f t="shared" si="102"/>
        <v>0</v>
      </c>
      <c r="CR141" s="215">
        <f t="shared" si="103"/>
        <v>0</v>
      </c>
    </row>
    <row r="142" spans="2:96" outlineLevel="1" x14ac:dyDescent="0.25">
      <c r="B142" s="197">
        <f t="shared" si="62"/>
        <v>42687</v>
      </c>
      <c r="C142" s="108">
        <f t="shared" si="72"/>
        <v>2016</v>
      </c>
      <c r="D142" s="109" t="str">
        <f t="shared" si="73"/>
        <v>Nov</v>
      </c>
      <c r="E142" s="109">
        <f t="shared" si="74"/>
        <v>2</v>
      </c>
      <c r="F142" s="109">
        <f t="shared" si="65"/>
        <v>47</v>
      </c>
      <c r="G142" s="110">
        <f t="shared" si="71"/>
        <v>42687</v>
      </c>
      <c r="H142" s="109" t="str">
        <f t="shared" si="75"/>
        <v>Sun</v>
      </c>
      <c r="I142" s="139">
        <f>IFERROR(IF($I$69="DOW",IF($E142=5,(((SUMPRODUCT(($H$72:$H$95=$D142)*($G$72:$G$95=$C142)*(I$72:I$95))*(SUMPRODUCT(($H$15:$H$21=$H142)*(I$15:I$21)))))),(((SUMPRODUCT(($H$72:$H$95=$D142)*($G$72:$G$95=$C142)*(I$72:I$95)))-(SUMIFS(I$99:I$426,$C$99:$C$426,$C142,$D$99:$D$426,$D142,$E$99:$E$426,5)))*SUMPRODUCT(($H$9:$H$12=$E142)*(I$9:I$12)))*SUMPRODUCT(($H$24:$H$30=$H142)*(I$24:I$30))),VLOOKUP($E142&amp;$H142,$H$33:I$67,I$70,0)/SUM(I$33:I$60,IF(DAY(EOMONTH($G142,0))&lt;29,0,VLOOKUP(5&amp;TEXT(DATE(YEAR($G142),MONTH($G142),29),"ddd"),$H$33:I$67,I$70,0)),IF(DAY(EOMONTH($G142,0))&lt;30,0,VLOOKUP(5&amp;TEXT(DATE(YEAR($G142),MONTH($G142),30),"ddd"),$H$33:I$67,I$70,0)),IF(DAY(EOMONTH($G142,0))&lt;31,0,VLOOKUP(5&amp;TEXT(DATE(YEAR($G142),MONTH($G142),31),"ddd"),$H$33:I$67,I$70,0)))*SUMPRODUCT(($H$72:$H$95=$D142)*($G$72:$G$95=$C142)*(I$72:I$95))),"")</f>
        <v>196.17630950273036</v>
      </c>
      <c r="J142" s="139">
        <f>IFERROR(IF($I$69="DOW",IF($E142=5,(((SUMPRODUCT(($H$72:$H$95=$D142)*($G$72:$G$95=$C142)*(J$72:J$95))*(SUMPRODUCT(($H$15:$H$21=$H142)*(J$15:J$21)))))),(((SUMPRODUCT(($H$72:$H$95=$D142)*($G$72:$G$95=$C142)*(J$72:J$95)))-(SUMIFS(J$99:J$426,$C$99:$C$426,$C142,$D$99:$D$426,$D142,$E$99:$E$426,5)))*SUMPRODUCT(($H$9:$H$12=$E142)*(J$9:J$12)))*SUMPRODUCT(($H$24:$H$30=$H142)*(J$24:J$30))),VLOOKUP($E142&amp;$H142,$H$33:J$67,J$70,0)/SUM(J$33:J$60,IF(DAY(EOMONTH($G142,0))&lt;29,0,VLOOKUP(5&amp;TEXT(DATE(YEAR($G142),MONTH($G142),29),"ddd"),$H$33:J$67,J$70,0)),IF(DAY(EOMONTH($G142,0))&lt;30,0,VLOOKUP(5&amp;TEXT(DATE(YEAR($G142),MONTH($G142),30),"ddd"),$H$33:J$67,J$70,0)),IF(DAY(EOMONTH($G142,0))&lt;31,0,VLOOKUP(5&amp;TEXT(DATE(YEAR($G142),MONTH($G142),31),"ddd"),$H$33:J$67,J$70,0)))*SUMPRODUCT(($H$72:$H$95=$D142)*($G$72:$G$95=$C142)*(J$72:J$95))),"")</f>
        <v>197.50019499201193</v>
      </c>
      <c r="K142" s="139">
        <f>IFERROR(IF($I$69="DOW",IF($E142=5,(((SUMPRODUCT(($H$72:$H$95=$D142)*($G$72:$G$95=$C142)*(K$72:K$95))*(SUMPRODUCT(($H$15:$H$21=$H142)*(K$15:K$21)))))),(((SUMPRODUCT(($H$72:$H$95=$D142)*($G$72:$G$95=$C142)*(K$72:K$95)))-(SUMIFS(K$99:K$426,$C$99:$C$426,$C142,$D$99:$D$426,$D142,$E$99:$E$426,5)))*SUMPRODUCT(($H$9:$H$12=$E142)*(K$9:K$12)))*SUMPRODUCT(($H$24:$H$30=$H142)*(K$24:K$30))),VLOOKUP($E142&amp;$H142,$H$33:K$67,K$70,0)/SUM(K$33:K$60,IF(DAY(EOMONTH($G142,0))&lt;29,0,VLOOKUP(5&amp;TEXT(DATE(YEAR($G142),MONTH($G142),29),"ddd"),$H$33:K$67,K$70,0)),IF(DAY(EOMONTH($G142,0))&lt;30,0,VLOOKUP(5&amp;TEXT(DATE(YEAR($G142),MONTH($G142),30),"ddd"),$H$33:K$67,K$70,0)),IF(DAY(EOMONTH($G142,0))&lt;31,0,VLOOKUP(5&amp;TEXT(DATE(YEAR($G142),MONTH($G142),31),"ddd"),$H$33:K$67,K$70,0)))*SUMPRODUCT(($H$72:$H$95=$D142)*($G$72:$G$95=$C142)*(K$72:K$95))),"")</f>
        <v>101.48391552900495</v>
      </c>
      <c r="L142" s="139">
        <f>IFERROR(IF($I$69="DOW",IF($E142=5,(((SUMPRODUCT(($H$72:$H$95=$D142)*($G$72:$G$95=$C142)*(L$72:L$95))*(SUMPRODUCT(($H$15:$H$21=$H142)*(L$15:L$21)))))),(((SUMPRODUCT(($H$72:$H$95=$D142)*($G$72:$G$95=$C142)*(L$72:L$95)))-(SUMIFS(L$99:L$426,$C$99:$C$426,$C142,$D$99:$D$426,$D142,$E$99:$E$426,5)))*SUMPRODUCT(($H$9:$H$12=$E142)*(L$9:L$12)))*SUMPRODUCT(($H$24:$H$30=$H142)*(L$24:L$30))),VLOOKUP($E142&amp;$H142,$H$33:L$67,L$70,0)/SUM(L$33:L$60,IF(DAY(EOMONTH($G142,0))&lt;29,0,VLOOKUP(5&amp;TEXT(DATE(YEAR($G142),MONTH($G142),29),"ddd"),$H$33:L$67,L$70,0)),IF(DAY(EOMONTH($G142,0))&lt;30,0,VLOOKUP(5&amp;TEXT(DATE(YEAR($G142),MONTH($G142),30),"ddd"),$H$33:L$67,L$70,0)),IF(DAY(EOMONTH($G142,0))&lt;31,0,VLOOKUP(5&amp;TEXT(DATE(YEAR($G142),MONTH($G142),31),"ddd"),$H$33:L$67,L$70,0)))*SUMPRODUCT(($H$72:$H$95=$D142)*($G$72:$G$95=$C142)*(L$72:L$95))),"")</f>
        <v>24.548470370388625</v>
      </c>
      <c r="M142" s="139">
        <f>IFERROR(IF($I$69="DOW",IF($E142=5,(((SUMPRODUCT(($H$72:$H$95=$D142)*($G$72:$G$95=$C142)*(M$72:M$95))*(SUMPRODUCT(($H$15:$H$21=$H142)*(M$15:M$21)))))),(((SUMPRODUCT(($H$72:$H$95=$D142)*($G$72:$G$95=$C142)*(M$72:M$95)))-(SUMIFS(M$99:M$426,$C$99:$C$426,$C142,$D$99:$D$426,$D142,$E$99:$E$426,5)))*SUMPRODUCT(($H$9:$H$12=$E142)*(M$9:M$12)))*SUMPRODUCT(($H$24:$H$30=$H142)*(M$24:M$30))),VLOOKUP($E142&amp;$H142,$H$33:M$67,M$70,0)/SUM(M$33:M$60,IF(DAY(EOMONTH($G142,0))&lt;29,0,VLOOKUP(5&amp;TEXT(DATE(YEAR($G142),MONTH($G142),29),"ddd"),$H$33:M$67,M$70,0)),IF(DAY(EOMONTH($G142,0))&lt;30,0,VLOOKUP(5&amp;TEXT(DATE(YEAR($G142),MONTH($G142),30),"ddd"),$H$33:M$67,M$70,0)),IF(DAY(EOMONTH($G142,0))&lt;31,0,VLOOKUP(5&amp;TEXT(DATE(YEAR($G142),MONTH($G142),31),"ddd"),$H$33:M$67,M$70,0)))*SUMPRODUCT(($H$72:$H$95=$D142)*($G$72:$G$95=$C142)*(M$72:M$95))),"")</f>
        <v>287.60223812061366</v>
      </c>
      <c r="N142" s="139">
        <f>IFERROR(IF($I$69="DOW",IF($E142=5,(((SUMPRODUCT(($H$72:$H$95=$D142)*($G$72:$G$95=$C142)*(N$72:N$95))*(SUMPRODUCT(($H$15:$H$21=$H142)*(N$15:N$21)))))),(((SUMPRODUCT(($H$72:$H$95=$D142)*($G$72:$G$95=$C142)*(N$72:N$95)))-(SUMIFS(N$99:N$426,$C$99:$C$426,$C142,$D$99:$D$426,$D142,$E$99:$E$426,5)))*SUMPRODUCT(($H$9:$H$12=$E142)*(N$9:N$12)))*SUMPRODUCT(($H$24:$H$30=$H142)*(N$24:N$30))),VLOOKUP($E142&amp;$H142,$H$33:N$67,N$70,0)/SUM(N$33:N$60,IF(DAY(EOMONTH($G142,0))&lt;29,0,VLOOKUP(5&amp;TEXT(DATE(YEAR($G142),MONTH($G142),29),"ddd"),$H$33:N$67,N$70,0)),IF(DAY(EOMONTH($G142,0))&lt;30,0,VLOOKUP(5&amp;TEXT(DATE(YEAR($G142),MONTH($G142),30),"ddd"),$H$33:N$67,N$70,0)),IF(DAY(EOMONTH($G142,0))&lt;31,0,VLOOKUP(5&amp;TEXT(DATE(YEAR($G142),MONTH($G142),31),"ddd"),$H$33:N$67,N$70,0)))*SUMPRODUCT(($H$72:$H$95=$D142)*($G$72:$G$95=$C142)*(N$72:N$95))),"")</f>
        <v>0</v>
      </c>
      <c r="O142" s="139">
        <f>IFERROR(IF($I$69="DOW",IF($E142=5,(((SUMPRODUCT(($H$72:$H$95=$D142)*($G$72:$G$95=$C142)*(O$72:O$95))*(SUMPRODUCT(($H$15:$H$21=$H142)*(O$15:O$21)))))),(((SUMPRODUCT(($H$72:$H$95=$D142)*($G$72:$G$95=$C142)*(O$72:O$95)))-(SUMIFS(O$99:O$426,$C$99:$C$426,$C142,$D$99:$D$426,$D142,$E$99:$E$426,5)))*SUMPRODUCT(($H$9:$H$12=$E142)*(O$9:O$12)))*SUMPRODUCT(($H$24:$H$30=$H142)*(O$24:O$30))),VLOOKUP($E142&amp;$H142,$H$33:O$67,O$70,0)/SUM(O$33:O$60,IF(DAY(EOMONTH($G142,0))&lt;29,0,VLOOKUP(5&amp;TEXT(DATE(YEAR($G142),MONTH($G142),29),"ddd"),$H$33:O$67,O$70,0)),IF(DAY(EOMONTH($G142,0))&lt;30,0,VLOOKUP(5&amp;TEXT(DATE(YEAR($G142),MONTH($G142),30),"ddd"),$H$33:O$67,O$70,0)),IF(DAY(EOMONTH($G142,0))&lt;31,0,VLOOKUP(5&amp;TEXT(DATE(YEAR($G142),MONTH($G142),31),"ddd"),$H$33:O$67,O$70,0)))*SUMPRODUCT(($H$72:$H$95=$D142)*($G$72:$G$95=$C142)*(O$72:O$95))),"")</f>
        <v>0</v>
      </c>
      <c r="P142" s="139">
        <f>IFERROR(IF($I$69="DOW",IF($E142=5,(((SUMPRODUCT(($H$72:$H$95=$D142)*($G$72:$G$95=$C142)*(P$72:P$95))*(SUMPRODUCT(($H$15:$H$21=$H142)*(P$15:P$21)))))),(((SUMPRODUCT(($H$72:$H$95=$D142)*($G$72:$G$95=$C142)*(P$72:P$95)))-(SUMIFS(P$99:P$426,$C$99:$C$426,$C142,$D$99:$D$426,$D142,$E$99:$E$426,5)))*SUMPRODUCT(($H$9:$H$12=$E142)*(P$9:P$12)))*SUMPRODUCT(($H$24:$H$30=$H142)*(P$24:P$30))),VLOOKUP($E142&amp;$H142,$H$33:P$67,P$70,0)/SUM(P$33:P$60,IF(DAY(EOMONTH($G142,0))&lt;29,0,VLOOKUP(5&amp;TEXT(DATE(YEAR($G142),MONTH($G142),29),"ddd"),$H$33:P$67,P$70,0)),IF(DAY(EOMONTH($G142,0))&lt;30,0,VLOOKUP(5&amp;TEXT(DATE(YEAR($G142),MONTH($G142),30),"ddd"),$H$33:P$67,P$70,0)),IF(DAY(EOMONTH($G142,0))&lt;31,0,VLOOKUP(5&amp;TEXT(DATE(YEAR($G142),MONTH($G142),31),"ddd"),$H$33:P$67,P$70,0)))*SUMPRODUCT(($H$72:$H$95=$D142)*($G$72:$G$95=$C142)*(P$72:P$95))),"")</f>
        <v>1637.7534106028086</v>
      </c>
      <c r="Q142" s="139">
        <f>IFERROR(IF($I$69="DOW",IF($E142=5,(((SUMPRODUCT(($H$72:$H$95=$D142)*($G$72:$G$95=$C142)*(Q$72:Q$95))*(SUMPRODUCT(($H$15:$H$21=$H142)*(Q$15:Q$21)))))),(((SUMPRODUCT(($H$72:$H$95=$D142)*($G$72:$G$95=$C142)*(Q$72:Q$95)))-(SUMIFS(Q$99:Q$426,$C$99:$C$426,$C142,$D$99:$D$426,$D142,$E$99:$E$426,5)))*SUMPRODUCT(($H$9:$H$12=$E142)*(Q$9:Q$12)))*SUMPRODUCT(($H$24:$H$30=$H142)*(Q$24:Q$30))),VLOOKUP($E142&amp;$H142,$H$33:Q$67,Q$70,0)/SUM(Q$33:Q$60,IF(DAY(EOMONTH($G142,0))&lt;29,0,VLOOKUP(5&amp;TEXT(DATE(YEAR($G142),MONTH($G142),29),"ddd"),$H$33:Q$67,Q$70,0)),IF(DAY(EOMONTH($G142,0))&lt;30,0,VLOOKUP(5&amp;TEXT(DATE(YEAR($G142),MONTH($G142),30),"ddd"),$H$33:Q$67,Q$70,0)),IF(DAY(EOMONTH($G142,0))&lt;31,0,VLOOKUP(5&amp;TEXT(DATE(YEAR($G142),MONTH($G142),31),"ddd"),$H$33:Q$67,Q$70,0)))*SUMPRODUCT(($H$72:$H$95=$D142)*($G$72:$G$95=$C142)*(Q$72:Q$95))),"")</f>
        <v>1540.8088875492745</v>
      </c>
      <c r="R142" s="139">
        <f>IFERROR(IF($I$69="DOW",IF($E142=5,(((SUMPRODUCT(($H$72:$H$95=$D142)*($G$72:$G$95=$C142)*(R$72:R$95))*(SUMPRODUCT(($H$15:$H$21=$H142)*(R$15:R$21)))))),(((SUMPRODUCT(($H$72:$H$95=$D142)*($G$72:$G$95=$C142)*(R$72:R$95)))-(SUMIFS(R$99:R$426,$C$99:$C$426,$C142,$D$99:$D$426,$D142,$E$99:$E$426,5)))*SUMPRODUCT(($H$9:$H$12=$E142)*(R$9:R$12)))*SUMPRODUCT(($H$24:$H$30=$H142)*(R$24:R$30))),VLOOKUP($E142&amp;$H142,$H$33:R$67,R$70,0)/SUM(R$33:R$60,IF(DAY(EOMONTH($G142,0))&lt;29,0,VLOOKUP(5&amp;TEXT(DATE(YEAR($G142),MONTH($G142),29),"ddd"),$H$33:R$67,R$70,0)),IF(DAY(EOMONTH($G142,0))&lt;30,0,VLOOKUP(5&amp;TEXT(DATE(YEAR($G142),MONTH($G142),30),"ddd"),$H$33:R$67,R$70,0)),IF(DAY(EOMONTH($G142,0))&lt;31,0,VLOOKUP(5&amp;TEXT(DATE(YEAR($G142),MONTH($G142),31),"ddd"),$H$33:R$67,R$70,0)))*SUMPRODUCT(($H$72:$H$95=$D142)*($G$72:$G$95=$C142)*(R$72:R$95))),"")</f>
        <v>0</v>
      </c>
      <c r="S142" s="139">
        <f>IFERROR(IF($I$69="DOW",IF($E142=5,(((SUMPRODUCT(($H$72:$H$95=$D142)*($G$72:$G$95=$C142)*(S$72:S$95))*(SUMPRODUCT(($H$15:$H$21=$H142)*(S$15:S$21)))))),(((SUMPRODUCT(($H$72:$H$95=$D142)*($G$72:$G$95=$C142)*(S$72:S$95)))-(SUMIFS(S$99:S$426,$C$99:$C$426,$C142,$D$99:$D$426,$D142,$E$99:$E$426,5)))*SUMPRODUCT(($H$9:$H$12=$E142)*(S$9:S$12)))*SUMPRODUCT(($H$24:$H$30=$H142)*(S$24:S$30))),VLOOKUP($E142&amp;$H142,$H$33:S$67,S$70,0)/SUM(S$33:S$60,IF(DAY(EOMONTH($G142,0))&lt;29,0,VLOOKUP(5&amp;TEXT(DATE(YEAR($G142),MONTH($G142),29),"ddd"),$H$33:S$67,S$70,0)),IF(DAY(EOMONTH($G142,0))&lt;30,0,VLOOKUP(5&amp;TEXT(DATE(YEAR($G142),MONTH($G142),30),"ddd"),$H$33:S$67,S$70,0)),IF(DAY(EOMONTH($G142,0))&lt;31,0,VLOOKUP(5&amp;TEXT(DATE(YEAR($G142),MONTH($G142),31),"ddd"),$H$33:S$67,S$70,0)))*SUMPRODUCT(($H$72:$H$95=$D142)*($G$72:$G$95=$C142)*(S$72:S$95))),"")</f>
        <v>52.223987469209703</v>
      </c>
      <c r="T142" s="139">
        <f>IFERROR(IF($I$69="DOW",IF($E142=5,(((SUMPRODUCT(($H$72:$H$95=$D142)*($G$72:$G$95=$C142)*(T$72:T$95))*(SUMPRODUCT(($H$15:$H$21=$H142)*(T$15:T$21)))))),(((SUMPRODUCT(($H$72:$H$95=$D142)*($G$72:$G$95=$C142)*(T$72:T$95)))-(SUMIFS(T$99:T$426,$C$99:$C$426,$C142,$D$99:$D$426,$D142,$E$99:$E$426,5)))*SUMPRODUCT(($H$9:$H$12=$E142)*(T$9:T$12)))*SUMPRODUCT(($H$24:$H$30=$H142)*(T$24:T$30))),VLOOKUP($E142&amp;$H142,$H$33:T$67,T$70,0)/SUM(T$33:T$60,IF(DAY(EOMONTH($G142,0))&lt;29,0,VLOOKUP(5&amp;TEXT(DATE(YEAR($G142),MONTH($G142),29),"ddd"),$H$33:T$67,T$70,0)),IF(DAY(EOMONTH($G142,0))&lt;30,0,VLOOKUP(5&amp;TEXT(DATE(YEAR($G142),MONTH($G142),30),"ddd"),$H$33:T$67,T$70,0)),IF(DAY(EOMONTH($G142,0))&lt;31,0,VLOOKUP(5&amp;TEXT(DATE(YEAR($G142),MONTH($G142),31),"ddd"),$H$33:T$67,T$70,0)))*SUMPRODUCT(($H$72:$H$95=$D142)*($G$72:$G$95=$C142)*(T$72:T$95))),"")</f>
        <v>108.72011072644354</v>
      </c>
      <c r="U142" s="139">
        <f>IFERROR(IF($I$69="DOW",IF($E142=5,(((SUMPRODUCT(($H$72:$H$95=$D142)*($G$72:$G$95=$C142)*(U$72:U$95))*(SUMPRODUCT(($H$15:$H$21=$H142)*(U$15:U$21)))))),(((SUMPRODUCT(($H$72:$H$95=$D142)*($G$72:$G$95=$C142)*(U$72:U$95)))-(SUMIFS(U$99:U$426,$C$99:$C$426,$C142,$D$99:$D$426,$D142,$E$99:$E$426,5)))*SUMPRODUCT(($H$9:$H$12=$E142)*(U$9:U$12)))*SUMPRODUCT(($H$24:$H$30=$H142)*(U$24:U$30))),VLOOKUP($E142&amp;$H142,$H$33:U$67,U$70,0)/SUM(U$33:U$60,IF(DAY(EOMONTH($G142,0))&lt;29,0,VLOOKUP(5&amp;TEXT(DATE(YEAR($G142),MONTH($G142),29),"ddd"),$H$33:U$67,U$70,0)),IF(DAY(EOMONTH($G142,0))&lt;30,0,VLOOKUP(5&amp;TEXT(DATE(YEAR($G142),MONTH($G142),30),"ddd"),$H$33:U$67,U$70,0)),IF(DAY(EOMONTH($G142,0))&lt;31,0,VLOOKUP(5&amp;TEXT(DATE(YEAR($G142),MONTH($G142),31),"ddd"),$H$33:U$67,U$70,0)))*SUMPRODUCT(($H$72:$H$95=$D142)*($G$72:$G$95=$C142)*(U$72:U$95))),"")</f>
        <v>0</v>
      </c>
      <c r="V142" s="139">
        <f>IFERROR(IF($I$69="DOW",IF($E142=5,(((SUMPRODUCT(($H$72:$H$95=$D142)*($G$72:$G$95=$C142)*(V$72:V$95))*(SUMPRODUCT(($H$15:$H$21=$H142)*(V$15:V$21)))))),(((SUMPRODUCT(($H$72:$H$95=$D142)*($G$72:$G$95=$C142)*(V$72:V$95)))-(SUMIFS(V$99:V$426,$C$99:$C$426,$C142,$D$99:$D$426,$D142,$E$99:$E$426,5)))*SUMPRODUCT(($H$9:$H$12=$E142)*(V$9:V$12)))*SUMPRODUCT(($H$24:$H$30=$H142)*(V$24:V$30))),VLOOKUP($E142&amp;$H142,$H$33:V$67,V$70,0)/SUM(V$33:V$60,IF(DAY(EOMONTH($G142,0))&lt;29,0,VLOOKUP(5&amp;TEXT(DATE(YEAR($G142),MONTH($G142),29),"ddd"),$H$33:V$67,V$70,0)),IF(DAY(EOMONTH($G142,0))&lt;30,0,VLOOKUP(5&amp;TEXT(DATE(YEAR($G142),MONTH($G142),30),"ddd"),$H$33:V$67,V$70,0)),IF(DAY(EOMONTH($G142,0))&lt;31,0,VLOOKUP(5&amp;TEXT(DATE(YEAR($G142),MONTH($G142),31),"ddd"),$H$33:V$67,V$70,0)))*SUMPRODUCT(($H$72:$H$95=$D142)*($G$72:$G$95=$C142)*(V$72:V$95))),"")</f>
        <v>0</v>
      </c>
      <c r="W142" s="139">
        <f>IFERROR(IF($I$69="DOW",IF($E142=5,(((SUMPRODUCT(($H$72:$H$95=$D142)*($G$72:$G$95=$C142)*(W$72:W$95))*(SUMPRODUCT(($H$15:$H$21=$H142)*(W$15:W$21)))))),(((SUMPRODUCT(($H$72:$H$95=$D142)*($G$72:$G$95=$C142)*(W$72:W$95)))-(SUMIFS(W$99:W$426,$C$99:$C$426,$C142,$D$99:$D$426,$D142,$E$99:$E$426,5)))*SUMPRODUCT(($H$9:$H$12=$E142)*(W$9:W$12)))*SUMPRODUCT(($H$24:$H$30=$H142)*(W$24:W$30))),VLOOKUP($E142&amp;$H142,$H$33:W$67,W$70,0)/SUM(W$33:W$60,IF(DAY(EOMONTH($G142,0))&lt;29,0,VLOOKUP(5&amp;TEXT(DATE(YEAR($G142),MONTH($G142),29),"ddd"),$H$33:W$67,W$70,0)),IF(DAY(EOMONTH($G142,0))&lt;30,0,VLOOKUP(5&amp;TEXT(DATE(YEAR($G142),MONTH($G142),30),"ddd"),$H$33:W$67,W$70,0)),IF(DAY(EOMONTH($G142,0))&lt;31,0,VLOOKUP(5&amp;TEXT(DATE(YEAR($G142),MONTH($G142),31),"ddd"),$H$33:W$67,W$70,0)))*SUMPRODUCT(($H$72:$H$95=$D142)*($G$72:$G$95=$C142)*(W$72:W$95))),"")</f>
        <v>115.45085429022468</v>
      </c>
      <c r="X142" s="139">
        <f>IFERROR(IF($I$69="DOW",IF($E142=5,(((SUMPRODUCT(($H$72:$H$95=$D142)*($G$72:$G$95=$C142)*(X$72:X$95))*(SUMPRODUCT(($H$15:$H$21=$H142)*(X$15:X$21)))))),(((SUMPRODUCT(($H$72:$H$95=$D142)*($G$72:$G$95=$C142)*(X$72:X$95)))-(SUMIFS(X$99:X$426,$C$99:$C$426,$C142,$D$99:$D$426,$D142,$E$99:$E$426,5)))*SUMPRODUCT(($H$9:$H$12=$E142)*(X$9:X$12)))*SUMPRODUCT(($H$24:$H$30=$H142)*(X$24:X$30))),VLOOKUP($E142&amp;$H142,$H$33:X$67,X$70,0)/SUM(X$33:X$60,IF(DAY(EOMONTH($G142,0))&lt;29,0,VLOOKUP(5&amp;TEXT(DATE(YEAR($G142),MONTH($G142),29),"ddd"),$H$33:X$67,X$70,0)),IF(DAY(EOMONTH($G142,0))&lt;30,0,VLOOKUP(5&amp;TEXT(DATE(YEAR($G142),MONTH($G142),30),"ddd"),$H$33:X$67,X$70,0)),IF(DAY(EOMONTH($G142,0))&lt;31,0,VLOOKUP(5&amp;TEXT(DATE(YEAR($G142),MONTH($G142),31),"ddd"),$H$33:X$67,X$70,0)))*SUMPRODUCT(($H$72:$H$95=$D142)*($G$72:$G$95=$C142)*(X$72:X$95))),"")</f>
        <v>63.647990451478329</v>
      </c>
      <c r="Y142" s="139" t="str">
        <f>IFERROR(IF($I$69="DOW",IF($E142=5,(((SUMPRODUCT(($H$72:$H$95=$D142)*($G$72:$G$95=$C142)*(Y$72:Y$95))*(SUMPRODUCT(($H$15:$H$21=$H142)*(Y$15:Y$21)))))),(((SUMPRODUCT(($H$72:$H$95=$D142)*($G$72:$G$95=$C142)*(Y$72:Y$95)))-(SUMIFS(Y$99:Y$426,$C$99:$C$426,$C142,$D$99:$D$426,$D142,$E$99:$E$426,5)))*SUMPRODUCT(($H$9:$H$12=$E142)*(Y$9:Y$12)))*SUMPRODUCT(($H$24:$H$30=$H142)*(Y$24:Y$30))),VLOOKUP($E142&amp;$H142,$H$33:Y$67,Y$70,0)/SUM(Y$33:Y$60,IF(DAY(EOMONTH($G142,0))&lt;29,0,VLOOKUP(5&amp;TEXT(DATE(YEAR($G142),MONTH($G142),29),"ddd"),$H$33:Y$67,Y$70,0)),IF(DAY(EOMONTH($G142,0))&lt;30,0,VLOOKUP(5&amp;TEXT(DATE(YEAR($G142),MONTH($G142),30),"ddd"),$H$33:Y$67,Y$70,0)),IF(DAY(EOMONTH($G142,0))&lt;31,0,VLOOKUP(5&amp;TEXT(DATE(YEAR($G142),MONTH($G142),31),"ddd"),$H$33:Y$67,Y$70,0)))*SUMPRODUCT(($H$72:$H$95=$D142)*($G$72:$G$95=$C142)*(Y$72:Y$95))),"")</f>
        <v/>
      </c>
      <c r="Z142" s="139" t="str">
        <f>IFERROR(IF($I$69="DOW",IF($E142=5,(((SUMPRODUCT(($H$72:$H$95=$D142)*($G$72:$G$95=$C142)*(Z$72:Z$95))*(SUMPRODUCT(($H$15:$H$21=$H142)*(Z$15:Z$21)))))),(((SUMPRODUCT(($H$72:$H$95=$D142)*($G$72:$G$95=$C142)*(Z$72:Z$95)))-(SUMIFS(Z$99:Z$426,$C$99:$C$426,$C142,$D$99:$D$426,$D142,$E$99:$E$426,5)))*SUMPRODUCT(($H$9:$H$12=$E142)*(Z$9:Z$12)))*SUMPRODUCT(($H$24:$H$30=$H142)*(Z$24:Z$30))),VLOOKUP($E142&amp;$H142,$H$33:Z$67,Z$70,0)/SUM(Z$33:Z$60,IF(DAY(EOMONTH($G142,0))&lt;29,0,VLOOKUP(5&amp;TEXT(DATE(YEAR($G142),MONTH($G142),29),"ddd"),$H$33:Z$67,Z$70,0)),IF(DAY(EOMONTH($G142,0))&lt;30,0,VLOOKUP(5&amp;TEXT(DATE(YEAR($G142),MONTH($G142),30),"ddd"),$H$33:Z$67,Z$70,0)),IF(DAY(EOMONTH($G142,0))&lt;31,0,VLOOKUP(5&amp;TEXT(DATE(YEAR($G142),MONTH($G142),31),"ddd"),$H$33:Z$67,Z$70,0)))*SUMPRODUCT(($H$72:$H$95=$D142)*($G$72:$G$95=$C142)*(Z$72:Z$95))),"")</f>
        <v/>
      </c>
      <c r="AA142" s="139" t="str">
        <f>IFERROR(IF($I$69="DOW",IF($E142=5,(((SUMPRODUCT(($H$72:$H$95=$D142)*($G$72:$G$95=$C142)*(AA$72:AA$95))*(SUMPRODUCT(($H$15:$H$21=$H142)*(AA$15:AA$21)))))),(((SUMPRODUCT(($H$72:$H$95=$D142)*($G$72:$G$95=$C142)*(AA$72:AA$95)))-(SUMIFS(AA$99:AA$426,$C$99:$C$426,$C142,$D$99:$D$426,$D142,$E$99:$E$426,5)))*SUMPRODUCT(($H$9:$H$12=$E142)*(AA$9:AA$12)))*SUMPRODUCT(($H$24:$H$30=$H142)*(AA$24:AA$30))),VLOOKUP($E142&amp;$H142,$H$33:AA$67,AA$70,0)/SUM(AA$33:AA$60,IF(DAY(EOMONTH($G142,0))&lt;29,0,VLOOKUP(5&amp;TEXT(DATE(YEAR($G142),MONTH($G142),29),"ddd"),$H$33:AA$67,AA$70,0)),IF(DAY(EOMONTH($G142,0))&lt;30,0,VLOOKUP(5&amp;TEXT(DATE(YEAR($G142),MONTH($G142),30),"ddd"),$H$33:AA$67,AA$70,0)),IF(DAY(EOMONTH($G142,0))&lt;31,0,VLOOKUP(5&amp;TEXT(DATE(YEAR($G142),MONTH($G142),31),"ddd"),$H$33:AA$67,AA$70,0)))*SUMPRODUCT(($H$72:$H$95=$D142)*($G$72:$G$95=$C142)*(AA$72:AA$95))),"")</f>
        <v/>
      </c>
      <c r="AB142" s="139" t="str">
        <f>IFERROR(IF($I$69="DOW",IF($E142=5,(((SUMPRODUCT(($H$72:$H$95=$D142)*($G$72:$G$95=$C142)*(AB$72:AB$95))*(SUMPRODUCT(($H$15:$H$21=$H142)*(AB$15:AB$21)))))),(((SUMPRODUCT(($H$72:$H$95=$D142)*($G$72:$G$95=$C142)*(AB$72:AB$95)))-(SUMIFS(AB$99:AB$426,$C$99:$C$426,$C142,$D$99:$D$426,$D142,$E$99:$E$426,5)))*SUMPRODUCT(($H$9:$H$12=$E142)*(AB$9:AB$12)))*SUMPRODUCT(($H$24:$H$30=$H142)*(AB$24:AB$30))),VLOOKUP($E142&amp;$H142,$H$33:AB$67,AB$70,0)/SUM(AB$33:AB$60,IF(DAY(EOMONTH($G142,0))&lt;29,0,VLOOKUP(5&amp;TEXT(DATE(YEAR($G142),MONTH($G142),29),"ddd"),$H$33:AB$67,AB$70,0)),IF(DAY(EOMONTH($G142,0))&lt;30,0,VLOOKUP(5&amp;TEXT(DATE(YEAR($G142),MONTH($G142),30),"ddd"),$H$33:AB$67,AB$70,0)),IF(DAY(EOMONTH($G142,0))&lt;31,0,VLOOKUP(5&amp;TEXT(DATE(YEAR($G142),MONTH($G142),31),"ddd"),$H$33:AB$67,AB$70,0)))*SUMPRODUCT(($H$72:$H$95=$D142)*($G$72:$G$95=$C142)*(AB$72:AB$95))),"")</f>
        <v/>
      </c>
      <c r="AC142" s="236"/>
      <c r="AE142" s="205"/>
      <c r="AF142" s="139"/>
      <c r="AG142" s="139"/>
      <c r="AH142" s="139"/>
      <c r="AI142" s="139"/>
      <c r="AJ142" s="139"/>
      <c r="AK142" s="139"/>
      <c r="AL142" s="139"/>
      <c r="AM142" s="139"/>
      <c r="AN142" s="139"/>
      <c r="AO142" s="139"/>
      <c r="AP142" s="139"/>
      <c r="AQ142" s="139"/>
      <c r="AR142" s="139"/>
      <c r="AS142" s="139"/>
      <c r="AT142" s="139"/>
      <c r="AU142" s="139"/>
      <c r="AV142" s="139"/>
      <c r="AW142" s="139"/>
      <c r="AX142" s="139"/>
      <c r="AY142" s="236"/>
      <c r="BA142" s="209">
        <f t="shared" si="76"/>
        <v>196.17630950273036</v>
      </c>
      <c r="BB142" s="180">
        <f t="shared" si="77"/>
        <v>197.50019499201193</v>
      </c>
      <c r="BC142" s="180">
        <f t="shared" si="78"/>
        <v>101.48391552900495</v>
      </c>
      <c r="BD142" s="180">
        <f t="shared" si="79"/>
        <v>24.548470370388625</v>
      </c>
      <c r="BE142" s="180">
        <f t="shared" si="80"/>
        <v>287.60223812061366</v>
      </c>
      <c r="BF142" s="180">
        <f t="shared" si="81"/>
        <v>0</v>
      </c>
      <c r="BG142" s="180">
        <f t="shared" si="82"/>
        <v>0</v>
      </c>
      <c r="BH142" s="180">
        <f t="shared" si="83"/>
        <v>1637.7534106028086</v>
      </c>
      <c r="BI142" s="180">
        <f t="shared" si="31"/>
        <v>1540.8088875492745</v>
      </c>
      <c r="BJ142" s="180">
        <f t="shared" si="67"/>
        <v>0</v>
      </c>
      <c r="BK142" s="180">
        <f t="shared" si="32"/>
        <v>52.223987469209703</v>
      </c>
      <c r="BL142" s="180">
        <f t="shared" si="33"/>
        <v>108.72011072644354</v>
      </c>
      <c r="BM142" s="180">
        <f t="shared" si="34"/>
        <v>0</v>
      </c>
      <c r="BN142" s="180">
        <f t="shared" si="35"/>
        <v>0</v>
      </c>
      <c r="BO142" s="180">
        <f t="shared" si="36"/>
        <v>115.45085429022468</v>
      </c>
      <c r="BP142" s="180">
        <f t="shared" si="37"/>
        <v>63.647990451478329</v>
      </c>
      <c r="BQ142" s="180">
        <f t="shared" si="38"/>
        <v>0</v>
      </c>
      <c r="BR142" s="180">
        <f t="shared" si="39"/>
        <v>0</v>
      </c>
      <c r="BS142" s="180">
        <f t="shared" si="40"/>
        <v>0</v>
      </c>
      <c r="BT142" s="180">
        <f t="shared" si="41"/>
        <v>0</v>
      </c>
      <c r="BV142" s="214">
        <f t="shared" si="68"/>
        <v>42687</v>
      </c>
      <c r="BW142" s="175" t="str">
        <f t="shared" si="69"/>
        <v>Nov</v>
      </c>
      <c r="BX142" s="175">
        <f t="shared" si="70"/>
        <v>2016</v>
      </c>
      <c r="BY142" s="176">
        <f t="shared" si="84"/>
        <v>196.17630950273033</v>
      </c>
      <c r="BZ142" s="176">
        <f t="shared" si="85"/>
        <v>197.50019499201184</v>
      </c>
      <c r="CA142" s="176">
        <f t="shared" si="86"/>
        <v>101.48391552900495</v>
      </c>
      <c r="CB142" s="176">
        <f t="shared" si="87"/>
        <v>24.548470370388618</v>
      </c>
      <c r="CC142" s="176">
        <f t="shared" si="88"/>
        <v>287.60223812061366</v>
      </c>
      <c r="CD142" s="176">
        <f t="shared" si="89"/>
        <v>0</v>
      </c>
      <c r="CE142" s="176">
        <f t="shared" si="90"/>
        <v>0</v>
      </c>
      <c r="CF142" s="176">
        <f t="shared" si="91"/>
        <v>1637.7534106028081</v>
      </c>
      <c r="CG142" s="176">
        <f t="shared" si="92"/>
        <v>1540.8088875492745</v>
      </c>
      <c r="CH142" s="176">
        <f t="shared" si="93"/>
        <v>0</v>
      </c>
      <c r="CI142" s="176">
        <f t="shared" si="94"/>
        <v>52.223987469209689</v>
      </c>
      <c r="CJ142" s="176">
        <f t="shared" si="95"/>
        <v>108.72011072644355</v>
      </c>
      <c r="CK142" s="176">
        <f t="shared" si="96"/>
        <v>0</v>
      </c>
      <c r="CL142" s="176">
        <f t="shared" si="97"/>
        <v>0</v>
      </c>
      <c r="CM142" s="176">
        <f t="shared" si="98"/>
        <v>115.45085429022468</v>
      </c>
      <c r="CN142" s="176">
        <f t="shared" si="99"/>
        <v>63.647990451478343</v>
      </c>
      <c r="CO142" s="176">
        <f t="shared" si="100"/>
        <v>0</v>
      </c>
      <c r="CP142" s="176">
        <f t="shared" si="101"/>
        <v>0</v>
      </c>
      <c r="CQ142" s="176">
        <f t="shared" si="102"/>
        <v>0</v>
      </c>
      <c r="CR142" s="215">
        <f t="shared" si="103"/>
        <v>0</v>
      </c>
    </row>
    <row r="143" spans="2:96" outlineLevel="1" x14ac:dyDescent="0.25">
      <c r="B143" s="197">
        <f t="shared" si="62"/>
        <v>42688</v>
      </c>
      <c r="C143" s="108">
        <f t="shared" si="72"/>
        <v>2016</v>
      </c>
      <c r="D143" s="109" t="str">
        <f t="shared" si="73"/>
        <v>Nov</v>
      </c>
      <c r="E143" s="109">
        <f t="shared" si="74"/>
        <v>2</v>
      </c>
      <c r="F143" s="109">
        <f t="shared" si="65"/>
        <v>47</v>
      </c>
      <c r="G143" s="110">
        <f t="shared" si="71"/>
        <v>42688</v>
      </c>
      <c r="H143" s="109" t="str">
        <f t="shared" si="75"/>
        <v>Mon</v>
      </c>
      <c r="I143" s="139">
        <f>IFERROR(IF($I$69="DOW",IF($E143=5,(((SUMPRODUCT(($H$72:$H$95=$D143)*($G$72:$G$95=$C143)*(I$72:I$95))*(SUMPRODUCT(($H$15:$H$21=$H143)*(I$15:I$21)))))),(((SUMPRODUCT(($H$72:$H$95=$D143)*($G$72:$G$95=$C143)*(I$72:I$95)))-(SUMIFS(I$99:I$426,$C$99:$C$426,$C143,$D$99:$D$426,$D143,$E$99:$E$426,5)))*SUMPRODUCT(($H$9:$H$12=$E143)*(I$9:I$12)))*SUMPRODUCT(($H$24:$H$30=$H143)*(I$24:I$30))),VLOOKUP($E143&amp;$H143,$H$33:I$67,I$70,0)/SUM(I$33:I$60,IF(DAY(EOMONTH($G143,0))&lt;29,0,VLOOKUP(5&amp;TEXT(DATE(YEAR($G143),MONTH($G143),29),"ddd"),$H$33:I$67,I$70,0)),IF(DAY(EOMONTH($G143,0))&lt;30,0,VLOOKUP(5&amp;TEXT(DATE(YEAR($G143),MONTH($G143),30),"ddd"),$H$33:I$67,I$70,0)),IF(DAY(EOMONTH($G143,0))&lt;31,0,VLOOKUP(5&amp;TEXT(DATE(YEAR($G143),MONTH($G143),31),"ddd"),$H$33:I$67,I$70,0)))*SUMPRODUCT(($H$72:$H$95=$D143)*($G$72:$G$95=$C143)*(I$72:I$95))),"")</f>
        <v>272.85897963195305</v>
      </c>
      <c r="J143" s="139">
        <f>IFERROR(IF($I$69="DOW",IF($E143=5,(((SUMPRODUCT(($H$72:$H$95=$D143)*($G$72:$G$95=$C143)*(J$72:J$95))*(SUMPRODUCT(($H$15:$H$21=$H143)*(J$15:J$21)))))),(((SUMPRODUCT(($H$72:$H$95=$D143)*($G$72:$G$95=$C143)*(J$72:J$95)))-(SUMIFS(J$99:J$426,$C$99:$C$426,$C143,$D$99:$D$426,$D143,$E$99:$E$426,5)))*SUMPRODUCT(($H$9:$H$12=$E143)*(J$9:J$12)))*SUMPRODUCT(($H$24:$H$30=$H143)*(J$24:J$30))),VLOOKUP($E143&amp;$H143,$H$33:J$67,J$70,0)/SUM(J$33:J$60,IF(DAY(EOMONTH($G143,0))&lt;29,0,VLOOKUP(5&amp;TEXT(DATE(YEAR($G143),MONTH($G143),29),"ddd"),$H$33:J$67,J$70,0)),IF(DAY(EOMONTH($G143,0))&lt;30,0,VLOOKUP(5&amp;TEXT(DATE(YEAR($G143),MONTH($G143),30),"ddd"),$H$33:J$67,J$70,0)),IF(DAY(EOMONTH($G143,0))&lt;31,0,VLOOKUP(5&amp;TEXT(DATE(YEAR($G143),MONTH($G143),31),"ddd"),$H$33:J$67,J$70,0)))*SUMPRODUCT(($H$72:$H$95=$D143)*($G$72:$G$95=$C143)*(J$72:J$95))),"")</f>
        <v>275.54037765464625</v>
      </c>
      <c r="K143" s="139">
        <f>IFERROR(IF($I$69="DOW",IF($E143=5,(((SUMPRODUCT(($H$72:$H$95=$D143)*($G$72:$G$95=$C143)*(K$72:K$95))*(SUMPRODUCT(($H$15:$H$21=$H143)*(K$15:K$21)))))),(((SUMPRODUCT(($H$72:$H$95=$D143)*($G$72:$G$95=$C143)*(K$72:K$95)))-(SUMIFS(K$99:K$426,$C$99:$C$426,$C143,$D$99:$D$426,$D143,$E$99:$E$426,5)))*SUMPRODUCT(($H$9:$H$12=$E143)*(K$9:K$12)))*SUMPRODUCT(($H$24:$H$30=$H143)*(K$24:K$30))),VLOOKUP($E143&amp;$H143,$H$33:K$67,K$70,0)/SUM(K$33:K$60,IF(DAY(EOMONTH($G143,0))&lt;29,0,VLOOKUP(5&amp;TEXT(DATE(YEAR($G143),MONTH($G143),29),"ddd"),$H$33:K$67,K$70,0)),IF(DAY(EOMONTH($G143,0))&lt;30,0,VLOOKUP(5&amp;TEXT(DATE(YEAR($G143),MONTH($G143),30),"ddd"),$H$33:K$67,K$70,0)),IF(DAY(EOMONTH($G143,0))&lt;31,0,VLOOKUP(5&amp;TEXT(DATE(YEAR($G143),MONTH($G143),31),"ddd"),$H$33:K$67,K$70,0)))*SUMPRODUCT(($H$72:$H$95=$D143)*($G$72:$G$95=$C143)*(K$72:K$95))),"")</f>
        <v>125.58753467868893</v>
      </c>
      <c r="L143" s="139">
        <f>IFERROR(IF($I$69="DOW",IF($E143=5,(((SUMPRODUCT(($H$72:$H$95=$D143)*($G$72:$G$95=$C143)*(L$72:L$95))*(SUMPRODUCT(($H$15:$H$21=$H143)*(L$15:L$21)))))),(((SUMPRODUCT(($H$72:$H$95=$D143)*($G$72:$G$95=$C143)*(L$72:L$95)))-(SUMIFS(L$99:L$426,$C$99:$C$426,$C143,$D$99:$D$426,$D143,$E$99:$E$426,5)))*SUMPRODUCT(($H$9:$H$12=$E143)*(L$9:L$12)))*SUMPRODUCT(($H$24:$H$30=$H143)*(L$24:L$30))),VLOOKUP($E143&amp;$H143,$H$33:L$67,L$70,0)/SUM(L$33:L$60,IF(DAY(EOMONTH($G143,0))&lt;29,0,VLOOKUP(5&amp;TEXT(DATE(YEAR($G143),MONTH($G143),29),"ddd"),$H$33:L$67,L$70,0)),IF(DAY(EOMONTH($G143,0))&lt;30,0,VLOOKUP(5&amp;TEXT(DATE(YEAR($G143),MONTH($G143),30),"ddd"),$H$33:L$67,L$70,0)),IF(DAY(EOMONTH($G143,0))&lt;31,0,VLOOKUP(5&amp;TEXT(DATE(YEAR($G143),MONTH($G143),31),"ddd"),$H$33:L$67,L$70,0)))*SUMPRODUCT(($H$72:$H$95=$D143)*($G$72:$G$95=$C143)*(L$72:L$95))),"")</f>
        <v>32.361460800356873</v>
      </c>
      <c r="M143" s="139">
        <f>IFERROR(IF($I$69="DOW",IF($E143=5,(((SUMPRODUCT(($H$72:$H$95=$D143)*($G$72:$G$95=$C143)*(M$72:M$95))*(SUMPRODUCT(($H$15:$H$21=$H143)*(M$15:M$21)))))),(((SUMPRODUCT(($H$72:$H$95=$D143)*($G$72:$G$95=$C143)*(M$72:M$95)))-(SUMIFS(M$99:M$426,$C$99:$C$426,$C143,$D$99:$D$426,$D143,$E$99:$E$426,5)))*SUMPRODUCT(($H$9:$H$12=$E143)*(M$9:M$12)))*SUMPRODUCT(($H$24:$H$30=$H143)*(M$24:M$30))),VLOOKUP($E143&amp;$H143,$H$33:M$67,M$70,0)/SUM(M$33:M$60,IF(DAY(EOMONTH($G143,0))&lt;29,0,VLOOKUP(5&amp;TEXT(DATE(YEAR($G143),MONTH($G143),29),"ddd"),$H$33:M$67,M$70,0)),IF(DAY(EOMONTH($G143,0))&lt;30,0,VLOOKUP(5&amp;TEXT(DATE(YEAR($G143),MONTH($G143),30),"ddd"),$H$33:M$67,M$70,0)),IF(DAY(EOMONTH($G143,0))&lt;31,0,VLOOKUP(5&amp;TEXT(DATE(YEAR($G143),MONTH($G143),31),"ddd"),$H$33:M$67,M$70,0)))*SUMPRODUCT(($H$72:$H$95=$D143)*($G$72:$G$95=$C143)*(M$72:M$95))),"")</f>
        <v>559.53148385309476</v>
      </c>
      <c r="N143" s="139">
        <f>IFERROR(IF($I$69="DOW",IF($E143=5,(((SUMPRODUCT(($H$72:$H$95=$D143)*($G$72:$G$95=$C143)*(N$72:N$95))*(SUMPRODUCT(($H$15:$H$21=$H143)*(N$15:N$21)))))),(((SUMPRODUCT(($H$72:$H$95=$D143)*($G$72:$G$95=$C143)*(N$72:N$95)))-(SUMIFS(N$99:N$426,$C$99:$C$426,$C143,$D$99:$D$426,$D143,$E$99:$E$426,5)))*SUMPRODUCT(($H$9:$H$12=$E143)*(N$9:N$12)))*SUMPRODUCT(($H$24:$H$30=$H143)*(N$24:N$30))),VLOOKUP($E143&amp;$H143,$H$33:N$67,N$70,0)/SUM(N$33:N$60,IF(DAY(EOMONTH($G143,0))&lt;29,0,VLOOKUP(5&amp;TEXT(DATE(YEAR($G143),MONTH($G143),29),"ddd"),$H$33:N$67,N$70,0)),IF(DAY(EOMONTH($G143,0))&lt;30,0,VLOOKUP(5&amp;TEXT(DATE(YEAR($G143),MONTH($G143),30),"ddd"),$H$33:N$67,N$70,0)),IF(DAY(EOMONTH($G143,0))&lt;31,0,VLOOKUP(5&amp;TEXT(DATE(YEAR($G143),MONTH($G143),31),"ddd"),$H$33:N$67,N$70,0)))*SUMPRODUCT(($H$72:$H$95=$D143)*($G$72:$G$95=$C143)*(N$72:N$95))),"")</f>
        <v>0</v>
      </c>
      <c r="O143" s="139">
        <f>IFERROR(IF($I$69="DOW",IF($E143=5,(((SUMPRODUCT(($H$72:$H$95=$D143)*($G$72:$G$95=$C143)*(O$72:O$95))*(SUMPRODUCT(($H$15:$H$21=$H143)*(O$15:O$21)))))),(((SUMPRODUCT(($H$72:$H$95=$D143)*($G$72:$G$95=$C143)*(O$72:O$95)))-(SUMIFS(O$99:O$426,$C$99:$C$426,$C143,$D$99:$D$426,$D143,$E$99:$E$426,5)))*SUMPRODUCT(($H$9:$H$12=$E143)*(O$9:O$12)))*SUMPRODUCT(($H$24:$H$30=$H143)*(O$24:O$30))),VLOOKUP($E143&amp;$H143,$H$33:O$67,O$70,0)/SUM(O$33:O$60,IF(DAY(EOMONTH($G143,0))&lt;29,0,VLOOKUP(5&amp;TEXT(DATE(YEAR($G143),MONTH($G143),29),"ddd"),$H$33:O$67,O$70,0)),IF(DAY(EOMONTH($G143,0))&lt;30,0,VLOOKUP(5&amp;TEXT(DATE(YEAR($G143),MONTH($G143),30),"ddd"),$H$33:O$67,O$70,0)),IF(DAY(EOMONTH($G143,0))&lt;31,0,VLOOKUP(5&amp;TEXT(DATE(YEAR($G143),MONTH($G143),31),"ddd"),$H$33:O$67,O$70,0)))*SUMPRODUCT(($H$72:$H$95=$D143)*($G$72:$G$95=$C143)*(O$72:O$95))),"")</f>
        <v>0</v>
      </c>
      <c r="P143" s="139">
        <f>IFERROR(IF($I$69="DOW",IF($E143=5,(((SUMPRODUCT(($H$72:$H$95=$D143)*($G$72:$G$95=$C143)*(P$72:P$95))*(SUMPRODUCT(($H$15:$H$21=$H143)*(P$15:P$21)))))),(((SUMPRODUCT(($H$72:$H$95=$D143)*($G$72:$G$95=$C143)*(P$72:P$95)))-(SUMIFS(P$99:P$426,$C$99:$C$426,$C143,$D$99:$D$426,$D143,$E$99:$E$426,5)))*SUMPRODUCT(($H$9:$H$12=$E143)*(P$9:P$12)))*SUMPRODUCT(($H$24:$H$30=$H143)*(P$24:P$30))),VLOOKUP($E143&amp;$H143,$H$33:P$67,P$70,0)/SUM(P$33:P$60,IF(DAY(EOMONTH($G143,0))&lt;29,0,VLOOKUP(5&amp;TEXT(DATE(YEAR($G143),MONTH($G143),29),"ddd"),$H$33:P$67,P$70,0)),IF(DAY(EOMONTH($G143,0))&lt;30,0,VLOOKUP(5&amp;TEXT(DATE(YEAR($G143),MONTH($G143),30),"ddd"),$H$33:P$67,P$70,0)),IF(DAY(EOMONTH($G143,0))&lt;31,0,VLOOKUP(5&amp;TEXT(DATE(YEAR($G143),MONTH($G143),31),"ddd"),$H$33:P$67,P$70,0)))*SUMPRODUCT(($H$72:$H$95=$D143)*($G$72:$G$95=$C143)*(P$72:P$95))),"")</f>
        <v>4070.5205114221935</v>
      </c>
      <c r="Q143" s="139">
        <f>IFERROR(IF($I$69="DOW",IF($E143=5,(((SUMPRODUCT(($H$72:$H$95=$D143)*($G$72:$G$95=$C143)*(Q$72:Q$95))*(SUMPRODUCT(($H$15:$H$21=$H143)*(Q$15:Q$21)))))),(((SUMPRODUCT(($H$72:$H$95=$D143)*($G$72:$G$95=$C143)*(Q$72:Q$95)))-(SUMIFS(Q$99:Q$426,$C$99:$C$426,$C143,$D$99:$D$426,$D143,$E$99:$E$426,5)))*SUMPRODUCT(($H$9:$H$12=$E143)*(Q$9:Q$12)))*SUMPRODUCT(($H$24:$H$30=$H143)*(Q$24:Q$30))),VLOOKUP($E143&amp;$H143,$H$33:Q$67,Q$70,0)/SUM(Q$33:Q$60,IF(DAY(EOMONTH($G143,0))&lt;29,0,VLOOKUP(5&amp;TEXT(DATE(YEAR($G143),MONTH($G143),29),"ddd"),$H$33:Q$67,Q$70,0)),IF(DAY(EOMONTH($G143,0))&lt;30,0,VLOOKUP(5&amp;TEXT(DATE(YEAR($G143),MONTH($G143),30),"ddd"),$H$33:Q$67,Q$70,0)),IF(DAY(EOMONTH($G143,0))&lt;31,0,VLOOKUP(5&amp;TEXT(DATE(YEAR($G143),MONTH($G143),31),"ddd"),$H$33:Q$67,Q$70,0)))*SUMPRODUCT(($H$72:$H$95=$D143)*($G$72:$G$95=$C143)*(Q$72:Q$95))),"")</f>
        <v>2525.5685526195575</v>
      </c>
      <c r="R143" s="139">
        <f>IFERROR(IF($I$69="DOW",IF($E143=5,(((SUMPRODUCT(($H$72:$H$95=$D143)*($G$72:$G$95=$C143)*(R$72:R$95))*(SUMPRODUCT(($H$15:$H$21=$H143)*(R$15:R$21)))))),(((SUMPRODUCT(($H$72:$H$95=$D143)*($G$72:$G$95=$C143)*(R$72:R$95)))-(SUMIFS(R$99:R$426,$C$99:$C$426,$C143,$D$99:$D$426,$D143,$E$99:$E$426,5)))*SUMPRODUCT(($H$9:$H$12=$E143)*(R$9:R$12)))*SUMPRODUCT(($H$24:$H$30=$H143)*(R$24:R$30))),VLOOKUP($E143&amp;$H143,$H$33:R$67,R$70,0)/SUM(R$33:R$60,IF(DAY(EOMONTH($G143,0))&lt;29,0,VLOOKUP(5&amp;TEXT(DATE(YEAR($G143),MONTH($G143),29),"ddd"),$H$33:R$67,R$70,0)),IF(DAY(EOMONTH($G143,0))&lt;30,0,VLOOKUP(5&amp;TEXT(DATE(YEAR($G143),MONTH($G143),30),"ddd"),$H$33:R$67,R$70,0)),IF(DAY(EOMONTH($G143,0))&lt;31,0,VLOOKUP(5&amp;TEXT(DATE(YEAR($G143),MONTH($G143),31),"ddd"),$H$33:R$67,R$70,0)))*SUMPRODUCT(($H$72:$H$95=$D143)*($G$72:$G$95=$C143)*(R$72:R$95))),"")</f>
        <v>0</v>
      </c>
      <c r="S143" s="139">
        <f>IFERROR(IF($I$69="DOW",IF($E143=5,(((SUMPRODUCT(($H$72:$H$95=$D143)*($G$72:$G$95=$C143)*(S$72:S$95))*(SUMPRODUCT(($H$15:$H$21=$H143)*(S$15:S$21)))))),(((SUMPRODUCT(($H$72:$H$95=$D143)*($G$72:$G$95=$C143)*(S$72:S$95)))-(SUMIFS(S$99:S$426,$C$99:$C$426,$C143,$D$99:$D$426,$D143,$E$99:$E$426,5)))*SUMPRODUCT(($H$9:$H$12=$E143)*(S$9:S$12)))*SUMPRODUCT(($H$24:$H$30=$H143)*(S$24:S$30))),VLOOKUP($E143&amp;$H143,$H$33:S$67,S$70,0)/SUM(S$33:S$60,IF(DAY(EOMONTH($G143,0))&lt;29,0,VLOOKUP(5&amp;TEXT(DATE(YEAR($G143),MONTH($G143),29),"ddd"),$H$33:S$67,S$70,0)),IF(DAY(EOMONTH($G143,0))&lt;30,0,VLOOKUP(5&amp;TEXT(DATE(YEAR($G143),MONTH($G143),30),"ddd"),$H$33:S$67,S$70,0)),IF(DAY(EOMONTH($G143,0))&lt;31,0,VLOOKUP(5&amp;TEXT(DATE(YEAR($G143),MONTH($G143),31),"ddd"),$H$33:S$67,S$70,0)))*SUMPRODUCT(($H$72:$H$95=$D143)*($G$72:$G$95=$C143)*(S$72:S$95))),"")</f>
        <v>91.589326751460362</v>
      </c>
      <c r="T143" s="139">
        <f>IFERROR(IF($I$69="DOW",IF($E143=5,(((SUMPRODUCT(($H$72:$H$95=$D143)*($G$72:$G$95=$C143)*(T$72:T$95))*(SUMPRODUCT(($H$15:$H$21=$H143)*(T$15:T$21)))))),(((SUMPRODUCT(($H$72:$H$95=$D143)*($G$72:$G$95=$C143)*(T$72:T$95)))-(SUMIFS(T$99:T$426,$C$99:$C$426,$C143,$D$99:$D$426,$D143,$E$99:$E$426,5)))*SUMPRODUCT(($H$9:$H$12=$E143)*(T$9:T$12)))*SUMPRODUCT(($H$24:$H$30=$H143)*(T$24:T$30))),VLOOKUP($E143&amp;$H143,$H$33:T$67,T$70,0)/SUM(T$33:T$60,IF(DAY(EOMONTH($G143,0))&lt;29,0,VLOOKUP(5&amp;TEXT(DATE(YEAR($G143),MONTH($G143),29),"ddd"),$H$33:T$67,T$70,0)),IF(DAY(EOMONTH($G143,0))&lt;30,0,VLOOKUP(5&amp;TEXT(DATE(YEAR($G143),MONTH($G143),30),"ddd"),$H$33:T$67,T$70,0)),IF(DAY(EOMONTH($G143,0))&lt;31,0,VLOOKUP(5&amp;TEXT(DATE(YEAR($G143),MONTH($G143),31),"ddd"),$H$33:T$67,T$70,0)))*SUMPRODUCT(($H$72:$H$95=$D143)*($G$72:$G$95=$C143)*(T$72:T$95))),"")</f>
        <v>124.52139728977473</v>
      </c>
      <c r="U143" s="139">
        <f>IFERROR(IF($I$69="DOW",IF($E143=5,(((SUMPRODUCT(($H$72:$H$95=$D143)*($G$72:$G$95=$C143)*(U$72:U$95))*(SUMPRODUCT(($H$15:$H$21=$H143)*(U$15:U$21)))))),(((SUMPRODUCT(($H$72:$H$95=$D143)*($G$72:$G$95=$C143)*(U$72:U$95)))-(SUMIFS(U$99:U$426,$C$99:$C$426,$C143,$D$99:$D$426,$D143,$E$99:$E$426,5)))*SUMPRODUCT(($H$9:$H$12=$E143)*(U$9:U$12)))*SUMPRODUCT(($H$24:$H$30=$H143)*(U$24:U$30))),VLOOKUP($E143&amp;$H143,$H$33:U$67,U$70,0)/SUM(U$33:U$60,IF(DAY(EOMONTH($G143,0))&lt;29,0,VLOOKUP(5&amp;TEXT(DATE(YEAR($G143),MONTH($G143),29),"ddd"),$H$33:U$67,U$70,0)),IF(DAY(EOMONTH($G143,0))&lt;30,0,VLOOKUP(5&amp;TEXT(DATE(YEAR($G143),MONTH($G143),30),"ddd"),$H$33:U$67,U$70,0)),IF(DAY(EOMONTH($G143,0))&lt;31,0,VLOOKUP(5&amp;TEXT(DATE(YEAR($G143),MONTH($G143),31),"ddd"),$H$33:U$67,U$70,0)))*SUMPRODUCT(($H$72:$H$95=$D143)*($G$72:$G$95=$C143)*(U$72:U$95))),"")</f>
        <v>25.014958138296723</v>
      </c>
      <c r="V143" s="139">
        <f>IFERROR(IF($I$69="DOW",IF($E143=5,(((SUMPRODUCT(($H$72:$H$95=$D143)*($G$72:$G$95=$C143)*(V$72:V$95))*(SUMPRODUCT(($H$15:$H$21=$H143)*(V$15:V$21)))))),(((SUMPRODUCT(($H$72:$H$95=$D143)*($G$72:$G$95=$C143)*(V$72:V$95)))-(SUMIFS(V$99:V$426,$C$99:$C$426,$C143,$D$99:$D$426,$D143,$E$99:$E$426,5)))*SUMPRODUCT(($H$9:$H$12=$E143)*(V$9:V$12)))*SUMPRODUCT(($H$24:$H$30=$H143)*(V$24:V$30))),VLOOKUP($E143&amp;$H143,$H$33:V$67,V$70,0)/SUM(V$33:V$60,IF(DAY(EOMONTH($G143,0))&lt;29,0,VLOOKUP(5&amp;TEXT(DATE(YEAR($G143),MONTH($G143),29),"ddd"),$H$33:V$67,V$70,0)),IF(DAY(EOMONTH($G143,0))&lt;30,0,VLOOKUP(5&amp;TEXT(DATE(YEAR($G143),MONTH($G143),30),"ddd"),$H$33:V$67,V$70,0)),IF(DAY(EOMONTH($G143,0))&lt;31,0,VLOOKUP(5&amp;TEXT(DATE(YEAR($G143),MONTH($G143),31),"ddd"),$H$33:V$67,V$70,0)))*SUMPRODUCT(($H$72:$H$95=$D143)*($G$72:$G$95=$C143)*(V$72:V$95))),"")</f>
        <v>79.894589375967115</v>
      </c>
      <c r="W143" s="139">
        <f>IFERROR(IF($I$69="DOW",IF($E143=5,(((SUMPRODUCT(($H$72:$H$95=$D143)*($G$72:$G$95=$C143)*(W$72:W$95))*(SUMPRODUCT(($H$15:$H$21=$H143)*(W$15:W$21)))))),(((SUMPRODUCT(($H$72:$H$95=$D143)*($G$72:$G$95=$C143)*(W$72:W$95)))-(SUMIFS(W$99:W$426,$C$99:$C$426,$C143,$D$99:$D$426,$D143,$E$99:$E$426,5)))*SUMPRODUCT(($H$9:$H$12=$E143)*(W$9:W$12)))*SUMPRODUCT(($H$24:$H$30=$H143)*(W$24:W$30))),VLOOKUP($E143&amp;$H143,$H$33:W$67,W$70,0)/SUM(W$33:W$60,IF(DAY(EOMONTH($G143,0))&lt;29,0,VLOOKUP(5&amp;TEXT(DATE(YEAR($G143),MONTH($G143),29),"ddd"),$H$33:W$67,W$70,0)),IF(DAY(EOMONTH($G143,0))&lt;30,0,VLOOKUP(5&amp;TEXT(DATE(YEAR($G143),MONTH($G143),30),"ddd"),$H$33:W$67,W$70,0)),IF(DAY(EOMONTH($G143,0))&lt;31,0,VLOOKUP(5&amp;TEXT(DATE(YEAR($G143),MONTH($G143),31),"ddd"),$H$33:W$67,W$70,0)))*SUMPRODUCT(($H$72:$H$95=$D143)*($G$72:$G$95=$C143)*(W$72:W$95))),"")</f>
        <v>497.66875149666328</v>
      </c>
      <c r="X143" s="139">
        <f>IFERROR(IF($I$69="DOW",IF($E143=5,(((SUMPRODUCT(($H$72:$H$95=$D143)*($G$72:$G$95=$C143)*(X$72:X$95))*(SUMPRODUCT(($H$15:$H$21=$H143)*(X$15:X$21)))))),(((SUMPRODUCT(($H$72:$H$95=$D143)*($G$72:$G$95=$C143)*(X$72:X$95)))-(SUMIFS(X$99:X$426,$C$99:$C$426,$C143,$D$99:$D$426,$D143,$E$99:$E$426,5)))*SUMPRODUCT(($H$9:$H$12=$E143)*(X$9:X$12)))*SUMPRODUCT(($H$24:$H$30=$H143)*(X$24:X$30))),VLOOKUP($E143&amp;$H143,$H$33:X$67,X$70,0)/SUM(X$33:X$60,IF(DAY(EOMONTH($G143,0))&lt;29,0,VLOOKUP(5&amp;TEXT(DATE(YEAR($G143),MONTH($G143),29),"ddd"),$H$33:X$67,X$70,0)),IF(DAY(EOMONTH($G143,0))&lt;30,0,VLOOKUP(5&amp;TEXT(DATE(YEAR($G143),MONTH($G143),30),"ddd"),$H$33:X$67,X$70,0)),IF(DAY(EOMONTH($G143,0))&lt;31,0,VLOOKUP(5&amp;TEXT(DATE(YEAR($G143),MONTH($G143),31),"ddd"),$H$33:X$67,X$70,0)))*SUMPRODUCT(($H$72:$H$95=$D143)*($G$72:$G$95=$C143)*(X$72:X$95))),"")</f>
        <v>135.44100733580237</v>
      </c>
      <c r="Y143" s="139" t="str">
        <f>IFERROR(IF($I$69="DOW",IF($E143=5,(((SUMPRODUCT(($H$72:$H$95=$D143)*($G$72:$G$95=$C143)*(Y$72:Y$95))*(SUMPRODUCT(($H$15:$H$21=$H143)*(Y$15:Y$21)))))),(((SUMPRODUCT(($H$72:$H$95=$D143)*($G$72:$G$95=$C143)*(Y$72:Y$95)))-(SUMIFS(Y$99:Y$426,$C$99:$C$426,$C143,$D$99:$D$426,$D143,$E$99:$E$426,5)))*SUMPRODUCT(($H$9:$H$12=$E143)*(Y$9:Y$12)))*SUMPRODUCT(($H$24:$H$30=$H143)*(Y$24:Y$30))),VLOOKUP($E143&amp;$H143,$H$33:Y$67,Y$70,0)/SUM(Y$33:Y$60,IF(DAY(EOMONTH($G143,0))&lt;29,0,VLOOKUP(5&amp;TEXT(DATE(YEAR($G143),MONTH($G143),29),"ddd"),$H$33:Y$67,Y$70,0)),IF(DAY(EOMONTH($G143,0))&lt;30,0,VLOOKUP(5&amp;TEXT(DATE(YEAR($G143),MONTH($G143),30),"ddd"),$H$33:Y$67,Y$70,0)),IF(DAY(EOMONTH($G143,0))&lt;31,0,VLOOKUP(5&amp;TEXT(DATE(YEAR($G143),MONTH($G143),31),"ddd"),$H$33:Y$67,Y$70,0)))*SUMPRODUCT(($H$72:$H$95=$D143)*($G$72:$G$95=$C143)*(Y$72:Y$95))),"")</f>
        <v/>
      </c>
      <c r="Z143" s="139" t="str">
        <f>IFERROR(IF($I$69="DOW",IF($E143=5,(((SUMPRODUCT(($H$72:$H$95=$D143)*($G$72:$G$95=$C143)*(Z$72:Z$95))*(SUMPRODUCT(($H$15:$H$21=$H143)*(Z$15:Z$21)))))),(((SUMPRODUCT(($H$72:$H$95=$D143)*($G$72:$G$95=$C143)*(Z$72:Z$95)))-(SUMIFS(Z$99:Z$426,$C$99:$C$426,$C143,$D$99:$D$426,$D143,$E$99:$E$426,5)))*SUMPRODUCT(($H$9:$H$12=$E143)*(Z$9:Z$12)))*SUMPRODUCT(($H$24:$H$30=$H143)*(Z$24:Z$30))),VLOOKUP($E143&amp;$H143,$H$33:Z$67,Z$70,0)/SUM(Z$33:Z$60,IF(DAY(EOMONTH($G143,0))&lt;29,0,VLOOKUP(5&amp;TEXT(DATE(YEAR($G143),MONTH($G143),29),"ddd"),$H$33:Z$67,Z$70,0)),IF(DAY(EOMONTH($G143,0))&lt;30,0,VLOOKUP(5&amp;TEXT(DATE(YEAR($G143),MONTH($G143),30),"ddd"),$H$33:Z$67,Z$70,0)),IF(DAY(EOMONTH($G143,0))&lt;31,0,VLOOKUP(5&amp;TEXT(DATE(YEAR($G143),MONTH($G143),31),"ddd"),$H$33:Z$67,Z$70,0)))*SUMPRODUCT(($H$72:$H$95=$D143)*($G$72:$G$95=$C143)*(Z$72:Z$95))),"")</f>
        <v/>
      </c>
      <c r="AA143" s="139" t="str">
        <f>IFERROR(IF($I$69="DOW",IF($E143=5,(((SUMPRODUCT(($H$72:$H$95=$D143)*($G$72:$G$95=$C143)*(AA$72:AA$95))*(SUMPRODUCT(($H$15:$H$21=$H143)*(AA$15:AA$21)))))),(((SUMPRODUCT(($H$72:$H$95=$D143)*($G$72:$G$95=$C143)*(AA$72:AA$95)))-(SUMIFS(AA$99:AA$426,$C$99:$C$426,$C143,$D$99:$D$426,$D143,$E$99:$E$426,5)))*SUMPRODUCT(($H$9:$H$12=$E143)*(AA$9:AA$12)))*SUMPRODUCT(($H$24:$H$30=$H143)*(AA$24:AA$30))),VLOOKUP($E143&amp;$H143,$H$33:AA$67,AA$70,0)/SUM(AA$33:AA$60,IF(DAY(EOMONTH($G143,0))&lt;29,0,VLOOKUP(5&amp;TEXT(DATE(YEAR($G143),MONTH($G143),29),"ddd"),$H$33:AA$67,AA$70,0)),IF(DAY(EOMONTH($G143,0))&lt;30,0,VLOOKUP(5&amp;TEXT(DATE(YEAR($G143),MONTH($G143),30),"ddd"),$H$33:AA$67,AA$70,0)),IF(DAY(EOMONTH($G143,0))&lt;31,0,VLOOKUP(5&amp;TEXT(DATE(YEAR($G143),MONTH($G143),31),"ddd"),$H$33:AA$67,AA$70,0)))*SUMPRODUCT(($H$72:$H$95=$D143)*($G$72:$G$95=$C143)*(AA$72:AA$95))),"")</f>
        <v/>
      </c>
      <c r="AB143" s="139" t="str">
        <f>IFERROR(IF($I$69="DOW",IF($E143=5,(((SUMPRODUCT(($H$72:$H$95=$D143)*($G$72:$G$95=$C143)*(AB$72:AB$95))*(SUMPRODUCT(($H$15:$H$21=$H143)*(AB$15:AB$21)))))),(((SUMPRODUCT(($H$72:$H$95=$D143)*($G$72:$G$95=$C143)*(AB$72:AB$95)))-(SUMIFS(AB$99:AB$426,$C$99:$C$426,$C143,$D$99:$D$426,$D143,$E$99:$E$426,5)))*SUMPRODUCT(($H$9:$H$12=$E143)*(AB$9:AB$12)))*SUMPRODUCT(($H$24:$H$30=$H143)*(AB$24:AB$30))),VLOOKUP($E143&amp;$H143,$H$33:AB$67,AB$70,0)/SUM(AB$33:AB$60,IF(DAY(EOMONTH($G143,0))&lt;29,0,VLOOKUP(5&amp;TEXT(DATE(YEAR($G143),MONTH($G143),29),"ddd"),$H$33:AB$67,AB$70,0)),IF(DAY(EOMONTH($G143,0))&lt;30,0,VLOOKUP(5&amp;TEXT(DATE(YEAR($G143),MONTH($G143),30),"ddd"),$H$33:AB$67,AB$70,0)),IF(DAY(EOMONTH($G143,0))&lt;31,0,VLOOKUP(5&amp;TEXT(DATE(YEAR($G143),MONTH($G143),31),"ddd"),$H$33:AB$67,AB$70,0)))*SUMPRODUCT(($H$72:$H$95=$D143)*($G$72:$G$95=$C143)*(AB$72:AB$95))),"")</f>
        <v/>
      </c>
      <c r="AC143" s="236"/>
      <c r="AE143" s="205"/>
      <c r="AF143" s="139"/>
      <c r="AG143" s="139"/>
      <c r="AH143" s="139"/>
      <c r="AI143" s="139"/>
      <c r="AJ143" s="139"/>
      <c r="AK143" s="139"/>
      <c r="AL143" s="139"/>
      <c r="AM143" s="139"/>
      <c r="AN143" s="139"/>
      <c r="AO143" s="139"/>
      <c r="AP143" s="139"/>
      <c r="AQ143" s="139"/>
      <c r="AR143" s="139"/>
      <c r="AS143" s="139"/>
      <c r="AT143" s="139"/>
      <c r="AU143" s="139"/>
      <c r="AV143" s="139"/>
      <c r="AW143" s="139"/>
      <c r="AX143" s="139"/>
      <c r="AY143" s="236"/>
      <c r="BA143" s="209">
        <f t="shared" si="76"/>
        <v>272.85897963195305</v>
      </c>
      <c r="BB143" s="180">
        <f t="shared" si="77"/>
        <v>275.54037765464625</v>
      </c>
      <c r="BC143" s="180">
        <f t="shared" si="78"/>
        <v>125.58753467868893</v>
      </c>
      <c r="BD143" s="180">
        <f t="shared" si="79"/>
        <v>32.361460800356873</v>
      </c>
      <c r="BE143" s="180">
        <f t="shared" si="80"/>
        <v>559.53148385309476</v>
      </c>
      <c r="BF143" s="180">
        <f t="shared" si="81"/>
        <v>0</v>
      </c>
      <c r="BG143" s="180">
        <f t="shared" si="82"/>
        <v>0</v>
      </c>
      <c r="BH143" s="180">
        <f t="shared" si="83"/>
        <v>4070.5205114221935</v>
      </c>
      <c r="BI143" s="180">
        <f t="shared" si="31"/>
        <v>2525.5685526195575</v>
      </c>
      <c r="BJ143" s="180">
        <f t="shared" si="67"/>
        <v>0</v>
      </c>
      <c r="BK143" s="180">
        <f t="shared" si="32"/>
        <v>91.589326751460362</v>
      </c>
      <c r="BL143" s="180">
        <f t="shared" si="33"/>
        <v>124.52139728977473</v>
      </c>
      <c r="BM143" s="180">
        <f t="shared" si="34"/>
        <v>25.014958138296723</v>
      </c>
      <c r="BN143" s="180">
        <f t="shared" si="35"/>
        <v>79.894589375967115</v>
      </c>
      <c r="BO143" s="180">
        <f t="shared" si="36"/>
        <v>497.66875149666328</v>
      </c>
      <c r="BP143" s="180">
        <f t="shared" si="37"/>
        <v>135.44100733580237</v>
      </c>
      <c r="BQ143" s="180">
        <f t="shared" si="38"/>
        <v>0</v>
      </c>
      <c r="BR143" s="180">
        <f t="shared" si="39"/>
        <v>0</v>
      </c>
      <c r="BS143" s="180">
        <f t="shared" si="40"/>
        <v>0</v>
      </c>
      <c r="BT143" s="180">
        <f t="shared" si="41"/>
        <v>0</v>
      </c>
      <c r="BV143" s="214">
        <f t="shared" si="68"/>
        <v>42688</v>
      </c>
      <c r="BW143" s="175" t="str">
        <f t="shared" si="69"/>
        <v>Nov</v>
      </c>
      <c r="BX143" s="175">
        <f t="shared" si="70"/>
        <v>2016</v>
      </c>
      <c r="BY143" s="176">
        <f t="shared" si="84"/>
        <v>272.85897963195305</v>
      </c>
      <c r="BZ143" s="176">
        <f t="shared" si="85"/>
        <v>275.54037765464614</v>
      </c>
      <c r="CA143" s="176">
        <f t="shared" si="86"/>
        <v>125.58753467868893</v>
      </c>
      <c r="CB143" s="176">
        <f t="shared" si="87"/>
        <v>32.361460800356866</v>
      </c>
      <c r="CC143" s="176">
        <f t="shared" si="88"/>
        <v>559.53148385309487</v>
      </c>
      <c r="CD143" s="176">
        <f t="shared" si="89"/>
        <v>0</v>
      </c>
      <c r="CE143" s="176">
        <f t="shared" si="90"/>
        <v>0</v>
      </c>
      <c r="CF143" s="176">
        <f t="shared" si="91"/>
        <v>4070.5205114221931</v>
      </c>
      <c r="CG143" s="176">
        <f t="shared" si="92"/>
        <v>2525.5685526195575</v>
      </c>
      <c r="CH143" s="176">
        <f t="shared" si="93"/>
        <v>0</v>
      </c>
      <c r="CI143" s="176">
        <f t="shared" si="94"/>
        <v>91.589326751460334</v>
      </c>
      <c r="CJ143" s="176">
        <f t="shared" si="95"/>
        <v>124.52139728977475</v>
      </c>
      <c r="CK143" s="176">
        <f t="shared" si="96"/>
        <v>25.014958138296731</v>
      </c>
      <c r="CL143" s="176">
        <f t="shared" si="97"/>
        <v>79.894589375967115</v>
      </c>
      <c r="CM143" s="176">
        <f t="shared" si="98"/>
        <v>497.66875149666333</v>
      </c>
      <c r="CN143" s="176">
        <f t="shared" si="99"/>
        <v>135.44100733580237</v>
      </c>
      <c r="CO143" s="176">
        <f t="shared" si="100"/>
        <v>0</v>
      </c>
      <c r="CP143" s="176">
        <f t="shared" si="101"/>
        <v>0</v>
      </c>
      <c r="CQ143" s="176">
        <f t="shared" si="102"/>
        <v>0</v>
      </c>
      <c r="CR143" s="215">
        <f t="shared" si="103"/>
        <v>0</v>
      </c>
    </row>
    <row r="144" spans="2:96" outlineLevel="1" x14ac:dyDescent="0.25">
      <c r="B144" s="197">
        <f t="shared" si="62"/>
        <v>42689</v>
      </c>
      <c r="C144" s="108">
        <f t="shared" si="72"/>
        <v>2016</v>
      </c>
      <c r="D144" s="109" t="str">
        <f t="shared" si="73"/>
        <v>Nov</v>
      </c>
      <c r="E144" s="109">
        <f t="shared" si="74"/>
        <v>3</v>
      </c>
      <c r="F144" s="109">
        <f t="shared" si="65"/>
        <v>47</v>
      </c>
      <c r="G144" s="110">
        <f t="shared" si="71"/>
        <v>42689</v>
      </c>
      <c r="H144" s="109" t="str">
        <f t="shared" si="75"/>
        <v>Tue</v>
      </c>
      <c r="I144" s="139">
        <f>IFERROR(IF($I$69="DOW",IF($E144=5,(((SUMPRODUCT(($H$72:$H$95=$D144)*($G$72:$G$95=$C144)*(I$72:I$95))*(SUMPRODUCT(($H$15:$H$21=$H144)*(I$15:I$21)))))),(((SUMPRODUCT(($H$72:$H$95=$D144)*($G$72:$G$95=$C144)*(I$72:I$95)))-(SUMIFS(I$99:I$426,$C$99:$C$426,$C144,$D$99:$D$426,$D144,$E$99:$E$426,5)))*SUMPRODUCT(($H$9:$H$12=$E144)*(I$9:I$12)))*SUMPRODUCT(($H$24:$H$30=$H144)*(I$24:I$30))),VLOOKUP($E144&amp;$H144,$H$33:I$67,I$70,0)/SUM(I$33:I$60,IF(DAY(EOMONTH($G144,0))&lt;29,0,VLOOKUP(5&amp;TEXT(DATE(YEAR($G144),MONTH($G144),29),"ddd"),$H$33:I$67,I$70,0)),IF(DAY(EOMONTH($G144,0))&lt;30,0,VLOOKUP(5&amp;TEXT(DATE(YEAR($G144),MONTH($G144),30),"ddd"),$H$33:I$67,I$70,0)),IF(DAY(EOMONTH($G144,0))&lt;31,0,VLOOKUP(5&amp;TEXT(DATE(YEAR($G144),MONTH($G144),31),"ddd"),$H$33:I$67,I$70,0)))*SUMPRODUCT(($H$72:$H$95=$D144)*($G$72:$G$95=$C144)*(I$72:I$95))),"")</f>
        <v>265.34646939007376</v>
      </c>
      <c r="J144" s="139">
        <f>IFERROR(IF($I$69="DOW",IF($E144=5,(((SUMPRODUCT(($H$72:$H$95=$D144)*($G$72:$G$95=$C144)*(J$72:J$95))*(SUMPRODUCT(($H$15:$H$21=$H144)*(J$15:J$21)))))),(((SUMPRODUCT(($H$72:$H$95=$D144)*($G$72:$G$95=$C144)*(J$72:J$95)))-(SUMIFS(J$99:J$426,$C$99:$C$426,$C144,$D$99:$D$426,$D144,$E$99:$E$426,5)))*SUMPRODUCT(($H$9:$H$12=$E144)*(J$9:J$12)))*SUMPRODUCT(($H$24:$H$30=$H144)*(J$24:J$30))),VLOOKUP($E144&amp;$H144,$H$33:J$67,J$70,0)/SUM(J$33:J$60,IF(DAY(EOMONTH($G144,0))&lt;29,0,VLOOKUP(5&amp;TEXT(DATE(YEAR($G144),MONTH($G144),29),"ddd"),$H$33:J$67,J$70,0)),IF(DAY(EOMONTH($G144,0))&lt;30,0,VLOOKUP(5&amp;TEXT(DATE(YEAR($G144),MONTH($G144),30),"ddd"),$H$33:J$67,J$70,0)),IF(DAY(EOMONTH($G144,0))&lt;31,0,VLOOKUP(5&amp;TEXT(DATE(YEAR($G144),MONTH($G144),31),"ddd"),$H$33:J$67,J$70,0)))*SUMPRODUCT(($H$72:$H$95=$D144)*($G$72:$G$95=$C144)*(J$72:J$95))),"")</f>
        <v>277.7260866364964</v>
      </c>
      <c r="K144" s="139">
        <f>IFERROR(IF($I$69="DOW",IF($E144=5,(((SUMPRODUCT(($H$72:$H$95=$D144)*($G$72:$G$95=$C144)*(K$72:K$95))*(SUMPRODUCT(($H$15:$H$21=$H144)*(K$15:K$21)))))),(((SUMPRODUCT(($H$72:$H$95=$D144)*($G$72:$G$95=$C144)*(K$72:K$95)))-(SUMIFS(K$99:K$426,$C$99:$C$426,$C144,$D$99:$D$426,$D144,$E$99:$E$426,5)))*SUMPRODUCT(($H$9:$H$12=$E144)*(K$9:K$12)))*SUMPRODUCT(($H$24:$H$30=$H144)*(K$24:K$30))),VLOOKUP($E144&amp;$H144,$H$33:K$67,K$70,0)/SUM(K$33:K$60,IF(DAY(EOMONTH($G144,0))&lt;29,0,VLOOKUP(5&amp;TEXT(DATE(YEAR($G144),MONTH($G144),29),"ddd"),$H$33:K$67,K$70,0)),IF(DAY(EOMONTH($G144,0))&lt;30,0,VLOOKUP(5&amp;TEXT(DATE(YEAR($G144),MONTH($G144),30),"ddd"),$H$33:K$67,K$70,0)),IF(DAY(EOMONTH($G144,0))&lt;31,0,VLOOKUP(5&amp;TEXT(DATE(YEAR($G144),MONTH($G144),31),"ddd"),$H$33:K$67,K$70,0)))*SUMPRODUCT(($H$72:$H$95=$D144)*($G$72:$G$95=$C144)*(K$72:K$95))),"")</f>
        <v>136.63615698245047</v>
      </c>
      <c r="L144" s="139">
        <f>IFERROR(IF($I$69="DOW",IF($E144=5,(((SUMPRODUCT(($H$72:$H$95=$D144)*($G$72:$G$95=$C144)*(L$72:L$95))*(SUMPRODUCT(($H$15:$H$21=$H144)*(L$15:L$21)))))),(((SUMPRODUCT(($H$72:$H$95=$D144)*($G$72:$G$95=$C144)*(L$72:L$95)))-(SUMIFS(L$99:L$426,$C$99:$C$426,$C144,$D$99:$D$426,$D144,$E$99:$E$426,5)))*SUMPRODUCT(($H$9:$H$12=$E144)*(L$9:L$12)))*SUMPRODUCT(($H$24:$H$30=$H144)*(L$24:L$30))),VLOOKUP($E144&amp;$H144,$H$33:L$67,L$70,0)/SUM(L$33:L$60,IF(DAY(EOMONTH($G144,0))&lt;29,0,VLOOKUP(5&amp;TEXT(DATE(YEAR($G144),MONTH($G144),29),"ddd"),$H$33:L$67,L$70,0)),IF(DAY(EOMONTH($G144,0))&lt;30,0,VLOOKUP(5&amp;TEXT(DATE(YEAR($G144),MONTH($G144),30),"ddd"),$H$33:L$67,L$70,0)),IF(DAY(EOMONTH($G144,0))&lt;31,0,VLOOKUP(5&amp;TEXT(DATE(YEAR($G144),MONTH($G144),31),"ddd"),$H$33:L$67,L$70,0)))*SUMPRODUCT(($H$72:$H$95=$D144)*($G$72:$G$95=$C144)*(L$72:L$95))),"")</f>
        <v>35.111248732988948</v>
      </c>
      <c r="M144" s="139">
        <f>IFERROR(IF($I$69="DOW",IF($E144=5,(((SUMPRODUCT(($H$72:$H$95=$D144)*($G$72:$G$95=$C144)*(M$72:M$95))*(SUMPRODUCT(($H$15:$H$21=$H144)*(M$15:M$21)))))),(((SUMPRODUCT(($H$72:$H$95=$D144)*($G$72:$G$95=$C144)*(M$72:M$95)))-(SUMIFS(M$99:M$426,$C$99:$C$426,$C144,$D$99:$D$426,$D144,$E$99:$E$426,5)))*SUMPRODUCT(($H$9:$H$12=$E144)*(M$9:M$12)))*SUMPRODUCT(($H$24:$H$30=$H144)*(M$24:M$30))),VLOOKUP($E144&amp;$H144,$H$33:M$67,M$70,0)/SUM(M$33:M$60,IF(DAY(EOMONTH($G144,0))&lt;29,0,VLOOKUP(5&amp;TEXT(DATE(YEAR($G144),MONTH($G144),29),"ddd"),$H$33:M$67,M$70,0)),IF(DAY(EOMONTH($G144,0))&lt;30,0,VLOOKUP(5&amp;TEXT(DATE(YEAR($G144),MONTH($G144),30),"ddd"),$H$33:M$67,M$70,0)),IF(DAY(EOMONTH($G144,0))&lt;31,0,VLOOKUP(5&amp;TEXT(DATE(YEAR($G144),MONTH($G144),31),"ddd"),$H$33:M$67,M$70,0)))*SUMPRODUCT(($H$72:$H$95=$D144)*($G$72:$G$95=$C144)*(M$72:M$95))),"")</f>
        <v>504.60158916441583</v>
      </c>
      <c r="N144" s="139">
        <f>IFERROR(IF($I$69="DOW",IF($E144=5,(((SUMPRODUCT(($H$72:$H$95=$D144)*($G$72:$G$95=$C144)*(N$72:N$95))*(SUMPRODUCT(($H$15:$H$21=$H144)*(N$15:N$21)))))),(((SUMPRODUCT(($H$72:$H$95=$D144)*($G$72:$G$95=$C144)*(N$72:N$95)))-(SUMIFS(N$99:N$426,$C$99:$C$426,$C144,$D$99:$D$426,$D144,$E$99:$E$426,5)))*SUMPRODUCT(($H$9:$H$12=$E144)*(N$9:N$12)))*SUMPRODUCT(($H$24:$H$30=$H144)*(N$24:N$30))),VLOOKUP($E144&amp;$H144,$H$33:N$67,N$70,0)/SUM(N$33:N$60,IF(DAY(EOMONTH($G144,0))&lt;29,0,VLOOKUP(5&amp;TEXT(DATE(YEAR($G144),MONTH($G144),29),"ddd"),$H$33:N$67,N$70,0)),IF(DAY(EOMONTH($G144,0))&lt;30,0,VLOOKUP(5&amp;TEXT(DATE(YEAR($G144),MONTH($G144),30),"ddd"),$H$33:N$67,N$70,0)),IF(DAY(EOMONTH($G144,0))&lt;31,0,VLOOKUP(5&amp;TEXT(DATE(YEAR($G144),MONTH($G144),31),"ddd"),$H$33:N$67,N$70,0)))*SUMPRODUCT(($H$72:$H$95=$D144)*($G$72:$G$95=$C144)*(N$72:N$95))),"")</f>
        <v>0</v>
      </c>
      <c r="O144" s="139">
        <f>IFERROR(IF($I$69="DOW",IF($E144=5,(((SUMPRODUCT(($H$72:$H$95=$D144)*($G$72:$G$95=$C144)*(O$72:O$95))*(SUMPRODUCT(($H$15:$H$21=$H144)*(O$15:O$21)))))),(((SUMPRODUCT(($H$72:$H$95=$D144)*($G$72:$G$95=$C144)*(O$72:O$95)))-(SUMIFS(O$99:O$426,$C$99:$C$426,$C144,$D$99:$D$426,$D144,$E$99:$E$426,5)))*SUMPRODUCT(($H$9:$H$12=$E144)*(O$9:O$12)))*SUMPRODUCT(($H$24:$H$30=$H144)*(O$24:O$30))),VLOOKUP($E144&amp;$H144,$H$33:O$67,O$70,0)/SUM(O$33:O$60,IF(DAY(EOMONTH($G144,0))&lt;29,0,VLOOKUP(5&amp;TEXT(DATE(YEAR($G144),MONTH($G144),29),"ddd"),$H$33:O$67,O$70,0)),IF(DAY(EOMONTH($G144,0))&lt;30,0,VLOOKUP(5&amp;TEXT(DATE(YEAR($G144),MONTH($G144),30),"ddd"),$H$33:O$67,O$70,0)),IF(DAY(EOMONTH($G144,0))&lt;31,0,VLOOKUP(5&amp;TEXT(DATE(YEAR($G144),MONTH($G144),31),"ddd"),$H$33:O$67,O$70,0)))*SUMPRODUCT(($H$72:$H$95=$D144)*($G$72:$G$95=$C144)*(O$72:O$95))),"")</f>
        <v>0</v>
      </c>
      <c r="P144" s="139">
        <f>IFERROR(IF($I$69="DOW",IF($E144=5,(((SUMPRODUCT(($H$72:$H$95=$D144)*($G$72:$G$95=$C144)*(P$72:P$95))*(SUMPRODUCT(($H$15:$H$21=$H144)*(P$15:P$21)))))),(((SUMPRODUCT(($H$72:$H$95=$D144)*($G$72:$G$95=$C144)*(P$72:P$95)))-(SUMIFS(P$99:P$426,$C$99:$C$426,$C144,$D$99:$D$426,$D144,$E$99:$E$426,5)))*SUMPRODUCT(($H$9:$H$12=$E144)*(P$9:P$12)))*SUMPRODUCT(($H$24:$H$30=$H144)*(P$24:P$30))),VLOOKUP($E144&amp;$H144,$H$33:P$67,P$70,0)/SUM(P$33:P$60,IF(DAY(EOMONTH($G144,0))&lt;29,0,VLOOKUP(5&amp;TEXT(DATE(YEAR($G144),MONTH($G144),29),"ddd"),$H$33:P$67,P$70,0)),IF(DAY(EOMONTH($G144,0))&lt;30,0,VLOOKUP(5&amp;TEXT(DATE(YEAR($G144),MONTH($G144),30),"ddd"),$H$33:P$67,P$70,0)),IF(DAY(EOMONTH($G144,0))&lt;31,0,VLOOKUP(5&amp;TEXT(DATE(YEAR($G144),MONTH($G144),31),"ddd"),$H$33:P$67,P$70,0)))*SUMPRODUCT(($H$72:$H$95=$D144)*($G$72:$G$95=$C144)*(P$72:P$95))),"")</f>
        <v>3507.1114123189313</v>
      </c>
      <c r="Q144" s="139">
        <f>IFERROR(IF($I$69="DOW",IF($E144=5,(((SUMPRODUCT(($H$72:$H$95=$D144)*($G$72:$G$95=$C144)*(Q$72:Q$95))*(SUMPRODUCT(($H$15:$H$21=$H144)*(Q$15:Q$21)))))),(((SUMPRODUCT(($H$72:$H$95=$D144)*($G$72:$G$95=$C144)*(Q$72:Q$95)))-(SUMIFS(Q$99:Q$426,$C$99:$C$426,$C144,$D$99:$D$426,$D144,$E$99:$E$426,5)))*SUMPRODUCT(($H$9:$H$12=$E144)*(Q$9:Q$12)))*SUMPRODUCT(($H$24:$H$30=$H144)*(Q$24:Q$30))),VLOOKUP($E144&amp;$H144,$H$33:Q$67,Q$70,0)/SUM(Q$33:Q$60,IF(DAY(EOMONTH($G144,0))&lt;29,0,VLOOKUP(5&amp;TEXT(DATE(YEAR($G144),MONTH($G144),29),"ddd"),$H$33:Q$67,Q$70,0)),IF(DAY(EOMONTH($G144,0))&lt;30,0,VLOOKUP(5&amp;TEXT(DATE(YEAR($G144),MONTH($G144),30),"ddd"),$H$33:Q$67,Q$70,0)),IF(DAY(EOMONTH($G144,0))&lt;31,0,VLOOKUP(5&amp;TEXT(DATE(YEAR($G144),MONTH($G144),31),"ddd"),$H$33:Q$67,Q$70,0)))*SUMPRODUCT(($H$72:$H$95=$D144)*($G$72:$G$95=$C144)*(Q$72:Q$95))),"")</f>
        <v>2480.7089349797084</v>
      </c>
      <c r="R144" s="139">
        <f>IFERROR(IF($I$69="DOW",IF($E144=5,(((SUMPRODUCT(($H$72:$H$95=$D144)*($G$72:$G$95=$C144)*(R$72:R$95))*(SUMPRODUCT(($H$15:$H$21=$H144)*(R$15:R$21)))))),(((SUMPRODUCT(($H$72:$H$95=$D144)*($G$72:$G$95=$C144)*(R$72:R$95)))-(SUMIFS(R$99:R$426,$C$99:$C$426,$C144,$D$99:$D$426,$D144,$E$99:$E$426,5)))*SUMPRODUCT(($H$9:$H$12=$E144)*(R$9:R$12)))*SUMPRODUCT(($H$24:$H$30=$H144)*(R$24:R$30))),VLOOKUP($E144&amp;$H144,$H$33:R$67,R$70,0)/SUM(R$33:R$60,IF(DAY(EOMONTH($G144,0))&lt;29,0,VLOOKUP(5&amp;TEXT(DATE(YEAR($G144),MONTH($G144),29),"ddd"),$H$33:R$67,R$70,0)),IF(DAY(EOMONTH($G144,0))&lt;30,0,VLOOKUP(5&amp;TEXT(DATE(YEAR($G144),MONTH($G144),30),"ddd"),$H$33:R$67,R$70,0)),IF(DAY(EOMONTH($G144,0))&lt;31,0,VLOOKUP(5&amp;TEXT(DATE(YEAR($G144),MONTH($G144),31),"ddd"),$H$33:R$67,R$70,0)))*SUMPRODUCT(($H$72:$H$95=$D144)*($G$72:$G$95=$C144)*(R$72:R$95))),"")</f>
        <v>0</v>
      </c>
      <c r="S144" s="139">
        <f>IFERROR(IF($I$69="DOW",IF($E144=5,(((SUMPRODUCT(($H$72:$H$95=$D144)*($G$72:$G$95=$C144)*(S$72:S$95))*(SUMPRODUCT(($H$15:$H$21=$H144)*(S$15:S$21)))))),(((SUMPRODUCT(($H$72:$H$95=$D144)*($G$72:$G$95=$C144)*(S$72:S$95)))-(SUMIFS(S$99:S$426,$C$99:$C$426,$C144,$D$99:$D$426,$D144,$E$99:$E$426,5)))*SUMPRODUCT(($H$9:$H$12=$E144)*(S$9:S$12)))*SUMPRODUCT(($H$24:$H$30=$H144)*(S$24:S$30))),VLOOKUP($E144&amp;$H144,$H$33:S$67,S$70,0)/SUM(S$33:S$60,IF(DAY(EOMONTH($G144,0))&lt;29,0,VLOOKUP(5&amp;TEXT(DATE(YEAR($G144),MONTH($G144),29),"ddd"),$H$33:S$67,S$70,0)),IF(DAY(EOMONTH($G144,0))&lt;30,0,VLOOKUP(5&amp;TEXT(DATE(YEAR($G144),MONTH($G144),30),"ddd"),$H$33:S$67,S$70,0)),IF(DAY(EOMONTH($G144,0))&lt;31,0,VLOOKUP(5&amp;TEXT(DATE(YEAR($G144),MONTH($G144),31),"ddd"),$H$33:S$67,S$70,0)))*SUMPRODUCT(($H$72:$H$95=$D144)*($G$72:$G$95=$C144)*(S$72:S$95))),"")</f>
        <v>98.075561692221441</v>
      </c>
      <c r="T144" s="139">
        <f>IFERROR(IF($I$69="DOW",IF($E144=5,(((SUMPRODUCT(($H$72:$H$95=$D144)*($G$72:$G$95=$C144)*(T$72:T$95))*(SUMPRODUCT(($H$15:$H$21=$H144)*(T$15:T$21)))))),(((SUMPRODUCT(($H$72:$H$95=$D144)*($G$72:$G$95=$C144)*(T$72:T$95)))-(SUMIFS(T$99:T$426,$C$99:$C$426,$C144,$D$99:$D$426,$D144,$E$99:$E$426,5)))*SUMPRODUCT(($H$9:$H$12=$E144)*(T$9:T$12)))*SUMPRODUCT(($H$24:$H$30=$H144)*(T$24:T$30))),VLOOKUP($E144&amp;$H144,$H$33:T$67,T$70,0)/SUM(T$33:T$60,IF(DAY(EOMONTH($G144,0))&lt;29,0,VLOOKUP(5&amp;TEXT(DATE(YEAR($G144),MONTH($G144),29),"ddd"),$H$33:T$67,T$70,0)),IF(DAY(EOMONTH($G144,0))&lt;30,0,VLOOKUP(5&amp;TEXT(DATE(YEAR($G144),MONTH($G144),30),"ddd"),$H$33:T$67,T$70,0)),IF(DAY(EOMONTH($G144,0))&lt;31,0,VLOOKUP(5&amp;TEXT(DATE(YEAR($G144),MONTH($G144),31),"ddd"),$H$33:T$67,T$70,0)))*SUMPRODUCT(($H$72:$H$95=$D144)*($G$72:$G$95=$C144)*(T$72:T$95))),"")</f>
        <v>144.97861488639936</v>
      </c>
      <c r="U144" s="139">
        <f>IFERROR(IF($I$69="DOW",IF($E144=5,(((SUMPRODUCT(($H$72:$H$95=$D144)*($G$72:$G$95=$C144)*(U$72:U$95))*(SUMPRODUCT(($H$15:$H$21=$H144)*(U$15:U$21)))))),(((SUMPRODUCT(($H$72:$H$95=$D144)*($G$72:$G$95=$C144)*(U$72:U$95)))-(SUMIFS(U$99:U$426,$C$99:$C$426,$C144,$D$99:$D$426,$D144,$E$99:$E$426,5)))*SUMPRODUCT(($H$9:$H$12=$E144)*(U$9:U$12)))*SUMPRODUCT(($H$24:$H$30=$H144)*(U$24:U$30))),VLOOKUP($E144&amp;$H144,$H$33:U$67,U$70,0)/SUM(U$33:U$60,IF(DAY(EOMONTH($G144,0))&lt;29,0,VLOOKUP(5&amp;TEXT(DATE(YEAR($G144),MONTH($G144),29),"ddd"),$H$33:U$67,U$70,0)),IF(DAY(EOMONTH($G144,0))&lt;30,0,VLOOKUP(5&amp;TEXT(DATE(YEAR($G144),MONTH($G144),30),"ddd"),$H$33:U$67,U$70,0)),IF(DAY(EOMONTH($G144,0))&lt;31,0,VLOOKUP(5&amp;TEXT(DATE(YEAR($G144),MONTH($G144),31),"ddd"),$H$33:U$67,U$70,0)))*SUMPRODUCT(($H$72:$H$95=$D144)*($G$72:$G$95=$C144)*(U$72:U$95))),"")</f>
        <v>26.750808604413532</v>
      </c>
      <c r="V144" s="139">
        <f>IFERROR(IF($I$69="DOW",IF($E144=5,(((SUMPRODUCT(($H$72:$H$95=$D144)*($G$72:$G$95=$C144)*(V$72:V$95))*(SUMPRODUCT(($H$15:$H$21=$H144)*(V$15:V$21)))))),(((SUMPRODUCT(($H$72:$H$95=$D144)*($G$72:$G$95=$C144)*(V$72:V$95)))-(SUMIFS(V$99:V$426,$C$99:$C$426,$C144,$D$99:$D$426,$D144,$E$99:$E$426,5)))*SUMPRODUCT(($H$9:$H$12=$E144)*(V$9:V$12)))*SUMPRODUCT(($H$24:$H$30=$H144)*(V$24:V$30))),VLOOKUP($E144&amp;$H144,$H$33:V$67,V$70,0)/SUM(V$33:V$60,IF(DAY(EOMONTH($G144,0))&lt;29,0,VLOOKUP(5&amp;TEXT(DATE(YEAR($G144),MONTH($G144),29),"ddd"),$H$33:V$67,V$70,0)),IF(DAY(EOMONTH($G144,0))&lt;30,0,VLOOKUP(5&amp;TEXT(DATE(YEAR($G144),MONTH($G144),30),"ddd"),$H$33:V$67,V$70,0)),IF(DAY(EOMONTH($G144,0))&lt;31,0,VLOOKUP(5&amp;TEXT(DATE(YEAR($G144),MONTH($G144),31),"ddd"),$H$33:V$67,V$70,0)))*SUMPRODUCT(($H$72:$H$95=$D144)*($G$72:$G$95=$C144)*(V$72:V$95))),"")</f>
        <v>70.032657615671965</v>
      </c>
      <c r="W144" s="139">
        <f>IFERROR(IF($I$69="DOW",IF($E144=5,(((SUMPRODUCT(($H$72:$H$95=$D144)*($G$72:$G$95=$C144)*(W$72:W$95))*(SUMPRODUCT(($H$15:$H$21=$H144)*(W$15:W$21)))))),(((SUMPRODUCT(($H$72:$H$95=$D144)*($G$72:$G$95=$C144)*(W$72:W$95)))-(SUMIFS(W$99:W$426,$C$99:$C$426,$C144,$D$99:$D$426,$D144,$E$99:$E$426,5)))*SUMPRODUCT(($H$9:$H$12=$E144)*(W$9:W$12)))*SUMPRODUCT(($H$24:$H$30=$H144)*(W$24:W$30))),VLOOKUP($E144&amp;$H144,$H$33:W$67,W$70,0)/SUM(W$33:W$60,IF(DAY(EOMONTH($G144,0))&lt;29,0,VLOOKUP(5&amp;TEXT(DATE(YEAR($G144),MONTH($G144),29),"ddd"),$H$33:W$67,W$70,0)),IF(DAY(EOMONTH($G144,0))&lt;30,0,VLOOKUP(5&amp;TEXT(DATE(YEAR($G144),MONTH($G144),30),"ddd"),$H$33:W$67,W$70,0)),IF(DAY(EOMONTH($G144,0))&lt;31,0,VLOOKUP(5&amp;TEXT(DATE(YEAR($G144),MONTH($G144),31),"ddd"),$H$33:W$67,W$70,0)))*SUMPRODUCT(($H$72:$H$95=$D144)*($G$72:$G$95=$C144)*(W$72:W$95))),"")</f>
        <v>615.08526617695304</v>
      </c>
      <c r="X144" s="139">
        <f>IFERROR(IF($I$69="DOW",IF($E144=5,(((SUMPRODUCT(($H$72:$H$95=$D144)*($G$72:$G$95=$C144)*(X$72:X$95))*(SUMPRODUCT(($H$15:$H$21=$H144)*(X$15:X$21)))))),(((SUMPRODUCT(($H$72:$H$95=$D144)*($G$72:$G$95=$C144)*(X$72:X$95)))-(SUMIFS(X$99:X$426,$C$99:$C$426,$C144,$D$99:$D$426,$D144,$E$99:$E$426,5)))*SUMPRODUCT(($H$9:$H$12=$E144)*(X$9:X$12)))*SUMPRODUCT(($H$24:$H$30=$H144)*(X$24:X$30))),VLOOKUP($E144&amp;$H144,$H$33:X$67,X$70,0)/SUM(X$33:X$60,IF(DAY(EOMONTH($G144,0))&lt;29,0,VLOOKUP(5&amp;TEXT(DATE(YEAR($G144),MONTH($G144),29),"ddd"),$H$33:X$67,X$70,0)),IF(DAY(EOMONTH($G144,0))&lt;30,0,VLOOKUP(5&amp;TEXT(DATE(YEAR($G144),MONTH($G144),30),"ddd"),$H$33:X$67,X$70,0)),IF(DAY(EOMONTH($G144,0))&lt;31,0,VLOOKUP(5&amp;TEXT(DATE(YEAR($G144),MONTH($G144),31),"ddd"),$H$33:X$67,X$70,0)))*SUMPRODUCT(($H$72:$H$95=$D144)*($G$72:$G$95=$C144)*(X$72:X$95))),"")</f>
        <v>132.98841845355759</v>
      </c>
      <c r="Y144" s="139" t="str">
        <f>IFERROR(IF($I$69="DOW",IF($E144=5,(((SUMPRODUCT(($H$72:$H$95=$D144)*($G$72:$G$95=$C144)*(Y$72:Y$95))*(SUMPRODUCT(($H$15:$H$21=$H144)*(Y$15:Y$21)))))),(((SUMPRODUCT(($H$72:$H$95=$D144)*($G$72:$G$95=$C144)*(Y$72:Y$95)))-(SUMIFS(Y$99:Y$426,$C$99:$C$426,$C144,$D$99:$D$426,$D144,$E$99:$E$426,5)))*SUMPRODUCT(($H$9:$H$12=$E144)*(Y$9:Y$12)))*SUMPRODUCT(($H$24:$H$30=$H144)*(Y$24:Y$30))),VLOOKUP($E144&amp;$H144,$H$33:Y$67,Y$70,0)/SUM(Y$33:Y$60,IF(DAY(EOMONTH($G144,0))&lt;29,0,VLOOKUP(5&amp;TEXT(DATE(YEAR($G144),MONTH($G144),29),"ddd"),$H$33:Y$67,Y$70,0)),IF(DAY(EOMONTH($G144,0))&lt;30,0,VLOOKUP(5&amp;TEXT(DATE(YEAR($G144),MONTH($G144),30),"ddd"),$H$33:Y$67,Y$70,0)),IF(DAY(EOMONTH($G144,0))&lt;31,0,VLOOKUP(5&amp;TEXT(DATE(YEAR($G144),MONTH($G144),31),"ddd"),$H$33:Y$67,Y$70,0)))*SUMPRODUCT(($H$72:$H$95=$D144)*($G$72:$G$95=$C144)*(Y$72:Y$95))),"")</f>
        <v/>
      </c>
      <c r="Z144" s="139" t="str">
        <f>IFERROR(IF($I$69="DOW",IF($E144=5,(((SUMPRODUCT(($H$72:$H$95=$D144)*($G$72:$G$95=$C144)*(Z$72:Z$95))*(SUMPRODUCT(($H$15:$H$21=$H144)*(Z$15:Z$21)))))),(((SUMPRODUCT(($H$72:$H$95=$D144)*($G$72:$G$95=$C144)*(Z$72:Z$95)))-(SUMIFS(Z$99:Z$426,$C$99:$C$426,$C144,$D$99:$D$426,$D144,$E$99:$E$426,5)))*SUMPRODUCT(($H$9:$H$12=$E144)*(Z$9:Z$12)))*SUMPRODUCT(($H$24:$H$30=$H144)*(Z$24:Z$30))),VLOOKUP($E144&amp;$H144,$H$33:Z$67,Z$70,0)/SUM(Z$33:Z$60,IF(DAY(EOMONTH($G144,0))&lt;29,0,VLOOKUP(5&amp;TEXT(DATE(YEAR($G144),MONTH($G144),29),"ddd"),$H$33:Z$67,Z$70,0)),IF(DAY(EOMONTH($G144,0))&lt;30,0,VLOOKUP(5&amp;TEXT(DATE(YEAR($G144),MONTH($G144),30),"ddd"),$H$33:Z$67,Z$70,0)),IF(DAY(EOMONTH($G144,0))&lt;31,0,VLOOKUP(5&amp;TEXT(DATE(YEAR($G144),MONTH($G144),31),"ddd"),$H$33:Z$67,Z$70,0)))*SUMPRODUCT(($H$72:$H$95=$D144)*($G$72:$G$95=$C144)*(Z$72:Z$95))),"")</f>
        <v/>
      </c>
      <c r="AA144" s="139" t="str">
        <f>IFERROR(IF($I$69="DOW",IF($E144=5,(((SUMPRODUCT(($H$72:$H$95=$D144)*($G$72:$G$95=$C144)*(AA$72:AA$95))*(SUMPRODUCT(($H$15:$H$21=$H144)*(AA$15:AA$21)))))),(((SUMPRODUCT(($H$72:$H$95=$D144)*($G$72:$G$95=$C144)*(AA$72:AA$95)))-(SUMIFS(AA$99:AA$426,$C$99:$C$426,$C144,$D$99:$D$426,$D144,$E$99:$E$426,5)))*SUMPRODUCT(($H$9:$H$12=$E144)*(AA$9:AA$12)))*SUMPRODUCT(($H$24:$H$30=$H144)*(AA$24:AA$30))),VLOOKUP($E144&amp;$H144,$H$33:AA$67,AA$70,0)/SUM(AA$33:AA$60,IF(DAY(EOMONTH($G144,0))&lt;29,0,VLOOKUP(5&amp;TEXT(DATE(YEAR($G144),MONTH($G144),29),"ddd"),$H$33:AA$67,AA$70,0)),IF(DAY(EOMONTH($G144,0))&lt;30,0,VLOOKUP(5&amp;TEXT(DATE(YEAR($G144),MONTH($G144),30),"ddd"),$H$33:AA$67,AA$70,0)),IF(DAY(EOMONTH($G144,0))&lt;31,0,VLOOKUP(5&amp;TEXT(DATE(YEAR($G144),MONTH($G144),31),"ddd"),$H$33:AA$67,AA$70,0)))*SUMPRODUCT(($H$72:$H$95=$D144)*($G$72:$G$95=$C144)*(AA$72:AA$95))),"")</f>
        <v/>
      </c>
      <c r="AB144" s="139" t="str">
        <f>IFERROR(IF($I$69="DOW",IF($E144=5,(((SUMPRODUCT(($H$72:$H$95=$D144)*($G$72:$G$95=$C144)*(AB$72:AB$95))*(SUMPRODUCT(($H$15:$H$21=$H144)*(AB$15:AB$21)))))),(((SUMPRODUCT(($H$72:$H$95=$D144)*($G$72:$G$95=$C144)*(AB$72:AB$95)))-(SUMIFS(AB$99:AB$426,$C$99:$C$426,$C144,$D$99:$D$426,$D144,$E$99:$E$426,5)))*SUMPRODUCT(($H$9:$H$12=$E144)*(AB$9:AB$12)))*SUMPRODUCT(($H$24:$H$30=$H144)*(AB$24:AB$30))),VLOOKUP($E144&amp;$H144,$H$33:AB$67,AB$70,0)/SUM(AB$33:AB$60,IF(DAY(EOMONTH($G144,0))&lt;29,0,VLOOKUP(5&amp;TEXT(DATE(YEAR($G144),MONTH($G144),29),"ddd"),$H$33:AB$67,AB$70,0)),IF(DAY(EOMONTH($G144,0))&lt;30,0,VLOOKUP(5&amp;TEXT(DATE(YEAR($G144),MONTH($G144),30),"ddd"),$H$33:AB$67,AB$70,0)),IF(DAY(EOMONTH($G144,0))&lt;31,0,VLOOKUP(5&amp;TEXT(DATE(YEAR($G144),MONTH($G144),31),"ddd"),$H$33:AB$67,AB$70,0)))*SUMPRODUCT(($H$72:$H$95=$D144)*($G$72:$G$95=$C144)*(AB$72:AB$95))),"")</f>
        <v/>
      </c>
      <c r="AC144" s="236"/>
      <c r="AE144" s="205"/>
      <c r="AF144" s="139"/>
      <c r="AG144" s="139"/>
      <c r="AH144" s="139"/>
      <c r="AI144" s="139"/>
      <c r="AJ144" s="139"/>
      <c r="AK144" s="139"/>
      <c r="AL144" s="139"/>
      <c r="AM144" s="139"/>
      <c r="AN144" s="139"/>
      <c r="AO144" s="139"/>
      <c r="AP144" s="139"/>
      <c r="AQ144" s="139"/>
      <c r="AR144" s="139"/>
      <c r="AS144" s="139"/>
      <c r="AT144" s="139"/>
      <c r="AU144" s="139"/>
      <c r="AV144" s="139"/>
      <c r="AW144" s="139"/>
      <c r="AX144" s="139"/>
      <c r="AY144" s="236"/>
      <c r="BA144" s="209">
        <f t="shared" si="76"/>
        <v>265.34646939007376</v>
      </c>
      <c r="BB144" s="180">
        <f t="shared" si="77"/>
        <v>277.7260866364964</v>
      </c>
      <c r="BC144" s="180">
        <f t="shared" si="78"/>
        <v>136.63615698245047</v>
      </c>
      <c r="BD144" s="180">
        <f t="shared" si="79"/>
        <v>35.111248732988948</v>
      </c>
      <c r="BE144" s="180">
        <f t="shared" si="80"/>
        <v>504.60158916441583</v>
      </c>
      <c r="BF144" s="180">
        <f t="shared" si="81"/>
        <v>0</v>
      </c>
      <c r="BG144" s="180">
        <f t="shared" si="82"/>
        <v>0</v>
      </c>
      <c r="BH144" s="180">
        <f t="shared" si="83"/>
        <v>3507.1114123189313</v>
      </c>
      <c r="BI144" s="180">
        <f t="shared" si="31"/>
        <v>2480.7089349797084</v>
      </c>
      <c r="BJ144" s="180">
        <f t="shared" si="67"/>
        <v>0</v>
      </c>
      <c r="BK144" s="180">
        <f t="shared" si="32"/>
        <v>98.075561692221441</v>
      </c>
      <c r="BL144" s="180">
        <f t="shared" si="33"/>
        <v>144.97861488639936</v>
      </c>
      <c r="BM144" s="180">
        <f t="shared" si="34"/>
        <v>26.750808604413532</v>
      </c>
      <c r="BN144" s="180">
        <f t="shared" si="35"/>
        <v>70.032657615671965</v>
      </c>
      <c r="BO144" s="180">
        <f t="shared" si="36"/>
        <v>615.08526617695304</v>
      </c>
      <c r="BP144" s="180">
        <f t="shared" si="37"/>
        <v>132.98841845355759</v>
      </c>
      <c r="BQ144" s="180">
        <f t="shared" si="38"/>
        <v>0</v>
      </c>
      <c r="BR144" s="180">
        <f t="shared" si="39"/>
        <v>0</v>
      </c>
      <c r="BS144" s="180">
        <f t="shared" si="40"/>
        <v>0</v>
      </c>
      <c r="BT144" s="180">
        <f t="shared" si="41"/>
        <v>0</v>
      </c>
      <c r="BV144" s="214">
        <f t="shared" si="68"/>
        <v>42689</v>
      </c>
      <c r="BW144" s="175" t="str">
        <f t="shared" si="69"/>
        <v>Nov</v>
      </c>
      <c r="BX144" s="175">
        <f t="shared" si="70"/>
        <v>2016</v>
      </c>
      <c r="BY144" s="176">
        <f t="shared" si="84"/>
        <v>265.34646939007371</v>
      </c>
      <c r="BZ144" s="176">
        <f t="shared" si="85"/>
        <v>277.72608663649629</v>
      </c>
      <c r="CA144" s="176">
        <f t="shared" si="86"/>
        <v>136.63615698245047</v>
      </c>
      <c r="CB144" s="176">
        <f t="shared" si="87"/>
        <v>35.11124873298894</v>
      </c>
      <c r="CC144" s="176">
        <f t="shared" si="88"/>
        <v>504.60158916441594</v>
      </c>
      <c r="CD144" s="176">
        <f t="shared" si="89"/>
        <v>0</v>
      </c>
      <c r="CE144" s="176">
        <f t="shared" si="90"/>
        <v>0</v>
      </c>
      <c r="CF144" s="176">
        <f t="shared" si="91"/>
        <v>3507.1114123189309</v>
      </c>
      <c r="CG144" s="176">
        <f t="shared" si="92"/>
        <v>2480.7089349797084</v>
      </c>
      <c r="CH144" s="176">
        <f t="shared" si="93"/>
        <v>0</v>
      </c>
      <c r="CI144" s="176">
        <f t="shared" si="94"/>
        <v>98.075561692221399</v>
      </c>
      <c r="CJ144" s="176">
        <f t="shared" si="95"/>
        <v>144.97861488639938</v>
      </c>
      <c r="CK144" s="176">
        <f t="shared" si="96"/>
        <v>26.750808604413539</v>
      </c>
      <c r="CL144" s="176">
        <f t="shared" si="97"/>
        <v>70.032657615671965</v>
      </c>
      <c r="CM144" s="176">
        <f t="shared" si="98"/>
        <v>615.08526617695304</v>
      </c>
      <c r="CN144" s="176">
        <f t="shared" si="99"/>
        <v>132.98841845355759</v>
      </c>
      <c r="CO144" s="176">
        <f t="shared" si="100"/>
        <v>0</v>
      </c>
      <c r="CP144" s="176">
        <f t="shared" si="101"/>
        <v>0</v>
      </c>
      <c r="CQ144" s="176">
        <f t="shared" si="102"/>
        <v>0</v>
      </c>
      <c r="CR144" s="215">
        <f t="shared" si="103"/>
        <v>0</v>
      </c>
    </row>
    <row r="145" spans="2:96" outlineLevel="1" x14ac:dyDescent="0.25">
      <c r="B145" s="197">
        <f t="shared" si="62"/>
        <v>42690</v>
      </c>
      <c r="C145" s="108">
        <f t="shared" si="72"/>
        <v>2016</v>
      </c>
      <c r="D145" s="109" t="str">
        <f t="shared" si="73"/>
        <v>Nov</v>
      </c>
      <c r="E145" s="109">
        <f t="shared" si="74"/>
        <v>3</v>
      </c>
      <c r="F145" s="109">
        <f t="shared" si="65"/>
        <v>47</v>
      </c>
      <c r="G145" s="110">
        <f t="shared" si="71"/>
        <v>42690</v>
      </c>
      <c r="H145" s="109" t="str">
        <f t="shared" si="75"/>
        <v>Wed</v>
      </c>
      <c r="I145" s="139">
        <f>IFERROR(IF($I$69="DOW",IF($E145=5,(((SUMPRODUCT(($H$72:$H$95=$D145)*($G$72:$G$95=$C145)*(I$72:I$95))*(SUMPRODUCT(($H$15:$H$21=$H145)*(I$15:I$21)))))),(((SUMPRODUCT(($H$72:$H$95=$D145)*($G$72:$G$95=$C145)*(I$72:I$95)))-(SUMIFS(I$99:I$426,$C$99:$C$426,$C145,$D$99:$D$426,$D145,$E$99:$E$426,5)))*SUMPRODUCT(($H$9:$H$12=$E145)*(I$9:I$12)))*SUMPRODUCT(($H$24:$H$30=$H145)*(I$24:I$30))),VLOOKUP($E145&amp;$H145,$H$33:I$67,I$70,0)/SUM(I$33:I$60,IF(DAY(EOMONTH($G145,0))&lt;29,0,VLOOKUP(5&amp;TEXT(DATE(YEAR($G145),MONTH($G145),29),"ddd"),$H$33:I$67,I$70,0)),IF(DAY(EOMONTH($G145,0))&lt;30,0,VLOOKUP(5&amp;TEXT(DATE(YEAR($G145),MONTH($G145),30),"ddd"),$H$33:I$67,I$70,0)),IF(DAY(EOMONTH($G145,0))&lt;31,0,VLOOKUP(5&amp;TEXT(DATE(YEAR($G145),MONTH($G145),31),"ddd"),$H$33:I$67,I$70,0)))*SUMPRODUCT(($H$72:$H$95=$D145)*($G$72:$G$95=$C145)*(I$72:I$95))),"")</f>
        <v>269.46154519362642</v>
      </c>
      <c r="J145" s="139">
        <f>IFERROR(IF($I$69="DOW",IF($E145=5,(((SUMPRODUCT(($H$72:$H$95=$D145)*($G$72:$G$95=$C145)*(J$72:J$95))*(SUMPRODUCT(($H$15:$H$21=$H145)*(J$15:J$21)))))),(((SUMPRODUCT(($H$72:$H$95=$D145)*($G$72:$G$95=$C145)*(J$72:J$95)))-(SUMIFS(J$99:J$426,$C$99:$C$426,$C145,$D$99:$D$426,$D145,$E$99:$E$426,5)))*SUMPRODUCT(($H$9:$H$12=$E145)*(J$9:J$12)))*SUMPRODUCT(($H$24:$H$30=$H145)*(J$24:J$30))),VLOOKUP($E145&amp;$H145,$H$33:J$67,J$70,0)/SUM(J$33:J$60,IF(DAY(EOMONTH($G145,0))&lt;29,0,VLOOKUP(5&amp;TEXT(DATE(YEAR($G145),MONTH($G145),29),"ddd"),$H$33:J$67,J$70,0)),IF(DAY(EOMONTH($G145,0))&lt;30,0,VLOOKUP(5&amp;TEXT(DATE(YEAR($G145),MONTH($G145),30),"ddd"),$H$33:J$67,J$70,0)),IF(DAY(EOMONTH($G145,0))&lt;31,0,VLOOKUP(5&amp;TEXT(DATE(YEAR($G145),MONTH($G145),31),"ddd"),$H$33:J$67,J$70,0)))*SUMPRODUCT(($H$72:$H$95=$D145)*($G$72:$G$95=$C145)*(J$72:J$95))),"")</f>
        <v>301.50515024816997</v>
      </c>
      <c r="K145" s="139">
        <f>IFERROR(IF($I$69="DOW",IF($E145=5,(((SUMPRODUCT(($H$72:$H$95=$D145)*($G$72:$G$95=$C145)*(K$72:K$95))*(SUMPRODUCT(($H$15:$H$21=$H145)*(K$15:K$21)))))),(((SUMPRODUCT(($H$72:$H$95=$D145)*($G$72:$G$95=$C145)*(K$72:K$95)))-(SUMIFS(K$99:K$426,$C$99:$C$426,$C145,$D$99:$D$426,$D145,$E$99:$E$426,5)))*SUMPRODUCT(($H$9:$H$12=$E145)*(K$9:K$12)))*SUMPRODUCT(($H$24:$H$30=$H145)*(K$24:K$30))),VLOOKUP($E145&amp;$H145,$H$33:K$67,K$70,0)/SUM(K$33:K$60,IF(DAY(EOMONTH($G145,0))&lt;29,0,VLOOKUP(5&amp;TEXT(DATE(YEAR($G145),MONTH($G145),29),"ddd"),$H$33:K$67,K$70,0)),IF(DAY(EOMONTH($G145,0))&lt;30,0,VLOOKUP(5&amp;TEXT(DATE(YEAR($G145),MONTH($G145),30),"ddd"),$H$33:K$67,K$70,0)),IF(DAY(EOMONTH($G145,0))&lt;31,0,VLOOKUP(5&amp;TEXT(DATE(YEAR($G145),MONTH($G145),31),"ddd"),$H$33:K$67,K$70,0)))*SUMPRODUCT(($H$72:$H$95=$D145)*($G$72:$G$95=$C145)*(K$72:K$95))),"")</f>
        <v>138.97726778912892</v>
      </c>
      <c r="L145" s="139">
        <f>IFERROR(IF($I$69="DOW",IF($E145=5,(((SUMPRODUCT(($H$72:$H$95=$D145)*($G$72:$G$95=$C145)*(L$72:L$95))*(SUMPRODUCT(($H$15:$H$21=$H145)*(L$15:L$21)))))),(((SUMPRODUCT(($H$72:$H$95=$D145)*($G$72:$G$95=$C145)*(L$72:L$95)))-(SUMIFS(L$99:L$426,$C$99:$C$426,$C145,$D$99:$D$426,$D145,$E$99:$E$426,5)))*SUMPRODUCT(($H$9:$H$12=$E145)*(L$9:L$12)))*SUMPRODUCT(($H$24:$H$30=$H145)*(L$24:L$30))),VLOOKUP($E145&amp;$H145,$H$33:L$67,L$70,0)/SUM(L$33:L$60,IF(DAY(EOMONTH($G145,0))&lt;29,0,VLOOKUP(5&amp;TEXT(DATE(YEAR($G145),MONTH($G145),29),"ddd"),$H$33:L$67,L$70,0)),IF(DAY(EOMONTH($G145,0))&lt;30,0,VLOOKUP(5&amp;TEXT(DATE(YEAR($G145),MONTH($G145),30),"ddd"),$H$33:L$67,L$70,0)),IF(DAY(EOMONTH($G145,0))&lt;31,0,VLOOKUP(5&amp;TEXT(DATE(YEAR($G145),MONTH($G145),31),"ddd"),$H$33:L$67,L$70,0)))*SUMPRODUCT(($H$72:$H$95=$D145)*($G$72:$G$95=$C145)*(L$72:L$95))),"")</f>
        <v>27.599681853142901</v>
      </c>
      <c r="M145" s="139">
        <f>IFERROR(IF($I$69="DOW",IF($E145=5,(((SUMPRODUCT(($H$72:$H$95=$D145)*($G$72:$G$95=$C145)*(M$72:M$95))*(SUMPRODUCT(($H$15:$H$21=$H145)*(M$15:M$21)))))),(((SUMPRODUCT(($H$72:$H$95=$D145)*($G$72:$G$95=$C145)*(M$72:M$95)))-(SUMIFS(M$99:M$426,$C$99:$C$426,$C145,$D$99:$D$426,$D145,$E$99:$E$426,5)))*SUMPRODUCT(($H$9:$H$12=$E145)*(M$9:M$12)))*SUMPRODUCT(($H$24:$H$30=$H145)*(M$24:M$30))),VLOOKUP($E145&amp;$H145,$H$33:M$67,M$70,0)/SUM(M$33:M$60,IF(DAY(EOMONTH($G145,0))&lt;29,0,VLOOKUP(5&amp;TEXT(DATE(YEAR($G145),MONTH($G145),29),"ddd"),$H$33:M$67,M$70,0)),IF(DAY(EOMONTH($G145,0))&lt;30,0,VLOOKUP(5&amp;TEXT(DATE(YEAR($G145),MONTH($G145),30),"ddd"),$H$33:M$67,M$70,0)),IF(DAY(EOMONTH($G145,0))&lt;31,0,VLOOKUP(5&amp;TEXT(DATE(YEAR($G145),MONTH($G145),31),"ddd"),$H$33:M$67,M$70,0)))*SUMPRODUCT(($H$72:$H$95=$D145)*($G$72:$G$95=$C145)*(M$72:M$95))),"")</f>
        <v>577.3215335116613</v>
      </c>
      <c r="N145" s="139">
        <f>IFERROR(IF($I$69="DOW",IF($E145=5,(((SUMPRODUCT(($H$72:$H$95=$D145)*($G$72:$G$95=$C145)*(N$72:N$95))*(SUMPRODUCT(($H$15:$H$21=$H145)*(N$15:N$21)))))),(((SUMPRODUCT(($H$72:$H$95=$D145)*($G$72:$G$95=$C145)*(N$72:N$95)))-(SUMIFS(N$99:N$426,$C$99:$C$426,$C145,$D$99:$D$426,$D145,$E$99:$E$426,5)))*SUMPRODUCT(($H$9:$H$12=$E145)*(N$9:N$12)))*SUMPRODUCT(($H$24:$H$30=$H145)*(N$24:N$30))),VLOOKUP($E145&amp;$H145,$H$33:N$67,N$70,0)/SUM(N$33:N$60,IF(DAY(EOMONTH($G145,0))&lt;29,0,VLOOKUP(5&amp;TEXT(DATE(YEAR($G145),MONTH($G145),29),"ddd"),$H$33:N$67,N$70,0)),IF(DAY(EOMONTH($G145,0))&lt;30,0,VLOOKUP(5&amp;TEXT(DATE(YEAR($G145),MONTH($G145),30),"ddd"),$H$33:N$67,N$70,0)),IF(DAY(EOMONTH($G145,0))&lt;31,0,VLOOKUP(5&amp;TEXT(DATE(YEAR($G145),MONTH($G145),31),"ddd"),$H$33:N$67,N$70,0)))*SUMPRODUCT(($H$72:$H$95=$D145)*($G$72:$G$95=$C145)*(N$72:N$95))),"")</f>
        <v>0</v>
      </c>
      <c r="O145" s="139">
        <f>IFERROR(IF($I$69="DOW",IF($E145=5,(((SUMPRODUCT(($H$72:$H$95=$D145)*($G$72:$G$95=$C145)*(O$72:O$95))*(SUMPRODUCT(($H$15:$H$21=$H145)*(O$15:O$21)))))),(((SUMPRODUCT(($H$72:$H$95=$D145)*($G$72:$G$95=$C145)*(O$72:O$95)))-(SUMIFS(O$99:O$426,$C$99:$C$426,$C145,$D$99:$D$426,$D145,$E$99:$E$426,5)))*SUMPRODUCT(($H$9:$H$12=$E145)*(O$9:O$12)))*SUMPRODUCT(($H$24:$H$30=$H145)*(O$24:O$30))),VLOOKUP($E145&amp;$H145,$H$33:O$67,O$70,0)/SUM(O$33:O$60,IF(DAY(EOMONTH($G145,0))&lt;29,0,VLOOKUP(5&amp;TEXT(DATE(YEAR($G145),MONTH($G145),29),"ddd"),$H$33:O$67,O$70,0)),IF(DAY(EOMONTH($G145,0))&lt;30,0,VLOOKUP(5&amp;TEXT(DATE(YEAR($G145),MONTH($G145),30),"ddd"),$H$33:O$67,O$70,0)),IF(DAY(EOMONTH($G145,0))&lt;31,0,VLOOKUP(5&amp;TEXT(DATE(YEAR($G145),MONTH($G145),31),"ddd"),$H$33:O$67,O$70,0)))*SUMPRODUCT(($H$72:$H$95=$D145)*($G$72:$G$95=$C145)*(O$72:O$95))),"")</f>
        <v>0</v>
      </c>
      <c r="P145" s="139">
        <f>IFERROR(IF($I$69="DOW",IF($E145=5,(((SUMPRODUCT(($H$72:$H$95=$D145)*($G$72:$G$95=$C145)*(P$72:P$95))*(SUMPRODUCT(($H$15:$H$21=$H145)*(P$15:P$21)))))),(((SUMPRODUCT(($H$72:$H$95=$D145)*($G$72:$G$95=$C145)*(P$72:P$95)))-(SUMIFS(P$99:P$426,$C$99:$C$426,$C145,$D$99:$D$426,$D145,$E$99:$E$426,5)))*SUMPRODUCT(($H$9:$H$12=$E145)*(P$9:P$12)))*SUMPRODUCT(($H$24:$H$30=$H145)*(P$24:P$30))),VLOOKUP($E145&amp;$H145,$H$33:P$67,P$70,0)/SUM(P$33:P$60,IF(DAY(EOMONTH($G145,0))&lt;29,0,VLOOKUP(5&amp;TEXT(DATE(YEAR($G145),MONTH($G145),29),"ddd"),$H$33:P$67,P$70,0)),IF(DAY(EOMONTH($G145,0))&lt;30,0,VLOOKUP(5&amp;TEXT(DATE(YEAR($G145),MONTH($G145),30),"ddd"),$H$33:P$67,P$70,0)),IF(DAY(EOMONTH($G145,0))&lt;31,0,VLOOKUP(5&amp;TEXT(DATE(YEAR($G145),MONTH($G145),31),"ddd"),$H$33:P$67,P$70,0)))*SUMPRODUCT(($H$72:$H$95=$D145)*($G$72:$G$95=$C145)*(P$72:P$95))),"")</f>
        <v>3304.7128909191197</v>
      </c>
      <c r="Q145" s="139">
        <f>IFERROR(IF($I$69="DOW",IF($E145=5,(((SUMPRODUCT(($H$72:$H$95=$D145)*($G$72:$G$95=$C145)*(Q$72:Q$95))*(SUMPRODUCT(($H$15:$H$21=$H145)*(Q$15:Q$21)))))),(((SUMPRODUCT(($H$72:$H$95=$D145)*($G$72:$G$95=$C145)*(Q$72:Q$95)))-(SUMIFS(Q$99:Q$426,$C$99:$C$426,$C145,$D$99:$D$426,$D145,$E$99:$E$426,5)))*SUMPRODUCT(($H$9:$H$12=$E145)*(Q$9:Q$12)))*SUMPRODUCT(($H$24:$H$30=$H145)*(Q$24:Q$30))),VLOOKUP($E145&amp;$H145,$H$33:Q$67,Q$70,0)/SUM(Q$33:Q$60,IF(DAY(EOMONTH($G145,0))&lt;29,0,VLOOKUP(5&amp;TEXT(DATE(YEAR($G145),MONTH($G145),29),"ddd"),$H$33:Q$67,Q$70,0)),IF(DAY(EOMONTH($G145,0))&lt;30,0,VLOOKUP(5&amp;TEXT(DATE(YEAR($G145),MONTH($G145),30),"ddd"),$H$33:Q$67,Q$70,0)),IF(DAY(EOMONTH($G145,0))&lt;31,0,VLOOKUP(5&amp;TEXT(DATE(YEAR($G145),MONTH($G145),31),"ddd"),$H$33:Q$67,Q$70,0)))*SUMPRODUCT(($H$72:$H$95=$D145)*($G$72:$G$95=$C145)*(Q$72:Q$95))),"")</f>
        <v>2433.6775205131294</v>
      </c>
      <c r="R145" s="139">
        <f>IFERROR(IF($I$69="DOW",IF($E145=5,(((SUMPRODUCT(($H$72:$H$95=$D145)*($G$72:$G$95=$C145)*(R$72:R$95))*(SUMPRODUCT(($H$15:$H$21=$H145)*(R$15:R$21)))))),(((SUMPRODUCT(($H$72:$H$95=$D145)*($G$72:$G$95=$C145)*(R$72:R$95)))-(SUMIFS(R$99:R$426,$C$99:$C$426,$C145,$D$99:$D$426,$D145,$E$99:$E$426,5)))*SUMPRODUCT(($H$9:$H$12=$E145)*(R$9:R$12)))*SUMPRODUCT(($H$24:$H$30=$H145)*(R$24:R$30))),VLOOKUP($E145&amp;$H145,$H$33:R$67,R$70,0)/SUM(R$33:R$60,IF(DAY(EOMONTH($G145,0))&lt;29,0,VLOOKUP(5&amp;TEXT(DATE(YEAR($G145),MONTH($G145),29),"ddd"),$H$33:R$67,R$70,0)),IF(DAY(EOMONTH($G145,0))&lt;30,0,VLOOKUP(5&amp;TEXT(DATE(YEAR($G145),MONTH($G145),30),"ddd"),$H$33:R$67,R$70,0)),IF(DAY(EOMONTH($G145,0))&lt;31,0,VLOOKUP(5&amp;TEXT(DATE(YEAR($G145),MONTH($G145),31),"ddd"),$H$33:R$67,R$70,0)))*SUMPRODUCT(($H$72:$H$95=$D145)*($G$72:$G$95=$C145)*(R$72:R$95))),"")</f>
        <v>0</v>
      </c>
      <c r="S145" s="139">
        <f>IFERROR(IF($I$69="DOW",IF($E145=5,(((SUMPRODUCT(($H$72:$H$95=$D145)*($G$72:$G$95=$C145)*(S$72:S$95))*(SUMPRODUCT(($H$15:$H$21=$H145)*(S$15:S$21)))))),(((SUMPRODUCT(($H$72:$H$95=$D145)*($G$72:$G$95=$C145)*(S$72:S$95)))-(SUMIFS(S$99:S$426,$C$99:$C$426,$C145,$D$99:$D$426,$D145,$E$99:$E$426,5)))*SUMPRODUCT(($H$9:$H$12=$E145)*(S$9:S$12)))*SUMPRODUCT(($H$24:$H$30=$H145)*(S$24:S$30))),VLOOKUP($E145&amp;$H145,$H$33:S$67,S$70,0)/SUM(S$33:S$60,IF(DAY(EOMONTH($G145,0))&lt;29,0,VLOOKUP(5&amp;TEXT(DATE(YEAR($G145),MONTH($G145),29),"ddd"),$H$33:S$67,S$70,0)),IF(DAY(EOMONTH($G145,0))&lt;30,0,VLOOKUP(5&amp;TEXT(DATE(YEAR($G145),MONTH($G145),30),"ddd"),$H$33:S$67,S$70,0)),IF(DAY(EOMONTH($G145,0))&lt;31,0,VLOOKUP(5&amp;TEXT(DATE(YEAR($G145),MONTH($G145),31),"ddd"),$H$33:S$67,S$70,0)))*SUMPRODUCT(($H$72:$H$95=$D145)*($G$72:$G$95=$C145)*(S$72:S$95))),"")</f>
        <v>92.40167200300165</v>
      </c>
      <c r="T145" s="139">
        <f>IFERROR(IF($I$69="DOW",IF($E145=5,(((SUMPRODUCT(($H$72:$H$95=$D145)*($G$72:$G$95=$C145)*(T$72:T$95))*(SUMPRODUCT(($H$15:$H$21=$H145)*(T$15:T$21)))))),(((SUMPRODUCT(($H$72:$H$95=$D145)*($G$72:$G$95=$C145)*(T$72:T$95)))-(SUMIFS(T$99:T$426,$C$99:$C$426,$C145,$D$99:$D$426,$D145,$E$99:$E$426,5)))*SUMPRODUCT(($H$9:$H$12=$E145)*(T$9:T$12)))*SUMPRODUCT(($H$24:$H$30=$H145)*(T$24:T$30))),VLOOKUP($E145&amp;$H145,$H$33:T$67,T$70,0)/SUM(T$33:T$60,IF(DAY(EOMONTH($G145,0))&lt;29,0,VLOOKUP(5&amp;TEXT(DATE(YEAR($G145),MONTH($G145),29),"ddd"),$H$33:T$67,T$70,0)),IF(DAY(EOMONTH($G145,0))&lt;30,0,VLOOKUP(5&amp;TEXT(DATE(YEAR($G145),MONTH($G145),30),"ddd"),$H$33:T$67,T$70,0)),IF(DAY(EOMONTH($G145,0))&lt;31,0,VLOOKUP(5&amp;TEXT(DATE(YEAR($G145),MONTH($G145),31),"ddd"),$H$33:T$67,T$70,0)))*SUMPRODUCT(($H$72:$H$95=$D145)*($G$72:$G$95=$C145)*(T$72:T$95))),"")</f>
        <v>125.78159004706221</v>
      </c>
      <c r="U145" s="139">
        <f>IFERROR(IF($I$69="DOW",IF($E145=5,(((SUMPRODUCT(($H$72:$H$95=$D145)*($G$72:$G$95=$C145)*(U$72:U$95))*(SUMPRODUCT(($H$15:$H$21=$H145)*(U$15:U$21)))))),(((SUMPRODUCT(($H$72:$H$95=$D145)*($G$72:$G$95=$C145)*(U$72:U$95)))-(SUMIFS(U$99:U$426,$C$99:$C$426,$C145,$D$99:$D$426,$D145,$E$99:$E$426,5)))*SUMPRODUCT(($H$9:$H$12=$E145)*(U$9:U$12)))*SUMPRODUCT(($H$24:$H$30=$H145)*(U$24:U$30))),VLOOKUP($E145&amp;$H145,$H$33:U$67,U$70,0)/SUM(U$33:U$60,IF(DAY(EOMONTH($G145,0))&lt;29,0,VLOOKUP(5&amp;TEXT(DATE(YEAR($G145),MONTH($G145),29),"ddd"),$H$33:U$67,U$70,0)),IF(DAY(EOMONTH($G145,0))&lt;30,0,VLOOKUP(5&amp;TEXT(DATE(YEAR($G145),MONTH($G145),30),"ddd"),$H$33:U$67,U$70,0)),IF(DAY(EOMONTH($G145,0))&lt;31,0,VLOOKUP(5&amp;TEXT(DATE(YEAR($G145),MONTH($G145),31),"ddd"),$H$33:U$67,U$70,0)))*SUMPRODUCT(($H$72:$H$95=$D145)*($G$72:$G$95=$C145)*(U$72:U$95))),"")</f>
        <v>26.348352980064455</v>
      </c>
      <c r="V145" s="139">
        <f>IFERROR(IF($I$69="DOW",IF($E145=5,(((SUMPRODUCT(($H$72:$H$95=$D145)*($G$72:$G$95=$C145)*(V$72:V$95))*(SUMPRODUCT(($H$15:$H$21=$H145)*(V$15:V$21)))))),(((SUMPRODUCT(($H$72:$H$95=$D145)*($G$72:$G$95=$C145)*(V$72:V$95)))-(SUMIFS(V$99:V$426,$C$99:$C$426,$C145,$D$99:$D$426,$D145,$E$99:$E$426,5)))*SUMPRODUCT(($H$9:$H$12=$E145)*(V$9:V$12)))*SUMPRODUCT(($H$24:$H$30=$H145)*(V$24:V$30))),VLOOKUP($E145&amp;$H145,$H$33:V$67,V$70,0)/SUM(V$33:V$60,IF(DAY(EOMONTH($G145,0))&lt;29,0,VLOOKUP(5&amp;TEXT(DATE(YEAR($G145),MONTH($G145),29),"ddd"),$H$33:V$67,V$70,0)),IF(DAY(EOMONTH($G145,0))&lt;30,0,VLOOKUP(5&amp;TEXT(DATE(YEAR($G145),MONTH($G145),30),"ddd"),$H$33:V$67,V$70,0)),IF(DAY(EOMONTH($G145,0))&lt;31,0,VLOOKUP(5&amp;TEXT(DATE(YEAR($G145),MONTH($G145),31),"ddd"),$H$33:V$67,V$70,0)))*SUMPRODUCT(($H$72:$H$95=$D145)*($G$72:$G$95=$C145)*(V$72:V$95))),"")</f>
        <v>72.323747112747625</v>
      </c>
      <c r="W145" s="139">
        <f>IFERROR(IF($I$69="DOW",IF($E145=5,(((SUMPRODUCT(($H$72:$H$95=$D145)*($G$72:$G$95=$C145)*(W$72:W$95))*(SUMPRODUCT(($H$15:$H$21=$H145)*(W$15:W$21)))))),(((SUMPRODUCT(($H$72:$H$95=$D145)*($G$72:$G$95=$C145)*(W$72:W$95)))-(SUMIFS(W$99:W$426,$C$99:$C$426,$C145,$D$99:$D$426,$D145,$E$99:$E$426,5)))*SUMPRODUCT(($H$9:$H$12=$E145)*(W$9:W$12)))*SUMPRODUCT(($H$24:$H$30=$H145)*(W$24:W$30))),VLOOKUP($E145&amp;$H145,$H$33:W$67,W$70,0)/SUM(W$33:W$60,IF(DAY(EOMONTH($G145,0))&lt;29,0,VLOOKUP(5&amp;TEXT(DATE(YEAR($G145),MONTH($G145),29),"ddd"),$H$33:W$67,W$70,0)),IF(DAY(EOMONTH($G145,0))&lt;30,0,VLOOKUP(5&amp;TEXT(DATE(YEAR($G145),MONTH($G145),30),"ddd"),$H$33:W$67,W$70,0)),IF(DAY(EOMONTH($G145,0))&lt;31,0,VLOOKUP(5&amp;TEXT(DATE(YEAR($G145),MONTH($G145),31),"ddd"),$H$33:W$67,W$70,0)))*SUMPRODUCT(($H$72:$H$95=$D145)*($G$72:$G$95=$C145)*(W$72:W$95))),"")</f>
        <v>557.24819918388164</v>
      </c>
      <c r="X145" s="139">
        <f>IFERROR(IF($I$69="DOW",IF($E145=5,(((SUMPRODUCT(($H$72:$H$95=$D145)*($G$72:$G$95=$C145)*(X$72:X$95))*(SUMPRODUCT(($H$15:$H$21=$H145)*(X$15:X$21)))))),(((SUMPRODUCT(($H$72:$H$95=$D145)*($G$72:$G$95=$C145)*(X$72:X$95)))-(SUMIFS(X$99:X$426,$C$99:$C$426,$C145,$D$99:$D$426,$D145,$E$99:$E$426,5)))*SUMPRODUCT(($H$9:$H$12=$E145)*(X$9:X$12)))*SUMPRODUCT(($H$24:$H$30=$H145)*(X$24:X$30))),VLOOKUP($E145&amp;$H145,$H$33:X$67,X$70,0)/SUM(X$33:X$60,IF(DAY(EOMONTH($G145,0))&lt;29,0,VLOOKUP(5&amp;TEXT(DATE(YEAR($G145),MONTH($G145),29),"ddd"),$H$33:X$67,X$70,0)),IF(DAY(EOMONTH($G145,0))&lt;30,0,VLOOKUP(5&amp;TEXT(DATE(YEAR($G145),MONTH($G145),30),"ddd"),$H$33:X$67,X$70,0)),IF(DAY(EOMONTH($G145,0))&lt;31,0,VLOOKUP(5&amp;TEXT(DATE(YEAR($G145),MONTH($G145),31),"ddd"),$H$33:X$67,X$70,0)))*SUMPRODUCT(($H$72:$H$95=$D145)*($G$72:$G$95=$C145)*(X$72:X$95))),"")</f>
        <v>137.41196058335544</v>
      </c>
      <c r="Y145" s="139" t="str">
        <f>IFERROR(IF($I$69="DOW",IF($E145=5,(((SUMPRODUCT(($H$72:$H$95=$D145)*($G$72:$G$95=$C145)*(Y$72:Y$95))*(SUMPRODUCT(($H$15:$H$21=$H145)*(Y$15:Y$21)))))),(((SUMPRODUCT(($H$72:$H$95=$D145)*($G$72:$G$95=$C145)*(Y$72:Y$95)))-(SUMIFS(Y$99:Y$426,$C$99:$C$426,$C145,$D$99:$D$426,$D145,$E$99:$E$426,5)))*SUMPRODUCT(($H$9:$H$12=$E145)*(Y$9:Y$12)))*SUMPRODUCT(($H$24:$H$30=$H145)*(Y$24:Y$30))),VLOOKUP($E145&amp;$H145,$H$33:Y$67,Y$70,0)/SUM(Y$33:Y$60,IF(DAY(EOMONTH($G145,0))&lt;29,0,VLOOKUP(5&amp;TEXT(DATE(YEAR($G145),MONTH($G145),29),"ddd"),$H$33:Y$67,Y$70,0)),IF(DAY(EOMONTH($G145,0))&lt;30,0,VLOOKUP(5&amp;TEXT(DATE(YEAR($G145),MONTH($G145),30),"ddd"),$H$33:Y$67,Y$70,0)),IF(DAY(EOMONTH($G145,0))&lt;31,0,VLOOKUP(5&amp;TEXT(DATE(YEAR($G145),MONTH($G145),31),"ddd"),$H$33:Y$67,Y$70,0)))*SUMPRODUCT(($H$72:$H$95=$D145)*($G$72:$G$95=$C145)*(Y$72:Y$95))),"")</f>
        <v/>
      </c>
      <c r="Z145" s="139" t="str">
        <f>IFERROR(IF($I$69="DOW",IF($E145=5,(((SUMPRODUCT(($H$72:$H$95=$D145)*($G$72:$G$95=$C145)*(Z$72:Z$95))*(SUMPRODUCT(($H$15:$H$21=$H145)*(Z$15:Z$21)))))),(((SUMPRODUCT(($H$72:$H$95=$D145)*($G$72:$G$95=$C145)*(Z$72:Z$95)))-(SUMIFS(Z$99:Z$426,$C$99:$C$426,$C145,$D$99:$D$426,$D145,$E$99:$E$426,5)))*SUMPRODUCT(($H$9:$H$12=$E145)*(Z$9:Z$12)))*SUMPRODUCT(($H$24:$H$30=$H145)*(Z$24:Z$30))),VLOOKUP($E145&amp;$H145,$H$33:Z$67,Z$70,0)/SUM(Z$33:Z$60,IF(DAY(EOMONTH($G145,0))&lt;29,0,VLOOKUP(5&amp;TEXT(DATE(YEAR($G145),MONTH($G145),29),"ddd"),$H$33:Z$67,Z$70,0)),IF(DAY(EOMONTH($G145,0))&lt;30,0,VLOOKUP(5&amp;TEXT(DATE(YEAR($G145),MONTH($G145),30),"ddd"),$H$33:Z$67,Z$70,0)),IF(DAY(EOMONTH($G145,0))&lt;31,0,VLOOKUP(5&amp;TEXT(DATE(YEAR($G145),MONTH($G145),31),"ddd"),$H$33:Z$67,Z$70,0)))*SUMPRODUCT(($H$72:$H$95=$D145)*($G$72:$G$95=$C145)*(Z$72:Z$95))),"")</f>
        <v/>
      </c>
      <c r="AA145" s="139" t="str">
        <f>IFERROR(IF($I$69="DOW",IF($E145=5,(((SUMPRODUCT(($H$72:$H$95=$D145)*($G$72:$G$95=$C145)*(AA$72:AA$95))*(SUMPRODUCT(($H$15:$H$21=$H145)*(AA$15:AA$21)))))),(((SUMPRODUCT(($H$72:$H$95=$D145)*($G$72:$G$95=$C145)*(AA$72:AA$95)))-(SUMIFS(AA$99:AA$426,$C$99:$C$426,$C145,$D$99:$D$426,$D145,$E$99:$E$426,5)))*SUMPRODUCT(($H$9:$H$12=$E145)*(AA$9:AA$12)))*SUMPRODUCT(($H$24:$H$30=$H145)*(AA$24:AA$30))),VLOOKUP($E145&amp;$H145,$H$33:AA$67,AA$70,0)/SUM(AA$33:AA$60,IF(DAY(EOMONTH($G145,0))&lt;29,0,VLOOKUP(5&amp;TEXT(DATE(YEAR($G145),MONTH($G145),29),"ddd"),$H$33:AA$67,AA$70,0)),IF(DAY(EOMONTH($G145,0))&lt;30,0,VLOOKUP(5&amp;TEXT(DATE(YEAR($G145),MONTH($G145),30),"ddd"),$H$33:AA$67,AA$70,0)),IF(DAY(EOMONTH($G145,0))&lt;31,0,VLOOKUP(5&amp;TEXT(DATE(YEAR($G145),MONTH($G145),31),"ddd"),$H$33:AA$67,AA$70,0)))*SUMPRODUCT(($H$72:$H$95=$D145)*($G$72:$G$95=$C145)*(AA$72:AA$95))),"")</f>
        <v/>
      </c>
      <c r="AB145" s="139" t="str">
        <f>IFERROR(IF($I$69="DOW",IF($E145=5,(((SUMPRODUCT(($H$72:$H$95=$D145)*($G$72:$G$95=$C145)*(AB$72:AB$95))*(SUMPRODUCT(($H$15:$H$21=$H145)*(AB$15:AB$21)))))),(((SUMPRODUCT(($H$72:$H$95=$D145)*($G$72:$G$95=$C145)*(AB$72:AB$95)))-(SUMIFS(AB$99:AB$426,$C$99:$C$426,$C145,$D$99:$D$426,$D145,$E$99:$E$426,5)))*SUMPRODUCT(($H$9:$H$12=$E145)*(AB$9:AB$12)))*SUMPRODUCT(($H$24:$H$30=$H145)*(AB$24:AB$30))),VLOOKUP($E145&amp;$H145,$H$33:AB$67,AB$70,0)/SUM(AB$33:AB$60,IF(DAY(EOMONTH($G145,0))&lt;29,0,VLOOKUP(5&amp;TEXT(DATE(YEAR($G145),MONTH($G145),29),"ddd"),$H$33:AB$67,AB$70,0)),IF(DAY(EOMONTH($G145,0))&lt;30,0,VLOOKUP(5&amp;TEXT(DATE(YEAR($G145),MONTH($G145),30),"ddd"),$H$33:AB$67,AB$70,0)),IF(DAY(EOMONTH($G145,0))&lt;31,0,VLOOKUP(5&amp;TEXT(DATE(YEAR($G145),MONTH($G145),31),"ddd"),$H$33:AB$67,AB$70,0)))*SUMPRODUCT(($H$72:$H$95=$D145)*($G$72:$G$95=$C145)*(AB$72:AB$95))),"")</f>
        <v/>
      </c>
      <c r="AC145" s="236"/>
      <c r="AE145" s="205"/>
      <c r="AF145" s="139"/>
      <c r="AG145" s="139"/>
      <c r="AH145" s="139"/>
      <c r="AI145" s="139"/>
      <c r="AJ145" s="139"/>
      <c r="AK145" s="139"/>
      <c r="AL145" s="139"/>
      <c r="AM145" s="139"/>
      <c r="AN145" s="139"/>
      <c r="AO145" s="139"/>
      <c r="AP145" s="139"/>
      <c r="AQ145" s="139"/>
      <c r="AR145" s="139"/>
      <c r="AS145" s="139"/>
      <c r="AT145" s="139"/>
      <c r="AU145" s="139"/>
      <c r="AV145" s="139"/>
      <c r="AW145" s="139"/>
      <c r="AX145" s="139"/>
      <c r="AY145" s="236"/>
      <c r="BA145" s="209">
        <f t="shared" si="76"/>
        <v>269.46154519362642</v>
      </c>
      <c r="BB145" s="180">
        <f t="shared" si="77"/>
        <v>301.50515024816997</v>
      </c>
      <c r="BC145" s="180">
        <f t="shared" si="78"/>
        <v>138.97726778912892</v>
      </c>
      <c r="BD145" s="180">
        <f t="shared" si="79"/>
        <v>27.599681853142901</v>
      </c>
      <c r="BE145" s="180">
        <f t="shared" si="80"/>
        <v>577.3215335116613</v>
      </c>
      <c r="BF145" s="180">
        <f t="shared" si="81"/>
        <v>0</v>
      </c>
      <c r="BG145" s="180">
        <f t="shared" si="82"/>
        <v>0</v>
      </c>
      <c r="BH145" s="180">
        <f t="shared" si="83"/>
        <v>3304.7128909191197</v>
      </c>
      <c r="BI145" s="180">
        <f t="shared" si="31"/>
        <v>2433.6775205131294</v>
      </c>
      <c r="BJ145" s="180">
        <f t="shared" si="67"/>
        <v>0</v>
      </c>
      <c r="BK145" s="180">
        <f t="shared" si="32"/>
        <v>92.40167200300165</v>
      </c>
      <c r="BL145" s="180">
        <f t="shared" si="33"/>
        <v>125.78159004706221</v>
      </c>
      <c r="BM145" s="180">
        <f t="shared" si="34"/>
        <v>26.348352980064455</v>
      </c>
      <c r="BN145" s="180">
        <f t="shared" si="35"/>
        <v>72.323747112747625</v>
      </c>
      <c r="BO145" s="180">
        <f t="shared" si="36"/>
        <v>557.24819918388164</v>
      </c>
      <c r="BP145" s="180">
        <f t="shared" si="37"/>
        <v>137.41196058335544</v>
      </c>
      <c r="BQ145" s="180">
        <f t="shared" si="38"/>
        <v>0</v>
      </c>
      <c r="BR145" s="180">
        <f t="shared" si="39"/>
        <v>0</v>
      </c>
      <c r="BS145" s="180">
        <f t="shared" si="40"/>
        <v>0</v>
      </c>
      <c r="BT145" s="180">
        <f t="shared" si="41"/>
        <v>0</v>
      </c>
      <c r="BV145" s="214">
        <f t="shared" si="68"/>
        <v>42690</v>
      </c>
      <c r="BW145" s="175" t="str">
        <f t="shared" si="69"/>
        <v>Nov</v>
      </c>
      <c r="BX145" s="175">
        <f t="shared" si="70"/>
        <v>2016</v>
      </c>
      <c r="BY145" s="176">
        <f t="shared" si="84"/>
        <v>269.46154519362642</v>
      </c>
      <c r="BZ145" s="176">
        <f t="shared" si="85"/>
        <v>301.5051502481698</v>
      </c>
      <c r="CA145" s="176">
        <f t="shared" si="86"/>
        <v>138.97726778912892</v>
      </c>
      <c r="CB145" s="176">
        <f t="shared" si="87"/>
        <v>27.599681853142894</v>
      </c>
      <c r="CC145" s="176">
        <f t="shared" si="88"/>
        <v>577.32153351166141</v>
      </c>
      <c r="CD145" s="176">
        <f t="shared" si="89"/>
        <v>0</v>
      </c>
      <c r="CE145" s="176">
        <f t="shared" si="90"/>
        <v>0</v>
      </c>
      <c r="CF145" s="176">
        <f t="shared" si="91"/>
        <v>3304.7128909191188</v>
      </c>
      <c r="CG145" s="176">
        <f t="shared" si="92"/>
        <v>2433.6775205131294</v>
      </c>
      <c r="CH145" s="176">
        <f t="shared" si="93"/>
        <v>0</v>
      </c>
      <c r="CI145" s="176">
        <f t="shared" si="94"/>
        <v>92.401672003001622</v>
      </c>
      <c r="CJ145" s="176">
        <f t="shared" si="95"/>
        <v>125.78159004706221</v>
      </c>
      <c r="CK145" s="176">
        <f t="shared" si="96"/>
        <v>26.348352980064462</v>
      </c>
      <c r="CL145" s="176">
        <f t="shared" si="97"/>
        <v>72.323747112747625</v>
      </c>
      <c r="CM145" s="176">
        <f t="shared" si="98"/>
        <v>557.24819918388175</v>
      </c>
      <c r="CN145" s="176">
        <f t="shared" si="99"/>
        <v>137.41196058335547</v>
      </c>
      <c r="CO145" s="176">
        <f t="shared" si="100"/>
        <v>0</v>
      </c>
      <c r="CP145" s="176">
        <f t="shared" si="101"/>
        <v>0</v>
      </c>
      <c r="CQ145" s="176">
        <f t="shared" si="102"/>
        <v>0</v>
      </c>
      <c r="CR145" s="215">
        <f t="shared" si="103"/>
        <v>0</v>
      </c>
    </row>
    <row r="146" spans="2:96" outlineLevel="1" x14ac:dyDescent="0.25">
      <c r="B146" s="197">
        <f t="shared" si="62"/>
        <v>42691</v>
      </c>
      <c r="C146" s="108">
        <f t="shared" si="72"/>
        <v>2016</v>
      </c>
      <c r="D146" s="109" t="str">
        <f t="shared" si="73"/>
        <v>Nov</v>
      </c>
      <c r="E146" s="109">
        <f t="shared" si="74"/>
        <v>3</v>
      </c>
      <c r="F146" s="109">
        <f t="shared" si="65"/>
        <v>47</v>
      </c>
      <c r="G146" s="110">
        <f t="shared" si="71"/>
        <v>42691</v>
      </c>
      <c r="H146" s="109" t="str">
        <f t="shared" si="75"/>
        <v>Thu</v>
      </c>
      <c r="I146" s="139">
        <f>IFERROR(IF($I$69="DOW",IF($E146=5,(((SUMPRODUCT(($H$72:$H$95=$D146)*($G$72:$G$95=$C146)*(I$72:I$95))*(SUMPRODUCT(($H$15:$H$21=$H146)*(I$15:I$21)))))),(((SUMPRODUCT(($H$72:$H$95=$D146)*($G$72:$G$95=$C146)*(I$72:I$95)))-(SUMIFS(I$99:I$426,$C$99:$C$426,$C146,$D$99:$D$426,$D146,$E$99:$E$426,5)))*SUMPRODUCT(($H$9:$H$12=$E146)*(I$9:I$12)))*SUMPRODUCT(($H$24:$H$30=$H146)*(I$24:I$30))),VLOOKUP($E146&amp;$H146,$H$33:I$67,I$70,0)/SUM(I$33:I$60,IF(DAY(EOMONTH($G146,0))&lt;29,0,VLOOKUP(5&amp;TEXT(DATE(YEAR($G146),MONTH($G146),29),"ddd"),$H$33:I$67,I$70,0)),IF(DAY(EOMONTH($G146,0))&lt;30,0,VLOOKUP(5&amp;TEXT(DATE(YEAR($G146),MONTH($G146),30),"ddd"),$H$33:I$67,I$70,0)),IF(DAY(EOMONTH($G146,0))&lt;31,0,VLOOKUP(5&amp;TEXT(DATE(YEAR($G146),MONTH($G146),31),"ddd"),$H$33:I$67,I$70,0)))*SUMPRODUCT(($H$72:$H$95=$D146)*($G$72:$G$95=$C146)*(I$72:I$95))),"")</f>
        <v>241.62604234073123</v>
      </c>
      <c r="J146" s="139">
        <f>IFERROR(IF($I$69="DOW",IF($E146=5,(((SUMPRODUCT(($H$72:$H$95=$D146)*($G$72:$G$95=$C146)*(J$72:J$95))*(SUMPRODUCT(($H$15:$H$21=$H146)*(J$15:J$21)))))),(((SUMPRODUCT(($H$72:$H$95=$D146)*($G$72:$G$95=$C146)*(J$72:J$95)))-(SUMIFS(J$99:J$426,$C$99:$C$426,$C146,$D$99:$D$426,$D146,$E$99:$E$426,5)))*SUMPRODUCT(($H$9:$H$12=$E146)*(J$9:J$12)))*SUMPRODUCT(($H$24:$H$30=$H146)*(J$24:J$30))),VLOOKUP($E146&amp;$H146,$H$33:J$67,J$70,0)/SUM(J$33:J$60,IF(DAY(EOMONTH($G146,0))&lt;29,0,VLOOKUP(5&amp;TEXT(DATE(YEAR($G146),MONTH($G146),29),"ddd"),$H$33:J$67,J$70,0)),IF(DAY(EOMONTH($G146,0))&lt;30,0,VLOOKUP(5&amp;TEXT(DATE(YEAR($G146),MONTH($G146),30),"ddd"),$H$33:J$67,J$70,0)),IF(DAY(EOMONTH($G146,0))&lt;31,0,VLOOKUP(5&amp;TEXT(DATE(YEAR($G146),MONTH($G146),31),"ddd"),$H$33:J$67,J$70,0)))*SUMPRODUCT(($H$72:$H$95=$D146)*($G$72:$G$95=$C146)*(J$72:J$95))),"")</f>
        <v>290.05820295246195</v>
      </c>
      <c r="K146" s="139">
        <f>IFERROR(IF($I$69="DOW",IF($E146=5,(((SUMPRODUCT(($H$72:$H$95=$D146)*($G$72:$G$95=$C146)*(K$72:K$95))*(SUMPRODUCT(($H$15:$H$21=$H146)*(K$15:K$21)))))),(((SUMPRODUCT(($H$72:$H$95=$D146)*($G$72:$G$95=$C146)*(K$72:K$95)))-(SUMIFS(K$99:K$426,$C$99:$C$426,$C146,$D$99:$D$426,$D146,$E$99:$E$426,5)))*SUMPRODUCT(($H$9:$H$12=$E146)*(K$9:K$12)))*SUMPRODUCT(($H$24:$H$30=$H146)*(K$24:K$30))),VLOOKUP($E146&amp;$H146,$H$33:K$67,K$70,0)/SUM(K$33:K$60,IF(DAY(EOMONTH($G146,0))&lt;29,0,VLOOKUP(5&amp;TEXT(DATE(YEAR($G146),MONTH($G146),29),"ddd"),$H$33:K$67,K$70,0)),IF(DAY(EOMONTH($G146,0))&lt;30,0,VLOOKUP(5&amp;TEXT(DATE(YEAR($G146),MONTH($G146),30),"ddd"),$H$33:K$67,K$70,0)),IF(DAY(EOMONTH($G146,0))&lt;31,0,VLOOKUP(5&amp;TEXT(DATE(YEAR($G146),MONTH($G146),31),"ddd"),$H$33:K$67,K$70,0)))*SUMPRODUCT(($H$72:$H$95=$D146)*($G$72:$G$95=$C146)*(K$72:K$95))),"")</f>
        <v>109.06227253758827</v>
      </c>
      <c r="L146" s="139">
        <f>IFERROR(IF($I$69="DOW",IF($E146=5,(((SUMPRODUCT(($H$72:$H$95=$D146)*($G$72:$G$95=$C146)*(L$72:L$95))*(SUMPRODUCT(($H$15:$H$21=$H146)*(L$15:L$21)))))),(((SUMPRODUCT(($H$72:$H$95=$D146)*($G$72:$G$95=$C146)*(L$72:L$95)))-(SUMIFS(L$99:L$426,$C$99:$C$426,$C146,$D$99:$D$426,$D146,$E$99:$E$426,5)))*SUMPRODUCT(($H$9:$H$12=$E146)*(L$9:L$12)))*SUMPRODUCT(($H$24:$H$30=$H146)*(L$24:L$30))),VLOOKUP($E146&amp;$H146,$H$33:L$67,L$70,0)/SUM(L$33:L$60,IF(DAY(EOMONTH($G146,0))&lt;29,0,VLOOKUP(5&amp;TEXT(DATE(YEAR($G146),MONTH($G146),29),"ddd"),$H$33:L$67,L$70,0)),IF(DAY(EOMONTH($G146,0))&lt;30,0,VLOOKUP(5&amp;TEXT(DATE(YEAR($G146),MONTH($G146),30),"ddd"),$H$33:L$67,L$70,0)),IF(DAY(EOMONTH($G146,0))&lt;31,0,VLOOKUP(5&amp;TEXT(DATE(YEAR($G146),MONTH($G146),31),"ddd"),$H$33:L$67,L$70,0)))*SUMPRODUCT(($H$72:$H$95=$D146)*($G$72:$G$95=$C146)*(L$72:L$95))),"")</f>
        <v>33.388091340511849</v>
      </c>
      <c r="M146" s="139">
        <f>IFERROR(IF($I$69="DOW",IF($E146=5,(((SUMPRODUCT(($H$72:$H$95=$D146)*($G$72:$G$95=$C146)*(M$72:M$95))*(SUMPRODUCT(($H$15:$H$21=$H146)*(M$15:M$21)))))),(((SUMPRODUCT(($H$72:$H$95=$D146)*($G$72:$G$95=$C146)*(M$72:M$95)))-(SUMIFS(M$99:M$426,$C$99:$C$426,$C146,$D$99:$D$426,$D146,$E$99:$E$426,5)))*SUMPRODUCT(($H$9:$H$12=$E146)*(M$9:M$12)))*SUMPRODUCT(($H$24:$H$30=$H146)*(M$24:M$30))),VLOOKUP($E146&amp;$H146,$H$33:M$67,M$70,0)/SUM(M$33:M$60,IF(DAY(EOMONTH($G146,0))&lt;29,0,VLOOKUP(5&amp;TEXT(DATE(YEAR($G146),MONTH($G146),29),"ddd"),$H$33:M$67,M$70,0)),IF(DAY(EOMONTH($G146,0))&lt;30,0,VLOOKUP(5&amp;TEXT(DATE(YEAR($G146),MONTH($G146),30),"ddd"),$H$33:M$67,M$70,0)),IF(DAY(EOMONTH($G146,0))&lt;31,0,VLOOKUP(5&amp;TEXT(DATE(YEAR($G146),MONTH($G146),31),"ddd"),$H$33:M$67,M$70,0)))*SUMPRODUCT(($H$72:$H$95=$D146)*($G$72:$G$95=$C146)*(M$72:M$95))),"")</f>
        <v>558.76409195018789</v>
      </c>
      <c r="N146" s="139">
        <f>IFERROR(IF($I$69="DOW",IF($E146=5,(((SUMPRODUCT(($H$72:$H$95=$D146)*($G$72:$G$95=$C146)*(N$72:N$95))*(SUMPRODUCT(($H$15:$H$21=$H146)*(N$15:N$21)))))),(((SUMPRODUCT(($H$72:$H$95=$D146)*($G$72:$G$95=$C146)*(N$72:N$95)))-(SUMIFS(N$99:N$426,$C$99:$C$426,$C146,$D$99:$D$426,$D146,$E$99:$E$426,5)))*SUMPRODUCT(($H$9:$H$12=$E146)*(N$9:N$12)))*SUMPRODUCT(($H$24:$H$30=$H146)*(N$24:N$30))),VLOOKUP($E146&amp;$H146,$H$33:N$67,N$70,0)/SUM(N$33:N$60,IF(DAY(EOMONTH($G146,0))&lt;29,0,VLOOKUP(5&amp;TEXT(DATE(YEAR($G146),MONTH($G146),29),"ddd"),$H$33:N$67,N$70,0)),IF(DAY(EOMONTH($G146,0))&lt;30,0,VLOOKUP(5&amp;TEXT(DATE(YEAR($G146),MONTH($G146),30),"ddd"),$H$33:N$67,N$70,0)),IF(DAY(EOMONTH($G146,0))&lt;31,0,VLOOKUP(5&amp;TEXT(DATE(YEAR($G146),MONTH($G146),31),"ddd"),$H$33:N$67,N$70,0)))*SUMPRODUCT(($H$72:$H$95=$D146)*($G$72:$G$95=$C146)*(N$72:N$95))),"")</f>
        <v>0</v>
      </c>
      <c r="O146" s="139">
        <f>IFERROR(IF($I$69="DOW",IF($E146=5,(((SUMPRODUCT(($H$72:$H$95=$D146)*($G$72:$G$95=$C146)*(O$72:O$95))*(SUMPRODUCT(($H$15:$H$21=$H146)*(O$15:O$21)))))),(((SUMPRODUCT(($H$72:$H$95=$D146)*($G$72:$G$95=$C146)*(O$72:O$95)))-(SUMIFS(O$99:O$426,$C$99:$C$426,$C146,$D$99:$D$426,$D146,$E$99:$E$426,5)))*SUMPRODUCT(($H$9:$H$12=$E146)*(O$9:O$12)))*SUMPRODUCT(($H$24:$H$30=$H146)*(O$24:O$30))),VLOOKUP($E146&amp;$H146,$H$33:O$67,O$70,0)/SUM(O$33:O$60,IF(DAY(EOMONTH($G146,0))&lt;29,0,VLOOKUP(5&amp;TEXT(DATE(YEAR($G146),MONTH($G146),29),"ddd"),$H$33:O$67,O$70,0)),IF(DAY(EOMONTH($G146,0))&lt;30,0,VLOOKUP(5&amp;TEXT(DATE(YEAR($G146),MONTH($G146),30),"ddd"),$H$33:O$67,O$70,0)),IF(DAY(EOMONTH($G146,0))&lt;31,0,VLOOKUP(5&amp;TEXT(DATE(YEAR($G146),MONTH($G146),31),"ddd"),$H$33:O$67,O$70,0)))*SUMPRODUCT(($H$72:$H$95=$D146)*($G$72:$G$95=$C146)*(O$72:O$95))),"")</f>
        <v>0</v>
      </c>
      <c r="P146" s="139">
        <f>IFERROR(IF($I$69="DOW",IF($E146=5,(((SUMPRODUCT(($H$72:$H$95=$D146)*($G$72:$G$95=$C146)*(P$72:P$95))*(SUMPRODUCT(($H$15:$H$21=$H146)*(P$15:P$21)))))),(((SUMPRODUCT(($H$72:$H$95=$D146)*($G$72:$G$95=$C146)*(P$72:P$95)))-(SUMIFS(P$99:P$426,$C$99:$C$426,$C146,$D$99:$D$426,$D146,$E$99:$E$426,5)))*SUMPRODUCT(($H$9:$H$12=$E146)*(P$9:P$12)))*SUMPRODUCT(($H$24:$H$30=$H146)*(P$24:P$30))),VLOOKUP($E146&amp;$H146,$H$33:P$67,P$70,0)/SUM(P$33:P$60,IF(DAY(EOMONTH($G146,0))&lt;29,0,VLOOKUP(5&amp;TEXT(DATE(YEAR($G146),MONTH($G146),29),"ddd"),$H$33:P$67,P$70,0)),IF(DAY(EOMONTH($G146,0))&lt;30,0,VLOOKUP(5&amp;TEXT(DATE(YEAR($G146),MONTH($G146),30),"ddd"),$H$33:P$67,P$70,0)),IF(DAY(EOMONTH($G146,0))&lt;31,0,VLOOKUP(5&amp;TEXT(DATE(YEAR($G146),MONTH($G146),31),"ddd"),$H$33:P$67,P$70,0)))*SUMPRODUCT(($H$72:$H$95=$D146)*($G$72:$G$95=$C146)*(P$72:P$95))),"")</f>
        <v>3186.3736327479869</v>
      </c>
      <c r="Q146" s="139">
        <f>IFERROR(IF($I$69="DOW",IF($E146=5,(((SUMPRODUCT(($H$72:$H$95=$D146)*($G$72:$G$95=$C146)*(Q$72:Q$95))*(SUMPRODUCT(($H$15:$H$21=$H146)*(Q$15:Q$21)))))),(((SUMPRODUCT(($H$72:$H$95=$D146)*($G$72:$G$95=$C146)*(Q$72:Q$95)))-(SUMIFS(Q$99:Q$426,$C$99:$C$426,$C146,$D$99:$D$426,$D146,$E$99:$E$426,5)))*SUMPRODUCT(($H$9:$H$12=$E146)*(Q$9:Q$12)))*SUMPRODUCT(($H$24:$H$30=$H146)*(Q$24:Q$30))),VLOOKUP($E146&amp;$H146,$H$33:Q$67,Q$70,0)/SUM(Q$33:Q$60,IF(DAY(EOMONTH($G146,0))&lt;29,0,VLOOKUP(5&amp;TEXT(DATE(YEAR($G146),MONTH($G146),29),"ddd"),$H$33:Q$67,Q$70,0)),IF(DAY(EOMONTH($G146,0))&lt;30,0,VLOOKUP(5&amp;TEXT(DATE(YEAR($G146),MONTH($G146),30),"ddd"),$H$33:Q$67,Q$70,0)),IF(DAY(EOMONTH($G146,0))&lt;31,0,VLOOKUP(5&amp;TEXT(DATE(YEAR($G146),MONTH($G146),31),"ddd"),$H$33:Q$67,Q$70,0)))*SUMPRODUCT(($H$72:$H$95=$D146)*($G$72:$G$95=$C146)*(Q$72:Q$95))),"")</f>
        <v>2526.5153328408173</v>
      </c>
      <c r="R146" s="139">
        <f>IFERROR(IF($I$69="DOW",IF($E146=5,(((SUMPRODUCT(($H$72:$H$95=$D146)*($G$72:$G$95=$C146)*(R$72:R$95))*(SUMPRODUCT(($H$15:$H$21=$H146)*(R$15:R$21)))))),(((SUMPRODUCT(($H$72:$H$95=$D146)*($G$72:$G$95=$C146)*(R$72:R$95)))-(SUMIFS(R$99:R$426,$C$99:$C$426,$C146,$D$99:$D$426,$D146,$E$99:$E$426,5)))*SUMPRODUCT(($H$9:$H$12=$E146)*(R$9:R$12)))*SUMPRODUCT(($H$24:$H$30=$H146)*(R$24:R$30))),VLOOKUP($E146&amp;$H146,$H$33:R$67,R$70,0)/SUM(R$33:R$60,IF(DAY(EOMONTH($G146,0))&lt;29,0,VLOOKUP(5&amp;TEXT(DATE(YEAR($G146),MONTH($G146),29),"ddd"),$H$33:R$67,R$70,0)),IF(DAY(EOMONTH($G146,0))&lt;30,0,VLOOKUP(5&amp;TEXT(DATE(YEAR($G146),MONTH($G146),30),"ddd"),$H$33:R$67,R$70,0)),IF(DAY(EOMONTH($G146,0))&lt;31,0,VLOOKUP(5&amp;TEXT(DATE(YEAR($G146),MONTH($G146),31),"ddd"),$H$33:R$67,R$70,0)))*SUMPRODUCT(($H$72:$H$95=$D146)*($G$72:$G$95=$C146)*(R$72:R$95))),"")</f>
        <v>0</v>
      </c>
      <c r="S146" s="139">
        <f>IFERROR(IF($I$69="DOW",IF($E146=5,(((SUMPRODUCT(($H$72:$H$95=$D146)*($G$72:$G$95=$C146)*(S$72:S$95))*(SUMPRODUCT(($H$15:$H$21=$H146)*(S$15:S$21)))))),(((SUMPRODUCT(($H$72:$H$95=$D146)*($G$72:$G$95=$C146)*(S$72:S$95)))-(SUMIFS(S$99:S$426,$C$99:$C$426,$C146,$D$99:$D$426,$D146,$E$99:$E$426,5)))*SUMPRODUCT(($H$9:$H$12=$E146)*(S$9:S$12)))*SUMPRODUCT(($H$24:$H$30=$H146)*(S$24:S$30))),VLOOKUP($E146&amp;$H146,$H$33:S$67,S$70,0)/SUM(S$33:S$60,IF(DAY(EOMONTH($G146,0))&lt;29,0,VLOOKUP(5&amp;TEXT(DATE(YEAR($G146),MONTH($G146),29),"ddd"),$H$33:S$67,S$70,0)),IF(DAY(EOMONTH($G146,0))&lt;30,0,VLOOKUP(5&amp;TEXT(DATE(YEAR($G146),MONTH($G146),30),"ddd"),$H$33:S$67,S$70,0)),IF(DAY(EOMONTH($G146,0))&lt;31,0,VLOOKUP(5&amp;TEXT(DATE(YEAR($G146),MONTH($G146),31),"ddd"),$H$33:S$67,S$70,0)))*SUMPRODUCT(($H$72:$H$95=$D146)*($G$72:$G$95=$C146)*(S$72:S$95))),"")</f>
        <v>87.595388884055055</v>
      </c>
      <c r="T146" s="139">
        <f>IFERROR(IF($I$69="DOW",IF($E146=5,(((SUMPRODUCT(($H$72:$H$95=$D146)*($G$72:$G$95=$C146)*(T$72:T$95))*(SUMPRODUCT(($H$15:$H$21=$H146)*(T$15:T$21)))))),(((SUMPRODUCT(($H$72:$H$95=$D146)*($G$72:$G$95=$C146)*(T$72:T$95)))-(SUMIFS(T$99:T$426,$C$99:$C$426,$C146,$D$99:$D$426,$D146,$E$99:$E$426,5)))*SUMPRODUCT(($H$9:$H$12=$E146)*(T$9:T$12)))*SUMPRODUCT(($H$24:$H$30=$H146)*(T$24:T$30))),VLOOKUP($E146&amp;$H146,$H$33:T$67,T$70,0)/SUM(T$33:T$60,IF(DAY(EOMONTH($G146,0))&lt;29,0,VLOOKUP(5&amp;TEXT(DATE(YEAR($G146),MONTH($G146),29),"ddd"),$H$33:T$67,T$70,0)),IF(DAY(EOMONTH($G146,0))&lt;30,0,VLOOKUP(5&amp;TEXT(DATE(YEAR($G146),MONTH($G146),30),"ddd"),$H$33:T$67,T$70,0)),IF(DAY(EOMONTH($G146,0))&lt;31,0,VLOOKUP(5&amp;TEXT(DATE(YEAR($G146),MONTH($G146),31),"ddd"),$H$33:T$67,T$70,0)))*SUMPRODUCT(($H$72:$H$95=$D146)*($G$72:$G$95=$C146)*(T$72:T$95))),"")</f>
        <v>129.88438844661772</v>
      </c>
      <c r="U146" s="139">
        <f>IFERROR(IF($I$69="DOW",IF($E146=5,(((SUMPRODUCT(($H$72:$H$95=$D146)*($G$72:$G$95=$C146)*(U$72:U$95))*(SUMPRODUCT(($H$15:$H$21=$H146)*(U$15:U$21)))))),(((SUMPRODUCT(($H$72:$H$95=$D146)*($G$72:$G$95=$C146)*(U$72:U$95)))-(SUMIFS(U$99:U$426,$C$99:$C$426,$C146,$D$99:$D$426,$D146,$E$99:$E$426,5)))*SUMPRODUCT(($H$9:$H$12=$E146)*(U$9:U$12)))*SUMPRODUCT(($H$24:$H$30=$H146)*(U$24:U$30))),VLOOKUP($E146&amp;$H146,$H$33:U$67,U$70,0)/SUM(U$33:U$60,IF(DAY(EOMONTH($G146,0))&lt;29,0,VLOOKUP(5&amp;TEXT(DATE(YEAR($G146),MONTH($G146),29),"ddd"),$H$33:U$67,U$70,0)),IF(DAY(EOMONTH($G146,0))&lt;30,0,VLOOKUP(5&amp;TEXT(DATE(YEAR($G146),MONTH($G146),30),"ddd"),$H$33:U$67,U$70,0)),IF(DAY(EOMONTH($G146,0))&lt;31,0,VLOOKUP(5&amp;TEXT(DATE(YEAR($G146),MONTH($G146),31),"ddd"),$H$33:U$67,U$70,0)))*SUMPRODUCT(($H$72:$H$95=$D146)*($G$72:$G$95=$C146)*(U$72:U$95))),"")</f>
        <v>20.404781211342296</v>
      </c>
      <c r="V146" s="139">
        <f>IFERROR(IF($I$69="DOW",IF($E146=5,(((SUMPRODUCT(($H$72:$H$95=$D146)*($G$72:$G$95=$C146)*(V$72:V$95))*(SUMPRODUCT(($H$15:$H$21=$H146)*(V$15:V$21)))))),(((SUMPRODUCT(($H$72:$H$95=$D146)*($G$72:$G$95=$C146)*(V$72:V$95)))-(SUMIFS(V$99:V$426,$C$99:$C$426,$C146,$D$99:$D$426,$D146,$E$99:$E$426,5)))*SUMPRODUCT(($H$9:$H$12=$E146)*(V$9:V$12)))*SUMPRODUCT(($H$24:$H$30=$H146)*(V$24:V$30))),VLOOKUP($E146&amp;$H146,$H$33:V$67,V$70,0)/SUM(V$33:V$60,IF(DAY(EOMONTH($G146,0))&lt;29,0,VLOOKUP(5&amp;TEXT(DATE(YEAR($G146),MONTH($G146),29),"ddd"),$H$33:V$67,V$70,0)),IF(DAY(EOMONTH($G146,0))&lt;30,0,VLOOKUP(5&amp;TEXT(DATE(YEAR($G146),MONTH($G146),30),"ddd"),$H$33:V$67,V$70,0)),IF(DAY(EOMONTH($G146,0))&lt;31,0,VLOOKUP(5&amp;TEXT(DATE(YEAR($G146),MONTH($G146),31),"ddd"),$H$33:V$67,V$70,0)))*SUMPRODUCT(($H$72:$H$95=$D146)*($G$72:$G$95=$C146)*(V$72:V$95))),"")</f>
        <v>70.286608030297074</v>
      </c>
      <c r="W146" s="139">
        <f>IFERROR(IF($I$69="DOW",IF($E146=5,(((SUMPRODUCT(($H$72:$H$95=$D146)*($G$72:$G$95=$C146)*(W$72:W$95))*(SUMPRODUCT(($H$15:$H$21=$H146)*(W$15:W$21)))))),(((SUMPRODUCT(($H$72:$H$95=$D146)*($G$72:$G$95=$C146)*(W$72:W$95)))-(SUMIFS(W$99:W$426,$C$99:$C$426,$C146,$D$99:$D$426,$D146,$E$99:$E$426,5)))*SUMPRODUCT(($H$9:$H$12=$E146)*(W$9:W$12)))*SUMPRODUCT(($H$24:$H$30=$H146)*(W$24:W$30))),VLOOKUP($E146&amp;$H146,$H$33:W$67,W$70,0)/SUM(W$33:W$60,IF(DAY(EOMONTH($G146,0))&lt;29,0,VLOOKUP(5&amp;TEXT(DATE(YEAR($G146),MONTH($G146),29),"ddd"),$H$33:W$67,W$70,0)),IF(DAY(EOMONTH($G146,0))&lt;30,0,VLOOKUP(5&amp;TEXT(DATE(YEAR($G146),MONTH($G146),30),"ddd"),$H$33:W$67,W$70,0)),IF(DAY(EOMONTH($G146,0))&lt;31,0,VLOOKUP(5&amp;TEXT(DATE(YEAR($G146),MONTH($G146),31),"ddd"),$H$33:W$67,W$70,0)))*SUMPRODUCT(($H$72:$H$95=$D146)*($G$72:$G$95=$C146)*(W$72:W$95))),"")</f>
        <v>640.47001459582998</v>
      </c>
      <c r="X146" s="139">
        <f>IFERROR(IF($I$69="DOW",IF($E146=5,(((SUMPRODUCT(($H$72:$H$95=$D146)*($G$72:$G$95=$C146)*(X$72:X$95))*(SUMPRODUCT(($H$15:$H$21=$H146)*(X$15:X$21)))))),(((SUMPRODUCT(($H$72:$H$95=$D146)*($G$72:$G$95=$C146)*(X$72:X$95)))-(SUMIFS(X$99:X$426,$C$99:$C$426,$C146,$D$99:$D$426,$D146,$E$99:$E$426,5)))*SUMPRODUCT(($H$9:$H$12=$E146)*(X$9:X$12)))*SUMPRODUCT(($H$24:$H$30=$H146)*(X$24:X$30))),VLOOKUP($E146&amp;$H146,$H$33:X$67,X$70,0)/SUM(X$33:X$60,IF(DAY(EOMONTH($G146,0))&lt;29,0,VLOOKUP(5&amp;TEXT(DATE(YEAR($G146),MONTH($G146),29),"ddd"),$H$33:X$67,X$70,0)),IF(DAY(EOMONTH($G146,0))&lt;30,0,VLOOKUP(5&amp;TEXT(DATE(YEAR($G146),MONTH($G146),30),"ddd"),$H$33:X$67,X$70,0)),IF(DAY(EOMONTH($G146,0))&lt;31,0,VLOOKUP(5&amp;TEXT(DATE(YEAR($G146),MONTH($G146),31),"ddd"),$H$33:X$67,X$70,0)))*SUMPRODUCT(($H$72:$H$95=$D146)*($G$72:$G$95=$C146)*(X$72:X$95))),"")</f>
        <v>126.16886432036328</v>
      </c>
      <c r="Y146" s="139" t="str">
        <f>IFERROR(IF($I$69="DOW",IF($E146=5,(((SUMPRODUCT(($H$72:$H$95=$D146)*($G$72:$G$95=$C146)*(Y$72:Y$95))*(SUMPRODUCT(($H$15:$H$21=$H146)*(Y$15:Y$21)))))),(((SUMPRODUCT(($H$72:$H$95=$D146)*($G$72:$G$95=$C146)*(Y$72:Y$95)))-(SUMIFS(Y$99:Y$426,$C$99:$C$426,$C146,$D$99:$D$426,$D146,$E$99:$E$426,5)))*SUMPRODUCT(($H$9:$H$12=$E146)*(Y$9:Y$12)))*SUMPRODUCT(($H$24:$H$30=$H146)*(Y$24:Y$30))),VLOOKUP($E146&amp;$H146,$H$33:Y$67,Y$70,0)/SUM(Y$33:Y$60,IF(DAY(EOMONTH($G146,0))&lt;29,0,VLOOKUP(5&amp;TEXT(DATE(YEAR($G146),MONTH($G146),29),"ddd"),$H$33:Y$67,Y$70,0)),IF(DAY(EOMONTH($G146,0))&lt;30,0,VLOOKUP(5&amp;TEXT(DATE(YEAR($G146),MONTH($G146),30),"ddd"),$H$33:Y$67,Y$70,0)),IF(DAY(EOMONTH($G146,0))&lt;31,0,VLOOKUP(5&amp;TEXT(DATE(YEAR($G146),MONTH($G146),31),"ddd"),$H$33:Y$67,Y$70,0)))*SUMPRODUCT(($H$72:$H$95=$D146)*($G$72:$G$95=$C146)*(Y$72:Y$95))),"")</f>
        <v/>
      </c>
      <c r="Z146" s="139" t="str">
        <f>IFERROR(IF($I$69="DOW",IF($E146=5,(((SUMPRODUCT(($H$72:$H$95=$D146)*($G$72:$G$95=$C146)*(Z$72:Z$95))*(SUMPRODUCT(($H$15:$H$21=$H146)*(Z$15:Z$21)))))),(((SUMPRODUCT(($H$72:$H$95=$D146)*($G$72:$G$95=$C146)*(Z$72:Z$95)))-(SUMIFS(Z$99:Z$426,$C$99:$C$426,$C146,$D$99:$D$426,$D146,$E$99:$E$426,5)))*SUMPRODUCT(($H$9:$H$12=$E146)*(Z$9:Z$12)))*SUMPRODUCT(($H$24:$H$30=$H146)*(Z$24:Z$30))),VLOOKUP($E146&amp;$H146,$H$33:Z$67,Z$70,0)/SUM(Z$33:Z$60,IF(DAY(EOMONTH($G146,0))&lt;29,0,VLOOKUP(5&amp;TEXT(DATE(YEAR($G146),MONTH($G146),29),"ddd"),$H$33:Z$67,Z$70,0)),IF(DAY(EOMONTH($G146,0))&lt;30,0,VLOOKUP(5&amp;TEXT(DATE(YEAR($G146),MONTH($G146),30),"ddd"),$H$33:Z$67,Z$70,0)),IF(DAY(EOMONTH($G146,0))&lt;31,0,VLOOKUP(5&amp;TEXT(DATE(YEAR($G146),MONTH($G146),31),"ddd"),$H$33:Z$67,Z$70,0)))*SUMPRODUCT(($H$72:$H$95=$D146)*($G$72:$G$95=$C146)*(Z$72:Z$95))),"")</f>
        <v/>
      </c>
      <c r="AA146" s="139" t="str">
        <f>IFERROR(IF($I$69="DOW",IF($E146=5,(((SUMPRODUCT(($H$72:$H$95=$D146)*($G$72:$G$95=$C146)*(AA$72:AA$95))*(SUMPRODUCT(($H$15:$H$21=$H146)*(AA$15:AA$21)))))),(((SUMPRODUCT(($H$72:$H$95=$D146)*($G$72:$G$95=$C146)*(AA$72:AA$95)))-(SUMIFS(AA$99:AA$426,$C$99:$C$426,$C146,$D$99:$D$426,$D146,$E$99:$E$426,5)))*SUMPRODUCT(($H$9:$H$12=$E146)*(AA$9:AA$12)))*SUMPRODUCT(($H$24:$H$30=$H146)*(AA$24:AA$30))),VLOOKUP($E146&amp;$H146,$H$33:AA$67,AA$70,0)/SUM(AA$33:AA$60,IF(DAY(EOMONTH($G146,0))&lt;29,0,VLOOKUP(5&amp;TEXT(DATE(YEAR($G146),MONTH($G146),29),"ddd"),$H$33:AA$67,AA$70,0)),IF(DAY(EOMONTH($G146,0))&lt;30,0,VLOOKUP(5&amp;TEXT(DATE(YEAR($G146),MONTH($G146),30),"ddd"),$H$33:AA$67,AA$70,0)),IF(DAY(EOMONTH($G146,0))&lt;31,0,VLOOKUP(5&amp;TEXT(DATE(YEAR($G146),MONTH($G146),31),"ddd"),$H$33:AA$67,AA$70,0)))*SUMPRODUCT(($H$72:$H$95=$D146)*($G$72:$G$95=$C146)*(AA$72:AA$95))),"")</f>
        <v/>
      </c>
      <c r="AB146" s="139" t="str">
        <f>IFERROR(IF($I$69="DOW",IF($E146=5,(((SUMPRODUCT(($H$72:$H$95=$D146)*($G$72:$G$95=$C146)*(AB$72:AB$95))*(SUMPRODUCT(($H$15:$H$21=$H146)*(AB$15:AB$21)))))),(((SUMPRODUCT(($H$72:$H$95=$D146)*($G$72:$G$95=$C146)*(AB$72:AB$95)))-(SUMIFS(AB$99:AB$426,$C$99:$C$426,$C146,$D$99:$D$426,$D146,$E$99:$E$426,5)))*SUMPRODUCT(($H$9:$H$12=$E146)*(AB$9:AB$12)))*SUMPRODUCT(($H$24:$H$30=$H146)*(AB$24:AB$30))),VLOOKUP($E146&amp;$H146,$H$33:AB$67,AB$70,0)/SUM(AB$33:AB$60,IF(DAY(EOMONTH($G146,0))&lt;29,0,VLOOKUP(5&amp;TEXT(DATE(YEAR($G146),MONTH($G146),29),"ddd"),$H$33:AB$67,AB$70,0)),IF(DAY(EOMONTH($G146,0))&lt;30,0,VLOOKUP(5&amp;TEXT(DATE(YEAR($G146),MONTH($G146),30),"ddd"),$H$33:AB$67,AB$70,0)),IF(DAY(EOMONTH($G146,0))&lt;31,0,VLOOKUP(5&amp;TEXT(DATE(YEAR($G146),MONTH($G146),31),"ddd"),$H$33:AB$67,AB$70,0)))*SUMPRODUCT(($H$72:$H$95=$D146)*($G$72:$G$95=$C146)*(AB$72:AB$95))),"")</f>
        <v/>
      </c>
      <c r="AC146" s="236"/>
      <c r="AE146" s="205"/>
      <c r="AF146" s="139"/>
      <c r="AG146" s="139"/>
      <c r="AH146" s="139"/>
      <c r="AI146" s="139"/>
      <c r="AJ146" s="139"/>
      <c r="AK146" s="139"/>
      <c r="AL146" s="139"/>
      <c r="AM146" s="139"/>
      <c r="AN146" s="139"/>
      <c r="AO146" s="139"/>
      <c r="AP146" s="139"/>
      <c r="AQ146" s="139"/>
      <c r="AR146" s="139"/>
      <c r="AS146" s="139"/>
      <c r="AT146" s="139"/>
      <c r="AU146" s="139"/>
      <c r="AV146" s="139"/>
      <c r="AW146" s="139"/>
      <c r="AX146" s="139"/>
      <c r="AY146" s="236"/>
      <c r="BA146" s="209">
        <f t="shared" si="76"/>
        <v>241.62604234073123</v>
      </c>
      <c r="BB146" s="180">
        <f t="shared" si="77"/>
        <v>290.05820295246195</v>
      </c>
      <c r="BC146" s="180">
        <f t="shared" si="78"/>
        <v>109.06227253758827</v>
      </c>
      <c r="BD146" s="180">
        <f t="shared" si="79"/>
        <v>33.388091340511849</v>
      </c>
      <c r="BE146" s="180">
        <f t="shared" si="80"/>
        <v>558.76409195018789</v>
      </c>
      <c r="BF146" s="180">
        <f t="shared" si="81"/>
        <v>0</v>
      </c>
      <c r="BG146" s="180">
        <f t="shared" si="82"/>
        <v>0</v>
      </c>
      <c r="BH146" s="180">
        <f t="shared" si="83"/>
        <v>3186.3736327479869</v>
      </c>
      <c r="BI146" s="180">
        <f t="shared" si="31"/>
        <v>2526.5153328408173</v>
      </c>
      <c r="BJ146" s="180">
        <f t="shared" si="67"/>
        <v>0</v>
      </c>
      <c r="BK146" s="180">
        <f t="shared" si="32"/>
        <v>87.595388884055055</v>
      </c>
      <c r="BL146" s="180">
        <f t="shared" si="33"/>
        <v>129.88438844661772</v>
      </c>
      <c r="BM146" s="180">
        <f t="shared" si="34"/>
        <v>20.404781211342296</v>
      </c>
      <c r="BN146" s="180">
        <f t="shared" si="35"/>
        <v>70.286608030297074</v>
      </c>
      <c r="BO146" s="180">
        <f t="shared" si="36"/>
        <v>640.47001459582998</v>
      </c>
      <c r="BP146" s="180">
        <f t="shared" si="37"/>
        <v>126.16886432036328</v>
      </c>
      <c r="BQ146" s="180">
        <f t="shared" si="38"/>
        <v>0</v>
      </c>
      <c r="BR146" s="180">
        <f t="shared" si="39"/>
        <v>0</v>
      </c>
      <c r="BS146" s="180">
        <f t="shared" si="40"/>
        <v>0</v>
      </c>
      <c r="BT146" s="180">
        <f t="shared" si="41"/>
        <v>0</v>
      </c>
      <c r="BV146" s="214">
        <f t="shared" si="68"/>
        <v>42691</v>
      </c>
      <c r="BW146" s="175" t="str">
        <f t="shared" si="69"/>
        <v>Nov</v>
      </c>
      <c r="BX146" s="175">
        <f t="shared" si="70"/>
        <v>2016</v>
      </c>
      <c r="BY146" s="176">
        <f t="shared" si="84"/>
        <v>241.62604234073123</v>
      </c>
      <c r="BZ146" s="176">
        <f t="shared" si="85"/>
        <v>290.05820295246184</v>
      </c>
      <c r="CA146" s="176">
        <f t="shared" si="86"/>
        <v>109.06227253758827</v>
      </c>
      <c r="CB146" s="176">
        <f t="shared" si="87"/>
        <v>33.388091340511842</v>
      </c>
      <c r="CC146" s="176">
        <f t="shared" si="88"/>
        <v>558.764091950188</v>
      </c>
      <c r="CD146" s="176">
        <f t="shared" si="89"/>
        <v>0</v>
      </c>
      <c r="CE146" s="176">
        <f t="shared" si="90"/>
        <v>0</v>
      </c>
      <c r="CF146" s="176">
        <f t="shared" si="91"/>
        <v>3186.373632747986</v>
      </c>
      <c r="CG146" s="176">
        <f t="shared" si="92"/>
        <v>2526.5153328408173</v>
      </c>
      <c r="CH146" s="176">
        <f t="shared" si="93"/>
        <v>0</v>
      </c>
      <c r="CI146" s="176">
        <f t="shared" si="94"/>
        <v>87.595388884055012</v>
      </c>
      <c r="CJ146" s="176">
        <f t="shared" si="95"/>
        <v>129.88438844661772</v>
      </c>
      <c r="CK146" s="176">
        <f t="shared" si="96"/>
        <v>20.4047812113423</v>
      </c>
      <c r="CL146" s="176">
        <f t="shared" si="97"/>
        <v>70.286608030297074</v>
      </c>
      <c r="CM146" s="176">
        <f t="shared" si="98"/>
        <v>640.47001459583009</v>
      </c>
      <c r="CN146" s="176">
        <f t="shared" si="99"/>
        <v>126.16886432036328</v>
      </c>
      <c r="CO146" s="176">
        <f t="shared" si="100"/>
        <v>0</v>
      </c>
      <c r="CP146" s="176">
        <f t="shared" si="101"/>
        <v>0</v>
      </c>
      <c r="CQ146" s="176">
        <f t="shared" si="102"/>
        <v>0</v>
      </c>
      <c r="CR146" s="215">
        <f t="shared" si="103"/>
        <v>0</v>
      </c>
    </row>
    <row r="147" spans="2:96" outlineLevel="1" x14ac:dyDescent="0.25">
      <c r="B147" s="197">
        <f t="shared" si="62"/>
        <v>42692</v>
      </c>
      <c r="C147" s="108">
        <f t="shared" si="72"/>
        <v>2016</v>
      </c>
      <c r="D147" s="109" t="str">
        <f t="shared" si="73"/>
        <v>Nov</v>
      </c>
      <c r="E147" s="109">
        <f t="shared" si="74"/>
        <v>3</v>
      </c>
      <c r="F147" s="109">
        <f t="shared" si="65"/>
        <v>47</v>
      </c>
      <c r="G147" s="110">
        <f t="shared" si="71"/>
        <v>42692</v>
      </c>
      <c r="H147" s="109" t="str">
        <f t="shared" si="75"/>
        <v>Fri</v>
      </c>
      <c r="I147" s="139">
        <f>IFERROR(IF($I$69="DOW",IF($E147=5,(((SUMPRODUCT(($H$72:$H$95=$D147)*($G$72:$G$95=$C147)*(I$72:I$95))*(SUMPRODUCT(($H$15:$H$21=$H147)*(I$15:I$21)))))),(((SUMPRODUCT(($H$72:$H$95=$D147)*($G$72:$G$95=$C147)*(I$72:I$95)))-(SUMIFS(I$99:I$426,$C$99:$C$426,$C147,$D$99:$D$426,$D147,$E$99:$E$426,5)))*SUMPRODUCT(($H$9:$H$12=$E147)*(I$9:I$12)))*SUMPRODUCT(($H$24:$H$30=$H147)*(I$24:I$30))),VLOOKUP($E147&amp;$H147,$H$33:I$67,I$70,0)/SUM(I$33:I$60,IF(DAY(EOMONTH($G147,0))&lt;29,0,VLOOKUP(5&amp;TEXT(DATE(YEAR($G147),MONTH($G147),29),"ddd"),$H$33:I$67,I$70,0)),IF(DAY(EOMONTH($G147,0))&lt;30,0,VLOOKUP(5&amp;TEXT(DATE(YEAR($G147),MONTH($G147),30),"ddd"),$H$33:I$67,I$70,0)),IF(DAY(EOMONTH($G147,0))&lt;31,0,VLOOKUP(5&amp;TEXT(DATE(YEAR($G147),MONTH($G147),31),"ddd"),$H$33:I$67,I$70,0)))*SUMPRODUCT(($H$72:$H$95=$D147)*($G$72:$G$95=$C147)*(I$72:I$95))),"")</f>
        <v>203.22519407139208</v>
      </c>
      <c r="J147" s="139">
        <f>IFERROR(IF($I$69="DOW",IF($E147=5,(((SUMPRODUCT(($H$72:$H$95=$D147)*($G$72:$G$95=$C147)*(J$72:J$95))*(SUMPRODUCT(($H$15:$H$21=$H147)*(J$15:J$21)))))),(((SUMPRODUCT(($H$72:$H$95=$D147)*($G$72:$G$95=$C147)*(J$72:J$95)))-(SUMIFS(J$99:J$426,$C$99:$C$426,$C147,$D$99:$D$426,$D147,$E$99:$E$426,5)))*SUMPRODUCT(($H$9:$H$12=$E147)*(J$9:J$12)))*SUMPRODUCT(($H$24:$H$30=$H147)*(J$24:J$30))),VLOOKUP($E147&amp;$H147,$H$33:J$67,J$70,0)/SUM(J$33:J$60,IF(DAY(EOMONTH($G147,0))&lt;29,0,VLOOKUP(5&amp;TEXT(DATE(YEAR($G147),MONTH($G147),29),"ddd"),$H$33:J$67,J$70,0)),IF(DAY(EOMONTH($G147,0))&lt;30,0,VLOOKUP(5&amp;TEXT(DATE(YEAR($G147),MONTH($G147),30),"ddd"),$H$33:J$67,J$70,0)),IF(DAY(EOMONTH($G147,0))&lt;31,0,VLOOKUP(5&amp;TEXT(DATE(YEAR($G147),MONTH($G147),31),"ddd"),$H$33:J$67,J$70,0)))*SUMPRODUCT(($H$72:$H$95=$D147)*($G$72:$G$95=$C147)*(J$72:J$95))),"")</f>
        <v>294.99950696478533</v>
      </c>
      <c r="K147" s="139">
        <f>IFERROR(IF($I$69="DOW",IF($E147=5,(((SUMPRODUCT(($H$72:$H$95=$D147)*($G$72:$G$95=$C147)*(K$72:K$95))*(SUMPRODUCT(($H$15:$H$21=$H147)*(K$15:K$21)))))),(((SUMPRODUCT(($H$72:$H$95=$D147)*($G$72:$G$95=$C147)*(K$72:K$95)))-(SUMIFS(K$99:K$426,$C$99:$C$426,$C147,$D$99:$D$426,$D147,$E$99:$E$426,5)))*SUMPRODUCT(($H$9:$H$12=$E147)*(K$9:K$12)))*SUMPRODUCT(($H$24:$H$30=$H147)*(K$24:K$30))),VLOOKUP($E147&amp;$H147,$H$33:K$67,K$70,0)/SUM(K$33:K$60,IF(DAY(EOMONTH($G147,0))&lt;29,0,VLOOKUP(5&amp;TEXT(DATE(YEAR($G147),MONTH($G147),29),"ddd"),$H$33:K$67,K$70,0)),IF(DAY(EOMONTH($G147,0))&lt;30,0,VLOOKUP(5&amp;TEXT(DATE(YEAR($G147),MONTH($G147),30),"ddd"),$H$33:K$67,K$70,0)),IF(DAY(EOMONTH($G147,0))&lt;31,0,VLOOKUP(5&amp;TEXT(DATE(YEAR($G147),MONTH($G147),31),"ddd"),$H$33:K$67,K$70,0)))*SUMPRODUCT(($H$72:$H$95=$D147)*($G$72:$G$95=$C147)*(K$72:K$95))),"")</f>
        <v>129.52062346264853</v>
      </c>
      <c r="L147" s="139">
        <f>IFERROR(IF($I$69="DOW",IF($E147=5,(((SUMPRODUCT(($H$72:$H$95=$D147)*($G$72:$G$95=$C147)*(L$72:L$95))*(SUMPRODUCT(($H$15:$H$21=$H147)*(L$15:L$21)))))),(((SUMPRODUCT(($H$72:$H$95=$D147)*($G$72:$G$95=$C147)*(L$72:L$95)))-(SUMIFS(L$99:L$426,$C$99:$C$426,$C147,$D$99:$D$426,$D147,$E$99:$E$426,5)))*SUMPRODUCT(($H$9:$H$12=$E147)*(L$9:L$12)))*SUMPRODUCT(($H$24:$H$30=$H147)*(L$24:L$30))),VLOOKUP($E147&amp;$H147,$H$33:L$67,L$70,0)/SUM(L$33:L$60,IF(DAY(EOMONTH($G147,0))&lt;29,0,VLOOKUP(5&amp;TEXT(DATE(YEAR($G147),MONTH($G147),29),"ddd"),$H$33:L$67,L$70,0)),IF(DAY(EOMONTH($G147,0))&lt;30,0,VLOOKUP(5&amp;TEXT(DATE(YEAR($G147),MONTH($G147),30),"ddd"),$H$33:L$67,L$70,0)),IF(DAY(EOMONTH($G147,0))&lt;31,0,VLOOKUP(5&amp;TEXT(DATE(YEAR($G147),MONTH($G147),31),"ddd"),$H$33:L$67,L$70,0)))*SUMPRODUCT(($H$72:$H$95=$D147)*($G$72:$G$95=$C147)*(L$72:L$95))),"")</f>
        <v>24.52809926917109</v>
      </c>
      <c r="M147" s="139">
        <f>IFERROR(IF($I$69="DOW",IF($E147=5,(((SUMPRODUCT(($H$72:$H$95=$D147)*($G$72:$G$95=$C147)*(M$72:M$95))*(SUMPRODUCT(($H$15:$H$21=$H147)*(M$15:M$21)))))),(((SUMPRODUCT(($H$72:$H$95=$D147)*($G$72:$G$95=$C147)*(M$72:M$95)))-(SUMIFS(M$99:M$426,$C$99:$C$426,$C147,$D$99:$D$426,$D147,$E$99:$E$426,5)))*SUMPRODUCT(($H$9:$H$12=$E147)*(M$9:M$12)))*SUMPRODUCT(($H$24:$H$30=$H147)*(M$24:M$30))),VLOOKUP($E147&amp;$H147,$H$33:M$67,M$70,0)/SUM(M$33:M$60,IF(DAY(EOMONTH($G147,0))&lt;29,0,VLOOKUP(5&amp;TEXT(DATE(YEAR($G147),MONTH($G147),29),"ddd"),$H$33:M$67,M$70,0)),IF(DAY(EOMONTH($G147,0))&lt;30,0,VLOOKUP(5&amp;TEXT(DATE(YEAR($G147),MONTH($G147),30),"ddd"),$H$33:M$67,M$70,0)),IF(DAY(EOMONTH($G147,0))&lt;31,0,VLOOKUP(5&amp;TEXT(DATE(YEAR($G147),MONTH($G147),31),"ddd"),$H$33:M$67,M$70,0)))*SUMPRODUCT(($H$72:$H$95=$D147)*($G$72:$G$95=$C147)*(M$72:M$95))),"")</f>
        <v>533.82170277383852</v>
      </c>
      <c r="N147" s="139">
        <f>IFERROR(IF($I$69="DOW",IF($E147=5,(((SUMPRODUCT(($H$72:$H$95=$D147)*($G$72:$G$95=$C147)*(N$72:N$95))*(SUMPRODUCT(($H$15:$H$21=$H147)*(N$15:N$21)))))),(((SUMPRODUCT(($H$72:$H$95=$D147)*($G$72:$G$95=$C147)*(N$72:N$95)))-(SUMIFS(N$99:N$426,$C$99:$C$426,$C147,$D$99:$D$426,$D147,$E$99:$E$426,5)))*SUMPRODUCT(($H$9:$H$12=$E147)*(N$9:N$12)))*SUMPRODUCT(($H$24:$H$30=$H147)*(N$24:N$30))),VLOOKUP($E147&amp;$H147,$H$33:N$67,N$70,0)/SUM(N$33:N$60,IF(DAY(EOMONTH($G147,0))&lt;29,0,VLOOKUP(5&amp;TEXT(DATE(YEAR($G147),MONTH($G147),29),"ddd"),$H$33:N$67,N$70,0)),IF(DAY(EOMONTH($G147,0))&lt;30,0,VLOOKUP(5&amp;TEXT(DATE(YEAR($G147),MONTH($G147),30),"ddd"),$H$33:N$67,N$70,0)),IF(DAY(EOMONTH($G147,0))&lt;31,0,VLOOKUP(5&amp;TEXT(DATE(YEAR($G147),MONTH($G147),31),"ddd"),$H$33:N$67,N$70,0)))*SUMPRODUCT(($H$72:$H$95=$D147)*($G$72:$G$95=$C147)*(N$72:N$95))),"")</f>
        <v>0</v>
      </c>
      <c r="O147" s="139">
        <f>IFERROR(IF($I$69="DOW",IF($E147=5,(((SUMPRODUCT(($H$72:$H$95=$D147)*($G$72:$G$95=$C147)*(O$72:O$95))*(SUMPRODUCT(($H$15:$H$21=$H147)*(O$15:O$21)))))),(((SUMPRODUCT(($H$72:$H$95=$D147)*($G$72:$G$95=$C147)*(O$72:O$95)))-(SUMIFS(O$99:O$426,$C$99:$C$426,$C147,$D$99:$D$426,$D147,$E$99:$E$426,5)))*SUMPRODUCT(($H$9:$H$12=$E147)*(O$9:O$12)))*SUMPRODUCT(($H$24:$H$30=$H147)*(O$24:O$30))),VLOOKUP($E147&amp;$H147,$H$33:O$67,O$70,0)/SUM(O$33:O$60,IF(DAY(EOMONTH($G147,0))&lt;29,0,VLOOKUP(5&amp;TEXT(DATE(YEAR($G147),MONTH($G147),29),"ddd"),$H$33:O$67,O$70,0)),IF(DAY(EOMONTH($G147,0))&lt;30,0,VLOOKUP(5&amp;TEXT(DATE(YEAR($G147),MONTH($G147),30),"ddd"),$H$33:O$67,O$70,0)),IF(DAY(EOMONTH($G147,0))&lt;31,0,VLOOKUP(5&amp;TEXT(DATE(YEAR($G147),MONTH($G147),31),"ddd"),$H$33:O$67,O$70,0)))*SUMPRODUCT(($H$72:$H$95=$D147)*($G$72:$G$95=$C147)*(O$72:O$95))),"")</f>
        <v>0</v>
      </c>
      <c r="P147" s="139">
        <f>IFERROR(IF($I$69="DOW",IF($E147=5,(((SUMPRODUCT(($H$72:$H$95=$D147)*($G$72:$G$95=$C147)*(P$72:P$95))*(SUMPRODUCT(($H$15:$H$21=$H147)*(P$15:P$21)))))),(((SUMPRODUCT(($H$72:$H$95=$D147)*($G$72:$G$95=$C147)*(P$72:P$95)))-(SUMIFS(P$99:P$426,$C$99:$C$426,$C147,$D$99:$D$426,$D147,$E$99:$E$426,5)))*SUMPRODUCT(($H$9:$H$12=$E147)*(P$9:P$12)))*SUMPRODUCT(($H$24:$H$30=$H147)*(P$24:P$30))),VLOOKUP($E147&amp;$H147,$H$33:P$67,P$70,0)/SUM(P$33:P$60,IF(DAY(EOMONTH($G147,0))&lt;29,0,VLOOKUP(5&amp;TEXT(DATE(YEAR($G147),MONTH($G147),29),"ddd"),$H$33:P$67,P$70,0)),IF(DAY(EOMONTH($G147,0))&lt;30,0,VLOOKUP(5&amp;TEXT(DATE(YEAR($G147),MONTH($G147),30),"ddd"),$H$33:P$67,P$70,0)),IF(DAY(EOMONTH($G147,0))&lt;31,0,VLOOKUP(5&amp;TEXT(DATE(YEAR($G147),MONTH($G147),31),"ddd"),$H$33:P$67,P$70,0)))*SUMPRODUCT(($H$72:$H$95=$D147)*($G$72:$G$95=$C147)*(P$72:P$95))),"")</f>
        <v>3002.1189279253636</v>
      </c>
      <c r="Q147" s="139">
        <f>IFERROR(IF($I$69="DOW",IF($E147=5,(((SUMPRODUCT(($H$72:$H$95=$D147)*($G$72:$G$95=$C147)*(Q$72:Q$95))*(SUMPRODUCT(($H$15:$H$21=$H147)*(Q$15:Q$21)))))),(((SUMPRODUCT(($H$72:$H$95=$D147)*($G$72:$G$95=$C147)*(Q$72:Q$95)))-(SUMIFS(Q$99:Q$426,$C$99:$C$426,$C147,$D$99:$D$426,$D147,$E$99:$E$426,5)))*SUMPRODUCT(($H$9:$H$12=$E147)*(Q$9:Q$12)))*SUMPRODUCT(($H$24:$H$30=$H147)*(Q$24:Q$30))),VLOOKUP($E147&amp;$H147,$H$33:Q$67,Q$70,0)/SUM(Q$33:Q$60,IF(DAY(EOMONTH($G147,0))&lt;29,0,VLOOKUP(5&amp;TEXT(DATE(YEAR($G147),MONTH($G147),29),"ddd"),$H$33:Q$67,Q$70,0)),IF(DAY(EOMONTH($G147,0))&lt;30,0,VLOOKUP(5&amp;TEXT(DATE(YEAR($G147),MONTH($G147),30),"ddd"),$H$33:Q$67,Q$70,0)),IF(DAY(EOMONTH($G147,0))&lt;31,0,VLOOKUP(5&amp;TEXT(DATE(YEAR($G147),MONTH($G147),31),"ddd"),$H$33:Q$67,Q$70,0)))*SUMPRODUCT(($H$72:$H$95=$D147)*($G$72:$G$95=$C147)*(Q$72:Q$95))),"")</f>
        <v>2342.0100246159946</v>
      </c>
      <c r="R147" s="139">
        <f>IFERROR(IF($I$69="DOW",IF($E147=5,(((SUMPRODUCT(($H$72:$H$95=$D147)*($G$72:$G$95=$C147)*(R$72:R$95))*(SUMPRODUCT(($H$15:$H$21=$H147)*(R$15:R$21)))))),(((SUMPRODUCT(($H$72:$H$95=$D147)*($G$72:$G$95=$C147)*(R$72:R$95)))-(SUMIFS(R$99:R$426,$C$99:$C$426,$C147,$D$99:$D$426,$D147,$E$99:$E$426,5)))*SUMPRODUCT(($H$9:$H$12=$E147)*(R$9:R$12)))*SUMPRODUCT(($H$24:$H$30=$H147)*(R$24:R$30))),VLOOKUP($E147&amp;$H147,$H$33:R$67,R$70,0)/SUM(R$33:R$60,IF(DAY(EOMONTH($G147,0))&lt;29,0,VLOOKUP(5&amp;TEXT(DATE(YEAR($G147),MONTH($G147),29),"ddd"),$H$33:R$67,R$70,0)),IF(DAY(EOMONTH($G147,0))&lt;30,0,VLOOKUP(5&amp;TEXT(DATE(YEAR($G147),MONTH($G147),30),"ddd"),$H$33:R$67,R$70,0)),IF(DAY(EOMONTH($G147,0))&lt;31,0,VLOOKUP(5&amp;TEXT(DATE(YEAR($G147),MONTH($G147),31),"ddd"),$H$33:R$67,R$70,0)))*SUMPRODUCT(($H$72:$H$95=$D147)*($G$72:$G$95=$C147)*(R$72:R$95))),"")</f>
        <v>0</v>
      </c>
      <c r="S147" s="139">
        <f>IFERROR(IF($I$69="DOW",IF($E147=5,(((SUMPRODUCT(($H$72:$H$95=$D147)*($G$72:$G$95=$C147)*(S$72:S$95))*(SUMPRODUCT(($H$15:$H$21=$H147)*(S$15:S$21)))))),(((SUMPRODUCT(($H$72:$H$95=$D147)*($G$72:$G$95=$C147)*(S$72:S$95)))-(SUMIFS(S$99:S$426,$C$99:$C$426,$C147,$D$99:$D$426,$D147,$E$99:$E$426,5)))*SUMPRODUCT(($H$9:$H$12=$E147)*(S$9:S$12)))*SUMPRODUCT(($H$24:$H$30=$H147)*(S$24:S$30))),VLOOKUP($E147&amp;$H147,$H$33:S$67,S$70,0)/SUM(S$33:S$60,IF(DAY(EOMONTH($G147,0))&lt;29,0,VLOOKUP(5&amp;TEXT(DATE(YEAR($G147),MONTH($G147),29),"ddd"),$H$33:S$67,S$70,0)),IF(DAY(EOMONTH($G147,0))&lt;30,0,VLOOKUP(5&amp;TEXT(DATE(YEAR($G147),MONTH($G147),30),"ddd"),$H$33:S$67,S$70,0)),IF(DAY(EOMONTH($G147,0))&lt;31,0,VLOOKUP(5&amp;TEXT(DATE(YEAR($G147),MONTH($G147),31),"ddd"),$H$33:S$67,S$70,0)))*SUMPRODUCT(($H$72:$H$95=$D147)*($G$72:$G$95=$C147)*(S$72:S$95))),"")</f>
        <v>79.50020507614866</v>
      </c>
      <c r="T147" s="139">
        <f>IFERROR(IF($I$69="DOW",IF($E147=5,(((SUMPRODUCT(($H$72:$H$95=$D147)*($G$72:$G$95=$C147)*(T$72:T$95))*(SUMPRODUCT(($H$15:$H$21=$H147)*(T$15:T$21)))))),(((SUMPRODUCT(($H$72:$H$95=$D147)*($G$72:$G$95=$C147)*(T$72:T$95)))-(SUMIFS(T$99:T$426,$C$99:$C$426,$C147,$D$99:$D$426,$D147,$E$99:$E$426,5)))*SUMPRODUCT(($H$9:$H$12=$E147)*(T$9:T$12)))*SUMPRODUCT(($H$24:$H$30=$H147)*(T$24:T$30))),VLOOKUP($E147&amp;$H147,$H$33:T$67,T$70,0)/SUM(T$33:T$60,IF(DAY(EOMONTH($G147,0))&lt;29,0,VLOOKUP(5&amp;TEXT(DATE(YEAR($G147),MONTH($G147),29),"ddd"),$H$33:T$67,T$70,0)),IF(DAY(EOMONTH($G147,0))&lt;30,0,VLOOKUP(5&amp;TEXT(DATE(YEAR($G147),MONTH($G147),30),"ddd"),$H$33:T$67,T$70,0)),IF(DAY(EOMONTH($G147,0))&lt;31,0,VLOOKUP(5&amp;TEXT(DATE(YEAR($G147),MONTH($G147),31),"ddd"),$H$33:T$67,T$70,0)))*SUMPRODUCT(($H$72:$H$95=$D147)*($G$72:$G$95=$C147)*(T$72:T$95))),"")</f>
        <v>123.64228940849198</v>
      </c>
      <c r="U147" s="139">
        <f>IFERROR(IF($I$69="DOW",IF($E147=5,(((SUMPRODUCT(($H$72:$H$95=$D147)*($G$72:$G$95=$C147)*(U$72:U$95))*(SUMPRODUCT(($H$15:$H$21=$H147)*(U$15:U$21)))))),(((SUMPRODUCT(($H$72:$H$95=$D147)*($G$72:$G$95=$C147)*(U$72:U$95)))-(SUMIFS(U$99:U$426,$C$99:$C$426,$C147,$D$99:$D$426,$D147,$E$99:$E$426,5)))*SUMPRODUCT(($H$9:$H$12=$E147)*(U$9:U$12)))*SUMPRODUCT(($H$24:$H$30=$H147)*(U$24:U$30))),VLOOKUP($E147&amp;$H147,$H$33:U$67,U$70,0)/SUM(U$33:U$60,IF(DAY(EOMONTH($G147,0))&lt;29,0,VLOOKUP(5&amp;TEXT(DATE(YEAR($G147),MONTH($G147),29),"ddd"),$H$33:U$67,U$70,0)),IF(DAY(EOMONTH($G147,0))&lt;30,0,VLOOKUP(5&amp;TEXT(DATE(YEAR($G147),MONTH($G147),30),"ddd"),$H$33:U$67,U$70,0)),IF(DAY(EOMONTH($G147,0))&lt;31,0,VLOOKUP(5&amp;TEXT(DATE(YEAR($G147),MONTH($G147),31),"ddd"),$H$33:U$67,U$70,0)))*SUMPRODUCT(($H$72:$H$95=$D147)*($G$72:$G$95=$C147)*(U$72:U$95))),"")</f>
        <v>24.070462778957886</v>
      </c>
      <c r="V147" s="139">
        <f>IFERROR(IF($I$69="DOW",IF($E147=5,(((SUMPRODUCT(($H$72:$H$95=$D147)*($G$72:$G$95=$C147)*(V$72:V$95))*(SUMPRODUCT(($H$15:$H$21=$H147)*(V$15:V$21)))))),(((SUMPRODUCT(($H$72:$H$95=$D147)*($G$72:$G$95=$C147)*(V$72:V$95)))-(SUMIFS(V$99:V$426,$C$99:$C$426,$C147,$D$99:$D$426,$D147,$E$99:$E$426,5)))*SUMPRODUCT(($H$9:$H$12=$E147)*(V$9:V$12)))*SUMPRODUCT(($H$24:$H$30=$H147)*(V$24:V$30))),VLOOKUP($E147&amp;$H147,$H$33:V$67,V$70,0)/SUM(V$33:V$60,IF(DAY(EOMONTH($G147,0))&lt;29,0,VLOOKUP(5&amp;TEXT(DATE(YEAR($G147),MONTH($G147),29),"ddd"),$H$33:V$67,V$70,0)),IF(DAY(EOMONTH($G147,0))&lt;30,0,VLOOKUP(5&amp;TEXT(DATE(YEAR($G147),MONTH($G147),30),"ddd"),$H$33:V$67,V$70,0)),IF(DAY(EOMONTH($G147,0))&lt;31,0,VLOOKUP(5&amp;TEXT(DATE(YEAR($G147),MONTH($G147),31),"ddd"),$H$33:V$67,V$70,0)))*SUMPRODUCT(($H$72:$H$95=$D147)*($G$72:$G$95=$C147)*(V$72:V$95))),"")</f>
        <v>70.007211422404652</v>
      </c>
      <c r="W147" s="139">
        <f>IFERROR(IF($I$69="DOW",IF($E147=5,(((SUMPRODUCT(($H$72:$H$95=$D147)*($G$72:$G$95=$C147)*(W$72:W$95))*(SUMPRODUCT(($H$15:$H$21=$H147)*(W$15:W$21)))))),(((SUMPRODUCT(($H$72:$H$95=$D147)*($G$72:$G$95=$C147)*(W$72:W$95)))-(SUMIFS(W$99:W$426,$C$99:$C$426,$C147,$D$99:$D$426,$D147,$E$99:$E$426,5)))*SUMPRODUCT(($H$9:$H$12=$E147)*(W$9:W$12)))*SUMPRODUCT(($H$24:$H$30=$H147)*(W$24:W$30))),VLOOKUP($E147&amp;$H147,$H$33:W$67,W$70,0)/SUM(W$33:W$60,IF(DAY(EOMONTH($G147,0))&lt;29,0,VLOOKUP(5&amp;TEXT(DATE(YEAR($G147),MONTH($G147),29),"ddd"),$H$33:W$67,W$70,0)),IF(DAY(EOMONTH($G147,0))&lt;30,0,VLOOKUP(5&amp;TEXT(DATE(YEAR($G147),MONTH($G147),30),"ddd"),$H$33:W$67,W$70,0)),IF(DAY(EOMONTH($G147,0))&lt;31,0,VLOOKUP(5&amp;TEXT(DATE(YEAR($G147),MONTH($G147),31),"ddd"),$H$33:W$67,W$70,0)))*SUMPRODUCT(($H$72:$H$95=$D147)*($G$72:$G$95=$C147)*(W$72:W$95))),"")</f>
        <v>482.9534820829237</v>
      </c>
      <c r="X147" s="139">
        <f>IFERROR(IF($I$69="DOW",IF($E147=5,(((SUMPRODUCT(($H$72:$H$95=$D147)*($G$72:$G$95=$C147)*(X$72:X$95))*(SUMPRODUCT(($H$15:$H$21=$H147)*(X$15:X$21)))))),(((SUMPRODUCT(($H$72:$H$95=$D147)*($G$72:$G$95=$C147)*(X$72:X$95)))-(SUMIFS(X$99:X$426,$C$99:$C$426,$C147,$D$99:$D$426,$D147,$E$99:$E$426,5)))*SUMPRODUCT(($H$9:$H$12=$E147)*(X$9:X$12)))*SUMPRODUCT(($H$24:$H$30=$H147)*(X$24:X$30))),VLOOKUP($E147&amp;$H147,$H$33:X$67,X$70,0)/SUM(X$33:X$60,IF(DAY(EOMONTH($G147,0))&lt;29,0,VLOOKUP(5&amp;TEXT(DATE(YEAR($G147),MONTH($G147),29),"ddd"),$H$33:X$67,X$70,0)),IF(DAY(EOMONTH($G147,0))&lt;30,0,VLOOKUP(5&amp;TEXT(DATE(YEAR($G147),MONTH($G147),30),"ddd"),$H$33:X$67,X$70,0)),IF(DAY(EOMONTH($G147,0))&lt;31,0,VLOOKUP(5&amp;TEXT(DATE(YEAR($G147),MONTH($G147),31),"ddd"),$H$33:X$67,X$70,0)))*SUMPRODUCT(($H$72:$H$95=$D147)*($G$72:$G$95=$C147)*(X$72:X$95))),"")</f>
        <v>99.994336257588117</v>
      </c>
      <c r="Y147" s="139" t="str">
        <f>IFERROR(IF($I$69="DOW",IF($E147=5,(((SUMPRODUCT(($H$72:$H$95=$D147)*($G$72:$G$95=$C147)*(Y$72:Y$95))*(SUMPRODUCT(($H$15:$H$21=$H147)*(Y$15:Y$21)))))),(((SUMPRODUCT(($H$72:$H$95=$D147)*($G$72:$G$95=$C147)*(Y$72:Y$95)))-(SUMIFS(Y$99:Y$426,$C$99:$C$426,$C147,$D$99:$D$426,$D147,$E$99:$E$426,5)))*SUMPRODUCT(($H$9:$H$12=$E147)*(Y$9:Y$12)))*SUMPRODUCT(($H$24:$H$30=$H147)*(Y$24:Y$30))),VLOOKUP($E147&amp;$H147,$H$33:Y$67,Y$70,0)/SUM(Y$33:Y$60,IF(DAY(EOMONTH($G147,0))&lt;29,0,VLOOKUP(5&amp;TEXT(DATE(YEAR($G147),MONTH($G147),29),"ddd"),$H$33:Y$67,Y$70,0)),IF(DAY(EOMONTH($G147,0))&lt;30,0,VLOOKUP(5&amp;TEXT(DATE(YEAR($G147),MONTH($G147),30),"ddd"),$H$33:Y$67,Y$70,0)),IF(DAY(EOMONTH($G147,0))&lt;31,0,VLOOKUP(5&amp;TEXT(DATE(YEAR($G147),MONTH($G147),31),"ddd"),$H$33:Y$67,Y$70,0)))*SUMPRODUCT(($H$72:$H$95=$D147)*($G$72:$G$95=$C147)*(Y$72:Y$95))),"")</f>
        <v/>
      </c>
      <c r="Z147" s="139" t="str">
        <f>IFERROR(IF($I$69="DOW",IF($E147=5,(((SUMPRODUCT(($H$72:$H$95=$D147)*($G$72:$G$95=$C147)*(Z$72:Z$95))*(SUMPRODUCT(($H$15:$H$21=$H147)*(Z$15:Z$21)))))),(((SUMPRODUCT(($H$72:$H$95=$D147)*($G$72:$G$95=$C147)*(Z$72:Z$95)))-(SUMIFS(Z$99:Z$426,$C$99:$C$426,$C147,$D$99:$D$426,$D147,$E$99:$E$426,5)))*SUMPRODUCT(($H$9:$H$12=$E147)*(Z$9:Z$12)))*SUMPRODUCT(($H$24:$H$30=$H147)*(Z$24:Z$30))),VLOOKUP($E147&amp;$H147,$H$33:Z$67,Z$70,0)/SUM(Z$33:Z$60,IF(DAY(EOMONTH($G147,0))&lt;29,0,VLOOKUP(5&amp;TEXT(DATE(YEAR($G147),MONTH($G147),29),"ddd"),$H$33:Z$67,Z$70,0)),IF(DAY(EOMONTH($G147,0))&lt;30,0,VLOOKUP(5&amp;TEXT(DATE(YEAR($G147),MONTH($G147),30),"ddd"),$H$33:Z$67,Z$70,0)),IF(DAY(EOMONTH($G147,0))&lt;31,0,VLOOKUP(5&amp;TEXT(DATE(YEAR($G147),MONTH($G147),31),"ddd"),$H$33:Z$67,Z$70,0)))*SUMPRODUCT(($H$72:$H$95=$D147)*($G$72:$G$95=$C147)*(Z$72:Z$95))),"")</f>
        <v/>
      </c>
      <c r="AA147" s="139" t="str">
        <f>IFERROR(IF($I$69="DOW",IF($E147=5,(((SUMPRODUCT(($H$72:$H$95=$D147)*($G$72:$G$95=$C147)*(AA$72:AA$95))*(SUMPRODUCT(($H$15:$H$21=$H147)*(AA$15:AA$21)))))),(((SUMPRODUCT(($H$72:$H$95=$D147)*($G$72:$G$95=$C147)*(AA$72:AA$95)))-(SUMIFS(AA$99:AA$426,$C$99:$C$426,$C147,$D$99:$D$426,$D147,$E$99:$E$426,5)))*SUMPRODUCT(($H$9:$H$12=$E147)*(AA$9:AA$12)))*SUMPRODUCT(($H$24:$H$30=$H147)*(AA$24:AA$30))),VLOOKUP($E147&amp;$H147,$H$33:AA$67,AA$70,0)/SUM(AA$33:AA$60,IF(DAY(EOMONTH($G147,0))&lt;29,0,VLOOKUP(5&amp;TEXT(DATE(YEAR($G147),MONTH($G147),29),"ddd"),$H$33:AA$67,AA$70,0)),IF(DAY(EOMONTH($G147,0))&lt;30,0,VLOOKUP(5&amp;TEXT(DATE(YEAR($G147),MONTH($G147),30),"ddd"),$H$33:AA$67,AA$70,0)),IF(DAY(EOMONTH($G147,0))&lt;31,0,VLOOKUP(5&amp;TEXT(DATE(YEAR($G147),MONTH($G147),31),"ddd"),$H$33:AA$67,AA$70,0)))*SUMPRODUCT(($H$72:$H$95=$D147)*($G$72:$G$95=$C147)*(AA$72:AA$95))),"")</f>
        <v/>
      </c>
      <c r="AB147" s="139" t="str">
        <f>IFERROR(IF($I$69="DOW",IF($E147=5,(((SUMPRODUCT(($H$72:$H$95=$D147)*($G$72:$G$95=$C147)*(AB$72:AB$95))*(SUMPRODUCT(($H$15:$H$21=$H147)*(AB$15:AB$21)))))),(((SUMPRODUCT(($H$72:$H$95=$D147)*($G$72:$G$95=$C147)*(AB$72:AB$95)))-(SUMIFS(AB$99:AB$426,$C$99:$C$426,$C147,$D$99:$D$426,$D147,$E$99:$E$426,5)))*SUMPRODUCT(($H$9:$H$12=$E147)*(AB$9:AB$12)))*SUMPRODUCT(($H$24:$H$30=$H147)*(AB$24:AB$30))),VLOOKUP($E147&amp;$H147,$H$33:AB$67,AB$70,0)/SUM(AB$33:AB$60,IF(DAY(EOMONTH($G147,0))&lt;29,0,VLOOKUP(5&amp;TEXT(DATE(YEAR($G147),MONTH($G147),29),"ddd"),$H$33:AB$67,AB$70,0)),IF(DAY(EOMONTH($G147,0))&lt;30,0,VLOOKUP(5&amp;TEXT(DATE(YEAR($G147),MONTH($G147),30),"ddd"),$H$33:AB$67,AB$70,0)),IF(DAY(EOMONTH($G147,0))&lt;31,0,VLOOKUP(5&amp;TEXT(DATE(YEAR($G147),MONTH($G147),31),"ddd"),$H$33:AB$67,AB$70,0)))*SUMPRODUCT(($H$72:$H$95=$D147)*($G$72:$G$95=$C147)*(AB$72:AB$95))),"")</f>
        <v/>
      </c>
      <c r="AC147" s="236"/>
      <c r="AE147" s="205"/>
      <c r="AF147" s="139"/>
      <c r="AG147" s="139"/>
      <c r="AH147" s="139"/>
      <c r="AI147" s="139"/>
      <c r="AJ147" s="139"/>
      <c r="AK147" s="139"/>
      <c r="AL147" s="139"/>
      <c r="AM147" s="139"/>
      <c r="AN147" s="139"/>
      <c r="AO147" s="139"/>
      <c r="AP147" s="139"/>
      <c r="AQ147" s="139"/>
      <c r="AR147" s="139"/>
      <c r="AS147" s="139"/>
      <c r="AT147" s="139"/>
      <c r="AU147" s="139"/>
      <c r="AV147" s="139"/>
      <c r="AW147" s="139"/>
      <c r="AX147" s="139"/>
      <c r="AY147" s="236"/>
      <c r="BA147" s="209">
        <f t="shared" si="76"/>
        <v>203.22519407139208</v>
      </c>
      <c r="BB147" s="180">
        <f t="shared" si="77"/>
        <v>294.99950696478533</v>
      </c>
      <c r="BC147" s="180">
        <f t="shared" si="78"/>
        <v>129.52062346264853</v>
      </c>
      <c r="BD147" s="180">
        <f t="shared" si="79"/>
        <v>24.52809926917109</v>
      </c>
      <c r="BE147" s="180">
        <f t="shared" si="80"/>
        <v>533.82170277383852</v>
      </c>
      <c r="BF147" s="180">
        <f t="shared" si="81"/>
        <v>0</v>
      </c>
      <c r="BG147" s="180">
        <f t="shared" si="82"/>
        <v>0</v>
      </c>
      <c r="BH147" s="180">
        <f t="shared" si="83"/>
        <v>3002.1189279253636</v>
      </c>
      <c r="BI147" s="180">
        <f t="shared" si="31"/>
        <v>2342.0100246159946</v>
      </c>
      <c r="BJ147" s="180">
        <f t="shared" si="67"/>
        <v>0</v>
      </c>
      <c r="BK147" s="180">
        <f t="shared" si="32"/>
        <v>79.50020507614866</v>
      </c>
      <c r="BL147" s="180">
        <f t="shared" si="33"/>
        <v>123.64228940849198</v>
      </c>
      <c r="BM147" s="180">
        <f t="shared" si="34"/>
        <v>24.070462778957886</v>
      </c>
      <c r="BN147" s="180">
        <f t="shared" si="35"/>
        <v>70.007211422404652</v>
      </c>
      <c r="BO147" s="180">
        <f t="shared" si="36"/>
        <v>482.9534820829237</v>
      </c>
      <c r="BP147" s="180">
        <f t="shared" si="37"/>
        <v>99.994336257588117</v>
      </c>
      <c r="BQ147" s="180">
        <f t="shared" si="38"/>
        <v>0</v>
      </c>
      <c r="BR147" s="180">
        <f t="shared" si="39"/>
        <v>0</v>
      </c>
      <c r="BS147" s="180">
        <f t="shared" si="40"/>
        <v>0</v>
      </c>
      <c r="BT147" s="180">
        <f t="shared" si="41"/>
        <v>0</v>
      </c>
      <c r="BV147" s="214">
        <f t="shared" si="68"/>
        <v>42692</v>
      </c>
      <c r="BW147" s="175" t="str">
        <f t="shared" si="69"/>
        <v>Nov</v>
      </c>
      <c r="BX147" s="175">
        <f t="shared" si="70"/>
        <v>2016</v>
      </c>
      <c r="BY147" s="176">
        <f t="shared" si="84"/>
        <v>203.22519407139205</v>
      </c>
      <c r="BZ147" s="176">
        <f t="shared" si="85"/>
        <v>294.99950696478521</v>
      </c>
      <c r="CA147" s="176">
        <f t="shared" si="86"/>
        <v>129.52062346264853</v>
      </c>
      <c r="CB147" s="176">
        <f t="shared" si="87"/>
        <v>24.528099269171083</v>
      </c>
      <c r="CC147" s="176">
        <f t="shared" si="88"/>
        <v>533.82170277383864</v>
      </c>
      <c r="CD147" s="176">
        <f t="shared" si="89"/>
        <v>0</v>
      </c>
      <c r="CE147" s="176">
        <f t="shared" si="90"/>
        <v>0</v>
      </c>
      <c r="CF147" s="176">
        <f t="shared" si="91"/>
        <v>3002.1189279253636</v>
      </c>
      <c r="CG147" s="176">
        <f t="shared" si="92"/>
        <v>2342.0100246159946</v>
      </c>
      <c r="CH147" s="176">
        <f t="shared" si="93"/>
        <v>0</v>
      </c>
      <c r="CI147" s="176">
        <f t="shared" si="94"/>
        <v>79.500205076148632</v>
      </c>
      <c r="CJ147" s="176">
        <f t="shared" si="95"/>
        <v>123.64228940849199</v>
      </c>
      <c r="CK147" s="176">
        <f t="shared" si="96"/>
        <v>24.070462778957893</v>
      </c>
      <c r="CL147" s="176">
        <f t="shared" si="97"/>
        <v>70.007211422404652</v>
      </c>
      <c r="CM147" s="176">
        <f t="shared" si="98"/>
        <v>482.95348208292376</v>
      </c>
      <c r="CN147" s="176">
        <f t="shared" si="99"/>
        <v>99.994336257588131</v>
      </c>
      <c r="CO147" s="176">
        <f t="shared" si="100"/>
        <v>0</v>
      </c>
      <c r="CP147" s="176">
        <f t="shared" si="101"/>
        <v>0</v>
      </c>
      <c r="CQ147" s="176">
        <f t="shared" si="102"/>
        <v>0</v>
      </c>
      <c r="CR147" s="215">
        <f t="shared" si="103"/>
        <v>0</v>
      </c>
    </row>
    <row r="148" spans="2:96" outlineLevel="1" x14ac:dyDescent="0.25">
      <c r="B148" s="197">
        <f t="shared" si="62"/>
        <v>42693</v>
      </c>
      <c r="C148" s="108">
        <f t="shared" si="72"/>
        <v>2016</v>
      </c>
      <c r="D148" s="109" t="str">
        <f t="shared" si="73"/>
        <v>Nov</v>
      </c>
      <c r="E148" s="109">
        <f t="shared" si="74"/>
        <v>3</v>
      </c>
      <c r="F148" s="109">
        <f t="shared" si="65"/>
        <v>47</v>
      </c>
      <c r="G148" s="110">
        <f t="shared" si="71"/>
        <v>42693</v>
      </c>
      <c r="H148" s="109" t="str">
        <f t="shared" si="75"/>
        <v>Sat</v>
      </c>
      <c r="I148" s="139">
        <f>IFERROR(IF($I$69="DOW",IF($E148=5,(((SUMPRODUCT(($H$72:$H$95=$D148)*($G$72:$G$95=$C148)*(I$72:I$95))*(SUMPRODUCT(($H$15:$H$21=$H148)*(I$15:I$21)))))),(((SUMPRODUCT(($H$72:$H$95=$D148)*($G$72:$G$95=$C148)*(I$72:I$95)))-(SUMIFS(I$99:I$426,$C$99:$C$426,$C148,$D$99:$D$426,$D148,$E$99:$E$426,5)))*SUMPRODUCT(($H$9:$H$12=$E148)*(I$9:I$12)))*SUMPRODUCT(($H$24:$H$30=$H148)*(I$24:I$30))),VLOOKUP($E148&amp;$H148,$H$33:I$67,I$70,0)/SUM(I$33:I$60,IF(DAY(EOMONTH($G148,0))&lt;29,0,VLOOKUP(5&amp;TEXT(DATE(YEAR($G148),MONTH($G148),29),"ddd"),$H$33:I$67,I$70,0)),IF(DAY(EOMONTH($G148,0))&lt;30,0,VLOOKUP(5&amp;TEXT(DATE(YEAR($G148),MONTH($G148),30),"ddd"),$H$33:I$67,I$70,0)),IF(DAY(EOMONTH($G148,0))&lt;31,0,VLOOKUP(5&amp;TEXT(DATE(YEAR($G148),MONTH($G148),31),"ddd"),$H$33:I$67,I$70,0)))*SUMPRODUCT(($H$72:$H$95=$D148)*($G$72:$G$95=$C148)*(I$72:I$95))),"")</f>
        <v>225.32732086611537</v>
      </c>
      <c r="J148" s="139">
        <f>IFERROR(IF($I$69="DOW",IF($E148=5,(((SUMPRODUCT(($H$72:$H$95=$D148)*($G$72:$G$95=$C148)*(J$72:J$95))*(SUMPRODUCT(($H$15:$H$21=$H148)*(J$15:J$21)))))),(((SUMPRODUCT(($H$72:$H$95=$D148)*($G$72:$G$95=$C148)*(J$72:J$95)))-(SUMIFS(J$99:J$426,$C$99:$C$426,$C148,$D$99:$D$426,$D148,$E$99:$E$426,5)))*SUMPRODUCT(($H$9:$H$12=$E148)*(J$9:J$12)))*SUMPRODUCT(($H$24:$H$30=$H148)*(J$24:J$30))),VLOOKUP($E148&amp;$H148,$H$33:J$67,J$70,0)/SUM(J$33:J$60,IF(DAY(EOMONTH($G148,0))&lt;29,0,VLOOKUP(5&amp;TEXT(DATE(YEAR($G148),MONTH($G148),29),"ddd"),$H$33:J$67,J$70,0)),IF(DAY(EOMONTH($G148,0))&lt;30,0,VLOOKUP(5&amp;TEXT(DATE(YEAR($G148),MONTH($G148),30),"ddd"),$H$33:J$67,J$70,0)),IF(DAY(EOMONTH($G148,0))&lt;31,0,VLOOKUP(5&amp;TEXT(DATE(YEAR($G148),MONTH($G148),31),"ddd"),$H$33:J$67,J$70,0)))*SUMPRODUCT(($H$72:$H$95=$D148)*($G$72:$G$95=$C148)*(J$72:J$95))),"")</f>
        <v>292.26301546549138</v>
      </c>
      <c r="K148" s="139">
        <f>IFERROR(IF($I$69="DOW",IF($E148=5,(((SUMPRODUCT(($H$72:$H$95=$D148)*($G$72:$G$95=$C148)*(K$72:K$95))*(SUMPRODUCT(($H$15:$H$21=$H148)*(K$15:K$21)))))),(((SUMPRODUCT(($H$72:$H$95=$D148)*($G$72:$G$95=$C148)*(K$72:K$95)))-(SUMIFS(K$99:K$426,$C$99:$C$426,$C148,$D$99:$D$426,$D148,$E$99:$E$426,5)))*SUMPRODUCT(($H$9:$H$12=$E148)*(K$9:K$12)))*SUMPRODUCT(($H$24:$H$30=$H148)*(K$24:K$30))),VLOOKUP($E148&amp;$H148,$H$33:K$67,K$70,0)/SUM(K$33:K$60,IF(DAY(EOMONTH($G148,0))&lt;29,0,VLOOKUP(5&amp;TEXT(DATE(YEAR($G148),MONTH($G148),29),"ddd"),$H$33:K$67,K$70,0)),IF(DAY(EOMONTH($G148,0))&lt;30,0,VLOOKUP(5&amp;TEXT(DATE(YEAR($G148),MONTH($G148),30),"ddd"),$H$33:K$67,K$70,0)),IF(DAY(EOMONTH($G148,0))&lt;31,0,VLOOKUP(5&amp;TEXT(DATE(YEAR($G148),MONTH($G148),31),"ddd"),$H$33:K$67,K$70,0)))*SUMPRODUCT(($H$72:$H$95=$D148)*($G$72:$G$95=$C148)*(K$72:K$95))),"")</f>
        <v>136.92783340229107</v>
      </c>
      <c r="L148" s="139">
        <f>IFERROR(IF($I$69="DOW",IF($E148=5,(((SUMPRODUCT(($H$72:$H$95=$D148)*($G$72:$G$95=$C148)*(L$72:L$95))*(SUMPRODUCT(($H$15:$H$21=$H148)*(L$15:L$21)))))),(((SUMPRODUCT(($H$72:$H$95=$D148)*($G$72:$G$95=$C148)*(L$72:L$95)))-(SUMIFS(L$99:L$426,$C$99:$C$426,$C148,$D$99:$D$426,$D148,$E$99:$E$426,5)))*SUMPRODUCT(($H$9:$H$12=$E148)*(L$9:L$12)))*SUMPRODUCT(($H$24:$H$30=$H148)*(L$24:L$30))),VLOOKUP($E148&amp;$H148,$H$33:L$67,L$70,0)/SUM(L$33:L$60,IF(DAY(EOMONTH($G148,0))&lt;29,0,VLOOKUP(5&amp;TEXT(DATE(YEAR($G148),MONTH($G148),29),"ddd"),$H$33:L$67,L$70,0)),IF(DAY(EOMONTH($G148,0))&lt;30,0,VLOOKUP(5&amp;TEXT(DATE(YEAR($G148),MONTH($G148),30),"ddd"),$H$33:L$67,L$70,0)),IF(DAY(EOMONTH($G148,0))&lt;31,0,VLOOKUP(5&amp;TEXT(DATE(YEAR($G148),MONTH($G148),31),"ddd"),$H$33:L$67,L$70,0)))*SUMPRODUCT(($H$72:$H$95=$D148)*($G$72:$G$95=$C148)*(L$72:L$95))),"")</f>
        <v>21.160937749255705</v>
      </c>
      <c r="M148" s="139">
        <f>IFERROR(IF($I$69="DOW",IF($E148=5,(((SUMPRODUCT(($H$72:$H$95=$D148)*($G$72:$G$95=$C148)*(M$72:M$95))*(SUMPRODUCT(($H$15:$H$21=$H148)*(M$15:M$21)))))),(((SUMPRODUCT(($H$72:$H$95=$D148)*($G$72:$G$95=$C148)*(M$72:M$95)))-(SUMIFS(M$99:M$426,$C$99:$C$426,$C148,$D$99:$D$426,$D148,$E$99:$E$426,5)))*SUMPRODUCT(($H$9:$H$12=$E148)*(M$9:M$12)))*SUMPRODUCT(($H$24:$H$30=$H148)*(M$24:M$30))),VLOOKUP($E148&amp;$H148,$H$33:M$67,M$70,0)/SUM(M$33:M$60,IF(DAY(EOMONTH($G148,0))&lt;29,0,VLOOKUP(5&amp;TEXT(DATE(YEAR($G148),MONTH($G148),29),"ddd"),$H$33:M$67,M$70,0)),IF(DAY(EOMONTH($G148,0))&lt;30,0,VLOOKUP(5&amp;TEXT(DATE(YEAR($G148),MONTH($G148),30),"ddd"),$H$33:M$67,M$70,0)),IF(DAY(EOMONTH($G148,0))&lt;31,0,VLOOKUP(5&amp;TEXT(DATE(YEAR($G148),MONTH($G148),31),"ddd"),$H$33:M$67,M$70,0)))*SUMPRODUCT(($H$72:$H$95=$D148)*($G$72:$G$95=$C148)*(M$72:M$95))),"")</f>
        <v>436.2360266630742</v>
      </c>
      <c r="N148" s="139">
        <f>IFERROR(IF($I$69="DOW",IF($E148=5,(((SUMPRODUCT(($H$72:$H$95=$D148)*($G$72:$G$95=$C148)*(N$72:N$95))*(SUMPRODUCT(($H$15:$H$21=$H148)*(N$15:N$21)))))),(((SUMPRODUCT(($H$72:$H$95=$D148)*($G$72:$G$95=$C148)*(N$72:N$95)))-(SUMIFS(N$99:N$426,$C$99:$C$426,$C148,$D$99:$D$426,$D148,$E$99:$E$426,5)))*SUMPRODUCT(($H$9:$H$12=$E148)*(N$9:N$12)))*SUMPRODUCT(($H$24:$H$30=$H148)*(N$24:N$30))),VLOOKUP($E148&amp;$H148,$H$33:N$67,N$70,0)/SUM(N$33:N$60,IF(DAY(EOMONTH($G148,0))&lt;29,0,VLOOKUP(5&amp;TEXT(DATE(YEAR($G148),MONTH($G148),29),"ddd"),$H$33:N$67,N$70,0)),IF(DAY(EOMONTH($G148,0))&lt;30,0,VLOOKUP(5&amp;TEXT(DATE(YEAR($G148),MONTH($G148),30),"ddd"),$H$33:N$67,N$70,0)),IF(DAY(EOMONTH($G148,0))&lt;31,0,VLOOKUP(5&amp;TEXT(DATE(YEAR($G148),MONTH($G148),31),"ddd"),$H$33:N$67,N$70,0)))*SUMPRODUCT(($H$72:$H$95=$D148)*($G$72:$G$95=$C148)*(N$72:N$95))),"")</f>
        <v>0</v>
      </c>
      <c r="O148" s="139">
        <f>IFERROR(IF($I$69="DOW",IF($E148=5,(((SUMPRODUCT(($H$72:$H$95=$D148)*($G$72:$G$95=$C148)*(O$72:O$95))*(SUMPRODUCT(($H$15:$H$21=$H148)*(O$15:O$21)))))),(((SUMPRODUCT(($H$72:$H$95=$D148)*($G$72:$G$95=$C148)*(O$72:O$95)))-(SUMIFS(O$99:O$426,$C$99:$C$426,$C148,$D$99:$D$426,$D148,$E$99:$E$426,5)))*SUMPRODUCT(($H$9:$H$12=$E148)*(O$9:O$12)))*SUMPRODUCT(($H$24:$H$30=$H148)*(O$24:O$30))),VLOOKUP($E148&amp;$H148,$H$33:O$67,O$70,0)/SUM(O$33:O$60,IF(DAY(EOMONTH($G148,0))&lt;29,0,VLOOKUP(5&amp;TEXT(DATE(YEAR($G148),MONTH($G148),29),"ddd"),$H$33:O$67,O$70,0)),IF(DAY(EOMONTH($G148,0))&lt;30,0,VLOOKUP(5&amp;TEXT(DATE(YEAR($G148),MONTH($G148),30),"ddd"),$H$33:O$67,O$70,0)),IF(DAY(EOMONTH($G148,0))&lt;31,0,VLOOKUP(5&amp;TEXT(DATE(YEAR($G148),MONTH($G148),31),"ddd"),$H$33:O$67,O$70,0)))*SUMPRODUCT(($H$72:$H$95=$D148)*($G$72:$G$95=$C148)*(O$72:O$95))),"")</f>
        <v>0</v>
      </c>
      <c r="P148" s="139">
        <f>IFERROR(IF($I$69="DOW",IF($E148=5,(((SUMPRODUCT(($H$72:$H$95=$D148)*($G$72:$G$95=$C148)*(P$72:P$95))*(SUMPRODUCT(($H$15:$H$21=$H148)*(P$15:P$21)))))),(((SUMPRODUCT(($H$72:$H$95=$D148)*($G$72:$G$95=$C148)*(P$72:P$95)))-(SUMIFS(P$99:P$426,$C$99:$C$426,$C148,$D$99:$D$426,$D148,$E$99:$E$426,5)))*SUMPRODUCT(($H$9:$H$12=$E148)*(P$9:P$12)))*SUMPRODUCT(($H$24:$H$30=$H148)*(P$24:P$30))),VLOOKUP($E148&amp;$H148,$H$33:P$67,P$70,0)/SUM(P$33:P$60,IF(DAY(EOMONTH($G148,0))&lt;29,0,VLOOKUP(5&amp;TEXT(DATE(YEAR($G148),MONTH($G148),29),"ddd"),$H$33:P$67,P$70,0)),IF(DAY(EOMONTH($G148,0))&lt;30,0,VLOOKUP(5&amp;TEXT(DATE(YEAR($G148),MONTH($G148),30),"ddd"),$H$33:P$67,P$70,0)),IF(DAY(EOMONTH($G148,0))&lt;31,0,VLOOKUP(5&amp;TEXT(DATE(YEAR($G148),MONTH($G148),31),"ddd"),$H$33:P$67,P$70,0)))*SUMPRODUCT(($H$72:$H$95=$D148)*($G$72:$G$95=$C148)*(P$72:P$95))),"")</f>
        <v>2047.3027370089985</v>
      </c>
      <c r="Q148" s="139">
        <f>IFERROR(IF($I$69="DOW",IF($E148=5,(((SUMPRODUCT(($H$72:$H$95=$D148)*($G$72:$G$95=$C148)*(Q$72:Q$95))*(SUMPRODUCT(($H$15:$H$21=$H148)*(Q$15:Q$21)))))),(((SUMPRODUCT(($H$72:$H$95=$D148)*($G$72:$G$95=$C148)*(Q$72:Q$95)))-(SUMIFS(Q$99:Q$426,$C$99:$C$426,$C148,$D$99:$D$426,$D148,$E$99:$E$426,5)))*SUMPRODUCT(($H$9:$H$12=$E148)*(Q$9:Q$12)))*SUMPRODUCT(($H$24:$H$30=$H148)*(Q$24:Q$30))),VLOOKUP($E148&amp;$H148,$H$33:Q$67,Q$70,0)/SUM(Q$33:Q$60,IF(DAY(EOMONTH($G148,0))&lt;29,0,VLOOKUP(5&amp;TEXT(DATE(YEAR($G148),MONTH($G148),29),"ddd"),$H$33:Q$67,Q$70,0)),IF(DAY(EOMONTH($G148,0))&lt;30,0,VLOOKUP(5&amp;TEXT(DATE(YEAR($G148),MONTH($G148),30),"ddd"),$H$33:Q$67,Q$70,0)),IF(DAY(EOMONTH($G148,0))&lt;31,0,VLOOKUP(5&amp;TEXT(DATE(YEAR($G148),MONTH($G148),31),"ddd"),$H$33:Q$67,Q$70,0)))*SUMPRODUCT(($H$72:$H$95=$D148)*($G$72:$G$95=$C148)*(Q$72:Q$95))),"")</f>
        <v>1923.671377590204</v>
      </c>
      <c r="R148" s="139">
        <f>IFERROR(IF($I$69="DOW",IF($E148=5,(((SUMPRODUCT(($H$72:$H$95=$D148)*($G$72:$G$95=$C148)*(R$72:R$95))*(SUMPRODUCT(($H$15:$H$21=$H148)*(R$15:R$21)))))),(((SUMPRODUCT(($H$72:$H$95=$D148)*($G$72:$G$95=$C148)*(R$72:R$95)))-(SUMIFS(R$99:R$426,$C$99:$C$426,$C148,$D$99:$D$426,$D148,$E$99:$E$426,5)))*SUMPRODUCT(($H$9:$H$12=$E148)*(R$9:R$12)))*SUMPRODUCT(($H$24:$H$30=$H148)*(R$24:R$30))),VLOOKUP($E148&amp;$H148,$H$33:R$67,R$70,0)/SUM(R$33:R$60,IF(DAY(EOMONTH($G148,0))&lt;29,0,VLOOKUP(5&amp;TEXT(DATE(YEAR($G148),MONTH($G148),29),"ddd"),$H$33:R$67,R$70,0)),IF(DAY(EOMONTH($G148,0))&lt;30,0,VLOOKUP(5&amp;TEXT(DATE(YEAR($G148),MONTH($G148),30),"ddd"),$H$33:R$67,R$70,0)),IF(DAY(EOMONTH($G148,0))&lt;31,0,VLOOKUP(5&amp;TEXT(DATE(YEAR($G148),MONTH($G148),31),"ddd"),$H$33:R$67,R$70,0)))*SUMPRODUCT(($H$72:$H$95=$D148)*($G$72:$G$95=$C148)*(R$72:R$95))),"")</f>
        <v>0</v>
      </c>
      <c r="S148" s="139">
        <f>IFERROR(IF($I$69="DOW",IF($E148=5,(((SUMPRODUCT(($H$72:$H$95=$D148)*($G$72:$G$95=$C148)*(S$72:S$95))*(SUMPRODUCT(($H$15:$H$21=$H148)*(S$15:S$21)))))),(((SUMPRODUCT(($H$72:$H$95=$D148)*($G$72:$G$95=$C148)*(S$72:S$95)))-(SUMIFS(S$99:S$426,$C$99:$C$426,$C148,$D$99:$D$426,$D148,$E$99:$E$426,5)))*SUMPRODUCT(($H$9:$H$12=$E148)*(S$9:S$12)))*SUMPRODUCT(($H$24:$H$30=$H148)*(S$24:S$30))),VLOOKUP($E148&amp;$H148,$H$33:S$67,S$70,0)/SUM(S$33:S$60,IF(DAY(EOMONTH($G148,0))&lt;29,0,VLOOKUP(5&amp;TEXT(DATE(YEAR($G148),MONTH($G148),29),"ddd"),$H$33:S$67,S$70,0)),IF(DAY(EOMONTH($G148,0))&lt;30,0,VLOOKUP(5&amp;TEXT(DATE(YEAR($G148),MONTH($G148),30),"ddd"),$H$33:S$67,S$70,0)),IF(DAY(EOMONTH($G148,0))&lt;31,0,VLOOKUP(5&amp;TEXT(DATE(YEAR($G148),MONTH($G148),31),"ddd"),$H$33:S$67,S$70,0)))*SUMPRODUCT(($H$72:$H$95=$D148)*($G$72:$G$95=$C148)*(S$72:S$95))),"")</f>
        <v>94.467214213271504</v>
      </c>
      <c r="T148" s="139">
        <f>IFERROR(IF($I$69="DOW",IF($E148=5,(((SUMPRODUCT(($H$72:$H$95=$D148)*($G$72:$G$95=$C148)*(T$72:T$95))*(SUMPRODUCT(($H$15:$H$21=$H148)*(T$15:T$21)))))),(((SUMPRODUCT(($H$72:$H$95=$D148)*($G$72:$G$95=$C148)*(T$72:T$95)))-(SUMIFS(T$99:T$426,$C$99:$C$426,$C148,$D$99:$D$426,$D148,$E$99:$E$426,5)))*SUMPRODUCT(($H$9:$H$12=$E148)*(T$9:T$12)))*SUMPRODUCT(($H$24:$H$30=$H148)*(T$24:T$30))),VLOOKUP($E148&amp;$H148,$H$33:T$67,T$70,0)/SUM(T$33:T$60,IF(DAY(EOMONTH($G148,0))&lt;29,0,VLOOKUP(5&amp;TEXT(DATE(YEAR($G148),MONTH($G148),29),"ddd"),$H$33:T$67,T$70,0)),IF(DAY(EOMONTH($G148,0))&lt;30,0,VLOOKUP(5&amp;TEXT(DATE(YEAR($G148),MONTH($G148),30),"ddd"),$H$33:T$67,T$70,0)),IF(DAY(EOMONTH($G148,0))&lt;31,0,VLOOKUP(5&amp;TEXT(DATE(YEAR($G148),MONTH($G148),31),"ddd"),$H$33:T$67,T$70,0)))*SUMPRODUCT(($H$72:$H$95=$D148)*($G$72:$G$95=$C148)*(T$72:T$95))),"")</f>
        <v>113.38328552935336</v>
      </c>
      <c r="U148" s="139">
        <f>IFERROR(IF($I$69="DOW",IF($E148=5,(((SUMPRODUCT(($H$72:$H$95=$D148)*($G$72:$G$95=$C148)*(U$72:U$95))*(SUMPRODUCT(($H$15:$H$21=$H148)*(U$15:U$21)))))),(((SUMPRODUCT(($H$72:$H$95=$D148)*($G$72:$G$95=$C148)*(U$72:U$95)))-(SUMIFS(U$99:U$426,$C$99:$C$426,$C148,$D$99:$D$426,$D148,$E$99:$E$426,5)))*SUMPRODUCT(($H$9:$H$12=$E148)*(U$9:U$12)))*SUMPRODUCT(($H$24:$H$30=$H148)*(U$24:U$30))),VLOOKUP($E148&amp;$H148,$H$33:U$67,U$70,0)/SUM(U$33:U$60,IF(DAY(EOMONTH($G148,0))&lt;29,0,VLOOKUP(5&amp;TEXT(DATE(YEAR($G148),MONTH($G148),29),"ddd"),$H$33:U$67,U$70,0)),IF(DAY(EOMONTH($G148,0))&lt;30,0,VLOOKUP(5&amp;TEXT(DATE(YEAR($G148),MONTH($G148),30),"ddd"),$H$33:U$67,U$70,0)),IF(DAY(EOMONTH($G148,0))&lt;31,0,VLOOKUP(5&amp;TEXT(DATE(YEAR($G148),MONTH($G148),31),"ddd"),$H$33:U$67,U$70,0)))*SUMPRODUCT(($H$72:$H$95=$D148)*($G$72:$G$95=$C148)*(U$72:U$95))),"")</f>
        <v>0</v>
      </c>
      <c r="V148" s="139">
        <f>IFERROR(IF($I$69="DOW",IF($E148=5,(((SUMPRODUCT(($H$72:$H$95=$D148)*($G$72:$G$95=$C148)*(V$72:V$95))*(SUMPRODUCT(($H$15:$H$21=$H148)*(V$15:V$21)))))),(((SUMPRODUCT(($H$72:$H$95=$D148)*($G$72:$G$95=$C148)*(V$72:V$95)))-(SUMIFS(V$99:V$426,$C$99:$C$426,$C148,$D$99:$D$426,$D148,$E$99:$E$426,5)))*SUMPRODUCT(($H$9:$H$12=$E148)*(V$9:V$12)))*SUMPRODUCT(($H$24:$H$30=$H148)*(V$24:V$30))),VLOOKUP($E148&amp;$H148,$H$33:V$67,V$70,0)/SUM(V$33:V$60,IF(DAY(EOMONTH($G148,0))&lt;29,0,VLOOKUP(5&amp;TEXT(DATE(YEAR($G148),MONTH($G148),29),"ddd"),$H$33:V$67,V$70,0)),IF(DAY(EOMONTH($G148,0))&lt;30,0,VLOOKUP(5&amp;TEXT(DATE(YEAR($G148),MONTH($G148),30),"ddd"),$H$33:V$67,V$70,0)),IF(DAY(EOMONTH($G148,0))&lt;31,0,VLOOKUP(5&amp;TEXT(DATE(YEAR($G148),MONTH($G148),31),"ddd"),$H$33:V$67,V$70,0)))*SUMPRODUCT(($H$72:$H$95=$D148)*($G$72:$G$95=$C148)*(V$72:V$95))),"")</f>
        <v>0</v>
      </c>
      <c r="W148" s="139">
        <f>IFERROR(IF($I$69="DOW",IF($E148=5,(((SUMPRODUCT(($H$72:$H$95=$D148)*($G$72:$G$95=$C148)*(W$72:W$95))*(SUMPRODUCT(($H$15:$H$21=$H148)*(W$15:W$21)))))),(((SUMPRODUCT(($H$72:$H$95=$D148)*($G$72:$G$95=$C148)*(W$72:W$95)))-(SUMIFS(W$99:W$426,$C$99:$C$426,$C148,$D$99:$D$426,$D148,$E$99:$E$426,5)))*SUMPRODUCT(($H$9:$H$12=$E148)*(W$9:W$12)))*SUMPRODUCT(($H$24:$H$30=$H148)*(W$24:W$30))),VLOOKUP($E148&amp;$H148,$H$33:W$67,W$70,0)/SUM(W$33:W$60,IF(DAY(EOMONTH($G148,0))&lt;29,0,VLOOKUP(5&amp;TEXT(DATE(YEAR($G148),MONTH($G148),29),"ddd"),$H$33:W$67,W$70,0)),IF(DAY(EOMONTH($G148,0))&lt;30,0,VLOOKUP(5&amp;TEXT(DATE(YEAR($G148),MONTH($G148),30),"ddd"),$H$33:W$67,W$70,0)),IF(DAY(EOMONTH($G148,0))&lt;31,0,VLOOKUP(5&amp;TEXT(DATE(YEAR($G148),MONTH($G148),31),"ddd"),$H$33:W$67,W$70,0)))*SUMPRODUCT(($H$72:$H$95=$D148)*($G$72:$G$95=$C148)*(W$72:W$95))),"")</f>
        <v>130.47542628126146</v>
      </c>
      <c r="X148" s="139">
        <f>IFERROR(IF($I$69="DOW",IF($E148=5,(((SUMPRODUCT(($H$72:$H$95=$D148)*($G$72:$G$95=$C148)*(X$72:X$95))*(SUMPRODUCT(($H$15:$H$21=$H148)*(X$15:X$21)))))),(((SUMPRODUCT(($H$72:$H$95=$D148)*($G$72:$G$95=$C148)*(X$72:X$95)))-(SUMIFS(X$99:X$426,$C$99:$C$426,$C148,$D$99:$D$426,$D148,$E$99:$E$426,5)))*SUMPRODUCT(($H$9:$H$12=$E148)*(X$9:X$12)))*SUMPRODUCT(($H$24:$H$30=$H148)*(X$24:X$30))),VLOOKUP($E148&amp;$H148,$H$33:X$67,X$70,0)/SUM(X$33:X$60,IF(DAY(EOMONTH($G148,0))&lt;29,0,VLOOKUP(5&amp;TEXT(DATE(YEAR($G148),MONTH($G148),29),"ddd"),$H$33:X$67,X$70,0)),IF(DAY(EOMONTH($G148,0))&lt;30,0,VLOOKUP(5&amp;TEXT(DATE(YEAR($G148),MONTH($G148),30),"ddd"),$H$33:X$67,X$70,0)),IF(DAY(EOMONTH($G148,0))&lt;31,0,VLOOKUP(5&amp;TEXT(DATE(YEAR($G148),MONTH($G148),31),"ddd"),$H$33:X$67,X$70,0)))*SUMPRODUCT(($H$72:$H$95=$D148)*($G$72:$G$95=$C148)*(X$72:X$95))),"")</f>
        <v>83.537514439692174</v>
      </c>
      <c r="Y148" s="139" t="str">
        <f>IFERROR(IF($I$69="DOW",IF($E148=5,(((SUMPRODUCT(($H$72:$H$95=$D148)*($G$72:$G$95=$C148)*(Y$72:Y$95))*(SUMPRODUCT(($H$15:$H$21=$H148)*(Y$15:Y$21)))))),(((SUMPRODUCT(($H$72:$H$95=$D148)*($G$72:$G$95=$C148)*(Y$72:Y$95)))-(SUMIFS(Y$99:Y$426,$C$99:$C$426,$C148,$D$99:$D$426,$D148,$E$99:$E$426,5)))*SUMPRODUCT(($H$9:$H$12=$E148)*(Y$9:Y$12)))*SUMPRODUCT(($H$24:$H$30=$H148)*(Y$24:Y$30))),VLOOKUP($E148&amp;$H148,$H$33:Y$67,Y$70,0)/SUM(Y$33:Y$60,IF(DAY(EOMONTH($G148,0))&lt;29,0,VLOOKUP(5&amp;TEXT(DATE(YEAR($G148),MONTH($G148),29),"ddd"),$H$33:Y$67,Y$70,0)),IF(DAY(EOMONTH($G148,0))&lt;30,0,VLOOKUP(5&amp;TEXT(DATE(YEAR($G148),MONTH($G148),30),"ddd"),$H$33:Y$67,Y$70,0)),IF(DAY(EOMONTH($G148,0))&lt;31,0,VLOOKUP(5&amp;TEXT(DATE(YEAR($G148),MONTH($G148),31),"ddd"),$H$33:Y$67,Y$70,0)))*SUMPRODUCT(($H$72:$H$95=$D148)*($G$72:$G$95=$C148)*(Y$72:Y$95))),"")</f>
        <v/>
      </c>
      <c r="Z148" s="139" t="str">
        <f>IFERROR(IF($I$69="DOW",IF($E148=5,(((SUMPRODUCT(($H$72:$H$95=$D148)*($G$72:$G$95=$C148)*(Z$72:Z$95))*(SUMPRODUCT(($H$15:$H$21=$H148)*(Z$15:Z$21)))))),(((SUMPRODUCT(($H$72:$H$95=$D148)*($G$72:$G$95=$C148)*(Z$72:Z$95)))-(SUMIFS(Z$99:Z$426,$C$99:$C$426,$C148,$D$99:$D$426,$D148,$E$99:$E$426,5)))*SUMPRODUCT(($H$9:$H$12=$E148)*(Z$9:Z$12)))*SUMPRODUCT(($H$24:$H$30=$H148)*(Z$24:Z$30))),VLOOKUP($E148&amp;$H148,$H$33:Z$67,Z$70,0)/SUM(Z$33:Z$60,IF(DAY(EOMONTH($G148,0))&lt;29,0,VLOOKUP(5&amp;TEXT(DATE(YEAR($G148),MONTH($G148),29),"ddd"),$H$33:Z$67,Z$70,0)),IF(DAY(EOMONTH($G148,0))&lt;30,0,VLOOKUP(5&amp;TEXT(DATE(YEAR($G148),MONTH($G148),30),"ddd"),$H$33:Z$67,Z$70,0)),IF(DAY(EOMONTH($G148,0))&lt;31,0,VLOOKUP(5&amp;TEXT(DATE(YEAR($G148),MONTH($G148),31),"ddd"),$H$33:Z$67,Z$70,0)))*SUMPRODUCT(($H$72:$H$95=$D148)*($G$72:$G$95=$C148)*(Z$72:Z$95))),"")</f>
        <v/>
      </c>
      <c r="AA148" s="139" t="str">
        <f>IFERROR(IF($I$69="DOW",IF($E148=5,(((SUMPRODUCT(($H$72:$H$95=$D148)*($G$72:$G$95=$C148)*(AA$72:AA$95))*(SUMPRODUCT(($H$15:$H$21=$H148)*(AA$15:AA$21)))))),(((SUMPRODUCT(($H$72:$H$95=$D148)*($G$72:$G$95=$C148)*(AA$72:AA$95)))-(SUMIFS(AA$99:AA$426,$C$99:$C$426,$C148,$D$99:$D$426,$D148,$E$99:$E$426,5)))*SUMPRODUCT(($H$9:$H$12=$E148)*(AA$9:AA$12)))*SUMPRODUCT(($H$24:$H$30=$H148)*(AA$24:AA$30))),VLOOKUP($E148&amp;$H148,$H$33:AA$67,AA$70,0)/SUM(AA$33:AA$60,IF(DAY(EOMONTH($G148,0))&lt;29,0,VLOOKUP(5&amp;TEXT(DATE(YEAR($G148),MONTH($G148),29),"ddd"),$H$33:AA$67,AA$70,0)),IF(DAY(EOMONTH($G148,0))&lt;30,0,VLOOKUP(5&amp;TEXT(DATE(YEAR($G148),MONTH($G148),30),"ddd"),$H$33:AA$67,AA$70,0)),IF(DAY(EOMONTH($G148,0))&lt;31,0,VLOOKUP(5&amp;TEXT(DATE(YEAR($G148),MONTH($G148),31),"ddd"),$H$33:AA$67,AA$70,0)))*SUMPRODUCT(($H$72:$H$95=$D148)*($G$72:$G$95=$C148)*(AA$72:AA$95))),"")</f>
        <v/>
      </c>
      <c r="AB148" s="139" t="str">
        <f>IFERROR(IF($I$69="DOW",IF($E148=5,(((SUMPRODUCT(($H$72:$H$95=$D148)*($G$72:$G$95=$C148)*(AB$72:AB$95))*(SUMPRODUCT(($H$15:$H$21=$H148)*(AB$15:AB$21)))))),(((SUMPRODUCT(($H$72:$H$95=$D148)*($G$72:$G$95=$C148)*(AB$72:AB$95)))-(SUMIFS(AB$99:AB$426,$C$99:$C$426,$C148,$D$99:$D$426,$D148,$E$99:$E$426,5)))*SUMPRODUCT(($H$9:$H$12=$E148)*(AB$9:AB$12)))*SUMPRODUCT(($H$24:$H$30=$H148)*(AB$24:AB$30))),VLOOKUP($E148&amp;$H148,$H$33:AB$67,AB$70,0)/SUM(AB$33:AB$60,IF(DAY(EOMONTH($G148,0))&lt;29,0,VLOOKUP(5&amp;TEXT(DATE(YEAR($G148),MONTH($G148),29),"ddd"),$H$33:AB$67,AB$70,0)),IF(DAY(EOMONTH($G148,0))&lt;30,0,VLOOKUP(5&amp;TEXT(DATE(YEAR($G148),MONTH($G148),30),"ddd"),$H$33:AB$67,AB$70,0)),IF(DAY(EOMONTH($G148,0))&lt;31,0,VLOOKUP(5&amp;TEXT(DATE(YEAR($G148),MONTH($G148),31),"ddd"),$H$33:AB$67,AB$70,0)))*SUMPRODUCT(($H$72:$H$95=$D148)*($G$72:$G$95=$C148)*(AB$72:AB$95))),"")</f>
        <v/>
      </c>
      <c r="AC148" s="236"/>
      <c r="AE148" s="205"/>
      <c r="AF148" s="139"/>
      <c r="AG148" s="139"/>
      <c r="AH148" s="139"/>
      <c r="AI148" s="139"/>
      <c r="AJ148" s="139"/>
      <c r="AK148" s="139"/>
      <c r="AL148" s="139"/>
      <c r="AM148" s="139"/>
      <c r="AN148" s="139"/>
      <c r="AO148" s="139"/>
      <c r="AP148" s="139"/>
      <c r="AQ148" s="139"/>
      <c r="AR148" s="139"/>
      <c r="AS148" s="139"/>
      <c r="AT148" s="139"/>
      <c r="AU148" s="139"/>
      <c r="AV148" s="139"/>
      <c r="AW148" s="139"/>
      <c r="AX148" s="139"/>
      <c r="AY148" s="236"/>
      <c r="BA148" s="209">
        <f t="shared" si="76"/>
        <v>225.32732086611537</v>
      </c>
      <c r="BB148" s="180">
        <f t="shared" si="77"/>
        <v>292.26301546549138</v>
      </c>
      <c r="BC148" s="180">
        <f t="shared" si="78"/>
        <v>136.92783340229107</v>
      </c>
      <c r="BD148" s="180">
        <f t="shared" si="79"/>
        <v>21.160937749255705</v>
      </c>
      <c r="BE148" s="180">
        <f t="shared" si="80"/>
        <v>436.2360266630742</v>
      </c>
      <c r="BF148" s="180">
        <f t="shared" si="81"/>
        <v>0</v>
      </c>
      <c r="BG148" s="180">
        <f t="shared" si="82"/>
        <v>0</v>
      </c>
      <c r="BH148" s="180">
        <f t="shared" si="83"/>
        <v>2047.3027370089985</v>
      </c>
      <c r="BI148" s="180">
        <f t="shared" si="31"/>
        <v>1923.671377590204</v>
      </c>
      <c r="BJ148" s="180">
        <f t="shared" si="67"/>
        <v>0</v>
      </c>
      <c r="BK148" s="180">
        <f t="shared" si="32"/>
        <v>94.467214213271504</v>
      </c>
      <c r="BL148" s="180">
        <f t="shared" si="33"/>
        <v>113.38328552935336</v>
      </c>
      <c r="BM148" s="180">
        <f t="shared" si="34"/>
        <v>0</v>
      </c>
      <c r="BN148" s="180">
        <f t="shared" si="35"/>
        <v>0</v>
      </c>
      <c r="BO148" s="180">
        <f t="shared" si="36"/>
        <v>130.47542628126146</v>
      </c>
      <c r="BP148" s="180">
        <f t="shared" si="37"/>
        <v>83.537514439692174</v>
      </c>
      <c r="BQ148" s="180">
        <f t="shared" si="38"/>
        <v>0</v>
      </c>
      <c r="BR148" s="180">
        <f t="shared" si="39"/>
        <v>0</v>
      </c>
      <c r="BS148" s="180">
        <f t="shared" si="40"/>
        <v>0</v>
      </c>
      <c r="BT148" s="180">
        <f t="shared" si="41"/>
        <v>0</v>
      </c>
      <c r="BV148" s="214">
        <f t="shared" si="68"/>
        <v>42693</v>
      </c>
      <c r="BW148" s="175" t="str">
        <f t="shared" si="69"/>
        <v>Nov</v>
      </c>
      <c r="BX148" s="175">
        <f t="shared" si="70"/>
        <v>2016</v>
      </c>
      <c r="BY148" s="176">
        <f t="shared" si="84"/>
        <v>225.32732086611531</v>
      </c>
      <c r="BZ148" s="176">
        <f t="shared" si="85"/>
        <v>292.26301546549121</v>
      </c>
      <c r="CA148" s="176">
        <f t="shared" si="86"/>
        <v>136.92783340229107</v>
      </c>
      <c r="CB148" s="176">
        <f t="shared" si="87"/>
        <v>21.160937749255702</v>
      </c>
      <c r="CC148" s="176">
        <f t="shared" si="88"/>
        <v>436.23602666307426</v>
      </c>
      <c r="CD148" s="176">
        <f t="shared" si="89"/>
        <v>0</v>
      </c>
      <c r="CE148" s="176">
        <f t="shared" si="90"/>
        <v>0</v>
      </c>
      <c r="CF148" s="176">
        <f t="shared" si="91"/>
        <v>2047.3027370089981</v>
      </c>
      <c r="CG148" s="176">
        <f t="shared" si="92"/>
        <v>1923.671377590204</v>
      </c>
      <c r="CH148" s="176">
        <f t="shared" si="93"/>
        <v>0</v>
      </c>
      <c r="CI148" s="176">
        <f t="shared" si="94"/>
        <v>94.467214213271461</v>
      </c>
      <c r="CJ148" s="176">
        <f t="shared" si="95"/>
        <v>113.38328552935337</v>
      </c>
      <c r="CK148" s="176">
        <f t="shared" si="96"/>
        <v>0</v>
      </c>
      <c r="CL148" s="176">
        <f t="shared" si="97"/>
        <v>0</v>
      </c>
      <c r="CM148" s="176">
        <f t="shared" si="98"/>
        <v>130.47542628126146</v>
      </c>
      <c r="CN148" s="176">
        <f t="shared" si="99"/>
        <v>83.537514439692174</v>
      </c>
      <c r="CO148" s="176">
        <f t="shared" si="100"/>
        <v>0</v>
      </c>
      <c r="CP148" s="176">
        <f t="shared" si="101"/>
        <v>0</v>
      </c>
      <c r="CQ148" s="176">
        <f t="shared" si="102"/>
        <v>0</v>
      </c>
      <c r="CR148" s="215">
        <f t="shared" si="103"/>
        <v>0</v>
      </c>
    </row>
    <row r="149" spans="2:96" outlineLevel="1" x14ac:dyDescent="0.25">
      <c r="B149" s="197">
        <f t="shared" si="62"/>
        <v>42694</v>
      </c>
      <c r="C149" s="108">
        <f t="shared" si="72"/>
        <v>2016</v>
      </c>
      <c r="D149" s="109" t="str">
        <f t="shared" si="73"/>
        <v>Nov</v>
      </c>
      <c r="E149" s="109">
        <f t="shared" si="74"/>
        <v>3</v>
      </c>
      <c r="F149" s="109">
        <f t="shared" si="65"/>
        <v>48</v>
      </c>
      <c r="G149" s="110">
        <f t="shared" si="71"/>
        <v>42694</v>
      </c>
      <c r="H149" s="109" t="str">
        <f t="shared" si="75"/>
        <v>Sun</v>
      </c>
      <c r="I149" s="139">
        <f>IFERROR(IF($I$69="DOW",IF($E149=5,(((SUMPRODUCT(($H$72:$H$95=$D149)*($G$72:$G$95=$C149)*(I$72:I$95))*(SUMPRODUCT(($H$15:$H$21=$H149)*(I$15:I$21)))))),(((SUMPRODUCT(($H$72:$H$95=$D149)*($G$72:$G$95=$C149)*(I$72:I$95)))-(SUMIFS(I$99:I$426,$C$99:$C$426,$C149,$D$99:$D$426,$D149,$E$99:$E$426,5)))*SUMPRODUCT(($H$9:$H$12=$E149)*(I$9:I$12)))*SUMPRODUCT(($H$24:$H$30=$H149)*(I$24:I$30))),VLOOKUP($E149&amp;$H149,$H$33:I$67,I$70,0)/SUM(I$33:I$60,IF(DAY(EOMONTH($G149,0))&lt;29,0,VLOOKUP(5&amp;TEXT(DATE(YEAR($G149),MONTH($G149),29),"ddd"),$H$33:I$67,I$70,0)),IF(DAY(EOMONTH($G149,0))&lt;30,0,VLOOKUP(5&amp;TEXT(DATE(YEAR($G149),MONTH($G149),30),"ddd"),$H$33:I$67,I$70,0)),IF(DAY(EOMONTH($G149,0))&lt;31,0,VLOOKUP(5&amp;TEXT(DATE(YEAR($G149),MONTH($G149),31),"ddd"),$H$33:I$67,I$70,0)))*SUMPRODUCT(($H$72:$H$95=$D149)*($G$72:$G$95=$C149)*(I$72:I$95))),"")</f>
        <v>212.52963222425905</v>
      </c>
      <c r="J149" s="139">
        <f>IFERROR(IF($I$69="DOW",IF($E149=5,(((SUMPRODUCT(($H$72:$H$95=$D149)*($G$72:$G$95=$C149)*(J$72:J$95))*(SUMPRODUCT(($H$15:$H$21=$H149)*(J$15:J$21)))))),(((SUMPRODUCT(($H$72:$H$95=$D149)*($G$72:$G$95=$C149)*(J$72:J$95)))-(SUMIFS(J$99:J$426,$C$99:$C$426,$C149,$D$99:$D$426,$D149,$E$99:$E$426,5)))*SUMPRODUCT(($H$9:$H$12=$E149)*(J$9:J$12)))*SUMPRODUCT(($H$24:$H$30=$H149)*(J$24:J$30))),VLOOKUP($E149&amp;$H149,$H$33:J$67,J$70,0)/SUM(J$33:J$60,IF(DAY(EOMONTH($G149,0))&lt;29,0,VLOOKUP(5&amp;TEXT(DATE(YEAR($G149),MONTH($G149),29),"ddd"),$H$33:J$67,J$70,0)),IF(DAY(EOMONTH($G149,0))&lt;30,0,VLOOKUP(5&amp;TEXT(DATE(YEAR($G149),MONTH($G149),30),"ddd"),$H$33:J$67,J$70,0)),IF(DAY(EOMONTH($G149,0))&lt;31,0,VLOOKUP(5&amp;TEXT(DATE(YEAR($G149),MONTH($G149),31),"ddd"),$H$33:J$67,J$70,0)))*SUMPRODUCT(($H$72:$H$95=$D149)*($G$72:$G$95=$C149)*(J$72:J$95))),"")</f>
        <v>231.12353921096619</v>
      </c>
      <c r="K149" s="139">
        <f>IFERROR(IF($I$69="DOW",IF($E149=5,(((SUMPRODUCT(($H$72:$H$95=$D149)*($G$72:$G$95=$C149)*(K$72:K$95))*(SUMPRODUCT(($H$15:$H$21=$H149)*(K$15:K$21)))))),(((SUMPRODUCT(($H$72:$H$95=$D149)*($G$72:$G$95=$C149)*(K$72:K$95)))-(SUMIFS(K$99:K$426,$C$99:$C$426,$C149,$D$99:$D$426,$D149,$E$99:$E$426,5)))*SUMPRODUCT(($H$9:$H$12=$E149)*(K$9:K$12)))*SUMPRODUCT(($H$24:$H$30=$H149)*(K$24:K$30))),VLOOKUP($E149&amp;$H149,$H$33:K$67,K$70,0)/SUM(K$33:K$60,IF(DAY(EOMONTH($G149,0))&lt;29,0,VLOOKUP(5&amp;TEXT(DATE(YEAR($G149),MONTH($G149),29),"ddd"),$H$33:K$67,K$70,0)),IF(DAY(EOMONTH($G149,0))&lt;30,0,VLOOKUP(5&amp;TEXT(DATE(YEAR($G149),MONTH($G149),30),"ddd"),$H$33:K$67,K$70,0)),IF(DAY(EOMONTH($G149,0))&lt;31,0,VLOOKUP(5&amp;TEXT(DATE(YEAR($G149),MONTH($G149),31),"ddd"),$H$33:K$67,K$70,0)))*SUMPRODUCT(($H$72:$H$95=$D149)*($G$72:$G$95=$C149)*(K$72:K$95))),"")</f>
        <v>136.79822605808855</v>
      </c>
      <c r="L149" s="139">
        <f>IFERROR(IF($I$69="DOW",IF($E149=5,(((SUMPRODUCT(($H$72:$H$95=$D149)*($G$72:$G$95=$C149)*(L$72:L$95))*(SUMPRODUCT(($H$15:$H$21=$H149)*(L$15:L$21)))))),(((SUMPRODUCT(($H$72:$H$95=$D149)*($G$72:$G$95=$C149)*(L$72:L$95)))-(SUMIFS(L$99:L$426,$C$99:$C$426,$C149,$D$99:$D$426,$D149,$E$99:$E$426,5)))*SUMPRODUCT(($H$9:$H$12=$E149)*(L$9:L$12)))*SUMPRODUCT(($H$24:$H$30=$H149)*(L$24:L$30))),VLOOKUP($E149&amp;$H149,$H$33:L$67,L$70,0)/SUM(L$33:L$60,IF(DAY(EOMONTH($G149,0))&lt;29,0,VLOOKUP(5&amp;TEXT(DATE(YEAR($G149),MONTH($G149),29),"ddd"),$H$33:L$67,L$70,0)),IF(DAY(EOMONTH($G149,0))&lt;30,0,VLOOKUP(5&amp;TEXT(DATE(YEAR($G149),MONTH($G149),30),"ddd"),$H$33:L$67,L$70,0)),IF(DAY(EOMONTH($G149,0))&lt;31,0,VLOOKUP(5&amp;TEXT(DATE(YEAR($G149),MONTH($G149),31),"ddd"),$H$33:L$67,L$70,0)))*SUMPRODUCT(($H$72:$H$95=$D149)*($G$72:$G$95=$C149)*(L$72:L$95))),"")</f>
        <v>30.268333448422418</v>
      </c>
      <c r="M149" s="139">
        <f>IFERROR(IF($I$69="DOW",IF($E149=5,(((SUMPRODUCT(($H$72:$H$95=$D149)*($G$72:$G$95=$C149)*(M$72:M$95))*(SUMPRODUCT(($H$15:$H$21=$H149)*(M$15:M$21)))))),(((SUMPRODUCT(($H$72:$H$95=$D149)*($G$72:$G$95=$C149)*(M$72:M$95)))-(SUMIFS(M$99:M$426,$C$99:$C$426,$C149,$D$99:$D$426,$D149,$E$99:$E$426,5)))*SUMPRODUCT(($H$9:$H$12=$E149)*(M$9:M$12)))*SUMPRODUCT(($H$24:$H$30=$H149)*(M$24:M$30))),VLOOKUP($E149&amp;$H149,$H$33:M$67,M$70,0)/SUM(M$33:M$60,IF(DAY(EOMONTH($G149,0))&lt;29,0,VLOOKUP(5&amp;TEXT(DATE(YEAR($G149),MONTH($G149),29),"ddd"),$H$33:M$67,M$70,0)),IF(DAY(EOMONTH($G149,0))&lt;30,0,VLOOKUP(5&amp;TEXT(DATE(YEAR($G149),MONTH($G149),30),"ddd"),$H$33:M$67,M$70,0)),IF(DAY(EOMONTH($G149,0))&lt;31,0,VLOOKUP(5&amp;TEXT(DATE(YEAR($G149),MONTH($G149),31),"ddd"),$H$33:M$67,M$70,0)))*SUMPRODUCT(($H$72:$H$95=$D149)*($G$72:$G$95=$C149)*(M$72:M$95))),"")</f>
        <v>314.89170079276079</v>
      </c>
      <c r="N149" s="139">
        <f>IFERROR(IF($I$69="DOW",IF($E149=5,(((SUMPRODUCT(($H$72:$H$95=$D149)*($G$72:$G$95=$C149)*(N$72:N$95))*(SUMPRODUCT(($H$15:$H$21=$H149)*(N$15:N$21)))))),(((SUMPRODUCT(($H$72:$H$95=$D149)*($G$72:$G$95=$C149)*(N$72:N$95)))-(SUMIFS(N$99:N$426,$C$99:$C$426,$C149,$D$99:$D$426,$D149,$E$99:$E$426,5)))*SUMPRODUCT(($H$9:$H$12=$E149)*(N$9:N$12)))*SUMPRODUCT(($H$24:$H$30=$H149)*(N$24:N$30))),VLOOKUP($E149&amp;$H149,$H$33:N$67,N$70,0)/SUM(N$33:N$60,IF(DAY(EOMONTH($G149,0))&lt;29,0,VLOOKUP(5&amp;TEXT(DATE(YEAR($G149),MONTH($G149),29),"ddd"),$H$33:N$67,N$70,0)),IF(DAY(EOMONTH($G149,0))&lt;30,0,VLOOKUP(5&amp;TEXT(DATE(YEAR($G149),MONTH($G149),30),"ddd"),$H$33:N$67,N$70,0)),IF(DAY(EOMONTH($G149,0))&lt;31,0,VLOOKUP(5&amp;TEXT(DATE(YEAR($G149),MONTH($G149),31),"ddd"),$H$33:N$67,N$70,0)))*SUMPRODUCT(($H$72:$H$95=$D149)*($G$72:$G$95=$C149)*(N$72:N$95))),"")</f>
        <v>0</v>
      </c>
      <c r="O149" s="139">
        <f>IFERROR(IF($I$69="DOW",IF($E149=5,(((SUMPRODUCT(($H$72:$H$95=$D149)*($G$72:$G$95=$C149)*(O$72:O$95))*(SUMPRODUCT(($H$15:$H$21=$H149)*(O$15:O$21)))))),(((SUMPRODUCT(($H$72:$H$95=$D149)*($G$72:$G$95=$C149)*(O$72:O$95)))-(SUMIFS(O$99:O$426,$C$99:$C$426,$C149,$D$99:$D$426,$D149,$E$99:$E$426,5)))*SUMPRODUCT(($H$9:$H$12=$E149)*(O$9:O$12)))*SUMPRODUCT(($H$24:$H$30=$H149)*(O$24:O$30))),VLOOKUP($E149&amp;$H149,$H$33:O$67,O$70,0)/SUM(O$33:O$60,IF(DAY(EOMONTH($G149,0))&lt;29,0,VLOOKUP(5&amp;TEXT(DATE(YEAR($G149),MONTH($G149),29),"ddd"),$H$33:O$67,O$70,0)),IF(DAY(EOMONTH($G149,0))&lt;30,0,VLOOKUP(5&amp;TEXT(DATE(YEAR($G149),MONTH($G149),30),"ddd"),$H$33:O$67,O$70,0)),IF(DAY(EOMONTH($G149,0))&lt;31,0,VLOOKUP(5&amp;TEXT(DATE(YEAR($G149),MONTH($G149),31),"ddd"),$H$33:O$67,O$70,0)))*SUMPRODUCT(($H$72:$H$95=$D149)*($G$72:$G$95=$C149)*(O$72:O$95))),"")</f>
        <v>0</v>
      </c>
      <c r="P149" s="139">
        <f>IFERROR(IF($I$69="DOW",IF($E149=5,(((SUMPRODUCT(($H$72:$H$95=$D149)*($G$72:$G$95=$C149)*(P$72:P$95))*(SUMPRODUCT(($H$15:$H$21=$H149)*(P$15:P$21)))))),(((SUMPRODUCT(($H$72:$H$95=$D149)*($G$72:$G$95=$C149)*(P$72:P$95)))-(SUMIFS(P$99:P$426,$C$99:$C$426,$C149,$D$99:$D$426,$D149,$E$99:$E$426,5)))*SUMPRODUCT(($H$9:$H$12=$E149)*(P$9:P$12)))*SUMPRODUCT(($H$24:$H$30=$H149)*(P$24:P$30))),VLOOKUP($E149&amp;$H149,$H$33:P$67,P$70,0)/SUM(P$33:P$60,IF(DAY(EOMONTH($G149,0))&lt;29,0,VLOOKUP(5&amp;TEXT(DATE(YEAR($G149),MONTH($G149),29),"ddd"),$H$33:P$67,P$70,0)),IF(DAY(EOMONTH($G149,0))&lt;30,0,VLOOKUP(5&amp;TEXT(DATE(YEAR($G149),MONTH($G149),30),"ddd"),$H$33:P$67,P$70,0)),IF(DAY(EOMONTH($G149,0))&lt;31,0,VLOOKUP(5&amp;TEXT(DATE(YEAR($G149),MONTH($G149),31),"ddd"),$H$33:P$67,P$70,0)))*SUMPRODUCT(($H$72:$H$95=$D149)*($G$72:$G$95=$C149)*(P$72:P$95))),"")</f>
        <v>1716.750970886967</v>
      </c>
      <c r="Q149" s="139">
        <f>IFERROR(IF($I$69="DOW",IF($E149=5,(((SUMPRODUCT(($H$72:$H$95=$D149)*($G$72:$G$95=$C149)*(Q$72:Q$95))*(SUMPRODUCT(($H$15:$H$21=$H149)*(Q$15:Q$21)))))),(((SUMPRODUCT(($H$72:$H$95=$D149)*($G$72:$G$95=$C149)*(Q$72:Q$95)))-(SUMIFS(Q$99:Q$426,$C$99:$C$426,$C149,$D$99:$D$426,$D149,$E$99:$E$426,5)))*SUMPRODUCT(($H$9:$H$12=$E149)*(Q$9:Q$12)))*SUMPRODUCT(($H$24:$H$30=$H149)*(Q$24:Q$30))),VLOOKUP($E149&amp;$H149,$H$33:Q$67,Q$70,0)/SUM(Q$33:Q$60,IF(DAY(EOMONTH($G149,0))&lt;29,0,VLOOKUP(5&amp;TEXT(DATE(YEAR($G149),MONTH($G149),29),"ddd"),$H$33:Q$67,Q$70,0)),IF(DAY(EOMONTH($G149,0))&lt;30,0,VLOOKUP(5&amp;TEXT(DATE(YEAR($G149),MONTH($G149),30),"ddd"),$H$33:Q$67,Q$70,0)),IF(DAY(EOMONTH($G149,0))&lt;31,0,VLOOKUP(5&amp;TEXT(DATE(YEAR($G149),MONTH($G149),31),"ddd"),$H$33:Q$67,Q$70,0)))*SUMPRODUCT(($H$72:$H$95=$D149)*($G$72:$G$95=$C149)*(Q$72:Q$95))),"")</f>
        <v>1681.8491688737454</v>
      </c>
      <c r="R149" s="139">
        <f>IFERROR(IF($I$69="DOW",IF($E149=5,(((SUMPRODUCT(($H$72:$H$95=$D149)*($G$72:$G$95=$C149)*(R$72:R$95))*(SUMPRODUCT(($H$15:$H$21=$H149)*(R$15:R$21)))))),(((SUMPRODUCT(($H$72:$H$95=$D149)*($G$72:$G$95=$C149)*(R$72:R$95)))-(SUMIFS(R$99:R$426,$C$99:$C$426,$C149,$D$99:$D$426,$D149,$E$99:$E$426,5)))*SUMPRODUCT(($H$9:$H$12=$E149)*(R$9:R$12)))*SUMPRODUCT(($H$24:$H$30=$H149)*(R$24:R$30))),VLOOKUP($E149&amp;$H149,$H$33:R$67,R$70,0)/SUM(R$33:R$60,IF(DAY(EOMONTH($G149,0))&lt;29,0,VLOOKUP(5&amp;TEXT(DATE(YEAR($G149),MONTH($G149),29),"ddd"),$H$33:R$67,R$70,0)),IF(DAY(EOMONTH($G149,0))&lt;30,0,VLOOKUP(5&amp;TEXT(DATE(YEAR($G149),MONTH($G149),30),"ddd"),$H$33:R$67,R$70,0)),IF(DAY(EOMONTH($G149,0))&lt;31,0,VLOOKUP(5&amp;TEXT(DATE(YEAR($G149),MONTH($G149),31),"ddd"),$H$33:R$67,R$70,0)))*SUMPRODUCT(($H$72:$H$95=$D149)*($G$72:$G$95=$C149)*(R$72:R$95))),"")</f>
        <v>0</v>
      </c>
      <c r="S149" s="139">
        <f>IFERROR(IF($I$69="DOW",IF($E149=5,(((SUMPRODUCT(($H$72:$H$95=$D149)*($G$72:$G$95=$C149)*(S$72:S$95))*(SUMPRODUCT(($H$15:$H$21=$H149)*(S$15:S$21)))))),(((SUMPRODUCT(($H$72:$H$95=$D149)*($G$72:$G$95=$C149)*(S$72:S$95)))-(SUMIFS(S$99:S$426,$C$99:$C$426,$C149,$D$99:$D$426,$D149,$E$99:$E$426,5)))*SUMPRODUCT(($H$9:$H$12=$E149)*(S$9:S$12)))*SUMPRODUCT(($H$24:$H$30=$H149)*(S$24:S$30))),VLOOKUP($E149&amp;$H149,$H$33:S$67,S$70,0)/SUM(S$33:S$60,IF(DAY(EOMONTH($G149,0))&lt;29,0,VLOOKUP(5&amp;TEXT(DATE(YEAR($G149),MONTH($G149),29),"ddd"),$H$33:S$67,S$70,0)),IF(DAY(EOMONTH($G149,0))&lt;30,0,VLOOKUP(5&amp;TEXT(DATE(YEAR($G149),MONTH($G149),30),"ddd"),$H$33:S$67,S$70,0)),IF(DAY(EOMONTH($G149,0))&lt;31,0,VLOOKUP(5&amp;TEXT(DATE(YEAR($G149),MONTH($G149),31),"ddd"),$H$33:S$67,S$70,0)))*SUMPRODUCT(($H$72:$H$95=$D149)*($G$72:$G$95=$C149)*(S$72:S$95))),"")</f>
        <v>74.875706660377659</v>
      </c>
      <c r="T149" s="139">
        <f>IFERROR(IF($I$69="DOW",IF($E149=5,(((SUMPRODUCT(($H$72:$H$95=$D149)*($G$72:$G$95=$C149)*(T$72:T$95))*(SUMPRODUCT(($H$15:$H$21=$H149)*(T$15:T$21)))))),(((SUMPRODUCT(($H$72:$H$95=$D149)*($G$72:$G$95=$C149)*(T$72:T$95)))-(SUMIFS(T$99:T$426,$C$99:$C$426,$C149,$D$99:$D$426,$D149,$E$99:$E$426,5)))*SUMPRODUCT(($H$9:$H$12=$E149)*(T$9:T$12)))*SUMPRODUCT(($H$24:$H$30=$H149)*(T$24:T$30))),VLOOKUP($E149&amp;$H149,$H$33:T$67,T$70,0)/SUM(T$33:T$60,IF(DAY(EOMONTH($G149,0))&lt;29,0,VLOOKUP(5&amp;TEXT(DATE(YEAR($G149),MONTH($G149),29),"ddd"),$H$33:T$67,T$70,0)),IF(DAY(EOMONTH($G149,0))&lt;30,0,VLOOKUP(5&amp;TEXT(DATE(YEAR($G149),MONTH($G149),30),"ddd"),$H$33:T$67,T$70,0)),IF(DAY(EOMONTH($G149,0))&lt;31,0,VLOOKUP(5&amp;TEXT(DATE(YEAR($G149),MONTH($G149),31),"ddd"),$H$33:T$67,T$70,0)))*SUMPRODUCT(($H$72:$H$95=$D149)*($G$72:$G$95=$C149)*(T$72:T$95))),"")</f>
        <v>98.250908031198364</v>
      </c>
      <c r="U149" s="139">
        <f>IFERROR(IF($I$69="DOW",IF($E149=5,(((SUMPRODUCT(($H$72:$H$95=$D149)*($G$72:$G$95=$C149)*(U$72:U$95))*(SUMPRODUCT(($H$15:$H$21=$H149)*(U$15:U$21)))))),(((SUMPRODUCT(($H$72:$H$95=$D149)*($G$72:$G$95=$C149)*(U$72:U$95)))-(SUMIFS(U$99:U$426,$C$99:$C$426,$C149,$D$99:$D$426,$D149,$E$99:$E$426,5)))*SUMPRODUCT(($H$9:$H$12=$E149)*(U$9:U$12)))*SUMPRODUCT(($H$24:$H$30=$H149)*(U$24:U$30))),VLOOKUP($E149&amp;$H149,$H$33:U$67,U$70,0)/SUM(U$33:U$60,IF(DAY(EOMONTH($G149,0))&lt;29,0,VLOOKUP(5&amp;TEXT(DATE(YEAR($G149),MONTH($G149),29),"ddd"),$H$33:U$67,U$70,0)),IF(DAY(EOMONTH($G149,0))&lt;30,0,VLOOKUP(5&amp;TEXT(DATE(YEAR($G149),MONTH($G149),30),"ddd"),$H$33:U$67,U$70,0)),IF(DAY(EOMONTH($G149,0))&lt;31,0,VLOOKUP(5&amp;TEXT(DATE(YEAR($G149),MONTH($G149),31),"ddd"),$H$33:U$67,U$70,0)))*SUMPRODUCT(($H$72:$H$95=$D149)*($G$72:$G$95=$C149)*(U$72:U$95))),"")</f>
        <v>0</v>
      </c>
      <c r="V149" s="139">
        <f>IFERROR(IF($I$69="DOW",IF($E149=5,(((SUMPRODUCT(($H$72:$H$95=$D149)*($G$72:$G$95=$C149)*(V$72:V$95))*(SUMPRODUCT(($H$15:$H$21=$H149)*(V$15:V$21)))))),(((SUMPRODUCT(($H$72:$H$95=$D149)*($G$72:$G$95=$C149)*(V$72:V$95)))-(SUMIFS(V$99:V$426,$C$99:$C$426,$C149,$D$99:$D$426,$D149,$E$99:$E$426,5)))*SUMPRODUCT(($H$9:$H$12=$E149)*(V$9:V$12)))*SUMPRODUCT(($H$24:$H$30=$H149)*(V$24:V$30))),VLOOKUP($E149&amp;$H149,$H$33:V$67,V$70,0)/SUM(V$33:V$60,IF(DAY(EOMONTH($G149,0))&lt;29,0,VLOOKUP(5&amp;TEXT(DATE(YEAR($G149),MONTH($G149),29),"ddd"),$H$33:V$67,V$70,0)),IF(DAY(EOMONTH($G149,0))&lt;30,0,VLOOKUP(5&amp;TEXT(DATE(YEAR($G149),MONTH($G149),30),"ddd"),$H$33:V$67,V$70,0)),IF(DAY(EOMONTH($G149,0))&lt;31,0,VLOOKUP(5&amp;TEXT(DATE(YEAR($G149),MONTH($G149),31),"ddd"),$H$33:V$67,V$70,0)))*SUMPRODUCT(($H$72:$H$95=$D149)*($G$72:$G$95=$C149)*(V$72:V$95))),"")</f>
        <v>0</v>
      </c>
      <c r="W149" s="139">
        <f>IFERROR(IF($I$69="DOW",IF($E149=5,(((SUMPRODUCT(($H$72:$H$95=$D149)*($G$72:$G$95=$C149)*(W$72:W$95))*(SUMPRODUCT(($H$15:$H$21=$H149)*(W$15:W$21)))))),(((SUMPRODUCT(($H$72:$H$95=$D149)*($G$72:$G$95=$C149)*(W$72:W$95)))-(SUMIFS(W$99:W$426,$C$99:$C$426,$C149,$D$99:$D$426,$D149,$E$99:$E$426,5)))*SUMPRODUCT(($H$9:$H$12=$E149)*(W$9:W$12)))*SUMPRODUCT(($H$24:$H$30=$H149)*(W$24:W$30))),VLOOKUP($E149&amp;$H149,$H$33:W$67,W$70,0)/SUM(W$33:W$60,IF(DAY(EOMONTH($G149,0))&lt;29,0,VLOOKUP(5&amp;TEXT(DATE(YEAR($G149),MONTH($G149),29),"ddd"),$H$33:W$67,W$70,0)),IF(DAY(EOMONTH($G149,0))&lt;30,0,VLOOKUP(5&amp;TEXT(DATE(YEAR($G149),MONTH($G149),30),"ddd"),$H$33:W$67,W$70,0)),IF(DAY(EOMONTH($G149,0))&lt;31,0,VLOOKUP(5&amp;TEXT(DATE(YEAR($G149),MONTH($G149),31),"ddd"),$H$33:W$67,W$70,0)))*SUMPRODUCT(($H$72:$H$95=$D149)*($G$72:$G$95=$C149)*(W$72:W$95))),"")</f>
        <v>113.59638740766439</v>
      </c>
      <c r="X149" s="139">
        <f>IFERROR(IF($I$69="DOW",IF($E149=5,(((SUMPRODUCT(($H$72:$H$95=$D149)*($G$72:$G$95=$C149)*(X$72:X$95))*(SUMPRODUCT(($H$15:$H$21=$H149)*(X$15:X$21)))))),(((SUMPRODUCT(($H$72:$H$95=$D149)*($G$72:$G$95=$C149)*(X$72:X$95)))-(SUMIFS(X$99:X$426,$C$99:$C$426,$C149,$D$99:$D$426,$D149,$E$99:$E$426,5)))*SUMPRODUCT(($H$9:$H$12=$E149)*(X$9:X$12)))*SUMPRODUCT(($H$24:$H$30=$H149)*(X$24:X$30))),VLOOKUP($E149&amp;$H149,$H$33:X$67,X$70,0)/SUM(X$33:X$60,IF(DAY(EOMONTH($G149,0))&lt;29,0,VLOOKUP(5&amp;TEXT(DATE(YEAR($G149),MONTH($G149),29),"ddd"),$H$33:X$67,X$70,0)),IF(DAY(EOMONTH($G149,0))&lt;30,0,VLOOKUP(5&amp;TEXT(DATE(YEAR($G149),MONTH($G149),30),"ddd"),$H$33:X$67,X$70,0)),IF(DAY(EOMONTH($G149,0))&lt;31,0,VLOOKUP(5&amp;TEXT(DATE(YEAR($G149),MONTH($G149),31),"ddd"),$H$33:X$67,X$70,0)))*SUMPRODUCT(($H$72:$H$95=$D149)*($G$72:$G$95=$C149)*(X$72:X$95))),"")</f>
        <v>61.752009891000391</v>
      </c>
      <c r="Y149" s="139" t="str">
        <f>IFERROR(IF($I$69="DOW",IF($E149=5,(((SUMPRODUCT(($H$72:$H$95=$D149)*($G$72:$G$95=$C149)*(Y$72:Y$95))*(SUMPRODUCT(($H$15:$H$21=$H149)*(Y$15:Y$21)))))),(((SUMPRODUCT(($H$72:$H$95=$D149)*($G$72:$G$95=$C149)*(Y$72:Y$95)))-(SUMIFS(Y$99:Y$426,$C$99:$C$426,$C149,$D$99:$D$426,$D149,$E$99:$E$426,5)))*SUMPRODUCT(($H$9:$H$12=$E149)*(Y$9:Y$12)))*SUMPRODUCT(($H$24:$H$30=$H149)*(Y$24:Y$30))),VLOOKUP($E149&amp;$H149,$H$33:Y$67,Y$70,0)/SUM(Y$33:Y$60,IF(DAY(EOMONTH($G149,0))&lt;29,0,VLOOKUP(5&amp;TEXT(DATE(YEAR($G149),MONTH($G149),29),"ddd"),$H$33:Y$67,Y$70,0)),IF(DAY(EOMONTH($G149,0))&lt;30,0,VLOOKUP(5&amp;TEXT(DATE(YEAR($G149),MONTH($G149),30),"ddd"),$H$33:Y$67,Y$70,0)),IF(DAY(EOMONTH($G149,0))&lt;31,0,VLOOKUP(5&amp;TEXT(DATE(YEAR($G149),MONTH($G149),31),"ddd"),$H$33:Y$67,Y$70,0)))*SUMPRODUCT(($H$72:$H$95=$D149)*($G$72:$G$95=$C149)*(Y$72:Y$95))),"")</f>
        <v/>
      </c>
      <c r="Z149" s="139" t="str">
        <f>IFERROR(IF($I$69="DOW",IF($E149=5,(((SUMPRODUCT(($H$72:$H$95=$D149)*($G$72:$G$95=$C149)*(Z$72:Z$95))*(SUMPRODUCT(($H$15:$H$21=$H149)*(Z$15:Z$21)))))),(((SUMPRODUCT(($H$72:$H$95=$D149)*($G$72:$G$95=$C149)*(Z$72:Z$95)))-(SUMIFS(Z$99:Z$426,$C$99:$C$426,$C149,$D$99:$D$426,$D149,$E$99:$E$426,5)))*SUMPRODUCT(($H$9:$H$12=$E149)*(Z$9:Z$12)))*SUMPRODUCT(($H$24:$H$30=$H149)*(Z$24:Z$30))),VLOOKUP($E149&amp;$H149,$H$33:Z$67,Z$70,0)/SUM(Z$33:Z$60,IF(DAY(EOMONTH($G149,0))&lt;29,0,VLOOKUP(5&amp;TEXT(DATE(YEAR($G149),MONTH($G149),29),"ddd"),$H$33:Z$67,Z$70,0)),IF(DAY(EOMONTH($G149,0))&lt;30,0,VLOOKUP(5&amp;TEXT(DATE(YEAR($G149),MONTH($G149),30),"ddd"),$H$33:Z$67,Z$70,0)),IF(DAY(EOMONTH($G149,0))&lt;31,0,VLOOKUP(5&amp;TEXT(DATE(YEAR($G149),MONTH($G149),31),"ddd"),$H$33:Z$67,Z$70,0)))*SUMPRODUCT(($H$72:$H$95=$D149)*($G$72:$G$95=$C149)*(Z$72:Z$95))),"")</f>
        <v/>
      </c>
      <c r="AA149" s="139" t="str">
        <f>IFERROR(IF($I$69="DOW",IF($E149=5,(((SUMPRODUCT(($H$72:$H$95=$D149)*($G$72:$G$95=$C149)*(AA$72:AA$95))*(SUMPRODUCT(($H$15:$H$21=$H149)*(AA$15:AA$21)))))),(((SUMPRODUCT(($H$72:$H$95=$D149)*($G$72:$G$95=$C149)*(AA$72:AA$95)))-(SUMIFS(AA$99:AA$426,$C$99:$C$426,$C149,$D$99:$D$426,$D149,$E$99:$E$426,5)))*SUMPRODUCT(($H$9:$H$12=$E149)*(AA$9:AA$12)))*SUMPRODUCT(($H$24:$H$30=$H149)*(AA$24:AA$30))),VLOOKUP($E149&amp;$H149,$H$33:AA$67,AA$70,0)/SUM(AA$33:AA$60,IF(DAY(EOMONTH($G149,0))&lt;29,0,VLOOKUP(5&amp;TEXT(DATE(YEAR($G149),MONTH($G149),29),"ddd"),$H$33:AA$67,AA$70,0)),IF(DAY(EOMONTH($G149,0))&lt;30,0,VLOOKUP(5&amp;TEXT(DATE(YEAR($G149),MONTH($G149),30),"ddd"),$H$33:AA$67,AA$70,0)),IF(DAY(EOMONTH($G149,0))&lt;31,0,VLOOKUP(5&amp;TEXT(DATE(YEAR($G149),MONTH($G149),31),"ddd"),$H$33:AA$67,AA$70,0)))*SUMPRODUCT(($H$72:$H$95=$D149)*($G$72:$G$95=$C149)*(AA$72:AA$95))),"")</f>
        <v/>
      </c>
      <c r="AB149" s="139" t="str">
        <f>IFERROR(IF($I$69="DOW",IF($E149=5,(((SUMPRODUCT(($H$72:$H$95=$D149)*($G$72:$G$95=$C149)*(AB$72:AB$95))*(SUMPRODUCT(($H$15:$H$21=$H149)*(AB$15:AB$21)))))),(((SUMPRODUCT(($H$72:$H$95=$D149)*($G$72:$G$95=$C149)*(AB$72:AB$95)))-(SUMIFS(AB$99:AB$426,$C$99:$C$426,$C149,$D$99:$D$426,$D149,$E$99:$E$426,5)))*SUMPRODUCT(($H$9:$H$12=$E149)*(AB$9:AB$12)))*SUMPRODUCT(($H$24:$H$30=$H149)*(AB$24:AB$30))),VLOOKUP($E149&amp;$H149,$H$33:AB$67,AB$70,0)/SUM(AB$33:AB$60,IF(DAY(EOMONTH($G149,0))&lt;29,0,VLOOKUP(5&amp;TEXT(DATE(YEAR($G149),MONTH($G149),29),"ddd"),$H$33:AB$67,AB$70,0)),IF(DAY(EOMONTH($G149,0))&lt;30,0,VLOOKUP(5&amp;TEXT(DATE(YEAR($G149),MONTH($G149),30),"ddd"),$H$33:AB$67,AB$70,0)),IF(DAY(EOMONTH($G149,0))&lt;31,0,VLOOKUP(5&amp;TEXT(DATE(YEAR($G149),MONTH($G149),31),"ddd"),$H$33:AB$67,AB$70,0)))*SUMPRODUCT(($H$72:$H$95=$D149)*($G$72:$G$95=$C149)*(AB$72:AB$95))),"")</f>
        <v/>
      </c>
      <c r="AC149" s="236"/>
      <c r="AE149" s="205"/>
      <c r="AF149" s="139"/>
      <c r="AG149" s="139"/>
      <c r="AH149" s="139"/>
      <c r="AI149" s="139"/>
      <c r="AJ149" s="139"/>
      <c r="AK149" s="139"/>
      <c r="AL149" s="139"/>
      <c r="AM149" s="139"/>
      <c r="AN149" s="139"/>
      <c r="AO149" s="139"/>
      <c r="AP149" s="139"/>
      <c r="AQ149" s="139"/>
      <c r="AR149" s="139"/>
      <c r="AS149" s="139"/>
      <c r="AT149" s="139"/>
      <c r="AU149" s="139"/>
      <c r="AV149" s="139"/>
      <c r="AW149" s="139"/>
      <c r="AX149" s="139"/>
      <c r="AY149" s="236"/>
      <c r="BA149" s="209">
        <f t="shared" si="76"/>
        <v>212.52963222425905</v>
      </c>
      <c r="BB149" s="180">
        <f t="shared" si="77"/>
        <v>231.12353921096619</v>
      </c>
      <c r="BC149" s="180">
        <f t="shared" si="78"/>
        <v>136.79822605808855</v>
      </c>
      <c r="BD149" s="180">
        <f t="shared" si="79"/>
        <v>30.268333448422418</v>
      </c>
      <c r="BE149" s="180">
        <f t="shared" si="80"/>
        <v>314.89170079276079</v>
      </c>
      <c r="BF149" s="180">
        <f t="shared" si="81"/>
        <v>0</v>
      </c>
      <c r="BG149" s="180">
        <f t="shared" si="82"/>
        <v>0</v>
      </c>
      <c r="BH149" s="180">
        <f t="shared" si="83"/>
        <v>1716.750970886967</v>
      </c>
      <c r="BI149" s="180">
        <f t="shared" si="31"/>
        <v>1681.8491688737454</v>
      </c>
      <c r="BJ149" s="180">
        <f t="shared" si="67"/>
        <v>0</v>
      </c>
      <c r="BK149" s="180">
        <f t="shared" si="32"/>
        <v>74.875706660377659</v>
      </c>
      <c r="BL149" s="180">
        <f t="shared" si="33"/>
        <v>98.250908031198364</v>
      </c>
      <c r="BM149" s="180">
        <f t="shared" si="34"/>
        <v>0</v>
      </c>
      <c r="BN149" s="180">
        <f t="shared" si="35"/>
        <v>0</v>
      </c>
      <c r="BO149" s="180">
        <f t="shared" si="36"/>
        <v>113.59638740766439</v>
      </c>
      <c r="BP149" s="180">
        <f t="shared" si="37"/>
        <v>61.752009891000391</v>
      </c>
      <c r="BQ149" s="180">
        <f t="shared" si="38"/>
        <v>0</v>
      </c>
      <c r="BR149" s="180">
        <f t="shared" si="39"/>
        <v>0</v>
      </c>
      <c r="BS149" s="180">
        <f t="shared" si="40"/>
        <v>0</v>
      </c>
      <c r="BT149" s="180">
        <f t="shared" si="41"/>
        <v>0</v>
      </c>
      <c r="BV149" s="214">
        <f t="shared" si="68"/>
        <v>42694</v>
      </c>
      <c r="BW149" s="175" t="str">
        <f t="shared" si="69"/>
        <v>Nov</v>
      </c>
      <c r="BX149" s="175">
        <f t="shared" si="70"/>
        <v>2016</v>
      </c>
      <c r="BY149" s="176">
        <f t="shared" si="84"/>
        <v>212.52963222425902</v>
      </c>
      <c r="BZ149" s="176">
        <f t="shared" si="85"/>
        <v>231.1235392109661</v>
      </c>
      <c r="CA149" s="176">
        <f t="shared" si="86"/>
        <v>136.79822605808855</v>
      </c>
      <c r="CB149" s="176">
        <f t="shared" si="87"/>
        <v>30.26833344842241</v>
      </c>
      <c r="CC149" s="176">
        <f t="shared" si="88"/>
        <v>314.89170079276079</v>
      </c>
      <c r="CD149" s="176">
        <f t="shared" si="89"/>
        <v>0</v>
      </c>
      <c r="CE149" s="176">
        <f t="shared" si="90"/>
        <v>0</v>
      </c>
      <c r="CF149" s="176">
        <f t="shared" si="91"/>
        <v>1716.7509708869668</v>
      </c>
      <c r="CG149" s="176">
        <f t="shared" si="92"/>
        <v>1681.8491688737454</v>
      </c>
      <c r="CH149" s="176">
        <f t="shared" si="93"/>
        <v>0</v>
      </c>
      <c r="CI149" s="176">
        <f t="shared" si="94"/>
        <v>74.875706660377631</v>
      </c>
      <c r="CJ149" s="176">
        <f t="shared" si="95"/>
        <v>98.250908031198378</v>
      </c>
      <c r="CK149" s="176">
        <f t="shared" si="96"/>
        <v>0</v>
      </c>
      <c r="CL149" s="176">
        <f t="shared" si="97"/>
        <v>0</v>
      </c>
      <c r="CM149" s="176">
        <f t="shared" si="98"/>
        <v>113.59638740766442</v>
      </c>
      <c r="CN149" s="176">
        <f t="shared" si="99"/>
        <v>61.752009891000398</v>
      </c>
      <c r="CO149" s="176">
        <f t="shared" si="100"/>
        <v>0</v>
      </c>
      <c r="CP149" s="176">
        <f t="shared" si="101"/>
        <v>0</v>
      </c>
      <c r="CQ149" s="176">
        <f t="shared" si="102"/>
        <v>0</v>
      </c>
      <c r="CR149" s="215">
        <f t="shared" si="103"/>
        <v>0</v>
      </c>
    </row>
    <row r="150" spans="2:96" outlineLevel="1" x14ac:dyDescent="0.25">
      <c r="B150" s="197">
        <f t="shared" si="62"/>
        <v>42695</v>
      </c>
      <c r="C150" s="108">
        <f t="shared" si="72"/>
        <v>2016</v>
      </c>
      <c r="D150" s="109" t="str">
        <f t="shared" si="73"/>
        <v>Nov</v>
      </c>
      <c r="E150" s="109">
        <f t="shared" si="74"/>
        <v>3</v>
      </c>
      <c r="F150" s="109">
        <f t="shared" si="65"/>
        <v>48</v>
      </c>
      <c r="G150" s="110">
        <f t="shared" si="71"/>
        <v>42695</v>
      </c>
      <c r="H150" s="109" t="str">
        <f t="shared" si="75"/>
        <v>Mon</v>
      </c>
      <c r="I150" s="139">
        <f>IFERROR(IF($I$69="DOW",IF($E150=5,(((SUMPRODUCT(($H$72:$H$95=$D150)*($G$72:$G$95=$C150)*(I$72:I$95))*(SUMPRODUCT(($H$15:$H$21=$H150)*(I$15:I$21)))))),(((SUMPRODUCT(($H$72:$H$95=$D150)*($G$72:$G$95=$C150)*(I$72:I$95)))-(SUMIFS(I$99:I$426,$C$99:$C$426,$C150,$D$99:$D$426,$D150,$E$99:$E$426,5)))*SUMPRODUCT(($H$9:$H$12=$E150)*(I$9:I$12)))*SUMPRODUCT(($H$24:$H$30=$H150)*(I$24:I$30))),VLOOKUP($E150&amp;$H150,$H$33:I$67,I$70,0)/SUM(I$33:I$60,IF(DAY(EOMONTH($G150,0))&lt;29,0,VLOOKUP(5&amp;TEXT(DATE(YEAR($G150),MONTH($G150),29),"ddd"),$H$33:I$67,I$70,0)),IF(DAY(EOMONTH($G150,0))&lt;30,0,VLOOKUP(5&amp;TEXT(DATE(YEAR($G150),MONTH($G150),30),"ddd"),$H$33:I$67,I$70,0)),IF(DAY(EOMONTH($G150,0))&lt;31,0,VLOOKUP(5&amp;TEXT(DATE(YEAR($G150),MONTH($G150),31),"ddd"),$H$33:I$67,I$70,0)))*SUMPRODUCT(($H$72:$H$95=$D150)*($G$72:$G$95=$C150)*(I$72:I$95))),"")</f>
        <v>253.99667853459016</v>
      </c>
      <c r="J150" s="139">
        <f>IFERROR(IF($I$69="DOW",IF($E150=5,(((SUMPRODUCT(($H$72:$H$95=$D150)*($G$72:$G$95=$C150)*(J$72:J$95))*(SUMPRODUCT(($H$15:$H$21=$H150)*(J$15:J$21)))))),(((SUMPRODUCT(($H$72:$H$95=$D150)*($G$72:$G$95=$C150)*(J$72:J$95)))-(SUMIFS(J$99:J$426,$C$99:$C$426,$C150,$D$99:$D$426,$D150,$E$99:$E$426,5)))*SUMPRODUCT(($H$9:$H$12=$E150)*(J$9:J$12)))*SUMPRODUCT(($H$24:$H$30=$H150)*(J$24:J$30))),VLOOKUP($E150&amp;$H150,$H$33:J$67,J$70,0)/SUM(J$33:J$60,IF(DAY(EOMONTH($G150,0))&lt;29,0,VLOOKUP(5&amp;TEXT(DATE(YEAR($G150),MONTH($G150),29),"ddd"),$H$33:J$67,J$70,0)),IF(DAY(EOMONTH($G150,0))&lt;30,0,VLOOKUP(5&amp;TEXT(DATE(YEAR($G150),MONTH($G150),30),"ddd"),$H$33:J$67,J$70,0)),IF(DAY(EOMONTH($G150,0))&lt;31,0,VLOOKUP(5&amp;TEXT(DATE(YEAR($G150),MONTH($G150),31),"ddd"),$H$33:J$67,J$70,0)))*SUMPRODUCT(($H$72:$H$95=$D150)*($G$72:$G$95=$C150)*(J$72:J$95))),"")</f>
        <v>282.09149095863739</v>
      </c>
      <c r="K150" s="139">
        <f>IFERROR(IF($I$69="DOW",IF($E150=5,(((SUMPRODUCT(($H$72:$H$95=$D150)*($G$72:$G$95=$C150)*(K$72:K$95))*(SUMPRODUCT(($H$15:$H$21=$H150)*(K$15:K$21)))))),(((SUMPRODUCT(($H$72:$H$95=$D150)*($G$72:$G$95=$C150)*(K$72:K$95)))-(SUMIFS(K$99:K$426,$C$99:$C$426,$C150,$D$99:$D$426,$D150,$E$99:$E$426,5)))*SUMPRODUCT(($H$9:$H$12=$E150)*(K$9:K$12)))*SUMPRODUCT(($H$24:$H$30=$H150)*(K$24:K$30))),VLOOKUP($E150&amp;$H150,$H$33:K$67,K$70,0)/SUM(K$33:K$60,IF(DAY(EOMONTH($G150,0))&lt;29,0,VLOOKUP(5&amp;TEXT(DATE(YEAR($G150),MONTH($G150),29),"ddd"),$H$33:K$67,K$70,0)),IF(DAY(EOMONTH($G150,0))&lt;30,0,VLOOKUP(5&amp;TEXT(DATE(YEAR($G150),MONTH($G150),30),"ddd"),$H$33:K$67,K$70,0)),IF(DAY(EOMONTH($G150,0))&lt;31,0,VLOOKUP(5&amp;TEXT(DATE(YEAR($G150),MONTH($G150),31),"ddd"),$H$33:K$67,K$70,0)))*SUMPRODUCT(($H$72:$H$95=$D150)*($G$72:$G$95=$C150)*(K$72:K$95))),"")</f>
        <v>128.63097892507582</v>
      </c>
      <c r="L150" s="139">
        <f>IFERROR(IF($I$69="DOW",IF($E150=5,(((SUMPRODUCT(($H$72:$H$95=$D150)*($G$72:$G$95=$C150)*(L$72:L$95))*(SUMPRODUCT(($H$15:$H$21=$H150)*(L$15:L$21)))))),(((SUMPRODUCT(($H$72:$H$95=$D150)*($G$72:$G$95=$C150)*(L$72:L$95)))-(SUMIFS(L$99:L$426,$C$99:$C$426,$C150,$D$99:$D$426,$D150,$E$99:$E$426,5)))*SUMPRODUCT(($H$9:$H$12=$E150)*(L$9:L$12)))*SUMPRODUCT(($H$24:$H$30=$H150)*(L$24:L$30))),VLOOKUP($E150&amp;$H150,$H$33:L$67,L$70,0)/SUM(L$33:L$60,IF(DAY(EOMONTH($G150,0))&lt;29,0,VLOOKUP(5&amp;TEXT(DATE(YEAR($G150),MONTH($G150),29),"ddd"),$H$33:L$67,L$70,0)),IF(DAY(EOMONTH($G150,0))&lt;30,0,VLOOKUP(5&amp;TEXT(DATE(YEAR($G150),MONTH($G150),30),"ddd"),$H$33:L$67,L$70,0)),IF(DAY(EOMONTH($G150,0))&lt;31,0,VLOOKUP(5&amp;TEXT(DATE(YEAR($G150),MONTH($G150),31),"ddd"),$H$33:L$67,L$70,0)))*SUMPRODUCT(($H$72:$H$95=$D150)*($G$72:$G$95=$C150)*(L$72:L$95))),"")</f>
        <v>36.113655181832719</v>
      </c>
      <c r="M150" s="139">
        <f>IFERROR(IF($I$69="DOW",IF($E150=5,(((SUMPRODUCT(($H$72:$H$95=$D150)*($G$72:$G$95=$C150)*(M$72:M$95))*(SUMPRODUCT(($H$15:$H$21=$H150)*(M$15:M$21)))))),(((SUMPRODUCT(($H$72:$H$95=$D150)*($G$72:$G$95=$C150)*(M$72:M$95)))-(SUMIFS(M$99:M$426,$C$99:$C$426,$C150,$D$99:$D$426,$D150,$E$99:$E$426,5)))*SUMPRODUCT(($H$9:$H$12=$E150)*(M$9:M$12)))*SUMPRODUCT(($H$24:$H$30=$H150)*(M$24:M$30))),VLOOKUP($E150&amp;$H150,$H$33:M$67,M$70,0)/SUM(M$33:M$60,IF(DAY(EOMONTH($G150,0))&lt;29,0,VLOOKUP(5&amp;TEXT(DATE(YEAR($G150),MONTH($G150),29),"ddd"),$H$33:M$67,M$70,0)),IF(DAY(EOMONTH($G150,0))&lt;30,0,VLOOKUP(5&amp;TEXT(DATE(YEAR($G150),MONTH($G150),30),"ddd"),$H$33:M$67,M$70,0)),IF(DAY(EOMONTH($G150,0))&lt;31,0,VLOOKUP(5&amp;TEXT(DATE(YEAR($G150),MONTH($G150),31),"ddd"),$H$33:M$67,M$70,0)))*SUMPRODUCT(($H$72:$H$95=$D150)*($G$72:$G$95=$C150)*(M$72:M$95))),"")</f>
        <v>577.29230481831189</v>
      </c>
      <c r="N150" s="139">
        <f>IFERROR(IF($I$69="DOW",IF($E150=5,(((SUMPRODUCT(($H$72:$H$95=$D150)*($G$72:$G$95=$C150)*(N$72:N$95))*(SUMPRODUCT(($H$15:$H$21=$H150)*(N$15:N$21)))))),(((SUMPRODUCT(($H$72:$H$95=$D150)*($G$72:$G$95=$C150)*(N$72:N$95)))-(SUMIFS(N$99:N$426,$C$99:$C$426,$C150,$D$99:$D$426,$D150,$E$99:$E$426,5)))*SUMPRODUCT(($H$9:$H$12=$E150)*(N$9:N$12)))*SUMPRODUCT(($H$24:$H$30=$H150)*(N$24:N$30))),VLOOKUP($E150&amp;$H150,$H$33:N$67,N$70,0)/SUM(N$33:N$60,IF(DAY(EOMONTH($G150,0))&lt;29,0,VLOOKUP(5&amp;TEXT(DATE(YEAR($G150),MONTH($G150),29),"ddd"),$H$33:N$67,N$70,0)),IF(DAY(EOMONTH($G150,0))&lt;30,0,VLOOKUP(5&amp;TEXT(DATE(YEAR($G150),MONTH($G150),30),"ddd"),$H$33:N$67,N$70,0)),IF(DAY(EOMONTH($G150,0))&lt;31,0,VLOOKUP(5&amp;TEXT(DATE(YEAR($G150),MONTH($G150),31),"ddd"),$H$33:N$67,N$70,0)))*SUMPRODUCT(($H$72:$H$95=$D150)*($G$72:$G$95=$C150)*(N$72:N$95))),"")</f>
        <v>0</v>
      </c>
      <c r="O150" s="139">
        <f>IFERROR(IF($I$69="DOW",IF($E150=5,(((SUMPRODUCT(($H$72:$H$95=$D150)*($G$72:$G$95=$C150)*(O$72:O$95))*(SUMPRODUCT(($H$15:$H$21=$H150)*(O$15:O$21)))))),(((SUMPRODUCT(($H$72:$H$95=$D150)*($G$72:$G$95=$C150)*(O$72:O$95)))-(SUMIFS(O$99:O$426,$C$99:$C$426,$C150,$D$99:$D$426,$D150,$E$99:$E$426,5)))*SUMPRODUCT(($H$9:$H$12=$E150)*(O$9:O$12)))*SUMPRODUCT(($H$24:$H$30=$H150)*(O$24:O$30))),VLOOKUP($E150&amp;$H150,$H$33:O$67,O$70,0)/SUM(O$33:O$60,IF(DAY(EOMONTH($G150,0))&lt;29,0,VLOOKUP(5&amp;TEXT(DATE(YEAR($G150),MONTH($G150),29),"ddd"),$H$33:O$67,O$70,0)),IF(DAY(EOMONTH($G150,0))&lt;30,0,VLOOKUP(5&amp;TEXT(DATE(YEAR($G150),MONTH($G150),30),"ddd"),$H$33:O$67,O$70,0)),IF(DAY(EOMONTH($G150,0))&lt;31,0,VLOOKUP(5&amp;TEXT(DATE(YEAR($G150),MONTH($G150),31),"ddd"),$H$33:O$67,O$70,0)))*SUMPRODUCT(($H$72:$H$95=$D150)*($G$72:$G$95=$C150)*(O$72:O$95))),"")</f>
        <v>0</v>
      </c>
      <c r="P150" s="139">
        <f>IFERROR(IF($I$69="DOW",IF($E150=5,(((SUMPRODUCT(($H$72:$H$95=$D150)*($G$72:$G$95=$C150)*(P$72:P$95))*(SUMPRODUCT(($H$15:$H$21=$H150)*(P$15:P$21)))))),(((SUMPRODUCT(($H$72:$H$95=$D150)*($G$72:$G$95=$C150)*(P$72:P$95)))-(SUMIFS(P$99:P$426,$C$99:$C$426,$C150,$D$99:$D$426,$D150,$E$99:$E$426,5)))*SUMPRODUCT(($H$9:$H$12=$E150)*(P$9:P$12)))*SUMPRODUCT(($H$24:$H$30=$H150)*(P$24:P$30))),VLOOKUP($E150&amp;$H150,$H$33:P$67,P$70,0)/SUM(P$33:P$60,IF(DAY(EOMONTH($G150,0))&lt;29,0,VLOOKUP(5&amp;TEXT(DATE(YEAR($G150),MONTH($G150),29),"ddd"),$H$33:P$67,P$70,0)),IF(DAY(EOMONTH($G150,0))&lt;30,0,VLOOKUP(5&amp;TEXT(DATE(YEAR($G150),MONTH($G150),30),"ddd"),$H$33:P$67,P$70,0)),IF(DAY(EOMONTH($G150,0))&lt;31,0,VLOOKUP(5&amp;TEXT(DATE(YEAR($G150),MONTH($G150),31),"ddd"),$H$33:P$67,P$70,0)))*SUMPRODUCT(($H$72:$H$95=$D150)*($G$72:$G$95=$C150)*(P$72:P$95))),"")</f>
        <v>4014.063379423344</v>
      </c>
      <c r="Q150" s="139">
        <f>IFERROR(IF($I$69="DOW",IF($E150=5,(((SUMPRODUCT(($H$72:$H$95=$D150)*($G$72:$G$95=$C150)*(Q$72:Q$95))*(SUMPRODUCT(($H$15:$H$21=$H150)*(Q$15:Q$21)))))),(((SUMPRODUCT(($H$72:$H$95=$D150)*($G$72:$G$95=$C150)*(Q$72:Q$95)))-(SUMIFS(Q$99:Q$426,$C$99:$C$426,$C150,$D$99:$D$426,$D150,$E$99:$E$426,5)))*SUMPRODUCT(($H$9:$H$12=$E150)*(Q$9:Q$12)))*SUMPRODUCT(($H$24:$H$30=$H150)*(Q$24:Q$30))),VLOOKUP($E150&amp;$H150,$H$33:Q$67,Q$70,0)/SUM(Q$33:Q$60,IF(DAY(EOMONTH($G150,0))&lt;29,0,VLOOKUP(5&amp;TEXT(DATE(YEAR($G150),MONTH($G150),29),"ddd"),$H$33:Q$67,Q$70,0)),IF(DAY(EOMONTH($G150,0))&lt;30,0,VLOOKUP(5&amp;TEXT(DATE(YEAR($G150),MONTH($G150),30),"ddd"),$H$33:Q$67,Q$70,0)),IF(DAY(EOMONTH($G150,0))&lt;31,0,VLOOKUP(5&amp;TEXT(DATE(YEAR($G150),MONTH($G150),31),"ddd"),$H$33:Q$67,Q$70,0)))*SUMPRODUCT(($H$72:$H$95=$D150)*($G$72:$G$95=$C150)*(Q$72:Q$95))),"")</f>
        <v>2682.7229223853547</v>
      </c>
      <c r="R150" s="139">
        <f>IFERROR(IF($I$69="DOW",IF($E150=5,(((SUMPRODUCT(($H$72:$H$95=$D150)*($G$72:$G$95=$C150)*(R$72:R$95))*(SUMPRODUCT(($H$15:$H$21=$H150)*(R$15:R$21)))))),(((SUMPRODUCT(($H$72:$H$95=$D150)*($G$72:$G$95=$C150)*(R$72:R$95)))-(SUMIFS(R$99:R$426,$C$99:$C$426,$C150,$D$99:$D$426,$D150,$E$99:$E$426,5)))*SUMPRODUCT(($H$9:$H$12=$E150)*(R$9:R$12)))*SUMPRODUCT(($H$24:$H$30=$H150)*(R$24:R$30))),VLOOKUP($E150&amp;$H150,$H$33:R$67,R$70,0)/SUM(R$33:R$60,IF(DAY(EOMONTH($G150,0))&lt;29,0,VLOOKUP(5&amp;TEXT(DATE(YEAR($G150),MONTH($G150),29),"ddd"),$H$33:R$67,R$70,0)),IF(DAY(EOMONTH($G150,0))&lt;30,0,VLOOKUP(5&amp;TEXT(DATE(YEAR($G150),MONTH($G150),30),"ddd"),$H$33:R$67,R$70,0)),IF(DAY(EOMONTH($G150,0))&lt;31,0,VLOOKUP(5&amp;TEXT(DATE(YEAR($G150),MONTH($G150),31),"ddd"),$H$33:R$67,R$70,0)))*SUMPRODUCT(($H$72:$H$95=$D150)*($G$72:$G$95=$C150)*(R$72:R$95))),"")</f>
        <v>0</v>
      </c>
      <c r="S150" s="139">
        <f>IFERROR(IF($I$69="DOW",IF($E150=5,(((SUMPRODUCT(($H$72:$H$95=$D150)*($G$72:$G$95=$C150)*(S$72:S$95))*(SUMPRODUCT(($H$15:$H$21=$H150)*(S$15:S$21)))))),(((SUMPRODUCT(($H$72:$H$95=$D150)*($G$72:$G$95=$C150)*(S$72:S$95)))-(SUMIFS(S$99:S$426,$C$99:$C$426,$C150,$D$99:$D$426,$D150,$E$99:$E$426,5)))*SUMPRODUCT(($H$9:$H$12=$E150)*(S$9:S$12)))*SUMPRODUCT(($H$24:$H$30=$H150)*(S$24:S$30))),VLOOKUP($E150&amp;$H150,$H$33:S$67,S$70,0)/SUM(S$33:S$60,IF(DAY(EOMONTH($G150,0))&lt;29,0,VLOOKUP(5&amp;TEXT(DATE(YEAR($G150),MONTH($G150),29),"ddd"),$H$33:S$67,S$70,0)),IF(DAY(EOMONTH($G150,0))&lt;30,0,VLOOKUP(5&amp;TEXT(DATE(YEAR($G150),MONTH($G150),30),"ddd"),$H$33:S$67,S$70,0)),IF(DAY(EOMONTH($G150,0))&lt;31,0,VLOOKUP(5&amp;TEXT(DATE(YEAR($G150),MONTH($G150),31),"ddd"),$H$33:S$67,S$70,0)))*SUMPRODUCT(($H$72:$H$95=$D150)*($G$72:$G$95=$C150)*(S$72:S$95))),"")</f>
        <v>84.235001583549078</v>
      </c>
      <c r="T150" s="139">
        <f>IFERROR(IF($I$69="DOW",IF($E150=5,(((SUMPRODUCT(($H$72:$H$95=$D150)*($G$72:$G$95=$C150)*(T$72:T$95))*(SUMPRODUCT(($H$15:$H$21=$H150)*(T$15:T$21)))))),(((SUMPRODUCT(($H$72:$H$95=$D150)*($G$72:$G$95=$C150)*(T$72:T$95)))-(SUMIFS(T$99:T$426,$C$99:$C$426,$C150,$D$99:$D$426,$D150,$E$99:$E$426,5)))*SUMPRODUCT(($H$9:$H$12=$E150)*(T$9:T$12)))*SUMPRODUCT(($H$24:$H$30=$H150)*(T$24:T$30))),VLOOKUP($E150&amp;$H150,$H$33:T$67,T$70,0)/SUM(T$33:T$60,IF(DAY(EOMONTH($G150,0))&lt;29,0,VLOOKUP(5&amp;TEXT(DATE(YEAR($G150),MONTH($G150),29),"ddd"),$H$33:T$67,T$70,0)),IF(DAY(EOMONTH($G150,0))&lt;30,0,VLOOKUP(5&amp;TEXT(DATE(YEAR($G150),MONTH($G150),30),"ddd"),$H$33:T$67,T$70,0)),IF(DAY(EOMONTH($G150,0))&lt;31,0,VLOOKUP(5&amp;TEXT(DATE(YEAR($G150),MONTH($G150),31),"ddd"),$H$33:T$67,T$70,0)))*SUMPRODUCT(($H$72:$H$95=$D150)*($G$72:$G$95=$C150)*(T$72:T$95))),"")</f>
        <v>134.46480646609427</v>
      </c>
      <c r="U150" s="139">
        <f>IFERROR(IF($I$69="DOW",IF($E150=5,(((SUMPRODUCT(($H$72:$H$95=$D150)*($G$72:$G$95=$C150)*(U$72:U$95))*(SUMPRODUCT(($H$15:$H$21=$H150)*(U$15:U$21)))))),(((SUMPRODUCT(($H$72:$H$95=$D150)*($G$72:$G$95=$C150)*(U$72:U$95)))-(SUMIFS(U$99:U$426,$C$99:$C$426,$C150,$D$99:$D$426,$D150,$E$99:$E$426,5)))*SUMPRODUCT(($H$9:$H$12=$E150)*(U$9:U$12)))*SUMPRODUCT(($H$24:$H$30=$H150)*(U$24:U$30))),VLOOKUP($E150&amp;$H150,$H$33:U$67,U$70,0)/SUM(U$33:U$60,IF(DAY(EOMONTH($G150,0))&lt;29,0,VLOOKUP(5&amp;TEXT(DATE(YEAR($G150),MONTH($G150),29),"ddd"),$H$33:U$67,U$70,0)),IF(DAY(EOMONTH($G150,0))&lt;30,0,VLOOKUP(5&amp;TEXT(DATE(YEAR($G150),MONTH($G150),30),"ddd"),$H$33:U$67,U$70,0)),IF(DAY(EOMONTH($G150,0))&lt;31,0,VLOOKUP(5&amp;TEXT(DATE(YEAR($G150),MONTH($G150),31),"ddd"),$H$33:U$67,U$70,0)))*SUMPRODUCT(($H$72:$H$95=$D150)*($G$72:$G$95=$C150)*(U$72:U$95))),"")</f>
        <v>27.539748179239314</v>
      </c>
      <c r="V150" s="139">
        <f>IFERROR(IF($I$69="DOW",IF($E150=5,(((SUMPRODUCT(($H$72:$H$95=$D150)*($G$72:$G$95=$C150)*(V$72:V$95))*(SUMPRODUCT(($H$15:$H$21=$H150)*(V$15:V$21)))))),(((SUMPRODUCT(($H$72:$H$95=$D150)*($G$72:$G$95=$C150)*(V$72:V$95)))-(SUMIFS(V$99:V$426,$C$99:$C$426,$C150,$D$99:$D$426,$D150,$E$99:$E$426,5)))*SUMPRODUCT(($H$9:$H$12=$E150)*(V$9:V$12)))*SUMPRODUCT(($H$24:$H$30=$H150)*(V$24:V$30))),VLOOKUP($E150&amp;$H150,$H$33:V$67,V$70,0)/SUM(V$33:V$60,IF(DAY(EOMONTH($G150,0))&lt;29,0,VLOOKUP(5&amp;TEXT(DATE(YEAR($G150),MONTH($G150),29),"ddd"),$H$33:V$67,V$70,0)),IF(DAY(EOMONTH($G150,0))&lt;30,0,VLOOKUP(5&amp;TEXT(DATE(YEAR($G150),MONTH($G150),30),"ddd"),$H$33:V$67,V$70,0)),IF(DAY(EOMONTH($G150,0))&lt;31,0,VLOOKUP(5&amp;TEXT(DATE(YEAR($G150),MONTH($G150),31),"ddd"),$H$33:V$67,V$70,0)))*SUMPRODUCT(($H$72:$H$95=$D150)*($G$72:$G$95=$C150)*(V$72:V$95))),"")</f>
        <v>77.274295718453388</v>
      </c>
      <c r="W150" s="139">
        <f>IFERROR(IF($I$69="DOW",IF($E150=5,(((SUMPRODUCT(($H$72:$H$95=$D150)*($G$72:$G$95=$C150)*(W$72:W$95))*(SUMPRODUCT(($H$15:$H$21=$H150)*(W$15:W$21)))))),(((SUMPRODUCT(($H$72:$H$95=$D150)*($G$72:$G$95=$C150)*(W$72:W$95)))-(SUMIFS(W$99:W$426,$C$99:$C$426,$C150,$D$99:$D$426,$D150,$E$99:$E$426,5)))*SUMPRODUCT(($H$9:$H$12=$E150)*(W$9:W$12)))*SUMPRODUCT(($H$24:$H$30=$H150)*(W$24:W$30))),VLOOKUP($E150&amp;$H150,$H$33:W$67,W$70,0)/SUM(W$33:W$60,IF(DAY(EOMONTH($G150,0))&lt;29,0,VLOOKUP(5&amp;TEXT(DATE(YEAR($G150),MONTH($G150),29),"ddd"),$H$33:W$67,W$70,0)),IF(DAY(EOMONTH($G150,0))&lt;30,0,VLOOKUP(5&amp;TEXT(DATE(YEAR($G150),MONTH($G150),30),"ddd"),$H$33:W$67,W$70,0)),IF(DAY(EOMONTH($G150,0))&lt;31,0,VLOOKUP(5&amp;TEXT(DATE(YEAR($G150),MONTH($G150),31),"ddd"),$H$33:W$67,W$70,0)))*SUMPRODUCT(($H$72:$H$95=$D150)*($G$72:$G$95=$C150)*(W$72:W$95))),"")</f>
        <v>554.99152054999411</v>
      </c>
      <c r="X150" s="139">
        <f>IFERROR(IF($I$69="DOW",IF($E150=5,(((SUMPRODUCT(($H$72:$H$95=$D150)*($G$72:$G$95=$C150)*(X$72:X$95))*(SUMPRODUCT(($H$15:$H$21=$H150)*(X$15:X$21)))))),(((SUMPRODUCT(($H$72:$H$95=$D150)*($G$72:$G$95=$C150)*(X$72:X$95)))-(SUMIFS(X$99:X$426,$C$99:$C$426,$C150,$D$99:$D$426,$D150,$E$99:$E$426,5)))*SUMPRODUCT(($H$9:$H$12=$E150)*(X$9:X$12)))*SUMPRODUCT(($H$24:$H$30=$H150)*(X$24:X$30))),VLOOKUP($E150&amp;$H150,$H$33:X$67,X$70,0)/SUM(X$33:X$60,IF(DAY(EOMONTH($G150,0))&lt;29,0,VLOOKUP(5&amp;TEXT(DATE(YEAR($G150),MONTH($G150),29),"ddd"),$H$33:X$67,X$70,0)),IF(DAY(EOMONTH($G150,0))&lt;30,0,VLOOKUP(5&amp;TEXT(DATE(YEAR($G150),MONTH($G150),30),"ddd"),$H$33:X$67,X$70,0)),IF(DAY(EOMONTH($G150,0))&lt;31,0,VLOOKUP(5&amp;TEXT(DATE(YEAR($G150),MONTH($G150),31),"ddd"),$H$33:X$67,X$70,0)))*SUMPRODUCT(($H$72:$H$95=$D150)*($G$72:$G$95=$C150)*(X$72:X$95))),"")</f>
        <v>123.67567143267905</v>
      </c>
      <c r="Y150" s="139" t="str">
        <f>IFERROR(IF($I$69="DOW",IF($E150=5,(((SUMPRODUCT(($H$72:$H$95=$D150)*($G$72:$G$95=$C150)*(Y$72:Y$95))*(SUMPRODUCT(($H$15:$H$21=$H150)*(Y$15:Y$21)))))),(((SUMPRODUCT(($H$72:$H$95=$D150)*($G$72:$G$95=$C150)*(Y$72:Y$95)))-(SUMIFS(Y$99:Y$426,$C$99:$C$426,$C150,$D$99:$D$426,$D150,$E$99:$E$426,5)))*SUMPRODUCT(($H$9:$H$12=$E150)*(Y$9:Y$12)))*SUMPRODUCT(($H$24:$H$30=$H150)*(Y$24:Y$30))),VLOOKUP($E150&amp;$H150,$H$33:Y$67,Y$70,0)/SUM(Y$33:Y$60,IF(DAY(EOMONTH($G150,0))&lt;29,0,VLOOKUP(5&amp;TEXT(DATE(YEAR($G150),MONTH($G150),29),"ddd"),$H$33:Y$67,Y$70,0)),IF(DAY(EOMONTH($G150,0))&lt;30,0,VLOOKUP(5&amp;TEXT(DATE(YEAR($G150),MONTH($G150),30),"ddd"),$H$33:Y$67,Y$70,0)),IF(DAY(EOMONTH($G150,0))&lt;31,0,VLOOKUP(5&amp;TEXT(DATE(YEAR($G150),MONTH($G150),31),"ddd"),$H$33:Y$67,Y$70,0)))*SUMPRODUCT(($H$72:$H$95=$D150)*($G$72:$G$95=$C150)*(Y$72:Y$95))),"")</f>
        <v/>
      </c>
      <c r="Z150" s="139" t="str">
        <f>IFERROR(IF($I$69="DOW",IF($E150=5,(((SUMPRODUCT(($H$72:$H$95=$D150)*($G$72:$G$95=$C150)*(Z$72:Z$95))*(SUMPRODUCT(($H$15:$H$21=$H150)*(Z$15:Z$21)))))),(((SUMPRODUCT(($H$72:$H$95=$D150)*($G$72:$G$95=$C150)*(Z$72:Z$95)))-(SUMIFS(Z$99:Z$426,$C$99:$C$426,$C150,$D$99:$D$426,$D150,$E$99:$E$426,5)))*SUMPRODUCT(($H$9:$H$12=$E150)*(Z$9:Z$12)))*SUMPRODUCT(($H$24:$H$30=$H150)*(Z$24:Z$30))),VLOOKUP($E150&amp;$H150,$H$33:Z$67,Z$70,0)/SUM(Z$33:Z$60,IF(DAY(EOMONTH($G150,0))&lt;29,0,VLOOKUP(5&amp;TEXT(DATE(YEAR($G150),MONTH($G150),29),"ddd"),$H$33:Z$67,Z$70,0)),IF(DAY(EOMONTH($G150,0))&lt;30,0,VLOOKUP(5&amp;TEXT(DATE(YEAR($G150),MONTH($G150),30),"ddd"),$H$33:Z$67,Z$70,0)),IF(DAY(EOMONTH($G150,0))&lt;31,0,VLOOKUP(5&amp;TEXT(DATE(YEAR($G150),MONTH($G150),31),"ddd"),$H$33:Z$67,Z$70,0)))*SUMPRODUCT(($H$72:$H$95=$D150)*($G$72:$G$95=$C150)*(Z$72:Z$95))),"")</f>
        <v/>
      </c>
      <c r="AA150" s="139" t="str">
        <f>IFERROR(IF($I$69="DOW",IF($E150=5,(((SUMPRODUCT(($H$72:$H$95=$D150)*($G$72:$G$95=$C150)*(AA$72:AA$95))*(SUMPRODUCT(($H$15:$H$21=$H150)*(AA$15:AA$21)))))),(((SUMPRODUCT(($H$72:$H$95=$D150)*($G$72:$G$95=$C150)*(AA$72:AA$95)))-(SUMIFS(AA$99:AA$426,$C$99:$C$426,$C150,$D$99:$D$426,$D150,$E$99:$E$426,5)))*SUMPRODUCT(($H$9:$H$12=$E150)*(AA$9:AA$12)))*SUMPRODUCT(($H$24:$H$30=$H150)*(AA$24:AA$30))),VLOOKUP($E150&amp;$H150,$H$33:AA$67,AA$70,0)/SUM(AA$33:AA$60,IF(DAY(EOMONTH($G150,0))&lt;29,0,VLOOKUP(5&amp;TEXT(DATE(YEAR($G150),MONTH($G150),29),"ddd"),$H$33:AA$67,AA$70,0)),IF(DAY(EOMONTH($G150,0))&lt;30,0,VLOOKUP(5&amp;TEXT(DATE(YEAR($G150),MONTH($G150),30),"ddd"),$H$33:AA$67,AA$70,0)),IF(DAY(EOMONTH($G150,0))&lt;31,0,VLOOKUP(5&amp;TEXT(DATE(YEAR($G150),MONTH($G150),31),"ddd"),$H$33:AA$67,AA$70,0)))*SUMPRODUCT(($H$72:$H$95=$D150)*($G$72:$G$95=$C150)*(AA$72:AA$95))),"")</f>
        <v/>
      </c>
      <c r="AB150" s="139" t="str">
        <f>IFERROR(IF($I$69="DOW",IF($E150=5,(((SUMPRODUCT(($H$72:$H$95=$D150)*($G$72:$G$95=$C150)*(AB$72:AB$95))*(SUMPRODUCT(($H$15:$H$21=$H150)*(AB$15:AB$21)))))),(((SUMPRODUCT(($H$72:$H$95=$D150)*($G$72:$G$95=$C150)*(AB$72:AB$95)))-(SUMIFS(AB$99:AB$426,$C$99:$C$426,$C150,$D$99:$D$426,$D150,$E$99:$E$426,5)))*SUMPRODUCT(($H$9:$H$12=$E150)*(AB$9:AB$12)))*SUMPRODUCT(($H$24:$H$30=$H150)*(AB$24:AB$30))),VLOOKUP($E150&amp;$H150,$H$33:AB$67,AB$70,0)/SUM(AB$33:AB$60,IF(DAY(EOMONTH($G150,0))&lt;29,0,VLOOKUP(5&amp;TEXT(DATE(YEAR($G150),MONTH($G150),29),"ddd"),$H$33:AB$67,AB$70,0)),IF(DAY(EOMONTH($G150,0))&lt;30,0,VLOOKUP(5&amp;TEXT(DATE(YEAR($G150),MONTH($G150),30),"ddd"),$H$33:AB$67,AB$70,0)),IF(DAY(EOMONTH($G150,0))&lt;31,0,VLOOKUP(5&amp;TEXT(DATE(YEAR($G150),MONTH($G150),31),"ddd"),$H$33:AB$67,AB$70,0)))*SUMPRODUCT(($H$72:$H$95=$D150)*($G$72:$G$95=$C150)*(AB$72:AB$95))),"")</f>
        <v/>
      </c>
      <c r="AC150" s="236"/>
      <c r="AE150" s="205"/>
      <c r="AF150" s="139"/>
      <c r="AG150" s="139"/>
      <c r="AH150" s="139"/>
      <c r="AI150" s="139"/>
      <c r="AJ150" s="139"/>
      <c r="AK150" s="139"/>
      <c r="AL150" s="139"/>
      <c r="AM150" s="139"/>
      <c r="AN150" s="139"/>
      <c r="AO150" s="139"/>
      <c r="AP150" s="139"/>
      <c r="AQ150" s="139"/>
      <c r="AR150" s="139"/>
      <c r="AS150" s="139"/>
      <c r="AT150" s="139"/>
      <c r="AU150" s="139"/>
      <c r="AV150" s="139"/>
      <c r="AW150" s="139"/>
      <c r="AX150" s="139"/>
      <c r="AY150" s="236"/>
      <c r="BA150" s="209">
        <f t="shared" si="76"/>
        <v>253.99667853459016</v>
      </c>
      <c r="BB150" s="180">
        <f t="shared" si="77"/>
        <v>282.09149095863739</v>
      </c>
      <c r="BC150" s="180">
        <f t="shared" si="78"/>
        <v>128.63097892507582</v>
      </c>
      <c r="BD150" s="180">
        <f t="shared" si="79"/>
        <v>36.113655181832719</v>
      </c>
      <c r="BE150" s="180">
        <f t="shared" si="80"/>
        <v>577.29230481831189</v>
      </c>
      <c r="BF150" s="180">
        <f t="shared" si="81"/>
        <v>0</v>
      </c>
      <c r="BG150" s="180">
        <f t="shared" si="82"/>
        <v>0</v>
      </c>
      <c r="BH150" s="180">
        <f t="shared" si="83"/>
        <v>4014.063379423344</v>
      </c>
      <c r="BI150" s="180">
        <f t="shared" si="31"/>
        <v>2682.7229223853547</v>
      </c>
      <c r="BJ150" s="180">
        <f t="shared" si="67"/>
        <v>0</v>
      </c>
      <c r="BK150" s="180">
        <f t="shared" si="32"/>
        <v>84.235001583549078</v>
      </c>
      <c r="BL150" s="180">
        <f t="shared" si="33"/>
        <v>134.46480646609427</v>
      </c>
      <c r="BM150" s="180">
        <f t="shared" si="34"/>
        <v>27.539748179239314</v>
      </c>
      <c r="BN150" s="180">
        <f t="shared" si="35"/>
        <v>77.274295718453388</v>
      </c>
      <c r="BO150" s="180">
        <f t="shared" si="36"/>
        <v>554.99152054999411</v>
      </c>
      <c r="BP150" s="180">
        <f t="shared" si="37"/>
        <v>123.67567143267905</v>
      </c>
      <c r="BQ150" s="180">
        <f t="shared" si="38"/>
        <v>0</v>
      </c>
      <c r="BR150" s="180">
        <f t="shared" si="39"/>
        <v>0</v>
      </c>
      <c r="BS150" s="180">
        <f t="shared" si="40"/>
        <v>0</v>
      </c>
      <c r="BT150" s="180">
        <f t="shared" si="41"/>
        <v>0</v>
      </c>
      <c r="BV150" s="214">
        <f t="shared" si="68"/>
        <v>42695</v>
      </c>
      <c r="BW150" s="175" t="str">
        <f t="shared" si="69"/>
        <v>Nov</v>
      </c>
      <c r="BX150" s="175">
        <f t="shared" si="70"/>
        <v>2016</v>
      </c>
      <c r="BY150" s="176">
        <f t="shared" si="84"/>
        <v>253.99667853459013</v>
      </c>
      <c r="BZ150" s="176">
        <f t="shared" si="85"/>
        <v>282.09149095863728</v>
      </c>
      <c r="CA150" s="176">
        <f t="shared" si="86"/>
        <v>128.63097892507582</v>
      </c>
      <c r="CB150" s="176">
        <f t="shared" si="87"/>
        <v>36.113655181832712</v>
      </c>
      <c r="CC150" s="176">
        <f t="shared" si="88"/>
        <v>577.29230481831189</v>
      </c>
      <c r="CD150" s="176">
        <f t="shared" si="89"/>
        <v>0</v>
      </c>
      <c r="CE150" s="176">
        <f t="shared" si="90"/>
        <v>0</v>
      </c>
      <c r="CF150" s="176">
        <f t="shared" si="91"/>
        <v>4014.0633794233431</v>
      </c>
      <c r="CG150" s="176">
        <f t="shared" si="92"/>
        <v>2682.7229223853547</v>
      </c>
      <c r="CH150" s="176">
        <f t="shared" si="93"/>
        <v>0</v>
      </c>
      <c r="CI150" s="176">
        <f t="shared" si="94"/>
        <v>84.23500158354905</v>
      </c>
      <c r="CJ150" s="176">
        <f t="shared" si="95"/>
        <v>134.46480646609427</v>
      </c>
      <c r="CK150" s="176">
        <f t="shared" si="96"/>
        <v>27.539748179239322</v>
      </c>
      <c r="CL150" s="176">
        <f t="shared" si="97"/>
        <v>77.274295718453388</v>
      </c>
      <c r="CM150" s="176">
        <f t="shared" si="98"/>
        <v>554.99152054999422</v>
      </c>
      <c r="CN150" s="176">
        <f t="shared" si="99"/>
        <v>123.67567143267907</v>
      </c>
      <c r="CO150" s="176">
        <f t="shared" si="100"/>
        <v>0</v>
      </c>
      <c r="CP150" s="176">
        <f t="shared" si="101"/>
        <v>0</v>
      </c>
      <c r="CQ150" s="176">
        <f t="shared" si="102"/>
        <v>0</v>
      </c>
      <c r="CR150" s="215">
        <f t="shared" si="103"/>
        <v>0</v>
      </c>
    </row>
    <row r="151" spans="2:96" outlineLevel="1" x14ac:dyDescent="0.25">
      <c r="B151" s="197">
        <f t="shared" si="62"/>
        <v>42696</v>
      </c>
      <c r="C151" s="108">
        <f t="shared" si="72"/>
        <v>2016</v>
      </c>
      <c r="D151" s="109" t="str">
        <f t="shared" si="73"/>
        <v>Nov</v>
      </c>
      <c r="E151" s="109">
        <f t="shared" si="74"/>
        <v>4</v>
      </c>
      <c r="F151" s="109">
        <f t="shared" si="65"/>
        <v>48</v>
      </c>
      <c r="G151" s="110">
        <f t="shared" si="71"/>
        <v>42696</v>
      </c>
      <c r="H151" s="109" t="str">
        <f t="shared" si="75"/>
        <v>Tue</v>
      </c>
      <c r="I151" s="139">
        <f>IFERROR(IF($I$69="DOW",IF($E151=5,(((SUMPRODUCT(($H$72:$H$95=$D151)*($G$72:$G$95=$C151)*(I$72:I$95))*(SUMPRODUCT(($H$15:$H$21=$H151)*(I$15:I$21)))))),(((SUMPRODUCT(($H$72:$H$95=$D151)*($G$72:$G$95=$C151)*(I$72:I$95)))-(SUMIFS(I$99:I$426,$C$99:$C$426,$C151,$D$99:$D$426,$D151,$E$99:$E$426,5)))*SUMPRODUCT(($H$9:$H$12=$E151)*(I$9:I$12)))*SUMPRODUCT(($H$24:$H$30=$H151)*(I$24:I$30))),VLOOKUP($E151&amp;$H151,$H$33:I$67,I$70,0)/SUM(I$33:I$60,IF(DAY(EOMONTH($G151,0))&lt;29,0,VLOOKUP(5&amp;TEXT(DATE(YEAR($G151),MONTH($G151),29),"ddd"),$H$33:I$67,I$70,0)),IF(DAY(EOMONTH($G151,0))&lt;30,0,VLOOKUP(5&amp;TEXT(DATE(YEAR($G151),MONTH($G151),30),"ddd"),$H$33:I$67,I$70,0)),IF(DAY(EOMONTH($G151,0))&lt;31,0,VLOOKUP(5&amp;TEXT(DATE(YEAR($G151),MONTH($G151),31),"ddd"),$H$33:I$67,I$70,0)))*SUMPRODUCT(($H$72:$H$95=$D151)*($G$72:$G$95=$C151)*(I$72:I$95))),"")</f>
        <v>250.50676335666813</v>
      </c>
      <c r="J151" s="139">
        <f>IFERROR(IF($I$69="DOW",IF($E151=5,(((SUMPRODUCT(($H$72:$H$95=$D151)*($G$72:$G$95=$C151)*(J$72:J$95))*(SUMPRODUCT(($H$15:$H$21=$H151)*(J$15:J$21)))))),(((SUMPRODUCT(($H$72:$H$95=$D151)*($G$72:$G$95=$C151)*(J$72:J$95)))-(SUMIFS(J$99:J$426,$C$99:$C$426,$C151,$D$99:$D$426,$D151,$E$99:$E$426,5)))*SUMPRODUCT(($H$9:$H$12=$E151)*(J$9:J$12)))*SUMPRODUCT(($H$24:$H$30=$H151)*(J$24:J$30))),VLOOKUP($E151&amp;$H151,$H$33:J$67,J$70,0)/SUM(J$33:J$60,IF(DAY(EOMONTH($G151,0))&lt;29,0,VLOOKUP(5&amp;TEXT(DATE(YEAR($G151),MONTH($G151),29),"ddd"),$H$33:J$67,J$70,0)),IF(DAY(EOMONTH($G151,0))&lt;30,0,VLOOKUP(5&amp;TEXT(DATE(YEAR($G151),MONTH($G151),30),"ddd"),$H$33:J$67,J$70,0)),IF(DAY(EOMONTH($G151,0))&lt;31,0,VLOOKUP(5&amp;TEXT(DATE(YEAR($G151),MONTH($G151),31),"ddd"),$H$33:J$67,J$70,0)))*SUMPRODUCT(($H$72:$H$95=$D151)*($G$72:$G$95=$C151)*(J$72:J$95))),"")</f>
        <v>277.44803980701687</v>
      </c>
      <c r="K151" s="139">
        <f>IFERROR(IF($I$69="DOW",IF($E151=5,(((SUMPRODUCT(($H$72:$H$95=$D151)*($G$72:$G$95=$C151)*(K$72:K$95))*(SUMPRODUCT(($H$15:$H$21=$H151)*(K$15:K$21)))))),(((SUMPRODUCT(($H$72:$H$95=$D151)*($G$72:$G$95=$C151)*(K$72:K$95)))-(SUMIFS(K$99:K$426,$C$99:$C$426,$C151,$D$99:$D$426,$D151,$E$99:$E$426,5)))*SUMPRODUCT(($H$9:$H$12=$E151)*(K$9:K$12)))*SUMPRODUCT(($H$24:$H$30=$H151)*(K$24:K$30))),VLOOKUP($E151&amp;$H151,$H$33:K$67,K$70,0)/SUM(K$33:K$60,IF(DAY(EOMONTH($G151,0))&lt;29,0,VLOOKUP(5&amp;TEXT(DATE(YEAR($G151),MONTH($G151),29),"ddd"),$H$33:K$67,K$70,0)),IF(DAY(EOMONTH($G151,0))&lt;30,0,VLOOKUP(5&amp;TEXT(DATE(YEAR($G151),MONTH($G151),30),"ddd"),$H$33:K$67,K$70,0)),IF(DAY(EOMONTH($G151,0))&lt;31,0,VLOOKUP(5&amp;TEXT(DATE(YEAR($G151),MONTH($G151),31),"ddd"),$H$33:K$67,K$70,0)))*SUMPRODUCT(($H$72:$H$95=$D151)*($G$72:$G$95=$C151)*(K$72:K$95))),"")</f>
        <v>121.98572100038641</v>
      </c>
      <c r="L151" s="139">
        <f>IFERROR(IF($I$69="DOW",IF($E151=5,(((SUMPRODUCT(($H$72:$H$95=$D151)*($G$72:$G$95=$C151)*(L$72:L$95))*(SUMPRODUCT(($H$15:$H$21=$H151)*(L$15:L$21)))))),(((SUMPRODUCT(($H$72:$H$95=$D151)*($G$72:$G$95=$C151)*(L$72:L$95)))-(SUMIFS(L$99:L$426,$C$99:$C$426,$C151,$D$99:$D$426,$D151,$E$99:$E$426,5)))*SUMPRODUCT(($H$9:$H$12=$E151)*(L$9:L$12)))*SUMPRODUCT(($H$24:$H$30=$H151)*(L$24:L$30))),VLOOKUP($E151&amp;$H151,$H$33:L$67,L$70,0)/SUM(L$33:L$60,IF(DAY(EOMONTH($G151,0))&lt;29,0,VLOOKUP(5&amp;TEXT(DATE(YEAR($G151),MONTH($G151),29),"ddd"),$H$33:L$67,L$70,0)),IF(DAY(EOMONTH($G151,0))&lt;30,0,VLOOKUP(5&amp;TEXT(DATE(YEAR($G151),MONTH($G151),30),"ddd"),$H$33:L$67,L$70,0)),IF(DAY(EOMONTH($G151,0))&lt;31,0,VLOOKUP(5&amp;TEXT(DATE(YEAR($G151),MONTH($G151),31),"ddd"),$H$33:L$67,L$70,0)))*SUMPRODUCT(($H$72:$H$95=$D151)*($G$72:$G$95=$C151)*(L$72:L$95))),"")</f>
        <v>35.486134970143176</v>
      </c>
      <c r="M151" s="139">
        <f>IFERROR(IF($I$69="DOW",IF($E151=5,(((SUMPRODUCT(($H$72:$H$95=$D151)*($G$72:$G$95=$C151)*(M$72:M$95))*(SUMPRODUCT(($H$15:$H$21=$H151)*(M$15:M$21)))))),(((SUMPRODUCT(($H$72:$H$95=$D151)*($G$72:$G$95=$C151)*(M$72:M$95)))-(SUMIFS(M$99:M$426,$C$99:$C$426,$C151,$D$99:$D$426,$D151,$E$99:$E$426,5)))*SUMPRODUCT(($H$9:$H$12=$E151)*(M$9:M$12)))*SUMPRODUCT(($H$24:$H$30=$H151)*(M$24:M$30))),VLOOKUP($E151&amp;$H151,$H$33:M$67,M$70,0)/SUM(M$33:M$60,IF(DAY(EOMONTH($G151,0))&lt;29,0,VLOOKUP(5&amp;TEXT(DATE(YEAR($G151),MONTH($G151),29),"ddd"),$H$33:M$67,M$70,0)),IF(DAY(EOMONTH($G151,0))&lt;30,0,VLOOKUP(5&amp;TEXT(DATE(YEAR($G151),MONTH($G151),30),"ddd"),$H$33:M$67,M$70,0)),IF(DAY(EOMONTH($G151,0))&lt;31,0,VLOOKUP(5&amp;TEXT(DATE(YEAR($G151),MONTH($G151),31),"ddd"),$H$33:M$67,M$70,0)))*SUMPRODUCT(($H$72:$H$95=$D151)*($G$72:$G$95=$C151)*(M$72:M$95))),"")</f>
        <v>555.62637121835223</v>
      </c>
      <c r="N151" s="139">
        <f>IFERROR(IF($I$69="DOW",IF($E151=5,(((SUMPRODUCT(($H$72:$H$95=$D151)*($G$72:$G$95=$C151)*(N$72:N$95))*(SUMPRODUCT(($H$15:$H$21=$H151)*(N$15:N$21)))))),(((SUMPRODUCT(($H$72:$H$95=$D151)*($G$72:$G$95=$C151)*(N$72:N$95)))-(SUMIFS(N$99:N$426,$C$99:$C$426,$C151,$D$99:$D$426,$D151,$E$99:$E$426,5)))*SUMPRODUCT(($H$9:$H$12=$E151)*(N$9:N$12)))*SUMPRODUCT(($H$24:$H$30=$H151)*(N$24:N$30))),VLOOKUP($E151&amp;$H151,$H$33:N$67,N$70,0)/SUM(N$33:N$60,IF(DAY(EOMONTH($G151,0))&lt;29,0,VLOOKUP(5&amp;TEXT(DATE(YEAR($G151),MONTH($G151),29),"ddd"),$H$33:N$67,N$70,0)),IF(DAY(EOMONTH($G151,0))&lt;30,0,VLOOKUP(5&amp;TEXT(DATE(YEAR($G151),MONTH($G151),30),"ddd"),$H$33:N$67,N$70,0)),IF(DAY(EOMONTH($G151,0))&lt;31,0,VLOOKUP(5&amp;TEXT(DATE(YEAR($G151),MONTH($G151),31),"ddd"),$H$33:N$67,N$70,0)))*SUMPRODUCT(($H$72:$H$95=$D151)*($G$72:$G$95=$C151)*(N$72:N$95))),"")</f>
        <v>0</v>
      </c>
      <c r="O151" s="139">
        <f>IFERROR(IF($I$69="DOW",IF($E151=5,(((SUMPRODUCT(($H$72:$H$95=$D151)*($G$72:$G$95=$C151)*(O$72:O$95))*(SUMPRODUCT(($H$15:$H$21=$H151)*(O$15:O$21)))))),(((SUMPRODUCT(($H$72:$H$95=$D151)*($G$72:$G$95=$C151)*(O$72:O$95)))-(SUMIFS(O$99:O$426,$C$99:$C$426,$C151,$D$99:$D$426,$D151,$E$99:$E$426,5)))*SUMPRODUCT(($H$9:$H$12=$E151)*(O$9:O$12)))*SUMPRODUCT(($H$24:$H$30=$H151)*(O$24:O$30))),VLOOKUP($E151&amp;$H151,$H$33:O$67,O$70,0)/SUM(O$33:O$60,IF(DAY(EOMONTH($G151,0))&lt;29,0,VLOOKUP(5&amp;TEXT(DATE(YEAR($G151),MONTH($G151),29),"ddd"),$H$33:O$67,O$70,0)),IF(DAY(EOMONTH($G151,0))&lt;30,0,VLOOKUP(5&amp;TEXT(DATE(YEAR($G151),MONTH($G151),30),"ddd"),$H$33:O$67,O$70,0)),IF(DAY(EOMONTH($G151,0))&lt;31,0,VLOOKUP(5&amp;TEXT(DATE(YEAR($G151),MONTH($G151),31),"ddd"),$H$33:O$67,O$70,0)))*SUMPRODUCT(($H$72:$H$95=$D151)*($G$72:$G$95=$C151)*(O$72:O$95))),"")</f>
        <v>0</v>
      </c>
      <c r="P151" s="139">
        <f>IFERROR(IF($I$69="DOW",IF($E151=5,(((SUMPRODUCT(($H$72:$H$95=$D151)*($G$72:$G$95=$C151)*(P$72:P$95))*(SUMPRODUCT(($H$15:$H$21=$H151)*(P$15:P$21)))))),(((SUMPRODUCT(($H$72:$H$95=$D151)*($G$72:$G$95=$C151)*(P$72:P$95)))-(SUMIFS(P$99:P$426,$C$99:$C$426,$C151,$D$99:$D$426,$D151,$E$99:$E$426,5)))*SUMPRODUCT(($H$9:$H$12=$E151)*(P$9:P$12)))*SUMPRODUCT(($H$24:$H$30=$H151)*(P$24:P$30))),VLOOKUP($E151&amp;$H151,$H$33:P$67,P$70,0)/SUM(P$33:P$60,IF(DAY(EOMONTH($G151,0))&lt;29,0,VLOOKUP(5&amp;TEXT(DATE(YEAR($G151),MONTH($G151),29),"ddd"),$H$33:P$67,P$70,0)),IF(DAY(EOMONTH($G151,0))&lt;30,0,VLOOKUP(5&amp;TEXT(DATE(YEAR($G151),MONTH($G151),30),"ddd"),$H$33:P$67,P$70,0)),IF(DAY(EOMONTH($G151,0))&lt;31,0,VLOOKUP(5&amp;TEXT(DATE(YEAR($G151),MONTH($G151),31),"ddd"),$H$33:P$67,P$70,0)))*SUMPRODUCT(($H$72:$H$95=$D151)*($G$72:$G$95=$C151)*(P$72:P$95))),"")</f>
        <v>3430.3790677256943</v>
      </c>
      <c r="Q151" s="139">
        <f>IFERROR(IF($I$69="DOW",IF($E151=5,(((SUMPRODUCT(($H$72:$H$95=$D151)*($G$72:$G$95=$C151)*(Q$72:Q$95))*(SUMPRODUCT(($H$15:$H$21=$H151)*(Q$15:Q$21)))))),(((SUMPRODUCT(($H$72:$H$95=$D151)*($G$72:$G$95=$C151)*(Q$72:Q$95)))-(SUMIFS(Q$99:Q$426,$C$99:$C$426,$C151,$D$99:$D$426,$D151,$E$99:$E$426,5)))*SUMPRODUCT(($H$9:$H$12=$E151)*(Q$9:Q$12)))*SUMPRODUCT(($H$24:$H$30=$H151)*(Q$24:Q$30))),VLOOKUP($E151&amp;$H151,$H$33:Q$67,Q$70,0)/SUM(Q$33:Q$60,IF(DAY(EOMONTH($G151,0))&lt;29,0,VLOOKUP(5&amp;TEXT(DATE(YEAR($G151),MONTH($G151),29),"ddd"),$H$33:Q$67,Q$70,0)),IF(DAY(EOMONTH($G151,0))&lt;30,0,VLOOKUP(5&amp;TEXT(DATE(YEAR($G151),MONTH($G151),30),"ddd"),$H$33:Q$67,Q$70,0)),IF(DAY(EOMONTH($G151,0))&lt;31,0,VLOOKUP(5&amp;TEXT(DATE(YEAR($G151),MONTH($G151),31),"ddd"),$H$33:Q$67,Q$70,0)))*SUMPRODUCT(($H$72:$H$95=$D151)*($G$72:$G$95=$C151)*(Q$72:Q$95))),"")</f>
        <v>2446.5133923270282</v>
      </c>
      <c r="R151" s="139">
        <f>IFERROR(IF($I$69="DOW",IF($E151=5,(((SUMPRODUCT(($H$72:$H$95=$D151)*($G$72:$G$95=$C151)*(R$72:R$95))*(SUMPRODUCT(($H$15:$H$21=$H151)*(R$15:R$21)))))),(((SUMPRODUCT(($H$72:$H$95=$D151)*($G$72:$G$95=$C151)*(R$72:R$95)))-(SUMIFS(R$99:R$426,$C$99:$C$426,$C151,$D$99:$D$426,$D151,$E$99:$E$426,5)))*SUMPRODUCT(($H$9:$H$12=$E151)*(R$9:R$12)))*SUMPRODUCT(($H$24:$H$30=$H151)*(R$24:R$30))),VLOOKUP($E151&amp;$H151,$H$33:R$67,R$70,0)/SUM(R$33:R$60,IF(DAY(EOMONTH($G151,0))&lt;29,0,VLOOKUP(5&amp;TEXT(DATE(YEAR($G151),MONTH($G151),29),"ddd"),$H$33:R$67,R$70,0)),IF(DAY(EOMONTH($G151,0))&lt;30,0,VLOOKUP(5&amp;TEXT(DATE(YEAR($G151),MONTH($G151),30),"ddd"),$H$33:R$67,R$70,0)),IF(DAY(EOMONTH($G151,0))&lt;31,0,VLOOKUP(5&amp;TEXT(DATE(YEAR($G151),MONTH($G151),31),"ddd"),$H$33:R$67,R$70,0)))*SUMPRODUCT(($H$72:$H$95=$D151)*($G$72:$G$95=$C151)*(R$72:R$95))),"")</f>
        <v>0</v>
      </c>
      <c r="S151" s="139">
        <f>IFERROR(IF($I$69="DOW",IF($E151=5,(((SUMPRODUCT(($H$72:$H$95=$D151)*($G$72:$G$95=$C151)*(S$72:S$95))*(SUMPRODUCT(($H$15:$H$21=$H151)*(S$15:S$21)))))),(((SUMPRODUCT(($H$72:$H$95=$D151)*($G$72:$G$95=$C151)*(S$72:S$95)))-(SUMIFS(S$99:S$426,$C$99:$C$426,$C151,$D$99:$D$426,$D151,$E$99:$E$426,5)))*SUMPRODUCT(($H$9:$H$12=$E151)*(S$9:S$12)))*SUMPRODUCT(($H$24:$H$30=$H151)*(S$24:S$30))),VLOOKUP($E151&amp;$H151,$H$33:S$67,S$70,0)/SUM(S$33:S$60,IF(DAY(EOMONTH($G151,0))&lt;29,0,VLOOKUP(5&amp;TEXT(DATE(YEAR($G151),MONTH($G151),29),"ddd"),$H$33:S$67,S$70,0)),IF(DAY(EOMONTH($G151,0))&lt;30,0,VLOOKUP(5&amp;TEXT(DATE(YEAR($G151),MONTH($G151),30),"ddd"),$H$33:S$67,S$70,0)),IF(DAY(EOMONTH($G151,0))&lt;31,0,VLOOKUP(5&amp;TEXT(DATE(YEAR($G151),MONTH($G151),31),"ddd"),$H$33:S$67,S$70,0)))*SUMPRODUCT(($H$72:$H$95=$D151)*($G$72:$G$95=$C151)*(S$72:S$95))),"")</f>
        <v>88.413350469861157</v>
      </c>
      <c r="T151" s="139">
        <f>IFERROR(IF($I$69="DOW",IF($E151=5,(((SUMPRODUCT(($H$72:$H$95=$D151)*($G$72:$G$95=$C151)*(T$72:T$95))*(SUMPRODUCT(($H$15:$H$21=$H151)*(T$15:T$21)))))),(((SUMPRODUCT(($H$72:$H$95=$D151)*($G$72:$G$95=$C151)*(T$72:T$95)))-(SUMIFS(T$99:T$426,$C$99:$C$426,$C151,$D$99:$D$426,$D151,$E$99:$E$426,5)))*SUMPRODUCT(($H$9:$H$12=$E151)*(T$9:T$12)))*SUMPRODUCT(($H$24:$H$30=$H151)*(T$24:T$30))),VLOOKUP($E151&amp;$H151,$H$33:T$67,T$70,0)/SUM(T$33:T$60,IF(DAY(EOMONTH($G151,0))&lt;29,0,VLOOKUP(5&amp;TEXT(DATE(YEAR($G151),MONTH($G151),29),"ddd"),$H$33:T$67,T$70,0)),IF(DAY(EOMONTH($G151,0))&lt;30,0,VLOOKUP(5&amp;TEXT(DATE(YEAR($G151),MONTH($G151),30),"ddd"),$H$33:T$67,T$70,0)),IF(DAY(EOMONTH($G151,0))&lt;31,0,VLOOKUP(5&amp;TEXT(DATE(YEAR($G151),MONTH($G151),31),"ddd"),$H$33:T$67,T$70,0)))*SUMPRODUCT(($H$72:$H$95=$D151)*($G$72:$G$95=$C151)*(T$72:T$95))),"")</f>
        <v>157.69835124974423</v>
      </c>
      <c r="U151" s="139">
        <f>IFERROR(IF($I$69="DOW",IF($E151=5,(((SUMPRODUCT(($H$72:$H$95=$D151)*($G$72:$G$95=$C151)*(U$72:U$95))*(SUMPRODUCT(($H$15:$H$21=$H151)*(U$15:U$21)))))),(((SUMPRODUCT(($H$72:$H$95=$D151)*($G$72:$G$95=$C151)*(U$72:U$95)))-(SUMIFS(U$99:U$426,$C$99:$C$426,$C151,$D$99:$D$426,$D151,$E$99:$E$426,5)))*SUMPRODUCT(($H$9:$H$12=$E151)*(U$9:U$12)))*SUMPRODUCT(($H$24:$H$30=$H151)*(U$24:U$30))),VLOOKUP($E151&amp;$H151,$H$33:U$67,U$70,0)/SUM(U$33:U$60,IF(DAY(EOMONTH($G151,0))&lt;29,0,VLOOKUP(5&amp;TEXT(DATE(YEAR($G151),MONTH($G151),29),"ddd"),$H$33:U$67,U$70,0)),IF(DAY(EOMONTH($G151,0))&lt;30,0,VLOOKUP(5&amp;TEXT(DATE(YEAR($G151),MONTH($G151),30),"ddd"),$H$33:U$67,U$70,0)),IF(DAY(EOMONTH($G151,0))&lt;31,0,VLOOKUP(5&amp;TEXT(DATE(YEAR($G151),MONTH($G151),31),"ddd"),$H$33:U$67,U$70,0)))*SUMPRODUCT(($H$72:$H$95=$D151)*($G$72:$G$95=$C151)*(U$72:U$95))),"")</f>
        <v>20.772649067204387</v>
      </c>
      <c r="V151" s="139">
        <f>IFERROR(IF($I$69="DOW",IF($E151=5,(((SUMPRODUCT(($H$72:$H$95=$D151)*($G$72:$G$95=$C151)*(V$72:V$95))*(SUMPRODUCT(($H$15:$H$21=$H151)*(V$15:V$21)))))),(((SUMPRODUCT(($H$72:$H$95=$D151)*($G$72:$G$95=$C151)*(V$72:V$95)))-(SUMIFS(V$99:V$426,$C$99:$C$426,$C151,$D$99:$D$426,$D151,$E$99:$E$426,5)))*SUMPRODUCT(($H$9:$H$12=$E151)*(V$9:V$12)))*SUMPRODUCT(($H$24:$H$30=$H151)*(V$24:V$30))),VLOOKUP($E151&amp;$H151,$H$33:V$67,V$70,0)/SUM(V$33:V$60,IF(DAY(EOMONTH($G151,0))&lt;29,0,VLOOKUP(5&amp;TEXT(DATE(YEAR($G151),MONTH($G151),29),"ddd"),$H$33:V$67,V$70,0)),IF(DAY(EOMONTH($G151,0))&lt;30,0,VLOOKUP(5&amp;TEXT(DATE(YEAR($G151),MONTH($G151),30),"ddd"),$H$33:V$67,V$70,0)),IF(DAY(EOMONTH($G151,0))&lt;31,0,VLOOKUP(5&amp;TEXT(DATE(YEAR($G151),MONTH($G151),31),"ddd"),$H$33:V$67,V$70,0)))*SUMPRODUCT(($H$72:$H$95=$D151)*($G$72:$G$95=$C151)*(V$72:V$95))),"")</f>
        <v>75.679512259469831</v>
      </c>
      <c r="W151" s="139">
        <f>IFERROR(IF($I$69="DOW",IF($E151=5,(((SUMPRODUCT(($H$72:$H$95=$D151)*($G$72:$G$95=$C151)*(W$72:W$95))*(SUMPRODUCT(($H$15:$H$21=$H151)*(W$15:W$21)))))),(((SUMPRODUCT(($H$72:$H$95=$D151)*($G$72:$G$95=$C151)*(W$72:W$95)))-(SUMIFS(W$99:W$426,$C$99:$C$426,$C151,$D$99:$D$426,$D151,$E$99:$E$426,5)))*SUMPRODUCT(($H$9:$H$12=$E151)*(W$9:W$12)))*SUMPRODUCT(($H$24:$H$30=$H151)*(W$24:W$30))),VLOOKUP($E151&amp;$H151,$H$33:W$67,W$70,0)/SUM(W$33:W$60,IF(DAY(EOMONTH($G151,0))&lt;29,0,VLOOKUP(5&amp;TEXT(DATE(YEAR($G151),MONTH($G151),29),"ddd"),$H$33:W$67,W$70,0)),IF(DAY(EOMONTH($G151,0))&lt;30,0,VLOOKUP(5&amp;TEXT(DATE(YEAR($G151),MONTH($G151),30),"ddd"),$H$33:W$67,W$70,0)),IF(DAY(EOMONTH($G151,0))&lt;31,0,VLOOKUP(5&amp;TEXT(DATE(YEAR($G151),MONTH($G151),31),"ddd"),$H$33:W$67,W$70,0)))*SUMPRODUCT(($H$72:$H$95=$D151)*($G$72:$G$95=$C151)*(W$72:W$95))),"")</f>
        <v>588.45942257419881</v>
      </c>
      <c r="X151" s="139">
        <f>IFERROR(IF($I$69="DOW",IF($E151=5,(((SUMPRODUCT(($H$72:$H$95=$D151)*($G$72:$G$95=$C151)*(X$72:X$95))*(SUMPRODUCT(($H$15:$H$21=$H151)*(X$15:X$21)))))),(((SUMPRODUCT(($H$72:$H$95=$D151)*($G$72:$G$95=$C151)*(X$72:X$95)))-(SUMIFS(X$99:X$426,$C$99:$C$426,$C151,$D$99:$D$426,$D151,$E$99:$E$426,5)))*SUMPRODUCT(($H$9:$H$12=$E151)*(X$9:X$12)))*SUMPRODUCT(($H$24:$H$30=$H151)*(X$24:X$30))),VLOOKUP($E151&amp;$H151,$H$33:X$67,X$70,0)/SUM(X$33:X$60,IF(DAY(EOMONTH($G151,0))&lt;29,0,VLOOKUP(5&amp;TEXT(DATE(YEAR($G151),MONTH($G151),29),"ddd"),$H$33:X$67,X$70,0)),IF(DAY(EOMONTH($G151,0))&lt;30,0,VLOOKUP(5&amp;TEXT(DATE(YEAR($G151),MONTH($G151),30),"ddd"),$H$33:X$67,X$70,0)),IF(DAY(EOMONTH($G151,0))&lt;31,0,VLOOKUP(5&amp;TEXT(DATE(YEAR($G151),MONTH($G151),31),"ddd"),$H$33:X$67,X$70,0)))*SUMPRODUCT(($H$72:$H$95=$D151)*($G$72:$G$95=$C151)*(X$72:X$95))),"")</f>
        <v>133.97651293750872</v>
      </c>
      <c r="Y151" s="139" t="str">
        <f>IFERROR(IF($I$69="DOW",IF($E151=5,(((SUMPRODUCT(($H$72:$H$95=$D151)*($G$72:$G$95=$C151)*(Y$72:Y$95))*(SUMPRODUCT(($H$15:$H$21=$H151)*(Y$15:Y$21)))))),(((SUMPRODUCT(($H$72:$H$95=$D151)*($G$72:$G$95=$C151)*(Y$72:Y$95)))-(SUMIFS(Y$99:Y$426,$C$99:$C$426,$C151,$D$99:$D$426,$D151,$E$99:$E$426,5)))*SUMPRODUCT(($H$9:$H$12=$E151)*(Y$9:Y$12)))*SUMPRODUCT(($H$24:$H$30=$H151)*(Y$24:Y$30))),VLOOKUP($E151&amp;$H151,$H$33:Y$67,Y$70,0)/SUM(Y$33:Y$60,IF(DAY(EOMONTH($G151,0))&lt;29,0,VLOOKUP(5&amp;TEXT(DATE(YEAR($G151),MONTH($G151),29),"ddd"),$H$33:Y$67,Y$70,0)),IF(DAY(EOMONTH($G151,0))&lt;30,0,VLOOKUP(5&amp;TEXT(DATE(YEAR($G151),MONTH($G151),30),"ddd"),$H$33:Y$67,Y$70,0)),IF(DAY(EOMONTH($G151,0))&lt;31,0,VLOOKUP(5&amp;TEXT(DATE(YEAR($G151),MONTH($G151),31),"ddd"),$H$33:Y$67,Y$70,0)))*SUMPRODUCT(($H$72:$H$95=$D151)*($G$72:$G$95=$C151)*(Y$72:Y$95))),"")</f>
        <v/>
      </c>
      <c r="Z151" s="139" t="str">
        <f>IFERROR(IF($I$69="DOW",IF($E151=5,(((SUMPRODUCT(($H$72:$H$95=$D151)*($G$72:$G$95=$C151)*(Z$72:Z$95))*(SUMPRODUCT(($H$15:$H$21=$H151)*(Z$15:Z$21)))))),(((SUMPRODUCT(($H$72:$H$95=$D151)*($G$72:$G$95=$C151)*(Z$72:Z$95)))-(SUMIFS(Z$99:Z$426,$C$99:$C$426,$C151,$D$99:$D$426,$D151,$E$99:$E$426,5)))*SUMPRODUCT(($H$9:$H$12=$E151)*(Z$9:Z$12)))*SUMPRODUCT(($H$24:$H$30=$H151)*(Z$24:Z$30))),VLOOKUP($E151&amp;$H151,$H$33:Z$67,Z$70,0)/SUM(Z$33:Z$60,IF(DAY(EOMONTH($G151,0))&lt;29,0,VLOOKUP(5&amp;TEXT(DATE(YEAR($G151),MONTH($G151),29),"ddd"),$H$33:Z$67,Z$70,0)),IF(DAY(EOMONTH($G151,0))&lt;30,0,VLOOKUP(5&amp;TEXT(DATE(YEAR($G151),MONTH($G151),30),"ddd"),$H$33:Z$67,Z$70,0)),IF(DAY(EOMONTH($G151,0))&lt;31,0,VLOOKUP(5&amp;TEXT(DATE(YEAR($G151),MONTH($G151),31),"ddd"),$H$33:Z$67,Z$70,0)))*SUMPRODUCT(($H$72:$H$95=$D151)*($G$72:$G$95=$C151)*(Z$72:Z$95))),"")</f>
        <v/>
      </c>
      <c r="AA151" s="139" t="str">
        <f>IFERROR(IF($I$69="DOW",IF($E151=5,(((SUMPRODUCT(($H$72:$H$95=$D151)*($G$72:$G$95=$C151)*(AA$72:AA$95))*(SUMPRODUCT(($H$15:$H$21=$H151)*(AA$15:AA$21)))))),(((SUMPRODUCT(($H$72:$H$95=$D151)*($G$72:$G$95=$C151)*(AA$72:AA$95)))-(SUMIFS(AA$99:AA$426,$C$99:$C$426,$C151,$D$99:$D$426,$D151,$E$99:$E$426,5)))*SUMPRODUCT(($H$9:$H$12=$E151)*(AA$9:AA$12)))*SUMPRODUCT(($H$24:$H$30=$H151)*(AA$24:AA$30))),VLOOKUP($E151&amp;$H151,$H$33:AA$67,AA$70,0)/SUM(AA$33:AA$60,IF(DAY(EOMONTH($G151,0))&lt;29,0,VLOOKUP(5&amp;TEXT(DATE(YEAR($G151),MONTH($G151),29),"ddd"),$H$33:AA$67,AA$70,0)),IF(DAY(EOMONTH($G151,0))&lt;30,0,VLOOKUP(5&amp;TEXT(DATE(YEAR($G151),MONTH($G151),30),"ddd"),$H$33:AA$67,AA$70,0)),IF(DAY(EOMONTH($G151,0))&lt;31,0,VLOOKUP(5&amp;TEXT(DATE(YEAR($G151),MONTH($G151),31),"ddd"),$H$33:AA$67,AA$70,0)))*SUMPRODUCT(($H$72:$H$95=$D151)*($G$72:$G$95=$C151)*(AA$72:AA$95))),"")</f>
        <v/>
      </c>
      <c r="AB151" s="139" t="str">
        <f>IFERROR(IF($I$69="DOW",IF($E151=5,(((SUMPRODUCT(($H$72:$H$95=$D151)*($G$72:$G$95=$C151)*(AB$72:AB$95))*(SUMPRODUCT(($H$15:$H$21=$H151)*(AB$15:AB$21)))))),(((SUMPRODUCT(($H$72:$H$95=$D151)*($G$72:$G$95=$C151)*(AB$72:AB$95)))-(SUMIFS(AB$99:AB$426,$C$99:$C$426,$C151,$D$99:$D$426,$D151,$E$99:$E$426,5)))*SUMPRODUCT(($H$9:$H$12=$E151)*(AB$9:AB$12)))*SUMPRODUCT(($H$24:$H$30=$H151)*(AB$24:AB$30))),VLOOKUP($E151&amp;$H151,$H$33:AB$67,AB$70,0)/SUM(AB$33:AB$60,IF(DAY(EOMONTH($G151,0))&lt;29,0,VLOOKUP(5&amp;TEXT(DATE(YEAR($G151),MONTH($G151),29),"ddd"),$H$33:AB$67,AB$70,0)),IF(DAY(EOMONTH($G151,0))&lt;30,0,VLOOKUP(5&amp;TEXT(DATE(YEAR($G151),MONTH($G151),30),"ddd"),$H$33:AB$67,AB$70,0)),IF(DAY(EOMONTH($G151,0))&lt;31,0,VLOOKUP(5&amp;TEXT(DATE(YEAR($G151),MONTH($G151),31),"ddd"),$H$33:AB$67,AB$70,0)))*SUMPRODUCT(($H$72:$H$95=$D151)*($G$72:$G$95=$C151)*(AB$72:AB$95))),"")</f>
        <v/>
      </c>
      <c r="AC151" s="236"/>
      <c r="AE151" s="205"/>
      <c r="AF151" s="139"/>
      <c r="AG151" s="139"/>
      <c r="AH151" s="139"/>
      <c r="AI151" s="139"/>
      <c r="AJ151" s="139"/>
      <c r="AK151" s="139"/>
      <c r="AL151" s="139"/>
      <c r="AM151" s="139"/>
      <c r="AN151" s="139"/>
      <c r="AO151" s="139"/>
      <c r="AP151" s="139"/>
      <c r="AQ151" s="139"/>
      <c r="AR151" s="139"/>
      <c r="AS151" s="139"/>
      <c r="AT151" s="139"/>
      <c r="AU151" s="139"/>
      <c r="AV151" s="139"/>
      <c r="AW151" s="139"/>
      <c r="AX151" s="139"/>
      <c r="AY151" s="236"/>
      <c r="BA151" s="209">
        <f t="shared" si="76"/>
        <v>250.50676335666813</v>
      </c>
      <c r="BB151" s="180">
        <f t="shared" si="77"/>
        <v>277.44803980701687</v>
      </c>
      <c r="BC151" s="180">
        <f t="shared" si="78"/>
        <v>121.98572100038641</v>
      </c>
      <c r="BD151" s="180">
        <f t="shared" si="79"/>
        <v>35.486134970143176</v>
      </c>
      <c r="BE151" s="180">
        <f t="shared" si="80"/>
        <v>555.62637121835223</v>
      </c>
      <c r="BF151" s="180">
        <f t="shared" si="81"/>
        <v>0</v>
      </c>
      <c r="BG151" s="180">
        <f t="shared" si="82"/>
        <v>0</v>
      </c>
      <c r="BH151" s="180">
        <f t="shared" si="83"/>
        <v>3430.3790677256943</v>
      </c>
      <c r="BI151" s="180">
        <f t="shared" si="31"/>
        <v>2446.5133923270282</v>
      </c>
      <c r="BJ151" s="180">
        <f t="shared" si="67"/>
        <v>0</v>
      </c>
      <c r="BK151" s="180">
        <f t="shared" si="32"/>
        <v>88.413350469861157</v>
      </c>
      <c r="BL151" s="180">
        <f t="shared" si="33"/>
        <v>157.69835124974423</v>
      </c>
      <c r="BM151" s="180">
        <f t="shared" si="34"/>
        <v>20.772649067204387</v>
      </c>
      <c r="BN151" s="180">
        <f t="shared" si="35"/>
        <v>75.679512259469831</v>
      </c>
      <c r="BO151" s="180">
        <f t="shared" si="36"/>
        <v>588.45942257419881</v>
      </c>
      <c r="BP151" s="180">
        <f t="shared" si="37"/>
        <v>133.97651293750872</v>
      </c>
      <c r="BQ151" s="180">
        <f t="shared" si="38"/>
        <v>0</v>
      </c>
      <c r="BR151" s="180">
        <f t="shared" si="39"/>
        <v>0</v>
      </c>
      <c r="BS151" s="180">
        <f t="shared" si="40"/>
        <v>0</v>
      </c>
      <c r="BT151" s="180">
        <f t="shared" si="41"/>
        <v>0</v>
      </c>
      <c r="BV151" s="214">
        <f t="shared" si="68"/>
        <v>42696</v>
      </c>
      <c r="BW151" s="175" t="str">
        <f t="shared" si="69"/>
        <v>Nov</v>
      </c>
      <c r="BX151" s="175">
        <f t="shared" si="70"/>
        <v>2016</v>
      </c>
      <c r="BY151" s="176">
        <f t="shared" si="84"/>
        <v>250.50676335666807</v>
      </c>
      <c r="BZ151" s="176">
        <f t="shared" si="85"/>
        <v>277.44803980701676</v>
      </c>
      <c r="CA151" s="176">
        <f t="shared" si="86"/>
        <v>121.98572100038641</v>
      </c>
      <c r="CB151" s="176">
        <f t="shared" si="87"/>
        <v>35.486134970143169</v>
      </c>
      <c r="CC151" s="176">
        <f t="shared" si="88"/>
        <v>555.62637121835235</v>
      </c>
      <c r="CD151" s="176">
        <f t="shared" si="89"/>
        <v>0</v>
      </c>
      <c r="CE151" s="176">
        <f t="shared" si="90"/>
        <v>0</v>
      </c>
      <c r="CF151" s="176">
        <f t="shared" si="91"/>
        <v>3430.3790677256939</v>
      </c>
      <c r="CG151" s="176">
        <f t="shared" si="92"/>
        <v>2446.5133923270282</v>
      </c>
      <c r="CH151" s="176">
        <f t="shared" si="93"/>
        <v>0</v>
      </c>
      <c r="CI151" s="176">
        <f t="shared" si="94"/>
        <v>88.413350469861129</v>
      </c>
      <c r="CJ151" s="176">
        <f t="shared" si="95"/>
        <v>157.69835124974426</v>
      </c>
      <c r="CK151" s="176">
        <f t="shared" si="96"/>
        <v>20.772649067204394</v>
      </c>
      <c r="CL151" s="176">
        <f t="shared" si="97"/>
        <v>75.679512259469831</v>
      </c>
      <c r="CM151" s="176">
        <f t="shared" si="98"/>
        <v>588.45942257419881</v>
      </c>
      <c r="CN151" s="176">
        <f t="shared" si="99"/>
        <v>133.97651293750874</v>
      </c>
      <c r="CO151" s="176">
        <f t="shared" si="100"/>
        <v>0</v>
      </c>
      <c r="CP151" s="176">
        <f t="shared" si="101"/>
        <v>0</v>
      </c>
      <c r="CQ151" s="176">
        <f t="shared" si="102"/>
        <v>0</v>
      </c>
      <c r="CR151" s="215">
        <f t="shared" si="103"/>
        <v>0</v>
      </c>
    </row>
    <row r="152" spans="2:96" outlineLevel="1" x14ac:dyDescent="0.25">
      <c r="B152" s="197">
        <f t="shared" si="62"/>
        <v>42697</v>
      </c>
      <c r="C152" s="108">
        <f t="shared" si="72"/>
        <v>2016</v>
      </c>
      <c r="D152" s="109" t="str">
        <f t="shared" si="73"/>
        <v>Nov</v>
      </c>
      <c r="E152" s="109">
        <f t="shared" si="74"/>
        <v>4</v>
      </c>
      <c r="F152" s="109">
        <f t="shared" si="65"/>
        <v>48</v>
      </c>
      <c r="G152" s="110">
        <f t="shared" si="71"/>
        <v>42697</v>
      </c>
      <c r="H152" s="109" t="str">
        <f t="shared" si="75"/>
        <v>Wed</v>
      </c>
      <c r="I152" s="139">
        <f>IFERROR(IF($I$69="DOW",IF($E152=5,(((SUMPRODUCT(($H$72:$H$95=$D152)*($G$72:$G$95=$C152)*(I$72:I$95))*(SUMPRODUCT(($H$15:$H$21=$H152)*(I$15:I$21)))))),(((SUMPRODUCT(($H$72:$H$95=$D152)*($G$72:$G$95=$C152)*(I$72:I$95)))-(SUMIFS(I$99:I$426,$C$99:$C$426,$C152,$D$99:$D$426,$D152,$E$99:$E$426,5)))*SUMPRODUCT(($H$9:$H$12=$E152)*(I$9:I$12)))*SUMPRODUCT(($H$24:$H$30=$H152)*(I$24:I$30))),VLOOKUP($E152&amp;$H152,$H$33:I$67,I$70,0)/SUM(I$33:I$60,IF(DAY(EOMONTH($G152,0))&lt;29,0,VLOOKUP(5&amp;TEXT(DATE(YEAR($G152),MONTH($G152),29),"ddd"),$H$33:I$67,I$70,0)),IF(DAY(EOMONTH($G152,0))&lt;30,0,VLOOKUP(5&amp;TEXT(DATE(YEAR($G152),MONTH($G152),30),"ddd"),$H$33:I$67,I$70,0)),IF(DAY(EOMONTH($G152,0))&lt;31,0,VLOOKUP(5&amp;TEXT(DATE(YEAR($G152),MONTH($G152),31),"ddd"),$H$33:I$67,I$70,0)))*SUMPRODUCT(($H$72:$H$95=$D152)*($G$72:$G$95=$C152)*(I$72:I$95))),"")</f>
        <v>237.06195776593196</v>
      </c>
      <c r="J152" s="139">
        <f>IFERROR(IF($I$69="DOW",IF($E152=5,(((SUMPRODUCT(($H$72:$H$95=$D152)*($G$72:$G$95=$C152)*(J$72:J$95))*(SUMPRODUCT(($H$15:$H$21=$H152)*(J$15:J$21)))))),(((SUMPRODUCT(($H$72:$H$95=$D152)*($G$72:$G$95=$C152)*(J$72:J$95)))-(SUMIFS(J$99:J$426,$C$99:$C$426,$C152,$D$99:$D$426,$D152,$E$99:$E$426,5)))*SUMPRODUCT(($H$9:$H$12=$E152)*(J$9:J$12)))*SUMPRODUCT(($H$24:$H$30=$H152)*(J$24:J$30))),VLOOKUP($E152&amp;$H152,$H$33:J$67,J$70,0)/SUM(J$33:J$60,IF(DAY(EOMONTH($G152,0))&lt;29,0,VLOOKUP(5&amp;TEXT(DATE(YEAR($G152),MONTH($G152),29),"ddd"),$H$33:J$67,J$70,0)),IF(DAY(EOMONTH($G152,0))&lt;30,0,VLOOKUP(5&amp;TEXT(DATE(YEAR($G152),MONTH($G152),30),"ddd"),$H$33:J$67,J$70,0)),IF(DAY(EOMONTH($G152,0))&lt;31,0,VLOOKUP(5&amp;TEXT(DATE(YEAR($G152),MONTH($G152),31),"ddd"),$H$33:J$67,J$70,0)))*SUMPRODUCT(($H$72:$H$95=$D152)*($G$72:$G$95=$C152)*(J$72:J$95))),"")</f>
        <v>262.25704741839479</v>
      </c>
      <c r="K152" s="139">
        <f>IFERROR(IF($I$69="DOW",IF($E152=5,(((SUMPRODUCT(($H$72:$H$95=$D152)*($G$72:$G$95=$C152)*(K$72:K$95))*(SUMPRODUCT(($H$15:$H$21=$H152)*(K$15:K$21)))))),(((SUMPRODUCT(($H$72:$H$95=$D152)*($G$72:$G$95=$C152)*(K$72:K$95)))-(SUMIFS(K$99:K$426,$C$99:$C$426,$C152,$D$99:$D$426,$D152,$E$99:$E$426,5)))*SUMPRODUCT(($H$9:$H$12=$E152)*(K$9:K$12)))*SUMPRODUCT(($H$24:$H$30=$H152)*(K$24:K$30))),VLOOKUP($E152&amp;$H152,$H$33:K$67,K$70,0)/SUM(K$33:K$60,IF(DAY(EOMONTH($G152,0))&lt;29,0,VLOOKUP(5&amp;TEXT(DATE(YEAR($G152),MONTH($G152),29),"ddd"),$H$33:K$67,K$70,0)),IF(DAY(EOMONTH($G152,0))&lt;30,0,VLOOKUP(5&amp;TEXT(DATE(YEAR($G152),MONTH($G152),30),"ddd"),$H$33:K$67,K$70,0)),IF(DAY(EOMONTH($G152,0))&lt;31,0,VLOOKUP(5&amp;TEXT(DATE(YEAR($G152),MONTH($G152),31),"ddd"),$H$33:K$67,K$70,0)))*SUMPRODUCT(($H$72:$H$95=$D152)*($G$72:$G$95=$C152)*(K$72:K$95))),"")</f>
        <v>135.53988643781651</v>
      </c>
      <c r="L152" s="139">
        <f>IFERROR(IF($I$69="DOW",IF($E152=5,(((SUMPRODUCT(($H$72:$H$95=$D152)*($G$72:$G$95=$C152)*(L$72:L$95))*(SUMPRODUCT(($H$15:$H$21=$H152)*(L$15:L$21)))))),(((SUMPRODUCT(($H$72:$H$95=$D152)*($G$72:$G$95=$C152)*(L$72:L$95)))-(SUMIFS(L$99:L$426,$C$99:$C$426,$C152,$D$99:$D$426,$D152,$E$99:$E$426,5)))*SUMPRODUCT(($H$9:$H$12=$E152)*(L$9:L$12)))*SUMPRODUCT(($H$24:$H$30=$H152)*(L$24:L$30))),VLOOKUP($E152&amp;$H152,$H$33:L$67,L$70,0)/SUM(L$33:L$60,IF(DAY(EOMONTH($G152,0))&lt;29,0,VLOOKUP(5&amp;TEXT(DATE(YEAR($G152),MONTH($G152),29),"ddd"),$H$33:L$67,L$70,0)),IF(DAY(EOMONTH($G152,0))&lt;30,0,VLOOKUP(5&amp;TEXT(DATE(YEAR($G152),MONTH($G152),30),"ddd"),$H$33:L$67,L$70,0)),IF(DAY(EOMONTH($G152,0))&lt;31,0,VLOOKUP(5&amp;TEXT(DATE(YEAR($G152),MONTH($G152),31),"ddd"),$H$33:L$67,L$70,0)))*SUMPRODUCT(($H$72:$H$95=$D152)*($G$72:$G$95=$C152)*(L$72:L$95))),"")</f>
        <v>29.843547365481367</v>
      </c>
      <c r="M152" s="139">
        <f>IFERROR(IF($I$69="DOW",IF($E152=5,(((SUMPRODUCT(($H$72:$H$95=$D152)*($G$72:$G$95=$C152)*(M$72:M$95))*(SUMPRODUCT(($H$15:$H$21=$H152)*(M$15:M$21)))))),(((SUMPRODUCT(($H$72:$H$95=$D152)*($G$72:$G$95=$C152)*(M$72:M$95)))-(SUMIFS(M$99:M$426,$C$99:$C$426,$C152,$D$99:$D$426,$D152,$E$99:$E$426,5)))*SUMPRODUCT(($H$9:$H$12=$E152)*(M$9:M$12)))*SUMPRODUCT(($H$24:$H$30=$H152)*(M$24:M$30))),VLOOKUP($E152&amp;$H152,$H$33:M$67,M$70,0)/SUM(M$33:M$60,IF(DAY(EOMONTH($G152,0))&lt;29,0,VLOOKUP(5&amp;TEXT(DATE(YEAR($G152),MONTH($G152),29),"ddd"),$H$33:M$67,M$70,0)),IF(DAY(EOMONTH($G152,0))&lt;30,0,VLOOKUP(5&amp;TEXT(DATE(YEAR($G152),MONTH($G152),30),"ddd"),$H$33:M$67,M$70,0)),IF(DAY(EOMONTH($G152,0))&lt;31,0,VLOOKUP(5&amp;TEXT(DATE(YEAR($G152),MONTH($G152),31),"ddd"),$H$33:M$67,M$70,0)))*SUMPRODUCT(($H$72:$H$95=$D152)*($G$72:$G$95=$C152)*(M$72:M$95))),"")</f>
        <v>504.26603512540606</v>
      </c>
      <c r="N152" s="139">
        <f>IFERROR(IF($I$69="DOW",IF($E152=5,(((SUMPRODUCT(($H$72:$H$95=$D152)*($G$72:$G$95=$C152)*(N$72:N$95))*(SUMPRODUCT(($H$15:$H$21=$H152)*(N$15:N$21)))))),(((SUMPRODUCT(($H$72:$H$95=$D152)*($G$72:$G$95=$C152)*(N$72:N$95)))-(SUMIFS(N$99:N$426,$C$99:$C$426,$C152,$D$99:$D$426,$D152,$E$99:$E$426,5)))*SUMPRODUCT(($H$9:$H$12=$E152)*(N$9:N$12)))*SUMPRODUCT(($H$24:$H$30=$H152)*(N$24:N$30))),VLOOKUP($E152&amp;$H152,$H$33:N$67,N$70,0)/SUM(N$33:N$60,IF(DAY(EOMONTH($G152,0))&lt;29,0,VLOOKUP(5&amp;TEXT(DATE(YEAR($G152),MONTH($G152),29),"ddd"),$H$33:N$67,N$70,0)),IF(DAY(EOMONTH($G152,0))&lt;30,0,VLOOKUP(5&amp;TEXT(DATE(YEAR($G152),MONTH($G152),30),"ddd"),$H$33:N$67,N$70,0)),IF(DAY(EOMONTH($G152,0))&lt;31,0,VLOOKUP(5&amp;TEXT(DATE(YEAR($G152),MONTH($G152),31),"ddd"),$H$33:N$67,N$70,0)))*SUMPRODUCT(($H$72:$H$95=$D152)*($G$72:$G$95=$C152)*(N$72:N$95))),"")</f>
        <v>0</v>
      </c>
      <c r="O152" s="139">
        <f>IFERROR(IF($I$69="DOW",IF($E152=5,(((SUMPRODUCT(($H$72:$H$95=$D152)*($G$72:$G$95=$C152)*(O$72:O$95))*(SUMPRODUCT(($H$15:$H$21=$H152)*(O$15:O$21)))))),(((SUMPRODUCT(($H$72:$H$95=$D152)*($G$72:$G$95=$C152)*(O$72:O$95)))-(SUMIFS(O$99:O$426,$C$99:$C$426,$C152,$D$99:$D$426,$D152,$E$99:$E$426,5)))*SUMPRODUCT(($H$9:$H$12=$E152)*(O$9:O$12)))*SUMPRODUCT(($H$24:$H$30=$H152)*(O$24:O$30))),VLOOKUP($E152&amp;$H152,$H$33:O$67,O$70,0)/SUM(O$33:O$60,IF(DAY(EOMONTH($G152,0))&lt;29,0,VLOOKUP(5&amp;TEXT(DATE(YEAR($G152),MONTH($G152),29),"ddd"),$H$33:O$67,O$70,0)),IF(DAY(EOMONTH($G152,0))&lt;30,0,VLOOKUP(5&amp;TEXT(DATE(YEAR($G152),MONTH($G152),30),"ddd"),$H$33:O$67,O$70,0)),IF(DAY(EOMONTH($G152,0))&lt;31,0,VLOOKUP(5&amp;TEXT(DATE(YEAR($G152),MONTH($G152),31),"ddd"),$H$33:O$67,O$70,0)))*SUMPRODUCT(($H$72:$H$95=$D152)*($G$72:$G$95=$C152)*(O$72:O$95))),"")</f>
        <v>0</v>
      </c>
      <c r="P152" s="139">
        <f>IFERROR(IF($I$69="DOW",IF($E152=5,(((SUMPRODUCT(($H$72:$H$95=$D152)*($G$72:$G$95=$C152)*(P$72:P$95))*(SUMPRODUCT(($H$15:$H$21=$H152)*(P$15:P$21)))))),(((SUMPRODUCT(($H$72:$H$95=$D152)*($G$72:$G$95=$C152)*(P$72:P$95)))-(SUMIFS(P$99:P$426,$C$99:$C$426,$C152,$D$99:$D$426,$D152,$E$99:$E$426,5)))*SUMPRODUCT(($H$9:$H$12=$E152)*(P$9:P$12)))*SUMPRODUCT(($H$24:$H$30=$H152)*(P$24:P$30))),VLOOKUP($E152&amp;$H152,$H$33:P$67,P$70,0)/SUM(P$33:P$60,IF(DAY(EOMONTH($G152,0))&lt;29,0,VLOOKUP(5&amp;TEXT(DATE(YEAR($G152),MONTH($G152),29),"ddd"),$H$33:P$67,P$70,0)),IF(DAY(EOMONTH($G152,0))&lt;30,0,VLOOKUP(5&amp;TEXT(DATE(YEAR($G152),MONTH($G152),30),"ddd"),$H$33:P$67,P$70,0)),IF(DAY(EOMONTH($G152,0))&lt;31,0,VLOOKUP(5&amp;TEXT(DATE(YEAR($G152),MONTH($G152),31),"ddd"),$H$33:P$67,P$70,0)))*SUMPRODUCT(($H$72:$H$95=$D152)*($G$72:$G$95=$C152)*(P$72:P$95))),"")</f>
        <v>3245.5828562541969</v>
      </c>
      <c r="Q152" s="139">
        <f>IFERROR(IF($I$69="DOW",IF($E152=5,(((SUMPRODUCT(($H$72:$H$95=$D152)*($G$72:$G$95=$C152)*(Q$72:Q$95))*(SUMPRODUCT(($H$15:$H$21=$H152)*(Q$15:Q$21)))))),(((SUMPRODUCT(($H$72:$H$95=$D152)*($G$72:$G$95=$C152)*(Q$72:Q$95)))-(SUMIFS(Q$99:Q$426,$C$99:$C$426,$C152,$D$99:$D$426,$D152,$E$99:$E$426,5)))*SUMPRODUCT(($H$9:$H$12=$E152)*(Q$9:Q$12)))*SUMPRODUCT(($H$24:$H$30=$H152)*(Q$24:Q$30))),VLOOKUP($E152&amp;$H152,$H$33:Q$67,Q$70,0)/SUM(Q$33:Q$60,IF(DAY(EOMONTH($G152,0))&lt;29,0,VLOOKUP(5&amp;TEXT(DATE(YEAR($G152),MONTH($G152),29),"ddd"),$H$33:Q$67,Q$70,0)),IF(DAY(EOMONTH($G152,0))&lt;30,0,VLOOKUP(5&amp;TEXT(DATE(YEAR($G152),MONTH($G152),30),"ddd"),$H$33:Q$67,Q$70,0)),IF(DAY(EOMONTH($G152,0))&lt;31,0,VLOOKUP(5&amp;TEXT(DATE(YEAR($G152),MONTH($G152),31),"ddd"),$H$33:Q$67,Q$70,0)))*SUMPRODUCT(($H$72:$H$95=$D152)*($G$72:$G$95=$C152)*(Q$72:Q$95))),"")</f>
        <v>2462.1782766793494</v>
      </c>
      <c r="R152" s="139">
        <f>IFERROR(IF($I$69="DOW",IF($E152=5,(((SUMPRODUCT(($H$72:$H$95=$D152)*($G$72:$G$95=$C152)*(R$72:R$95))*(SUMPRODUCT(($H$15:$H$21=$H152)*(R$15:R$21)))))),(((SUMPRODUCT(($H$72:$H$95=$D152)*($G$72:$G$95=$C152)*(R$72:R$95)))-(SUMIFS(R$99:R$426,$C$99:$C$426,$C152,$D$99:$D$426,$D152,$E$99:$E$426,5)))*SUMPRODUCT(($H$9:$H$12=$E152)*(R$9:R$12)))*SUMPRODUCT(($H$24:$H$30=$H152)*(R$24:R$30))),VLOOKUP($E152&amp;$H152,$H$33:R$67,R$70,0)/SUM(R$33:R$60,IF(DAY(EOMONTH($G152,0))&lt;29,0,VLOOKUP(5&amp;TEXT(DATE(YEAR($G152),MONTH($G152),29),"ddd"),$H$33:R$67,R$70,0)),IF(DAY(EOMONTH($G152,0))&lt;30,0,VLOOKUP(5&amp;TEXT(DATE(YEAR($G152),MONTH($G152),30),"ddd"),$H$33:R$67,R$70,0)),IF(DAY(EOMONTH($G152,0))&lt;31,0,VLOOKUP(5&amp;TEXT(DATE(YEAR($G152),MONTH($G152),31),"ddd"),$H$33:R$67,R$70,0)))*SUMPRODUCT(($H$72:$H$95=$D152)*($G$72:$G$95=$C152)*(R$72:R$95))),"")</f>
        <v>0</v>
      </c>
      <c r="S152" s="139">
        <f>IFERROR(IF($I$69="DOW",IF($E152=5,(((SUMPRODUCT(($H$72:$H$95=$D152)*($G$72:$G$95=$C152)*(S$72:S$95))*(SUMPRODUCT(($H$15:$H$21=$H152)*(S$15:S$21)))))),(((SUMPRODUCT(($H$72:$H$95=$D152)*($G$72:$G$95=$C152)*(S$72:S$95)))-(SUMIFS(S$99:S$426,$C$99:$C$426,$C152,$D$99:$D$426,$D152,$E$99:$E$426,5)))*SUMPRODUCT(($H$9:$H$12=$E152)*(S$9:S$12)))*SUMPRODUCT(($H$24:$H$30=$H152)*(S$24:S$30))),VLOOKUP($E152&amp;$H152,$H$33:S$67,S$70,0)/SUM(S$33:S$60,IF(DAY(EOMONTH($G152,0))&lt;29,0,VLOOKUP(5&amp;TEXT(DATE(YEAR($G152),MONTH($G152),29),"ddd"),$H$33:S$67,S$70,0)),IF(DAY(EOMONTH($G152,0))&lt;30,0,VLOOKUP(5&amp;TEXT(DATE(YEAR($G152),MONTH($G152),30),"ddd"),$H$33:S$67,S$70,0)),IF(DAY(EOMONTH($G152,0))&lt;31,0,VLOOKUP(5&amp;TEXT(DATE(YEAR($G152),MONTH($G152),31),"ddd"),$H$33:S$67,S$70,0)))*SUMPRODUCT(($H$72:$H$95=$D152)*($G$72:$G$95=$C152)*(S$72:S$95))),"")</f>
        <v>89.516640260548627</v>
      </c>
      <c r="T152" s="139">
        <f>IFERROR(IF($I$69="DOW",IF($E152=5,(((SUMPRODUCT(($H$72:$H$95=$D152)*($G$72:$G$95=$C152)*(T$72:T$95))*(SUMPRODUCT(($H$15:$H$21=$H152)*(T$15:T$21)))))),(((SUMPRODUCT(($H$72:$H$95=$D152)*($G$72:$G$95=$C152)*(T$72:T$95)))-(SUMIFS(T$99:T$426,$C$99:$C$426,$C152,$D$99:$D$426,$D152,$E$99:$E$426,5)))*SUMPRODUCT(($H$9:$H$12=$E152)*(T$9:T$12)))*SUMPRODUCT(($H$24:$H$30=$H152)*(T$24:T$30))),VLOOKUP($E152&amp;$H152,$H$33:T$67,T$70,0)/SUM(T$33:T$60,IF(DAY(EOMONTH($G152,0))&lt;29,0,VLOOKUP(5&amp;TEXT(DATE(YEAR($G152),MONTH($G152),29),"ddd"),$H$33:T$67,T$70,0)),IF(DAY(EOMONTH($G152,0))&lt;30,0,VLOOKUP(5&amp;TEXT(DATE(YEAR($G152),MONTH($G152),30),"ddd"),$H$33:T$67,T$70,0)),IF(DAY(EOMONTH($G152,0))&lt;31,0,VLOOKUP(5&amp;TEXT(DATE(YEAR($G152),MONTH($G152),31),"ddd"),$H$33:T$67,T$70,0)))*SUMPRODUCT(($H$72:$H$95=$D152)*($G$72:$G$95=$C152)*(T$72:T$95))),"")</f>
        <v>151.00553605107658</v>
      </c>
      <c r="U152" s="139">
        <f>IFERROR(IF($I$69="DOW",IF($E152=5,(((SUMPRODUCT(($H$72:$H$95=$D152)*($G$72:$G$95=$C152)*(U$72:U$95))*(SUMPRODUCT(($H$15:$H$21=$H152)*(U$15:U$21)))))),(((SUMPRODUCT(($H$72:$H$95=$D152)*($G$72:$G$95=$C152)*(U$72:U$95)))-(SUMIFS(U$99:U$426,$C$99:$C$426,$C152,$D$99:$D$426,$D152,$E$99:$E$426,5)))*SUMPRODUCT(($H$9:$H$12=$E152)*(U$9:U$12)))*SUMPRODUCT(($H$24:$H$30=$H152)*(U$24:U$30))),VLOOKUP($E152&amp;$H152,$H$33:U$67,U$70,0)/SUM(U$33:U$60,IF(DAY(EOMONTH($G152,0))&lt;29,0,VLOOKUP(5&amp;TEXT(DATE(YEAR($G152),MONTH($G152),29),"ddd"),$H$33:U$67,U$70,0)),IF(DAY(EOMONTH($G152,0))&lt;30,0,VLOOKUP(5&amp;TEXT(DATE(YEAR($G152),MONTH($G152),30),"ddd"),$H$33:U$67,U$70,0)),IF(DAY(EOMONTH($G152,0))&lt;31,0,VLOOKUP(5&amp;TEXT(DATE(YEAR($G152),MONTH($G152),31),"ddd"),$H$33:U$67,U$70,0)))*SUMPRODUCT(($H$72:$H$95=$D152)*($G$72:$G$95=$C152)*(U$72:U$95))),"")</f>
        <v>27.127934256617596</v>
      </c>
      <c r="V152" s="139">
        <f>IFERROR(IF($I$69="DOW",IF($E152=5,(((SUMPRODUCT(($H$72:$H$95=$D152)*($G$72:$G$95=$C152)*(V$72:V$95))*(SUMPRODUCT(($H$15:$H$21=$H152)*(V$15:V$21)))))),(((SUMPRODUCT(($H$72:$H$95=$D152)*($G$72:$G$95=$C152)*(V$72:V$95)))-(SUMIFS(V$99:V$426,$C$99:$C$426,$C152,$D$99:$D$426,$D152,$E$99:$E$426,5)))*SUMPRODUCT(($H$9:$H$12=$E152)*(V$9:V$12)))*SUMPRODUCT(($H$24:$H$30=$H152)*(V$24:V$30))),VLOOKUP($E152&amp;$H152,$H$33:V$67,V$70,0)/SUM(V$33:V$60,IF(DAY(EOMONTH($G152,0))&lt;29,0,VLOOKUP(5&amp;TEXT(DATE(YEAR($G152),MONTH($G152),29),"ddd"),$H$33:V$67,V$70,0)),IF(DAY(EOMONTH($G152,0))&lt;30,0,VLOOKUP(5&amp;TEXT(DATE(YEAR($G152),MONTH($G152),30),"ddd"),$H$33:V$67,V$70,0)),IF(DAY(EOMONTH($G152,0))&lt;31,0,VLOOKUP(5&amp;TEXT(DATE(YEAR($G152),MONTH($G152),31),"ddd"),$H$33:V$67,V$70,0)))*SUMPRODUCT(($H$72:$H$95=$D152)*($G$72:$G$95=$C152)*(V$72:V$95))),"")</f>
        <v>75.259373433773476</v>
      </c>
      <c r="W152" s="139">
        <f>IFERROR(IF($I$69="DOW",IF($E152=5,(((SUMPRODUCT(($H$72:$H$95=$D152)*($G$72:$G$95=$C152)*(W$72:W$95))*(SUMPRODUCT(($H$15:$H$21=$H152)*(W$15:W$21)))))),(((SUMPRODUCT(($H$72:$H$95=$D152)*($G$72:$G$95=$C152)*(W$72:W$95)))-(SUMIFS(W$99:W$426,$C$99:$C$426,$C152,$D$99:$D$426,$D152,$E$99:$E$426,5)))*SUMPRODUCT(($H$9:$H$12=$E152)*(W$9:W$12)))*SUMPRODUCT(($H$24:$H$30=$H152)*(W$24:W$30))),VLOOKUP($E152&amp;$H152,$H$33:W$67,W$70,0)/SUM(W$33:W$60,IF(DAY(EOMONTH($G152,0))&lt;29,0,VLOOKUP(5&amp;TEXT(DATE(YEAR($G152),MONTH($G152),29),"ddd"),$H$33:W$67,W$70,0)),IF(DAY(EOMONTH($G152,0))&lt;30,0,VLOOKUP(5&amp;TEXT(DATE(YEAR($G152),MONTH($G152),30),"ddd"),$H$33:W$67,W$70,0)),IF(DAY(EOMONTH($G152,0))&lt;31,0,VLOOKUP(5&amp;TEXT(DATE(YEAR($G152),MONTH($G152),31),"ddd"),$H$33:W$67,W$70,0)))*SUMPRODUCT(($H$72:$H$95=$D152)*($G$72:$G$95=$C152)*(W$72:W$95))),"")</f>
        <v>576.35838866910683</v>
      </c>
      <c r="X152" s="139">
        <f>IFERROR(IF($I$69="DOW",IF($E152=5,(((SUMPRODUCT(($H$72:$H$95=$D152)*($G$72:$G$95=$C152)*(X$72:X$95))*(SUMPRODUCT(($H$15:$H$21=$H152)*(X$15:X$21)))))),(((SUMPRODUCT(($H$72:$H$95=$D152)*($G$72:$G$95=$C152)*(X$72:X$95)))-(SUMIFS(X$99:X$426,$C$99:$C$426,$C152,$D$99:$D$426,$D152,$E$99:$E$426,5)))*SUMPRODUCT(($H$9:$H$12=$E152)*(X$9:X$12)))*SUMPRODUCT(($H$24:$H$30=$H152)*(X$24:X$30))),VLOOKUP($E152&amp;$H152,$H$33:X$67,X$70,0)/SUM(X$33:X$60,IF(DAY(EOMONTH($G152,0))&lt;29,0,VLOOKUP(5&amp;TEXT(DATE(YEAR($G152),MONTH($G152),29),"ddd"),$H$33:X$67,X$70,0)),IF(DAY(EOMONTH($G152,0))&lt;30,0,VLOOKUP(5&amp;TEXT(DATE(YEAR($G152),MONTH($G152),30),"ddd"),$H$33:X$67,X$70,0)),IF(DAY(EOMONTH($G152,0))&lt;31,0,VLOOKUP(5&amp;TEXT(DATE(YEAR($G152),MONTH($G152),31),"ddd"),$H$33:X$67,X$70,0)))*SUMPRODUCT(($H$72:$H$95=$D152)*($G$72:$G$95=$C152)*(X$72:X$95))),"")</f>
        <v>132.58719932678108</v>
      </c>
      <c r="Y152" s="139" t="str">
        <f>IFERROR(IF($I$69="DOW",IF($E152=5,(((SUMPRODUCT(($H$72:$H$95=$D152)*($G$72:$G$95=$C152)*(Y$72:Y$95))*(SUMPRODUCT(($H$15:$H$21=$H152)*(Y$15:Y$21)))))),(((SUMPRODUCT(($H$72:$H$95=$D152)*($G$72:$G$95=$C152)*(Y$72:Y$95)))-(SUMIFS(Y$99:Y$426,$C$99:$C$426,$C152,$D$99:$D$426,$D152,$E$99:$E$426,5)))*SUMPRODUCT(($H$9:$H$12=$E152)*(Y$9:Y$12)))*SUMPRODUCT(($H$24:$H$30=$H152)*(Y$24:Y$30))),VLOOKUP($E152&amp;$H152,$H$33:Y$67,Y$70,0)/SUM(Y$33:Y$60,IF(DAY(EOMONTH($G152,0))&lt;29,0,VLOOKUP(5&amp;TEXT(DATE(YEAR($G152),MONTH($G152),29),"ddd"),$H$33:Y$67,Y$70,0)),IF(DAY(EOMONTH($G152,0))&lt;30,0,VLOOKUP(5&amp;TEXT(DATE(YEAR($G152),MONTH($G152),30),"ddd"),$H$33:Y$67,Y$70,0)),IF(DAY(EOMONTH($G152,0))&lt;31,0,VLOOKUP(5&amp;TEXT(DATE(YEAR($G152),MONTH($G152),31),"ddd"),$H$33:Y$67,Y$70,0)))*SUMPRODUCT(($H$72:$H$95=$D152)*($G$72:$G$95=$C152)*(Y$72:Y$95))),"")</f>
        <v/>
      </c>
      <c r="Z152" s="139" t="str">
        <f>IFERROR(IF($I$69="DOW",IF($E152=5,(((SUMPRODUCT(($H$72:$H$95=$D152)*($G$72:$G$95=$C152)*(Z$72:Z$95))*(SUMPRODUCT(($H$15:$H$21=$H152)*(Z$15:Z$21)))))),(((SUMPRODUCT(($H$72:$H$95=$D152)*($G$72:$G$95=$C152)*(Z$72:Z$95)))-(SUMIFS(Z$99:Z$426,$C$99:$C$426,$C152,$D$99:$D$426,$D152,$E$99:$E$426,5)))*SUMPRODUCT(($H$9:$H$12=$E152)*(Z$9:Z$12)))*SUMPRODUCT(($H$24:$H$30=$H152)*(Z$24:Z$30))),VLOOKUP($E152&amp;$H152,$H$33:Z$67,Z$70,0)/SUM(Z$33:Z$60,IF(DAY(EOMONTH($G152,0))&lt;29,0,VLOOKUP(5&amp;TEXT(DATE(YEAR($G152),MONTH($G152),29),"ddd"),$H$33:Z$67,Z$70,0)),IF(DAY(EOMONTH($G152,0))&lt;30,0,VLOOKUP(5&amp;TEXT(DATE(YEAR($G152),MONTH($G152),30),"ddd"),$H$33:Z$67,Z$70,0)),IF(DAY(EOMONTH($G152,0))&lt;31,0,VLOOKUP(5&amp;TEXT(DATE(YEAR($G152),MONTH($G152),31),"ddd"),$H$33:Z$67,Z$70,0)))*SUMPRODUCT(($H$72:$H$95=$D152)*($G$72:$G$95=$C152)*(Z$72:Z$95))),"")</f>
        <v/>
      </c>
      <c r="AA152" s="139" t="str">
        <f>IFERROR(IF($I$69="DOW",IF($E152=5,(((SUMPRODUCT(($H$72:$H$95=$D152)*($G$72:$G$95=$C152)*(AA$72:AA$95))*(SUMPRODUCT(($H$15:$H$21=$H152)*(AA$15:AA$21)))))),(((SUMPRODUCT(($H$72:$H$95=$D152)*($G$72:$G$95=$C152)*(AA$72:AA$95)))-(SUMIFS(AA$99:AA$426,$C$99:$C$426,$C152,$D$99:$D$426,$D152,$E$99:$E$426,5)))*SUMPRODUCT(($H$9:$H$12=$E152)*(AA$9:AA$12)))*SUMPRODUCT(($H$24:$H$30=$H152)*(AA$24:AA$30))),VLOOKUP($E152&amp;$H152,$H$33:AA$67,AA$70,0)/SUM(AA$33:AA$60,IF(DAY(EOMONTH($G152,0))&lt;29,0,VLOOKUP(5&amp;TEXT(DATE(YEAR($G152),MONTH($G152),29),"ddd"),$H$33:AA$67,AA$70,0)),IF(DAY(EOMONTH($G152,0))&lt;30,0,VLOOKUP(5&amp;TEXT(DATE(YEAR($G152),MONTH($G152),30),"ddd"),$H$33:AA$67,AA$70,0)),IF(DAY(EOMONTH($G152,0))&lt;31,0,VLOOKUP(5&amp;TEXT(DATE(YEAR($G152),MONTH($G152),31),"ddd"),$H$33:AA$67,AA$70,0)))*SUMPRODUCT(($H$72:$H$95=$D152)*($G$72:$G$95=$C152)*(AA$72:AA$95))),"")</f>
        <v/>
      </c>
      <c r="AB152" s="139" t="str">
        <f>IFERROR(IF($I$69="DOW",IF($E152=5,(((SUMPRODUCT(($H$72:$H$95=$D152)*($G$72:$G$95=$C152)*(AB$72:AB$95))*(SUMPRODUCT(($H$15:$H$21=$H152)*(AB$15:AB$21)))))),(((SUMPRODUCT(($H$72:$H$95=$D152)*($G$72:$G$95=$C152)*(AB$72:AB$95)))-(SUMIFS(AB$99:AB$426,$C$99:$C$426,$C152,$D$99:$D$426,$D152,$E$99:$E$426,5)))*SUMPRODUCT(($H$9:$H$12=$E152)*(AB$9:AB$12)))*SUMPRODUCT(($H$24:$H$30=$H152)*(AB$24:AB$30))),VLOOKUP($E152&amp;$H152,$H$33:AB$67,AB$70,0)/SUM(AB$33:AB$60,IF(DAY(EOMONTH($G152,0))&lt;29,0,VLOOKUP(5&amp;TEXT(DATE(YEAR($G152),MONTH($G152),29),"ddd"),$H$33:AB$67,AB$70,0)),IF(DAY(EOMONTH($G152,0))&lt;30,0,VLOOKUP(5&amp;TEXT(DATE(YEAR($G152),MONTH($G152),30),"ddd"),$H$33:AB$67,AB$70,0)),IF(DAY(EOMONTH($G152,0))&lt;31,0,VLOOKUP(5&amp;TEXT(DATE(YEAR($G152),MONTH($G152),31),"ddd"),$H$33:AB$67,AB$70,0)))*SUMPRODUCT(($H$72:$H$95=$D152)*($G$72:$G$95=$C152)*(AB$72:AB$95))),"")</f>
        <v/>
      </c>
      <c r="AC152" s="236"/>
      <c r="AE152" s="205"/>
      <c r="AF152" s="139"/>
      <c r="AG152" s="139"/>
      <c r="AH152" s="139"/>
      <c r="AI152" s="139"/>
      <c r="AJ152" s="139"/>
      <c r="AK152" s="139"/>
      <c r="AL152" s="139"/>
      <c r="AM152" s="139"/>
      <c r="AN152" s="139"/>
      <c r="AO152" s="139"/>
      <c r="AP152" s="139"/>
      <c r="AQ152" s="139"/>
      <c r="AR152" s="139"/>
      <c r="AS152" s="139"/>
      <c r="AT152" s="139"/>
      <c r="AU152" s="139"/>
      <c r="AV152" s="139"/>
      <c r="AW152" s="139"/>
      <c r="AX152" s="139"/>
      <c r="AY152" s="236"/>
      <c r="BA152" s="209">
        <f t="shared" si="76"/>
        <v>237.06195776593196</v>
      </c>
      <c r="BB152" s="180">
        <f t="shared" si="77"/>
        <v>262.25704741839479</v>
      </c>
      <c r="BC152" s="180">
        <f t="shared" si="78"/>
        <v>135.53988643781651</v>
      </c>
      <c r="BD152" s="180">
        <f t="shared" si="79"/>
        <v>29.843547365481367</v>
      </c>
      <c r="BE152" s="180">
        <f t="shared" si="80"/>
        <v>504.26603512540606</v>
      </c>
      <c r="BF152" s="180">
        <f t="shared" si="81"/>
        <v>0</v>
      </c>
      <c r="BG152" s="180">
        <f t="shared" si="82"/>
        <v>0</v>
      </c>
      <c r="BH152" s="180">
        <f t="shared" si="83"/>
        <v>3245.5828562541969</v>
      </c>
      <c r="BI152" s="180">
        <f t="shared" si="31"/>
        <v>2462.1782766793494</v>
      </c>
      <c r="BJ152" s="180">
        <f t="shared" si="67"/>
        <v>0</v>
      </c>
      <c r="BK152" s="180">
        <f t="shared" si="32"/>
        <v>89.516640260548627</v>
      </c>
      <c r="BL152" s="180">
        <f t="shared" si="33"/>
        <v>151.00553605107658</v>
      </c>
      <c r="BM152" s="180">
        <f t="shared" si="34"/>
        <v>27.127934256617596</v>
      </c>
      <c r="BN152" s="180">
        <f t="shared" si="35"/>
        <v>75.259373433773476</v>
      </c>
      <c r="BO152" s="180">
        <f t="shared" si="36"/>
        <v>576.35838866910683</v>
      </c>
      <c r="BP152" s="180">
        <f t="shared" si="37"/>
        <v>132.58719932678108</v>
      </c>
      <c r="BQ152" s="180">
        <f t="shared" si="38"/>
        <v>0</v>
      </c>
      <c r="BR152" s="180">
        <f t="shared" si="39"/>
        <v>0</v>
      </c>
      <c r="BS152" s="180">
        <f t="shared" si="40"/>
        <v>0</v>
      </c>
      <c r="BT152" s="180">
        <f t="shared" si="41"/>
        <v>0</v>
      </c>
      <c r="BV152" s="214">
        <f t="shared" si="68"/>
        <v>42697</v>
      </c>
      <c r="BW152" s="175" t="str">
        <f t="shared" si="69"/>
        <v>Nov</v>
      </c>
      <c r="BX152" s="175">
        <f t="shared" si="70"/>
        <v>2016</v>
      </c>
      <c r="BY152" s="176">
        <f t="shared" si="84"/>
        <v>237.06195776593196</v>
      </c>
      <c r="BZ152" s="176">
        <f t="shared" si="85"/>
        <v>262.25704741839468</v>
      </c>
      <c r="CA152" s="176">
        <f t="shared" si="86"/>
        <v>135.53988643781651</v>
      </c>
      <c r="CB152" s="176">
        <f t="shared" si="87"/>
        <v>29.84354736548136</v>
      </c>
      <c r="CC152" s="176">
        <f t="shared" si="88"/>
        <v>504.26603512540612</v>
      </c>
      <c r="CD152" s="176">
        <f t="shared" si="89"/>
        <v>0</v>
      </c>
      <c r="CE152" s="176">
        <f t="shared" si="90"/>
        <v>0</v>
      </c>
      <c r="CF152" s="176">
        <f t="shared" si="91"/>
        <v>3245.5828562541965</v>
      </c>
      <c r="CG152" s="176">
        <f t="shared" si="92"/>
        <v>2462.1782766793494</v>
      </c>
      <c r="CH152" s="176">
        <f t="shared" si="93"/>
        <v>0</v>
      </c>
      <c r="CI152" s="176">
        <f t="shared" si="94"/>
        <v>89.516640260548598</v>
      </c>
      <c r="CJ152" s="176">
        <f t="shared" si="95"/>
        <v>151.0055360510766</v>
      </c>
      <c r="CK152" s="176">
        <f t="shared" si="96"/>
        <v>27.127934256617603</v>
      </c>
      <c r="CL152" s="176">
        <f t="shared" si="97"/>
        <v>75.259373433773476</v>
      </c>
      <c r="CM152" s="176">
        <f t="shared" si="98"/>
        <v>576.35838866910694</v>
      </c>
      <c r="CN152" s="176">
        <f t="shared" si="99"/>
        <v>132.5871993267811</v>
      </c>
      <c r="CO152" s="176">
        <f t="shared" si="100"/>
        <v>0</v>
      </c>
      <c r="CP152" s="176">
        <f t="shared" si="101"/>
        <v>0</v>
      </c>
      <c r="CQ152" s="176">
        <f t="shared" si="102"/>
        <v>0</v>
      </c>
      <c r="CR152" s="215">
        <f t="shared" si="103"/>
        <v>0</v>
      </c>
    </row>
    <row r="153" spans="2:96" outlineLevel="1" x14ac:dyDescent="0.25">
      <c r="B153" s="197">
        <f t="shared" si="62"/>
        <v>42698</v>
      </c>
      <c r="C153" s="108">
        <f t="shared" si="72"/>
        <v>2016</v>
      </c>
      <c r="D153" s="109" t="str">
        <f t="shared" si="73"/>
        <v>Nov</v>
      </c>
      <c r="E153" s="109">
        <f t="shared" si="74"/>
        <v>4</v>
      </c>
      <c r="F153" s="109">
        <f t="shared" si="65"/>
        <v>48</v>
      </c>
      <c r="G153" s="110">
        <f t="shared" si="71"/>
        <v>42698</v>
      </c>
      <c r="H153" s="109" t="str">
        <f t="shared" si="75"/>
        <v>Thu</v>
      </c>
      <c r="I153" s="139">
        <f>IFERROR(IF($I$69="DOW",IF($E153=5,(((SUMPRODUCT(($H$72:$H$95=$D153)*($G$72:$G$95=$C153)*(I$72:I$95))*(SUMPRODUCT(($H$15:$H$21=$H153)*(I$15:I$21)))))),(((SUMPRODUCT(($H$72:$H$95=$D153)*($G$72:$G$95=$C153)*(I$72:I$95)))-(SUMIFS(I$99:I$426,$C$99:$C$426,$C153,$D$99:$D$426,$D153,$E$99:$E$426,5)))*SUMPRODUCT(($H$9:$H$12=$E153)*(I$9:I$12)))*SUMPRODUCT(($H$24:$H$30=$H153)*(I$24:I$30))),VLOOKUP($E153&amp;$H153,$H$33:I$67,I$70,0)/SUM(I$33:I$60,IF(DAY(EOMONTH($G153,0))&lt;29,0,VLOOKUP(5&amp;TEXT(DATE(YEAR($G153),MONTH($G153),29),"ddd"),$H$33:I$67,I$70,0)),IF(DAY(EOMONTH($G153,0))&lt;30,0,VLOOKUP(5&amp;TEXT(DATE(YEAR($G153),MONTH($G153),30),"ddd"),$H$33:I$67,I$70,0)),IF(DAY(EOMONTH($G153,0))&lt;31,0,VLOOKUP(5&amp;TEXT(DATE(YEAR($G153),MONTH($G153),31),"ddd"),$H$33:I$67,I$70,0)))*SUMPRODUCT(($H$72:$H$95=$D153)*($G$72:$G$95=$C153)*(I$72:I$95))),"")</f>
        <v>248.50162536723246</v>
      </c>
      <c r="J153" s="139">
        <f>IFERROR(IF($I$69="DOW",IF($E153=5,(((SUMPRODUCT(($H$72:$H$95=$D153)*($G$72:$G$95=$C153)*(J$72:J$95))*(SUMPRODUCT(($H$15:$H$21=$H153)*(J$15:J$21)))))),(((SUMPRODUCT(($H$72:$H$95=$D153)*($G$72:$G$95=$C153)*(J$72:J$95)))-(SUMIFS(J$99:J$426,$C$99:$C$426,$C153,$D$99:$D$426,$D153,$E$99:$E$426,5)))*SUMPRODUCT(($H$9:$H$12=$E153)*(J$9:J$12)))*SUMPRODUCT(($H$24:$H$30=$H153)*(J$24:J$30))),VLOOKUP($E153&amp;$H153,$H$33:J$67,J$70,0)/SUM(J$33:J$60,IF(DAY(EOMONTH($G153,0))&lt;29,0,VLOOKUP(5&amp;TEXT(DATE(YEAR($G153),MONTH($G153),29),"ddd"),$H$33:J$67,J$70,0)),IF(DAY(EOMONTH($G153,0))&lt;30,0,VLOOKUP(5&amp;TEXT(DATE(YEAR($G153),MONTH($G153),30),"ddd"),$H$33:J$67,J$70,0)),IF(DAY(EOMONTH($G153,0))&lt;31,0,VLOOKUP(5&amp;TEXT(DATE(YEAR($G153),MONTH($G153),31),"ddd"),$H$33:J$67,J$70,0)))*SUMPRODUCT(($H$72:$H$95=$D153)*($G$72:$G$95=$C153)*(J$72:J$95))),"")</f>
        <v>272.23039684766132</v>
      </c>
      <c r="K153" s="139">
        <f>IFERROR(IF($I$69="DOW",IF($E153=5,(((SUMPRODUCT(($H$72:$H$95=$D153)*($G$72:$G$95=$C153)*(K$72:K$95))*(SUMPRODUCT(($H$15:$H$21=$H153)*(K$15:K$21)))))),(((SUMPRODUCT(($H$72:$H$95=$D153)*($G$72:$G$95=$C153)*(K$72:K$95)))-(SUMIFS(K$99:K$426,$C$99:$C$426,$C153,$D$99:$D$426,$D153,$E$99:$E$426,5)))*SUMPRODUCT(($H$9:$H$12=$E153)*(K$9:K$12)))*SUMPRODUCT(($H$24:$H$30=$H153)*(K$24:K$30))),VLOOKUP($E153&amp;$H153,$H$33:K$67,K$70,0)/SUM(K$33:K$60,IF(DAY(EOMONTH($G153,0))&lt;29,0,VLOOKUP(5&amp;TEXT(DATE(YEAR($G153),MONTH($G153),29),"ddd"),$H$33:K$67,K$70,0)),IF(DAY(EOMONTH($G153,0))&lt;30,0,VLOOKUP(5&amp;TEXT(DATE(YEAR($G153),MONTH($G153),30),"ddd"),$H$33:K$67,K$70,0)),IF(DAY(EOMONTH($G153,0))&lt;31,0,VLOOKUP(5&amp;TEXT(DATE(YEAR($G153),MONTH($G153),31),"ddd"),$H$33:K$67,K$70,0)))*SUMPRODUCT(($H$72:$H$95=$D153)*($G$72:$G$95=$C153)*(K$72:K$95))),"")</f>
        <v>119.78657486511391</v>
      </c>
      <c r="L153" s="139">
        <f>IFERROR(IF($I$69="DOW",IF($E153=5,(((SUMPRODUCT(($H$72:$H$95=$D153)*($G$72:$G$95=$C153)*(L$72:L$95))*(SUMPRODUCT(($H$15:$H$21=$H153)*(L$15:L$21)))))),(((SUMPRODUCT(($H$72:$H$95=$D153)*($G$72:$G$95=$C153)*(L$72:L$95)))-(SUMIFS(L$99:L$426,$C$99:$C$426,$C153,$D$99:$D$426,$D153,$E$99:$E$426,5)))*SUMPRODUCT(($H$9:$H$12=$E153)*(L$9:L$12)))*SUMPRODUCT(($H$24:$H$30=$H153)*(L$24:L$30))),VLOOKUP($E153&amp;$H153,$H$33:L$67,L$70,0)/SUM(L$33:L$60,IF(DAY(EOMONTH($G153,0))&lt;29,0,VLOOKUP(5&amp;TEXT(DATE(YEAR($G153),MONTH($G153),29),"ddd"),$H$33:L$67,L$70,0)),IF(DAY(EOMONTH($G153,0))&lt;30,0,VLOOKUP(5&amp;TEXT(DATE(YEAR($G153),MONTH($G153),30),"ddd"),$H$33:L$67,L$70,0)),IF(DAY(EOMONTH($G153,0))&lt;31,0,VLOOKUP(5&amp;TEXT(DATE(YEAR($G153),MONTH($G153),31),"ddd"),$H$33:L$67,L$70,0)))*SUMPRODUCT(($H$72:$H$95=$D153)*($G$72:$G$95=$C153)*(L$72:L$95))),"")</f>
        <v>31.803569944250494</v>
      </c>
      <c r="M153" s="139">
        <f>IFERROR(IF($I$69="DOW",IF($E153=5,(((SUMPRODUCT(($H$72:$H$95=$D153)*($G$72:$G$95=$C153)*(M$72:M$95))*(SUMPRODUCT(($H$15:$H$21=$H153)*(M$15:M$21)))))),(((SUMPRODUCT(($H$72:$H$95=$D153)*($G$72:$G$95=$C153)*(M$72:M$95)))-(SUMIFS(M$99:M$426,$C$99:$C$426,$C153,$D$99:$D$426,$D153,$E$99:$E$426,5)))*SUMPRODUCT(($H$9:$H$12=$E153)*(M$9:M$12)))*SUMPRODUCT(($H$24:$H$30=$H153)*(M$24:M$30))),VLOOKUP($E153&amp;$H153,$H$33:M$67,M$70,0)/SUM(M$33:M$60,IF(DAY(EOMONTH($G153,0))&lt;29,0,VLOOKUP(5&amp;TEXT(DATE(YEAR($G153),MONTH($G153),29),"ddd"),$H$33:M$67,M$70,0)),IF(DAY(EOMONTH($G153,0))&lt;30,0,VLOOKUP(5&amp;TEXT(DATE(YEAR($G153),MONTH($G153),30),"ddd"),$H$33:M$67,M$70,0)),IF(DAY(EOMONTH($G153,0))&lt;31,0,VLOOKUP(5&amp;TEXT(DATE(YEAR($G153),MONTH($G153),31),"ddd"),$H$33:M$67,M$70,0)))*SUMPRODUCT(($H$72:$H$95=$D153)*($G$72:$G$95=$C153)*(M$72:M$95))),"")</f>
        <v>498.74024857007976</v>
      </c>
      <c r="N153" s="139">
        <f>IFERROR(IF($I$69="DOW",IF($E153=5,(((SUMPRODUCT(($H$72:$H$95=$D153)*($G$72:$G$95=$C153)*(N$72:N$95))*(SUMPRODUCT(($H$15:$H$21=$H153)*(N$15:N$21)))))),(((SUMPRODUCT(($H$72:$H$95=$D153)*($G$72:$G$95=$C153)*(N$72:N$95)))-(SUMIFS(N$99:N$426,$C$99:$C$426,$C153,$D$99:$D$426,$D153,$E$99:$E$426,5)))*SUMPRODUCT(($H$9:$H$12=$E153)*(N$9:N$12)))*SUMPRODUCT(($H$24:$H$30=$H153)*(N$24:N$30))),VLOOKUP($E153&amp;$H153,$H$33:N$67,N$70,0)/SUM(N$33:N$60,IF(DAY(EOMONTH($G153,0))&lt;29,0,VLOOKUP(5&amp;TEXT(DATE(YEAR($G153),MONTH($G153),29),"ddd"),$H$33:N$67,N$70,0)),IF(DAY(EOMONTH($G153,0))&lt;30,0,VLOOKUP(5&amp;TEXT(DATE(YEAR($G153),MONTH($G153),30),"ddd"),$H$33:N$67,N$70,0)),IF(DAY(EOMONTH($G153,0))&lt;31,0,VLOOKUP(5&amp;TEXT(DATE(YEAR($G153),MONTH($G153),31),"ddd"),$H$33:N$67,N$70,0)))*SUMPRODUCT(($H$72:$H$95=$D153)*($G$72:$G$95=$C153)*(N$72:N$95))),"")</f>
        <v>0</v>
      </c>
      <c r="O153" s="139">
        <f>IFERROR(IF($I$69="DOW",IF($E153=5,(((SUMPRODUCT(($H$72:$H$95=$D153)*($G$72:$G$95=$C153)*(O$72:O$95))*(SUMPRODUCT(($H$15:$H$21=$H153)*(O$15:O$21)))))),(((SUMPRODUCT(($H$72:$H$95=$D153)*($G$72:$G$95=$C153)*(O$72:O$95)))-(SUMIFS(O$99:O$426,$C$99:$C$426,$C153,$D$99:$D$426,$D153,$E$99:$E$426,5)))*SUMPRODUCT(($H$9:$H$12=$E153)*(O$9:O$12)))*SUMPRODUCT(($H$24:$H$30=$H153)*(O$24:O$30))),VLOOKUP($E153&amp;$H153,$H$33:O$67,O$70,0)/SUM(O$33:O$60,IF(DAY(EOMONTH($G153,0))&lt;29,0,VLOOKUP(5&amp;TEXT(DATE(YEAR($G153),MONTH($G153),29),"ddd"),$H$33:O$67,O$70,0)),IF(DAY(EOMONTH($G153,0))&lt;30,0,VLOOKUP(5&amp;TEXT(DATE(YEAR($G153),MONTH($G153),30),"ddd"),$H$33:O$67,O$70,0)),IF(DAY(EOMONTH($G153,0))&lt;31,0,VLOOKUP(5&amp;TEXT(DATE(YEAR($G153),MONTH($G153),31),"ddd"),$H$33:O$67,O$70,0)))*SUMPRODUCT(($H$72:$H$95=$D153)*($G$72:$G$95=$C153)*(O$72:O$95))),"")</f>
        <v>0</v>
      </c>
      <c r="P153" s="139">
        <f>IFERROR(IF($I$69="DOW",IF($E153=5,(((SUMPRODUCT(($H$72:$H$95=$D153)*($G$72:$G$95=$C153)*(P$72:P$95))*(SUMPRODUCT(($H$15:$H$21=$H153)*(P$15:P$21)))))),(((SUMPRODUCT(($H$72:$H$95=$D153)*($G$72:$G$95=$C153)*(P$72:P$95)))-(SUMIFS(P$99:P$426,$C$99:$C$426,$C153,$D$99:$D$426,$D153,$E$99:$E$426,5)))*SUMPRODUCT(($H$9:$H$12=$E153)*(P$9:P$12)))*SUMPRODUCT(($H$24:$H$30=$H153)*(P$24:P$30))),VLOOKUP($E153&amp;$H153,$H$33:P$67,P$70,0)/SUM(P$33:P$60,IF(DAY(EOMONTH($G153,0))&lt;29,0,VLOOKUP(5&amp;TEXT(DATE(YEAR($G153),MONTH($G153),29),"ddd"),$H$33:P$67,P$70,0)),IF(DAY(EOMONTH($G153,0))&lt;30,0,VLOOKUP(5&amp;TEXT(DATE(YEAR($G153),MONTH($G153),30),"ddd"),$H$33:P$67,P$70,0)),IF(DAY(EOMONTH($G153,0))&lt;31,0,VLOOKUP(5&amp;TEXT(DATE(YEAR($G153),MONTH($G153),31),"ddd"),$H$33:P$67,P$70,0)))*SUMPRODUCT(($H$72:$H$95=$D153)*($G$72:$G$95=$C153)*(P$72:P$95))),"")</f>
        <v>3104.1182765674157</v>
      </c>
      <c r="Q153" s="139">
        <f>IFERROR(IF($I$69="DOW",IF($E153=5,(((SUMPRODUCT(($H$72:$H$95=$D153)*($G$72:$G$95=$C153)*(Q$72:Q$95))*(SUMPRODUCT(($H$15:$H$21=$H153)*(Q$15:Q$21)))))),(((SUMPRODUCT(($H$72:$H$95=$D153)*($G$72:$G$95=$C153)*(Q$72:Q$95)))-(SUMIFS(Q$99:Q$426,$C$99:$C$426,$C153,$D$99:$D$426,$D153,$E$99:$E$426,5)))*SUMPRODUCT(($H$9:$H$12=$E153)*(Q$9:Q$12)))*SUMPRODUCT(($H$24:$H$30=$H153)*(Q$24:Q$30))),VLOOKUP($E153&amp;$H153,$H$33:Q$67,Q$70,0)/SUM(Q$33:Q$60,IF(DAY(EOMONTH($G153,0))&lt;29,0,VLOOKUP(5&amp;TEXT(DATE(YEAR($G153),MONTH($G153),29),"ddd"),$H$33:Q$67,Q$70,0)),IF(DAY(EOMONTH($G153,0))&lt;30,0,VLOOKUP(5&amp;TEXT(DATE(YEAR($G153),MONTH($G153),30),"ddd"),$H$33:Q$67,Q$70,0)),IF(DAY(EOMONTH($G153,0))&lt;31,0,VLOOKUP(5&amp;TEXT(DATE(YEAR($G153),MONTH($G153),31),"ddd"),$H$33:Q$67,Q$70,0)))*SUMPRODUCT(($H$72:$H$95=$D153)*($G$72:$G$95=$C153)*(Q$72:Q$95))),"")</f>
        <v>2345.0587781485356</v>
      </c>
      <c r="R153" s="139">
        <f>IFERROR(IF($I$69="DOW",IF($E153=5,(((SUMPRODUCT(($H$72:$H$95=$D153)*($G$72:$G$95=$C153)*(R$72:R$95))*(SUMPRODUCT(($H$15:$H$21=$H153)*(R$15:R$21)))))),(((SUMPRODUCT(($H$72:$H$95=$D153)*($G$72:$G$95=$C153)*(R$72:R$95)))-(SUMIFS(R$99:R$426,$C$99:$C$426,$C153,$D$99:$D$426,$D153,$E$99:$E$426,5)))*SUMPRODUCT(($H$9:$H$12=$E153)*(R$9:R$12)))*SUMPRODUCT(($H$24:$H$30=$H153)*(R$24:R$30))),VLOOKUP($E153&amp;$H153,$H$33:R$67,R$70,0)/SUM(R$33:R$60,IF(DAY(EOMONTH($G153,0))&lt;29,0,VLOOKUP(5&amp;TEXT(DATE(YEAR($G153),MONTH($G153),29),"ddd"),$H$33:R$67,R$70,0)),IF(DAY(EOMONTH($G153,0))&lt;30,0,VLOOKUP(5&amp;TEXT(DATE(YEAR($G153),MONTH($G153),30),"ddd"),$H$33:R$67,R$70,0)),IF(DAY(EOMONTH($G153,0))&lt;31,0,VLOOKUP(5&amp;TEXT(DATE(YEAR($G153),MONTH($G153),31),"ddd"),$H$33:R$67,R$70,0)))*SUMPRODUCT(($H$72:$H$95=$D153)*($G$72:$G$95=$C153)*(R$72:R$95))),"")</f>
        <v>0</v>
      </c>
      <c r="S153" s="139">
        <f>IFERROR(IF($I$69="DOW",IF($E153=5,(((SUMPRODUCT(($H$72:$H$95=$D153)*($G$72:$G$95=$C153)*(S$72:S$95))*(SUMPRODUCT(($H$15:$H$21=$H153)*(S$15:S$21)))))),(((SUMPRODUCT(($H$72:$H$95=$D153)*($G$72:$G$95=$C153)*(S$72:S$95)))-(SUMIFS(S$99:S$426,$C$99:$C$426,$C153,$D$99:$D$426,$D153,$E$99:$E$426,5)))*SUMPRODUCT(($H$9:$H$12=$E153)*(S$9:S$12)))*SUMPRODUCT(($H$24:$H$30=$H153)*(S$24:S$30))),VLOOKUP($E153&amp;$H153,$H$33:S$67,S$70,0)/SUM(S$33:S$60,IF(DAY(EOMONTH($G153,0))&lt;29,0,VLOOKUP(5&amp;TEXT(DATE(YEAR($G153),MONTH($G153),29),"ddd"),$H$33:S$67,S$70,0)),IF(DAY(EOMONTH($G153,0))&lt;30,0,VLOOKUP(5&amp;TEXT(DATE(YEAR($G153),MONTH($G153),30),"ddd"),$H$33:S$67,S$70,0)),IF(DAY(EOMONTH($G153,0))&lt;31,0,VLOOKUP(5&amp;TEXT(DATE(YEAR($G153),MONTH($G153),31),"ddd"),$H$33:S$67,S$70,0)))*SUMPRODUCT(($H$72:$H$95=$D153)*($G$72:$G$95=$C153)*(S$72:S$95))),"")</f>
        <v>86.848647640186272</v>
      </c>
      <c r="T153" s="139">
        <f>IFERROR(IF($I$69="DOW",IF($E153=5,(((SUMPRODUCT(($H$72:$H$95=$D153)*($G$72:$G$95=$C153)*(T$72:T$95))*(SUMPRODUCT(($H$15:$H$21=$H153)*(T$15:T$21)))))),(((SUMPRODUCT(($H$72:$H$95=$D153)*($G$72:$G$95=$C153)*(T$72:T$95)))-(SUMIFS(T$99:T$426,$C$99:$C$426,$C153,$D$99:$D$426,$D153,$E$99:$E$426,5)))*SUMPRODUCT(($H$9:$H$12=$E153)*(T$9:T$12)))*SUMPRODUCT(($H$24:$H$30=$H153)*(T$24:T$30))),VLOOKUP($E153&amp;$H153,$H$33:T$67,T$70,0)/SUM(T$33:T$60,IF(DAY(EOMONTH($G153,0))&lt;29,0,VLOOKUP(5&amp;TEXT(DATE(YEAR($G153),MONTH($G153),29),"ddd"),$H$33:T$67,T$70,0)),IF(DAY(EOMONTH($G153,0))&lt;30,0,VLOOKUP(5&amp;TEXT(DATE(YEAR($G153),MONTH($G153),30),"ddd"),$H$33:T$67,T$70,0)),IF(DAY(EOMONTH($G153,0))&lt;31,0,VLOOKUP(5&amp;TEXT(DATE(YEAR($G153),MONTH($G153),31),"ddd"),$H$33:T$67,T$70,0)))*SUMPRODUCT(($H$72:$H$95=$D153)*($G$72:$G$95=$C153)*(T$72:T$95))),"")</f>
        <v>154.72525340521872</v>
      </c>
      <c r="U153" s="139">
        <f>IFERROR(IF($I$69="DOW",IF($E153=5,(((SUMPRODUCT(($H$72:$H$95=$D153)*($G$72:$G$95=$C153)*(U$72:U$95))*(SUMPRODUCT(($H$15:$H$21=$H153)*(U$15:U$21)))))),(((SUMPRODUCT(($H$72:$H$95=$D153)*($G$72:$G$95=$C153)*(U$72:U$95)))-(SUMIFS(U$99:U$426,$C$99:$C$426,$C153,$D$99:$D$426,$D153,$E$99:$E$426,5)))*SUMPRODUCT(($H$9:$H$12=$E153)*(U$9:U$12)))*SUMPRODUCT(($H$24:$H$30=$H153)*(U$24:U$30))),VLOOKUP($E153&amp;$H153,$H$33:U$67,U$70,0)/SUM(U$33:U$60,IF(DAY(EOMONTH($G153,0))&lt;29,0,VLOOKUP(5&amp;TEXT(DATE(YEAR($G153),MONTH($G153),29),"ddd"),$H$33:U$67,U$70,0)),IF(DAY(EOMONTH($G153,0))&lt;30,0,VLOOKUP(5&amp;TEXT(DATE(YEAR($G153),MONTH($G153),30),"ddd"),$H$33:U$67,U$70,0)),IF(DAY(EOMONTH($G153,0))&lt;31,0,VLOOKUP(5&amp;TEXT(DATE(YEAR($G153),MONTH($G153),31),"ddd"),$H$33:U$67,U$70,0)))*SUMPRODUCT(($H$72:$H$95=$D153)*($G$72:$G$95=$C153)*(U$72:U$95))),"")</f>
        <v>23.12376305790848</v>
      </c>
      <c r="V153" s="139">
        <f>IFERROR(IF($I$69="DOW",IF($E153=5,(((SUMPRODUCT(($H$72:$H$95=$D153)*($G$72:$G$95=$C153)*(V$72:V$95))*(SUMPRODUCT(($H$15:$H$21=$H153)*(V$15:V$21)))))),(((SUMPRODUCT(($H$72:$H$95=$D153)*($G$72:$G$95=$C153)*(V$72:V$95)))-(SUMIFS(V$99:V$426,$C$99:$C$426,$C153,$D$99:$D$426,$D153,$E$99:$E$426,5)))*SUMPRODUCT(($H$9:$H$12=$E153)*(V$9:V$12)))*SUMPRODUCT(($H$24:$H$30=$H153)*(V$24:V$30))),VLOOKUP($E153&amp;$H153,$H$33:V$67,V$70,0)/SUM(V$33:V$60,IF(DAY(EOMONTH($G153,0))&lt;29,0,VLOOKUP(5&amp;TEXT(DATE(YEAR($G153),MONTH($G153),29),"ddd"),$H$33:V$67,V$70,0)),IF(DAY(EOMONTH($G153,0))&lt;30,0,VLOOKUP(5&amp;TEXT(DATE(YEAR($G153),MONTH($G153),30),"ddd"),$H$33:V$67,V$70,0)),IF(DAY(EOMONTH($G153,0))&lt;31,0,VLOOKUP(5&amp;TEXT(DATE(YEAR($G153),MONTH($G153),31),"ddd"),$H$33:V$67,V$70,0)))*SUMPRODUCT(($H$72:$H$95=$D153)*($G$72:$G$95=$C153)*(V$72:V$95))),"")</f>
        <v>65.836136450027894</v>
      </c>
      <c r="W153" s="139">
        <f>IFERROR(IF($I$69="DOW",IF($E153=5,(((SUMPRODUCT(($H$72:$H$95=$D153)*($G$72:$G$95=$C153)*(W$72:W$95))*(SUMPRODUCT(($H$15:$H$21=$H153)*(W$15:W$21)))))),(((SUMPRODUCT(($H$72:$H$95=$D153)*($G$72:$G$95=$C153)*(W$72:W$95)))-(SUMIFS(W$99:W$426,$C$99:$C$426,$C153,$D$99:$D$426,$D153,$E$99:$E$426,5)))*SUMPRODUCT(($H$9:$H$12=$E153)*(W$9:W$12)))*SUMPRODUCT(($H$24:$H$30=$H153)*(W$24:W$30))),VLOOKUP($E153&amp;$H153,$H$33:W$67,W$70,0)/SUM(W$33:W$60,IF(DAY(EOMONTH($G153,0))&lt;29,0,VLOOKUP(5&amp;TEXT(DATE(YEAR($G153),MONTH($G153),29),"ddd"),$H$33:W$67,W$70,0)),IF(DAY(EOMONTH($G153,0))&lt;30,0,VLOOKUP(5&amp;TEXT(DATE(YEAR($G153),MONTH($G153),30),"ddd"),$H$33:W$67,W$70,0)),IF(DAY(EOMONTH($G153,0))&lt;31,0,VLOOKUP(5&amp;TEXT(DATE(YEAR($G153),MONTH($G153),31),"ddd"),$H$33:W$67,W$70,0)))*SUMPRODUCT(($H$72:$H$95=$D153)*($G$72:$G$95=$C153)*(W$72:W$95))),"")</f>
        <v>553.85781764939941</v>
      </c>
      <c r="X153" s="139">
        <f>IFERROR(IF($I$69="DOW",IF($E153=5,(((SUMPRODUCT(($H$72:$H$95=$D153)*($G$72:$G$95=$C153)*(X$72:X$95))*(SUMPRODUCT(($H$15:$H$21=$H153)*(X$15:X$21)))))),(((SUMPRODUCT(($H$72:$H$95=$D153)*($G$72:$G$95=$C153)*(X$72:X$95)))-(SUMIFS(X$99:X$426,$C$99:$C$426,$C153,$D$99:$D$426,$D153,$E$99:$E$426,5)))*SUMPRODUCT(($H$9:$H$12=$E153)*(X$9:X$12)))*SUMPRODUCT(($H$24:$H$30=$H153)*(X$24:X$30))),VLOOKUP($E153&amp;$H153,$H$33:X$67,X$70,0)/SUM(X$33:X$60,IF(DAY(EOMONTH($G153,0))&lt;29,0,VLOOKUP(5&amp;TEXT(DATE(YEAR($G153),MONTH($G153),29),"ddd"),$H$33:X$67,X$70,0)),IF(DAY(EOMONTH($G153,0))&lt;30,0,VLOOKUP(5&amp;TEXT(DATE(YEAR($G153),MONTH($G153),30),"ddd"),$H$33:X$67,X$70,0)),IF(DAY(EOMONTH($G153,0))&lt;31,0,VLOOKUP(5&amp;TEXT(DATE(YEAR($G153),MONTH($G153),31),"ddd"),$H$33:X$67,X$70,0)))*SUMPRODUCT(($H$72:$H$95=$D153)*($G$72:$G$95=$C153)*(X$72:X$95))),"")</f>
        <v>135.19758578220839</v>
      </c>
      <c r="Y153" s="139" t="str">
        <f>IFERROR(IF($I$69="DOW",IF($E153=5,(((SUMPRODUCT(($H$72:$H$95=$D153)*($G$72:$G$95=$C153)*(Y$72:Y$95))*(SUMPRODUCT(($H$15:$H$21=$H153)*(Y$15:Y$21)))))),(((SUMPRODUCT(($H$72:$H$95=$D153)*($G$72:$G$95=$C153)*(Y$72:Y$95)))-(SUMIFS(Y$99:Y$426,$C$99:$C$426,$C153,$D$99:$D$426,$D153,$E$99:$E$426,5)))*SUMPRODUCT(($H$9:$H$12=$E153)*(Y$9:Y$12)))*SUMPRODUCT(($H$24:$H$30=$H153)*(Y$24:Y$30))),VLOOKUP($E153&amp;$H153,$H$33:Y$67,Y$70,0)/SUM(Y$33:Y$60,IF(DAY(EOMONTH($G153,0))&lt;29,0,VLOOKUP(5&amp;TEXT(DATE(YEAR($G153),MONTH($G153),29),"ddd"),$H$33:Y$67,Y$70,0)),IF(DAY(EOMONTH($G153,0))&lt;30,0,VLOOKUP(5&amp;TEXT(DATE(YEAR($G153),MONTH($G153),30),"ddd"),$H$33:Y$67,Y$70,0)),IF(DAY(EOMONTH($G153,0))&lt;31,0,VLOOKUP(5&amp;TEXT(DATE(YEAR($G153),MONTH($G153),31),"ddd"),$H$33:Y$67,Y$70,0)))*SUMPRODUCT(($H$72:$H$95=$D153)*($G$72:$G$95=$C153)*(Y$72:Y$95))),"")</f>
        <v/>
      </c>
      <c r="Z153" s="139" t="str">
        <f>IFERROR(IF($I$69="DOW",IF($E153=5,(((SUMPRODUCT(($H$72:$H$95=$D153)*($G$72:$G$95=$C153)*(Z$72:Z$95))*(SUMPRODUCT(($H$15:$H$21=$H153)*(Z$15:Z$21)))))),(((SUMPRODUCT(($H$72:$H$95=$D153)*($G$72:$G$95=$C153)*(Z$72:Z$95)))-(SUMIFS(Z$99:Z$426,$C$99:$C$426,$C153,$D$99:$D$426,$D153,$E$99:$E$426,5)))*SUMPRODUCT(($H$9:$H$12=$E153)*(Z$9:Z$12)))*SUMPRODUCT(($H$24:$H$30=$H153)*(Z$24:Z$30))),VLOOKUP($E153&amp;$H153,$H$33:Z$67,Z$70,0)/SUM(Z$33:Z$60,IF(DAY(EOMONTH($G153,0))&lt;29,0,VLOOKUP(5&amp;TEXT(DATE(YEAR($G153),MONTH($G153),29),"ddd"),$H$33:Z$67,Z$70,0)),IF(DAY(EOMONTH($G153,0))&lt;30,0,VLOOKUP(5&amp;TEXT(DATE(YEAR($G153),MONTH($G153),30),"ddd"),$H$33:Z$67,Z$70,0)),IF(DAY(EOMONTH($G153,0))&lt;31,0,VLOOKUP(5&amp;TEXT(DATE(YEAR($G153),MONTH($G153),31),"ddd"),$H$33:Z$67,Z$70,0)))*SUMPRODUCT(($H$72:$H$95=$D153)*($G$72:$G$95=$C153)*(Z$72:Z$95))),"")</f>
        <v/>
      </c>
      <c r="AA153" s="139" t="str">
        <f>IFERROR(IF($I$69="DOW",IF($E153=5,(((SUMPRODUCT(($H$72:$H$95=$D153)*($G$72:$G$95=$C153)*(AA$72:AA$95))*(SUMPRODUCT(($H$15:$H$21=$H153)*(AA$15:AA$21)))))),(((SUMPRODUCT(($H$72:$H$95=$D153)*($G$72:$G$95=$C153)*(AA$72:AA$95)))-(SUMIFS(AA$99:AA$426,$C$99:$C$426,$C153,$D$99:$D$426,$D153,$E$99:$E$426,5)))*SUMPRODUCT(($H$9:$H$12=$E153)*(AA$9:AA$12)))*SUMPRODUCT(($H$24:$H$30=$H153)*(AA$24:AA$30))),VLOOKUP($E153&amp;$H153,$H$33:AA$67,AA$70,0)/SUM(AA$33:AA$60,IF(DAY(EOMONTH($G153,0))&lt;29,0,VLOOKUP(5&amp;TEXT(DATE(YEAR($G153),MONTH($G153),29),"ddd"),$H$33:AA$67,AA$70,0)),IF(DAY(EOMONTH($G153,0))&lt;30,0,VLOOKUP(5&amp;TEXT(DATE(YEAR($G153),MONTH($G153),30),"ddd"),$H$33:AA$67,AA$70,0)),IF(DAY(EOMONTH($G153,0))&lt;31,0,VLOOKUP(5&amp;TEXT(DATE(YEAR($G153),MONTH($G153),31),"ddd"),$H$33:AA$67,AA$70,0)))*SUMPRODUCT(($H$72:$H$95=$D153)*($G$72:$G$95=$C153)*(AA$72:AA$95))),"")</f>
        <v/>
      </c>
      <c r="AB153" s="139" t="str">
        <f>IFERROR(IF($I$69="DOW",IF($E153=5,(((SUMPRODUCT(($H$72:$H$95=$D153)*($G$72:$G$95=$C153)*(AB$72:AB$95))*(SUMPRODUCT(($H$15:$H$21=$H153)*(AB$15:AB$21)))))),(((SUMPRODUCT(($H$72:$H$95=$D153)*($G$72:$G$95=$C153)*(AB$72:AB$95)))-(SUMIFS(AB$99:AB$426,$C$99:$C$426,$C153,$D$99:$D$426,$D153,$E$99:$E$426,5)))*SUMPRODUCT(($H$9:$H$12=$E153)*(AB$9:AB$12)))*SUMPRODUCT(($H$24:$H$30=$H153)*(AB$24:AB$30))),VLOOKUP($E153&amp;$H153,$H$33:AB$67,AB$70,0)/SUM(AB$33:AB$60,IF(DAY(EOMONTH($G153,0))&lt;29,0,VLOOKUP(5&amp;TEXT(DATE(YEAR($G153),MONTH($G153),29),"ddd"),$H$33:AB$67,AB$70,0)),IF(DAY(EOMONTH($G153,0))&lt;30,0,VLOOKUP(5&amp;TEXT(DATE(YEAR($G153),MONTH($G153),30),"ddd"),$H$33:AB$67,AB$70,0)),IF(DAY(EOMONTH($G153,0))&lt;31,0,VLOOKUP(5&amp;TEXT(DATE(YEAR($G153),MONTH($G153),31),"ddd"),$H$33:AB$67,AB$70,0)))*SUMPRODUCT(($H$72:$H$95=$D153)*($G$72:$G$95=$C153)*(AB$72:AB$95))),"")</f>
        <v/>
      </c>
      <c r="AC153" s="236"/>
      <c r="AE153" s="205"/>
      <c r="AF153" s="139"/>
      <c r="AG153" s="139"/>
      <c r="AH153" s="139"/>
      <c r="AI153" s="139"/>
      <c r="AJ153" s="139"/>
      <c r="AK153" s="139"/>
      <c r="AL153" s="139"/>
      <c r="AM153" s="139"/>
      <c r="AN153" s="139"/>
      <c r="AO153" s="139"/>
      <c r="AP153" s="139"/>
      <c r="AQ153" s="139"/>
      <c r="AR153" s="139"/>
      <c r="AS153" s="139"/>
      <c r="AT153" s="139"/>
      <c r="AU153" s="139"/>
      <c r="AV153" s="139"/>
      <c r="AW153" s="139"/>
      <c r="AX153" s="139"/>
      <c r="AY153" s="236"/>
      <c r="BA153" s="209">
        <f t="shared" si="76"/>
        <v>248.50162536723246</v>
      </c>
      <c r="BB153" s="180">
        <f t="shared" si="77"/>
        <v>272.23039684766132</v>
      </c>
      <c r="BC153" s="180">
        <f t="shared" si="78"/>
        <v>119.78657486511391</v>
      </c>
      <c r="BD153" s="180">
        <f t="shared" si="79"/>
        <v>31.803569944250494</v>
      </c>
      <c r="BE153" s="180">
        <f t="shared" si="80"/>
        <v>498.74024857007976</v>
      </c>
      <c r="BF153" s="180">
        <f t="shared" si="81"/>
        <v>0</v>
      </c>
      <c r="BG153" s="180">
        <f t="shared" si="82"/>
        <v>0</v>
      </c>
      <c r="BH153" s="180">
        <f t="shared" si="83"/>
        <v>3104.1182765674157</v>
      </c>
      <c r="BI153" s="180">
        <f t="shared" si="31"/>
        <v>2345.0587781485356</v>
      </c>
      <c r="BJ153" s="180">
        <f t="shared" si="67"/>
        <v>0</v>
      </c>
      <c r="BK153" s="180">
        <f t="shared" si="32"/>
        <v>86.848647640186272</v>
      </c>
      <c r="BL153" s="180">
        <f t="shared" si="33"/>
        <v>154.72525340521872</v>
      </c>
      <c r="BM153" s="180">
        <f t="shared" si="34"/>
        <v>23.12376305790848</v>
      </c>
      <c r="BN153" s="180">
        <f t="shared" si="35"/>
        <v>65.836136450027894</v>
      </c>
      <c r="BO153" s="180">
        <f t="shared" si="36"/>
        <v>553.85781764939941</v>
      </c>
      <c r="BP153" s="180">
        <f t="shared" si="37"/>
        <v>135.19758578220839</v>
      </c>
      <c r="BQ153" s="180">
        <f t="shared" si="38"/>
        <v>0</v>
      </c>
      <c r="BR153" s="180">
        <f t="shared" si="39"/>
        <v>0</v>
      </c>
      <c r="BS153" s="180">
        <f t="shared" si="40"/>
        <v>0</v>
      </c>
      <c r="BT153" s="180">
        <f t="shared" si="41"/>
        <v>0</v>
      </c>
      <c r="BV153" s="214">
        <f t="shared" si="68"/>
        <v>42698</v>
      </c>
      <c r="BW153" s="175" t="str">
        <f t="shared" si="69"/>
        <v>Nov</v>
      </c>
      <c r="BX153" s="175">
        <f t="shared" si="70"/>
        <v>2016</v>
      </c>
      <c r="BY153" s="176">
        <f t="shared" si="84"/>
        <v>248.50162536723244</v>
      </c>
      <c r="BZ153" s="176">
        <f t="shared" si="85"/>
        <v>272.23039684766121</v>
      </c>
      <c r="CA153" s="176">
        <f t="shared" si="86"/>
        <v>119.78657486511391</v>
      </c>
      <c r="CB153" s="176">
        <f t="shared" si="87"/>
        <v>31.803569944250484</v>
      </c>
      <c r="CC153" s="176">
        <f t="shared" si="88"/>
        <v>498.74024857007981</v>
      </c>
      <c r="CD153" s="176">
        <f t="shared" si="89"/>
        <v>0</v>
      </c>
      <c r="CE153" s="176">
        <f t="shared" si="90"/>
        <v>0</v>
      </c>
      <c r="CF153" s="176">
        <f t="shared" si="91"/>
        <v>3104.1182765674148</v>
      </c>
      <c r="CG153" s="176">
        <f t="shared" si="92"/>
        <v>2345.0587781485356</v>
      </c>
      <c r="CH153" s="176">
        <f t="shared" si="93"/>
        <v>0</v>
      </c>
      <c r="CI153" s="176">
        <f t="shared" si="94"/>
        <v>86.848647640186229</v>
      </c>
      <c r="CJ153" s="176">
        <f t="shared" si="95"/>
        <v>154.72525340521872</v>
      </c>
      <c r="CK153" s="176">
        <f t="shared" si="96"/>
        <v>23.123763057908484</v>
      </c>
      <c r="CL153" s="176">
        <f t="shared" si="97"/>
        <v>65.836136450027894</v>
      </c>
      <c r="CM153" s="176">
        <f t="shared" si="98"/>
        <v>553.85781764939941</v>
      </c>
      <c r="CN153" s="176">
        <f t="shared" si="99"/>
        <v>135.19758578220839</v>
      </c>
      <c r="CO153" s="176">
        <f t="shared" si="100"/>
        <v>0</v>
      </c>
      <c r="CP153" s="176">
        <f t="shared" si="101"/>
        <v>0</v>
      </c>
      <c r="CQ153" s="176">
        <f t="shared" si="102"/>
        <v>0</v>
      </c>
      <c r="CR153" s="215">
        <f t="shared" si="103"/>
        <v>0</v>
      </c>
    </row>
    <row r="154" spans="2:96" outlineLevel="1" x14ac:dyDescent="0.25">
      <c r="B154" s="197">
        <f t="shared" si="62"/>
        <v>42699</v>
      </c>
      <c r="C154" s="108">
        <f t="shared" si="72"/>
        <v>2016</v>
      </c>
      <c r="D154" s="109" t="str">
        <f t="shared" si="73"/>
        <v>Nov</v>
      </c>
      <c r="E154" s="109">
        <f t="shared" si="74"/>
        <v>4</v>
      </c>
      <c r="F154" s="109">
        <f t="shared" si="65"/>
        <v>48</v>
      </c>
      <c r="G154" s="110">
        <f t="shared" si="71"/>
        <v>42699</v>
      </c>
      <c r="H154" s="109" t="str">
        <f t="shared" si="75"/>
        <v>Fri</v>
      </c>
      <c r="I154" s="139">
        <f>IFERROR(IF($I$69="DOW",IF($E154=5,(((SUMPRODUCT(($H$72:$H$95=$D154)*($G$72:$G$95=$C154)*(I$72:I$95))*(SUMPRODUCT(($H$15:$H$21=$H154)*(I$15:I$21)))))),(((SUMPRODUCT(($H$72:$H$95=$D154)*($G$72:$G$95=$C154)*(I$72:I$95)))-(SUMIFS(I$99:I$426,$C$99:$C$426,$C154,$D$99:$D$426,$D154,$E$99:$E$426,5)))*SUMPRODUCT(($H$9:$H$12=$E154)*(I$9:I$12)))*SUMPRODUCT(($H$24:$H$30=$H154)*(I$24:I$30))),VLOOKUP($E154&amp;$H154,$H$33:I$67,I$70,0)/SUM(I$33:I$60,IF(DAY(EOMONTH($G154,0))&lt;29,0,VLOOKUP(5&amp;TEXT(DATE(YEAR($G154),MONTH($G154),29),"ddd"),$H$33:I$67,I$70,0)),IF(DAY(EOMONTH($G154,0))&lt;30,0,VLOOKUP(5&amp;TEXT(DATE(YEAR($G154),MONTH($G154),30),"ddd"),$H$33:I$67,I$70,0)),IF(DAY(EOMONTH($G154,0))&lt;31,0,VLOOKUP(5&amp;TEXT(DATE(YEAR($G154),MONTH($G154),31),"ddd"),$H$33:I$67,I$70,0)))*SUMPRODUCT(($H$72:$H$95=$D154)*($G$72:$G$95=$C154)*(I$72:I$95))),"")</f>
        <v>209.76513995631689</v>
      </c>
      <c r="J154" s="139">
        <f>IFERROR(IF($I$69="DOW",IF($E154=5,(((SUMPRODUCT(($H$72:$H$95=$D154)*($G$72:$G$95=$C154)*(J$72:J$95))*(SUMPRODUCT(($H$15:$H$21=$H154)*(J$15:J$21)))))),(((SUMPRODUCT(($H$72:$H$95=$D154)*($G$72:$G$95=$C154)*(J$72:J$95)))-(SUMIFS(J$99:J$426,$C$99:$C$426,$C154,$D$99:$D$426,$D154,$E$99:$E$426,5)))*SUMPRODUCT(($H$9:$H$12=$E154)*(J$9:J$12)))*SUMPRODUCT(($H$24:$H$30=$H154)*(J$24:J$30))),VLOOKUP($E154&amp;$H154,$H$33:J$67,J$70,0)/SUM(J$33:J$60,IF(DAY(EOMONTH($G154,0))&lt;29,0,VLOOKUP(5&amp;TEXT(DATE(YEAR($G154),MONTH($G154),29),"ddd"),$H$33:J$67,J$70,0)),IF(DAY(EOMONTH($G154,0))&lt;30,0,VLOOKUP(5&amp;TEXT(DATE(YEAR($G154),MONTH($G154),30),"ddd"),$H$33:J$67,J$70,0)),IF(DAY(EOMONTH($G154,0))&lt;31,0,VLOOKUP(5&amp;TEXT(DATE(YEAR($G154),MONTH($G154),31),"ddd"),$H$33:J$67,J$70,0)))*SUMPRODUCT(($H$72:$H$95=$D154)*($G$72:$G$95=$C154)*(J$72:J$95))),"")</f>
        <v>299.03320381735523</v>
      </c>
      <c r="K154" s="139">
        <f>IFERROR(IF($I$69="DOW",IF($E154=5,(((SUMPRODUCT(($H$72:$H$95=$D154)*($G$72:$G$95=$C154)*(K$72:K$95))*(SUMPRODUCT(($H$15:$H$21=$H154)*(K$15:K$21)))))),(((SUMPRODUCT(($H$72:$H$95=$D154)*($G$72:$G$95=$C154)*(K$72:K$95)))-(SUMIFS(K$99:K$426,$C$99:$C$426,$C154,$D$99:$D$426,$D154,$E$99:$E$426,5)))*SUMPRODUCT(($H$9:$H$12=$E154)*(K$9:K$12)))*SUMPRODUCT(($H$24:$H$30=$H154)*(K$24:K$30))),VLOOKUP($E154&amp;$H154,$H$33:K$67,K$70,0)/SUM(K$33:K$60,IF(DAY(EOMONTH($G154,0))&lt;29,0,VLOOKUP(5&amp;TEXT(DATE(YEAR($G154),MONTH($G154),29),"ddd"),$H$33:K$67,K$70,0)),IF(DAY(EOMONTH($G154,0))&lt;30,0,VLOOKUP(5&amp;TEXT(DATE(YEAR($G154),MONTH($G154),30),"ddd"),$H$33:K$67,K$70,0)),IF(DAY(EOMONTH($G154,0))&lt;31,0,VLOOKUP(5&amp;TEXT(DATE(YEAR($G154),MONTH($G154),31),"ddd"),$H$33:K$67,K$70,0)))*SUMPRODUCT(($H$72:$H$95=$D154)*($G$72:$G$95=$C154)*(K$72:K$95))),"")</f>
        <v>130.12763987896867</v>
      </c>
      <c r="L154" s="139">
        <f>IFERROR(IF($I$69="DOW",IF($E154=5,(((SUMPRODUCT(($H$72:$H$95=$D154)*($G$72:$G$95=$C154)*(L$72:L$95))*(SUMPRODUCT(($H$15:$H$21=$H154)*(L$15:L$21)))))),(((SUMPRODUCT(($H$72:$H$95=$D154)*($G$72:$G$95=$C154)*(L$72:L$95)))-(SUMIFS(L$99:L$426,$C$99:$C$426,$C154,$D$99:$D$426,$D154,$E$99:$E$426,5)))*SUMPRODUCT(($H$9:$H$12=$E154)*(L$9:L$12)))*SUMPRODUCT(($H$24:$H$30=$H154)*(L$24:L$30))),VLOOKUP($E154&amp;$H154,$H$33:L$67,L$70,0)/SUM(L$33:L$60,IF(DAY(EOMONTH($G154,0))&lt;29,0,VLOOKUP(5&amp;TEXT(DATE(YEAR($G154),MONTH($G154),29),"ddd"),$H$33:L$67,L$70,0)),IF(DAY(EOMONTH($G154,0))&lt;30,0,VLOOKUP(5&amp;TEXT(DATE(YEAR($G154),MONTH($G154),30),"ddd"),$H$33:L$67,L$70,0)),IF(DAY(EOMONTH($G154,0))&lt;31,0,VLOOKUP(5&amp;TEXT(DATE(YEAR($G154),MONTH($G154),31),"ddd"),$H$33:L$67,L$70,0)))*SUMPRODUCT(($H$72:$H$95=$D154)*($G$72:$G$95=$C154)*(L$72:L$95))),"")</f>
        <v>22.149969957942407</v>
      </c>
      <c r="M154" s="139">
        <f>IFERROR(IF($I$69="DOW",IF($E154=5,(((SUMPRODUCT(($H$72:$H$95=$D154)*($G$72:$G$95=$C154)*(M$72:M$95))*(SUMPRODUCT(($H$15:$H$21=$H154)*(M$15:M$21)))))),(((SUMPRODUCT(($H$72:$H$95=$D154)*($G$72:$G$95=$C154)*(M$72:M$95)))-(SUMIFS(M$99:M$426,$C$99:$C$426,$C154,$D$99:$D$426,$D154,$E$99:$E$426,5)))*SUMPRODUCT(($H$9:$H$12=$E154)*(M$9:M$12)))*SUMPRODUCT(($H$24:$H$30=$H154)*(M$24:M$30))),VLOOKUP($E154&amp;$H154,$H$33:M$67,M$70,0)/SUM(M$33:M$60,IF(DAY(EOMONTH($G154,0))&lt;29,0,VLOOKUP(5&amp;TEXT(DATE(YEAR($G154),MONTH($G154),29),"ddd"),$H$33:M$67,M$70,0)),IF(DAY(EOMONTH($G154,0))&lt;30,0,VLOOKUP(5&amp;TEXT(DATE(YEAR($G154),MONTH($G154),30),"ddd"),$H$33:M$67,M$70,0)),IF(DAY(EOMONTH($G154,0))&lt;31,0,VLOOKUP(5&amp;TEXT(DATE(YEAR($G154),MONTH($G154),31),"ddd"),$H$33:M$67,M$70,0)))*SUMPRODUCT(($H$72:$H$95=$D154)*($G$72:$G$95=$C154)*(M$72:M$95))),"")</f>
        <v>449.48688161885627</v>
      </c>
      <c r="N154" s="139">
        <f>IFERROR(IF($I$69="DOW",IF($E154=5,(((SUMPRODUCT(($H$72:$H$95=$D154)*($G$72:$G$95=$C154)*(N$72:N$95))*(SUMPRODUCT(($H$15:$H$21=$H154)*(N$15:N$21)))))),(((SUMPRODUCT(($H$72:$H$95=$D154)*($G$72:$G$95=$C154)*(N$72:N$95)))-(SUMIFS(N$99:N$426,$C$99:$C$426,$C154,$D$99:$D$426,$D154,$E$99:$E$426,5)))*SUMPRODUCT(($H$9:$H$12=$E154)*(N$9:N$12)))*SUMPRODUCT(($H$24:$H$30=$H154)*(N$24:N$30))),VLOOKUP($E154&amp;$H154,$H$33:N$67,N$70,0)/SUM(N$33:N$60,IF(DAY(EOMONTH($G154,0))&lt;29,0,VLOOKUP(5&amp;TEXT(DATE(YEAR($G154),MONTH($G154),29),"ddd"),$H$33:N$67,N$70,0)),IF(DAY(EOMONTH($G154,0))&lt;30,0,VLOOKUP(5&amp;TEXT(DATE(YEAR($G154),MONTH($G154),30),"ddd"),$H$33:N$67,N$70,0)),IF(DAY(EOMONTH($G154,0))&lt;31,0,VLOOKUP(5&amp;TEXT(DATE(YEAR($G154),MONTH($G154),31),"ddd"),$H$33:N$67,N$70,0)))*SUMPRODUCT(($H$72:$H$95=$D154)*($G$72:$G$95=$C154)*(N$72:N$95))),"")</f>
        <v>0</v>
      </c>
      <c r="O154" s="139">
        <f>IFERROR(IF($I$69="DOW",IF($E154=5,(((SUMPRODUCT(($H$72:$H$95=$D154)*($G$72:$G$95=$C154)*(O$72:O$95))*(SUMPRODUCT(($H$15:$H$21=$H154)*(O$15:O$21)))))),(((SUMPRODUCT(($H$72:$H$95=$D154)*($G$72:$G$95=$C154)*(O$72:O$95)))-(SUMIFS(O$99:O$426,$C$99:$C$426,$C154,$D$99:$D$426,$D154,$E$99:$E$426,5)))*SUMPRODUCT(($H$9:$H$12=$E154)*(O$9:O$12)))*SUMPRODUCT(($H$24:$H$30=$H154)*(O$24:O$30))),VLOOKUP($E154&amp;$H154,$H$33:O$67,O$70,0)/SUM(O$33:O$60,IF(DAY(EOMONTH($G154,0))&lt;29,0,VLOOKUP(5&amp;TEXT(DATE(YEAR($G154),MONTH($G154),29),"ddd"),$H$33:O$67,O$70,0)),IF(DAY(EOMONTH($G154,0))&lt;30,0,VLOOKUP(5&amp;TEXT(DATE(YEAR($G154),MONTH($G154),30),"ddd"),$H$33:O$67,O$70,0)),IF(DAY(EOMONTH($G154,0))&lt;31,0,VLOOKUP(5&amp;TEXT(DATE(YEAR($G154),MONTH($G154),31),"ddd"),$H$33:O$67,O$70,0)))*SUMPRODUCT(($H$72:$H$95=$D154)*($G$72:$G$95=$C154)*(O$72:O$95))),"")</f>
        <v>0</v>
      </c>
      <c r="P154" s="139">
        <f>IFERROR(IF($I$69="DOW",IF($E154=5,(((SUMPRODUCT(($H$72:$H$95=$D154)*($G$72:$G$95=$C154)*(P$72:P$95))*(SUMPRODUCT(($H$15:$H$21=$H154)*(P$15:P$21)))))),(((SUMPRODUCT(($H$72:$H$95=$D154)*($G$72:$G$95=$C154)*(P$72:P$95)))-(SUMIFS(P$99:P$426,$C$99:$C$426,$C154,$D$99:$D$426,$D154,$E$99:$E$426,5)))*SUMPRODUCT(($H$9:$H$12=$E154)*(P$9:P$12)))*SUMPRODUCT(($H$24:$H$30=$H154)*(P$24:P$30))),VLOOKUP($E154&amp;$H154,$H$33:P$67,P$70,0)/SUM(P$33:P$60,IF(DAY(EOMONTH($G154,0))&lt;29,0,VLOOKUP(5&amp;TEXT(DATE(YEAR($G154),MONTH($G154),29),"ddd"),$H$33:P$67,P$70,0)),IF(DAY(EOMONTH($G154,0))&lt;30,0,VLOOKUP(5&amp;TEXT(DATE(YEAR($G154),MONTH($G154),30),"ddd"),$H$33:P$67,P$70,0)),IF(DAY(EOMONTH($G154,0))&lt;31,0,VLOOKUP(5&amp;TEXT(DATE(YEAR($G154),MONTH($G154),31),"ddd"),$H$33:P$67,P$70,0)))*SUMPRODUCT(($H$72:$H$95=$D154)*($G$72:$G$95=$C154)*(P$72:P$95))),"")</f>
        <v>2950.5549418983796</v>
      </c>
      <c r="Q154" s="139">
        <f>IFERROR(IF($I$69="DOW",IF($E154=5,(((SUMPRODUCT(($H$72:$H$95=$D154)*($G$72:$G$95=$C154)*(Q$72:Q$95))*(SUMPRODUCT(($H$15:$H$21=$H154)*(Q$15:Q$21)))))),(((SUMPRODUCT(($H$72:$H$95=$D154)*($G$72:$G$95=$C154)*(Q$72:Q$95)))-(SUMIFS(Q$99:Q$426,$C$99:$C$426,$C154,$D$99:$D$426,$D154,$E$99:$E$426,5)))*SUMPRODUCT(($H$9:$H$12=$E154)*(Q$9:Q$12)))*SUMPRODUCT(($H$24:$H$30=$H154)*(Q$24:Q$30))),VLOOKUP($E154&amp;$H154,$H$33:Q$67,Q$70,0)/SUM(Q$33:Q$60,IF(DAY(EOMONTH($G154,0))&lt;29,0,VLOOKUP(5&amp;TEXT(DATE(YEAR($G154),MONTH($G154),29),"ddd"),$H$33:Q$67,Q$70,0)),IF(DAY(EOMONTH($G154,0))&lt;30,0,VLOOKUP(5&amp;TEXT(DATE(YEAR($G154),MONTH($G154),30),"ddd"),$H$33:Q$67,Q$70,0)),IF(DAY(EOMONTH($G154,0))&lt;31,0,VLOOKUP(5&amp;TEXT(DATE(YEAR($G154),MONTH($G154),31),"ddd"),$H$33:Q$67,Q$70,0)))*SUMPRODUCT(($H$72:$H$95=$D154)*($G$72:$G$95=$C154)*(Q$72:Q$95))),"")</f>
        <v>2340.401953233823</v>
      </c>
      <c r="R154" s="139">
        <f>IFERROR(IF($I$69="DOW",IF($E154=5,(((SUMPRODUCT(($H$72:$H$95=$D154)*($G$72:$G$95=$C154)*(R$72:R$95))*(SUMPRODUCT(($H$15:$H$21=$H154)*(R$15:R$21)))))),(((SUMPRODUCT(($H$72:$H$95=$D154)*($G$72:$G$95=$C154)*(R$72:R$95)))-(SUMIFS(R$99:R$426,$C$99:$C$426,$C154,$D$99:$D$426,$D154,$E$99:$E$426,5)))*SUMPRODUCT(($H$9:$H$12=$E154)*(R$9:R$12)))*SUMPRODUCT(($H$24:$H$30=$H154)*(R$24:R$30))),VLOOKUP($E154&amp;$H154,$H$33:R$67,R$70,0)/SUM(R$33:R$60,IF(DAY(EOMONTH($G154,0))&lt;29,0,VLOOKUP(5&amp;TEXT(DATE(YEAR($G154),MONTH($G154),29),"ddd"),$H$33:R$67,R$70,0)),IF(DAY(EOMONTH($G154,0))&lt;30,0,VLOOKUP(5&amp;TEXT(DATE(YEAR($G154),MONTH($G154),30),"ddd"),$H$33:R$67,R$70,0)),IF(DAY(EOMONTH($G154,0))&lt;31,0,VLOOKUP(5&amp;TEXT(DATE(YEAR($G154),MONTH($G154),31),"ddd"),$H$33:R$67,R$70,0)))*SUMPRODUCT(($H$72:$H$95=$D154)*($G$72:$G$95=$C154)*(R$72:R$95))),"")</f>
        <v>0</v>
      </c>
      <c r="S154" s="139">
        <f>IFERROR(IF($I$69="DOW",IF($E154=5,(((SUMPRODUCT(($H$72:$H$95=$D154)*($G$72:$G$95=$C154)*(S$72:S$95))*(SUMPRODUCT(($H$15:$H$21=$H154)*(S$15:S$21)))))),(((SUMPRODUCT(($H$72:$H$95=$D154)*($G$72:$G$95=$C154)*(S$72:S$95)))-(SUMIFS(S$99:S$426,$C$99:$C$426,$C154,$D$99:$D$426,$D154,$E$99:$E$426,5)))*SUMPRODUCT(($H$9:$H$12=$E154)*(S$9:S$12)))*SUMPRODUCT(($H$24:$H$30=$H154)*(S$24:S$30))),VLOOKUP($E154&amp;$H154,$H$33:S$67,S$70,0)/SUM(S$33:S$60,IF(DAY(EOMONTH($G154,0))&lt;29,0,VLOOKUP(5&amp;TEXT(DATE(YEAR($G154),MONTH($G154),29),"ddd"),$H$33:S$67,S$70,0)),IF(DAY(EOMONTH($G154,0))&lt;30,0,VLOOKUP(5&amp;TEXT(DATE(YEAR($G154),MONTH($G154),30),"ddd"),$H$33:S$67,S$70,0)),IF(DAY(EOMONTH($G154,0))&lt;31,0,VLOOKUP(5&amp;TEXT(DATE(YEAR($G154),MONTH($G154),31),"ddd"),$H$33:S$67,S$70,0)))*SUMPRODUCT(($H$72:$H$95=$D154)*($G$72:$G$95=$C154)*(S$72:S$95))),"")</f>
        <v>80.184029074208951</v>
      </c>
      <c r="T154" s="139">
        <f>IFERROR(IF($I$69="DOW",IF($E154=5,(((SUMPRODUCT(($H$72:$H$95=$D154)*($G$72:$G$95=$C154)*(T$72:T$95))*(SUMPRODUCT(($H$15:$H$21=$H154)*(T$15:T$21)))))),(((SUMPRODUCT(($H$72:$H$95=$D154)*($G$72:$G$95=$C154)*(T$72:T$95)))-(SUMIFS(T$99:T$426,$C$99:$C$426,$C154,$D$99:$D$426,$D154,$E$99:$E$426,5)))*SUMPRODUCT(($H$9:$H$12=$E154)*(T$9:T$12)))*SUMPRODUCT(($H$24:$H$30=$H154)*(T$24:T$30))),VLOOKUP($E154&amp;$H154,$H$33:T$67,T$70,0)/SUM(T$33:T$60,IF(DAY(EOMONTH($G154,0))&lt;29,0,VLOOKUP(5&amp;TEXT(DATE(YEAR($G154),MONTH($G154),29),"ddd"),$H$33:T$67,T$70,0)),IF(DAY(EOMONTH($G154,0))&lt;30,0,VLOOKUP(5&amp;TEXT(DATE(YEAR($G154),MONTH($G154),30),"ddd"),$H$33:T$67,T$70,0)),IF(DAY(EOMONTH($G154,0))&lt;31,0,VLOOKUP(5&amp;TEXT(DATE(YEAR($G154),MONTH($G154),31),"ddd"),$H$33:T$67,T$70,0)))*SUMPRODUCT(($H$72:$H$95=$D154)*($G$72:$G$95=$C154)*(T$72:T$95))),"")</f>
        <v>136.50364147015614</v>
      </c>
      <c r="U154" s="139">
        <f>IFERROR(IF($I$69="DOW",IF($E154=5,(((SUMPRODUCT(($H$72:$H$95=$D154)*($G$72:$G$95=$C154)*(U$72:U$95))*(SUMPRODUCT(($H$15:$H$21=$H154)*(U$15:U$21)))))),(((SUMPRODUCT(($H$72:$H$95=$D154)*($G$72:$G$95=$C154)*(U$72:U$95)))-(SUMIFS(U$99:U$426,$C$99:$C$426,$C154,$D$99:$D$426,$D154,$E$99:$E$426,5)))*SUMPRODUCT(($H$9:$H$12=$E154)*(U$9:U$12)))*SUMPRODUCT(($H$24:$H$30=$H154)*(U$24:U$30))),VLOOKUP($E154&amp;$H154,$H$33:U$67,U$70,0)/SUM(U$33:U$60,IF(DAY(EOMONTH($G154,0))&lt;29,0,VLOOKUP(5&amp;TEXT(DATE(YEAR($G154),MONTH($G154),29),"ddd"),$H$33:U$67,U$70,0)),IF(DAY(EOMONTH($G154,0))&lt;30,0,VLOOKUP(5&amp;TEXT(DATE(YEAR($G154),MONTH($G154),30),"ddd"),$H$33:U$67,U$70,0)),IF(DAY(EOMONTH($G154,0))&lt;31,0,VLOOKUP(5&amp;TEXT(DATE(YEAR($G154),MONTH($G154),31),"ddd"),$H$33:U$67,U$70,0)))*SUMPRODUCT(($H$72:$H$95=$D154)*($G$72:$G$95=$C154)*(U$72:U$95))),"")</f>
        <v>15.889738656743551</v>
      </c>
      <c r="V154" s="139">
        <f>IFERROR(IF($I$69="DOW",IF($E154=5,(((SUMPRODUCT(($H$72:$H$95=$D154)*($G$72:$G$95=$C154)*(V$72:V$95))*(SUMPRODUCT(($H$15:$H$21=$H154)*(V$15:V$21)))))),(((SUMPRODUCT(($H$72:$H$95=$D154)*($G$72:$G$95=$C154)*(V$72:V$95)))-(SUMIFS(V$99:V$426,$C$99:$C$426,$C154,$D$99:$D$426,$D154,$E$99:$E$426,5)))*SUMPRODUCT(($H$9:$H$12=$E154)*(V$9:V$12)))*SUMPRODUCT(($H$24:$H$30=$H154)*(V$24:V$30))),VLOOKUP($E154&amp;$H154,$H$33:V$67,V$70,0)/SUM(V$33:V$60,IF(DAY(EOMONTH($G154,0))&lt;29,0,VLOOKUP(5&amp;TEXT(DATE(YEAR($G154),MONTH($G154),29),"ddd"),$H$33:V$67,V$70,0)),IF(DAY(EOMONTH($G154,0))&lt;30,0,VLOOKUP(5&amp;TEXT(DATE(YEAR($G154),MONTH($G154),30),"ddd"),$H$33:V$67,V$70,0)),IF(DAY(EOMONTH($G154,0))&lt;31,0,VLOOKUP(5&amp;TEXT(DATE(YEAR($G154),MONTH($G154),31),"ddd"),$H$33:V$67,V$70,0)))*SUMPRODUCT(($H$72:$H$95=$D154)*($G$72:$G$95=$C154)*(V$72:V$95))),"")</f>
        <v>69.085352060524698</v>
      </c>
      <c r="W154" s="139">
        <f>IFERROR(IF($I$69="DOW",IF($E154=5,(((SUMPRODUCT(($H$72:$H$95=$D154)*($G$72:$G$95=$C154)*(W$72:W$95))*(SUMPRODUCT(($H$15:$H$21=$H154)*(W$15:W$21)))))),(((SUMPRODUCT(($H$72:$H$95=$D154)*($G$72:$G$95=$C154)*(W$72:W$95)))-(SUMIFS(W$99:W$426,$C$99:$C$426,$C154,$D$99:$D$426,$D154,$E$99:$E$426,5)))*SUMPRODUCT(($H$9:$H$12=$E154)*(W$9:W$12)))*SUMPRODUCT(($H$24:$H$30=$H154)*(W$24:W$30))),VLOOKUP($E154&amp;$H154,$H$33:W$67,W$70,0)/SUM(W$33:W$60,IF(DAY(EOMONTH($G154,0))&lt;29,0,VLOOKUP(5&amp;TEXT(DATE(YEAR($G154),MONTH($G154),29),"ddd"),$H$33:W$67,W$70,0)),IF(DAY(EOMONTH($G154,0))&lt;30,0,VLOOKUP(5&amp;TEXT(DATE(YEAR($G154),MONTH($G154),30),"ddd"),$H$33:W$67,W$70,0)),IF(DAY(EOMONTH($G154,0))&lt;31,0,VLOOKUP(5&amp;TEXT(DATE(YEAR($G154),MONTH($G154),31),"ddd"),$H$33:W$67,W$70,0)))*SUMPRODUCT(($H$72:$H$95=$D154)*($G$72:$G$95=$C154)*(W$72:W$95))),"")</f>
        <v>467.60303293008445</v>
      </c>
      <c r="X154" s="139">
        <f>IFERROR(IF($I$69="DOW",IF($E154=5,(((SUMPRODUCT(($H$72:$H$95=$D154)*($G$72:$G$95=$C154)*(X$72:X$95))*(SUMPRODUCT(($H$15:$H$21=$H154)*(X$15:X$21)))))),(((SUMPRODUCT(($H$72:$H$95=$D154)*($G$72:$G$95=$C154)*(X$72:X$95)))-(SUMIFS(X$99:X$426,$C$99:$C$426,$C154,$D$99:$D$426,$D154,$E$99:$E$426,5)))*SUMPRODUCT(($H$9:$H$12=$E154)*(X$9:X$12)))*SUMPRODUCT(($H$24:$H$30=$H154)*(X$24:X$30))),VLOOKUP($E154&amp;$H154,$H$33:X$67,X$70,0)/SUM(X$33:X$60,IF(DAY(EOMONTH($G154,0))&lt;29,0,VLOOKUP(5&amp;TEXT(DATE(YEAR($G154),MONTH($G154),29),"ddd"),$H$33:X$67,X$70,0)),IF(DAY(EOMONTH($G154,0))&lt;30,0,VLOOKUP(5&amp;TEXT(DATE(YEAR($G154),MONTH($G154),30),"ddd"),$H$33:X$67,X$70,0)),IF(DAY(EOMONTH($G154,0))&lt;31,0,VLOOKUP(5&amp;TEXT(DATE(YEAR($G154),MONTH($G154),31),"ddd"),$H$33:X$67,X$70,0)))*SUMPRODUCT(($H$72:$H$95=$D154)*($G$72:$G$95=$C154)*(X$72:X$95))),"")</f>
        <v>113.22083577908154</v>
      </c>
      <c r="Y154" s="139" t="str">
        <f>IFERROR(IF($I$69="DOW",IF($E154=5,(((SUMPRODUCT(($H$72:$H$95=$D154)*($G$72:$G$95=$C154)*(Y$72:Y$95))*(SUMPRODUCT(($H$15:$H$21=$H154)*(Y$15:Y$21)))))),(((SUMPRODUCT(($H$72:$H$95=$D154)*($G$72:$G$95=$C154)*(Y$72:Y$95)))-(SUMIFS(Y$99:Y$426,$C$99:$C$426,$C154,$D$99:$D$426,$D154,$E$99:$E$426,5)))*SUMPRODUCT(($H$9:$H$12=$E154)*(Y$9:Y$12)))*SUMPRODUCT(($H$24:$H$30=$H154)*(Y$24:Y$30))),VLOOKUP($E154&amp;$H154,$H$33:Y$67,Y$70,0)/SUM(Y$33:Y$60,IF(DAY(EOMONTH($G154,0))&lt;29,0,VLOOKUP(5&amp;TEXT(DATE(YEAR($G154),MONTH($G154),29),"ddd"),$H$33:Y$67,Y$70,0)),IF(DAY(EOMONTH($G154,0))&lt;30,0,VLOOKUP(5&amp;TEXT(DATE(YEAR($G154),MONTH($G154),30),"ddd"),$H$33:Y$67,Y$70,0)),IF(DAY(EOMONTH($G154,0))&lt;31,0,VLOOKUP(5&amp;TEXT(DATE(YEAR($G154),MONTH($G154),31),"ddd"),$H$33:Y$67,Y$70,0)))*SUMPRODUCT(($H$72:$H$95=$D154)*($G$72:$G$95=$C154)*(Y$72:Y$95))),"")</f>
        <v/>
      </c>
      <c r="Z154" s="139" t="str">
        <f>IFERROR(IF($I$69="DOW",IF($E154=5,(((SUMPRODUCT(($H$72:$H$95=$D154)*($G$72:$G$95=$C154)*(Z$72:Z$95))*(SUMPRODUCT(($H$15:$H$21=$H154)*(Z$15:Z$21)))))),(((SUMPRODUCT(($H$72:$H$95=$D154)*($G$72:$G$95=$C154)*(Z$72:Z$95)))-(SUMIFS(Z$99:Z$426,$C$99:$C$426,$C154,$D$99:$D$426,$D154,$E$99:$E$426,5)))*SUMPRODUCT(($H$9:$H$12=$E154)*(Z$9:Z$12)))*SUMPRODUCT(($H$24:$H$30=$H154)*(Z$24:Z$30))),VLOOKUP($E154&amp;$H154,$H$33:Z$67,Z$70,0)/SUM(Z$33:Z$60,IF(DAY(EOMONTH($G154,0))&lt;29,0,VLOOKUP(5&amp;TEXT(DATE(YEAR($G154),MONTH($G154),29),"ddd"),$H$33:Z$67,Z$70,0)),IF(DAY(EOMONTH($G154,0))&lt;30,0,VLOOKUP(5&amp;TEXT(DATE(YEAR($G154),MONTH($G154),30),"ddd"),$H$33:Z$67,Z$70,0)),IF(DAY(EOMONTH($G154,0))&lt;31,0,VLOOKUP(5&amp;TEXT(DATE(YEAR($G154),MONTH($G154),31),"ddd"),$H$33:Z$67,Z$70,0)))*SUMPRODUCT(($H$72:$H$95=$D154)*($G$72:$G$95=$C154)*(Z$72:Z$95))),"")</f>
        <v/>
      </c>
      <c r="AA154" s="139" t="str">
        <f>IFERROR(IF($I$69="DOW",IF($E154=5,(((SUMPRODUCT(($H$72:$H$95=$D154)*($G$72:$G$95=$C154)*(AA$72:AA$95))*(SUMPRODUCT(($H$15:$H$21=$H154)*(AA$15:AA$21)))))),(((SUMPRODUCT(($H$72:$H$95=$D154)*($G$72:$G$95=$C154)*(AA$72:AA$95)))-(SUMIFS(AA$99:AA$426,$C$99:$C$426,$C154,$D$99:$D$426,$D154,$E$99:$E$426,5)))*SUMPRODUCT(($H$9:$H$12=$E154)*(AA$9:AA$12)))*SUMPRODUCT(($H$24:$H$30=$H154)*(AA$24:AA$30))),VLOOKUP($E154&amp;$H154,$H$33:AA$67,AA$70,0)/SUM(AA$33:AA$60,IF(DAY(EOMONTH($G154,0))&lt;29,0,VLOOKUP(5&amp;TEXT(DATE(YEAR($G154),MONTH($G154),29),"ddd"),$H$33:AA$67,AA$70,0)),IF(DAY(EOMONTH($G154,0))&lt;30,0,VLOOKUP(5&amp;TEXT(DATE(YEAR($G154),MONTH($G154),30),"ddd"),$H$33:AA$67,AA$70,0)),IF(DAY(EOMONTH($G154,0))&lt;31,0,VLOOKUP(5&amp;TEXT(DATE(YEAR($G154),MONTH($G154),31),"ddd"),$H$33:AA$67,AA$70,0)))*SUMPRODUCT(($H$72:$H$95=$D154)*($G$72:$G$95=$C154)*(AA$72:AA$95))),"")</f>
        <v/>
      </c>
      <c r="AB154" s="139" t="str">
        <f>IFERROR(IF($I$69="DOW",IF($E154=5,(((SUMPRODUCT(($H$72:$H$95=$D154)*($G$72:$G$95=$C154)*(AB$72:AB$95))*(SUMPRODUCT(($H$15:$H$21=$H154)*(AB$15:AB$21)))))),(((SUMPRODUCT(($H$72:$H$95=$D154)*($G$72:$G$95=$C154)*(AB$72:AB$95)))-(SUMIFS(AB$99:AB$426,$C$99:$C$426,$C154,$D$99:$D$426,$D154,$E$99:$E$426,5)))*SUMPRODUCT(($H$9:$H$12=$E154)*(AB$9:AB$12)))*SUMPRODUCT(($H$24:$H$30=$H154)*(AB$24:AB$30))),VLOOKUP($E154&amp;$H154,$H$33:AB$67,AB$70,0)/SUM(AB$33:AB$60,IF(DAY(EOMONTH($G154,0))&lt;29,0,VLOOKUP(5&amp;TEXT(DATE(YEAR($G154),MONTH($G154),29),"ddd"),$H$33:AB$67,AB$70,0)),IF(DAY(EOMONTH($G154,0))&lt;30,0,VLOOKUP(5&amp;TEXT(DATE(YEAR($G154),MONTH($G154),30),"ddd"),$H$33:AB$67,AB$70,0)),IF(DAY(EOMONTH($G154,0))&lt;31,0,VLOOKUP(5&amp;TEXT(DATE(YEAR($G154),MONTH($G154),31),"ddd"),$H$33:AB$67,AB$70,0)))*SUMPRODUCT(($H$72:$H$95=$D154)*($G$72:$G$95=$C154)*(AB$72:AB$95))),"")</f>
        <v/>
      </c>
      <c r="AC154" s="236"/>
      <c r="AE154" s="205"/>
      <c r="AF154" s="139"/>
      <c r="AG154" s="139"/>
      <c r="AH154" s="139"/>
      <c r="AI154" s="139"/>
      <c r="AJ154" s="139"/>
      <c r="AK154" s="139"/>
      <c r="AL154" s="139"/>
      <c r="AM154" s="139"/>
      <c r="AN154" s="139"/>
      <c r="AO154" s="139"/>
      <c r="AP154" s="139"/>
      <c r="AQ154" s="139"/>
      <c r="AR154" s="139"/>
      <c r="AS154" s="139"/>
      <c r="AT154" s="139"/>
      <c r="AU154" s="139"/>
      <c r="AV154" s="139"/>
      <c r="AW154" s="139"/>
      <c r="AX154" s="139"/>
      <c r="AY154" s="236"/>
      <c r="BA154" s="209">
        <f t="shared" si="76"/>
        <v>209.76513995631689</v>
      </c>
      <c r="BB154" s="180">
        <f t="shared" si="77"/>
        <v>299.03320381735523</v>
      </c>
      <c r="BC154" s="180">
        <f t="shared" si="78"/>
        <v>130.12763987896867</v>
      </c>
      <c r="BD154" s="180">
        <f t="shared" si="79"/>
        <v>22.149969957942407</v>
      </c>
      <c r="BE154" s="180">
        <f t="shared" si="80"/>
        <v>449.48688161885627</v>
      </c>
      <c r="BF154" s="180">
        <f t="shared" si="81"/>
        <v>0</v>
      </c>
      <c r="BG154" s="180">
        <f t="shared" si="82"/>
        <v>0</v>
      </c>
      <c r="BH154" s="180">
        <f t="shared" si="83"/>
        <v>2950.5549418983796</v>
      </c>
      <c r="BI154" s="180">
        <f t="shared" si="31"/>
        <v>2340.401953233823</v>
      </c>
      <c r="BJ154" s="180">
        <f t="shared" si="67"/>
        <v>0</v>
      </c>
      <c r="BK154" s="180">
        <f t="shared" si="32"/>
        <v>80.184029074208951</v>
      </c>
      <c r="BL154" s="180">
        <f t="shared" si="33"/>
        <v>136.50364147015614</v>
      </c>
      <c r="BM154" s="180">
        <f t="shared" si="34"/>
        <v>15.889738656743551</v>
      </c>
      <c r="BN154" s="180">
        <f t="shared" si="35"/>
        <v>69.085352060524698</v>
      </c>
      <c r="BO154" s="180">
        <f t="shared" si="36"/>
        <v>467.60303293008445</v>
      </c>
      <c r="BP154" s="180">
        <f t="shared" si="37"/>
        <v>113.22083577908154</v>
      </c>
      <c r="BQ154" s="180">
        <f t="shared" si="38"/>
        <v>0</v>
      </c>
      <c r="BR154" s="180">
        <f t="shared" si="39"/>
        <v>0</v>
      </c>
      <c r="BS154" s="180">
        <f t="shared" si="40"/>
        <v>0</v>
      </c>
      <c r="BT154" s="180">
        <f t="shared" si="41"/>
        <v>0</v>
      </c>
      <c r="BV154" s="214">
        <f t="shared" si="68"/>
        <v>42699</v>
      </c>
      <c r="BW154" s="175" t="str">
        <f t="shared" si="69"/>
        <v>Nov</v>
      </c>
      <c r="BX154" s="175">
        <f t="shared" si="70"/>
        <v>2016</v>
      </c>
      <c r="BY154" s="176">
        <f t="shared" si="84"/>
        <v>209.76513995631686</v>
      </c>
      <c r="BZ154" s="176">
        <f t="shared" si="85"/>
        <v>299.03320381735512</v>
      </c>
      <c r="CA154" s="176">
        <f t="shared" si="86"/>
        <v>130.12763987896867</v>
      </c>
      <c r="CB154" s="176">
        <f t="shared" si="87"/>
        <v>22.149969957942403</v>
      </c>
      <c r="CC154" s="176">
        <f t="shared" si="88"/>
        <v>449.48688161885633</v>
      </c>
      <c r="CD154" s="176">
        <f t="shared" si="89"/>
        <v>0</v>
      </c>
      <c r="CE154" s="176">
        <f t="shared" si="90"/>
        <v>0</v>
      </c>
      <c r="CF154" s="176">
        <f t="shared" si="91"/>
        <v>2950.5549418983796</v>
      </c>
      <c r="CG154" s="176">
        <f t="shared" si="92"/>
        <v>2340.401953233823</v>
      </c>
      <c r="CH154" s="176">
        <f t="shared" si="93"/>
        <v>0</v>
      </c>
      <c r="CI154" s="176">
        <f t="shared" si="94"/>
        <v>80.184029074208908</v>
      </c>
      <c r="CJ154" s="176">
        <f t="shared" si="95"/>
        <v>136.50364147015614</v>
      </c>
      <c r="CK154" s="176">
        <f t="shared" si="96"/>
        <v>15.889738656743555</v>
      </c>
      <c r="CL154" s="176">
        <f t="shared" si="97"/>
        <v>69.085352060524698</v>
      </c>
      <c r="CM154" s="176">
        <f t="shared" si="98"/>
        <v>467.60303293008451</v>
      </c>
      <c r="CN154" s="176">
        <f t="shared" si="99"/>
        <v>113.22083577908157</v>
      </c>
      <c r="CO154" s="176">
        <f t="shared" si="100"/>
        <v>0</v>
      </c>
      <c r="CP154" s="176">
        <f t="shared" si="101"/>
        <v>0</v>
      </c>
      <c r="CQ154" s="176">
        <f t="shared" si="102"/>
        <v>0</v>
      </c>
      <c r="CR154" s="215">
        <f t="shared" si="103"/>
        <v>0</v>
      </c>
    </row>
    <row r="155" spans="2:96" outlineLevel="1" x14ac:dyDescent="0.25">
      <c r="B155" s="197">
        <f t="shared" si="62"/>
        <v>42700</v>
      </c>
      <c r="C155" s="108">
        <f t="shared" si="72"/>
        <v>2016</v>
      </c>
      <c r="D155" s="109" t="str">
        <f t="shared" si="73"/>
        <v>Nov</v>
      </c>
      <c r="E155" s="109">
        <f t="shared" si="74"/>
        <v>4</v>
      </c>
      <c r="F155" s="109">
        <f t="shared" si="65"/>
        <v>48</v>
      </c>
      <c r="G155" s="110">
        <f t="shared" si="71"/>
        <v>42700</v>
      </c>
      <c r="H155" s="109" t="str">
        <f t="shared" si="75"/>
        <v>Sat</v>
      </c>
      <c r="I155" s="139">
        <f>IFERROR(IF($I$69="DOW",IF($E155=5,(((SUMPRODUCT(($H$72:$H$95=$D155)*($G$72:$G$95=$C155)*(I$72:I$95))*(SUMPRODUCT(($H$15:$H$21=$H155)*(I$15:I$21)))))),(((SUMPRODUCT(($H$72:$H$95=$D155)*($G$72:$G$95=$C155)*(I$72:I$95)))-(SUMIFS(I$99:I$426,$C$99:$C$426,$C155,$D$99:$D$426,$D155,$E$99:$E$426,5)))*SUMPRODUCT(($H$9:$H$12=$E155)*(I$9:I$12)))*SUMPRODUCT(($H$24:$H$30=$H155)*(I$24:I$30))),VLOOKUP($E155&amp;$H155,$H$33:I$67,I$70,0)/SUM(I$33:I$60,IF(DAY(EOMONTH($G155,0))&lt;29,0,VLOOKUP(5&amp;TEXT(DATE(YEAR($G155),MONTH($G155),29),"ddd"),$H$33:I$67,I$70,0)),IF(DAY(EOMONTH($G155,0))&lt;30,0,VLOOKUP(5&amp;TEXT(DATE(YEAR($G155),MONTH($G155),30),"ddd"),$H$33:I$67,I$70,0)),IF(DAY(EOMONTH($G155,0))&lt;31,0,VLOOKUP(5&amp;TEXT(DATE(YEAR($G155),MONTH($G155),31),"ddd"),$H$33:I$67,I$70,0)))*SUMPRODUCT(($H$72:$H$95=$D155)*($G$72:$G$95=$C155)*(I$72:I$95))),"")</f>
        <v>205.5758046563771</v>
      </c>
      <c r="J155" s="139">
        <f>IFERROR(IF($I$69="DOW",IF($E155=5,(((SUMPRODUCT(($H$72:$H$95=$D155)*($G$72:$G$95=$C155)*(J$72:J$95))*(SUMPRODUCT(($H$15:$H$21=$H155)*(J$15:J$21)))))),(((SUMPRODUCT(($H$72:$H$95=$D155)*($G$72:$G$95=$C155)*(J$72:J$95)))-(SUMIFS(J$99:J$426,$C$99:$C$426,$C155,$D$99:$D$426,$D155,$E$99:$E$426,5)))*SUMPRODUCT(($H$9:$H$12=$E155)*(J$9:J$12)))*SUMPRODUCT(($H$24:$H$30=$H155)*(J$24:J$30))),VLOOKUP($E155&amp;$H155,$H$33:J$67,J$70,0)/SUM(J$33:J$60,IF(DAY(EOMONTH($G155,0))&lt;29,0,VLOOKUP(5&amp;TEXT(DATE(YEAR($G155),MONTH($G155),29),"ddd"),$H$33:J$67,J$70,0)),IF(DAY(EOMONTH($G155,0))&lt;30,0,VLOOKUP(5&amp;TEXT(DATE(YEAR($G155),MONTH($G155),30),"ddd"),$H$33:J$67,J$70,0)),IF(DAY(EOMONTH($G155,0))&lt;31,0,VLOOKUP(5&amp;TEXT(DATE(YEAR($G155),MONTH($G155),31),"ddd"),$H$33:J$67,J$70,0)))*SUMPRODUCT(($H$72:$H$95=$D155)*($G$72:$G$95=$C155)*(J$72:J$95))),"")</f>
        <v>271.11919135235826</v>
      </c>
      <c r="K155" s="139">
        <f>IFERROR(IF($I$69="DOW",IF($E155=5,(((SUMPRODUCT(($H$72:$H$95=$D155)*($G$72:$G$95=$C155)*(K$72:K$95))*(SUMPRODUCT(($H$15:$H$21=$H155)*(K$15:K$21)))))),(((SUMPRODUCT(($H$72:$H$95=$D155)*($G$72:$G$95=$C155)*(K$72:K$95)))-(SUMIFS(K$99:K$426,$C$99:$C$426,$C155,$D$99:$D$426,$D155,$E$99:$E$426,5)))*SUMPRODUCT(($H$9:$H$12=$E155)*(K$9:K$12)))*SUMPRODUCT(($H$24:$H$30=$H155)*(K$24:K$30))),VLOOKUP($E155&amp;$H155,$H$33:K$67,K$70,0)/SUM(K$33:K$60,IF(DAY(EOMONTH($G155,0))&lt;29,0,VLOOKUP(5&amp;TEXT(DATE(YEAR($G155),MONTH($G155),29),"ddd"),$H$33:K$67,K$70,0)),IF(DAY(EOMONTH($G155,0))&lt;30,0,VLOOKUP(5&amp;TEXT(DATE(YEAR($G155),MONTH($G155),30),"ddd"),$H$33:K$67,K$70,0)),IF(DAY(EOMONTH($G155,0))&lt;31,0,VLOOKUP(5&amp;TEXT(DATE(YEAR($G155),MONTH($G155),31),"ddd"),$H$33:K$67,K$70,0)))*SUMPRODUCT(($H$72:$H$95=$D155)*($G$72:$G$95=$C155)*(K$72:K$95))),"")</f>
        <v>136.50226499973479</v>
      </c>
      <c r="L155" s="139">
        <f>IFERROR(IF($I$69="DOW",IF($E155=5,(((SUMPRODUCT(($H$72:$H$95=$D155)*($G$72:$G$95=$C155)*(L$72:L$95))*(SUMPRODUCT(($H$15:$H$21=$H155)*(L$15:L$21)))))),(((SUMPRODUCT(($H$72:$H$95=$D155)*($G$72:$G$95=$C155)*(L$72:L$95)))-(SUMIFS(L$99:L$426,$C$99:$C$426,$C155,$D$99:$D$426,$D155,$E$99:$E$426,5)))*SUMPRODUCT(($H$9:$H$12=$E155)*(L$9:L$12)))*SUMPRODUCT(($H$24:$H$30=$H155)*(L$24:L$30))),VLOOKUP($E155&amp;$H155,$H$33:L$67,L$70,0)/SUM(L$33:L$60,IF(DAY(EOMONTH($G155,0))&lt;29,0,VLOOKUP(5&amp;TEXT(DATE(YEAR($G155),MONTH($G155),29),"ddd"),$H$33:L$67,L$70,0)),IF(DAY(EOMONTH($G155,0))&lt;30,0,VLOOKUP(5&amp;TEXT(DATE(YEAR($G155),MONTH($G155),30),"ddd"),$H$33:L$67,L$70,0)),IF(DAY(EOMONTH($G155,0))&lt;31,0,VLOOKUP(5&amp;TEXT(DATE(YEAR($G155),MONTH($G155),31),"ddd"),$H$33:L$67,L$70,0)))*SUMPRODUCT(($H$72:$H$95=$D155)*($G$72:$G$95=$C155)*(L$72:L$95))),"")</f>
        <v>24.099990510241827</v>
      </c>
      <c r="M155" s="139">
        <f>IFERROR(IF($I$69="DOW",IF($E155=5,(((SUMPRODUCT(($H$72:$H$95=$D155)*($G$72:$G$95=$C155)*(M$72:M$95))*(SUMPRODUCT(($H$15:$H$21=$H155)*(M$15:M$21)))))),(((SUMPRODUCT(($H$72:$H$95=$D155)*($G$72:$G$95=$C155)*(M$72:M$95)))-(SUMIFS(M$99:M$426,$C$99:$C$426,$C155,$D$99:$D$426,$D155,$E$99:$E$426,5)))*SUMPRODUCT(($H$9:$H$12=$E155)*(M$9:M$12)))*SUMPRODUCT(($H$24:$H$30=$H155)*(M$24:M$30))),VLOOKUP($E155&amp;$H155,$H$33:M$67,M$70,0)/SUM(M$33:M$60,IF(DAY(EOMONTH($G155,0))&lt;29,0,VLOOKUP(5&amp;TEXT(DATE(YEAR($G155),MONTH($G155),29),"ddd"),$H$33:M$67,M$70,0)),IF(DAY(EOMONTH($G155,0))&lt;30,0,VLOOKUP(5&amp;TEXT(DATE(YEAR($G155),MONTH($G155),30),"ddd"),$H$33:M$67,M$70,0)),IF(DAY(EOMONTH($G155,0))&lt;31,0,VLOOKUP(5&amp;TEXT(DATE(YEAR($G155),MONTH($G155),31),"ddd"),$H$33:M$67,M$70,0)))*SUMPRODUCT(($H$72:$H$95=$D155)*($G$72:$G$95=$C155)*(M$72:M$95))),"")</f>
        <v>357.22098508660662</v>
      </c>
      <c r="N155" s="139">
        <f>IFERROR(IF($I$69="DOW",IF($E155=5,(((SUMPRODUCT(($H$72:$H$95=$D155)*($G$72:$G$95=$C155)*(N$72:N$95))*(SUMPRODUCT(($H$15:$H$21=$H155)*(N$15:N$21)))))),(((SUMPRODUCT(($H$72:$H$95=$D155)*($G$72:$G$95=$C155)*(N$72:N$95)))-(SUMIFS(N$99:N$426,$C$99:$C$426,$C155,$D$99:$D$426,$D155,$E$99:$E$426,5)))*SUMPRODUCT(($H$9:$H$12=$E155)*(N$9:N$12)))*SUMPRODUCT(($H$24:$H$30=$H155)*(N$24:N$30))),VLOOKUP($E155&amp;$H155,$H$33:N$67,N$70,0)/SUM(N$33:N$60,IF(DAY(EOMONTH($G155,0))&lt;29,0,VLOOKUP(5&amp;TEXT(DATE(YEAR($G155),MONTH($G155),29),"ddd"),$H$33:N$67,N$70,0)),IF(DAY(EOMONTH($G155,0))&lt;30,0,VLOOKUP(5&amp;TEXT(DATE(YEAR($G155),MONTH($G155),30),"ddd"),$H$33:N$67,N$70,0)),IF(DAY(EOMONTH($G155,0))&lt;31,0,VLOOKUP(5&amp;TEXT(DATE(YEAR($G155),MONTH($G155),31),"ddd"),$H$33:N$67,N$70,0)))*SUMPRODUCT(($H$72:$H$95=$D155)*($G$72:$G$95=$C155)*(N$72:N$95))),"")</f>
        <v>0</v>
      </c>
      <c r="O155" s="139">
        <f>IFERROR(IF($I$69="DOW",IF($E155=5,(((SUMPRODUCT(($H$72:$H$95=$D155)*($G$72:$G$95=$C155)*(O$72:O$95))*(SUMPRODUCT(($H$15:$H$21=$H155)*(O$15:O$21)))))),(((SUMPRODUCT(($H$72:$H$95=$D155)*($G$72:$G$95=$C155)*(O$72:O$95)))-(SUMIFS(O$99:O$426,$C$99:$C$426,$C155,$D$99:$D$426,$D155,$E$99:$E$426,5)))*SUMPRODUCT(($H$9:$H$12=$E155)*(O$9:O$12)))*SUMPRODUCT(($H$24:$H$30=$H155)*(O$24:O$30))),VLOOKUP($E155&amp;$H155,$H$33:O$67,O$70,0)/SUM(O$33:O$60,IF(DAY(EOMONTH($G155,0))&lt;29,0,VLOOKUP(5&amp;TEXT(DATE(YEAR($G155),MONTH($G155),29),"ddd"),$H$33:O$67,O$70,0)),IF(DAY(EOMONTH($G155,0))&lt;30,0,VLOOKUP(5&amp;TEXT(DATE(YEAR($G155),MONTH($G155),30),"ddd"),$H$33:O$67,O$70,0)),IF(DAY(EOMONTH($G155,0))&lt;31,0,VLOOKUP(5&amp;TEXT(DATE(YEAR($G155),MONTH($G155),31),"ddd"),$H$33:O$67,O$70,0)))*SUMPRODUCT(($H$72:$H$95=$D155)*($G$72:$G$95=$C155)*(O$72:O$95))),"")</f>
        <v>0</v>
      </c>
      <c r="P155" s="139">
        <f>IFERROR(IF($I$69="DOW",IF($E155=5,(((SUMPRODUCT(($H$72:$H$95=$D155)*($G$72:$G$95=$C155)*(P$72:P$95))*(SUMPRODUCT(($H$15:$H$21=$H155)*(P$15:P$21)))))),(((SUMPRODUCT(($H$72:$H$95=$D155)*($G$72:$G$95=$C155)*(P$72:P$95)))-(SUMIFS(P$99:P$426,$C$99:$C$426,$C155,$D$99:$D$426,$D155,$E$99:$E$426,5)))*SUMPRODUCT(($H$9:$H$12=$E155)*(P$9:P$12)))*SUMPRODUCT(($H$24:$H$30=$H155)*(P$24:P$30))),VLOOKUP($E155&amp;$H155,$H$33:P$67,P$70,0)/SUM(P$33:P$60,IF(DAY(EOMONTH($G155,0))&lt;29,0,VLOOKUP(5&amp;TEXT(DATE(YEAR($G155),MONTH($G155),29),"ddd"),$H$33:P$67,P$70,0)),IF(DAY(EOMONTH($G155,0))&lt;30,0,VLOOKUP(5&amp;TEXT(DATE(YEAR($G155),MONTH($G155),30),"ddd"),$H$33:P$67,P$70,0)),IF(DAY(EOMONTH($G155,0))&lt;31,0,VLOOKUP(5&amp;TEXT(DATE(YEAR($G155),MONTH($G155),31),"ddd"),$H$33:P$67,P$70,0)))*SUMPRODUCT(($H$72:$H$95=$D155)*($G$72:$G$95=$C155)*(P$72:P$95))),"")</f>
        <v>1994.2441120099809</v>
      </c>
      <c r="Q155" s="139">
        <f>IFERROR(IF($I$69="DOW",IF($E155=5,(((SUMPRODUCT(($H$72:$H$95=$D155)*($G$72:$G$95=$C155)*(Q$72:Q$95))*(SUMPRODUCT(($H$15:$H$21=$H155)*(Q$15:Q$21)))))),(((SUMPRODUCT(($H$72:$H$95=$D155)*($G$72:$G$95=$C155)*(Q$72:Q$95)))-(SUMIFS(Q$99:Q$426,$C$99:$C$426,$C155,$D$99:$D$426,$D155,$E$99:$E$426,5)))*SUMPRODUCT(($H$9:$H$12=$E155)*(Q$9:Q$12)))*SUMPRODUCT(($H$24:$H$30=$H155)*(Q$24:Q$30))),VLOOKUP($E155&amp;$H155,$H$33:Q$67,Q$70,0)/SUM(Q$33:Q$60,IF(DAY(EOMONTH($G155,0))&lt;29,0,VLOOKUP(5&amp;TEXT(DATE(YEAR($G155),MONTH($G155),29),"ddd"),$H$33:Q$67,Q$70,0)),IF(DAY(EOMONTH($G155,0))&lt;30,0,VLOOKUP(5&amp;TEXT(DATE(YEAR($G155),MONTH($G155),30),"ddd"),$H$33:Q$67,Q$70,0)),IF(DAY(EOMONTH($G155,0))&lt;31,0,VLOOKUP(5&amp;TEXT(DATE(YEAR($G155),MONTH($G155),31),"ddd"),$H$33:Q$67,Q$70,0)))*SUMPRODUCT(($H$72:$H$95=$D155)*($G$72:$G$95=$C155)*(Q$72:Q$95))),"")</f>
        <v>2006.6827991769278</v>
      </c>
      <c r="R155" s="139">
        <f>IFERROR(IF($I$69="DOW",IF($E155=5,(((SUMPRODUCT(($H$72:$H$95=$D155)*($G$72:$G$95=$C155)*(R$72:R$95))*(SUMPRODUCT(($H$15:$H$21=$H155)*(R$15:R$21)))))),(((SUMPRODUCT(($H$72:$H$95=$D155)*($G$72:$G$95=$C155)*(R$72:R$95)))-(SUMIFS(R$99:R$426,$C$99:$C$426,$C155,$D$99:$D$426,$D155,$E$99:$E$426,5)))*SUMPRODUCT(($H$9:$H$12=$E155)*(R$9:R$12)))*SUMPRODUCT(($H$24:$H$30=$H155)*(R$24:R$30))),VLOOKUP($E155&amp;$H155,$H$33:R$67,R$70,0)/SUM(R$33:R$60,IF(DAY(EOMONTH($G155,0))&lt;29,0,VLOOKUP(5&amp;TEXT(DATE(YEAR($G155),MONTH($G155),29),"ddd"),$H$33:R$67,R$70,0)),IF(DAY(EOMONTH($G155,0))&lt;30,0,VLOOKUP(5&amp;TEXT(DATE(YEAR($G155),MONTH($G155),30),"ddd"),$H$33:R$67,R$70,0)),IF(DAY(EOMONTH($G155,0))&lt;31,0,VLOOKUP(5&amp;TEXT(DATE(YEAR($G155),MONTH($G155),31),"ddd"),$H$33:R$67,R$70,0)))*SUMPRODUCT(($H$72:$H$95=$D155)*($G$72:$G$95=$C155)*(R$72:R$95))),"")</f>
        <v>0</v>
      </c>
      <c r="S155" s="139">
        <f>IFERROR(IF($I$69="DOW",IF($E155=5,(((SUMPRODUCT(($H$72:$H$95=$D155)*($G$72:$G$95=$C155)*(S$72:S$95))*(SUMPRODUCT(($H$15:$H$21=$H155)*(S$15:S$21)))))),(((SUMPRODUCT(($H$72:$H$95=$D155)*($G$72:$G$95=$C155)*(S$72:S$95)))-(SUMIFS(S$99:S$426,$C$99:$C$426,$C155,$D$99:$D$426,$D155,$E$99:$E$426,5)))*SUMPRODUCT(($H$9:$H$12=$E155)*(S$9:S$12)))*SUMPRODUCT(($H$24:$H$30=$H155)*(S$24:S$30))),VLOOKUP($E155&amp;$H155,$H$33:S$67,S$70,0)/SUM(S$33:S$60,IF(DAY(EOMONTH($G155,0))&lt;29,0,VLOOKUP(5&amp;TEXT(DATE(YEAR($G155),MONTH($G155),29),"ddd"),$H$33:S$67,S$70,0)),IF(DAY(EOMONTH($G155,0))&lt;30,0,VLOOKUP(5&amp;TEXT(DATE(YEAR($G155),MONTH($G155),30),"ddd"),$H$33:S$67,S$70,0)),IF(DAY(EOMONTH($G155,0))&lt;31,0,VLOOKUP(5&amp;TEXT(DATE(YEAR($G155),MONTH($G155),31),"ddd"),$H$33:S$67,S$70,0)))*SUMPRODUCT(($H$72:$H$95=$D155)*($G$72:$G$95=$C155)*(S$72:S$95))),"")</f>
        <v>85.107278703649584</v>
      </c>
      <c r="T155" s="139">
        <f>IFERROR(IF($I$69="DOW",IF($E155=5,(((SUMPRODUCT(($H$72:$H$95=$D155)*($G$72:$G$95=$C155)*(T$72:T$95))*(SUMPRODUCT(($H$15:$H$21=$H155)*(T$15:T$21)))))),(((SUMPRODUCT(($H$72:$H$95=$D155)*($G$72:$G$95=$C155)*(T$72:T$95)))-(SUMIFS(T$99:T$426,$C$99:$C$426,$C155,$D$99:$D$426,$D155,$E$99:$E$426,5)))*SUMPRODUCT(($H$9:$H$12=$E155)*(T$9:T$12)))*SUMPRODUCT(($H$24:$H$30=$H155)*(T$24:T$30))),VLOOKUP($E155&amp;$H155,$H$33:T$67,T$70,0)/SUM(T$33:T$60,IF(DAY(EOMONTH($G155,0))&lt;29,0,VLOOKUP(5&amp;TEXT(DATE(YEAR($G155),MONTH($G155),29),"ddd"),$H$33:T$67,T$70,0)),IF(DAY(EOMONTH($G155,0))&lt;30,0,VLOOKUP(5&amp;TEXT(DATE(YEAR($G155),MONTH($G155),30),"ddd"),$H$33:T$67,T$70,0)),IF(DAY(EOMONTH($G155,0))&lt;31,0,VLOOKUP(5&amp;TEXT(DATE(YEAR($G155),MONTH($G155),31),"ddd"),$H$33:T$67,T$70,0)))*SUMPRODUCT(($H$72:$H$95=$D155)*($G$72:$G$95=$C155)*(T$72:T$95))),"")</f>
        <v>102.96379430511364</v>
      </c>
      <c r="U155" s="139">
        <f>IFERROR(IF($I$69="DOW",IF($E155=5,(((SUMPRODUCT(($H$72:$H$95=$D155)*($G$72:$G$95=$C155)*(U$72:U$95))*(SUMPRODUCT(($H$15:$H$21=$H155)*(U$15:U$21)))))),(((SUMPRODUCT(($H$72:$H$95=$D155)*($G$72:$G$95=$C155)*(U$72:U$95)))-(SUMIFS(U$99:U$426,$C$99:$C$426,$C155,$D$99:$D$426,$D155,$E$99:$E$426,5)))*SUMPRODUCT(($H$9:$H$12=$E155)*(U$9:U$12)))*SUMPRODUCT(($H$24:$H$30=$H155)*(U$24:U$30))),VLOOKUP($E155&amp;$H155,$H$33:U$67,U$70,0)/SUM(U$33:U$60,IF(DAY(EOMONTH($G155,0))&lt;29,0,VLOOKUP(5&amp;TEXT(DATE(YEAR($G155),MONTH($G155),29),"ddd"),$H$33:U$67,U$70,0)),IF(DAY(EOMONTH($G155,0))&lt;30,0,VLOOKUP(5&amp;TEXT(DATE(YEAR($G155),MONTH($G155),30),"ddd"),$H$33:U$67,U$70,0)),IF(DAY(EOMONTH($G155,0))&lt;31,0,VLOOKUP(5&amp;TEXT(DATE(YEAR($G155),MONTH($G155),31),"ddd"),$H$33:U$67,U$70,0)))*SUMPRODUCT(($H$72:$H$95=$D155)*($G$72:$G$95=$C155)*(U$72:U$95))),"")</f>
        <v>0</v>
      </c>
      <c r="V155" s="139">
        <f>IFERROR(IF($I$69="DOW",IF($E155=5,(((SUMPRODUCT(($H$72:$H$95=$D155)*($G$72:$G$95=$C155)*(V$72:V$95))*(SUMPRODUCT(($H$15:$H$21=$H155)*(V$15:V$21)))))),(((SUMPRODUCT(($H$72:$H$95=$D155)*($G$72:$G$95=$C155)*(V$72:V$95)))-(SUMIFS(V$99:V$426,$C$99:$C$426,$C155,$D$99:$D$426,$D155,$E$99:$E$426,5)))*SUMPRODUCT(($H$9:$H$12=$E155)*(V$9:V$12)))*SUMPRODUCT(($H$24:$H$30=$H155)*(V$24:V$30))),VLOOKUP($E155&amp;$H155,$H$33:V$67,V$70,0)/SUM(V$33:V$60,IF(DAY(EOMONTH($G155,0))&lt;29,0,VLOOKUP(5&amp;TEXT(DATE(YEAR($G155),MONTH($G155),29),"ddd"),$H$33:V$67,V$70,0)),IF(DAY(EOMONTH($G155,0))&lt;30,0,VLOOKUP(5&amp;TEXT(DATE(YEAR($G155),MONTH($G155),30),"ddd"),$H$33:V$67,V$70,0)),IF(DAY(EOMONTH($G155,0))&lt;31,0,VLOOKUP(5&amp;TEXT(DATE(YEAR($G155),MONTH($G155),31),"ddd"),$H$33:V$67,V$70,0)))*SUMPRODUCT(($H$72:$H$95=$D155)*($G$72:$G$95=$C155)*(V$72:V$95))),"")</f>
        <v>0</v>
      </c>
      <c r="W155" s="139">
        <f>IFERROR(IF($I$69="DOW",IF($E155=5,(((SUMPRODUCT(($H$72:$H$95=$D155)*($G$72:$G$95=$C155)*(W$72:W$95))*(SUMPRODUCT(($H$15:$H$21=$H155)*(W$15:W$21)))))),(((SUMPRODUCT(($H$72:$H$95=$D155)*($G$72:$G$95=$C155)*(W$72:W$95)))-(SUMIFS(W$99:W$426,$C$99:$C$426,$C155,$D$99:$D$426,$D155,$E$99:$E$426,5)))*SUMPRODUCT(($H$9:$H$12=$E155)*(W$9:W$12)))*SUMPRODUCT(($H$24:$H$30=$H155)*(W$24:W$30))),VLOOKUP($E155&amp;$H155,$H$33:W$67,W$70,0)/SUM(W$33:W$60,IF(DAY(EOMONTH($G155,0))&lt;29,0,VLOOKUP(5&amp;TEXT(DATE(YEAR($G155),MONTH($G155),29),"ddd"),$H$33:W$67,W$70,0)),IF(DAY(EOMONTH($G155,0))&lt;30,0,VLOOKUP(5&amp;TEXT(DATE(YEAR($G155),MONTH($G155),30),"ddd"),$H$33:W$67,W$70,0)),IF(DAY(EOMONTH($G155,0))&lt;31,0,VLOOKUP(5&amp;TEXT(DATE(YEAR($G155),MONTH($G155),31),"ddd"),$H$33:W$67,W$70,0)))*SUMPRODUCT(($H$72:$H$95=$D155)*($G$72:$G$95=$C155)*(W$72:W$95))),"")</f>
        <v>120.33331925625035</v>
      </c>
      <c r="X155" s="139">
        <f>IFERROR(IF($I$69="DOW",IF($E155=5,(((SUMPRODUCT(($H$72:$H$95=$D155)*($G$72:$G$95=$C155)*(X$72:X$95))*(SUMPRODUCT(($H$15:$H$21=$H155)*(X$15:X$21)))))),(((SUMPRODUCT(($H$72:$H$95=$D155)*($G$72:$G$95=$C155)*(X$72:X$95)))-(SUMIFS(X$99:X$426,$C$99:$C$426,$C155,$D$99:$D$426,$D155,$E$99:$E$426,5)))*SUMPRODUCT(($H$9:$H$12=$E155)*(X$9:X$12)))*SUMPRODUCT(($H$24:$H$30=$H155)*(X$24:X$30))),VLOOKUP($E155&amp;$H155,$H$33:X$67,X$70,0)/SUM(X$33:X$60,IF(DAY(EOMONTH($G155,0))&lt;29,0,VLOOKUP(5&amp;TEXT(DATE(YEAR($G155),MONTH($G155),29),"ddd"),$H$33:X$67,X$70,0)),IF(DAY(EOMONTH($G155,0))&lt;30,0,VLOOKUP(5&amp;TEXT(DATE(YEAR($G155),MONTH($G155),30),"ddd"),$H$33:X$67,X$70,0)),IF(DAY(EOMONTH($G155,0))&lt;31,0,VLOOKUP(5&amp;TEXT(DATE(YEAR($G155),MONTH($G155),31),"ddd"),$H$33:X$67,X$70,0)))*SUMPRODUCT(($H$72:$H$95=$D155)*($G$72:$G$95=$C155)*(X$72:X$95))),"")</f>
        <v>96.367818565395424</v>
      </c>
      <c r="Y155" s="139" t="str">
        <f>IFERROR(IF($I$69="DOW",IF($E155=5,(((SUMPRODUCT(($H$72:$H$95=$D155)*($G$72:$G$95=$C155)*(Y$72:Y$95))*(SUMPRODUCT(($H$15:$H$21=$H155)*(Y$15:Y$21)))))),(((SUMPRODUCT(($H$72:$H$95=$D155)*($G$72:$G$95=$C155)*(Y$72:Y$95)))-(SUMIFS(Y$99:Y$426,$C$99:$C$426,$C155,$D$99:$D$426,$D155,$E$99:$E$426,5)))*SUMPRODUCT(($H$9:$H$12=$E155)*(Y$9:Y$12)))*SUMPRODUCT(($H$24:$H$30=$H155)*(Y$24:Y$30))),VLOOKUP($E155&amp;$H155,$H$33:Y$67,Y$70,0)/SUM(Y$33:Y$60,IF(DAY(EOMONTH($G155,0))&lt;29,0,VLOOKUP(5&amp;TEXT(DATE(YEAR($G155),MONTH($G155),29),"ddd"),$H$33:Y$67,Y$70,0)),IF(DAY(EOMONTH($G155,0))&lt;30,0,VLOOKUP(5&amp;TEXT(DATE(YEAR($G155),MONTH($G155),30),"ddd"),$H$33:Y$67,Y$70,0)),IF(DAY(EOMONTH($G155,0))&lt;31,0,VLOOKUP(5&amp;TEXT(DATE(YEAR($G155),MONTH($G155),31),"ddd"),$H$33:Y$67,Y$70,0)))*SUMPRODUCT(($H$72:$H$95=$D155)*($G$72:$G$95=$C155)*(Y$72:Y$95))),"")</f>
        <v/>
      </c>
      <c r="Z155" s="139" t="str">
        <f>IFERROR(IF($I$69="DOW",IF($E155=5,(((SUMPRODUCT(($H$72:$H$95=$D155)*($G$72:$G$95=$C155)*(Z$72:Z$95))*(SUMPRODUCT(($H$15:$H$21=$H155)*(Z$15:Z$21)))))),(((SUMPRODUCT(($H$72:$H$95=$D155)*($G$72:$G$95=$C155)*(Z$72:Z$95)))-(SUMIFS(Z$99:Z$426,$C$99:$C$426,$C155,$D$99:$D$426,$D155,$E$99:$E$426,5)))*SUMPRODUCT(($H$9:$H$12=$E155)*(Z$9:Z$12)))*SUMPRODUCT(($H$24:$H$30=$H155)*(Z$24:Z$30))),VLOOKUP($E155&amp;$H155,$H$33:Z$67,Z$70,0)/SUM(Z$33:Z$60,IF(DAY(EOMONTH($G155,0))&lt;29,0,VLOOKUP(5&amp;TEXT(DATE(YEAR($G155),MONTH($G155),29),"ddd"),$H$33:Z$67,Z$70,0)),IF(DAY(EOMONTH($G155,0))&lt;30,0,VLOOKUP(5&amp;TEXT(DATE(YEAR($G155),MONTH($G155),30),"ddd"),$H$33:Z$67,Z$70,0)),IF(DAY(EOMONTH($G155,0))&lt;31,0,VLOOKUP(5&amp;TEXT(DATE(YEAR($G155),MONTH($G155),31),"ddd"),$H$33:Z$67,Z$70,0)))*SUMPRODUCT(($H$72:$H$95=$D155)*($G$72:$G$95=$C155)*(Z$72:Z$95))),"")</f>
        <v/>
      </c>
      <c r="AA155" s="139" t="str">
        <f>IFERROR(IF($I$69="DOW",IF($E155=5,(((SUMPRODUCT(($H$72:$H$95=$D155)*($G$72:$G$95=$C155)*(AA$72:AA$95))*(SUMPRODUCT(($H$15:$H$21=$H155)*(AA$15:AA$21)))))),(((SUMPRODUCT(($H$72:$H$95=$D155)*($G$72:$G$95=$C155)*(AA$72:AA$95)))-(SUMIFS(AA$99:AA$426,$C$99:$C$426,$C155,$D$99:$D$426,$D155,$E$99:$E$426,5)))*SUMPRODUCT(($H$9:$H$12=$E155)*(AA$9:AA$12)))*SUMPRODUCT(($H$24:$H$30=$H155)*(AA$24:AA$30))),VLOOKUP($E155&amp;$H155,$H$33:AA$67,AA$70,0)/SUM(AA$33:AA$60,IF(DAY(EOMONTH($G155,0))&lt;29,0,VLOOKUP(5&amp;TEXT(DATE(YEAR($G155),MONTH($G155),29),"ddd"),$H$33:AA$67,AA$70,0)),IF(DAY(EOMONTH($G155,0))&lt;30,0,VLOOKUP(5&amp;TEXT(DATE(YEAR($G155),MONTH($G155),30),"ddd"),$H$33:AA$67,AA$70,0)),IF(DAY(EOMONTH($G155,0))&lt;31,0,VLOOKUP(5&amp;TEXT(DATE(YEAR($G155),MONTH($G155),31),"ddd"),$H$33:AA$67,AA$70,0)))*SUMPRODUCT(($H$72:$H$95=$D155)*($G$72:$G$95=$C155)*(AA$72:AA$95))),"")</f>
        <v/>
      </c>
      <c r="AB155" s="139" t="str">
        <f>IFERROR(IF($I$69="DOW",IF($E155=5,(((SUMPRODUCT(($H$72:$H$95=$D155)*($G$72:$G$95=$C155)*(AB$72:AB$95))*(SUMPRODUCT(($H$15:$H$21=$H155)*(AB$15:AB$21)))))),(((SUMPRODUCT(($H$72:$H$95=$D155)*($G$72:$G$95=$C155)*(AB$72:AB$95)))-(SUMIFS(AB$99:AB$426,$C$99:$C$426,$C155,$D$99:$D$426,$D155,$E$99:$E$426,5)))*SUMPRODUCT(($H$9:$H$12=$E155)*(AB$9:AB$12)))*SUMPRODUCT(($H$24:$H$30=$H155)*(AB$24:AB$30))),VLOOKUP($E155&amp;$H155,$H$33:AB$67,AB$70,0)/SUM(AB$33:AB$60,IF(DAY(EOMONTH($G155,0))&lt;29,0,VLOOKUP(5&amp;TEXT(DATE(YEAR($G155),MONTH($G155),29),"ddd"),$H$33:AB$67,AB$70,0)),IF(DAY(EOMONTH($G155,0))&lt;30,0,VLOOKUP(5&amp;TEXT(DATE(YEAR($G155),MONTH($G155),30),"ddd"),$H$33:AB$67,AB$70,0)),IF(DAY(EOMONTH($G155,0))&lt;31,0,VLOOKUP(5&amp;TEXT(DATE(YEAR($G155),MONTH($G155),31),"ddd"),$H$33:AB$67,AB$70,0)))*SUMPRODUCT(($H$72:$H$95=$D155)*($G$72:$G$95=$C155)*(AB$72:AB$95))),"")</f>
        <v/>
      </c>
      <c r="AC155" s="236"/>
      <c r="AE155" s="205"/>
      <c r="AF155" s="139"/>
      <c r="AG155" s="139"/>
      <c r="AH155" s="139"/>
      <c r="AI155" s="139"/>
      <c r="AJ155" s="139"/>
      <c r="AK155" s="139"/>
      <c r="AL155" s="139"/>
      <c r="AM155" s="139"/>
      <c r="AN155" s="139"/>
      <c r="AO155" s="139"/>
      <c r="AP155" s="139"/>
      <c r="AQ155" s="139"/>
      <c r="AR155" s="139"/>
      <c r="AS155" s="139"/>
      <c r="AT155" s="139"/>
      <c r="AU155" s="139"/>
      <c r="AV155" s="139"/>
      <c r="AW155" s="139"/>
      <c r="AX155" s="139"/>
      <c r="AY155" s="236"/>
      <c r="BA155" s="209">
        <f t="shared" si="76"/>
        <v>205.5758046563771</v>
      </c>
      <c r="BB155" s="180">
        <f t="shared" si="77"/>
        <v>271.11919135235826</v>
      </c>
      <c r="BC155" s="180">
        <f t="shared" si="78"/>
        <v>136.50226499973479</v>
      </c>
      <c r="BD155" s="180">
        <f t="shared" si="79"/>
        <v>24.099990510241827</v>
      </c>
      <c r="BE155" s="180">
        <f t="shared" si="80"/>
        <v>357.22098508660662</v>
      </c>
      <c r="BF155" s="180">
        <f t="shared" si="81"/>
        <v>0</v>
      </c>
      <c r="BG155" s="180">
        <f t="shared" si="82"/>
        <v>0</v>
      </c>
      <c r="BH155" s="180">
        <f t="shared" si="83"/>
        <v>1994.2441120099809</v>
      </c>
      <c r="BI155" s="180">
        <f t="shared" si="31"/>
        <v>2006.6827991769278</v>
      </c>
      <c r="BJ155" s="180">
        <f t="shared" si="67"/>
        <v>0</v>
      </c>
      <c r="BK155" s="180">
        <f t="shared" si="32"/>
        <v>85.107278703649584</v>
      </c>
      <c r="BL155" s="180">
        <f t="shared" si="33"/>
        <v>102.96379430511364</v>
      </c>
      <c r="BM155" s="180">
        <f t="shared" si="34"/>
        <v>0</v>
      </c>
      <c r="BN155" s="180">
        <f t="shared" si="35"/>
        <v>0</v>
      </c>
      <c r="BO155" s="180">
        <f t="shared" si="36"/>
        <v>120.33331925625035</v>
      </c>
      <c r="BP155" s="180">
        <f t="shared" si="37"/>
        <v>96.367818565395424</v>
      </c>
      <c r="BQ155" s="180">
        <f t="shared" si="38"/>
        <v>0</v>
      </c>
      <c r="BR155" s="180">
        <f t="shared" si="39"/>
        <v>0</v>
      </c>
      <c r="BS155" s="180">
        <f t="shared" si="40"/>
        <v>0</v>
      </c>
      <c r="BT155" s="180">
        <f t="shared" si="41"/>
        <v>0</v>
      </c>
      <c r="BV155" s="214">
        <f t="shared" si="68"/>
        <v>42700</v>
      </c>
      <c r="BW155" s="175" t="str">
        <f t="shared" si="69"/>
        <v>Nov</v>
      </c>
      <c r="BX155" s="175">
        <f t="shared" si="70"/>
        <v>2016</v>
      </c>
      <c r="BY155" s="176">
        <f t="shared" si="84"/>
        <v>205.57580465637707</v>
      </c>
      <c r="BZ155" s="176">
        <f t="shared" si="85"/>
        <v>271.11919135235814</v>
      </c>
      <c r="CA155" s="176">
        <f t="shared" si="86"/>
        <v>136.50226499973479</v>
      </c>
      <c r="CB155" s="176">
        <f t="shared" si="87"/>
        <v>24.09999051024182</v>
      </c>
      <c r="CC155" s="176">
        <f t="shared" si="88"/>
        <v>357.22098508660667</v>
      </c>
      <c r="CD155" s="176">
        <f t="shared" si="89"/>
        <v>0</v>
      </c>
      <c r="CE155" s="176">
        <f t="shared" si="90"/>
        <v>0</v>
      </c>
      <c r="CF155" s="176">
        <f t="shared" si="91"/>
        <v>1994.2441120099804</v>
      </c>
      <c r="CG155" s="176">
        <f t="shared" si="92"/>
        <v>2006.6827991769278</v>
      </c>
      <c r="CH155" s="176">
        <f t="shared" si="93"/>
        <v>0</v>
      </c>
      <c r="CI155" s="176">
        <f t="shared" si="94"/>
        <v>85.107278703649541</v>
      </c>
      <c r="CJ155" s="176">
        <f t="shared" si="95"/>
        <v>102.96379430511365</v>
      </c>
      <c r="CK155" s="176">
        <f t="shared" si="96"/>
        <v>0</v>
      </c>
      <c r="CL155" s="176">
        <f t="shared" si="97"/>
        <v>0</v>
      </c>
      <c r="CM155" s="176">
        <f t="shared" si="98"/>
        <v>120.33331925625036</v>
      </c>
      <c r="CN155" s="176">
        <f t="shared" si="99"/>
        <v>96.367818565395439</v>
      </c>
      <c r="CO155" s="176">
        <f t="shared" si="100"/>
        <v>0</v>
      </c>
      <c r="CP155" s="176">
        <f t="shared" si="101"/>
        <v>0</v>
      </c>
      <c r="CQ155" s="176">
        <f t="shared" si="102"/>
        <v>0</v>
      </c>
      <c r="CR155" s="215">
        <f t="shared" si="103"/>
        <v>0</v>
      </c>
    </row>
    <row r="156" spans="2:96" outlineLevel="1" x14ac:dyDescent="0.25">
      <c r="B156" s="197">
        <f t="shared" si="62"/>
        <v>42701</v>
      </c>
      <c r="C156" s="108">
        <f t="shared" si="72"/>
        <v>2016</v>
      </c>
      <c r="D156" s="109" t="str">
        <f t="shared" si="73"/>
        <v>Nov</v>
      </c>
      <c r="E156" s="109">
        <f t="shared" si="74"/>
        <v>4</v>
      </c>
      <c r="F156" s="109">
        <f t="shared" si="65"/>
        <v>49</v>
      </c>
      <c r="G156" s="110">
        <f t="shared" si="71"/>
        <v>42701</v>
      </c>
      <c r="H156" s="109" t="str">
        <f t="shared" si="75"/>
        <v>Sun</v>
      </c>
      <c r="I156" s="139">
        <f>IFERROR(IF($I$69="DOW",IF($E156=5,(((SUMPRODUCT(($H$72:$H$95=$D156)*($G$72:$G$95=$C156)*(I$72:I$95))*(SUMPRODUCT(($H$15:$H$21=$H156)*(I$15:I$21)))))),(((SUMPRODUCT(($H$72:$H$95=$D156)*($G$72:$G$95=$C156)*(I$72:I$95)))-(SUMIFS(I$99:I$426,$C$99:$C$426,$C156,$D$99:$D$426,$D156,$E$99:$E$426,5)))*SUMPRODUCT(($H$9:$H$12=$E156)*(I$9:I$12)))*SUMPRODUCT(($H$24:$H$30=$H156)*(I$24:I$30))),VLOOKUP($E156&amp;$H156,$H$33:I$67,I$70,0)/SUM(I$33:I$60,IF(DAY(EOMONTH($G156,0))&lt;29,0,VLOOKUP(5&amp;TEXT(DATE(YEAR($G156),MONTH($G156),29),"ddd"),$H$33:I$67,I$70,0)),IF(DAY(EOMONTH($G156,0))&lt;30,0,VLOOKUP(5&amp;TEXT(DATE(YEAR($G156),MONTH($G156),30),"ddd"),$H$33:I$67,I$70,0)),IF(DAY(EOMONTH($G156,0))&lt;31,0,VLOOKUP(5&amp;TEXT(DATE(YEAR($G156),MONTH($G156),31),"ddd"),$H$33:I$67,I$70,0)))*SUMPRODUCT(($H$72:$H$95=$D156)*($G$72:$G$95=$C156)*(I$72:I$95))),"")</f>
        <v>201.9708506106972</v>
      </c>
      <c r="J156" s="139">
        <f>IFERROR(IF($I$69="DOW",IF($E156=5,(((SUMPRODUCT(($H$72:$H$95=$D156)*($G$72:$G$95=$C156)*(J$72:J$95))*(SUMPRODUCT(($H$15:$H$21=$H156)*(J$15:J$21)))))),(((SUMPRODUCT(($H$72:$H$95=$D156)*($G$72:$G$95=$C156)*(J$72:J$95)))-(SUMIFS(J$99:J$426,$C$99:$C$426,$C156,$D$99:$D$426,$D156,$E$99:$E$426,5)))*SUMPRODUCT(($H$9:$H$12=$E156)*(J$9:J$12)))*SUMPRODUCT(($H$24:$H$30=$H156)*(J$24:J$30))),VLOOKUP($E156&amp;$H156,$H$33:J$67,J$70,0)/SUM(J$33:J$60,IF(DAY(EOMONTH($G156,0))&lt;29,0,VLOOKUP(5&amp;TEXT(DATE(YEAR($G156),MONTH($G156),29),"ddd"),$H$33:J$67,J$70,0)),IF(DAY(EOMONTH($G156,0))&lt;30,0,VLOOKUP(5&amp;TEXT(DATE(YEAR($G156),MONTH($G156),30),"ddd"),$H$33:J$67,J$70,0)),IF(DAY(EOMONTH($G156,0))&lt;31,0,VLOOKUP(5&amp;TEXT(DATE(YEAR($G156),MONTH($G156),31),"ddd"),$H$33:J$67,J$70,0)))*SUMPRODUCT(($H$72:$H$95=$D156)*($G$72:$G$95=$C156)*(J$72:J$95))),"")</f>
        <v>197.33051995099663</v>
      </c>
      <c r="K156" s="139">
        <f>IFERROR(IF($I$69="DOW",IF($E156=5,(((SUMPRODUCT(($H$72:$H$95=$D156)*($G$72:$G$95=$C156)*(K$72:K$95))*(SUMPRODUCT(($H$15:$H$21=$H156)*(K$15:K$21)))))),(((SUMPRODUCT(($H$72:$H$95=$D156)*($G$72:$G$95=$C156)*(K$72:K$95)))-(SUMIFS(K$99:K$426,$C$99:$C$426,$C156,$D$99:$D$426,$D156,$E$99:$E$426,5)))*SUMPRODUCT(($H$9:$H$12=$E156)*(K$9:K$12)))*SUMPRODUCT(($H$24:$H$30=$H156)*(K$24:K$30))),VLOOKUP($E156&amp;$H156,$H$33:K$67,K$70,0)/SUM(K$33:K$60,IF(DAY(EOMONTH($G156,0))&lt;29,0,VLOOKUP(5&amp;TEXT(DATE(YEAR($G156),MONTH($G156),29),"ddd"),$H$33:K$67,K$70,0)),IF(DAY(EOMONTH($G156,0))&lt;30,0,VLOOKUP(5&amp;TEXT(DATE(YEAR($G156),MONTH($G156),30),"ddd"),$H$33:K$67,K$70,0)),IF(DAY(EOMONTH($G156,0))&lt;31,0,VLOOKUP(5&amp;TEXT(DATE(YEAR($G156),MONTH($G156),31),"ddd"),$H$33:K$67,K$70,0)))*SUMPRODUCT(($H$72:$H$95=$D156)*($G$72:$G$95=$C156)*(K$72:K$95))),"")</f>
        <v>128.22288349830541</v>
      </c>
      <c r="L156" s="139">
        <f>IFERROR(IF($I$69="DOW",IF($E156=5,(((SUMPRODUCT(($H$72:$H$95=$D156)*($G$72:$G$95=$C156)*(L$72:L$95))*(SUMPRODUCT(($H$15:$H$21=$H156)*(L$15:L$21)))))),(((SUMPRODUCT(($H$72:$H$95=$D156)*($G$72:$G$95=$C156)*(L$72:L$95)))-(SUMIFS(L$99:L$426,$C$99:$C$426,$C156,$D$99:$D$426,$D156,$E$99:$E$426,5)))*SUMPRODUCT(($H$9:$H$12=$E156)*(L$9:L$12)))*SUMPRODUCT(($H$24:$H$30=$H156)*(L$24:L$30))),VLOOKUP($E156&amp;$H156,$H$33:L$67,L$70,0)/SUM(L$33:L$60,IF(DAY(EOMONTH($G156,0))&lt;29,0,VLOOKUP(5&amp;TEXT(DATE(YEAR($G156),MONTH($G156),29),"ddd"),$H$33:L$67,L$70,0)),IF(DAY(EOMONTH($G156,0))&lt;30,0,VLOOKUP(5&amp;TEXT(DATE(YEAR($G156),MONTH($G156),30),"ddd"),$H$33:L$67,L$70,0)),IF(DAY(EOMONTH($G156,0))&lt;31,0,VLOOKUP(5&amp;TEXT(DATE(YEAR($G156),MONTH($G156),31),"ddd"),$H$33:L$67,L$70,0)))*SUMPRODUCT(($H$72:$H$95=$D156)*($G$72:$G$95=$C156)*(L$72:L$95))),"")</f>
        <v>26.961101333295307</v>
      </c>
      <c r="M156" s="139">
        <f>IFERROR(IF($I$69="DOW",IF($E156=5,(((SUMPRODUCT(($H$72:$H$95=$D156)*($G$72:$G$95=$C156)*(M$72:M$95))*(SUMPRODUCT(($H$15:$H$21=$H156)*(M$15:M$21)))))),(((SUMPRODUCT(($H$72:$H$95=$D156)*($G$72:$G$95=$C156)*(M$72:M$95)))-(SUMIFS(M$99:M$426,$C$99:$C$426,$C156,$D$99:$D$426,$D156,$E$99:$E$426,5)))*SUMPRODUCT(($H$9:$H$12=$E156)*(M$9:M$12)))*SUMPRODUCT(($H$24:$H$30=$H156)*(M$24:M$30))),VLOOKUP($E156&amp;$H156,$H$33:M$67,M$70,0)/SUM(M$33:M$60,IF(DAY(EOMONTH($G156,0))&lt;29,0,VLOOKUP(5&amp;TEXT(DATE(YEAR($G156),MONTH($G156),29),"ddd"),$H$33:M$67,M$70,0)),IF(DAY(EOMONTH($G156,0))&lt;30,0,VLOOKUP(5&amp;TEXT(DATE(YEAR($G156),MONTH($G156),30),"ddd"),$H$33:M$67,M$70,0)),IF(DAY(EOMONTH($G156,0))&lt;31,0,VLOOKUP(5&amp;TEXT(DATE(YEAR($G156),MONTH($G156),31),"ddd"),$H$33:M$67,M$70,0)))*SUMPRODUCT(($H$72:$H$95=$D156)*($G$72:$G$95=$C156)*(M$72:M$95))),"")</f>
        <v>330.05923934695471</v>
      </c>
      <c r="N156" s="139">
        <f>IFERROR(IF($I$69="DOW",IF($E156=5,(((SUMPRODUCT(($H$72:$H$95=$D156)*($G$72:$G$95=$C156)*(N$72:N$95))*(SUMPRODUCT(($H$15:$H$21=$H156)*(N$15:N$21)))))),(((SUMPRODUCT(($H$72:$H$95=$D156)*($G$72:$G$95=$C156)*(N$72:N$95)))-(SUMIFS(N$99:N$426,$C$99:$C$426,$C156,$D$99:$D$426,$D156,$E$99:$E$426,5)))*SUMPRODUCT(($H$9:$H$12=$E156)*(N$9:N$12)))*SUMPRODUCT(($H$24:$H$30=$H156)*(N$24:N$30))),VLOOKUP($E156&amp;$H156,$H$33:N$67,N$70,0)/SUM(N$33:N$60,IF(DAY(EOMONTH($G156,0))&lt;29,0,VLOOKUP(5&amp;TEXT(DATE(YEAR($G156),MONTH($G156),29),"ddd"),$H$33:N$67,N$70,0)),IF(DAY(EOMONTH($G156,0))&lt;30,0,VLOOKUP(5&amp;TEXT(DATE(YEAR($G156),MONTH($G156),30),"ddd"),$H$33:N$67,N$70,0)),IF(DAY(EOMONTH($G156,0))&lt;31,0,VLOOKUP(5&amp;TEXT(DATE(YEAR($G156),MONTH($G156),31),"ddd"),$H$33:N$67,N$70,0)))*SUMPRODUCT(($H$72:$H$95=$D156)*($G$72:$G$95=$C156)*(N$72:N$95))),"")</f>
        <v>0</v>
      </c>
      <c r="O156" s="139">
        <f>IFERROR(IF($I$69="DOW",IF($E156=5,(((SUMPRODUCT(($H$72:$H$95=$D156)*($G$72:$G$95=$C156)*(O$72:O$95))*(SUMPRODUCT(($H$15:$H$21=$H156)*(O$15:O$21)))))),(((SUMPRODUCT(($H$72:$H$95=$D156)*($G$72:$G$95=$C156)*(O$72:O$95)))-(SUMIFS(O$99:O$426,$C$99:$C$426,$C156,$D$99:$D$426,$D156,$E$99:$E$426,5)))*SUMPRODUCT(($H$9:$H$12=$E156)*(O$9:O$12)))*SUMPRODUCT(($H$24:$H$30=$H156)*(O$24:O$30))),VLOOKUP($E156&amp;$H156,$H$33:O$67,O$70,0)/SUM(O$33:O$60,IF(DAY(EOMONTH($G156,0))&lt;29,0,VLOOKUP(5&amp;TEXT(DATE(YEAR($G156),MONTH($G156),29),"ddd"),$H$33:O$67,O$70,0)),IF(DAY(EOMONTH($G156,0))&lt;30,0,VLOOKUP(5&amp;TEXT(DATE(YEAR($G156),MONTH($G156),30),"ddd"),$H$33:O$67,O$70,0)),IF(DAY(EOMONTH($G156,0))&lt;31,0,VLOOKUP(5&amp;TEXT(DATE(YEAR($G156),MONTH($G156),31),"ddd"),$H$33:O$67,O$70,0)))*SUMPRODUCT(($H$72:$H$95=$D156)*($G$72:$G$95=$C156)*(O$72:O$95))),"")</f>
        <v>0</v>
      </c>
      <c r="P156" s="139">
        <f>IFERROR(IF($I$69="DOW",IF($E156=5,(((SUMPRODUCT(($H$72:$H$95=$D156)*($G$72:$G$95=$C156)*(P$72:P$95))*(SUMPRODUCT(($H$15:$H$21=$H156)*(P$15:P$21)))))),(((SUMPRODUCT(($H$72:$H$95=$D156)*($G$72:$G$95=$C156)*(P$72:P$95)))-(SUMIFS(P$99:P$426,$C$99:$C$426,$C156,$D$99:$D$426,$D156,$E$99:$E$426,5)))*SUMPRODUCT(($H$9:$H$12=$E156)*(P$9:P$12)))*SUMPRODUCT(($H$24:$H$30=$H156)*(P$24:P$30))),VLOOKUP($E156&amp;$H156,$H$33:P$67,P$70,0)/SUM(P$33:P$60,IF(DAY(EOMONTH($G156,0))&lt;29,0,VLOOKUP(5&amp;TEXT(DATE(YEAR($G156),MONTH($G156),29),"ddd"),$H$33:P$67,P$70,0)),IF(DAY(EOMONTH($G156,0))&lt;30,0,VLOOKUP(5&amp;TEXT(DATE(YEAR($G156),MONTH($G156),30),"ddd"),$H$33:P$67,P$70,0)),IF(DAY(EOMONTH($G156,0))&lt;31,0,VLOOKUP(5&amp;TEXT(DATE(YEAR($G156),MONTH($G156),31),"ddd"),$H$33:P$67,P$70,0)))*SUMPRODUCT(($H$72:$H$95=$D156)*($G$72:$G$95=$C156)*(P$72:P$95))),"")</f>
        <v>1714.9650863593185</v>
      </c>
      <c r="Q156" s="139">
        <f>IFERROR(IF($I$69="DOW",IF($E156=5,(((SUMPRODUCT(($H$72:$H$95=$D156)*($G$72:$G$95=$C156)*(Q$72:Q$95))*(SUMPRODUCT(($H$15:$H$21=$H156)*(Q$15:Q$21)))))),(((SUMPRODUCT(($H$72:$H$95=$D156)*($G$72:$G$95=$C156)*(Q$72:Q$95)))-(SUMIFS(Q$99:Q$426,$C$99:$C$426,$C156,$D$99:$D$426,$D156,$E$99:$E$426,5)))*SUMPRODUCT(($H$9:$H$12=$E156)*(Q$9:Q$12)))*SUMPRODUCT(($H$24:$H$30=$H156)*(Q$24:Q$30))),VLOOKUP($E156&amp;$H156,$H$33:Q$67,Q$70,0)/SUM(Q$33:Q$60,IF(DAY(EOMONTH($G156,0))&lt;29,0,VLOOKUP(5&amp;TEXT(DATE(YEAR($G156),MONTH($G156),29),"ddd"),$H$33:Q$67,Q$70,0)),IF(DAY(EOMONTH($G156,0))&lt;30,0,VLOOKUP(5&amp;TEXT(DATE(YEAR($G156),MONTH($G156),30),"ddd"),$H$33:Q$67,Q$70,0)),IF(DAY(EOMONTH($G156,0))&lt;31,0,VLOOKUP(5&amp;TEXT(DATE(YEAR($G156),MONTH($G156),31),"ddd"),$H$33:Q$67,Q$70,0)))*SUMPRODUCT(($H$72:$H$95=$D156)*($G$72:$G$95=$C156)*(Q$72:Q$95))),"")</f>
        <v>1741.3407437749145</v>
      </c>
      <c r="R156" s="139">
        <f>IFERROR(IF($I$69="DOW",IF($E156=5,(((SUMPRODUCT(($H$72:$H$95=$D156)*($G$72:$G$95=$C156)*(R$72:R$95))*(SUMPRODUCT(($H$15:$H$21=$H156)*(R$15:R$21)))))),(((SUMPRODUCT(($H$72:$H$95=$D156)*($G$72:$G$95=$C156)*(R$72:R$95)))-(SUMIFS(R$99:R$426,$C$99:$C$426,$C156,$D$99:$D$426,$D156,$E$99:$E$426,5)))*SUMPRODUCT(($H$9:$H$12=$E156)*(R$9:R$12)))*SUMPRODUCT(($H$24:$H$30=$H156)*(R$24:R$30))),VLOOKUP($E156&amp;$H156,$H$33:R$67,R$70,0)/SUM(R$33:R$60,IF(DAY(EOMONTH($G156,0))&lt;29,0,VLOOKUP(5&amp;TEXT(DATE(YEAR($G156),MONTH($G156),29),"ddd"),$H$33:R$67,R$70,0)),IF(DAY(EOMONTH($G156,0))&lt;30,0,VLOOKUP(5&amp;TEXT(DATE(YEAR($G156),MONTH($G156),30),"ddd"),$H$33:R$67,R$70,0)),IF(DAY(EOMONTH($G156,0))&lt;31,0,VLOOKUP(5&amp;TEXT(DATE(YEAR($G156),MONTH($G156),31),"ddd"),$H$33:R$67,R$70,0)))*SUMPRODUCT(($H$72:$H$95=$D156)*($G$72:$G$95=$C156)*(R$72:R$95))),"")</f>
        <v>0</v>
      </c>
      <c r="S156" s="139">
        <f>IFERROR(IF($I$69="DOW",IF($E156=5,(((SUMPRODUCT(($H$72:$H$95=$D156)*($G$72:$G$95=$C156)*(S$72:S$95))*(SUMPRODUCT(($H$15:$H$21=$H156)*(S$15:S$21)))))),(((SUMPRODUCT(($H$72:$H$95=$D156)*($G$72:$G$95=$C156)*(S$72:S$95)))-(SUMIFS(S$99:S$426,$C$99:$C$426,$C156,$D$99:$D$426,$D156,$E$99:$E$426,5)))*SUMPRODUCT(($H$9:$H$12=$E156)*(S$9:S$12)))*SUMPRODUCT(($H$24:$H$30=$H156)*(S$24:S$30))),VLOOKUP($E156&amp;$H156,$H$33:S$67,S$70,0)/SUM(S$33:S$60,IF(DAY(EOMONTH($G156,0))&lt;29,0,VLOOKUP(5&amp;TEXT(DATE(YEAR($G156),MONTH($G156),29),"ddd"),$H$33:S$67,S$70,0)),IF(DAY(EOMONTH($G156,0))&lt;30,0,VLOOKUP(5&amp;TEXT(DATE(YEAR($G156),MONTH($G156),30),"ddd"),$H$33:S$67,S$70,0)),IF(DAY(EOMONTH($G156,0))&lt;31,0,VLOOKUP(5&amp;TEXT(DATE(YEAR($G156),MONTH($G156),31),"ddd"),$H$33:S$67,S$70,0)))*SUMPRODUCT(($H$72:$H$95=$D156)*($G$72:$G$95=$C156)*(S$72:S$95))),"")</f>
        <v>59.836266641426747</v>
      </c>
      <c r="T156" s="139">
        <f>IFERROR(IF($I$69="DOW",IF($E156=5,(((SUMPRODUCT(($H$72:$H$95=$D156)*($G$72:$G$95=$C156)*(T$72:T$95))*(SUMPRODUCT(($H$15:$H$21=$H156)*(T$15:T$21)))))),(((SUMPRODUCT(($H$72:$H$95=$D156)*($G$72:$G$95=$C156)*(T$72:T$95)))-(SUMIFS(T$99:T$426,$C$99:$C$426,$C156,$D$99:$D$426,$D156,$E$99:$E$426,5)))*SUMPRODUCT(($H$9:$H$12=$E156)*(T$9:T$12)))*SUMPRODUCT(($H$24:$H$30=$H156)*(T$24:T$30))),VLOOKUP($E156&amp;$H156,$H$33:T$67,T$70,0)/SUM(T$33:T$60,IF(DAY(EOMONTH($G156,0))&lt;29,0,VLOOKUP(5&amp;TEXT(DATE(YEAR($G156),MONTH($G156),29),"ddd"),$H$33:T$67,T$70,0)),IF(DAY(EOMONTH($G156,0))&lt;30,0,VLOOKUP(5&amp;TEXT(DATE(YEAR($G156),MONTH($G156),30),"ddd"),$H$33:T$67,T$70,0)),IF(DAY(EOMONTH($G156,0))&lt;31,0,VLOOKUP(5&amp;TEXT(DATE(YEAR($G156),MONTH($G156),31),"ddd"),$H$33:T$67,T$70,0)))*SUMPRODUCT(($H$72:$H$95=$D156)*($G$72:$G$95=$C156)*(T$72:T$95))),"")</f>
        <v>99.002833881136411</v>
      </c>
      <c r="U156" s="139">
        <f>IFERROR(IF($I$69="DOW",IF($E156=5,(((SUMPRODUCT(($H$72:$H$95=$D156)*($G$72:$G$95=$C156)*(U$72:U$95))*(SUMPRODUCT(($H$15:$H$21=$H156)*(U$15:U$21)))))),(((SUMPRODUCT(($H$72:$H$95=$D156)*($G$72:$G$95=$C156)*(U$72:U$95)))-(SUMIFS(U$99:U$426,$C$99:$C$426,$C156,$D$99:$D$426,$D156,$E$99:$E$426,5)))*SUMPRODUCT(($H$9:$H$12=$E156)*(U$9:U$12)))*SUMPRODUCT(($H$24:$H$30=$H156)*(U$24:U$30))),VLOOKUP($E156&amp;$H156,$H$33:U$67,U$70,0)/SUM(U$33:U$60,IF(DAY(EOMONTH($G156,0))&lt;29,0,VLOOKUP(5&amp;TEXT(DATE(YEAR($G156),MONTH($G156),29),"ddd"),$H$33:U$67,U$70,0)),IF(DAY(EOMONTH($G156,0))&lt;30,0,VLOOKUP(5&amp;TEXT(DATE(YEAR($G156),MONTH($G156),30),"ddd"),$H$33:U$67,U$70,0)),IF(DAY(EOMONTH($G156,0))&lt;31,0,VLOOKUP(5&amp;TEXT(DATE(YEAR($G156),MONTH($G156),31),"ddd"),$H$33:U$67,U$70,0)))*SUMPRODUCT(($H$72:$H$95=$D156)*($G$72:$G$95=$C156)*(U$72:U$95))),"")</f>
        <v>0</v>
      </c>
      <c r="V156" s="139">
        <f>IFERROR(IF($I$69="DOW",IF($E156=5,(((SUMPRODUCT(($H$72:$H$95=$D156)*($G$72:$G$95=$C156)*(V$72:V$95))*(SUMPRODUCT(($H$15:$H$21=$H156)*(V$15:V$21)))))),(((SUMPRODUCT(($H$72:$H$95=$D156)*($G$72:$G$95=$C156)*(V$72:V$95)))-(SUMIFS(V$99:V$426,$C$99:$C$426,$C156,$D$99:$D$426,$D156,$E$99:$E$426,5)))*SUMPRODUCT(($H$9:$H$12=$E156)*(V$9:V$12)))*SUMPRODUCT(($H$24:$H$30=$H156)*(V$24:V$30))),VLOOKUP($E156&amp;$H156,$H$33:V$67,V$70,0)/SUM(V$33:V$60,IF(DAY(EOMONTH($G156,0))&lt;29,0,VLOOKUP(5&amp;TEXT(DATE(YEAR($G156),MONTH($G156),29),"ddd"),$H$33:V$67,V$70,0)),IF(DAY(EOMONTH($G156,0))&lt;30,0,VLOOKUP(5&amp;TEXT(DATE(YEAR($G156),MONTH($G156),30),"ddd"),$H$33:V$67,V$70,0)),IF(DAY(EOMONTH($G156,0))&lt;31,0,VLOOKUP(5&amp;TEXT(DATE(YEAR($G156),MONTH($G156),31),"ddd"),$H$33:V$67,V$70,0)))*SUMPRODUCT(($H$72:$H$95=$D156)*($G$72:$G$95=$C156)*(V$72:V$95))),"")</f>
        <v>0</v>
      </c>
      <c r="W156" s="139">
        <f>IFERROR(IF($I$69="DOW",IF($E156=5,(((SUMPRODUCT(($H$72:$H$95=$D156)*($G$72:$G$95=$C156)*(W$72:W$95))*(SUMPRODUCT(($H$15:$H$21=$H156)*(W$15:W$21)))))),(((SUMPRODUCT(($H$72:$H$95=$D156)*($G$72:$G$95=$C156)*(W$72:W$95)))-(SUMIFS(W$99:W$426,$C$99:$C$426,$C156,$D$99:$D$426,$D156,$E$99:$E$426,5)))*SUMPRODUCT(($H$9:$H$12=$E156)*(W$9:W$12)))*SUMPRODUCT(($H$24:$H$30=$H156)*(W$24:W$30))),VLOOKUP($E156&amp;$H156,$H$33:W$67,W$70,0)/SUM(W$33:W$60,IF(DAY(EOMONTH($G156,0))&lt;29,0,VLOOKUP(5&amp;TEXT(DATE(YEAR($G156),MONTH($G156),29),"ddd"),$H$33:W$67,W$70,0)),IF(DAY(EOMONTH($G156,0))&lt;30,0,VLOOKUP(5&amp;TEXT(DATE(YEAR($G156),MONTH($G156),30),"ddd"),$H$33:W$67,W$70,0)),IF(DAY(EOMONTH($G156,0))&lt;31,0,VLOOKUP(5&amp;TEXT(DATE(YEAR($G156),MONTH($G156),31),"ddd"),$H$33:W$67,W$70,0)))*SUMPRODUCT(($H$72:$H$95=$D156)*($G$72:$G$95=$C156)*(W$72:W$95))),"")</f>
        <v>126.85168419695074</v>
      </c>
      <c r="X156" s="139">
        <f>IFERROR(IF($I$69="DOW",IF($E156=5,(((SUMPRODUCT(($H$72:$H$95=$D156)*($G$72:$G$95=$C156)*(X$72:X$95))*(SUMPRODUCT(($H$15:$H$21=$H156)*(X$15:X$21)))))),(((SUMPRODUCT(($H$72:$H$95=$D156)*($G$72:$G$95=$C156)*(X$72:X$95)))-(SUMIFS(X$99:X$426,$C$99:$C$426,$C156,$D$99:$D$426,$D156,$E$99:$E$426,5)))*SUMPRODUCT(($H$9:$H$12=$E156)*(X$9:X$12)))*SUMPRODUCT(($H$24:$H$30=$H156)*(X$24:X$30))),VLOOKUP($E156&amp;$H156,$H$33:X$67,X$70,0)/SUM(X$33:X$60,IF(DAY(EOMONTH($G156,0))&lt;29,0,VLOOKUP(5&amp;TEXT(DATE(YEAR($G156),MONTH($G156),29),"ddd"),$H$33:X$67,X$70,0)),IF(DAY(EOMONTH($G156,0))&lt;30,0,VLOOKUP(5&amp;TEXT(DATE(YEAR($G156),MONTH($G156),30),"ddd"),$H$33:X$67,X$70,0)),IF(DAY(EOMONTH($G156,0))&lt;31,0,VLOOKUP(5&amp;TEXT(DATE(YEAR($G156),MONTH($G156),31),"ddd"),$H$33:X$67,X$70,0)))*SUMPRODUCT(($H$72:$H$95=$D156)*($G$72:$G$95=$C156)*(X$72:X$95))),"")</f>
        <v>67.354592862655082</v>
      </c>
      <c r="Y156" s="139" t="str">
        <f>IFERROR(IF($I$69="DOW",IF($E156=5,(((SUMPRODUCT(($H$72:$H$95=$D156)*($G$72:$G$95=$C156)*(Y$72:Y$95))*(SUMPRODUCT(($H$15:$H$21=$H156)*(Y$15:Y$21)))))),(((SUMPRODUCT(($H$72:$H$95=$D156)*($G$72:$G$95=$C156)*(Y$72:Y$95)))-(SUMIFS(Y$99:Y$426,$C$99:$C$426,$C156,$D$99:$D$426,$D156,$E$99:$E$426,5)))*SUMPRODUCT(($H$9:$H$12=$E156)*(Y$9:Y$12)))*SUMPRODUCT(($H$24:$H$30=$H156)*(Y$24:Y$30))),VLOOKUP($E156&amp;$H156,$H$33:Y$67,Y$70,0)/SUM(Y$33:Y$60,IF(DAY(EOMONTH($G156,0))&lt;29,0,VLOOKUP(5&amp;TEXT(DATE(YEAR($G156),MONTH($G156),29),"ddd"),$H$33:Y$67,Y$70,0)),IF(DAY(EOMONTH($G156,0))&lt;30,0,VLOOKUP(5&amp;TEXT(DATE(YEAR($G156),MONTH($G156),30),"ddd"),$H$33:Y$67,Y$70,0)),IF(DAY(EOMONTH($G156,0))&lt;31,0,VLOOKUP(5&amp;TEXT(DATE(YEAR($G156),MONTH($G156),31),"ddd"),$H$33:Y$67,Y$70,0)))*SUMPRODUCT(($H$72:$H$95=$D156)*($G$72:$G$95=$C156)*(Y$72:Y$95))),"")</f>
        <v/>
      </c>
      <c r="Z156" s="139" t="str">
        <f>IFERROR(IF($I$69="DOW",IF($E156=5,(((SUMPRODUCT(($H$72:$H$95=$D156)*($G$72:$G$95=$C156)*(Z$72:Z$95))*(SUMPRODUCT(($H$15:$H$21=$H156)*(Z$15:Z$21)))))),(((SUMPRODUCT(($H$72:$H$95=$D156)*($G$72:$G$95=$C156)*(Z$72:Z$95)))-(SUMIFS(Z$99:Z$426,$C$99:$C$426,$C156,$D$99:$D$426,$D156,$E$99:$E$426,5)))*SUMPRODUCT(($H$9:$H$12=$E156)*(Z$9:Z$12)))*SUMPRODUCT(($H$24:$H$30=$H156)*(Z$24:Z$30))),VLOOKUP($E156&amp;$H156,$H$33:Z$67,Z$70,0)/SUM(Z$33:Z$60,IF(DAY(EOMONTH($G156,0))&lt;29,0,VLOOKUP(5&amp;TEXT(DATE(YEAR($G156),MONTH($G156),29),"ddd"),$H$33:Z$67,Z$70,0)),IF(DAY(EOMONTH($G156,0))&lt;30,0,VLOOKUP(5&amp;TEXT(DATE(YEAR($G156),MONTH($G156),30),"ddd"),$H$33:Z$67,Z$70,0)),IF(DAY(EOMONTH($G156,0))&lt;31,0,VLOOKUP(5&amp;TEXT(DATE(YEAR($G156),MONTH($G156),31),"ddd"),$H$33:Z$67,Z$70,0)))*SUMPRODUCT(($H$72:$H$95=$D156)*($G$72:$G$95=$C156)*(Z$72:Z$95))),"")</f>
        <v/>
      </c>
      <c r="AA156" s="139" t="str">
        <f>IFERROR(IF($I$69="DOW",IF($E156=5,(((SUMPRODUCT(($H$72:$H$95=$D156)*($G$72:$G$95=$C156)*(AA$72:AA$95))*(SUMPRODUCT(($H$15:$H$21=$H156)*(AA$15:AA$21)))))),(((SUMPRODUCT(($H$72:$H$95=$D156)*($G$72:$G$95=$C156)*(AA$72:AA$95)))-(SUMIFS(AA$99:AA$426,$C$99:$C$426,$C156,$D$99:$D$426,$D156,$E$99:$E$426,5)))*SUMPRODUCT(($H$9:$H$12=$E156)*(AA$9:AA$12)))*SUMPRODUCT(($H$24:$H$30=$H156)*(AA$24:AA$30))),VLOOKUP($E156&amp;$H156,$H$33:AA$67,AA$70,0)/SUM(AA$33:AA$60,IF(DAY(EOMONTH($G156,0))&lt;29,0,VLOOKUP(5&amp;TEXT(DATE(YEAR($G156),MONTH($G156),29),"ddd"),$H$33:AA$67,AA$70,0)),IF(DAY(EOMONTH($G156,0))&lt;30,0,VLOOKUP(5&amp;TEXT(DATE(YEAR($G156),MONTH($G156),30),"ddd"),$H$33:AA$67,AA$70,0)),IF(DAY(EOMONTH($G156,0))&lt;31,0,VLOOKUP(5&amp;TEXT(DATE(YEAR($G156),MONTH($G156),31),"ddd"),$H$33:AA$67,AA$70,0)))*SUMPRODUCT(($H$72:$H$95=$D156)*($G$72:$G$95=$C156)*(AA$72:AA$95))),"")</f>
        <v/>
      </c>
      <c r="AB156" s="139" t="str">
        <f>IFERROR(IF($I$69="DOW",IF($E156=5,(((SUMPRODUCT(($H$72:$H$95=$D156)*($G$72:$G$95=$C156)*(AB$72:AB$95))*(SUMPRODUCT(($H$15:$H$21=$H156)*(AB$15:AB$21)))))),(((SUMPRODUCT(($H$72:$H$95=$D156)*($G$72:$G$95=$C156)*(AB$72:AB$95)))-(SUMIFS(AB$99:AB$426,$C$99:$C$426,$C156,$D$99:$D$426,$D156,$E$99:$E$426,5)))*SUMPRODUCT(($H$9:$H$12=$E156)*(AB$9:AB$12)))*SUMPRODUCT(($H$24:$H$30=$H156)*(AB$24:AB$30))),VLOOKUP($E156&amp;$H156,$H$33:AB$67,AB$70,0)/SUM(AB$33:AB$60,IF(DAY(EOMONTH($G156,0))&lt;29,0,VLOOKUP(5&amp;TEXT(DATE(YEAR($G156),MONTH($G156),29),"ddd"),$H$33:AB$67,AB$70,0)),IF(DAY(EOMONTH($G156,0))&lt;30,0,VLOOKUP(5&amp;TEXT(DATE(YEAR($G156),MONTH($G156),30),"ddd"),$H$33:AB$67,AB$70,0)),IF(DAY(EOMONTH($G156,0))&lt;31,0,VLOOKUP(5&amp;TEXT(DATE(YEAR($G156),MONTH($G156),31),"ddd"),$H$33:AB$67,AB$70,0)))*SUMPRODUCT(($H$72:$H$95=$D156)*($G$72:$G$95=$C156)*(AB$72:AB$95))),"")</f>
        <v/>
      </c>
      <c r="AC156" s="236"/>
      <c r="AE156" s="205"/>
      <c r="AF156" s="139"/>
      <c r="AG156" s="139"/>
      <c r="AH156" s="139"/>
      <c r="AI156" s="139"/>
      <c r="AJ156" s="139"/>
      <c r="AK156" s="139"/>
      <c r="AL156" s="139"/>
      <c r="AM156" s="139"/>
      <c r="AN156" s="139"/>
      <c r="AO156" s="139"/>
      <c r="AP156" s="139"/>
      <c r="AQ156" s="139"/>
      <c r="AR156" s="139"/>
      <c r="AS156" s="139"/>
      <c r="AT156" s="139"/>
      <c r="AU156" s="139"/>
      <c r="AV156" s="139"/>
      <c r="AW156" s="139"/>
      <c r="AX156" s="139"/>
      <c r="AY156" s="236"/>
      <c r="BA156" s="209">
        <f t="shared" si="76"/>
        <v>201.9708506106972</v>
      </c>
      <c r="BB156" s="180">
        <f t="shared" si="77"/>
        <v>197.33051995099663</v>
      </c>
      <c r="BC156" s="180">
        <f t="shared" si="78"/>
        <v>128.22288349830541</v>
      </c>
      <c r="BD156" s="180">
        <f t="shared" si="79"/>
        <v>26.961101333295307</v>
      </c>
      <c r="BE156" s="180">
        <f t="shared" si="80"/>
        <v>330.05923934695471</v>
      </c>
      <c r="BF156" s="180">
        <f t="shared" si="81"/>
        <v>0</v>
      </c>
      <c r="BG156" s="180">
        <f t="shared" si="82"/>
        <v>0</v>
      </c>
      <c r="BH156" s="180">
        <f t="shared" si="83"/>
        <v>1714.9650863593185</v>
      </c>
      <c r="BI156" s="180">
        <f t="shared" si="31"/>
        <v>1741.3407437749145</v>
      </c>
      <c r="BJ156" s="180">
        <f t="shared" si="67"/>
        <v>0</v>
      </c>
      <c r="BK156" s="180">
        <f t="shared" si="32"/>
        <v>59.836266641426747</v>
      </c>
      <c r="BL156" s="180">
        <f t="shared" si="33"/>
        <v>99.002833881136411</v>
      </c>
      <c r="BM156" s="180">
        <f t="shared" si="34"/>
        <v>0</v>
      </c>
      <c r="BN156" s="180">
        <f t="shared" si="35"/>
        <v>0</v>
      </c>
      <c r="BO156" s="180">
        <f t="shared" si="36"/>
        <v>126.85168419695074</v>
      </c>
      <c r="BP156" s="180">
        <f t="shared" si="37"/>
        <v>67.354592862655082</v>
      </c>
      <c r="BQ156" s="180">
        <f t="shared" si="38"/>
        <v>0</v>
      </c>
      <c r="BR156" s="180">
        <f t="shared" si="39"/>
        <v>0</v>
      </c>
      <c r="BS156" s="180">
        <f t="shared" si="40"/>
        <v>0</v>
      </c>
      <c r="BT156" s="180">
        <f t="shared" si="41"/>
        <v>0</v>
      </c>
      <c r="BV156" s="214">
        <f t="shared" si="68"/>
        <v>42701</v>
      </c>
      <c r="BW156" s="175" t="str">
        <f t="shared" si="69"/>
        <v>Nov</v>
      </c>
      <c r="BX156" s="175">
        <f t="shared" si="70"/>
        <v>2016</v>
      </c>
      <c r="BY156" s="176">
        <f t="shared" si="84"/>
        <v>201.97085061069717</v>
      </c>
      <c r="BZ156" s="176">
        <f t="shared" si="85"/>
        <v>197.33051995099652</v>
      </c>
      <c r="CA156" s="176">
        <f t="shared" si="86"/>
        <v>128.22288349830541</v>
      </c>
      <c r="CB156" s="176">
        <f t="shared" si="87"/>
        <v>26.961101333295304</v>
      </c>
      <c r="CC156" s="176">
        <f t="shared" si="88"/>
        <v>330.05923934695477</v>
      </c>
      <c r="CD156" s="176">
        <f t="shared" si="89"/>
        <v>0</v>
      </c>
      <c r="CE156" s="176">
        <f t="shared" si="90"/>
        <v>0</v>
      </c>
      <c r="CF156" s="176">
        <f t="shared" si="91"/>
        <v>1714.9650863593183</v>
      </c>
      <c r="CG156" s="176">
        <f t="shared" si="92"/>
        <v>1741.3407437749145</v>
      </c>
      <c r="CH156" s="176">
        <f t="shared" si="93"/>
        <v>0</v>
      </c>
      <c r="CI156" s="176">
        <f t="shared" si="94"/>
        <v>59.836266641426725</v>
      </c>
      <c r="CJ156" s="176">
        <f t="shared" si="95"/>
        <v>99.002833881136425</v>
      </c>
      <c r="CK156" s="176">
        <f t="shared" si="96"/>
        <v>0</v>
      </c>
      <c r="CL156" s="176">
        <f t="shared" si="97"/>
        <v>0</v>
      </c>
      <c r="CM156" s="176">
        <f t="shared" si="98"/>
        <v>126.85168419695077</v>
      </c>
      <c r="CN156" s="176">
        <f t="shared" si="99"/>
        <v>67.354592862655082</v>
      </c>
      <c r="CO156" s="176">
        <f t="shared" si="100"/>
        <v>0</v>
      </c>
      <c r="CP156" s="176">
        <f t="shared" si="101"/>
        <v>0</v>
      </c>
      <c r="CQ156" s="176">
        <f t="shared" si="102"/>
        <v>0</v>
      </c>
      <c r="CR156" s="215">
        <f t="shared" si="103"/>
        <v>0</v>
      </c>
    </row>
    <row r="157" spans="2:96" outlineLevel="1" x14ac:dyDescent="0.25">
      <c r="B157" s="197">
        <f t="shared" si="62"/>
        <v>42702</v>
      </c>
      <c r="C157" s="108">
        <f t="shared" si="72"/>
        <v>2016</v>
      </c>
      <c r="D157" s="109" t="str">
        <f t="shared" si="73"/>
        <v>Nov</v>
      </c>
      <c r="E157" s="109">
        <f t="shared" si="74"/>
        <v>4</v>
      </c>
      <c r="F157" s="109">
        <f t="shared" si="65"/>
        <v>49</v>
      </c>
      <c r="G157" s="110">
        <f t="shared" si="71"/>
        <v>42702</v>
      </c>
      <c r="H157" s="109" t="str">
        <f t="shared" si="75"/>
        <v>Mon</v>
      </c>
      <c r="I157" s="139">
        <f>IFERROR(IF($I$69="DOW",IF($E157=5,(((SUMPRODUCT(($H$72:$H$95=$D157)*($G$72:$G$95=$C157)*(I$72:I$95))*(SUMPRODUCT(($H$15:$H$21=$H157)*(I$15:I$21)))))),(((SUMPRODUCT(($H$72:$H$95=$D157)*($G$72:$G$95=$C157)*(I$72:I$95)))-(SUMIFS(I$99:I$426,$C$99:$C$426,$C157,$D$99:$D$426,$D157,$E$99:$E$426,5)))*SUMPRODUCT(($H$9:$H$12=$E157)*(I$9:I$12)))*SUMPRODUCT(($H$24:$H$30=$H157)*(I$24:I$30))),VLOOKUP($E157&amp;$H157,$H$33:I$67,I$70,0)/SUM(I$33:I$60,IF(DAY(EOMONTH($G157,0))&lt;29,0,VLOOKUP(5&amp;TEXT(DATE(YEAR($G157),MONTH($G157),29),"ddd"),$H$33:I$67,I$70,0)),IF(DAY(EOMONTH($G157,0))&lt;30,0,VLOOKUP(5&amp;TEXT(DATE(YEAR($G157),MONTH($G157),30),"ddd"),$H$33:I$67,I$70,0)),IF(DAY(EOMONTH($G157,0))&lt;31,0,VLOOKUP(5&amp;TEXT(DATE(YEAR($G157),MONTH($G157),31),"ddd"),$H$33:I$67,I$70,0)))*SUMPRODUCT(($H$72:$H$95=$D157)*($G$72:$G$95=$C157)*(I$72:I$95))),"")</f>
        <v>237.85308423734841</v>
      </c>
      <c r="J157" s="139">
        <f>IFERROR(IF($I$69="DOW",IF($E157=5,(((SUMPRODUCT(($H$72:$H$95=$D157)*($G$72:$G$95=$C157)*(J$72:J$95))*(SUMPRODUCT(($H$15:$H$21=$H157)*(J$15:J$21)))))),(((SUMPRODUCT(($H$72:$H$95=$D157)*($G$72:$G$95=$C157)*(J$72:J$95)))-(SUMIFS(J$99:J$426,$C$99:$C$426,$C157,$D$99:$D$426,$D157,$E$99:$E$426,5)))*SUMPRODUCT(($H$9:$H$12=$E157)*(J$9:J$12)))*SUMPRODUCT(($H$24:$H$30=$H157)*(J$24:J$30))),VLOOKUP($E157&amp;$H157,$H$33:J$67,J$70,0)/SUM(J$33:J$60,IF(DAY(EOMONTH($G157,0))&lt;29,0,VLOOKUP(5&amp;TEXT(DATE(YEAR($G157),MONTH($G157),29),"ddd"),$H$33:J$67,J$70,0)),IF(DAY(EOMONTH($G157,0))&lt;30,0,VLOOKUP(5&amp;TEXT(DATE(YEAR($G157),MONTH($G157),30),"ddd"),$H$33:J$67,J$70,0)),IF(DAY(EOMONTH($G157,0))&lt;31,0,VLOOKUP(5&amp;TEXT(DATE(YEAR($G157),MONTH($G157),31),"ddd"),$H$33:J$67,J$70,0)))*SUMPRODUCT(($H$72:$H$95=$D157)*($G$72:$G$95=$C157)*(J$72:J$95))),"")</f>
        <v>278.84126325760667</v>
      </c>
      <c r="K157" s="139">
        <f>IFERROR(IF($I$69="DOW",IF($E157=5,(((SUMPRODUCT(($H$72:$H$95=$D157)*($G$72:$G$95=$C157)*(K$72:K$95))*(SUMPRODUCT(($H$15:$H$21=$H157)*(K$15:K$21)))))),(((SUMPRODUCT(($H$72:$H$95=$D157)*($G$72:$G$95=$C157)*(K$72:K$95)))-(SUMIFS(K$99:K$426,$C$99:$C$426,$C157,$D$99:$D$426,$D157,$E$99:$E$426,5)))*SUMPRODUCT(($H$9:$H$12=$E157)*(K$9:K$12)))*SUMPRODUCT(($H$24:$H$30=$H157)*(K$24:K$30))),VLOOKUP($E157&amp;$H157,$H$33:K$67,K$70,0)/SUM(K$33:K$60,IF(DAY(EOMONTH($G157,0))&lt;29,0,VLOOKUP(5&amp;TEXT(DATE(YEAR($G157),MONTH($G157),29),"ddd"),$H$33:K$67,K$70,0)),IF(DAY(EOMONTH($G157,0))&lt;30,0,VLOOKUP(5&amp;TEXT(DATE(YEAR($G157),MONTH($G157),30),"ddd"),$H$33:K$67,K$70,0)),IF(DAY(EOMONTH($G157,0))&lt;31,0,VLOOKUP(5&amp;TEXT(DATE(YEAR($G157),MONTH($G157),31),"ddd"),$H$33:K$67,K$70,0)))*SUMPRODUCT(($H$72:$H$95=$D157)*($G$72:$G$95=$C157)*(K$72:K$95))),"")</f>
        <v>133.31494928548759</v>
      </c>
      <c r="L157" s="139">
        <f>IFERROR(IF($I$69="DOW",IF($E157=5,(((SUMPRODUCT(($H$72:$H$95=$D157)*($G$72:$G$95=$C157)*(L$72:L$95))*(SUMPRODUCT(($H$15:$H$21=$H157)*(L$15:L$21)))))),(((SUMPRODUCT(($H$72:$H$95=$D157)*($G$72:$G$95=$C157)*(L$72:L$95)))-(SUMIFS(L$99:L$426,$C$99:$C$426,$C157,$D$99:$D$426,$D157,$E$99:$E$426,5)))*SUMPRODUCT(($H$9:$H$12=$E157)*(L$9:L$12)))*SUMPRODUCT(($H$24:$H$30=$H157)*(L$24:L$30))),VLOOKUP($E157&amp;$H157,$H$33:L$67,L$70,0)/SUM(L$33:L$60,IF(DAY(EOMONTH($G157,0))&lt;29,0,VLOOKUP(5&amp;TEXT(DATE(YEAR($G157),MONTH($G157),29),"ddd"),$H$33:L$67,L$70,0)),IF(DAY(EOMONTH($G157,0))&lt;30,0,VLOOKUP(5&amp;TEXT(DATE(YEAR($G157),MONTH($G157),30),"ddd"),$H$33:L$67,L$70,0)),IF(DAY(EOMONTH($G157,0))&lt;31,0,VLOOKUP(5&amp;TEXT(DATE(YEAR($G157),MONTH($G157),31),"ddd"),$H$33:L$67,L$70,0)))*SUMPRODUCT(($H$72:$H$95=$D157)*($G$72:$G$95=$C157)*(L$72:L$95))),"")</f>
        <v>31.302945502661814</v>
      </c>
      <c r="M157" s="139">
        <f>IFERROR(IF($I$69="DOW",IF($E157=5,(((SUMPRODUCT(($H$72:$H$95=$D157)*($G$72:$G$95=$C157)*(M$72:M$95))*(SUMPRODUCT(($H$15:$H$21=$H157)*(M$15:M$21)))))),(((SUMPRODUCT(($H$72:$H$95=$D157)*($G$72:$G$95=$C157)*(M$72:M$95)))-(SUMIFS(M$99:M$426,$C$99:$C$426,$C157,$D$99:$D$426,$D157,$E$99:$E$426,5)))*SUMPRODUCT(($H$9:$H$12=$E157)*(M$9:M$12)))*SUMPRODUCT(($H$24:$H$30=$H157)*(M$24:M$30))),VLOOKUP($E157&amp;$H157,$H$33:M$67,M$70,0)/SUM(M$33:M$60,IF(DAY(EOMONTH($G157,0))&lt;29,0,VLOOKUP(5&amp;TEXT(DATE(YEAR($G157),MONTH($G157),29),"ddd"),$H$33:M$67,M$70,0)),IF(DAY(EOMONTH($G157,0))&lt;30,0,VLOOKUP(5&amp;TEXT(DATE(YEAR($G157),MONTH($G157),30),"ddd"),$H$33:M$67,M$70,0)),IF(DAY(EOMONTH($G157,0))&lt;31,0,VLOOKUP(5&amp;TEXT(DATE(YEAR($G157),MONTH($G157),31),"ddd"),$H$33:M$67,M$70,0)))*SUMPRODUCT(($H$72:$H$95=$D157)*($G$72:$G$95=$C157)*(M$72:M$95))),"")</f>
        <v>628.0275327858626</v>
      </c>
      <c r="N157" s="139">
        <f>IFERROR(IF($I$69="DOW",IF($E157=5,(((SUMPRODUCT(($H$72:$H$95=$D157)*($G$72:$G$95=$C157)*(N$72:N$95))*(SUMPRODUCT(($H$15:$H$21=$H157)*(N$15:N$21)))))),(((SUMPRODUCT(($H$72:$H$95=$D157)*($G$72:$G$95=$C157)*(N$72:N$95)))-(SUMIFS(N$99:N$426,$C$99:$C$426,$C157,$D$99:$D$426,$D157,$E$99:$E$426,5)))*SUMPRODUCT(($H$9:$H$12=$E157)*(N$9:N$12)))*SUMPRODUCT(($H$24:$H$30=$H157)*(N$24:N$30))),VLOOKUP($E157&amp;$H157,$H$33:N$67,N$70,0)/SUM(N$33:N$60,IF(DAY(EOMONTH($G157,0))&lt;29,0,VLOOKUP(5&amp;TEXT(DATE(YEAR($G157),MONTH($G157),29),"ddd"),$H$33:N$67,N$70,0)),IF(DAY(EOMONTH($G157,0))&lt;30,0,VLOOKUP(5&amp;TEXT(DATE(YEAR($G157),MONTH($G157),30),"ddd"),$H$33:N$67,N$70,0)),IF(DAY(EOMONTH($G157,0))&lt;31,0,VLOOKUP(5&amp;TEXT(DATE(YEAR($G157),MONTH($G157),31),"ddd"),$H$33:N$67,N$70,0)))*SUMPRODUCT(($H$72:$H$95=$D157)*($G$72:$G$95=$C157)*(N$72:N$95))),"")</f>
        <v>0</v>
      </c>
      <c r="O157" s="139">
        <f>IFERROR(IF($I$69="DOW",IF($E157=5,(((SUMPRODUCT(($H$72:$H$95=$D157)*($G$72:$G$95=$C157)*(O$72:O$95))*(SUMPRODUCT(($H$15:$H$21=$H157)*(O$15:O$21)))))),(((SUMPRODUCT(($H$72:$H$95=$D157)*($G$72:$G$95=$C157)*(O$72:O$95)))-(SUMIFS(O$99:O$426,$C$99:$C$426,$C157,$D$99:$D$426,$D157,$E$99:$E$426,5)))*SUMPRODUCT(($H$9:$H$12=$E157)*(O$9:O$12)))*SUMPRODUCT(($H$24:$H$30=$H157)*(O$24:O$30))),VLOOKUP($E157&amp;$H157,$H$33:O$67,O$70,0)/SUM(O$33:O$60,IF(DAY(EOMONTH($G157,0))&lt;29,0,VLOOKUP(5&amp;TEXT(DATE(YEAR($G157),MONTH($G157),29),"ddd"),$H$33:O$67,O$70,0)),IF(DAY(EOMONTH($G157,0))&lt;30,0,VLOOKUP(5&amp;TEXT(DATE(YEAR($G157),MONTH($G157),30),"ddd"),$H$33:O$67,O$70,0)),IF(DAY(EOMONTH($G157,0))&lt;31,0,VLOOKUP(5&amp;TEXT(DATE(YEAR($G157),MONTH($G157),31),"ddd"),$H$33:O$67,O$70,0)))*SUMPRODUCT(($H$72:$H$95=$D157)*($G$72:$G$95=$C157)*(O$72:O$95))),"")</f>
        <v>0</v>
      </c>
      <c r="P157" s="139">
        <f>IFERROR(IF($I$69="DOW",IF($E157=5,(((SUMPRODUCT(($H$72:$H$95=$D157)*($G$72:$G$95=$C157)*(P$72:P$95))*(SUMPRODUCT(($H$15:$H$21=$H157)*(P$15:P$21)))))),(((SUMPRODUCT(($H$72:$H$95=$D157)*($G$72:$G$95=$C157)*(P$72:P$95)))-(SUMIFS(P$99:P$426,$C$99:$C$426,$C157,$D$99:$D$426,$D157,$E$99:$E$426,5)))*SUMPRODUCT(($H$9:$H$12=$E157)*(P$9:P$12)))*SUMPRODUCT(($H$24:$H$30=$H157)*(P$24:P$30))),VLOOKUP($E157&amp;$H157,$H$33:P$67,P$70,0)/SUM(P$33:P$60,IF(DAY(EOMONTH($G157,0))&lt;29,0,VLOOKUP(5&amp;TEXT(DATE(YEAR($G157),MONTH($G157),29),"ddd"),$H$33:P$67,P$70,0)),IF(DAY(EOMONTH($G157,0))&lt;30,0,VLOOKUP(5&amp;TEXT(DATE(YEAR($G157),MONTH($G157),30),"ddd"),$H$33:P$67,P$70,0)),IF(DAY(EOMONTH($G157,0))&lt;31,0,VLOOKUP(5&amp;TEXT(DATE(YEAR($G157),MONTH($G157),31),"ddd"),$H$33:P$67,P$70,0)))*SUMPRODUCT(($H$72:$H$95=$D157)*($G$72:$G$95=$C157)*(P$72:P$95))),"")</f>
        <v>3974.4941246624521</v>
      </c>
      <c r="Q157" s="139">
        <f>IFERROR(IF($I$69="DOW",IF($E157=5,(((SUMPRODUCT(($H$72:$H$95=$D157)*($G$72:$G$95=$C157)*(Q$72:Q$95))*(SUMPRODUCT(($H$15:$H$21=$H157)*(Q$15:Q$21)))))),(((SUMPRODUCT(($H$72:$H$95=$D157)*($G$72:$G$95=$C157)*(Q$72:Q$95)))-(SUMIFS(Q$99:Q$426,$C$99:$C$426,$C157,$D$99:$D$426,$D157,$E$99:$E$426,5)))*SUMPRODUCT(($H$9:$H$12=$E157)*(Q$9:Q$12)))*SUMPRODUCT(($H$24:$H$30=$H157)*(Q$24:Q$30))),VLOOKUP($E157&amp;$H157,$H$33:Q$67,Q$70,0)/SUM(Q$33:Q$60,IF(DAY(EOMONTH($G157,0))&lt;29,0,VLOOKUP(5&amp;TEXT(DATE(YEAR($G157),MONTH($G157),29),"ddd"),$H$33:Q$67,Q$70,0)),IF(DAY(EOMONTH($G157,0))&lt;30,0,VLOOKUP(5&amp;TEXT(DATE(YEAR($G157),MONTH($G157),30),"ddd"),$H$33:Q$67,Q$70,0)),IF(DAY(EOMONTH($G157,0))&lt;31,0,VLOOKUP(5&amp;TEXT(DATE(YEAR($G157),MONTH($G157),31),"ddd"),$H$33:Q$67,Q$70,0)))*SUMPRODUCT(($H$72:$H$95=$D157)*($G$72:$G$95=$C157)*(Q$72:Q$95))),"")</f>
        <v>2666.6131812149056</v>
      </c>
      <c r="R157" s="139">
        <f>IFERROR(IF($I$69="DOW",IF($E157=5,(((SUMPRODUCT(($H$72:$H$95=$D157)*($G$72:$G$95=$C157)*(R$72:R$95))*(SUMPRODUCT(($H$15:$H$21=$H157)*(R$15:R$21)))))),(((SUMPRODUCT(($H$72:$H$95=$D157)*($G$72:$G$95=$C157)*(R$72:R$95)))-(SUMIFS(R$99:R$426,$C$99:$C$426,$C157,$D$99:$D$426,$D157,$E$99:$E$426,5)))*SUMPRODUCT(($H$9:$H$12=$E157)*(R$9:R$12)))*SUMPRODUCT(($H$24:$H$30=$H157)*(R$24:R$30))),VLOOKUP($E157&amp;$H157,$H$33:R$67,R$70,0)/SUM(R$33:R$60,IF(DAY(EOMONTH($G157,0))&lt;29,0,VLOOKUP(5&amp;TEXT(DATE(YEAR($G157),MONTH($G157),29),"ddd"),$H$33:R$67,R$70,0)),IF(DAY(EOMONTH($G157,0))&lt;30,0,VLOOKUP(5&amp;TEXT(DATE(YEAR($G157),MONTH($G157),30),"ddd"),$H$33:R$67,R$70,0)),IF(DAY(EOMONTH($G157,0))&lt;31,0,VLOOKUP(5&amp;TEXT(DATE(YEAR($G157),MONTH($G157),31),"ddd"),$H$33:R$67,R$70,0)))*SUMPRODUCT(($H$72:$H$95=$D157)*($G$72:$G$95=$C157)*(R$72:R$95))),"")</f>
        <v>0</v>
      </c>
      <c r="S157" s="139">
        <f>IFERROR(IF($I$69="DOW",IF($E157=5,(((SUMPRODUCT(($H$72:$H$95=$D157)*($G$72:$G$95=$C157)*(S$72:S$95))*(SUMPRODUCT(($H$15:$H$21=$H157)*(S$15:S$21)))))),(((SUMPRODUCT(($H$72:$H$95=$D157)*($G$72:$G$95=$C157)*(S$72:S$95)))-(SUMIFS(S$99:S$426,$C$99:$C$426,$C157,$D$99:$D$426,$D157,$E$99:$E$426,5)))*SUMPRODUCT(($H$9:$H$12=$E157)*(S$9:S$12)))*SUMPRODUCT(($H$24:$H$30=$H157)*(S$24:S$30))),VLOOKUP($E157&amp;$H157,$H$33:S$67,S$70,0)/SUM(S$33:S$60,IF(DAY(EOMONTH($G157,0))&lt;29,0,VLOOKUP(5&amp;TEXT(DATE(YEAR($G157),MONTH($G157),29),"ddd"),$H$33:S$67,S$70,0)),IF(DAY(EOMONTH($G157,0))&lt;30,0,VLOOKUP(5&amp;TEXT(DATE(YEAR($G157),MONTH($G157),30),"ddd"),$H$33:S$67,S$70,0)),IF(DAY(EOMONTH($G157,0))&lt;31,0,VLOOKUP(5&amp;TEXT(DATE(YEAR($G157),MONTH($G157),31),"ddd"),$H$33:S$67,S$70,0)))*SUMPRODUCT(($H$72:$H$95=$D157)*($G$72:$G$95=$C157)*(S$72:S$95))),"")</f>
        <v>90.897439458429176</v>
      </c>
      <c r="T157" s="139">
        <f>IFERROR(IF($I$69="DOW",IF($E157=5,(((SUMPRODUCT(($H$72:$H$95=$D157)*($G$72:$G$95=$C157)*(T$72:T$95))*(SUMPRODUCT(($H$15:$H$21=$H157)*(T$15:T$21)))))),(((SUMPRODUCT(($H$72:$H$95=$D157)*($G$72:$G$95=$C157)*(T$72:T$95)))-(SUMIFS(T$99:T$426,$C$99:$C$426,$C157,$D$99:$D$426,$D157,$E$99:$E$426,5)))*SUMPRODUCT(($H$9:$H$12=$E157)*(T$9:T$12)))*SUMPRODUCT(($H$24:$H$30=$H157)*(T$24:T$30))),VLOOKUP($E157&amp;$H157,$H$33:T$67,T$70,0)/SUM(T$33:T$60,IF(DAY(EOMONTH($G157,0))&lt;29,0,VLOOKUP(5&amp;TEXT(DATE(YEAR($G157),MONTH($G157),29),"ddd"),$H$33:T$67,T$70,0)),IF(DAY(EOMONTH($G157,0))&lt;30,0,VLOOKUP(5&amp;TEXT(DATE(YEAR($G157),MONTH($G157),30),"ddd"),$H$33:T$67,T$70,0)),IF(DAY(EOMONTH($G157,0))&lt;31,0,VLOOKUP(5&amp;TEXT(DATE(YEAR($G157),MONTH($G157),31),"ddd"),$H$33:T$67,T$70,0)))*SUMPRODUCT(($H$72:$H$95=$D157)*($G$72:$G$95=$C157)*(T$72:T$95))),"")</f>
        <v>161.72988376800697</v>
      </c>
      <c r="U157" s="139">
        <f>IFERROR(IF($I$69="DOW",IF($E157=5,(((SUMPRODUCT(($H$72:$H$95=$D157)*($G$72:$G$95=$C157)*(U$72:U$95))*(SUMPRODUCT(($H$15:$H$21=$H157)*(U$15:U$21)))))),(((SUMPRODUCT(($H$72:$H$95=$D157)*($G$72:$G$95=$C157)*(U$72:U$95)))-(SUMIFS(U$99:U$426,$C$99:$C$426,$C157,$D$99:$D$426,$D157,$E$99:$E$426,5)))*SUMPRODUCT(($H$9:$H$12=$E157)*(U$9:U$12)))*SUMPRODUCT(($H$24:$H$30=$H157)*(U$24:U$30))),VLOOKUP($E157&amp;$H157,$H$33:U$67,U$70,0)/SUM(U$33:U$60,IF(DAY(EOMONTH($G157,0))&lt;29,0,VLOOKUP(5&amp;TEXT(DATE(YEAR($G157),MONTH($G157),29),"ddd"),$H$33:U$67,U$70,0)),IF(DAY(EOMONTH($G157,0))&lt;30,0,VLOOKUP(5&amp;TEXT(DATE(YEAR($G157),MONTH($G157),30),"ddd"),$H$33:U$67,U$70,0)),IF(DAY(EOMONTH($G157,0))&lt;31,0,VLOOKUP(5&amp;TEXT(DATE(YEAR($G157),MONTH($G157),31),"ddd"),$H$33:U$67,U$70,0)))*SUMPRODUCT(($H$72:$H$95=$D157)*($G$72:$G$95=$C157)*(U$72:U$95))),"")</f>
        <v>29.638365302066671</v>
      </c>
      <c r="V157" s="139">
        <f>IFERROR(IF($I$69="DOW",IF($E157=5,(((SUMPRODUCT(($H$72:$H$95=$D157)*($G$72:$G$95=$C157)*(V$72:V$95))*(SUMPRODUCT(($H$15:$H$21=$H157)*(V$15:V$21)))))),(((SUMPRODUCT(($H$72:$H$95=$D157)*($G$72:$G$95=$C157)*(V$72:V$95)))-(SUMIFS(V$99:V$426,$C$99:$C$426,$C157,$D$99:$D$426,$D157,$E$99:$E$426,5)))*SUMPRODUCT(($H$9:$H$12=$E157)*(V$9:V$12)))*SUMPRODUCT(($H$24:$H$30=$H157)*(V$24:V$30))),VLOOKUP($E157&amp;$H157,$H$33:V$67,V$70,0)/SUM(V$33:V$60,IF(DAY(EOMONTH($G157,0))&lt;29,0,VLOOKUP(5&amp;TEXT(DATE(YEAR($G157),MONTH($G157),29),"ddd"),$H$33:V$67,V$70,0)),IF(DAY(EOMONTH($G157,0))&lt;30,0,VLOOKUP(5&amp;TEXT(DATE(YEAR($G157),MONTH($G157),30),"ddd"),$H$33:V$67,V$70,0)),IF(DAY(EOMONTH($G157,0))&lt;31,0,VLOOKUP(5&amp;TEXT(DATE(YEAR($G157),MONTH($G157),31),"ddd"),$H$33:V$67,V$70,0)))*SUMPRODUCT(($H$72:$H$95=$D157)*($G$72:$G$95=$C157)*(V$72:V$95))),"")</f>
        <v>88.67113307862293</v>
      </c>
      <c r="W157" s="139">
        <f>IFERROR(IF($I$69="DOW",IF($E157=5,(((SUMPRODUCT(($H$72:$H$95=$D157)*($G$72:$G$95=$C157)*(W$72:W$95))*(SUMPRODUCT(($H$15:$H$21=$H157)*(W$15:W$21)))))),(((SUMPRODUCT(($H$72:$H$95=$D157)*($G$72:$G$95=$C157)*(W$72:W$95)))-(SUMIFS(W$99:W$426,$C$99:$C$426,$C157,$D$99:$D$426,$D157,$E$99:$E$426,5)))*SUMPRODUCT(($H$9:$H$12=$E157)*(W$9:W$12)))*SUMPRODUCT(($H$24:$H$30=$H157)*(W$24:W$30))),VLOOKUP($E157&amp;$H157,$H$33:W$67,W$70,0)/SUM(W$33:W$60,IF(DAY(EOMONTH($G157,0))&lt;29,0,VLOOKUP(5&amp;TEXT(DATE(YEAR($G157),MONTH($G157),29),"ddd"),$H$33:W$67,W$70,0)),IF(DAY(EOMONTH($G157,0))&lt;30,0,VLOOKUP(5&amp;TEXT(DATE(YEAR($G157),MONTH($G157),30),"ddd"),$H$33:W$67,W$70,0)),IF(DAY(EOMONTH($G157,0))&lt;31,0,VLOOKUP(5&amp;TEXT(DATE(YEAR($G157),MONTH($G157),31),"ddd"),$H$33:W$67,W$70,0)))*SUMPRODUCT(($H$72:$H$95=$D157)*($G$72:$G$95=$C157)*(W$72:W$95))),"")</f>
        <v>585.89114921470002</v>
      </c>
      <c r="X157" s="139">
        <f>IFERROR(IF($I$69="DOW",IF($E157=5,(((SUMPRODUCT(($H$72:$H$95=$D157)*($G$72:$G$95=$C157)*(X$72:X$95))*(SUMPRODUCT(($H$15:$H$21=$H157)*(X$15:X$21)))))),(((SUMPRODUCT(($H$72:$H$95=$D157)*($G$72:$G$95=$C157)*(X$72:X$95)))-(SUMIFS(X$99:X$426,$C$99:$C$426,$C157,$D$99:$D$426,$D157,$E$99:$E$426,5)))*SUMPRODUCT(($H$9:$H$12=$E157)*(X$9:X$12)))*SUMPRODUCT(($H$24:$H$30=$H157)*(X$24:X$30))),VLOOKUP($E157&amp;$H157,$H$33:X$67,X$70,0)/SUM(X$33:X$60,IF(DAY(EOMONTH($G157,0))&lt;29,0,VLOOKUP(5&amp;TEXT(DATE(YEAR($G157),MONTH($G157),29),"ddd"),$H$33:X$67,X$70,0)),IF(DAY(EOMONTH($G157,0))&lt;30,0,VLOOKUP(5&amp;TEXT(DATE(YEAR($G157),MONTH($G157),30),"ddd"),$H$33:X$67,X$70,0)),IF(DAY(EOMONTH($G157,0))&lt;31,0,VLOOKUP(5&amp;TEXT(DATE(YEAR($G157),MONTH($G157),31),"ddd"),$H$33:X$67,X$70,0)))*SUMPRODUCT(($H$72:$H$95=$D157)*($G$72:$G$95=$C157)*(X$72:X$95))),"")</f>
        <v>122.15278184046574</v>
      </c>
      <c r="Y157" s="139" t="str">
        <f>IFERROR(IF($I$69="DOW",IF($E157=5,(((SUMPRODUCT(($H$72:$H$95=$D157)*($G$72:$G$95=$C157)*(Y$72:Y$95))*(SUMPRODUCT(($H$15:$H$21=$H157)*(Y$15:Y$21)))))),(((SUMPRODUCT(($H$72:$H$95=$D157)*($G$72:$G$95=$C157)*(Y$72:Y$95)))-(SUMIFS(Y$99:Y$426,$C$99:$C$426,$C157,$D$99:$D$426,$D157,$E$99:$E$426,5)))*SUMPRODUCT(($H$9:$H$12=$E157)*(Y$9:Y$12)))*SUMPRODUCT(($H$24:$H$30=$H157)*(Y$24:Y$30))),VLOOKUP($E157&amp;$H157,$H$33:Y$67,Y$70,0)/SUM(Y$33:Y$60,IF(DAY(EOMONTH($G157,0))&lt;29,0,VLOOKUP(5&amp;TEXT(DATE(YEAR($G157),MONTH($G157),29),"ddd"),$H$33:Y$67,Y$70,0)),IF(DAY(EOMONTH($G157,0))&lt;30,0,VLOOKUP(5&amp;TEXT(DATE(YEAR($G157),MONTH($G157),30),"ddd"),$H$33:Y$67,Y$70,0)),IF(DAY(EOMONTH($G157,0))&lt;31,0,VLOOKUP(5&amp;TEXT(DATE(YEAR($G157),MONTH($G157),31),"ddd"),$H$33:Y$67,Y$70,0)))*SUMPRODUCT(($H$72:$H$95=$D157)*($G$72:$G$95=$C157)*(Y$72:Y$95))),"")</f>
        <v/>
      </c>
      <c r="Z157" s="139" t="str">
        <f>IFERROR(IF($I$69="DOW",IF($E157=5,(((SUMPRODUCT(($H$72:$H$95=$D157)*($G$72:$G$95=$C157)*(Z$72:Z$95))*(SUMPRODUCT(($H$15:$H$21=$H157)*(Z$15:Z$21)))))),(((SUMPRODUCT(($H$72:$H$95=$D157)*($G$72:$G$95=$C157)*(Z$72:Z$95)))-(SUMIFS(Z$99:Z$426,$C$99:$C$426,$C157,$D$99:$D$426,$D157,$E$99:$E$426,5)))*SUMPRODUCT(($H$9:$H$12=$E157)*(Z$9:Z$12)))*SUMPRODUCT(($H$24:$H$30=$H157)*(Z$24:Z$30))),VLOOKUP($E157&amp;$H157,$H$33:Z$67,Z$70,0)/SUM(Z$33:Z$60,IF(DAY(EOMONTH($G157,0))&lt;29,0,VLOOKUP(5&amp;TEXT(DATE(YEAR($G157),MONTH($G157),29),"ddd"),$H$33:Z$67,Z$70,0)),IF(DAY(EOMONTH($G157,0))&lt;30,0,VLOOKUP(5&amp;TEXT(DATE(YEAR($G157),MONTH($G157),30),"ddd"),$H$33:Z$67,Z$70,0)),IF(DAY(EOMONTH($G157,0))&lt;31,0,VLOOKUP(5&amp;TEXT(DATE(YEAR($G157),MONTH($G157),31),"ddd"),$H$33:Z$67,Z$70,0)))*SUMPRODUCT(($H$72:$H$95=$D157)*($G$72:$G$95=$C157)*(Z$72:Z$95))),"")</f>
        <v/>
      </c>
      <c r="AA157" s="139" t="str">
        <f>IFERROR(IF($I$69="DOW",IF($E157=5,(((SUMPRODUCT(($H$72:$H$95=$D157)*($G$72:$G$95=$C157)*(AA$72:AA$95))*(SUMPRODUCT(($H$15:$H$21=$H157)*(AA$15:AA$21)))))),(((SUMPRODUCT(($H$72:$H$95=$D157)*($G$72:$G$95=$C157)*(AA$72:AA$95)))-(SUMIFS(AA$99:AA$426,$C$99:$C$426,$C157,$D$99:$D$426,$D157,$E$99:$E$426,5)))*SUMPRODUCT(($H$9:$H$12=$E157)*(AA$9:AA$12)))*SUMPRODUCT(($H$24:$H$30=$H157)*(AA$24:AA$30))),VLOOKUP($E157&amp;$H157,$H$33:AA$67,AA$70,0)/SUM(AA$33:AA$60,IF(DAY(EOMONTH($G157,0))&lt;29,0,VLOOKUP(5&amp;TEXT(DATE(YEAR($G157),MONTH($G157),29),"ddd"),$H$33:AA$67,AA$70,0)),IF(DAY(EOMONTH($G157,0))&lt;30,0,VLOOKUP(5&amp;TEXT(DATE(YEAR($G157),MONTH($G157),30),"ddd"),$H$33:AA$67,AA$70,0)),IF(DAY(EOMONTH($G157,0))&lt;31,0,VLOOKUP(5&amp;TEXT(DATE(YEAR($G157),MONTH($G157),31),"ddd"),$H$33:AA$67,AA$70,0)))*SUMPRODUCT(($H$72:$H$95=$D157)*($G$72:$G$95=$C157)*(AA$72:AA$95))),"")</f>
        <v/>
      </c>
      <c r="AB157" s="139" t="str">
        <f>IFERROR(IF($I$69="DOW",IF($E157=5,(((SUMPRODUCT(($H$72:$H$95=$D157)*($G$72:$G$95=$C157)*(AB$72:AB$95))*(SUMPRODUCT(($H$15:$H$21=$H157)*(AB$15:AB$21)))))),(((SUMPRODUCT(($H$72:$H$95=$D157)*($G$72:$G$95=$C157)*(AB$72:AB$95)))-(SUMIFS(AB$99:AB$426,$C$99:$C$426,$C157,$D$99:$D$426,$D157,$E$99:$E$426,5)))*SUMPRODUCT(($H$9:$H$12=$E157)*(AB$9:AB$12)))*SUMPRODUCT(($H$24:$H$30=$H157)*(AB$24:AB$30))),VLOOKUP($E157&amp;$H157,$H$33:AB$67,AB$70,0)/SUM(AB$33:AB$60,IF(DAY(EOMONTH($G157,0))&lt;29,0,VLOOKUP(5&amp;TEXT(DATE(YEAR($G157),MONTH($G157),29),"ddd"),$H$33:AB$67,AB$70,0)),IF(DAY(EOMONTH($G157,0))&lt;30,0,VLOOKUP(5&amp;TEXT(DATE(YEAR($G157),MONTH($G157),30),"ddd"),$H$33:AB$67,AB$70,0)),IF(DAY(EOMONTH($G157,0))&lt;31,0,VLOOKUP(5&amp;TEXT(DATE(YEAR($G157),MONTH($G157),31),"ddd"),$H$33:AB$67,AB$70,0)))*SUMPRODUCT(($H$72:$H$95=$D157)*($G$72:$G$95=$C157)*(AB$72:AB$95))),"")</f>
        <v/>
      </c>
      <c r="AC157" s="236"/>
      <c r="AE157" s="205"/>
      <c r="AF157" s="139"/>
      <c r="AG157" s="139"/>
      <c r="AH157" s="139"/>
      <c r="AI157" s="139"/>
      <c r="AJ157" s="139"/>
      <c r="AK157" s="139"/>
      <c r="AL157" s="139"/>
      <c r="AM157" s="139"/>
      <c r="AN157" s="139"/>
      <c r="AO157" s="139"/>
      <c r="AP157" s="139"/>
      <c r="AQ157" s="139"/>
      <c r="AR157" s="139"/>
      <c r="AS157" s="139"/>
      <c r="AT157" s="139"/>
      <c r="AU157" s="139"/>
      <c r="AV157" s="139"/>
      <c r="AW157" s="139"/>
      <c r="AX157" s="139"/>
      <c r="AY157" s="236"/>
      <c r="BA157" s="209">
        <f t="shared" si="76"/>
        <v>237.85308423734841</v>
      </c>
      <c r="BB157" s="180">
        <f t="shared" si="77"/>
        <v>278.84126325760667</v>
      </c>
      <c r="BC157" s="180">
        <f t="shared" si="78"/>
        <v>133.31494928548759</v>
      </c>
      <c r="BD157" s="180">
        <f t="shared" si="79"/>
        <v>31.302945502661814</v>
      </c>
      <c r="BE157" s="180">
        <f t="shared" si="80"/>
        <v>628.0275327858626</v>
      </c>
      <c r="BF157" s="180">
        <f t="shared" si="81"/>
        <v>0</v>
      </c>
      <c r="BG157" s="180">
        <f t="shared" si="82"/>
        <v>0</v>
      </c>
      <c r="BH157" s="180">
        <f t="shared" si="83"/>
        <v>3974.4941246624521</v>
      </c>
      <c r="BI157" s="180">
        <f t="shared" si="31"/>
        <v>2666.6131812149056</v>
      </c>
      <c r="BJ157" s="180">
        <f t="shared" si="67"/>
        <v>0</v>
      </c>
      <c r="BK157" s="180">
        <f t="shared" si="32"/>
        <v>90.897439458429176</v>
      </c>
      <c r="BL157" s="180">
        <f t="shared" si="33"/>
        <v>161.72988376800697</v>
      </c>
      <c r="BM157" s="180">
        <f t="shared" si="34"/>
        <v>29.638365302066671</v>
      </c>
      <c r="BN157" s="180">
        <f t="shared" si="35"/>
        <v>88.67113307862293</v>
      </c>
      <c r="BO157" s="180">
        <f t="shared" si="36"/>
        <v>585.89114921470002</v>
      </c>
      <c r="BP157" s="180">
        <f t="shared" si="37"/>
        <v>122.15278184046574</v>
      </c>
      <c r="BQ157" s="180">
        <f t="shared" si="38"/>
        <v>0</v>
      </c>
      <c r="BR157" s="180">
        <f t="shared" si="39"/>
        <v>0</v>
      </c>
      <c r="BS157" s="180">
        <f t="shared" si="40"/>
        <v>0</v>
      </c>
      <c r="BT157" s="180">
        <f t="shared" si="41"/>
        <v>0</v>
      </c>
      <c r="BV157" s="214">
        <f t="shared" si="68"/>
        <v>42702</v>
      </c>
      <c r="BW157" s="175" t="str">
        <f t="shared" si="69"/>
        <v>Nov</v>
      </c>
      <c r="BX157" s="175">
        <f t="shared" si="70"/>
        <v>2016</v>
      </c>
      <c r="BY157" s="176">
        <f t="shared" si="84"/>
        <v>237.85308423734841</v>
      </c>
      <c r="BZ157" s="176">
        <f t="shared" si="85"/>
        <v>278.84126325760656</v>
      </c>
      <c r="CA157" s="176">
        <f t="shared" si="86"/>
        <v>133.31494928548759</v>
      </c>
      <c r="CB157" s="176">
        <f t="shared" si="87"/>
        <v>31.302945502661807</v>
      </c>
      <c r="CC157" s="176">
        <f t="shared" si="88"/>
        <v>628.02753278586272</v>
      </c>
      <c r="CD157" s="176">
        <f t="shared" si="89"/>
        <v>0</v>
      </c>
      <c r="CE157" s="176">
        <f t="shared" si="90"/>
        <v>0</v>
      </c>
      <c r="CF157" s="176">
        <f t="shared" si="91"/>
        <v>3974.4941246624517</v>
      </c>
      <c r="CG157" s="176">
        <f t="shared" si="92"/>
        <v>2666.6131812149056</v>
      </c>
      <c r="CH157" s="176">
        <f t="shared" si="93"/>
        <v>0</v>
      </c>
      <c r="CI157" s="176">
        <f t="shared" si="94"/>
        <v>90.897439458429147</v>
      </c>
      <c r="CJ157" s="176">
        <f t="shared" si="95"/>
        <v>161.729883768007</v>
      </c>
      <c r="CK157" s="176">
        <f t="shared" si="96"/>
        <v>29.638365302066678</v>
      </c>
      <c r="CL157" s="176">
        <f t="shared" si="97"/>
        <v>88.67113307862293</v>
      </c>
      <c r="CM157" s="176">
        <f t="shared" si="98"/>
        <v>585.89114921470014</v>
      </c>
      <c r="CN157" s="176">
        <f t="shared" si="99"/>
        <v>122.15278184046575</v>
      </c>
      <c r="CO157" s="176">
        <f t="shared" si="100"/>
        <v>0</v>
      </c>
      <c r="CP157" s="176">
        <f t="shared" si="101"/>
        <v>0</v>
      </c>
      <c r="CQ157" s="176">
        <f t="shared" si="102"/>
        <v>0</v>
      </c>
      <c r="CR157" s="215">
        <f t="shared" si="103"/>
        <v>0</v>
      </c>
    </row>
    <row r="158" spans="2:96" outlineLevel="1" x14ac:dyDescent="0.25">
      <c r="B158" s="197">
        <f t="shared" si="62"/>
        <v>42703</v>
      </c>
      <c r="C158" s="108">
        <f t="shared" ref="C158:C221" si="104">YEAR(G158)</f>
        <v>2016</v>
      </c>
      <c r="D158" s="109" t="str">
        <f t="shared" ref="D158:D221" si="105">TEXT(G158,"MMM")</f>
        <v>Nov</v>
      </c>
      <c r="E158" s="109">
        <f t="shared" ref="E158:E221" si="106">ROUNDUP(DAY(G158)/7,0)</f>
        <v>5</v>
      </c>
      <c r="F158" s="109">
        <f t="shared" si="65"/>
        <v>49</v>
      </c>
      <c r="G158" s="110">
        <f t="shared" si="71"/>
        <v>42703</v>
      </c>
      <c r="H158" s="109" t="str">
        <f t="shared" ref="H158:H221" si="107">TEXT(G158,"DDD")</f>
        <v>Tue</v>
      </c>
      <c r="I158" s="139">
        <f>IFERROR(IF($I$69="DOW",IF($E158=5,(((SUMPRODUCT(($H$72:$H$95=$D158)*($G$72:$G$95=$C158)*(I$72:I$95))*(SUMPRODUCT(($H$15:$H$21=$H158)*(I$15:I$21)))))),(((SUMPRODUCT(($H$72:$H$95=$D158)*($G$72:$G$95=$C158)*(I$72:I$95)))-(SUMIFS(I$99:I$426,$C$99:$C$426,$C158,$D$99:$D$426,$D158,$E$99:$E$426,5)))*SUMPRODUCT(($H$9:$H$12=$E158)*(I$9:I$12)))*SUMPRODUCT(($H$24:$H$30=$H158)*(I$24:I$30))),VLOOKUP($E158&amp;$H158,$H$33:I$67,I$70,0)/SUM(I$33:I$60,IF(DAY(EOMONTH($G158,0))&lt;29,0,VLOOKUP(5&amp;TEXT(DATE(YEAR($G158),MONTH($G158),29),"ddd"),$H$33:I$67,I$70,0)),IF(DAY(EOMONTH($G158,0))&lt;30,0,VLOOKUP(5&amp;TEXT(DATE(YEAR($G158),MONTH($G158),30),"ddd"),$H$33:I$67,I$70,0)),IF(DAY(EOMONTH($G158,0))&lt;31,0,VLOOKUP(5&amp;TEXT(DATE(YEAR($G158),MONTH($G158),31),"ddd"),$H$33:I$67,I$70,0)))*SUMPRODUCT(($H$72:$H$95=$D158)*($G$72:$G$95=$C158)*(I$72:I$95))),"")</f>
        <v>245.74410201002686</v>
      </c>
      <c r="J158" s="139">
        <f>IFERROR(IF($I$69="DOW",IF($E158=5,(((SUMPRODUCT(($H$72:$H$95=$D158)*($G$72:$G$95=$C158)*(J$72:J$95))*(SUMPRODUCT(($H$15:$H$21=$H158)*(J$15:J$21)))))),(((SUMPRODUCT(($H$72:$H$95=$D158)*($G$72:$G$95=$C158)*(J$72:J$95)))-(SUMIFS(J$99:J$426,$C$99:$C$426,$C158,$D$99:$D$426,$D158,$E$99:$E$426,5)))*SUMPRODUCT(($H$9:$H$12=$E158)*(J$9:J$12)))*SUMPRODUCT(($H$24:$H$30=$H158)*(J$24:J$30))),VLOOKUP($E158&amp;$H158,$H$33:J$67,J$70,0)/SUM(J$33:J$60,IF(DAY(EOMONTH($G158,0))&lt;29,0,VLOOKUP(5&amp;TEXT(DATE(YEAR($G158),MONTH($G158),29),"ddd"),$H$33:J$67,J$70,0)),IF(DAY(EOMONTH($G158,0))&lt;30,0,VLOOKUP(5&amp;TEXT(DATE(YEAR($G158),MONTH($G158),30),"ddd"),$H$33:J$67,J$70,0)),IF(DAY(EOMONTH($G158,0))&lt;31,0,VLOOKUP(5&amp;TEXT(DATE(YEAR($G158),MONTH($G158),31),"ddd"),$H$33:J$67,J$70,0)))*SUMPRODUCT(($H$72:$H$95=$D158)*($G$72:$G$95=$C158)*(J$72:J$95))),"")</f>
        <v>277.58706322175664</v>
      </c>
      <c r="K158" s="139">
        <f>IFERROR(IF($I$69="DOW",IF($E158=5,(((SUMPRODUCT(($H$72:$H$95=$D158)*($G$72:$G$95=$C158)*(K$72:K$95))*(SUMPRODUCT(($H$15:$H$21=$H158)*(K$15:K$21)))))),(((SUMPRODUCT(($H$72:$H$95=$D158)*($G$72:$G$95=$C158)*(K$72:K$95)))-(SUMIFS(K$99:K$426,$C$99:$C$426,$C158,$D$99:$D$426,$D158,$E$99:$E$426,5)))*SUMPRODUCT(($H$9:$H$12=$E158)*(K$9:K$12)))*SUMPRODUCT(($H$24:$H$30=$H158)*(K$24:K$30))),VLOOKUP($E158&amp;$H158,$H$33:K$67,K$70,0)/SUM(K$33:K$60,IF(DAY(EOMONTH($G158,0))&lt;29,0,VLOOKUP(5&amp;TEXT(DATE(YEAR($G158),MONTH($G158),29),"ddd"),$H$33:K$67,K$70,0)),IF(DAY(EOMONTH($G158,0))&lt;30,0,VLOOKUP(5&amp;TEXT(DATE(YEAR($G158),MONTH($G158),30),"ddd"),$H$33:K$67,K$70,0)),IF(DAY(EOMONTH($G158,0))&lt;31,0,VLOOKUP(5&amp;TEXT(DATE(YEAR($G158),MONTH($G158),31),"ddd"),$H$33:K$67,K$70,0)))*SUMPRODUCT(($H$72:$H$95=$D158)*($G$72:$G$95=$C158)*(K$72:K$95))),"")</f>
        <v>127.86775241080841</v>
      </c>
      <c r="L158" s="139">
        <f>IFERROR(IF($I$69="DOW",IF($E158=5,(((SUMPRODUCT(($H$72:$H$95=$D158)*($G$72:$G$95=$C158)*(L$72:L$95))*(SUMPRODUCT(($H$15:$H$21=$H158)*(L$15:L$21)))))),(((SUMPRODUCT(($H$72:$H$95=$D158)*($G$72:$G$95=$C158)*(L$72:L$95)))-(SUMIFS(L$99:L$426,$C$99:$C$426,$C158,$D$99:$D$426,$D158,$E$99:$E$426,5)))*SUMPRODUCT(($H$9:$H$12=$E158)*(L$9:L$12)))*SUMPRODUCT(($H$24:$H$30=$H158)*(L$24:L$30))),VLOOKUP($E158&amp;$H158,$H$33:L$67,L$70,0)/SUM(L$33:L$60,IF(DAY(EOMONTH($G158,0))&lt;29,0,VLOOKUP(5&amp;TEXT(DATE(YEAR($G158),MONTH($G158),29),"ddd"),$H$33:L$67,L$70,0)),IF(DAY(EOMONTH($G158,0))&lt;30,0,VLOOKUP(5&amp;TEXT(DATE(YEAR($G158),MONTH($G158),30),"ddd"),$H$33:L$67,L$70,0)),IF(DAY(EOMONTH($G158,0))&lt;31,0,VLOOKUP(5&amp;TEXT(DATE(YEAR($G158),MONTH($G158),31),"ddd"),$H$33:L$67,L$70,0)))*SUMPRODUCT(($H$72:$H$95=$D158)*($G$72:$G$95=$C158)*(L$72:L$95))),"")</f>
        <v>35.298691851566069</v>
      </c>
      <c r="M158" s="139">
        <f>IFERROR(IF($I$69="DOW",IF($E158=5,(((SUMPRODUCT(($H$72:$H$95=$D158)*($G$72:$G$95=$C158)*(M$72:M$95))*(SUMPRODUCT(($H$15:$H$21=$H158)*(M$15:M$21)))))),(((SUMPRODUCT(($H$72:$H$95=$D158)*($G$72:$G$95=$C158)*(M$72:M$95)))-(SUMIFS(M$99:M$426,$C$99:$C$426,$C158,$D$99:$D$426,$D158,$E$99:$E$426,5)))*SUMPRODUCT(($H$9:$H$12=$E158)*(M$9:M$12)))*SUMPRODUCT(($H$24:$H$30=$H158)*(M$24:M$30))),VLOOKUP($E158&amp;$H158,$H$33:M$67,M$70,0)/SUM(M$33:M$60,IF(DAY(EOMONTH($G158,0))&lt;29,0,VLOOKUP(5&amp;TEXT(DATE(YEAR($G158),MONTH($G158),29),"ddd"),$H$33:M$67,M$70,0)),IF(DAY(EOMONTH($G158,0))&lt;30,0,VLOOKUP(5&amp;TEXT(DATE(YEAR($G158),MONTH($G158),30),"ddd"),$H$33:M$67,M$70,0)),IF(DAY(EOMONTH($G158,0))&lt;31,0,VLOOKUP(5&amp;TEXT(DATE(YEAR($G158),MONTH($G158),31),"ddd"),$H$33:M$67,M$70,0)))*SUMPRODUCT(($H$72:$H$95=$D158)*($G$72:$G$95=$C158)*(M$72:M$95))),"")</f>
        <v>547.62413300915466</v>
      </c>
      <c r="N158" s="139">
        <f>IFERROR(IF($I$69="DOW",IF($E158=5,(((SUMPRODUCT(($H$72:$H$95=$D158)*($G$72:$G$95=$C158)*(N$72:N$95))*(SUMPRODUCT(($H$15:$H$21=$H158)*(N$15:N$21)))))),(((SUMPRODUCT(($H$72:$H$95=$D158)*($G$72:$G$95=$C158)*(N$72:N$95)))-(SUMIFS(N$99:N$426,$C$99:$C$426,$C158,$D$99:$D$426,$D158,$E$99:$E$426,5)))*SUMPRODUCT(($H$9:$H$12=$E158)*(N$9:N$12)))*SUMPRODUCT(($H$24:$H$30=$H158)*(N$24:N$30))),VLOOKUP($E158&amp;$H158,$H$33:N$67,N$70,0)/SUM(N$33:N$60,IF(DAY(EOMONTH($G158,0))&lt;29,0,VLOOKUP(5&amp;TEXT(DATE(YEAR($G158),MONTH($G158),29),"ddd"),$H$33:N$67,N$70,0)),IF(DAY(EOMONTH($G158,0))&lt;30,0,VLOOKUP(5&amp;TEXT(DATE(YEAR($G158),MONTH($G158),30),"ddd"),$H$33:N$67,N$70,0)),IF(DAY(EOMONTH($G158,0))&lt;31,0,VLOOKUP(5&amp;TEXT(DATE(YEAR($G158),MONTH($G158),31),"ddd"),$H$33:N$67,N$70,0)))*SUMPRODUCT(($H$72:$H$95=$D158)*($G$72:$G$95=$C158)*(N$72:N$95))),"")</f>
        <v>0</v>
      </c>
      <c r="O158" s="139">
        <f>IFERROR(IF($I$69="DOW",IF($E158=5,(((SUMPRODUCT(($H$72:$H$95=$D158)*($G$72:$G$95=$C158)*(O$72:O$95))*(SUMPRODUCT(($H$15:$H$21=$H158)*(O$15:O$21)))))),(((SUMPRODUCT(($H$72:$H$95=$D158)*($G$72:$G$95=$C158)*(O$72:O$95)))-(SUMIFS(O$99:O$426,$C$99:$C$426,$C158,$D$99:$D$426,$D158,$E$99:$E$426,5)))*SUMPRODUCT(($H$9:$H$12=$E158)*(O$9:O$12)))*SUMPRODUCT(($H$24:$H$30=$H158)*(O$24:O$30))),VLOOKUP($E158&amp;$H158,$H$33:O$67,O$70,0)/SUM(O$33:O$60,IF(DAY(EOMONTH($G158,0))&lt;29,0,VLOOKUP(5&amp;TEXT(DATE(YEAR($G158),MONTH($G158),29),"ddd"),$H$33:O$67,O$70,0)),IF(DAY(EOMONTH($G158,0))&lt;30,0,VLOOKUP(5&amp;TEXT(DATE(YEAR($G158),MONTH($G158),30),"ddd"),$H$33:O$67,O$70,0)),IF(DAY(EOMONTH($G158,0))&lt;31,0,VLOOKUP(5&amp;TEXT(DATE(YEAR($G158),MONTH($G158),31),"ddd"),$H$33:O$67,O$70,0)))*SUMPRODUCT(($H$72:$H$95=$D158)*($G$72:$G$95=$C158)*(O$72:O$95))),"")</f>
        <v>0</v>
      </c>
      <c r="P158" s="139">
        <f>IFERROR(IF($I$69="DOW",IF($E158=5,(((SUMPRODUCT(($H$72:$H$95=$D158)*($G$72:$G$95=$C158)*(P$72:P$95))*(SUMPRODUCT(($H$15:$H$21=$H158)*(P$15:P$21)))))),(((SUMPRODUCT(($H$72:$H$95=$D158)*($G$72:$G$95=$C158)*(P$72:P$95)))-(SUMIFS(P$99:P$426,$C$99:$C$426,$C158,$D$99:$D$426,$D158,$E$99:$E$426,5)))*SUMPRODUCT(($H$9:$H$12=$E158)*(P$9:P$12)))*SUMPRODUCT(($H$24:$H$30=$H158)*(P$24:P$30))),VLOOKUP($E158&amp;$H158,$H$33:P$67,P$70,0)/SUM(P$33:P$60,IF(DAY(EOMONTH($G158,0))&lt;29,0,VLOOKUP(5&amp;TEXT(DATE(YEAR($G158),MONTH($G158),29),"ddd"),$H$33:P$67,P$70,0)),IF(DAY(EOMONTH($G158,0))&lt;30,0,VLOOKUP(5&amp;TEXT(DATE(YEAR($G158),MONTH($G158),30),"ddd"),$H$33:P$67,P$70,0)),IF(DAY(EOMONTH($G158,0))&lt;31,0,VLOOKUP(5&amp;TEXT(DATE(YEAR($G158),MONTH($G158),31),"ddd"),$H$33:P$67,P$70,0)))*SUMPRODUCT(($H$72:$H$95=$D158)*($G$72:$G$95=$C158)*(P$72:P$95))),"")</f>
        <v>3482.1523852075566</v>
      </c>
      <c r="Q158" s="139">
        <f>IFERROR(IF($I$69="DOW",IF($E158=5,(((SUMPRODUCT(($H$72:$H$95=$D158)*($G$72:$G$95=$C158)*(Q$72:Q$95))*(SUMPRODUCT(($H$15:$H$21=$H158)*(Q$15:Q$21)))))),(((SUMPRODUCT(($H$72:$H$95=$D158)*($G$72:$G$95=$C158)*(Q$72:Q$95)))-(SUMIFS(Q$99:Q$426,$C$99:$C$426,$C158,$D$99:$D$426,$D158,$E$99:$E$426,5)))*SUMPRODUCT(($H$9:$H$12=$E158)*(Q$9:Q$12)))*SUMPRODUCT(($H$24:$H$30=$H158)*(Q$24:Q$30))),VLOOKUP($E158&amp;$H158,$H$33:Q$67,Q$70,0)/SUM(Q$33:Q$60,IF(DAY(EOMONTH($G158,0))&lt;29,0,VLOOKUP(5&amp;TEXT(DATE(YEAR($G158),MONTH($G158),29),"ddd"),$H$33:Q$67,Q$70,0)),IF(DAY(EOMONTH($G158,0))&lt;30,0,VLOOKUP(5&amp;TEXT(DATE(YEAR($G158),MONTH($G158),30),"ddd"),$H$33:Q$67,Q$70,0)),IF(DAY(EOMONTH($G158,0))&lt;31,0,VLOOKUP(5&amp;TEXT(DATE(YEAR($G158),MONTH($G158),31),"ddd"),$H$33:Q$67,Q$70,0)))*SUMPRODUCT(($H$72:$H$95=$D158)*($G$72:$G$95=$C158)*(Q$72:Q$95))),"")</f>
        <v>2456.6962284334318</v>
      </c>
      <c r="R158" s="139">
        <f>IFERROR(IF($I$69="DOW",IF($E158=5,(((SUMPRODUCT(($H$72:$H$95=$D158)*($G$72:$G$95=$C158)*(R$72:R$95))*(SUMPRODUCT(($H$15:$H$21=$H158)*(R$15:R$21)))))),(((SUMPRODUCT(($H$72:$H$95=$D158)*($G$72:$G$95=$C158)*(R$72:R$95)))-(SUMIFS(R$99:R$426,$C$99:$C$426,$C158,$D$99:$D$426,$D158,$E$99:$E$426,5)))*SUMPRODUCT(($H$9:$H$12=$E158)*(R$9:R$12)))*SUMPRODUCT(($H$24:$H$30=$H158)*(R$24:R$30))),VLOOKUP($E158&amp;$H158,$H$33:R$67,R$70,0)/SUM(R$33:R$60,IF(DAY(EOMONTH($G158,0))&lt;29,0,VLOOKUP(5&amp;TEXT(DATE(YEAR($G158),MONTH($G158),29),"ddd"),$H$33:R$67,R$70,0)),IF(DAY(EOMONTH($G158,0))&lt;30,0,VLOOKUP(5&amp;TEXT(DATE(YEAR($G158),MONTH($G158),30),"ddd"),$H$33:R$67,R$70,0)),IF(DAY(EOMONTH($G158,0))&lt;31,0,VLOOKUP(5&amp;TEXT(DATE(YEAR($G158),MONTH($G158),31),"ddd"),$H$33:R$67,R$70,0)))*SUMPRODUCT(($H$72:$H$95=$D158)*($G$72:$G$95=$C158)*(R$72:R$95))),"")</f>
        <v>0</v>
      </c>
      <c r="S158" s="139">
        <f>IFERROR(IF($I$69="DOW",IF($E158=5,(((SUMPRODUCT(($H$72:$H$95=$D158)*($G$72:$G$95=$C158)*(S$72:S$95))*(SUMPRODUCT(($H$15:$H$21=$H158)*(S$15:S$21)))))),(((SUMPRODUCT(($H$72:$H$95=$D158)*($G$72:$G$95=$C158)*(S$72:S$95)))-(SUMIFS(S$99:S$426,$C$99:$C$426,$C158,$D$99:$D$426,$D158,$E$99:$E$426,5)))*SUMPRODUCT(($H$9:$H$12=$E158)*(S$9:S$12)))*SUMPRODUCT(($H$24:$H$30=$H158)*(S$24:S$30))),VLOOKUP($E158&amp;$H158,$H$33:S$67,S$70,0)/SUM(S$33:S$60,IF(DAY(EOMONTH($G158,0))&lt;29,0,VLOOKUP(5&amp;TEXT(DATE(YEAR($G158),MONTH($G158),29),"ddd"),$H$33:S$67,S$70,0)),IF(DAY(EOMONTH($G158,0))&lt;30,0,VLOOKUP(5&amp;TEXT(DATE(YEAR($G158),MONTH($G158),30),"ddd"),$H$33:S$67,S$70,0)),IF(DAY(EOMONTH($G158,0))&lt;31,0,VLOOKUP(5&amp;TEXT(DATE(YEAR($G158),MONTH($G158),31),"ddd"),$H$33:S$67,S$70,0)))*SUMPRODUCT(($H$72:$H$95=$D158)*($G$72:$G$95=$C158)*(S$72:S$95))),"")</f>
        <v>88.756485949244365</v>
      </c>
      <c r="T158" s="139">
        <f>IFERROR(IF($I$69="DOW",IF($E158=5,(((SUMPRODUCT(($H$72:$H$95=$D158)*($G$72:$G$95=$C158)*(T$72:T$95))*(SUMPRODUCT(($H$15:$H$21=$H158)*(T$15:T$21)))))),(((SUMPRODUCT(($H$72:$H$95=$D158)*($G$72:$G$95=$C158)*(T$72:T$95)))-(SUMIFS(T$99:T$426,$C$99:$C$426,$C158,$D$99:$D$426,$D158,$E$99:$E$426,5)))*SUMPRODUCT(($H$9:$H$12=$E158)*(T$9:T$12)))*SUMPRODUCT(($H$24:$H$30=$H158)*(T$24:T$30))),VLOOKUP($E158&amp;$H158,$H$33:T$67,T$70,0)/SUM(T$33:T$60,IF(DAY(EOMONTH($G158,0))&lt;29,0,VLOOKUP(5&amp;TEXT(DATE(YEAR($G158),MONTH($G158),29),"ddd"),$H$33:T$67,T$70,0)),IF(DAY(EOMONTH($G158,0))&lt;30,0,VLOOKUP(5&amp;TEXT(DATE(YEAR($G158),MONTH($G158),30),"ddd"),$H$33:T$67,T$70,0)),IF(DAY(EOMONTH($G158,0))&lt;31,0,VLOOKUP(5&amp;TEXT(DATE(YEAR($G158),MONTH($G158),31),"ddd"),$H$33:T$67,T$70,0)))*SUMPRODUCT(($H$72:$H$95=$D158)*($G$72:$G$95=$C158)*(T$72:T$95))),"")</f>
        <v>141.18559131163153</v>
      </c>
      <c r="U158" s="139">
        <f>IFERROR(IF($I$69="DOW",IF($E158=5,(((SUMPRODUCT(($H$72:$H$95=$D158)*($G$72:$G$95=$C158)*(U$72:U$95))*(SUMPRODUCT(($H$15:$H$21=$H158)*(U$15:U$21)))))),(((SUMPRODUCT(($H$72:$H$95=$D158)*($G$72:$G$95=$C158)*(U$72:U$95)))-(SUMIFS(U$99:U$426,$C$99:$C$426,$C158,$D$99:$D$426,$D158,$E$99:$E$426,5)))*SUMPRODUCT(($H$9:$H$12=$E158)*(U$9:U$12)))*SUMPRODUCT(($H$24:$H$30=$H158)*(U$24:U$30))),VLOOKUP($E158&amp;$H158,$H$33:U$67,U$70,0)/SUM(U$33:U$60,IF(DAY(EOMONTH($G158,0))&lt;29,0,VLOOKUP(5&amp;TEXT(DATE(YEAR($G158),MONTH($G158),29),"ddd"),$H$33:U$67,U$70,0)),IF(DAY(EOMONTH($G158,0))&lt;30,0,VLOOKUP(5&amp;TEXT(DATE(YEAR($G158),MONTH($G158),30),"ddd"),$H$33:U$67,U$70,0)),IF(DAY(EOMONTH($G158,0))&lt;31,0,VLOOKUP(5&amp;TEXT(DATE(YEAR($G158),MONTH($G158),31),"ddd"),$H$33:U$67,U$70,0)))*SUMPRODUCT(($H$72:$H$95=$D158)*($G$72:$G$95=$C158)*(U$72:U$95))),"")</f>
        <v>25.589828019858771</v>
      </c>
      <c r="V158" s="139">
        <f>IFERROR(IF($I$69="DOW",IF($E158=5,(((SUMPRODUCT(($H$72:$H$95=$D158)*($G$72:$G$95=$C158)*(V$72:V$95))*(SUMPRODUCT(($H$15:$H$21=$H158)*(V$15:V$21)))))),(((SUMPRODUCT(($H$72:$H$95=$D158)*($G$72:$G$95=$C158)*(V$72:V$95)))-(SUMIFS(V$99:V$426,$C$99:$C$426,$C158,$D$99:$D$426,$D158,$E$99:$E$426,5)))*SUMPRODUCT(($H$9:$H$12=$E158)*(V$9:V$12)))*SUMPRODUCT(($H$24:$H$30=$H158)*(V$24:V$30))),VLOOKUP($E158&amp;$H158,$H$33:V$67,V$70,0)/SUM(V$33:V$60,IF(DAY(EOMONTH($G158,0))&lt;29,0,VLOOKUP(5&amp;TEXT(DATE(YEAR($G158),MONTH($G158),29),"ddd"),$H$33:V$67,V$70,0)),IF(DAY(EOMONTH($G158,0))&lt;30,0,VLOOKUP(5&amp;TEXT(DATE(YEAR($G158),MONTH($G158),30),"ddd"),$H$33:V$67,V$70,0)),IF(DAY(EOMONTH($G158,0))&lt;31,0,VLOOKUP(5&amp;TEXT(DATE(YEAR($G158),MONTH($G158),31),"ddd"),$H$33:V$67,V$70,0)))*SUMPRODUCT(($H$72:$H$95=$D158)*($G$72:$G$95=$C158)*(V$72:V$95))),"")</f>
        <v>74.387443808940347</v>
      </c>
      <c r="W158" s="139">
        <f>IFERROR(IF($I$69="DOW",IF($E158=5,(((SUMPRODUCT(($H$72:$H$95=$D158)*($G$72:$G$95=$C158)*(W$72:W$95))*(SUMPRODUCT(($H$15:$H$21=$H158)*(W$15:W$21)))))),(((SUMPRODUCT(($H$72:$H$95=$D158)*($G$72:$G$95=$C158)*(W$72:W$95)))-(SUMIFS(W$99:W$426,$C$99:$C$426,$C158,$D$99:$D$426,$D158,$E$99:$E$426,5)))*SUMPRODUCT(($H$9:$H$12=$E158)*(W$9:W$12)))*SUMPRODUCT(($H$24:$H$30=$H158)*(W$24:W$30))),VLOOKUP($E158&amp;$H158,$H$33:W$67,W$70,0)/SUM(W$33:W$60,IF(DAY(EOMONTH($G158,0))&lt;29,0,VLOOKUP(5&amp;TEXT(DATE(YEAR($G158),MONTH($G158),29),"ddd"),$H$33:W$67,W$70,0)),IF(DAY(EOMONTH($G158,0))&lt;30,0,VLOOKUP(5&amp;TEXT(DATE(YEAR($G158),MONTH($G158),30),"ddd"),$H$33:W$67,W$70,0)),IF(DAY(EOMONTH($G158,0))&lt;31,0,VLOOKUP(5&amp;TEXT(DATE(YEAR($G158),MONTH($G158),31),"ddd"),$H$33:W$67,W$70,0)))*SUMPRODUCT(($H$72:$H$95=$D158)*($G$72:$G$95=$C158)*(W$72:W$95))),"")</f>
        <v>571.15484499480306</v>
      </c>
      <c r="X158" s="139">
        <f>IFERROR(IF($I$69="DOW",IF($E158=5,(((SUMPRODUCT(($H$72:$H$95=$D158)*($G$72:$G$95=$C158)*(X$72:X$95))*(SUMPRODUCT(($H$15:$H$21=$H158)*(X$15:X$21)))))),(((SUMPRODUCT(($H$72:$H$95=$D158)*($G$72:$G$95=$C158)*(X$72:X$95)))-(SUMIFS(X$99:X$426,$C$99:$C$426,$C158,$D$99:$D$426,$D158,$E$99:$E$426,5)))*SUMPRODUCT(($H$9:$H$12=$E158)*(X$9:X$12)))*SUMPRODUCT(($H$24:$H$30=$H158)*(X$24:X$30))),VLOOKUP($E158&amp;$H158,$H$33:X$67,X$70,0)/SUM(X$33:X$60,IF(DAY(EOMONTH($G158,0))&lt;29,0,VLOOKUP(5&amp;TEXT(DATE(YEAR($G158),MONTH($G158),29),"ddd"),$H$33:X$67,X$70,0)),IF(DAY(EOMONTH($G158,0))&lt;30,0,VLOOKUP(5&amp;TEXT(DATE(YEAR($G158),MONTH($G158),30),"ddd"),$H$33:X$67,X$70,0)),IF(DAY(EOMONTH($G158,0))&lt;31,0,VLOOKUP(5&amp;TEXT(DATE(YEAR($G158),MONTH($G158),31),"ddd"),$H$33:X$67,X$70,0)))*SUMPRODUCT(($H$72:$H$95=$D158)*($G$72:$G$95=$C158)*(X$72:X$95))),"")</f>
        <v>129.91090963282261</v>
      </c>
      <c r="Y158" s="139" t="str">
        <f>IFERROR(IF($I$69="DOW",IF($E158=5,(((SUMPRODUCT(($H$72:$H$95=$D158)*($G$72:$G$95=$C158)*(Y$72:Y$95))*(SUMPRODUCT(($H$15:$H$21=$H158)*(Y$15:Y$21)))))),(((SUMPRODUCT(($H$72:$H$95=$D158)*($G$72:$G$95=$C158)*(Y$72:Y$95)))-(SUMIFS(Y$99:Y$426,$C$99:$C$426,$C158,$D$99:$D$426,$D158,$E$99:$E$426,5)))*SUMPRODUCT(($H$9:$H$12=$E158)*(Y$9:Y$12)))*SUMPRODUCT(($H$24:$H$30=$H158)*(Y$24:Y$30))),VLOOKUP($E158&amp;$H158,$H$33:Y$67,Y$70,0)/SUM(Y$33:Y$60,IF(DAY(EOMONTH($G158,0))&lt;29,0,VLOOKUP(5&amp;TEXT(DATE(YEAR($G158),MONTH($G158),29),"ddd"),$H$33:Y$67,Y$70,0)),IF(DAY(EOMONTH($G158,0))&lt;30,0,VLOOKUP(5&amp;TEXT(DATE(YEAR($G158),MONTH($G158),30),"ddd"),$H$33:Y$67,Y$70,0)),IF(DAY(EOMONTH($G158,0))&lt;31,0,VLOOKUP(5&amp;TEXT(DATE(YEAR($G158),MONTH($G158),31),"ddd"),$H$33:Y$67,Y$70,0)))*SUMPRODUCT(($H$72:$H$95=$D158)*($G$72:$G$95=$C158)*(Y$72:Y$95))),"")</f>
        <v/>
      </c>
      <c r="Z158" s="139" t="str">
        <f>IFERROR(IF($I$69="DOW",IF($E158=5,(((SUMPRODUCT(($H$72:$H$95=$D158)*($G$72:$G$95=$C158)*(Z$72:Z$95))*(SUMPRODUCT(($H$15:$H$21=$H158)*(Z$15:Z$21)))))),(((SUMPRODUCT(($H$72:$H$95=$D158)*($G$72:$G$95=$C158)*(Z$72:Z$95)))-(SUMIFS(Z$99:Z$426,$C$99:$C$426,$C158,$D$99:$D$426,$D158,$E$99:$E$426,5)))*SUMPRODUCT(($H$9:$H$12=$E158)*(Z$9:Z$12)))*SUMPRODUCT(($H$24:$H$30=$H158)*(Z$24:Z$30))),VLOOKUP($E158&amp;$H158,$H$33:Z$67,Z$70,0)/SUM(Z$33:Z$60,IF(DAY(EOMONTH($G158,0))&lt;29,0,VLOOKUP(5&amp;TEXT(DATE(YEAR($G158),MONTH($G158),29),"ddd"),$H$33:Z$67,Z$70,0)),IF(DAY(EOMONTH($G158,0))&lt;30,0,VLOOKUP(5&amp;TEXT(DATE(YEAR($G158),MONTH($G158),30),"ddd"),$H$33:Z$67,Z$70,0)),IF(DAY(EOMONTH($G158,0))&lt;31,0,VLOOKUP(5&amp;TEXT(DATE(YEAR($G158),MONTH($G158),31),"ddd"),$H$33:Z$67,Z$70,0)))*SUMPRODUCT(($H$72:$H$95=$D158)*($G$72:$G$95=$C158)*(Z$72:Z$95))),"")</f>
        <v/>
      </c>
      <c r="AA158" s="139" t="str">
        <f>IFERROR(IF($I$69="DOW",IF($E158=5,(((SUMPRODUCT(($H$72:$H$95=$D158)*($G$72:$G$95=$C158)*(AA$72:AA$95))*(SUMPRODUCT(($H$15:$H$21=$H158)*(AA$15:AA$21)))))),(((SUMPRODUCT(($H$72:$H$95=$D158)*($G$72:$G$95=$C158)*(AA$72:AA$95)))-(SUMIFS(AA$99:AA$426,$C$99:$C$426,$C158,$D$99:$D$426,$D158,$E$99:$E$426,5)))*SUMPRODUCT(($H$9:$H$12=$E158)*(AA$9:AA$12)))*SUMPRODUCT(($H$24:$H$30=$H158)*(AA$24:AA$30))),VLOOKUP($E158&amp;$H158,$H$33:AA$67,AA$70,0)/SUM(AA$33:AA$60,IF(DAY(EOMONTH($G158,0))&lt;29,0,VLOOKUP(5&amp;TEXT(DATE(YEAR($G158),MONTH($G158),29),"ddd"),$H$33:AA$67,AA$70,0)),IF(DAY(EOMONTH($G158,0))&lt;30,0,VLOOKUP(5&amp;TEXT(DATE(YEAR($G158),MONTH($G158),30),"ddd"),$H$33:AA$67,AA$70,0)),IF(DAY(EOMONTH($G158,0))&lt;31,0,VLOOKUP(5&amp;TEXT(DATE(YEAR($G158),MONTH($G158),31),"ddd"),$H$33:AA$67,AA$70,0)))*SUMPRODUCT(($H$72:$H$95=$D158)*($G$72:$G$95=$C158)*(AA$72:AA$95))),"")</f>
        <v/>
      </c>
      <c r="AB158" s="139" t="str">
        <f>IFERROR(IF($I$69="DOW",IF($E158=5,(((SUMPRODUCT(($H$72:$H$95=$D158)*($G$72:$G$95=$C158)*(AB$72:AB$95))*(SUMPRODUCT(($H$15:$H$21=$H158)*(AB$15:AB$21)))))),(((SUMPRODUCT(($H$72:$H$95=$D158)*($G$72:$G$95=$C158)*(AB$72:AB$95)))-(SUMIFS(AB$99:AB$426,$C$99:$C$426,$C158,$D$99:$D$426,$D158,$E$99:$E$426,5)))*SUMPRODUCT(($H$9:$H$12=$E158)*(AB$9:AB$12)))*SUMPRODUCT(($H$24:$H$30=$H158)*(AB$24:AB$30))),VLOOKUP($E158&amp;$H158,$H$33:AB$67,AB$70,0)/SUM(AB$33:AB$60,IF(DAY(EOMONTH($G158,0))&lt;29,0,VLOOKUP(5&amp;TEXT(DATE(YEAR($G158),MONTH($G158),29),"ddd"),$H$33:AB$67,AB$70,0)),IF(DAY(EOMONTH($G158,0))&lt;30,0,VLOOKUP(5&amp;TEXT(DATE(YEAR($G158),MONTH($G158),30),"ddd"),$H$33:AB$67,AB$70,0)),IF(DAY(EOMONTH($G158,0))&lt;31,0,VLOOKUP(5&amp;TEXT(DATE(YEAR($G158),MONTH($G158),31),"ddd"),$H$33:AB$67,AB$70,0)))*SUMPRODUCT(($H$72:$H$95=$D158)*($G$72:$G$95=$C158)*(AB$72:AB$95))),"")</f>
        <v/>
      </c>
      <c r="AC158" s="236"/>
      <c r="AE158" s="205"/>
      <c r="AF158" s="139"/>
      <c r="AG158" s="139"/>
      <c r="AH158" s="139"/>
      <c r="AI158" s="139"/>
      <c r="AJ158" s="139"/>
      <c r="AK158" s="139"/>
      <c r="AL158" s="139"/>
      <c r="AM158" s="139"/>
      <c r="AN158" s="139"/>
      <c r="AO158" s="139"/>
      <c r="AP158" s="139"/>
      <c r="AQ158" s="139"/>
      <c r="AR158" s="139"/>
      <c r="AS158" s="139"/>
      <c r="AT158" s="139"/>
      <c r="AU158" s="139"/>
      <c r="AV158" s="139"/>
      <c r="AW158" s="139"/>
      <c r="AX158" s="139"/>
      <c r="AY158" s="236"/>
      <c r="BA158" s="209">
        <f t="shared" si="76"/>
        <v>245.74410201002686</v>
      </c>
      <c r="BB158" s="180">
        <f t="shared" si="77"/>
        <v>277.58706322175664</v>
      </c>
      <c r="BC158" s="180">
        <f t="shared" si="78"/>
        <v>127.86775241080841</v>
      </c>
      <c r="BD158" s="180">
        <f t="shared" si="79"/>
        <v>35.298691851566069</v>
      </c>
      <c r="BE158" s="180">
        <f t="shared" si="80"/>
        <v>547.62413300915466</v>
      </c>
      <c r="BF158" s="180">
        <f t="shared" si="81"/>
        <v>0</v>
      </c>
      <c r="BG158" s="180">
        <f t="shared" si="82"/>
        <v>0</v>
      </c>
      <c r="BH158" s="180">
        <f t="shared" si="83"/>
        <v>3482.1523852075566</v>
      </c>
      <c r="BI158" s="180">
        <f t="shared" si="31"/>
        <v>2456.6962284334318</v>
      </c>
      <c r="BJ158" s="180">
        <f t="shared" si="67"/>
        <v>0</v>
      </c>
      <c r="BK158" s="180">
        <f t="shared" si="32"/>
        <v>88.756485949244365</v>
      </c>
      <c r="BL158" s="180">
        <f t="shared" si="33"/>
        <v>141.18559131163153</v>
      </c>
      <c r="BM158" s="180">
        <f t="shared" si="34"/>
        <v>25.589828019858771</v>
      </c>
      <c r="BN158" s="180">
        <f t="shared" si="35"/>
        <v>74.387443808940347</v>
      </c>
      <c r="BO158" s="180">
        <f t="shared" si="36"/>
        <v>571.15484499480306</v>
      </c>
      <c r="BP158" s="180">
        <f t="shared" si="37"/>
        <v>129.91090963282261</v>
      </c>
      <c r="BQ158" s="180">
        <f t="shared" si="38"/>
        <v>0</v>
      </c>
      <c r="BR158" s="180">
        <f t="shared" si="39"/>
        <v>0</v>
      </c>
      <c r="BS158" s="180">
        <f t="shared" si="40"/>
        <v>0</v>
      </c>
      <c r="BT158" s="180">
        <f t="shared" si="41"/>
        <v>0</v>
      </c>
      <c r="BV158" s="214">
        <f t="shared" si="68"/>
        <v>42703</v>
      </c>
      <c r="BW158" s="175" t="str">
        <f t="shared" si="69"/>
        <v>Nov</v>
      </c>
      <c r="BX158" s="175">
        <f t="shared" si="70"/>
        <v>2016</v>
      </c>
      <c r="BY158" s="176">
        <f t="shared" si="84"/>
        <v>245.74410201002684</v>
      </c>
      <c r="BZ158" s="176">
        <f t="shared" si="85"/>
        <v>277.58706322175652</v>
      </c>
      <c r="CA158" s="176">
        <f t="shared" si="86"/>
        <v>127.86775241080841</v>
      </c>
      <c r="CB158" s="176">
        <f t="shared" si="87"/>
        <v>35.298691851566062</v>
      </c>
      <c r="CC158" s="176">
        <f t="shared" si="88"/>
        <v>547.62413300915466</v>
      </c>
      <c r="CD158" s="176">
        <f t="shared" si="89"/>
        <v>0</v>
      </c>
      <c r="CE158" s="176">
        <f t="shared" si="90"/>
        <v>0</v>
      </c>
      <c r="CF158" s="176">
        <f t="shared" si="91"/>
        <v>3482.1523852075561</v>
      </c>
      <c r="CG158" s="176">
        <f t="shared" si="92"/>
        <v>2456.6962284334318</v>
      </c>
      <c r="CH158" s="176">
        <f t="shared" si="93"/>
        <v>0</v>
      </c>
      <c r="CI158" s="176">
        <f t="shared" si="94"/>
        <v>88.756485949244322</v>
      </c>
      <c r="CJ158" s="176">
        <f t="shared" si="95"/>
        <v>141.18559131163155</v>
      </c>
      <c r="CK158" s="176">
        <f t="shared" si="96"/>
        <v>25.589828019858778</v>
      </c>
      <c r="CL158" s="176">
        <f t="shared" si="97"/>
        <v>74.387443808940347</v>
      </c>
      <c r="CM158" s="176">
        <f t="shared" si="98"/>
        <v>571.15484499480317</v>
      </c>
      <c r="CN158" s="176">
        <f t="shared" si="99"/>
        <v>129.91090963282264</v>
      </c>
      <c r="CO158" s="176">
        <f t="shared" si="100"/>
        <v>0</v>
      </c>
      <c r="CP158" s="176">
        <f t="shared" si="101"/>
        <v>0</v>
      </c>
      <c r="CQ158" s="176">
        <f t="shared" si="102"/>
        <v>0</v>
      </c>
      <c r="CR158" s="215">
        <f t="shared" si="103"/>
        <v>0</v>
      </c>
    </row>
    <row r="159" spans="2:96" outlineLevel="1" x14ac:dyDescent="0.25">
      <c r="B159" s="197">
        <f t="shared" si="62"/>
        <v>42704</v>
      </c>
      <c r="C159" s="108">
        <f t="shared" si="104"/>
        <v>2016</v>
      </c>
      <c r="D159" s="109" t="str">
        <f t="shared" si="105"/>
        <v>Nov</v>
      </c>
      <c r="E159" s="109">
        <f t="shared" si="106"/>
        <v>5</v>
      </c>
      <c r="F159" s="109">
        <f t="shared" si="65"/>
        <v>49</v>
      </c>
      <c r="G159" s="110">
        <f t="shared" si="71"/>
        <v>42704</v>
      </c>
      <c r="H159" s="109" t="str">
        <f t="shared" si="107"/>
        <v>Wed</v>
      </c>
      <c r="I159" s="139">
        <f>IFERROR(IF($I$69="DOW",IF($E159=5,(((SUMPRODUCT(($H$72:$H$95=$D159)*($G$72:$G$95=$C159)*(I$72:I$95))*(SUMPRODUCT(($H$15:$H$21=$H159)*(I$15:I$21)))))),(((SUMPRODUCT(($H$72:$H$95=$D159)*($G$72:$G$95=$C159)*(I$72:I$95)))-(SUMIFS(I$99:I$426,$C$99:$C$426,$C159,$D$99:$D$426,$D159,$E$99:$E$426,5)))*SUMPRODUCT(($H$9:$H$12=$E159)*(I$9:I$12)))*SUMPRODUCT(($H$24:$H$30=$H159)*(I$24:I$30))),VLOOKUP($E159&amp;$H159,$H$33:I$67,I$70,0)/SUM(I$33:I$60,IF(DAY(EOMONTH($G159,0))&lt;29,0,VLOOKUP(5&amp;TEXT(DATE(YEAR($G159),MONTH($G159),29),"ddd"),$H$33:I$67,I$70,0)),IF(DAY(EOMONTH($G159,0))&lt;30,0,VLOOKUP(5&amp;TEXT(DATE(YEAR($G159),MONTH($G159),30),"ddd"),$H$33:I$67,I$70,0)),IF(DAY(EOMONTH($G159,0))&lt;31,0,VLOOKUP(5&amp;TEXT(DATE(YEAR($G159),MONTH($G159),31),"ddd"),$H$33:I$67,I$70,0)))*SUMPRODUCT(($H$72:$H$95=$D159)*($G$72:$G$95=$C159)*(I$72:I$95))),"")</f>
        <v>253.26175147977915</v>
      </c>
      <c r="J159" s="139">
        <f>IFERROR(IF($I$69="DOW",IF($E159=5,(((SUMPRODUCT(($H$72:$H$95=$D159)*($G$72:$G$95=$C159)*(J$72:J$95))*(SUMPRODUCT(($H$15:$H$21=$H159)*(J$15:J$21)))))),(((SUMPRODUCT(($H$72:$H$95=$D159)*($G$72:$G$95=$C159)*(J$72:J$95)))-(SUMIFS(J$99:J$426,$C$99:$C$426,$C159,$D$99:$D$426,$D159,$E$99:$E$426,5)))*SUMPRODUCT(($H$9:$H$12=$E159)*(J$9:J$12)))*SUMPRODUCT(($H$24:$H$30=$H159)*(J$24:J$30))),VLOOKUP($E159&amp;$H159,$H$33:J$67,J$70,0)/SUM(J$33:J$60,IF(DAY(EOMONTH($G159,0))&lt;29,0,VLOOKUP(5&amp;TEXT(DATE(YEAR($G159),MONTH($G159),29),"ddd"),$H$33:J$67,J$70,0)),IF(DAY(EOMONTH($G159,0))&lt;30,0,VLOOKUP(5&amp;TEXT(DATE(YEAR($G159),MONTH($G159),30),"ddd"),$H$33:J$67,J$70,0)),IF(DAY(EOMONTH($G159,0))&lt;31,0,VLOOKUP(5&amp;TEXT(DATE(YEAR($G159),MONTH($G159),31),"ddd"),$H$33:J$67,J$70,0)))*SUMPRODUCT(($H$72:$H$95=$D159)*($G$72:$G$95=$C159)*(J$72:J$95))),"")</f>
        <v>270.44771642464747</v>
      </c>
      <c r="K159" s="139">
        <f>IFERROR(IF($I$69="DOW",IF($E159=5,(((SUMPRODUCT(($H$72:$H$95=$D159)*($G$72:$G$95=$C159)*(K$72:K$95))*(SUMPRODUCT(($H$15:$H$21=$H159)*(K$15:K$21)))))),(((SUMPRODUCT(($H$72:$H$95=$D159)*($G$72:$G$95=$C159)*(K$72:K$95)))-(SUMIFS(K$99:K$426,$C$99:$C$426,$C159,$D$99:$D$426,$D159,$E$99:$E$426,5)))*SUMPRODUCT(($H$9:$H$12=$E159)*(K$9:K$12)))*SUMPRODUCT(($H$24:$H$30=$H159)*(K$24:K$30))),VLOOKUP($E159&amp;$H159,$H$33:K$67,K$70,0)/SUM(K$33:K$60,IF(DAY(EOMONTH($G159,0))&lt;29,0,VLOOKUP(5&amp;TEXT(DATE(YEAR($G159),MONTH($G159),29),"ddd"),$H$33:K$67,K$70,0)),IF(DAY(EOMONTH($G159,0))&lt;30,0,VLOOKUP(5&amp;TEXT(DATE(YEAR($G159),MONTH($G159),30),"ddd"),$H$33:K$67,K$70,0)),IF(DAY(EOMONTH($G159,0))&lt;31,0,VLOOKUP(5&amp;TEXT(DATE(YEAR($G159),MONTH($G159),31),"ddd"),$H$33:K$67,K$70,0)))*SUMPRODUCT(($H$72:$H$95=$D159)*($G$72:$G$95=$C159)*(K$72:K$95))),"")</f>
        <v>128.85877073832739</v>
      </c>
      <c r="L159" s="139">
        <f>IFERROR(IF($I$69="DOW",IF($E159=5,(((SUMPRODUCT(($H$72:$H$95=$D159)*($G$72:$G$95=$C159)*(L$72:L$95))*(SUMPRODUCT(($H$15:$H$21=$H159)*(L$15:L$21)))))),(((SUMPRODUCT(($H$72:$H$95=$D159)*($G$72:$G$95=$C159)*(L$72:L$95)))-(SUMIFS(L$99:L$426,$C$99:$C$426,$C159,$D$99:$D$426,$D159,$E$99:$E$426,5)))*SUMPRODUCT(($H$9:$H$12=$E159)*(L$9:L$12)))*SUMPRODUCT(($H$24:$H$30=$H159)*(L$24:L$30))),VLOOKUP($E159&amp;$H159,$H$33:L$67,L$70,0)/SUM(L$33:L$60,IF(DAY(EOMONTH($G159,0))&lt;29,0,VLOOKUP(5&amp;TEXT(DATE(YEAR($G159),MONTH($G159),29),"ddd"),$H$33:L$67,L$70,0)),IF(DAY(EOMONTH($G159,0))&lt;30,0,VLOOKUP(5&amp;TEXT(DATE(YEAR($G159),MONTH($G159),30),"ddd"),$H$33:L$67,L$70,0)),IF(DAY(EOMONTH($G159,0))&lt;31,0,VLOOKUP(5&amp;TEXT(DATE(YEAR($G159),MONTH($G159),31),"ddd"),$H$33:L$67,L$70,0)))*SUMPRODUCT(($H$72:$H$95=$D159)*($G$72:$G$95=$C159)*(L$72:L$95))),"")</f>
        <v>29.216536583846228</v>
      </c>
      <c r="M159" s="139">
        <f>IFERROR(IF($I$69="DOW",IF($E159=5,(((SUMPRODUCT(($H$72:$H$95=$D159)*($G$72:$G$95=$C159)*(M$72:M$95))*(SUMPRODUCT(($H$15:$H$21=$H159)*(M$15:M$21)))))),(((SUMPRODUCT(($H$72:$H$95=$D159)*($G$72:$G$95=$C159)*(M$72:M$95)))-(SUMIFS(M$99:M$426,$C$99:$C$426,$C159,$D$99:$D$426,$D159,$E$99:$E$426,5)))*SUMPRODUCT(($H$9:$H$12=$E159)*(M$9:M$12)))*SUMPRODUCT(($H$24:$H$30=$H159)*(M$24:M$30))),VLOOKUP($E159&amp;$H159,$H$33:M$67,M$70,0)/SUM(M$33:M$60,IF(DAY(EOMONTH($G159,0))&lt;29,0,VLOOKUP(5&amp;TEXT(DATE(YEAR($G159),MONTH($G159),29),"ddd"),$H$33:M$67,M$70,0)),IF(DAY(EOMONTH($G159,0))&lt;30,0,VLOOKUP(5&amp;TEXT(DATE(YEAR($G159),MONTH($G159),30),"ddd"),$H$33:M$67,M$70,0)),IF(DAY(EOMONTH($G159,0))&lt;31,0,VLOOKUP(5&amp;TEXT(DATE(YEAR($G159),MONTH($G159),31),"ddd"),$H$33:M$67,M$70,0)))*SUMPRODUCT(($H$72:$H$95=$D159)*($G$72:$G$95=$C159)*(M$72:M$95))),"")</f>
        <v>522.81641314271008</v>
      </c>
      <c r="N159" s="139">
        <f>IFERROR(IF($I$69="DOW",IF($E159=5,(((SUMPRODUCT(($H$72:$H$95=$D159)*($G$72:$G$95=$C159)*(N$72:N$95))*(SUMPRODUCT(($H$15:$H$21=$H159)*(N$15:N$21)))))),(((SUMPRODUCT(($H$72:$H$95=$D159)*($G$72:$G$95=$C159)*(N$72:N$95)))-(SUMIFS(N$99:N$426,$C$99:$C$426,$C159,$D$99:$D$426,$D159,$E$99:$E$426,5)))*SUMPRODUCT(($H$9:$H$12=$E159)*(N$9:N$12)))*SUMPRODUCT(($H$24:$H$30=$H159)*(N$24:N$30))),VLOOKUP($E159&amp;$H159,$H$33:N$67,N$70,0)/SUM(N$33:N$60,IF(DAY(EOMONTH($G159,0))&lt;29,0,VLOOKUP(5&amp;TEXT(DATE(YEAR($G159),MONTH($G159),29),"ddd"),$H$33:N$67,N$70,0)),IF(DAY(EOMONTH($G159,0))&lt;30,0,VLOOKUP(5&amp;TEXT(DATE(YEAR($G159),MONTH($G159),30),"ddd"),$H$33:N$67,N$70,0)),IF(DAY(EOMONTH($G159,0))&lt;31,0,VLOOKUP(5&amp;TEXT(DATE(YEAR($G159),MONTH($G159),31),"ddd"),$H$33:N$67,N$70,0)))*SUMPRODUCT(($H$72:$H$95=$D159)*($G$72:$G$95=$C159)*(N$72:N$95))),"")</f>
        <v>0</v>
      </c>
      <c r="O159" s="139">
        <f>IFERROR(IF($I$69="DOW",IF($E159=5,(((SUMPRODUCT(($H$72:$H$95=$D159)*($G$72:$G$95=$C159)*(O$72:O$95))*(SUMPRODUCT(($H$15:$H$21=$H159)*(O$15:O$21)))))),(((SUMPRODUCT(($H$72:$H$95=$D159)*($G$72:$G$95=$C159)*(O$72:O$95)))-(SUMIFS(O$99:O$426,$C$99:$C$426,$C159,$D$99:$D$426,$D159,$E$99:$E$426,5)))*SUMPRODUCT(($H$9:$H$12=$E159)*(O$9:O$12)))*SUMPRODUCT(($H$24:$H$30=$H159)*(O$24:O$30))),VLOOKUP($E159&amp;$H159,$H$33:O$67,O$70,0)/SUM(O$33:O$60,IF(DAY(EOMONTH($G159,0))&lt;29,0,VLOOKUP(5&amp;TEXT(DATE(YEAR($G159),MONTH($G159),29),"ddd"),$H$33:O$67,O$70,0)),IF(DAY(EOMONTH($G159,0))&lt;30,0,VLOOKUP(5&amp;TEXT(DATE(YEAR($G159),MONTH($G159),30),"ddd"),$H$33:O$67,O$70,0)),IF(DAY(EOMONTH($G159,0))&lt;31,0,VLOOKUP(5&amp;TEXT(DATE(YEAR($G159),MONTH($G159),31),"ddd"),$H$33:O$67,O$70,0)))*SUMPRODUCT(($H$72:$H$95=$D159)*($G$72:$G$95=$C159)*(O$72:O$95))),"")</f>
        <v>0</v>
      </c>
      <c r="P159" s="139">
        <f>IFERROR(IF($I$69="DOW",IF($E159=5,(((SUMPRODUCT(($H$72:$H$95=$D159)*($G$72:$G$95=$C159)*(P$72:P$95))*(SUMPRODUCT(($H$15:$H$21=$H159)*(P$15:P$21)))))),(((SUMPRODUCT(($H$72:$H$95=$D159)*($G$72:$G$95=$C159)*(P$72:P$95)))-(SUMIFS(P$99:P$426,$C$99:$C$426,$C159,$D$99:$D$426,$D159,$E$99:$E$426,5)))*SUMPRODUCT(($H$9:$H$12=$E159)*(P$9:P$12)))*SUMPRODUCT(($H$24:$H$30=$H159)*(P$24:P$30))),VLOOKUP($E159&amp;$H159,$H$33:P$67,P$70,0)/SUM(P$33:P$60,IF(DAY(EOMONTH($G159,0))&lt;29,0,VLOOKUP(5&amp;TEXT(DATE(YEAR($G159),MONTH($G159),29),"ddd"),$H$33:P$67,P$70,0)),IF(DAY(EOMONTH($G159,0))&lt;30,0,VLOOKUP(5&amp;TEXT(DATE(YEAR($G159),MONTH($G159),30),"ddd"),$H$33:P$67,P$70,0)),IF(DAY(EOMONTH($G159,0))&lt;31,0,VLOOKUP(5&amp;TEXT(DATE(YEAR($G159),MONTH($G159),31),"ddd"),$H$33:P$67,P$70,0)))*SUMPRODUCT(($H$72:$H$95=$D159)*($G$72:$G$95=$C159)*(P$72:P$95))),"")</f>
        <v>3324.2393986335373</v>
      </c>
      <c r="Q159" s="139">
        <f>IFERROR(IF($I$69="DOW",IF($E159=5,(((SUMPRODUCT(($H$72:$H$95=$D159)*($G$72:$G$95=$C159)*(Q$72:Q$95))*(SUMPRODUCT(($H$15:$H$21=$H159)*(Q$15:Q$21)))))),(((SUMPRODUCT(($H$72:$H$95=$D159)*($G$72:$G$95=$C159)*(Q$72:Q$95)))-(SUMIFS(Q$99:Q$426,$C$99:$C$426,$C159,$D$99:$D$426,$D159,$E$99:$E$426,5)))*SUMPRODUCT(($H$9:$H$12=$E159)*(Q$9:Q$12)))*SUMPRODUCT(($H$24:$H$30=$H159)*(Q$24:Q$30))),VLOOKUP($E159&amp;$H159,$H$33:Q$67,Q$70,0)/SUM(Q$33:Q$60,IF(DAY(EOMONTH($G159,0))&lt;29,0,VLOOKUP(5&amp;TEXT(DATE(YEAR($G159),MONTH($G159),29),"ddd"),$H$33:Q$67,Q$70,0)),IF(DAY(EOMONTH($G159,0))&lt;30,0,VLOOKUP(5&amp;TEXT(DATE(YEAR($G159),MONTH($G159),30),"ddd"),$H$33:Q$67,Q$70,0)),IF(DAY(EOMONTH($G159,0))&lt;31,0,VLOOKUP(5&amp;TEXT(DATE(YEAR($G159),MONTH($G159),31),"ddd"),$H$33:Q$67,Q$70,0)))*SUMPRODUCT(($H$72:$H$95=$D159)*($G$72:$G$95=$C159)*(Q$72:Q$95))),"")</f>
        <v>2443.2175726121104</v>
      </c>
      <c r="R159" s="139">
        <f>IFERROR(IF($I$69="DOW",IF($E159=5,(((SUMPRODUCT(($H$72:$H$95=$D159)*($G$72:$G$95=$C159)*(R$72:R$95))*(SUMPRODUCT(($H$15:$H$21=$H159)*(R$15:R$21)))))),(((SUMPRODUCT(($H$72:$H$95=$D159)*($G$72:$G$95=$C159)*(R$72:R$95)))-(SUMIFS(R$99:R$426,$C$99:$C$426,$C159,$D$99:$D$426,$D159,$E$99:$E$426,5)))*SUMPRODUCT(($H$9:$H$12=$E159)*(R$9:R$12)))*SUMPRODUCT(($H$24:$H$30=$H159)*(R$24:R$30))),VLOOKUP($E159&amp;$H159,$H$33:R$67,R$70,0)/SUM(R$33:R$60,IF(DAY(EOMONTH($G159,0))&lt;29,0,VLOOKUP(5&amp;TEXT(DATE(YEAR($G159),MONTH($G159),29),"ddd"),$H$33:R$67,R$70,0)),IF(DAY(EOMONTH($G159,0))&lt;30,0,VLOOKUP(5&amp;TEXT(DATE(YEAR($G159),MONTH($G159),30),"ddd"),$H$33:R$67,R$70,0)),IF(DAY(EOMONTH($G159,0))&lt;31,0,VLOOKUP(5&amp;TEXT(DATE(YEAR($G159),MONTH($G159),31),"ddd"),$H$33:R$67,R$70,0)))*SUMPRODUCT(($H$72:$H$95=$D159)*($G$72:$G$95=$C159)*(R$72:R$95))),"")</f>
        <v>0</v>
      </c>
      <c r="S159" s="139">
        <f>IFERROR(IF($I$69="DOW",IF($E159=5,(((SUMPRODUCT(($H$72:$H$95=$D159)*($G$72:$G$95=$C159)*(S$72:S$95))*(SUMPRODUCT(($H$15:$H$21=$H159)*(S$15:S$21)))))),(((SUMPRODUCT(($H$72:$H$95=$D159)*($G$72:$G$95=$C159)*(S$72:S$95)))-(SUMIFS(S$99:S$426,$C$99:$C$426,$C159,$D$99:$D$426,$D159,$E$99:$E$426,5)))*SUMPRODUCT(($H$9:$H$12=$E159)*(S$9:S$12)))*SUMPRODUCT(($H$24:$H$30=$H159)*(S$24:S$30))),VLOOKUP($E159&amp;$H159,$H$33:S$67,S$70,0)/SUM(S$33:S$60,IF(DAY(EOMONTH($G159,0))&lt;29,0,VLOOKUP(5&amp;TEXT(DATE(YEAR($G159),MONTH($G159),29),"ddd"),$H$33:S$67,S$70,0)),IF(DAY(EOMONTH($G159,0))&lt;30,0,VLOOKUP(5&amp;TEXT(DATE(YEAR($G159),MONTH($G159),30),"ddd"),$H$33:S$67,S$70,0)),IF(DAY(EOMONTH($G159,0))&lt;31,0,VLOOKUP(5&amp;TEXT(DATE(YEAR($G159),MONTH($G159),31),"ddd"),$H$33:S$67,S$70,0)))*SUMPRODUCT(($H$72:$H$95=$D159)*($G$72:$G$95=$C159)*(S$72:S$95))),"")</f>
        <v>90.95915613177516</v>
      </c>
      <c r="T159" s="139">
        <f>IFERROR(IF($I$69="DOW",IF($E159=5,(((SUMPRODUCT(($H$72:$H$95=$D159)*($G$72:$G$95=$C159)*(T$72:T$95))*(SUMPRODUCT(($H$15:$H$21=$H159)*(T$15:T$21)))))),(((SUMPRODUCT(($H$72:$H$95=$D159)*($G$72:$G$95=$C159)*(T$72:T$95)))-(SUMIFS(T$99:T$426,$C$99:$C$426,$C159,$D$99:$D$426,$D159,$E$99:$E$426,5)))*SUMPRODUCT(($H$9:$H$12=$E159)*(T$9:T$12)))*SUMPRODUCT(($H$24:$H$30=$H159)*(T$24:T$30))),VLOOKUP($E159&amp;$H159,$H$33:T$67,T$70,0)/SUM(T$33:T$60,IF(DAY(EOMONTH($G159,0))&lt;29,0,VLOOKUP(5&amp;TEXT(DATE(YEAR($G159),MONTH($G159),29),"ddd"),$H$33:T$67,T$70,0)),IF(DAY(EOMONTH($G159,0))&lt;30,0,VLOOKUP(5&amp;TEXT(DATE(YEAR($G159),MONTH($G159),30),"ddd"),$H$33:T$67,T$70,0)),IF(DAY(EOMONTH($G159,0))&lt;31,0,VLOOKUP(5&amp;TEXT(DATE(YEAR($G159),MONTH($G159),31),"ddd"),$H$33:T$67,T$70,0)))*SUMPRODUCT(($H$72:$H$95=$D159)*($G$72:$G$95=$C159)*(T$72:T$95))),"")</f>
        <v>128.04972900911687</v>
      </c>
      <c r="U159" s="139">
        <f>IFERROR(IF($I$69="DOW",IF($E159=5,(((SUMPRODUCT(($H$72:$H$95=$D159)*($G$72:$G$95=$C159)*(U$72:U$95))*(SUMPRODUCT(($H$15:$H$21=$H159)*(U$15:U$21)))))),(((SUMPRODUCT(($H$72:$H$95=$D159)*($G$72:$G$95=$C159)*(U$72:U$95)))-(SUMIFS(U$99:U$426,$C$99:$C$426,$C159,$D$99:$D$426,$D159,$E$99:$E$426,5)))*SUMPRODUCT(($H$9:$H$12=$E159)*(U$9:U$12)))*SUMPRODUCT(($H$24:$H$30=$H159)*(U$24:U$30))),VLOOKUP($E159&amp;$H159,$H$33:U$67,U$70,0)/SUM(U$33:U$60,IF(DAY(EOMONTH($G159,0))&lt;29,0,VLOOKUP(5&amp;TEXT(DATE(YEAR($G159),MONTH($G159),29),"ddd"),$H$33:U$67,U$70,0)),IF(DAY(EOMONTH($G159,0))&lt;30,0,VLOOKUP(5&amp;TEXT(DATE(YEAR($G159),MONTH($G159),30),"ddd"),$H$33:U$67,U$70,0)),IF(DAY(EOMONTH($G159,0))&lt;31,0,VLOOKUP(5&amp;TEXT(DATE(YEAR($G159),MONTH($G159),31),"ddd"),$H$33:U$67,U$70,0)))*SUMPRODUCT(($H$72:$H$95=$D159)*($G$72:$G$95=$C159)*(U$72:U$95))),"")</f>
        <v>26.331787153882306</v>
      </c>
      <c r="V159" s="139">
        <f>IFERROR(IF($I$69="DOW",IF($E159=5,(((SUMPRODUCT(($H$72:$H$95=$D159)*($G$72:$G$95=$C159)*(V$72:V$95))*(SUMPRODUCT(($H$15:$H$21=$H159)*(V$15:V$21)))))),(((SUMPRODUCT(($H$72:$H$95=$D159)*($G$72:$G$95=$C159)*(V$72:V$95)))-(SUMIFS(V$99:V$426,$C$99:$C$426,$C159,$D$99:$D$426,$D159,$E$99:$E$426,5)))*SUMPRODUCT(($H$9:$H$12=$E159)*(V$9:V$12)))*SUMPRODUCT(($H$24:$H$30=$H159)*(V$24:V$30))),VLOOKUP($E159&amp;$H159,$H$33:V$67,V$70,0)/SUM(V$33:V$60,IF(DAY(EOMONTH($G159,0))&lt;29,0,VLOOKUP(5&amp;TEXT(DATE(YEAR($G159),MONTH($G159),29),"ddd"),$H$33:V$67,V$70,0)),IF(DAY(EOMONTH($G159,0))&lt;30,0,VLOOKUP(5&amp;TEXT(DATE(YEAR($G159),MONTH($G159),30),"ddd"),$H$33:V$67,V$70,0)),IF(DAY(EOMONTH($G159,0))&lt;31,0,VLOOKUP(5&amp;TEXT(DATE(YEAR($G159),MONTH($G159),31),"ddd"),$H$33:V$67,V$70,0)))*SUMPRODUCT(($H$72:$H$95=$D159)*($G$72:$G$95=$C159)*(V$72:V$95))),"")</f>
        <v>74.842655369229476</v>
      </c>
      <c r="W159" s="139">
        <f>IFERROR(IF($I$69="DOW",IF($E159=5,(((SUMPRODUCT(($H$72:$H$95=$D159)*($G$72:$G$95=$C159)*(W$72:W$95))*(SUMPRODUCT(($H$15:$H$21=$H159)*(W$15:W$21)))))),(((SUMPRODUCT(($H$72:$H$95=$D159)*($G$72:$G$95=$C159)*(W$72:W$95)))-(SUMIFS(W$99:W$426,$C$99:$C$426,$C159,$D$99:$D$426,$D159,$E$99:$E$426,5)))*SUMPRODUCT(($H$9:$H$12=$E159)*(W$9:W$12)))*SUMPRODUCT(($H$24:$H$30=$H159)*(W$24:W$30))),VLOOKUP($E159&amp;$H159,$H$33:W$67,W$70,0)/SUM(W$33:W$60,IF(DAY(EOMONTH($G159,0))&lt;29,0,VLOOKUP(5&amp;TEXT(DATE(YEAR($G159),MONTH($G159),29),"ddd"),$H$33:W$67,W$70,0)),IF(DAY(EOMONTH($G159,0))&lt;30,0,VLOOKUP(5&amp;TEXT(DATE(YEAR($G159),MONTH($G159),30),"ddd"),$H$33:W$67,W$70,0)),IF(DAY(EOMONTH($G159,0))&lt;31,0,VLOOKUP(5&amp;TEXT(DATE(YEAR($G159),MONTH($G159),31),"ddd"),$H$33:W$67,W$70,0)))*SUMPRODUCT(($H$72:$H$95=$D159)*($G$72:$G$95=$C159)*(W$72:W$95))),"")</f>
        <v>582.84744966123969</v>
      </c>
      <c r="X159" s="139">
        <f>IFERROR(IF($I$69="DOW",IF($E159=5,(((SUMPRODUCT(($H$72:$H$95=$D159)*($G$72:$G$95=$C159)*(X$72:X$95))*(SUMPRODUCT(($H$15:$H$21=$H159)*(X$15:X$21)))))),(((SUMPRODUCT(($H$72:$H$95=$D159)*($G$72:$G$95=$C159)*(X$72:X$95)))-(SUMIFS(X$99:X$426,$C$99:$C$426,$C159,$D$99:$D$426,$D159,$E$99:$E$426,5)))*SUMPRODUCT(($H$9:$H$12=$E159)*(X$9:X$12)))*SUMPRODUCT(($H$24:$H$30=$H159)*(X$24:X$30))),VLOOKUP($E159&amp;$H159,$H$33:X$67,X$70,0)/SUM(X$33:X$60,IF(DAY(EOMONTH($G159,0))&lt;29,0,VLOOKUP(5&amp;TEXT(DATE(YEAR($G159),MONTH($G159),29),"ddd"),$H$33:X$67,X$70,0)),IF(DAY(EOMONTH($G159,0))&lt;30,0,VLOOKUP(5&amp;TEXT(DATE(YEAR($G159),MONTH($G159),30),"ddd"),$H$33:X$67,X$70,0)),IF(DAY(EOMONTH($G159,0))&lt;31,0,VLOOKUP(5&amp;TEXT(DATE(YEAR($G159),MONTH($G159),31),"ddd"),$H$33:X$67,X$70,0)))*SUMPRODUCT(($H$72:$H$95=$D159)*($G$72:$G$95=$C159)*(X$72:X$95))),"")</f>
        <v>125.71557874845146</v>
      </c>
      <c r="Y159" s="139" t="str">
        <f>IFERROR(IF($I$69="DOW",IF($E159=5,(((SUMPRODUCT(($H$72:$H$95=$D159)*($G$72:$G$95=$C159)*(Y$72:Y$95))*(SUMPRODUCT(($H$15:$H$21=$H159)*(Y$15:Y$21)))))),(((SUMPRODUCT(($H$72:$H$95=$D159)*($G$72:$G$95=$C159)*(Y$72:Y$95)))-(SUMIFS(Y$99:Y$426,$C$99:$C$426,$C159,$D$99:$D$426,$D159,$E$99:$E$426,5)))*SUMPRODUCT(($H$9:$H$12=$E159)*(Y$9:Y$12)))*SUMPRODUCT(($H$24:$H$30=$H159)*(Y$24:Y$30))),VLOOKUP($E159&amp;$H159,$H$33:Y$67,Y$70,0)/SUM(Y$33:Y$60,IF(DAY(EOMONTH($G159,0))&lt;29,0,VLOOKUP(5&amp;TEXT(DATE(YEAR($G159),MONTH($G159),29),"ddd"),$H$33:Y$67,Y$70,0)),IF(DAY(EOMONTH($G159,0))&lt;30,0,VLOOKUP(5&amp;TEXT(DATE(YEAR($G159),MONTH($G159),30),"ddd"),$H$33:Y$67,Y$70,0)),IF(DAY(EOMONTH($G159,0))&lt;31,0,VLOOKUP(5&amp;TEXT(DATE(YEAR($G159),MONTH($G159),31),"ddd"),$H$33:Y$67,Y$70,0)))*SUMPRODUCT(($H$72:$H$95=$D159)*($G$72:$G$95=$C159)*(Y$72:Y$95))),"")</f>
        <v/>
      </c>
      <c r="Z159" s="139" t="str">
        <f>IFERROR(IF($I$69="DOW",IF($E159=5,(((SUMPRODUCT(($H$72:$H$95=$D159)*($G$72:$G$95=$C159)*(Z$72:Z$95))*(SUMPRODUCT(($H$15:$H$21=$H159)*(Z$15:Z$21)))))),(((SUMPRODUCT(($H$72:$H$95=$D159)*($G$72:$G$95=$C159)*(Z$72:Z$95)))-(SUMIFS(Z$99:Z$426,$C$99:$C$426,$C159,$D$99:$D$426,$D159,$E$99:$E$426,5)))*SUMPRODUCT(($H$9:$H$12=$E159)*(Z$9:Z$12)))*SUMPRODUCT(($H$24:$H$30=$H159)*(Z$24:Z$30))),VLOOKUP($E159&amp;$H159,$H$33:Z$67,Z$70,0)/SUM(Z$33:Z$60,IF(DAY(EOMONTH($G159,0))&lt;29,0,VLOOKUP(5&amp;TEXT(DATE(YEAR($G159),MONTH($G159),29),"ddd"),$H$33:Z$67,Z$70,0)),IF(DAY(EOMONTH($G159,0))&lt;30,0,VLOOKUP(5&amp;TEXT(DATE(YEAR($G159),MONTH($G159),30),"ddd"),$H$33:Z$67,Z$70,0)),IF(DAY(EOMONTH($G159,0))&lt;31,0,VLOOKUP(5&amp;TEXT(DATE(YEAR($G159),MONTH($G159),31),"ddd"),$H$33:Z$67,Z$70,0)))*SUMPRODUCT(($H$72:$H$95=$D159)*($G$72:$G$95=$C159)*(Z$72:Z$95))),"")</f>
        <v/>
      </c>
      <c r="AA159" s="139" t="str">
        <f>IFERROR(IF($I$69="DOW",IF($E159=5,(((SUMPRODUCT(($H$72:$H$95=$D159)*($G$72:$G$95=$C159)*(AA$72:AA$95))*(SUMPRODUCT(($H$15:$H$21=$H159)*(AA$15:AA$21)))))),(((SUMPRODUCT(($H$72:$H$95=$D159)*($G$72:$G$95=$C159)*(AA$72:AA$95)))-(SUMIFS(AA$99:AA$426,$C$99:$C$426,$C159,$D$99:$D$426,$D159,$E$99:$E$426,5)))*SUMPRODUCT(($H$9:$H$12=$E159)*(AA$9:AA$12)))*SUMPRODUCT(($H$24:$H$30=$H159)*(AA$24:AA$30))),VLOOKUP($E159&amp;$H159,$H$33:AA$67,AA$70,0)/SUM(AA$33:AA$60,IF(DAY(EOMONTH($G159,0))&lt;29,0,VLOOKUP(5&amp;TEXT(DATE(YEAR($G159),MONTH($G159),29),"ddd"),$H$33:AA$67,AA$70,0)),IF(DAY(EOMONTH($G159,0))&lt;30,0,VLOOKUP(5&amp;TEXT(DATE(YEAR($G159),MONTH($G159),30),"ddd"),$H$33:AA$67,AA$70,0)),IF(DAY(EOMONTH($G159,0))&lt;31,0,VLOOKUP(5&amp;TEXT(DATE(YEAR($G159),MONTH($G159),31),"ddd"),$H$33:AA$67,AA$70,0)))*SUMPRODUCT(($H$72:$H$95=$D159)*($G$72:$G$95=$C159)*(AA$72:AA$95))),"")</f>
        <v/>
      </c>
      <c r="AB159" s="139" t="str">
        <f>IFERROR(IF($I$69="DOW",IF($E159=5,(((SUMPRODUCT(($H$72:$H$95=$D159)*($G$72:$G$95=$C159)*(AB$72:AB$95))*(SUMPRODUCT(($H$15:$H$21=$H159)*(AB$15:AB$21)))))),(((SUMPRODUCT(($H$72:$H$95=$D159)*($G$72:$G$95=$C159)*(AB$72:AB$95)))-(SUMIFS(AB$99:AB$426,$C$99:$C$426,$C159,$D$99:$D$426,$D159,$E$99:$E$426,5)))*SUMPRODUCT(($H$9:$H$12=$E159)*(AB$9:AB$12)))*SUMPRODUCT(($H$24:$H$30=$H159)*(AB$24:AB$30))),VLOOKUP($E159&amp;$H159,$H$33:AB$67,AB$70,0)/SUM(AB$33:AB$60,IF(DAY(EOMONTH($G159,0))&lt;29,0,VLOOKUP(5&amp;TEXT(DATE(YEAR($G159),MONTH($G159),29),"ddd"),$H$33:AB$67,AB$70,0)),IF(DAY(EOMONTH($G159,0))&lt;30,0,VLOOKUP(5&amp;TEXT(DATE(YEAR($G159),MONTH($G159),30),"ddd"),$H$33:AB$67,AB$70,0)),IF(DAY(EOMONTH($G159,0))&lt;31,0,VLOOKUP(5&amp;TEXT(DATE(YEAR($G159),MONTH($G159),31),"ddd"),$H$33:AB$67,AB$70,0)))*SUMPRODUCT(($H$72:$H$95=$D159)*($G$72:$G$95=$C159)*(AB$72:AB$95))),"")</f>
        <v/>
      </c>
      <c r="AC159" s="236"/>
      <c r="AE159" s="205"/>
      <c r="AF159" s="139"/>
      <c r="AG159" s="139"/>
      <c r="AH159" s="139"/>
      <c r="AI159" s="139"/>
      <c r="AJ159" s="139"/>
      <c r="AK159" s="139"/>
      <c r="AL159" s="139"/>
      <c r="AM159" s="139"/>
      <c r="AN159" s="139"/>
      <c r="AO159" s="139"/>
      <c r="AP159" s="139"/>
      <c r="AQ159" s="139"/>
      <c r="AR159" s="139"/>
      <c r="AS159" s="139"/>
      <c r="AT159" s="139"/>
      <c r="AU159" s="139"/>
      <c r="AV159" s="139"/>
      <c r="AW159" s="139"/>
      <c r="AX159" s="139"/>
      <c r="AY159" s="236"/>
      <c r="BA159" s="209">
        <f t="shared" si="76"/>
        <v>253.26175147977915</v>
      </c>
      <c r="BB159" s="180">
        <f t="shared" si="77"/>
        <v>270.44771642464747</v>
      </c>
      <c r="BC159" s="180">
        <f t="shared" si="78"/>
        <v>128.85877073832739</v>
      </c>
      <c r="BD159" s="180">
        <f t="shared" si="79"/>
        <v>29.216536583846228</v>
      </c>
      <c r="BE159" s="180">
        <f t="shared" si="80"/>
        <v>522.81641314271008</v>
      </c>
      <c r="BF159" s="180">
        <f t="shared" si="81"/>
        <v>0</v>
      </c>
      <c r="BG159" s="180">
        <f t="shared" si="82"/>
        <v>0</v>
      </c>
      <c r="BH159" s="180">
        <f t="shared" si="83"/>
        <v>3324.2393986335373</v>
      </c>
      <c r="BI159" s="180">
        <f t="shared" si="31"/>
        <v>2443.2175726121104</v>
      </c>
      <c r="BJ159" s="180">
        <f t="shared" si="67"/>
        <v>0</v>
      </c>
      <c r="BK159" s="180">
        <f t="shared" si="32"/>
        <v>90.95915613177516</v>
      </c>
      <c r="BL159" s="180">
        <f t="shared" si="33"/>
        <v>128.04972900911687</v>
      </c>
      <c r="BM159" s="180">
        <f t="shared" si="34"/>
        <v>26.331787153882306</v>
      </c>
      <c r="BN159" s="180">
        <f t="shared" si="35"/>
        <v>74.842655369229476</v>
      </c>
      <c r="BO159" s="180">
        <f t="shared" si="36"/>
        <v>582.84744966123969</v>
      </c>
      <c r="BP159" s="180">
        <f t="shared" si="37"/>
        <v>125.71557874845146</v>
      </c>
      <c r="BQ159" s="180">
        <f t="shared" si="38"/>
        <v>0</v>
      </c>
      <c r="BR159" s="180">
        <f t="shared" si="39"/>
        <v>0</v>
      </c>
      <c r="BS159" s="180">
        <f t="shared" si="40"/>
        <v>0</v>
      </c>
      <c r="BT159" s="180">
        <f t="shared" si="41"/>
        <v>0</v>
      </c>
      <c r="BV159" s="214">
        <f t="shared" si="68"/>
        <v>42704</v>
      </c>
      <c r="BW159" s="175" t="str">
        <f t="shared" si="69"/>
        <v>Nov</v>
      </c>
      <c r="BX159" s="175">
        <f t="shared" si="70"/>
        <v>2016</v>
      </c>
      <c r="BY159" s="176">
        <f t="shared" si="84"/>
        <v>253.26175147977909</v>
      </c>
      <c r="BZ159" s="176">
        <f t="shared" si="85"/>
        <v>270.4477164246473</v>
      </c>
      <c r="CA159" s="176">
        <f t="shared" si="86"/>
        <v>128.85877073832739</v>
      </c>
      <c r="CB159" s="176">
        <f t="shared" si="87"/>
        <v>29.216536583846221</v>
      </c>
      <c r="CC159" s="176">
        <f t="shared" si="88"/>
        <v>522.81641314271019</v>
      </c>
      <c r="CD159" s="176">
        <f t="shared" si="89"/>
        <v>0</v>
      </c>
      <c r="CE159" s="176">
        <f t="shared" si="90"/>
        <v>0</v>
      </c>
      <c r="CF159" s="176">
        <f t="shared" si="91"/>
        <v>3324.2393986335369</v>
      </c>
      <c r="CG159" s="176">
        <f t="shared" si="92"/>
        <v>2443.2175726121104</v>
      </c>
      <c r="CH159" s="176">
        <f t="shared" si="93"/>
        <v>0</v>
      </c>
      <c r="CI159" s="176">
        <f t="shared" si="94"/>
        <v>90.959156131775117</v>
      </c>
      <c r="CJ159" s="176">
        <f t="shared" si="95"/>
        <v>128.04972900911687</v>
      </c>
      <c r="CK159" s="176">
        <f t="shared" si="96"/>
        <v>26.33178715388231</v>
      </c>
      <c r="CL159" s="176">
        <f t="shared" si="97"/>
        <v>74.842655369229476</v>
      </c>
      <c r="CM159" s="176">
        <f t="shared" si="98"/>
        <v>582.84744966123969</v>
      </c>
      <c r="CN159" s="176">
        <f t="shared" si="99"/>
        <v>125.71557874845148</v>
      </c>
      <c r="CO159" s="176">
        <f t="shared" si="100"/>
        <v>0</v>
      </c>
      <c r="CP159" s="176">
        <f t="shared" si="101"/>
        <v>0</v>
      </c>
      <c r="CQ159" s="176">
        <f t="shared" si="102"/>
        <v>0</v>
      </c>
      <c r="CR159" s="215">
        <f t="shared" si="103"/>
        <v>0</v>
      </c>
    </row>
    <row r="160" spans="2:96" outlineLevel="1" x14ac:dyDescent="0.25">
      <c r="B160" s="197">
        <f t="shared" si="62"/>
        <v>42705</v>
      </c>
      <c r="C160" s="108">
        <f t="shared" si="104"/>
        <v>2016</v>
      </c>
      <c r="D160" s="109" t="str">
        <f t="shared" si="105"/>
        <v>Dec</v>
      </c>
      <c r="E160" s="109">
        <f t="shared" si="106"/>
        <v>1</v>
      </c>
      <c r="F160" s="109">
        <f t="shared" si="65"/>
        <v>49</v>
      </c>
      <c r="G160" s="110">
        <f t="shared" si="71"/>
        <v>42705</v>
      </c>
      <c r="H160" s="109" t="str">
        <f t="shared" si="107"/>
        <v>Thu</v>
      </c>
      <c r="I160" s="139">
        <f>IFERROR(IF($I$69="DOW",IF($E160=5,(((SUMPRODUCT(($H$72:$H$95=$D160)*($G$72:$G$95=$C160)*(I$72:I$95))*(SUMPRODUCT(($H$15:$H$21=$H160)*(I$15:I$21)))))),(((SUMPRODUCT(($H$72:$H$95=$D160)*($G$72:$G$95=$C160)*(I$72:I$95)))-(SUMIFS(I$99:I$426,$C$99:$C$426,$C160,$D$99:$D$426,$D160,$E$99:$E$426,5)))*SUMPRODUCT(($H$9:$H$12=$E160)*(I$9:I$12)))*SUMPRODUCT(($H$24:$H$30=$H160)*(I$24:I$30))),VLOOKUP($E160&amp;$H160,$H$33:I$67,I$70,0)/SUM(I$33:I$60,IF(DAY(EOMONTH($G160,0))&lt;29,0,VLOOKUP(5&amp;TEXT(DATE(YEAR($G160),MONTH($G160),29),"ddd"),$H$33:I$67,I$70,0)),IF(DAY(EOMONTH($G160,0))&lt;30,0,VLOOKUP(5&amp;TEXT(DATE(YEAR($G160),MONTH($G160),30),"ddd"),$H$33:I$67,I$70,0)),IF(DAY(EOMONTH($G160,0))&lt;31,0,VLOOKUP(5&amp;TEXT(DATE(YEAR($G160),MONTH($G160),31),"ddd"),$H$33:I$67,I$70,0)))*SUMPRODUCT(($H$72:$H$95=$D160)*($G$72:$G$95=$C160)*(I$72:I$95))),"")</f>
        <v>183.81048803477864</v>
      </c>
      <c r="J160" s="139">
        <f>IFERROR(IF($I$69="DOW",IF($E160=5,(((SUMPRODUCT(($H$72:$H$95=$D160)*($G$72:$G$95=$C160)*(J$72:J$95))*(SUMPRODUCT(($H$15:$H$21=$H160)*(J$15:J$21)))))),(((SUMPRODUCT(($H$72:$H$95=$D160)*($G$72:$G$95=$C160)*(J$72:J$95)))-(SUMIFS(J$99:J$426,$C$99:$C$426,$C160,$D$99:$D$426,$D160,$E$99:$E$426,5)))*SUMPRODUCT(($H$9:$H$12=$E160)*(J$9:J$12)))*SUMPRODUCT(($H$24:$H$30=$H160)*(J$24:J$30))),VLOOKUP($E160&amp;$H160,$H$33:J$67,J$70,0)/SUM(J$33:J$60,IF(DAY(EOMONTH($G160,0))&lt;29,0,VLOOKUP(5&amp;TEXT(DATE(YEAR($G160),MONTH($G160),29),"ddd"),$H$33:J$67,J$70,0)),IF(DAY(EOMONTH($G160,0))&lt;30,0,VLOOKUP(5&amp;TEXT(DATE(YEAR($G160),MONTH($G160),30),"ddd"),$H$33:J$67,J$70,0)),IF(DAY(EOMONTH($G160,0))&lt;31,0,VLOOKUP(5&amp;TEXT(DATE(YEAR($G160),MONTH($G160),31),"ddd"),$H$33:J$67,J$70,0)))*SUMPRODUCT(($H$72:$H$95=$D160)*($G$72:$G$95=$C160)*(J$72:J$95))),"")</f>
        <v>281.04110854122354</v>
      </c>
      <c r="K160" s="139">
        <f>IFERROR(IF($I$69="DOW",IF($E160=5,(((SUMPRODUCT(($H$72:$H$95=$D160)*($G$72:$G$95=$C160)*(K$72:K$95))*(SUMPRODUCT(($H$15:$H$21=$H160)*(K$15:K$21)))))),(((SUMPRODUCT(($H$72:$H$95=$D160)*($G$72:$G$95=$C160)*(K$72:K$95)))-(SUMIFS(K$99:K$426,$C$99:$C$426,$C160,$D$99:$D$426,$D160,$E$99:$E$426,5)))*SUMPRODUCT(($H$9:$H$12=$E160)*(K$9:K$12)))*SUMPRODUCT(($H$24:$H$30=$H160)*(K$24:K$30))),VLOOKUP($E160&amp;$H160,$H$33:K$67,K$70,0)/SUM(K$33:K$60,IF(DAY(EOMONTH($G160,0))&lt;29,0,VLOOKUP(5&amp;TEXT(DATE(YEAR($G160),MONTH($G160),29),"ddd"),$H$33:K$67,K$70,0)),IF(DAY(EOMONTH($G160,0))&lt;30,0,VLOOKUP(5&amp;TEXT(DATE(YEAR($G160),MONTH($G160),30),"ddd"),$H$33:K$67,K$70,0)),IF(DAY(EOMONTH($G160,0))&lt;31,0,VLOOKUP(5&amp;TEXT(DATE(YEAR($G160),MONTH($G160),31),"ddd"),$H$33:K$67,K$70,0)))*SUMPRODUCT(($H$72:$H$95=$D160)*($G$72:$G$95=$C160)*(K$72:K$95))),"")</f>
        <v>146.1161833490128</v>
      </c>
      <c r="L160" s="139">
        <f>IFERROR(IF($I$69="DOW",IF($E160=5,(((SUMPRODUCT(($H$72:$H$95=$D160)*($G$72:$G$95=$C160)*(L$72:L$95))*(SUMPRODUCT(($H$15:$H$21=$H160)*(L$15:L$21)))))),(((SUMPRODUCT(($H$72:$H$95=$D160)*($G$72:$G$95=$C160)*(L$72:L$95)))-(SUMIFS(L$99:L$426,$C$99:$C$426,$C160,$D$99:$D$426,$D160,$E$99:$E$426,5)))*SUMPRODUCT(($H$9:$H$12=$E160)*(L$9:L$12)))*SUMPRODUCT(($H$24:$H$30=$H160)*(L$24:L$30))),VLOOKUP($E160&amp;$H160,$H$33:L$67,L$70,0)/SUM(L$33:L$60,IF(DAY(EOMONTH($G160,0))&lt;29,0,VLOOKUP(5&amp;TEXT(DATE(YEAR($G160),MONTH($G160),29),"ddd"),$H$33:L$67,L$70,0)),IF(DAY(EOMONTH($G160,0))&lt;30,0,VLOOKUP(5&amp;TEXT(DATE(YEAR($G160),MONTH($G160),30),"ddd"),$H$33:L$67,L$70,0)),IF(DAY(EOMONTH($G160,0))&lt;31,0,VLOOKUP(5&amp;TEXT(DATE(YEAR($G160),MONTH($G160),31),"ddd"),$H$33:L$67,L$70,0)))*SUMPRODUCT(($H$72:$H$95=$D160)*($G$72:$G$95=$C160)*(L$72:L$95))),"")</f>
        <v>25.658663723968008</v>
      </c>
      <c r="M160" s="139">
        <f>IFERROR(IF($I$69="DOW",IF($E160=5,(((SUMPRODUCT(($H$72:$H$95=$D160)*($G$72:$G$95=$C160)*(M$72:M$95))*(SUMPRODUCT(($H$15:$H$21=$H160)*(M$15:M$21)))))),(((SUMPRODUCT(($H$72:$H$95=$D160)*($G$72:$G$95=$C160)*(M$72:M$95)))-(SUMIFS(M$99:M$426,$C$99:$C$426,$C160,$D$99:$D$426,$D160,$E$99:$E$426,5)))*SUMPRODUCT(($H$9:$H$12=$E160)*(M$9:M$12)))*SUMPRODUCT(($H$24:$H$30=$H160)*(M$24:M$30))),VLOOKUP($E160&amp;$H160,$H$33:M$67,M$70,0)/SUM(M$33:M$60,IF(DAY(EOMONTH($G160,0))&lt;29,0,VLOOKUP(5&amp;TEXT(DATE(YEAR($G160),MONTH($G160),29),"ddd"),$H$33:M$67,M$70,0)),IF(DAY(EOMONTH($G160,0))&lt;30,0,VLOOKUP(5&amp;TEXT(DATE(YEAR($G160),MONTH($G160),30),"ddd"),$H$33:M$67,M$70,0)),IF(DAY(EOMONTH($G160,0))&lt;31,0,VLOOKUP(5&amp;TEXT(DATE(YEAR($G160),MONTH($G160),31),"ddd"),$H$33:M$67,M$70,0)))*SUMPRODUCT(($H$72:$H$95=$D160)*($G$72:$G$95=$C160)*(M$72:M$95))),"")</f>
        <v>466.3204516834648</v>
      </c>
      <c r="N160" s="139">
        <f>IFERROR(IF($I$69="DOW",IF($E160=5,(((SUMPRODUCT(($H$72:$H$95=$D160)*($G$72:$G$95=$C160)*(N$72:N$95))*(SUMPRODUCT(($H$15:$H$21=$H160)*(N$15:N$21)))))),(((SUMPRODUCT(($H$72:$H$95=$D160)*($G$72:$G$95=$C160)*(N$72:N$95)))-(SUMIFS(N$99:N$426,$C$99:$C$426,$C160,$D$99:$D$426,$D160,$E$99:$E$426,5)))*SUMPRODUCT(($H$9:$H$12=$E160)*(N$9:N$12)))*SUMPRODUCT(($H$24:$H$30=$H160)*(N$24:N$30))),VLOOKUP($E160&amp;$H160,$H$33:N$67,N$70,0)/SUM(N$33:N$60,IF(DAY(EOMONTH($G160,0))&lt;29,0,VLOOKUP(5&amp;TEXT(DATE(YEAR($G160),MONTH($G160),29),"ddd"),$H$33:N$67,N$70,0)),IF(DAY(EOMONTH($G160,0))&lt;30,0,VLOOKUP(5&amp;TEXT(DATE(YEAR($G160),MONTH($G160),30),"ddd"),$H$33:N$67,N$70,0)),IF(DAY(EOMONTH($G160,0))&lt;31,0,VLOOKUP(5&amp;TEXT(DATE(YEAR($G160),MONTH($G160),31),"ddd"),$H$33:N$67,N$70,0)))*SUMPRODUCT(($H$72:$H$95=$D160)*($G$72:$G$95=$C160)*(N$72:N$95))),"")</f>
        <v>0</v>
      </c>
      <c r="O160" s="139">
        <f>IFERROR(IF($I$69="DOW",IF($E160=5,(((SUMPRODUCT(($H$72:$H$95=$D160)*($G$72:$G$95=$C160)*(O$72:O$95))*(SUMPRODUCT(($H$15:$H$21=$H160)*(O$15:O$21)))))),(((SUMPRODUCT(($H$72:$H$95=$D160)*($G$72:$G$95=$C160)*(O$72:O$95)))-(SUMIFS(O$99:O$426,$C$99:$C$426,$C160,$D$99:$D$426,$D160,$E$99:$E$426,5)))*SUMPRODUCT(($H$9:$H$12=$E160)*(O$9:O$12)))*SUMPRODUCT(($H$24:$H$30=$H160)*(O$24:O$30))),VLOOKUP($E160&amp;$H160,$H$33:O$67,O$70,0)/SUM(O$33:O$60,IF(DAY(EOMONTH($G160,0))&lt;29,0,VLOOKUP(5&amp;TEXT(DATE(YEAR($G160),MONTH($G160),29),"ddd"),$H$33:O$67,O$70,0)),IF(DAY(EOMONTH($G160,0))&lt;30,0,VLOOKUP(5&amp;TEXT(DATE(YEAR($G160),MONTH($G160),30),"ddd"),$H$33:O$67,O$70,0)),IF(DAY(EOMONTH($G160,0))&lt;31,0,VLOOKUP(5&amp;TEXT(DATE(YEAR($G160),MONTH($G160),31),"ddd"),$H$33:O$67,O$70,0)))*SUMPRODUCT(($H$72:$H$95=$D160)*($G$72:$G$95=$C160)*(O$72:O$95))),"")</f>
        <v>0</v>
      </c>
      <c r="P160" s="139">
        <f>IFERROR(IF($I$69="DOW",IF($E160=5,(((SUMPRODUCT(($H$72:$H$95=$D160)*($G$72:$G$95=$C160)*(P$72:P$95))*(SUMPRODUCT(($H$15:$H$21=$H160)*(P$15:P$21)))))),(((SUMPRODUCT(($H$72:$H$95=$D160)*($G$72:$G$95=$C160)*(P$72:P$95)))-(SUMIFS(P$99:P$426,$C$99:$C$426,$C160,$D$99:$D$426,$D160,$E$99:$E$426,5)))*SUMPRODUCT(($H$9:$H$12=$E160)*(P$9:P$12)))*SUMPRODUCT(($H$24:$H$30=$H160)*(P$24:P$30))),VLOOKUP($E160&amp;$H160,$H$33:P$67,P$70,0)/SUM(P$33:P$60,IF(DAY(EOMONTH($G160,0))&lt;29,0,VLOOKUP(5&amp;TEXT(DATE(YEAR($G160),MONTH($G160),29),"ddd"),$H$33:P$67,P$70,0)),IF(DAY(EOMONTH($G160,0))&lt;30,0,VLOOKUP(5&amp;TEXT(DATE(YEAR($G160),MONTH($G160),30),"ddd"),$H$33:P$67,P$70,0)),IF(DAY(EOMONTH($G160,0))&lt;31,0,VLOOKUP(5&amp;TEXT(DATE(YEAR($G160),MONTH($G160),31),"ddd"),$H$33:P$67,P$70,0)))*SUMPRODUCT(($H$72:$H$95=$D160)*($G$72:$G$95=$C160)*(P$72:P$95))),"")</f>
        <v>3432.6688343390042</v>
      </c>
      <c r="Q160" s="139">
        <f>IFERROR(IF($I$69="DOW",IF($E160=5,(((SUMPRODUCT(($H$72:$H$95=$D160)*($G$72:$G$95=$C160)*(Q$72:Q$95))*(SUMPRODUCT(($H$15:$H$21=$H160)*(Q$15:Q$21)))))),(((SUMPRODUCT(($H$72:$H$95=$D160)*($G$72:$G$95=$C160)*(Q$72:Q$95)))-(SUMIFS(Q$99:Q$426,$C$99:$C$426,$C160,$D$99:$D$426,$D160,$E$99:$E$426,5)))*SUMPRODUCT(($H$9:$H$12=$E160)*(Q$9:Q$12)))*SUMPRODUCT(($H$24:$H$30=$H160)*(Q$24:Q$30))),VLOOKUP($E160&amp;$H160,$H$33:Q$67,Q$70,0)/SUM(Q$33:Q$60,IF(DAY(EOMONTH($G160,0))&lt;29,0,VLOOKUP(5&amp;TEXT(DATE(YEAR($G160),MONTH($G160),29),"ddd"),$H$33:Q$67,Q$70,0)),IF(DAY(EOMONTH($G160,0))&lt;30,0,VLOOKUP(5&amp;TEXT(DATE(YEAR($G160),MONTH($G160),30),"ddd"),$H$33:Q$67,Q$70,0)),IF(DAY(EOMONTH($G160,0))&lt;31,0,VLOOKUP(5&amp;TEXT(DATE(YEAR($G160),MONTH($G160),31),"ddd"),$H$33:Q$67,Q$70,0)))*SUMPRODUCT(($H$72:$H$95=$D160)*($G$72:$G$95=$C160)*(Q$72:Q$95))),"")</f>
        <v>2457.6452450564443</v>
      </c>
      <c r="R160" s="139">
        <f>IFERROR(IF($I$69="DOW",IF($E160=5,(((SUMPRODUCT(($H$72:$H$95=$D160)*($G$72:$G$95=$C160)*(R$72:R$95))*(SUMPRODUCT(($H$15:$H$21=$H160)*(R$15:R$21)))))),(((SUMPRODUCT(($H$72:$H$95=$D160)*($G$72:$G$95=$C160)*(R$72:R$95)))-(SUMIFS(R$99:R$426,$C$99:$C$426,$C160,$D$99:$D$426,$D160,$E$99:$E$426,5)))*SUMPRODUCT(($H$9:$H$12=$E160)*(R$9:R$12)))*SUMPRODUCT(($H$24:$H$30=$H160)*(R$24:R$30))),VLOOKUP($E160&amp;$H160,$H$33:R$67,R$70,0)/SUM(R$33:R$60,IF(DAY(EOMONTH($G160,0))&lt;29,0,VLOOKUP(5&amp;TEXT(DATE(YEAR($G160),MONTH($G160),29),"ddd"),$H$33:R$67,R$70,0)),IF(DAY(EOMONTH($G160,0))&lt;30,0,VLOOKUP(5&amp;TEXT(DATE(YEAR($G160),MONTH($G160),30),"ddd"),$H$33:R$67,R$70,0)),IF(DAY(EOMONTH($G160,0))&lt;31,0,VLOOKUP(5&amp;TEXT(DATE(YEAR($G160),MONTH($G160),31),"ddd"),$H$33:R$67,R$70,0)))*SUMPRODUCT(($H$72:$H$95=$D160)*($G$72:$G$95=$C160)*(R$72:R$95))),"")</f>
        <v>0</v>
      </c>
      <c r="S160" s="139">
        <f>IFERROR(IF($I$69="DOW",IF($E160=5,(((SUMPRODUCT(($H$72:$H$95=$D160)*($G$72:$G$95=$C160)*(S$72:S$95))*(SUMPRODUCT(($H$15:$H$21=$H160)*(S$15:S$21)))))),(((SUMPRODUCT(($H$72:$H$95=$D160)*($G$72:$G$95=$C160)*(S$72:S$95)))-(SUMIFS(S$99:S$426,$C$99:$C$426,$C160,$D$99:$D$426,$D160,$E$99:$E$426,5)))*SUMPRODUCT(($H$9:$H$12=$E160)*(S$9:S$12)))*SUMPRODUCT(($H$24:$H$30=$H160)*(S$24:S$30))),VLOOKUP($E160&amp;$H160,$H$33:S$67,S$70,0)/SUM(S$33:S$60,IF(DAY(EOMONTH($G160,0))&lt;29,0,VLOOKUP(5&amp;TEXT(DATE(YEAR($G160),MONTH($G160),29),"ddd"),$H$33:S$67,S$70,0)),IF(DAY(EOMONTH($G160,0))&lt;30,0,VLOOKUP(5&amp;TEXT(DATE(YEAR($G160),MONTH($G160),30),"ddd"),$H$33:S$67,S$70,0)),IF(DAY(EOMONTH($G160,0))&lt;31,0,VLOOKUP(5&amp;TEXT(DATE(YEAR($G160),MONTH($G160),31),"ddd"),$H$33:S$67,S$70,0)))*SUMPRODUCT(($H$72:$H$95=$D160)*($G$72:$G$95=$C160)*(S$72:S$95))),"")</f>
        <v>59.259439454859518</v>
      </c>
      <c r="T160" s="139">
        <f>IFERROR(IF($I$69="DOW",IF($E160=5,(((SUMPRODUCT(($H$72:$H$95=$D160)*($G$72:$G$95=$C160)*(T$72:T$95))*(SUMPRODUCT(($H$15:$H$21=$H160)*(T$15:T$21)))))),(((SUMPRODUCT(($H$72:$H$95=$D160)*($G$72:$G$95=$C160)*(T$72:T$95)))-(SUMIFS(T$99:T$426,$C$99:$C$426,$C160,$D$99:$D$426,$D160,$E$99:$E$426,5)))*SUMPRODUCT(($H$9:$H$12=$E160)*(T$9:T$12)))*SUMPRODUCT(($H$24:$H$30=$H160)*(T$24:T$30))),VLOOKUP($E160&amp;$H160,$H$33:T$67,T$70,0)/SUM(T$33:T$60,IF(DAY(EOMONTH($G160,0))&lt;29,0,VLOOKUP(5&amp;TEXT(DATE(YEAR($G160),MONTH($G160),29),"ddd"),$H$33:T$67,T$70,0)),IF(DAY(EOMONTH($G160,0))&lt;30,0,VLOOKUP(5&amp;TEXT(DATE(YEAR($G160),MONTH($G160),30),"ddd"),$H$33:T$67,T$70,0)),IF(DAY(EOMONTH($G160,0))&lt;31,0,VLOOKUP(5&amp;TEXT(DATE(YEAR($G160),MONTH($G160),31),"ddd"),$H$33:T$67,T$70,0)))*SUMPRODUCT(($H$72:$H$95=$D160)*($G$72:$G$95=$C160)*(T$72:T$95))),"")</f>
        <v>125.11999968702014</v>
      </c>
      <c r="U160" s="139">
        <f>IFERROR(IF($I$69="DOW",IF($E160=5,(((SUMPRODUCT(($H$72:$H$95=$D160)*($G$72:$G$95=$C160)*(U$72:U$95))*(SUMPRODUCT(($H$15:$H$21=$H160)*(U$15:U$21)))))),(((SUMPRODUCT(($H$72:$H$95=$D160)*($G$72:$G$95=$C160)*(U$72:U$95)))-(SUMIFS(U$99:U$426,$C$99:$C$426,$C160,$D$99:$D$426,$D160,$E$99:$E$426,5)))*SUMPRODUCT(($H$9:$H$12=$E160)*(U$9:U$12)))*SUMPRODUCT(($H$24:$H$30=$H160)*(U$24:U$30))),VLOOKUP($E160&amp;$H160,$H$33:U$67,U$70,0)/SUM(U$33:U$60,IF(DAY(EOMONTH($G160,0))&lt;29,0,VLOOKUP(5&amp;TEXT(DATE(YEAR($G160),MONTH($G160),29),"ddd"),$H$33:U$67,U$70,0)),IF(DAY(EOMONTH($G160,0))&lt;30,0,VLOOKUP(5&amp;TEXT(DATE(YEAR($G160),MONTH($G160),30),"ddd"),$H$33:U$67,U$70,0)),IF(DAY(EOMONTH($G160,0))&lt;31,0,VLOOKUP(5&amp;TEXT(DATE(YEAR($G160),MONTH($G160),31),"ddd"),$H$33:U$67,U$70,0)))*SUMPRODUCT(($H$72:$H$95=$D160)*($G$72:$G$95=$C160)*(U$72:U$95))),"")</f>
        <v>23.792293684434426</v>
      </c>
      <c r="V160" s="139">
        <f>IFERROR(IF($I$69="DOW",IF($E160=5,(((SUMPRODUCT(($H$72:$H$95=$D160)*($G$72:$G$95=$C160)*(V$72:V$95))*(SUMPRODUCT(($H$15:$H$21=$H160)*(V$15:V$21)))))),(((SUMPRODUCT(($H$72:$H$95=$D160)*($G$72:$G$95=$C160)*(V$72:V$95)))-(SUMIFS(V$99:V$426,$C$99:$C$426,$C160,$D$99:$D$426,$D160,$E$99:$E$426,5)))*SUMPRODUCT(($H$9:$H$12=$E160)*(V$9:V$12)))*SUMPRODUCT(($H$24:$H$30=$H160)*(V$24:V$30))),VLOOKUP($E160&amp;$H160,$H$33:V$67,V$70,0)/SUM(V$33:V$60,IF(DAY(EOMONTH($G160,0))&lt;29,0,VLOOKUP(5&amp;TEXT(DATE(YEAR($G160),MONTH($G160),29),"ddd"),$H$33:V$67,V$70,0)),IF(DAY(EOMONTH($G160,0))&lt;30,0,VLOOKUP(5&amp;TEXT(DATE(YEAR($G160),MONTH($G160),30),"ddd"),$H$33:V$67,V$70,0)),IF(DAY(EOMONTH($G160,0))&lt;31,0,VLOOKUP(5&amp;TEXT(DATE(YEAR($G160),MONTH($G160),31),"ddd"),$H$33:V$67,V$70,0)))*SUMPRODUCT(($H$72:$H$95=$D160)*($G$72:$G$95=$C160)*(V$72:V$95))),"")</f>
        <v>67.659059106534002</v>
      </c>
      <c r="W160" s="139">
        <f>IFERROR(IF($I$69="DOW",IF($E160=5,(((SUMPRODUCT(($H$72:$H$95=$D160)*($G$72:$G$95=$C160)*(W$72:W$95))*(SUMPRODUCT(($H$15:$H$21=$H160)*(W$15:W$21)))))),(((SUMPRODUCT(($H$72:$H$95=$D160)*($G$72:$G$95=$C160)*(W$72:W$95)))-(SUMIFS(W$99:W$426,$C$99:$C$426,$C160,$D$99:$D$426,$D160,$E$99:$E$426,5)))*SUMPRODUCT(($H$9:$H$12=$E160)*(W$9:W$12)))*SUMPRODUCT(($H$24:$H$30=$H160)*(W$24:W$30))),VLOOKUP($E160&amp;$H160,$H$33:W$67,W$70,0)/SUM(W$33:W$60,IF(DAY(EOMONTH($G160,0))&lt;29,0,VLOOKUP(5&amp;TEXT(DATE(YEAR($G160),MONTH($G160),29),"ddd"),$H$33:W$67,W$70,0)),IF(DAY(EOMONTH($G160,0))&lt;30,0,VLOOKUP(5&amp;TEXT(DATE(YEAR($G160),MONTH($G160),30),"ddd"),$H$33:W$67,W$70,0)),IF(DAY(EOMONTH($G160,0))&lt;31,0,VLOOKUP(5&amp;TEXT(DATE(YEAR($G160),MONTH($G160),31),"ddd"),$H$33:W$67,W$70,0)))*SUMPRODUCT(($H$72:$H$95=$D160)*($G$72:$G$95=$C160)*(W$72:W$95))),"")</f>
        <v>577.27103015604246</v>
      </c>
      <c r="X160" s="139">
        <f>IFERROR(IF($I$69="DOW",IF($E160=5,(((SUMPRODUCT(($H$72:$H$95=$D160)*($G$72:$G$95=$C160)*(X$72:X$95))*(SUMPRODUCT(($H$15:$H$21=$H160)*(X$15:X$21)))))),(((SUMPRODUCT(($H$72:$H$95=$D160)*($G$72:$G$95=$C160)*(X$72:X$95)))-(SUMIFS(X$99:X$426,$C$99:$C$426,$C160,$D$99:$D$426,$D160,$E$99:$E$426,5)))*SUMPRODUCT(($H$9:$H$12=$E160)*(X$9:X$12)))*SUMPRODUCT(($H$24:$H$30=$H160)*(X$24:X$30))),VLOOKUP($E160&amp;$H160,$H$33:X$67,X$70,0)/SUM(X$33:X$60,IF(DAY(EOMONTH($G160,0))&lt;29,0,VLOOKUP(5&amp;TEXT(DATE(YEAR($G160),MONTH($G160),29),"ddd"),$H$33:X$67,X$70,0)),IF(DAY(EOMONTH($G160,0))&lt;30,0,VLOOKUP(5&amp;TEXT(DATE(YEAR($G160),MONTH($G160),30),"ddd"),$H$33:X$67,X$70,0)),IF(DAY(EOMONTH($G160,0))&lt;31,0,VLOOKUP(5&amp;TEXT(DATE(YEAR($G160),MONTH($G160),31),"ddd"),$H$33:X$67,X$70,0)))*SUMPRODUCT(($H$72:$H$95=$D160)*($G$72:$G$95=$C160)*(X$72:X$95))),"")</f>
        <v>120.83893540291241</v>
      </c>
      <c r="Y160" s="139" t="str">
        <f>IFERROR(IF($I$69="DOW",IF($E160=5,(((SUMPRODUCT(($H$72:$H$95=$D160)*($G$72:$G$95=$C160)*(Y$72:Y$95))*(SUMPRODUCT(($H$15:$H$21=$H160)*(Y$15:Y$21)))))),(((SUMPRODUCT(($H$72:$H$95=$D160)*($G$72:$G$95=$C160)*(Y$72:Y$95)))-(SUMIFS(Y$99:Y$426,$C$99:$C$426,$C160,$D$99:$D$426,$D160,$E$99:$E$426,5)))*SUMPRODUCT(($H$9:$H$12=$E160)*(Y$9:Y$12)))*SUMPRODUCT(($H$24:$H$30=$H160)*(Y$24:Y$30))),VLOOKUP($E160&amp;$H160,$H$33:Y$67,Y$70,0)/SUM(Y$33:Y$60,IF(DAY(EOMONTH($G160,0))&lt;29,0,VLOOKUP(5&amp;TEXT(DATE(YEAR($G160),MONTH($G160),29),"ddd"),$H$33:Y$67,Y$70,0)),IF(DAY(EOMONTH($G160,0))&lt;30,0,VLOOKUP(5&amp;TEXT(DATE(YEAR($G160),MONTH($G160),30),"ddd"),$H$33:Y$67,Y$70,0)),IF(DAY(EOMONTH($G160,0))&lt;31,0,VLOOKUP(5&amp;TEXT(DATE(YEAR($G160),MONTH($G160),31),"ddd"),$H$33:Y$67,Y$70,0)))*SUMPRODUCT(($H$72:$H$95=$D160)*($G$72:$G$95=$C160)*(Y$72:Y$95))),"")</f>
        <v/>
      </c>
      <c r="Z160" s="139" t="str">
        <f>IFERROR(IF($I$69="DOW",IF($E160=5,(((SUMPRODUCT(($H$72:$H$95=$D160)*($G$72:$G$95=$C160)*(Z$72:Z$95))*(SUMPRODUCT(($H$15:$H$21=$H160)*(Z$15:Z$21)))))),(((SUMPRODUCT(($H$72:$H$95=$D160)*($G$72:$G$95=$C160)*(Z$72:Z$95)))-(SUMIFS(Z$99:Z$426,$C$99:$C$426,$C160,$D$99:$D$426,$D160,$E$99:$E$426,5)))*SUMPRODUCT(($H$9:$H$12=$E160)*(Z$9:Z$12)))*SUMPRODUCT(($H$24:$H$30=$H160)*(Z$24:Z$30))),VLOOKUP($E160&amp;$H160,$H$33:Z$67,Z$70,0)/SUM(Z$33:Z$60,IF(DAY(EOMONTH($G160,0))&lt;29,0,VLOOKUP(5&amp;TEXT(DATE(YEAR($G160),MONTH($G160),29),"ddd"),$H$33:Z$67,Z$70,0)),IF(DAY(EOMONTH($G160,0))&lt;30,0,VLOOKUP(5&amp;TEXT(DATE(YEAR($G160),MONTH($G160),30),"ddd"),$H$33:Z$67,Z$70,0)),IF(DAY(EOMONTH($G160,0))&lt;31,0,VLOOKUP(5&amp;TEXT(DATE(YEAR($G160),MONTH($G160),31),"ddd"),$H$33:Z$67,Z$70,0)))*SUMPRODUCT(($H$72:$H$95=$D160)*($G$72:$G$95=$C160)*(Z$72:Z$95))),"")</f>
        <v/>
      </c>
      <c r="AA160" s="139" t="str">
        <f>IFERROR(IF($I$69="DOW",IF($E160=5,(((SUMPRODUCT(($H$72:$H$95=$D160)*($G$72:$G$95=$C160)*(AA$72:AA$95))*(SUMPRODUCT(($H$15:$H$21=$H160)*(AA$15:AA$21)))))),(((SUMPRODUCT(($H$72:$H$95=$D160)*($G$72:$G$95=$C160)*(AA$72:AA$95)))-(SUMIFS(AA$99:AA$426,$C$99:$C$426,$C160,$D$99:$D$426,$D160,$E$99:$E$426,5)))*SUMPRODUCT(($H$9:$H$12=$E160)*(AA$9:AA$12)))*SUMPRODUCT(($H$24:$H$30=$H160)*(AA$24:AA$30))),VLOOKUP($E160&amp;$H160,$H$33:AA$67,AA$70,0)/SUM(AA$33:AA$60,IF(DAY(EOMONTH($G160,0))&lt;29,0,VLOOKUP(5&amp;TEXT(DATE(YEAR($G160),MONTH($G160),29),"ddd"),$H$33:AA$67,AA$70,0)),IF(DAY(EOMONTH($G160,0))&lt;30,0,VLOOKUP(5&amp;TEXT(DATE(YEAR($G160),MONTH($G160),30),"ddd"),$H$33:AA$67,AA$70,0)),IF(DAY(EOMONTH($G160,0))&lt;31,0,VLOOKUP(5&amp;TEXT(DATE(YEAR($G160),MONTH($G160),31),"ddd"),$H$33:AA$67,AA$70,0)))*SUMPRODUCT(($H$72:$H$95=$D160)*($G$72:$G$95=$C160)*(AA$72:AA$95))),"")</f>
        <v/>
      </c>
      <c r="AB160" s="139" t="str">
        <f>IFERROR(IF($I$69="DOW",IF($E160=5,(((SUMPRODUCT(($H$72:$H$95=$D160)*($G$72:$G$95=$C160)*(AB$72:AB$95))*(SUMPRODUCT(($H$15:$H$21=$H160)*(AB$15:AB$21)))))),(((SUMPRODUCT(($H$72:$H$95=$D160)*($G$72:$G$95=$C160)*(AB$72:AB$95)))-(SUMIFS(AB$99:AB$426,$C$99:$C$426,$C160,$D$99:$D$426,$D160,$E$99:$E$426,5)))*SUMPRODUCT(($H$9:$H$12=$E160)*(AB$9:AB$12)))*SUMPRODUCT(($H$24:$H$30=$H160)*(AB$24:AB$30))),VLOOKUP($E160&amp;$H160,$H$33:AB$67,AB$70,0)/SUM(AB$33:AB$60,IF(DAY(EOMONTH($G160,0))&lt;29,0,VLOOKUP(5&amp;TEXT(DATE(YEAR($G160),MONTH($G160),29),"ddd"),$H$33:AB$67,AB$70,0)),IF(DAY(EOMONTH($G160,0))&lt;30,0,VLOOKUP(5&amp;TEXT(DATE(YEAR($G160),MONTH($G160),30),"ddd"),$H$33:AB$67,AB$70,0)),IF(DAY(EOMONTH($G160,0))&lt;31,0,VLOOKUP(5&amp;TEXT(DATE(YEAR($G160),MONTH($G160),31),"ddd"),$H$33:AB$67,AB$70,0)))*SUMPRODUCT(($H$72:$H$95=$D160)*($G$72:$G$95=$C160)*(AB$72:AB$95))),"")</f>
        <v/>
      </c>
      <c r="AC160" s="236"/>
      <c r="AE160" s="205"/>
      <c r="AF160" s="139"/>
      <c r="AG160" s="139"/>
      <c r="AH160" s="139"/>
      <c r="AI160" s="139"/>
      <c r="AJ160" s="139"/>
      <c r="AK160" s="139"/>
      <c r="AL160" s="139"/>
      <c r="AM160" s="139"/>
      <c r="AN160" s="139"/>
      <c r="AO160" s="139"/>
      <c r="AP160" s="139"/>
      <c r="AQ160" s="139"/>
      <c r="AR160" s="139"/>
      <c r="AS160" s="139"/>
      <c r="AT160" s="139"/>
      <c r="AU160" s="139"/>
      <c r="AV160" s="139"/>
      <c r="AW160" s="139"/>
      <c r="AX160" s="139"/>
      <c r="AY160" s="236"/>
      <c r="BA160" s="209">
        <f t="shared" si="76"/>
        <v>183.81048803477864</v>
      </c>
      <c r="BB160" s="180">
        <f t="shared" si="77"/>
        <v>281.04110854122354</v>
      </c>
      <c r="BC160" s="180">
        <f t="shared" si="78"/>
        <v>146.1161833490128</v>
      </c>
      <c r="BD160" s="180">
        <f t="shared" si="79"/>
        <v>25.658663723968008</v>
      </c>
      <c r="BE160" s="180">
        <f t="shared" si="80"/>
        <v>466.3204516834648</v>
      </c>
      <c r="BF160" s="180">
        <f t="shared" si="81"/>
        <v>0</v>
      </c>
      <c r="BG160" s="180">
        <f t="shared" si="82"/>
        <v>0</v>
      </c>
      <c r="BH160" s="180">
        <f t="shared" si="83"/>
        <v>3432.6688343390042</v>
      </c>
      <c r="BI160" s="180">
        <f t="shared" si="31"/>
        <v>2457.6452450564443</v>
      </c>
      <c r="BJ160" s="180">
        <f t="shared" si="67"/>
        <v>0</v>
      </c>
      <c r="BK160" s="180">
        <f t="shared" si="32"/>
        <v>59.259439454859518</v>
      </c>
      <c r="BL160" s="180">
        <f t="shared" si="33"/>
        <v>125.11999968702014</v>
      </c>
      <c r="BM160" s="180">
        <f t="shared" si="34"/>
        <v>23.792293684434426</v>
      </c>
      <c r="BN160" s="180">
        <f t="shared" si="35"/>
        <v>67.659059106534002</v>
      </c>
      <c r="BO160" s="180">
        <f t="shared" si="36"/>
        <v>577.27103015604246</v>
      </c>
      <c r="BP160" s="180">
        <f t="shared" si="37"/>
        <v>120.83893540291241</v>
      </c>
      <c r="BQ160" s="180">
        <f t="shared" si="38"/>
        <v>0</v>
      </c>
      <c r="BR160" s="180">
        <f t="shared" si="39"/>
        <v>0</v>
      </c>
      <c r="BS160" s="180">
        <f t="shared" si="40"/>
        <v>0</v>
      </c>
      <c r="BT160" s="180">
        <f t="shared" si="41"/>
        <v>0</v>
      </c>
      <c r="BV160" s="214">
        <f t="shared" si="68"/>
        <v>42705</v>
      </c>
      <c r="BW160" s="175" t="str">
        <f t="shared" si="69"/>
        <v>Dec</v>
      </c>
      <c r="BX160" s="175">
        <f t="shared" si="70"/>
        <v>2016</v>
      </c>
      <c r="BY160" s="176">
        <f t="shared" si="84"/>
        <v>183.81048803477864</v>
      </c>
      <c r="BZ160" s="176">
        <f t="shared" si="85"/>
        <v>281.04110854122342</v>
      </c>
      <c r="CA160" s="176">
        <f t="shared" si="86"/>
        <v>146.11618334901274</v>
      </c>
      <c r="CB160" s="176">
        <f t="shared" si="87"/>
        <v>25.658663723968004</v>
      </c>
      <c r="CC160" s="176">
        <f t="shared" si="88"/>
        <v>466.32045168346491</v>
      </c>
      <c r="CD160" s="176">
        <f t="shared" si="89"/>
        <v>0</v>
      </c>
      <c r="CE160" s="176">
        <f t="shared" si="90"/>
        <v>0</v>
      </c>
      <c r="CF160" s="176">
        <f t="shared" si="91"/>
        <v>3432.6688343390042</v>
      </c>
      <c r="CG160" s="176">
        <f t="shared" si="92"/>
        <v>2457.6452450564443</v>
      </c>
      <c r="CH160" s="176">
        <f t="shared" si="93"/>
        <v>0</v>
      </c>
      <c r="CI160" s="176">
        <f t="shared" si="94"/>
        <v>59.259439454859532</v>
      </c>
      <c r="CJ160" s="176">
        <f t="shared" si="95"/>
        <v>125.11999968702013</v>
      </c>
      <c r="CK160" s="176">
        <f t="shared" si="96"/>
        <v>23.79229368443443</v>
      </c>
      <c r="CL160" s="176">
        <f t="shared" si="97"/>
        <v>67.659059106534002</v>
      </c>
      <c r="CM160" s="176">
        <f t="shared" si="98"/>
        <v>577.27103015604246</v>
      </c>
      <c r="CN160" s="176">
        <f t="shared" si="99"/>
        <v>120.83893540291244</v>
      </c>
      <c r="CO160" s="176">
        <f t="shared" si="100"/>
        <v>0</v>
      </c>
      <c r="CP160" s="176">
        <f t="shared" si="101"/>
        <v>0</v>
      </c>
      <c r="CQ160" s="176">
        <f t="shared" si="102"/>
        <v>0</v>
      </c>
      <c r="CR160" s="215">
        <f t="shared" si="103"/>
        <v>0</v>
      </c>
    </row>
    <row r="161" spans="2:96" outlineLevel="1" x14ac:dyDescent="0.25">
      <c r="B161" s="197">
        <f t="shared" si="62"/>
        <v>42706</v>
      </c>
      <c r="C161" s="108">
        <f t="shared" si="104"/>
        <v>2016</v>
      </c>
      <c r="D161" s="109" t="str">
        <f t="shared" si="105"/>
        <v>Dec</v>
      </c>
      <c r="E161" s="109">
        <f t="shared" si="106"/>
        <v>1</v>
      </c>
      <c r="F161" s="109">
        <f t="shared" si="65"/>
        <v>49</v>
      </c>
      <c r="G161" s="110">
        <f t="shared" si="71"/>
        <v>42706</v>
      </c>
      <c r="H161" s="109" t="str">
        <f t="shared" si="107"/>
        <v>Fri</v>
      </c>
      <c r="I161" s="139">
        <f>IFERROR(IF($I$69="DOW",IF($E161=5,(((SUMPRODUCT(($H$72:$H$95=$D161)*($G$72:$G$95=$C161)*(I$72:I$95))*(SUMPRODUCT(($H$15:$H$21=$H161)*(I$15:I$21)))))),(((SUMPRODUCT(($H$72:$H$95=$D161)*($G$72:$G$95=$C161)*(I$72:I$95)))-(SUMIFS(I$99:I$426,$C$99:$C$426,$C161,$D$99:$D$426,$D161,$E$99:$E$426,5)))*SUMPRODUCT(($H$9:$H$12=$E161)*(I$9:I$12)))*SUMPRODUCT(($H$24:$H$30=$H161)*(I$24:I$30))),VLOOKUP($E161&amp;$H161,$H$33:I$67,I$70,0)/SUM(I$33:I$60,IF(DAY(EOMONTH($G161,0))&lt;29,0,VLOOKUP(5&amp;TEXT(DATE(YEAR($G161),MONTH($G161),29),"ddd"),$H$33:I$67,I$70,0)),IF(DAY(EOMONTH($G161,0))&lt;30,0,VLOOKUP(5&amp;TEXT(DATE(YEAR($G161),MONTH($G161),30),"ddd"),$H$33:I$67,I$70,0)),IF(DAY(EOMONTH($G161,0))&lt;31,0,VLOOKUP(5&amp;TEXT(DATE(YEAR($G161),MONTH($G161),31),"ddd"),$H$33:I$67,I$70,0)))*SUMPRODUCT(($H$72:$H$95=$D161)*($G$72:$G$95=$C161)*(I$72:I$95))),"")</f>
        <v>168.78265100621806</v>
      </c>
      <c r="J161" s="139">
        <f>IFERROR(IF($I$69="DOW",IF($E161=5,(((SUMPRODUCT(($H$72:$H$95=$D161)*($G$72:$G$95=$C161)*(J$72:J$95))*(SUMPRODUCT(($H$15:$H$21=$H161)*(J$15:J$21)))))),(((SUMPRODUCT(($H$72:$H$95=$D161)*($G$72:$G$95=$C161)*(J$72:J$95)))-(SUMIFS(J$99:J$426,$C$99:$C$426,$C161,$D$99:$D$426,$D161,$E$99:$E$426,5)))*SUMPRODUCT(($H$9:$H$12=$E161)*(J$9:J$12)))*SUMPRODUCT(($H$24:$H$30=$H161)*(J$24:J$30))),VLOOKUP($E161&amp;$H161,$H$33:J$67,J$70,0)/SUM(J$33:J$60,IF(DAY(EOMONTH($G161,0))&lt;29,0,VLOOKUP(5&amp;TEXT(DATE(YEAR($G161),MONTH($G161),29),"ddd"),$H$33:J$67,J$70,0)),IF(DAY(EOMONTH($G161,0))&lt;30,0,VLOOKUP(5&amp;TEXT(DATE(YEAR($G161),MONTH($G161),30),"ddd"),$H$33:J$67,J$70,0)),IF(DAY(EOMONTH($G161,0))&lt;31,0,VLOOKUP(5&amp;TEXT(DATE(YEAR($G161),MONTH($G161),31),"ddd"),$H$33:J$67,J$70,0)))*SUMPRODUCT(($H$72:$H$95=$D161)*($G$72:$G$95=$C161)*(J$72:J$95))),"")</f>
        <v>244.30423136714589</v>
      </c>
      <c r="K161" s="139">
        <f>IFERROR(IF($I$69="DOW",IF($E161=5,(((SUMPRODUCT(($H$72:$H$95=$D161)*($G$72:$G$95=$C161)*(K$72:K$95))*(SUMPRODUCT(($H$15:$H$21=$H161)*(K$15:K$21)))))),(((SUMPRODUCT(($H$72:$H$95=$D161)*($G$72:$G$95=$C161)*(K$72:K$95)))-(SUMIFS(K$99:K$426,$C$99:$C$426,$C161,$D$99:$D$426,$D161,$E$99:$E$426,5)))*SUMPRODUCT(($H$9:$H$12=$E161)*(K$9:K$12)))*SUMPRODUCT(($H$24:$H$30=$H161)*(K$24:K$30))),VLOOKUP($E161&amp;$H161,$H$33:K$67,K$70,0)/SUM(K$33:K$60,IF(DAY(EOMONTH($G161,0))&lt;29,0,VLOOKUP(5&amp;TEXT(DATE(YEAR($G161),MONTH($G161),29),"ddd"),$H$33:K$67,K$70,0)),IF(DAY(EOMONTH($G161,0))&lt;30,0,VLOOKUP(5&amp;TEXT(DATE(YEAR($G161),MONTH($G161),30),"ddd"),$H$33:K$67,K$70,0)),IF(DAY(EOMONTH($G161,0))&lt;31,0,VLOOKUP(5&amp;TEXT(DATE(YEAR($G161),MONTH($G161),31),"ddd"),$H$33:K$67,K$70,0)))*SUMPRODUCT(($H$72:$H$95=$D161)*($G$72:$G$95=$C161)*(K$72:K$95))),"")</f>
        <v>121.60850903898536</v>
      </c>
      <c r="L161" s="139">
        <f>IFERROR(IF($I$69="DOW",IF($E161=5,(((SUMPRODUCT(($H$72:$H$95=$D161)*($G$72:$G$95=$C161)*(L$72:L$95))*(SUMPRODUCT(($H$15:$H$21=$H161)*(L$15:L$21)))))),(((SUMPRODUCT(($H$72:$H$95=$D161)*($G$72:$G$95=$C161)*(L$72:L$95)))-(SUMIFS(L$99:L$426,$C$99:$C$426,$C161,$D$99:$D$426,$D161,$E$99:$E$426,5)))*SUMPRODUCT(($H$9:$H$12=$E161)*(L$9:L$12)))*SUMPRODUCT(($H$24:$H$30=$H161)*(L$24:L$30))),VLOOKUP($E161&amp;$H161,$H$33:L$67,L$70,0)/SUM(L$33:L$60,IF(DAY(EOMONTH($G161,0))&lt;29,0,VLOOKUP(5&amp;TEXT(DATE(YEAR($G161),MONTH($G161),29),"ddd"),$H$33:L$67,L$70,0)),IF(DAY(EOMONTH($G161,0))&lt;30,0,VLOOKUP(5&amp;TEXT(DATE(YEAR($G161),MONTH($G161),30),"ddd"),$H$33:L$67,L$70,0)),IF(DAY(EOMONTH($G161,0))&lt;31,0,VLOOKUP(5&amp;TEXT(DATE(YEAR($G161),MONTH($G161),31),"ddd"),$H$33:L$67,L$70,0)))*SUMPRODUCT(($H$72:$H$95=$D161)*($G$72:$G$95=$C161)*(L$72:L$95))),"")</f>
        <v>23.149184199114512</v>
      </c>
      <c r="M161" s="139">
        <f>IFERROR(IF($I$69="DOW",IF($E161=5,(((SUMPRODUCT(($H$72:$H$95=$D161)*($G$72:$G$95=$C161)*(M$72:M$95))*(SUMPRODUCT(($H$15:$H$21=$H161)*(M$15:M$21)))))),(((SUMPRODUCT(($H$72:$H$95=$D161)*($G$72:$G$95=$C161)*(M$72:M$95)))-(SUMIFS(M$99:M$426,$C$99:$C$426,$C161,$D$99:$D$426,$D161,$E$99:$E$426,5)))*SUMPRODUCT(($H$9:$H$12=$E161)*(M$9:M$12)))*SUMPRODUCT(($H$24:$H$30=$H161)*(M$24:M$30))),VLOOKUP($E161&amp;$H161,$H$33:M$67,M$70,0)/SUM(M$33:M$60,IF(DAY(EOMONTH($G161,0))&lt;29,0,VLOOKUP(5&amp;TEXT(DATE(YEAR($G161),MONTH($G161),29),"ddd"),$H$33:M$67,M$70,0)),IF(DAY(EOMONTH($G161,0))&lt;30,0,VLOOKUP(5&amp;TEXT(DATE(YEAR($G161),MONTH($G161),30),"ddd"),$H$33:M$67,M$70,0)),IF(DAY(EOMONTH($G161,0))&lt;31,0,VLOOKUP(5&amp;TEXT(DATE(YEAR($G161),MONTH($G161),31),"ddd"),$H$33:M$67,M$70,0)))*SUMPRODUCT(($H$72:$H$95=$D161)*($G$72:$G$95=$C161)*(M$72:M$95))),"")</f>
        <v>464.83621012880809</v>
      </c>
      <c r="N161" s="139">
        <f>IFERROR(IF($I$69="DOW",IF($E161=5,(((SUMPRODUCT(($H$72:$H$95=$D161)*($G$72:$G$95=$C161)*(N$72:N$95))*(SUMPRODUCT(($H$15:$H$21=$H161)*(N$15:N$21)))))),(((SUMPRODUCT(($H$72:$H$95=$D161)*($G$72:$G$95=$C161)*(N$72:N$95)))-(SUMIFS(N$99:N$426,$C$99:$C$426,$C161,$D$99:$D$426,$D161,$E$99:$E$426,5)))*SUMPRODUCT(($H$9:$H$12=$E161)*(N$9:N$12)))*SUMPRODUCT(($H$24:$H$30=$H161)*(N$24:N$30))),VLOOKUP($E161&amp;$H161,$H$33:N$67,N$70,0)/SUM(N$33:N$60,IF(DAY(EOMONTH($G161,0))&lt;29,0,VLOOKUP(5&amp;TEXT(DATE(YEAR($G161),MONTH($G161),29),"ddd"),$H$33:N$67,N$70,0)),IF(DAY(EOMONTH($G161,0))&lt;30,0,VLOOKUP(5&amp;TEXT(DATE(YEAR($G161),MONTH($G161),30),"ddd"),$H$33:N$67,N$70,0)),IF(DAY(EOMONTH($G161,0))&lt;31,0,VLOOKUP(5&amp;TEXT(DATE(YEAR($G161),MONTH($G161),31),"ddd"),$H$33:N$67,N$70,0)))*SUMPRODUCT(($H$72:$H$95=$D161)*($G$72:$G$95=$C161)*(N$72:N$95))),"")</f>
        <v>0</v>
      </c>
      <c r="O161" s="139">
        <f>IFERROR(IF($I$69="DOW",IF($E161=5,(((SUMPRODUCT(($H$72:$H$95=$D161)*($G$72:$G$95=$C161)*(O$72:O$95))*(SUMPRODUCT(($H$15:$H$21=$H161)*(O$15:O$21)))))),(((SUMPRODUCT(($H$72:$H$95=$D161)*($G$72:$G$95=$C161)*(O$72:O$95)))-(SUMIFS(O$99:O$426,$C$99:$C$426,$C161,$D$99:$D$426,$D161,$E$99:$E$426,5)))*SUMPRODUCT(($H$9:$H$12=$E161)*(O$9:O$12)))*SUMPRODUCT(($H$24:$H$30=$H161)*(O$24:O$30))),VLOOKUP($E161&amp;$H161,$H$33:O$67,O$70,0)/SUM(O$33:O$60,IF(DAY(EOMONTH($G161,0))&lt;29,0,VLOOKUP(5&amp;TEXT(DATE(YEAR($G161),MONTH($G161),29),"ddd"),$H$33:O$67,O$70,0)),IF(DAY(EOMONTH($G161,0))&lt;30,0,VLOOKUP(5&amp;TEXT(DATE(YEAR($G161),MONTH($G161),30),"ddd"),$H$33:O$67,O$70,0)),IF(DAY(EOMONTH($G161,0))&lt;31,0,VLOOKUP(5&amp;TEXT(DATE(YEAR($G161),MONTH($G161),31),"ddd"),$H$33:O$67,O$70,0)))*SUMPRODUCT(($H$72:$H$95=$D161)*($G$72:$G$95=$C161)*(O$72:O$95))),"")</f>
        <v>0</v>
      </c>
      <c r="P161" s="139">
        <f>IFERROR(IF($I$69="DOW",IF($E161=5,(((SUMPRODUCT(($H$72:$H$95=$D161)*($G$72:$G$95=$C161)*(P$72:P$95))*(SUMPRODUCT(($H$15:$H$21=$H161)*(P$15:P$21)))))),(((SUMPRODUCT(($H$72:$H$95=$D161)*($G$72:$G$95=$C161)*(P$72:P$95)))-(SUMIFS(P$99:P$426,$C$99:$C$426,$C161,$D$99:$D$426,$D161,$E$99:$E$426,5)))*SUMPRODUCT(($H$9:$H$12=$E161)*(P$9:P$12)))*SUMPRODUCT(($H$24:$H$30=$H161)*(P$24:P$30))),VLOOKUP($E161&amp;$H161,$H$33:P$67,P$70,0)/SUM(P$33:P$60,IF(DAY(EOMONTH($G161,0))&lt;29,0,VLOOKUP(5&amp;TEXT(DATE(YEAR($G161),MONTH($G161),29),"ddd"),$H$33:P$67,P$70,0)),IF(DAY(EOMONTH($G161,0))&lt;30,0,VLOOKUP(5&amp;TEXT(DATE(YEAR($G161),MONTH($G161),30),"ddd"),$H$33:P$67,P$70,0)),IF(DAY(EOMONTH($G161,0))&lt;31,0,VLOOKUP(5&amp;TEXT(DATE(YEAR($G161),MONTH($G161),31),"ddd"),$H$33:P$67,P$70,0)))*SUMPRODUCT(($H$72:$H$95=$D161)*($G$72:$G$95=$C161)*(P$72:P$95))),"")</f>
        <v>3127.3677206272255</v>
      </c>
      <c r="Q161" s="139">
        <f>IFERROR(IF($I$69="DOW",IF($E161=5,(((SUMPRODUCT(($H$72:$H$95=$D161)*($G$72:$G$95=$C161)*(Q$72:Q$95))*(SUMPRODUCT(($H$15:$H$21=$H161)*(Q$15:Q$21)))))),(((SUMPRODUCT(($H$72:$H$95=$D161)*($G$72:$G$95=$C161)*(Q$72:Q$95)))-(SUMIFS(Q$99:Q$426,$C$99:$C$426,$C161,$D$99:$D$426,$D161,$E$99:$E$426,5)))*SUMPRODUCT(($H$9:$H$12=$E161)*(Q$9:Q$12)))*SUMPRODUCT(($H$24:$H$30=$H161)*(Q$24:Q$30))),VLOOKUP($E161&amp;$H161,$H$33:Q$67,Q$70,0)/SUM(Q$33:Q$60,IF(DAY(EOMONTH($G161,0))&lt;29,0,VLOOKUP(5&amp;TEXT(DATE(YEAR($G161),MONTH($G161),29),"ddd"),$H$33:Q$67,Q$70,0)),IF(DAY(EOMONTH($G161,0))&lt;30,0,VLOOKUP(5&amp;TEXT(DATE(YEAR($G161),MONTH($G161),30),"ddd"),$H$33:Q$67,Q$70,0)),IF(DAY(EOMONTH($G161,0))&lt;31,0,VLOOKUP(5&amp;TEXT(DATE(YEAR($G161),MONTH($G161),31),"ddd"),$H$33:Q$67,Q$70,0)))*SUMPRODUCT(($H$72:$H$95=$D161)*($G$72:$G$95=$C161)*(Q$72:Q$95))),"")</f>
        <v>2341.7847358803228</v>
      </c>
      <c r="R161" s="139">
        <f>IFERROR(IF($I$69="DOW",IF($E161=5,(((SUMPRODUCT(($H$72:$H$95=$D161)*($G$72:$G$95=$C161)*(R$72:R$95))*(SUMPRODUCT(($H$15:$H$21=$H161)*(R$15:R$21)))))),(((SUMPRODUCT(($H$72:$H$95=$D161)*($G$72:$G$95=$C161)*(R$72:R$95)))-(SUMIFS(R$99:R$426,$C$99:$C$426,$C161,$D$99:$D$426,$D161,$E$99:$E$426,5)))*SUMPRODUCT(($H$9:$H$12=$E161)*(R$9:R$12)))*SUMPRODUCT(($H$24:$H$30=$H161)*(R$24:R$30))),VLOOKUP($E161&amp;$H161,$H$33:R$67,R$70,0)/SUM(R$33:R$60,IF(DAY(EOMONTH($G161,0))&lt;29,0,VLOOKUP(5&amp;TEXT(DATE(YEAR($G161),MONTH($G161),29),"ddd"),$H$33:R$67,R$70,0)),IF(DAY(EOMONTH($G161,0))&lt;30,0,VLOOKUP(5&amp;TEXT(DATE(YEAR($G161),MONTH($G161),30),"ddd"),$H$33:R$67,R$70,0)),IF(DAY(EOMONTH($G161,0))&lt;31,0,VLOOKUP(5&amp;TEXT(DATE(YEAR($G161),MONTH($G161),31),"ddd"),$H$33:R$67,R$70,0)))*SUMPRODUCT(($H$72:$H$95=$D161)*($G$72:$G$95=$C161)*(R$72:R$95))),"")</f>
        <v>0</v>
      </c>
      <c r="S161" s="139">
        <f>IFERROR(IF($I$69="DOW",IF($E161=5,(((SUMPRODUCT(($H$72:$H$95=$D161)*($G$72:$G$95=$C161)*(S$72:S$95))*(SUMPRODUCT(($H$15:$H$21=$H161)*(S$15:S$21)))))),(((SUMPRODUCT(($H$72:$H$95=$D161)*($G$72:$G$95=$C161)*(S$72:S$95)))-(SUMIFS(S$99:S$426,$C$99:$C$426,$C161,$D$99:$D$426,$D161,$E$99:$E$426,5)))*SUMPRODUCT(($H$9:$H$12=$E161)*(S$9:S$12)))*SUMPRODUCT(($H$24:$H$30=$H161)*(S$24:S$30))),VLOOKUP($E161&amp;$H161,$H$33:S$67,S$70,0)/SUM(S$33:S$60,IF(DAY(EOMONTH($G161,0))&lt;29,0,VLOOKUP(5&amp;TEXT(DATE(YEAR($G161),MONTH($G161),29),"ddd"),$H$33:S$67,S$70,0)),IF(DAY(EOMONTH($G161,0))&lt;30,0,VLOOKUP(5&amp;TEXT(DATE(YEAR($G161),MONTH($G161),30),"ddd"),$H$33:S$67,S$70,0)),IF(DAY(EOMONTH($G161,0))&lt;31,0,VLOOKUP(5&amp;TEXT(DATE(YEAR($G161),MONTH($G161),31),"ddd"),$H$33:S$67,S$70,0)))*SUMPRODUCT(($H$72:$H$95=$D161)*($G$72:$G$95=$C161)*(S$72:S$95))),"")</f>
        <v>61.611894145133377</v>
      </c>
      <c r="T161" s="139">
        <f>IFERROR(IF($I$69="DOW",IF($E161=5,(((SUMPRODUCT(($H$72:$H$95=$D161)*($G$72:$G$95=$C161)*(T$72:T$95))*(SUMPRODUCT(($H$15:$H$21=$H161)*(T$15:T$21)))))),(((SUMPRODUCT(($H$72:$H$95=$D161)*($G$72:$G$95=$C161)*(T$72:T$95)))-(SUMIFS(T$99:T$426,$C$99:$C$426,$C161,$D$99:$D$426,$D161,$E$99:$E$426,5)))*SUMPRODUCT(($H$9:$H$12=$E161)*(T$9:T$12)))*SUMPRODUCT(($H$24:$H$30=$H161)*(T$24:T$30))),VLOOKUP($E161&amp;$H161,$H$33:T$67,T$70,0)/SUM(T$33:T$60,IF(DAY(EOMONTH($G161,0))&lt;29,0,VLOOKUP(5&amp;TEXT(DATE(YEAR($G161),MONTH($G161),29),"ddd"),$H$33:T$67,T$70,0)),IF(DAY(EOMONTH($G161,0))&lt;30,0,VLOOKUP(5&amp;TEXT(DATE(YEAR($G161),MONTH($G161),30),"ddd"),$H$33:T$67,T$70,0)),IF(DAY(EOMONTH($G161,0))&lt;31,0,VLOOKUP(5&amp;TEXT(DATE(YEAR($G161),MONTH($G161),31),"ddd"),$H$33:T$67,T$70,0)))*SUMPRODUCT(($H$72:$H$95=$D161)*($G$72:$G$95=$C161)*(T$72:T$95))),"")</f>
        <v>95.480061889551493</v>
      </c>
      <c r="U161" s="139">
        <f>IFERROR(IF($I$69="DOW",IF($E161=5,(((SUMPRODUCT(($H$72:$H$95=$D161)*($G$72:$G$95=$C161)*(U$72:U$95))*(SUMPRODUCT(($H$15:$H$21=$H161)*(U$15:U$21)))))),(((SUMPRODUCT(($H$72:$H$95=$D161)*($G$72:$G$95=$C161)*(U$72:U$95)))-(SUMIFS(U$99:U$426,$C$99:$C$426,$C161,$D$99:$D$426,$D161,$E$99:$E$426,5)))*SUMPRODUCT(($H$9:$H$12=$E161)*(U$9:U$12)))*SUMPRODUCT(($H$24:$H$30=$H161)*(U$24:U$30))),VLOOKUP($E161&amp;$H161,$H$33:U$67,U$70,0)/SUM(U$33:U$60,IF(DAY(EOMONTH($G161,0))&lt;29,0,VLOOKUP(5&amp;TEXT(DATE(YEAR($G161),MONTH($G161),29),"ddd"),$H$33:U$67,U$70,0)),IF(DAY(EOMONTH($G161,0))&lt;30,0,VLOOKUP(5&amp;TEXT(DATE(YEAR($G161),MONTH($G161),30),"ddd"),$H$33:U$67,U$70,0)),IF(DAY(EOMONTH($G161,0))&lt;31,0,VLOOKUP(5&amp;TEXT(DATE(YEAR($G161),MONTH($G161),31),"ddd"),$H$33:U$67,U$70,0)))*SUMPRODUCT(($H$72:$H$95=$D161)*($G$72:$G$95=$C161)*(U$72:U$95))),"")</f>
        <v>18.264092580017731</v>
      </c>
      <c r="V161" s="139">
        <f>IFERROR(IF($I$69="DOW",IF($E161=5,(((SUMPRODUCT(($H$72:$H$95=$D161)*($G$72:$G$95=$C161)*(V$72:V$95))*(SUMPRODUCT(($H$15:$H$21=$H161)*(V$15:V$21)))))),(((SUMPRODUCT(($H$72:$H$95=$D161)*($G$72:$G$95=$C161)*(V$72:V$95)))-(SUMIFS(V$99:V$426,$C$99:$C$426,$C161,$D$99:$D$426,$D161,$E$99:$E$426,5)))*SUMPRODUCT(($H$9:$H$12=$E161)*(V$9:V$12)))*SUMPRODUCT(($H$24:$H$30=$H161)*(V$24:V$30))),VLOOKUP($E161&amp;$H161,$H$33:V$67,V$70,0)/SUM(V$33:V$60,IF(DAY(EOMONTH($G161,0))&lt;29,0,VLOOKUP(5&amp;TEXT(DATE(YEAR($G161),MONTH($G161),29),"ddd"),$H$33:V$67,V$70,0)),IF(DAY(EOMONTH($G161,0))&lt;30,0,VLOOKUP(5&amp;TEXT(DATE(YEAR($G161),MONTH($G161),30),"ddd"),$H$33:V$67,V$70,0)),IF(DAY(EOMONTH($G161,0))&lt;31,0,VLOOKUP(5&amp;TEXT(DATE(YEAR($G161),MONTH($G161),31),"ddd"),$H$33:V$67,V$70,0)))*SUMPRODUCT(($H$72:$H$95=$D161)*($G$72:$G$95=$C161)*(V$72:V$95))),"")</f>
        <v>73.754669895563637</v>
      </c>
      <c r="W161" s="139">
        <f>IFERROR(IF($I$69="DOW",IF($E161=5,(((SUMPRODUCT(($H$72:$H$95=$D161)*($G$72:$G$95=$C161)*(W$72:W$95))*(SUMPRODUCT(($H$15:$H$21=$H161)*(W$15:W$21)))))),(((SUMPRODUCT(($H$72:$H$95=$D161)*($G$72:$G$95=$C161)*(W$72:W$95)))-(SUMIFS(W$99:W$426,$C$99:$C$426,$C161,$D$99:$D$426,$D161,$E$99:$E$426,5)))*SUMPRODUCT(($H$9:$H$12=$E161)*(W$9:W$12)))*SUMPRODUCT(($H$24:$H$30=$H161)*(W$24:W$30))),VLOOKUP($E161&amp;$H161,$H$33:W$67,W$70,0)/SUM(W$33:W$60,IF(DAY(EOMONTH($G161,0))&lt;29,0,VLOOKUP(5&amp;TEXT(DATE(YEAR($G161),MONTH($G161),29),"ddd"),$H$33:W$67,W$70,0)),IF(DAY(EOMONTH($G161,0))&lt;30,0,VLOOKUP(5&amp;TEXT(DATE(YEAR($G161),MONTH($G161),30),"ddd"),$H$33:W$67,W$70,0)),IF(DAY(EOMONTH($G161,0))&lt;31,0,VLOOKUP(5&amp;TEXT(DATE(YEAR($G161),MONTH($G161),31),"ddd"),$H$33:W$67,W$70,0)))*SUMPRODUCT(($H$72:$H$95=$D161)*($G$72:$G$95=$C161)*(W$72:W$95))),"")</f>
        <v>465.88327901799676</v>
      </c>
      <c r="X161" s="139">
        <f>IFERROR(IF($I$69="DOW",IF($E161=5,(((SUMPRODUCT(($H$72:$H$95=$D161)*($G$72:$G$95=$C161)*(X$72:X$95))*(SUMPRODUCT(($H$15:$H$21=$H161)*(X$15:X$21)))))),(((SUMPRODUCT(($H$72:$H$95=$D161)*($G$72:$G$95=$C161)*(X$72:X$95)))-(SUMIFS(X$99:X$426,$C$99:$C$426,$C161,$D$99:$D$426,$D161,$E$99:$E$426,5)))*SUMPRODUCT(($H$9:$H$12=$E161)*(X$9:X$12)))*SUMPRODUCT(($H$24:$H$30=$H161)*(X$24:X$30))),VLOOKUP($E161&amp;$H161,$H$33:X$67,X$70,0)/SUM(X$33:X$60,IF(DAY(EOMONTH($G161,0))&lt;29,0,VLOOKUP(5&amp;TEXT(DATE(YEAR($G161),MONTH($G161),29),"ddd"),$H$33:X$67,X$70,0)),IF(DAY(EOMONTH($G161,0))&lt;30,0,VLOOKUP(5&amp;TEXT(DATE(YEAR($G161),MONTH($G161),30),"ddd"),$H$33:X$67,X$70,0)),IF(DAY(EOMONTH($G161,0))&lt;31,0,VLOOKUP(5&amp;TEXT(DATE(YEAR($G161),MONTH($G161),31),"ddd"),$H$33:X$67,X$70,0)))*SUMPRODUCT(($H$72:$H$95=$D161)*($G$72:$G$95=$C161)*(X$72:X$95))),"")</f>
        <v>105.73275995069521</v>
      </c>
      <c r="Y161" s="139" t="str">
        <f>IFERROR(IF($I$69="DOW",IF($E161=5,(((SUMPRODUCT(($H$72:$H$95=$D161)*($G$72:$G$95=$C161)*(Y$72:Y$95))*(SUMPRODUCT(($H$15:$H$21=$H161)*(Y$15:Y$21)))))),(((SUMPRODUCT(($H$72:$H$95=$D161)*($G$72:$G$95=$C161)*(Y$72:Y$95)))-(SUMIFS(Y$99:Y$426,$C$99:$C$426,$C161,$D$99:$D$426,$D161,$E$99:$E$426,5)))*SUMPRODUCT(($H$9:$H$12=$E161)*(Y$9:Y$12)))*SUMPRODUCT(($H$24:$H$30=$H161)*(Y$24:Y$30))),VLOOKUP($E161&amp;$H161,$H$33:Y$67,Y$70,0)/SUM(Y$33:Y$60,IF(DAY(EOMONTH($G161,0))&lt;29,0,VLOOKUP(5&amp;TEXT(DATE(YEAR($G161),MONTH($G161),29),"ddd"),$H$33:Y$67,Y$70,0)),IF(DAY(EOMONTH($G161,0))&lt;30,0,VLOOKUP(5&amp;TEXT(DATE(YEAR($G161),MONTH($G161),30),"ddd"),$H$33:Y$67,Y$70,0)),IF(DAY(EOMONTH($G161,0))&lt;31,0,VLOOKUP(5&amp;TEXT(DATE(YEAR($G161),MONTH($G161),31),"ddd"),$H$33:Y$67,Y$70,0)))*SUMPRODUCT(($H$72:$H$95=$D161)*($G$72:$G$95=$C161)*(Y$72:Y$95))),"")</f>
        <v/>
      </c>
      <c r="Z161" s="139" t="str">
        <f>IFERROR(IF($I$69="DOW",IF($E161=5,(((SUMPRODUCT(($H$72:$H$95=$D161)*($G$72:$G$95=$C161)*(Z$72:Z$95))*(SUMPRODUCT(($H$15:$H$21=$H161)*(Z$15:Z$21)))))),(((SUMPRODUCT(($H$72:$H$95=$D161)*($G$72:$G$95=$C161)*(Z$72:Z$95)))-(SUMIFS(Z$99:Z$426,$C$99:$C$426,$C161,$D$99:$D$426,$D161,$E$99:$E$426,5)))*SUMPRODUCT(($H$9:$H$12=$E161)*(Z$9:Z$12)))*SUMPRODUCT(($H$24:$H$30=$H161)*(Z$24:Z$30))),VLOOKUP($E161&amp;$H161,$H$33:Z$67,Z$70,0)/SUM(Z$33:Z$60,IF(DAY(EOMONTH($G161,0))&lt;29,0,VLOOKUP(5&amp;TEXT(DATE(YEAR($G161),MONTH($G161),29),"ddd"),$H$33:Z$67,Z$70,0)),IF(DAY(EOMONTH($G161,0))&lt;30,0,VLOOKUP(5&amp;TEXT(DATE(YEAR($G161),MONTH($G161),30),"ddd"),$H$33:Z$67,Z$70,0)),IF(DAY(EOMONTH($G161,0))&lt;31,0,VLOOKUP(5&amp;TEXT(DATE(YEAR($G161),MONTH($G161),31),"ddd"),$H$33:Z$67,Z$70,0)))*SUMPRODUCT(($H$72:$H$95=$D161)*($G$72:$G$95=$C161)*(Z$72:Z$95))),"")</f>
        <v/>
      </c>
      <c r="AA161" s="139" t="str">
        <f>IFERROR(IF($I$69="DOW",IF($E161=5,(((SUMPRODUCT(($H$72:$H$95=$D161)*($G$72:$G$95=$C161)*(AA$72:AA$95))*(SUMPRODUCT(($H$15:$H$21=$H161)*(AA$15:AA$21)))))),(((SUMPRODUCT(($H$72:$H$95=$D161)*($G$72:$G$95=$C161)*(AA$72:AA$95)))-(SUMIFS(AA$99:AA$426,$C$99:$C$426,$C161,$D$99:$D$426,$D161,$E$99:$E$426,5)))*SUMPRODUCT(($H$9:$H$12=$E161)*(AA$9:AA$12)))*SUMPRODUCT(($H$24:$H$30=$H161)*(AA$24:AA$30))),VLOOKUP($E161&amp;$H161,$H$33:AA$67,AA$70,0)/SUM(AA$33:AA$60,IF(DAY(EOMONTH($G161,0))&lt;29,0,VLOOKUP(5&amp;TEXT(DATE(YEAR($G161),MONTH($G161),29),"ddd"),$H$33:AA$67,AA$70,0)),IF(DAY(EOMONTH($G161,0))&lt;30,0,VLOOKUP(5&amp;TEXT(DATE(YEAR($G161),MONTH($G161),30),"ddd"),$H$33:AA$67,AA$70,0)),IF(DAY(EOMONTH($G161,0))&lt;31,0,VLOOKUP(5&amp;TEXT(DATE(YEAR($G161),MONTH($G161),31),"ddd"),$H$33:AA$67,AA$70,0)))*SUMPRODUCT(($H$72:$H$95=$D161)*($G$72:$G$95=$C161)*(AA$72:AA$95))),"")</f>
        <v/>
      </c>
      <c r="AB161" s="139" t="str">
        <f>IFERROR(IF($I$69="DOW",IF($E161=5,(((SUMPRODUCT(($H$72:$H$95=$D161)*($G$72:$G$95=$C161)*(AB$72:AB$95))*(SUMPRODUCT(($H$15:$H$21=$H161)*(AB$15:AB$21)))))),(((SUMPRODUCT(($H$72:$H$95=$D161)*($G$72:$G$95=$C161)*(AB$72:AB$95)))-(SUMIFS(AB$99:AB$426,$C$99:$C$426,$C161,$D$99:$D$426,$D161,$E$99:$E$426,5)))*SUMPRODUCT(($H$9:$H$12=$E161)*(AB$9:AB$12)))*SUMPRODUCT(($H$24:$H$30=$H161)*(AB$24:AB$30))),VLOOKUP($E161&amp;$H161,$H$33:AB$67,AB$70,0)/SUM(AB$33:AB$60,IF(DAY(EOMONTH($G161,0))&lt;29,0,VLOOKUP(5&amp;TEXT(DATE(YEAR($G161),MONTH($G161),29),"ddd"),$H$33:AB$67,AB$70,0)),IF(DAY(EOMONTH($G161,0))&lt;30,0,VLOOKUP(5&amp;TEXT(DATE(YEAR($G161),MONTH($G161),30),"ddd"),$H$33:AB$67,AB$70,0)),IF(DAY(EOMONTH($G161,0))&lt;31,0,VLOOKUP(5&amp;TEXT(DATE(YEAR($G161),MONTH($G161),31),"ddd"),$H$33:AB$67,AB$70,0)))*SUMPRODUCT(($H$72:$H$95=$D161)*($G$72:$G$95=$C161)*(AB$72:AB$95))),"")</f>
        <v/>
      </c>
      <c r="AC161" s="236"/>
      <c r="AE161" s="205"/>
      <c r="AF161" s="139"/>
      <c r="AG161" s="139"/>
      <c r="AH161" s="139"/>
      <c r="AI161" s="139"/>
      <c r="AJ161" s="139"/>
      <c r="AK161" s="139"/>
      <c r="AL161" s="139"/>
      <c r="AM161" s="139"/>
      <c r="AN161" s="139"/>
      <c r="AO161" s="139"/>
      <c r="AP161" s="139"/>
      <c r="AQ161" s="139"/>
      <c r="AR161" s="139"/>
      <c r="AS161" s="139"/>
      <c r="AT161" s="139"/>
      <c r="AU161" s="139"/>
      <c r="AV161" s="139"/>
      <c r="AW161" s="139"/>
      <c r="AX161" s="139"/>
      <c r="AY161" s="236"/>
      <c r="BA161" s="209">
        <f t="shared" si="76"/>
        <v>168.78265100621806</v>
      </c>
      <c r="BB161" s="180">
        <f t="shared" si="77"/>
        <v>244.30423136714589</v>
      </c>
      <c r="BC161" s="180">
        <f t="shared" si="78"/>
        <v>121.60850903898536</v>
      </c>
      <c r="BD161" s="180">
        <f t="shared" si="79"/>
        <v>23.149184199114512</v>
      </c>
      <c r="BE161" s="180">
        <f t="shared" si="80"/>
        <v>464.83621012880809</v>
      </c>
      <c r="BF161" s="180">
        <f t="shared" si="81"/>
        <v>0</v>
      </c>
      <c r="BG161" s="180">
        <f t="shared" si="82"/>
        <v>0</v>
      </c>
      <c r="BH161" s="180">
        <f t="shared" si="83"/>
        <v>3127.3677206272255</v>
      </c>
      <c r="BI161" s="180">
        <f t="shared" si="31"/>
        <v>2341.7847358803228</v>
      </c>
      <c r="BJ161" s="180">
        <f t="shared" si="67"/>
        <v>0</v>
      </c>
      <c r="BK161" s="180">
        <f t="shared" si="32"/>
        <v>61.611894145133377</v>
      </c>
      <c r="BL161" s="180">
        <f t="shared" si="33"/>
        <v>95.480061889551493</v>
      </c>
      <c r="BM161" s="180">
        <f t="shared" si="34"/>
        <v>18.264092580017731</v>
      </c>
      <c r="BN161" s="180">
        <f t="shared" si="35"/>
        <v>73.754669895563637</v>
      </c>
      <c r="BO161" s="180">
        <f t="shared" si="36"/>
        <v>465.88327901799676</v>
      </c>
      <c r="BP161" s="180">
        <f t="shared" si="37"/>
        <v>105.73275995069521</v>
      </c>
      <c r="BQ161" s="180">
        <f t="shared" si="38"/>
        <v>0</v>
      </c>
      <c r="BR161" s="180">
        <f t="shared" si="39"/>
        <v>0</v>
      </c>
      <c r="BS161" s="180">
        <f t="shared" si="40"/>
        <v>0</v>
      </c>
      <c r="BT161" s="180">
        <f t="shared" si="41"/>
        <v>0</v>
      </c>
      <c r="BV161" s="214">
        <f t="shared" si="68"/>
        <v>42706</v>
      </c>
      <c r="BW161" s="175" t="str">
        <f t="shared" si="69"/>
        <v>Dec</v>
      </c>
      <c r="BX161" s="175">
        <f t="shared" si="70"/>
        <v>2016</v>
      </c>
      <c r="BY161" s="176">
        <f t="shared" si="84"/>
        <v>168.78265100621806</v>
      </c>
      <c r="BZ161" s="176">
        <f t="shared" si="85"/>
        <v>244.30423136714583</v>
      </c>
      <c r="CA161" s="176">
        <f t="shared" si="86"/>
        <v>121.60850903898532</v>
      </c>
      <c r="CB161" s="176">
        <f t="shared" si="87"/>
        <v>23.149184199114508</v>
      </c>
      <c r="CC161" s="176">
        <f t="shared" si="88"/>
        <v>464.8362101288082</v>
      </c>
      <c r="CD161" s="176">
        <f t="shared" si="89"/>
        <v>0</v>
      </c>
      <c r="CE161" s="176">
        <f t="shared" si="90"/>
        <v>0</v>
      </c>
      <c r="CF161" s="176">
        <f t="shared" si="91"/>
        <v>3127.3677206272255</v>
      </c>
      <c r="CG161" s="176">
        <f t="shared" si="92"/>
        <v>2341.7847358803228</v>
      </c>
      <c r="CH161" s="176">
        <f t="shared" si="93"/>
        <v>0</v>
      </c>
      <c r="CI161" s="176">
        <f t="shared" si="94"/>
        <v>61.611894145133384</v>
      </c>
      <c r="CJ161" s="176">
        <f t="shared" si="95"/>
        <v>95.480061889551479</v>
      </c>
      <c r="CK161" s="176">
        <f t="shared" si="96"/>
        <v>18.264092580017735</v>
      </c>
      <c r="CL161" s="176">
        <f t="shared" si="97"/>
        <v>73.754669895563637</v>
      </c>
      <c r="CM161" s="176">
        <f t="shared" si="98"/>
        <v>465.88327901799676</v>
      </c>
      <c r="CN161" s="176">
        <f t="shared" si="99"/>
        <v>105.73275995069523</v>
      </c>
      <c r="CO161" s="176">
        <f t="shared" si="100"/>
        <v>0</v>
      </c>
      <c r="CP161" s="176">
        <f t="shared" si="101"/>
        <v>0</v>
      </c>
      <c r="CQ161" s="176">
        <f t="shared" si="102"/>
        <v>0</v>
      </c>
      <c r="CR161" s="215">
        <f t="shared" si="103"/>
        <v>0</v>
      </c>
    </row>
    <row r="162" spans="2:96" outlineLevel="1" x14ac:dyDescent="0.25">
      <c r="B162" s="197">
        <f t="shared" si="62"/>
        <v>42707</v>
      </c>
      <c r="C162" s="108">
        <f t="shared" si="104"/>
        <v>2016</v>
      </c>
      <c r="D162" s="109" t="str">
        <f t="shared" si="105"/>
        <v>Dec</v>
      </c>
      <c r="E162" s="109">
        <f t="shared" si="106"/>
        <v>1</v>
      </c>
      <c r="F162" s="109">
        <f t="shared" si="65"/>
        <v>49</v>
      </c>
      <c r="G162" s="110">
        <f t="shared" si="71"/>
        <v>42707</v>
      </c>
      <c r="H162" s="109" t="str">
        <f t="shared" si="107"/>
        <v>Sat</v>
      </c>
      <c r="I162" s="139">
        <f>IFERROR(IF($I$69="DOW",IF($E162=5,(((SUMPRODUCT(($H$72:$H$95=$D162)*($G$72:$G$95=$C162)*(I$72:I$95))*(SUMPRODUCT(($H$15:$H$21=$H162)*(I$15:I$21)))))),(((SUMPRODUCT(($H$72:$H$95=$D162)*($G$72:$G$95=$C162)*(I$72:I$95)))-(SUMIFS(I$99:I$426,$C$99:$C$426,$C162,$D$99:$D$426,$D162,$E$99:$E$426,5)))*SUMPRODUCT(($H$9:$H$12=$E162)*(I$9:I$12)))*SUMPRODUCT(($H$24:$H$30=$H162)*(I$24:I$30))),VLOOKUP($E162&amp;$H162,$H$33:I$67,I$70,0)/SUM(I$33:I$60,IF(DAY(EOMONTH($G162,0))&lt;29,0,VLOOKUP(5&amp;TEXT(DATE(YEAR($G162),MONTH($G162),29),"ddd"),$H$33:I$67,I$70,0)),IF(DAY(EOMONTH($G162,0))&lt;30,0,VLOOKUP(5&amp;TEXT(DATE(YEAR($G162),MONTH($G162),30),"ddd"),$H$33:I$67,I$70,0)),IF(DAY(EOMONTH($G162,0))&lt;31,0,VLOOKUP(5&amp;TEXT(DATE(YEAR($G162),MONTH($G162),31),"ddd"),$H$33:I$67,I$70,0)))*SUMPRODUCT(($H$72:$H$95=$D162)*($G$72:$G$95=$C162)*(I$72:I$95))),"")</f>
        <v>165.37187467648519</v>
      </c>
      <c r="J162" s="139">
        <f>IFERROR(IF($I$69="DOW",IF($E162=5,(((SUMPRODUCT(($H$72:$H$95=$D162)*($G$72:$G$95=$C162)*(J$72:J$95))*(SUMPRODUCT(($H$15:$H$21=$H162)*(J$15:J$21)))))),(((SUMPRODUCT(($H$72:$H$95=$D162)*($G$72:$G$95=$C162)*(J$72:J$95)))-(SUMIFS(J$99:J$426,$C$99:$C$426,$C162,$D$99:$D$426,$D162,$E$99:$E$426,5)))*SUMPRODUCT(($H$9:$H$12=$E162)*(J$9:J$12)))*SUMPRODUCT(($H$24:$H$30=$H162)*(J$24:J$30))),VLOOKUP($E162&amp;$H162,$H$33:J$67,J$70,0)/SUM(J$33:J$60,IF(DAY(EOMONTH($G162,0))&lt;29,0,VLOOKUP(5&amp;TEXT(DATE(YEAR($G162),MONTH($G162),29),"ddd"),$H$33:J$67,J$70,0)),IF(DAY(EOMONTH($G162,0))&lt;30,0,VLOOKUP(5&amp;TEXT(DATE(YEAR($G162),MONTH($G162),30),"ddd"),$H$33:J$67,J$70,0)),IF(DAY(EOMONTH($G162,0))&lt;31,0,VLOOKUP(5&amp;TEXT(DATE(YEAR($G162),MONTH($G162),31),"ddd"),$H$33:J$67,J$70,0)))*SUMPRODUCT(($H$72:$H$95=$D162)*($G$72:$G$95=$C162)*(J$72:J$95))),"")</f>
        <v>237.34387445568777</v>
      </c>
      <c r="K162" s="139">
        <f>IFERROR(IF($I$69="DOW",IF($E162=5,(((SUMPRODUCT(($H$72:$H$95=$D162)*($G$72:$G$95=$C162)*(K$72:K$95))*(SUMPRODUCT(($H$15:$H$21=$H162)*(K$15:K$21)))))),(((SUMPRODUCT(($H$72:$H$95=$D162)*($G$72:$G$95=$C162)*(K$72:K$95)))-(SUMIFS(K$99:K$426,$C$99:$C$426,$C162,$D$99:$D$426,$D162,$E$99:$E$426,5)))*SUMPRODUCT(($H$9:$H$12=$E162)*(K$9:K$12)))*SUMPRODUCT(($H$24:$H$30=$H162)*(K$24:K$30))),VLOOKUP($E162&amp;$H162,$H$33:K$67,K$70,0)/SUM(K$33:K$60,IF(DAY(EOMONTH($G162,0))&lt;29,0,VLOOKUP(5&amp;TEXT(DATE(YEAR($G162),MONTH($G162),29),"ddd"),$H$33:K$67,K$70,0)),IF(DAY(EOMONTH($G162,0))&lt;30,0,VLOOKUP(5&amp;TEXT(DATE(YEAR($G162),MONTH($G162),30),"ddd"),$H$33:K$67,K$70,0)),IF(DAY(EOMONTH($G162,0))&lt;31,0,VLOOKUP(5&amp;TEXT(DATE(YEAR($G162),MONTH($G162),31),"ddd"),$H$33:K$67,K$70,0)))*SUMPRODUCT(($H$72:$H$95=$D162)*($G$72:$G$95=$C162)*(K$72:K$95))),"")</f>
        <v>129.45651334538806</v>
      </c>
      <c r="L162" s="139">
        <f>IFERROR(IF($I$69="DOW",IF($E162=5,(((SUMPRODUCT(($H$72:$H$95=$D162)*($G$72:$G$95=$C162)*(L$72:L$95))*(SUMPRODUCT(($H$15:$H$21=$H162)*(L$15:L$21)))))),(((SUMPRODUCT(($H$72:$H$95=$D162)*($G$72:$G$95=$C162)*(L$72:L$95)))-(SUMIFS(L$99:L$426,$C$99:$C$426,$C162,$D$99:$D$426,$D162,$E$99:$E$426,5)))*SUMPRODUCT(($H$9:$H$12=$E162)*(L$9:L$12)))*SUMPRODUCT(($H$24:$H$30=$H162)*(L$24:L$30))),VLOOKUP($E162&amp;$H162,$H$33:L$67,L$70,0)/SUM(L$33:L$60,IF(DAY(EOMONTH($G162,0))&lt;29,0,VLOOKUP(5&amp;TEXT(DATE(YEAR($G162),MONTH($G162),29),"ddd"),$H$33:L$67,L$70,0)),IF(DAY(EOMONTH($G162,0))&lt;30,0,VLOOKUP(5&amp;TEXT(DATE(YEAR($G162),MONTH($G162),30),"ddd"),$H$33:L$67,L$70,0)),IF(DAY(EOMONTH($G162,0))&lt;31,0,VLOOKUP(5&amp;TEXT(DATE(YEAR($G162),MONTH($G162),31),"ddd"),$H$33:L$67,L$70,0)))*SUMPRODUCT(($H$72:$H$95=$D162)*($G$72:$G$95=$C162)*(L$72:L$95))),"")</f>
        <v>23.257708622170913</v>
      </c>
      <c r="M162" s="139">
        <f>IFERROR(IF($I$69="DOW",IF($E162=5,(((SUMPRODUCT(($H$72:$H$95=$D162)*($G$72:$G$95=$C162)*(M$72:M$95))*(SUMPRODUCT(($H$15:$H$21=$H162)*(M$15:M$21)))))),(((SUMPRODUCT(($H$72:$H$95=$D162)*($G$72:$G$95=$C162)*(M$72:M$95)))-(SUMIFS(M$99:M$426,$C$99:$C$426,$C162,$D$99:$D$426,$D162,$E$99:$E$426,5)))*SUMPRODUCT(($H$9:$H$12=$E162)*(M$9:M$12)))*SUMPRODUCT(($H$24:$H$30=$H162)*(M$24:M$30))),VLOOKUP($E162&amp;$H162,$H$33:M$67,M$70,0)/SUM(M$33:M$60,IF(DAY(EOMONTH($G162,0))&lt;29,0,VLOOKUP(5&amp;TEXT(DATE(YEAR($G162),MONTH($G162),29),"ddd"),$H$33:M$67,M$70,0)),IF(DAY(EOMONTH($G162,0))&lt;30,0,VLOOKUP(5&amp;TEXT(DATE(YEAR($G162),MONTH($G162),30),"ddd"),$H$33:M$67,M$70,0)),IF(DAY(EOMONTH($G162,0))&lt;31,0,VLOOKUP(5&amp;TEXT(DATE(YEAR($G162),MONTH($G162),31),"ddd"),$H$33:M$67,M$70,0)))*SUMPRODUCT(($H$72:$H$95=$D162)*($G$72:$G$95=$C162)*(M$72:M$95))),"")</f>
        <v>339.47519243106018</v>
      </c>
      <c r="N162" s="139">
        <f>IFERROR(IF($I$69="DOW",IF($E162=5,(((SUMPRODUCT(($H$72:$H$95=$D162)*($G$72:$G$95=$C162)*(N$72:N$95))*(SUMPRODUCT(($H$15:$H$21=$H162)*(N$15:N$21)))))),(((SUMPRODUCT(($H$72:$H$95=$D162)*($G$72:$G$95=$C162)*(N$72:N$95)))-(SUMIFS(N$99:N$426,$C$99:$C$426,$C162,$D$99:$D$426,$D162,$E$99:$E$426,5)))*SUMPRODUCT(($H$9:$H$12=$E162)*(N$9:N$12)))*SUMPRODUCT(($H$24:$H$30=$H162)*(N$24:N$30))),VLOOKUP($E162&amp;$H162,$H$33:N$67,N$70,0)/SUM(N$33:N$60,IF(DAY(EOMONTH($G162,0))&lt;29,0,VLOOKUP(5&amp;TEXT(DATE(YEAR($G162),MONTH($G162),29),"ddd"),$H$33:N$67,N$70,0)),IF(DAY(EOMONTH($G162,0))&lt;30,0,VLOOKUP(5&amp;TEXT(DATE(YEAR($G162),MONTH($G162),30),"ddd"),$H$33:N$67,N$70,0)),IF(DAY(EOMONTH($G162,0))&lt;31,0,VLOOKUP(5&amp;TEXT(DATE(YEAR($G162),MONTH($G162),31),"ddd"),$H$33:N$67,N$70,0)))*SUMPRODUCT(($H$72:$H$95=$D162)*($G$72:$G$95=$C162)*(N$72:N$95))),"")</f>
        <v>0</v>
      </c>
      <c r="O162" s="139">
        <f>IFERROR(IF($I$69="DOW",IF($E162=5,(((SUMPRODUCT(($H$72:$H$95=$D162)*($G$72:$G$95=$C162)*(O$72:O$95))*(SUMPRODUCT(($H$15:$H$21=$H162)*(O$15:O$21)))))),(((SUMPRODUCT(($H$72:$H$95=$D162)*($G$72:$G$95=$C162)*(O$72:O$95)))-(SUMIFS(O$99:O$426,$C$99:$C$426,$C162,$D$99:$D$426,$D162,$E$99:$E$426,5)))*SUMPRODUCT(($H$9:$H$12=$E162)*(O$9:O$12)))*SUMPRODUCT(($H$24:$H$30=$H162)*(O$24:O$30))),VLOOKUP($E162&amp;$H162,$H$33:O$67,O$70,0)/SUM(O$33:O$60,IF(DAY(EOMONTH($G162,0))&lt;29,0,VLOOKUP(5&amp;TEXT(DATE(YEAR($G162),MONTH($G162),29),"ddd"),$H$33:O$67,O$70,0)),IF(DAY(EOMONTH($G162,0))&lt;30,0,VLOOKUP(5&amp;TEXT(DATE(YEAR($G162),MONTH($G162),30),"ddd"),$H$33:O$67,O$70,0)),IF(DAY(EOMONTH($G162,0))&lt;31,0,VLOOKUP(5&amp;TEXT(DATE(YEAR($G162),MONTH($G162),31),"ddd"),$H$33:O$67,O$70,0)))*SUMPRODUCT(($H$72:$H$95=$D162)*($G$72:$G$95=$C162)*(O$72:O$95))),"")</f>
        <v>0</v>
      </c>
      <c r="P162" s="139">
        <f>IFERROR(IF($I$69="DOW",IF($E162=5,(((SUMPRODUCT(($H$72:$H$95=$D162)*($G$72:$G$95=$C162)*(P$72:P$95))*(SUMPRODUCT(($H$15:$H$21=$H162)*(P$15:P$21)))))),(((SUMPRODUCT(($H$72:$H$95=$D162)*($G$72:$G$95=$C162)*(P$72:P$95)))-(SUMIFS(P$99:P$426,$C$99:$C$426,$C162,$D$99:$D$426,$D162,$E$99:$E$426,5)))*SUMPRODUCT(($H$9:$H$12=$E162)*(P$9:P$12)))*SUMPRODUCT(($H$24:$H$30=$H162)*(P$24:P$30))),VLOOKUP($E162&amp;$H162,$H$33:P$67,P$70,0)/SUM(P$33:P$60,IF(DAY(EOMONTH($G162,0))&lt;29,0,VLOOKUP(5&amp;TEXT(DATE(YEAR($G162),MONTH($G162),29),"ddd"),$H$33:P$67,P$70,0)),IF(DAY(EOMONTH($G162,0))&lt;30,0,VLOOKUP(5&amp;TEXT(DATE(YEAR($G162),MONTH($G162),30),"ddd"),$H$33:P$67,P$70,0)),IF(DAY(EOMONTH($G162,0))&lt;31,0,VLOOKUP(5&amp;TEXT(DATE(YEAR($G162),MONTH($G162),31),"ddd"),$H$33:P$67,P$70,0)))*SUMPRODUCT(($H$72:$H$95=$D162)*($G$72:$G$95=$C162)*(P$72:P$95))),"")</f>
        <v>2204.1674067148965</v>
      </c>
      <c r="Q162" s="139">
        <f>IFERROR(IF($I$69="DOW",IF($E162=5,(((SUMPRODUCT(($H$72:$H$95=$D162)*($G$72:$G$95=$C162)*(Q$72:Q$95))*(SUMPRODUCT(($H$15:$H$21=$H162)*(Q$15:Q$21)))))),(((SUMPRODUCT(($H$72:$H$95=$D162)*($G$72:$G$95=$C162)*(Q$72:Q$95)))-(SUMIFS(Q$99:Q$426,$C$99:$C$426,$C162,$D$99:$D$426,$D162,$E$99:$E$426,5)))*SUMPRODUCT(($H$9:$H$12=$E162)*(Q$9:Q$12)))*SUMPRODUCT(($H$24:$H$30=$H162)*(Q$24:Q$30))),VLOOKUP($E162&amp;$H162,$H$33:Q$67,Q$70,0)/SUM(Q$33:Q$60,IF(DAY(EOMONTH($G162,0))&lt;29,0,VLOOKUP(5&amp;TEXT(DATE(YEAR($G162),MONTH($G162),29),"ddd"),$H$33:Q$67,Q$70,0)),IF(DAY(EOMONTH($G162,0))&lt;30,0,VLOOKUP(5&amp;TEXT(DATE(YEAR($G162),MONTH($G162),30),"ddd"),$H$33:Q$67,Q$70,0)),IF(DAY(EOMONTH($G162,0))&lt;31,0,VLOOKUP(5&amp;TEXT(DATE(YEAR($G162),MONTH($G162),31),"ddd"),$H$33:Q$67,Q$70,0)))*SUMPRODUCT(($H$72:$H$95=$D162)*($G$72:$G$95=$C162)*(Q$72:Q$95))),"")</f>
        <v>1966.7906366945192</v>
      </c>
      <c r="R162" s="139">
        <f>IFERROR(IF($I$69="DOW",IF($E162=5,(((SUMPRODUCT(($H$72:$H$95=$D162)*($G$72:$G$95=$C162)*(R$72:R$95))*(SUMPRODUCT(($H$15:$H$21=$H162)*(R$15:R$21)))))),(((SUMPRODUCT(($H$72:$H$95=$D162)*($G$72:$G$95=$C162)*(R$72:R$95)))-(SUMIFS(R$99:R$426,$C$99:$C$426,$C162,$D$99:$D$426,$D162,$E$99:$E$426,5)))*SUMPRODUCT(($H$9:$H$12=$E162)*(R$9:R$12)))*SUMPRODUCT(($H$24:$H$30=$H162)*(R$24:R$30))),VLOOKUP($E162&amp;$H162,$H$33:R$67,R$70,0)/SUM(R$33:R$60,IF(DAY(EOMONTH($G162,0))&lt;29,0,VLOOKUP(5&amp;TEXT(DATE(YEAR($G162),MONTH($G162),29),"ddd"),$H$33:R$67,R$70,0)),IF(DAY(EOMONTH($G162,0))&lt;30,0,VLOOKUP(5&amp;TEXT(DATE(YEAR($G162),MONTH($G162),30),"ddd"),$H$33:R$67,R$70,0)),IF(DAY(EOMONTH($G162,0))&lt;31,0,VLOOKUP(5&amp;TEXT(DATE(YEAR($G162),MONTH($G162),31),"ddd"),$H$33:R$67,R$70,0)))*SUMPRODUCT(($H$72:$H$95=$D162)*($G$72:$G$95=$C162)*(R$72:R$95))),"")</f>
        <v>0</v>
      </c>
      <c r="S162" s="139">
        <f>IFERROR(IF($I$69="DOW",IF($E162=5,(((SUMPRODUCT(($H$72:$H$95=$D162)*($G$72:$G$95=$C162)*(S$72:S$95))*(SUMPRODUCT(($H$15:$H$21=$H162)*(S$15:S$21)))))),(((SUMPRODUCT(($H$72:$H$95=$D162)*($G$72:$G$95=$C162)*(S$72:S$95)))-(SUMIFS(S$99:S$426,$C$99:$C$426,$C162,$D$99:$D$426,$D162,$E$99:$E$426,5)))*SUMPRODUCT(($H$9:$H$12=$E162)*(S$9:S$12)))*SUMPRODUCT(($H$24:$H$30=$H162)*(S$24:S$30))),VLOOKUP($E162&amp;$H162,$H$33:S$67,S$70,0)/SUM(S$33:S$60,IF(DAY(EOMONTH($G162,0))&lt;29,0,VLOOKUP(5&amp;TEXT(DATE(YEAR($G162),MONTH($G162),29),"ddd"),$H$33:S$67,S$70,0)),IF(DAY(EOMONTH($G162,0))&lt;30,0,VLOOKUP(5&amp;TEXT(DATE(YEAR($G162),MONTH($G162),30),"ddd"),$H$33:S$67,S$70,0)),IF(DAY(EOMONTH($G162,0))&lt;31,0,VLOOKUP(5&amp;TEXT(DATE(YEAR($G162),MONTH($G162),31),"ddd"),$H$33:S$67,S$70,0)))*SUMPRODUCT(($H$72:$H$95=$D162)*($G$72:$G$95=$C162)*(S$72:S$95))),"")</f>
        <v>55.58614778926745</v>
      </c>
      <c r="T162" s="139">
        <f>IFERROR(IF($I$69="DOW",IF($E162=5,(((SUMPRODUCT(($H$72:$H$95=$D162)*($G$72:$G$95=$C162)*(T$72:T$95))*(SUMPRODUCT(($H$15:$H$21=$H162)*(T$15:T$21)))))),(((SUMPRODUCT(($H$72:$H$95=$D162)*($G$72:$G$95=$C162)*(T$72:T$95)))-(SUMIFS(T$99:T$426,$C$99:$C$426,$C162,$D$99:$D$426,$D162,$E$99:$E$426,5)))*SUMPRODUCT(($H$9:$H$12=$E162)*(T$9:T$12)))*SUMPRODUCT(($H$24:$H$30=$H162)*(T$24:T$30))),VLOOKUP($E162&amp;$H162,$H$33:T$67,T$70,0)/SUM(T$33:T$60,IF(DAY(EOMONTH($G162,0))&lt;29,0,VLOOKUP(5&amp;TEXT(DATE(YEAR($G162),MONTH($G162),29),"ddd"),$H$33:T$67,T$70,0)),IF(DAY(EOMONTH($G162,0))&lt;30,0,VLOOKUP(5&amp;TEXT(DATE(YEAR($G162),MONTH($G162),30),"ddd"),$H$33:T$67,T$70,0)),IF(DAY(EOMONTH($G162,0))&lt;31,0,VLOOKUP(5&amp;TEXT(DATE(YEAR($G162),MONTH($G162),31),"ddd"),$H$33:T$67,T$70,0)))*SUMPRODUCT(($H$72:$H$95=$D162)*($G$72:$G$95=$C162)*(T$72:T$95))),"")</f>
        <v>108.69177163333342</v>
      </c>
      <c r="U162" s="139">
        <f>IFERROR(IF($I$69="DOW",IF($E162=5,(((SUMPRODUCT(($H$72:$H$95=$D162)*($G$72:$G$95=$C162)*(U$72:U$95))*(SUMPRODUCT(($H$15:$H$21=$H162)*(U$15:U$21)))))),(((SUMPRODUCT(($H$72:$H$95=$D162)*($G$72:$G$95=$C162)*(U$72:U$95)))-(SUMIFS(U$99:U$426,$C$99:$C$426,$C162,$D$99:$D$426,$D162,$E$99:$E$426,5)))*SUMPRODUCT(($H$9:$H$12=$E162)*(U$9:U$12)))*SUMPRODUCT(($H$24:$H$30=$H162)*(U$24:U$30))),VLOOKUP($E162&amp;$H162,$H$33:U$67,U$70,0)/SUM(U$33:U$60,IF(DAY(EOMONTH($G162,0))&lt;29,0,VLOOKUP(5&amp;TEXT(DATE(YEAR($G162),MONTH($G162),29),"ddd"),$H$33:U$67,U$70,0)),IF(DAY(EOMONTH($G162,0))&lt;30,0,VLOOKUP(5&amp;TEXT(DATE(YEAR($G162),MONTH($G162),30),"ddd"),$H$33:U$67,U$70,0)),IF(DAY(EOMONTH($G162,0))&lt;31,0,VLOOKUP(5&amp;TEXT(DATE(YEAR($G162),MONTH($G162),31),"ddd"),$H$33:U$67,U$70,0)))*SUMPRODUCT(($H$72:$H$95=$D162)*($G$72:$G$95=$C162)*(U$72:U$95))),"")</f>
        <v>0</v>
      </c>
      <c r="V162" s="139">
        <f>IFERROR(IF($I$69="DOW",IF($E162=5,(((SUMPRODUCT(($H$72:$H$95=$D162)*($G$72:$G$95=$C162)*(V$72:V$95))*(SUMPRODUCT(($H$15:$H$21=$H162)*(V$15:V$21)))))),(((SUMPRODUCT(($H$72:$H$95=$D162)*($G$72:$G$95=$C162)*(V$72:V$95)))-(SUMIFS(V$99:V$426,$C$99:$C$426,$C162,$D$99:$D$426,$D162,$E$99:$E$426,5)))*SUMPRODUCT(($H$9:$H$12=$E162)*(V$9:V$12)))*SUMPRODUCT(($H$24:$H$30=$H162)*(V$24:V$30))),VLOOKUP($E162&amp;$H162,$H$33:V$67,V$70,0)/SUM(V$33:V$60,IF(DAY(EOMONTH($G162,0))&lt;29,0,VLOOKUP(5&amp;TEXT(DATE(YEAR($G162),MONTH($G162),29),"ddd"),$H$33:V$67,V$70,0)),IF(DAY(EOMONTH($G162,0))&lt;30,0,VLOOKUP(5&amp;TEXT(DATE(YEAR($G162),MONTH($G162),30),"ddd"),$H$33:V$67,V$70,0)),IF(DAY(EOMONTH($G162,0))&lt;31,0,VLOOKUP(5&amp;TEXT(DATE(YEAR($G162),MONTH($G162),31),"ddd"),$H$33:V$67,V$70,0)))*SUMPRODUCT(($H$72:$H$95=$D162)*($G$72:$G$95=$C162)*(V$72:V$95))),"")</f>
        <v>0</v>
      </c>
      <c r="W162" s="139">
        <f>IFERROR(IF($I$69="DOW",IF($E162=5,(((SUMPRODUCT(($H$72:$H$95=$D162)*($G$72:$G$95=$C162)*(W$72:W$95))*(SUMPRODUCT(($H$15:$H$21=$H162)*(W$15:W$21)))))),(((SUMPRODUCT(($H$72:$H$95=$D162)*($G$72:$G$95=$C162)*(W$72:W$95)))-(SUMIFS(W$99:W$426,$C$99:$C$426,$C162,$D$99:$D$426,$D162,$E$99:$E$426,5)))*SUMPRODUCT(($H$9:$H$12=$E162)*(W$9:W$12)))*SUMPRODUCT(($H$24:$H$30=$H162)*(W$24:W$30))),VLOOKUP($E162&amp;$H162,$H$33:W$67,W$70,0)/SUM(W$33:W$60,IF(DAY(EOMONTH($G162,0))&lt;29,0,VLOOKUP(5&amp;TEXT(DATE(YEAR($G162),MONTH($G162),29),"ddd"),$H$33:W$67,W$70,0)),IF(DAY(EOMONTH($G162,0))&lt;30,0,VLOOKUP(5&amp;TEXT(DATE(YEAR($G162),MONTH($G162),30),"ddd"),$H$33:W$67,W$70,0)),IF(DAY(EOMONTH($G162,0))&lt;31,0,VLOOKUP(5&amp;TEXT(DATE(YEAR($G162),MONTH($G162),31),"ddd"),$H$33:W$67,W$70,0)))*SUMPRODUCT(($H$72:$H$95=$D162)*($G$72:$G$95=$C162)*(W$72:W$95))),"")</f>
        <v>115.82855779826252</v>
      </c>
      <c r="X162" s="139">
        <f>IFERROR(IF($I$69="DOW",IF($E162=5,(((SUMPRODUCT(($H$72:$H$95=$D162)*($G$72:$G$95=$C162)*(X$72:X$95))*(SUMPRODUCT(($H$15:$H$21=$H162)*(X$15:X$21)))))),(((SUMPRODUCT(($H$72:$H$95=$D162)*($G$72:$G$95=$C162)*(X$72:X$95)))-(SUMIFS(X$99:X$426,$C$99:$C$426,$C162,$D$99:$D$426,$D162,$E$99:$E$426,5)))*SUMPRODUCT(($H$9:$H$12=$E162)*(X$9:X$12)))*SUMPRODUCT(($H$24:$H$30=$H162)*(X$24:X$30))),VLOOKUP($E162&amp;$H162,$H$33:X$67,X$70,0)/SUM(X$33:X$60,IF(DAY(EOMONTH($G162,0))&lt;29,0,VLOOKUP(5&amp;TEXT(DATE(YEAR($G162),MONTH($G162),29),"ddd"),$H$33:X$67,X$70,0)),IF(DAY(EOMONTH($G162,0))&lt;30,0,VLOOKUP(5&amp;TEXT(DATE(YEAR($G162),MONTH($G162),30),"ddd"),$H$33:X$67,X$70,0)),IF(DAY(EOMONTH($G162,0))&lt;31,0,VLOOKUP(5&amp;TEXT(DATE(YEAR($G162),MONTH($G162),31),"ddd"),$H$33:X$67,X$70,0)))*SUMPRODUCT(($H$72:$H$95=$D162)*($G$72:$G$95=$C162)*(X$72:X$95))),"")</f>
        <v>80.861936573463012</v>
      </c>
      <c r="Y162" s="139" t="str">
        <f>IFERROR(IF($I$69="DOW",IF($E162=5,(((SUMPRODUCT(($H$72:$H$95=$D162)*($G$72:$G$95=$C162)*(Y$72:Y$95))*(SUMPRODUCT(($H$15:$H$21=$H162)*(Y$15:Y$21)))))),(((SUMPRODUCT(($H$72:$H$95=$D162)*($G$72:$G$95=$C162)*(Y$72:Y$95)))-(SUMIFS(Y$99:Y$426,$C$99:$C$426,$C162,$D$99:$D$426,$D162,$E$99:$E$426,5)))*SUMPRODUCT(($H$9:$H$12=$E162)*(Y$9:Y$12)))*SUMPRODUCT(($H$24:$H$30=$H162)*(Y$24:Y$30))),VLOOKUP($E162&amp;$H162,$H$33:Y$67,Y$70,0)/SUM(Y$33:Y$60,IF(DAY(EOMONTH($G162,0))&lt;29,0,VLOOKUP(5&amp;TEXT(DATE(YEAR($G162),MONTH($G162),29),"ddd"),$H$33:Y$67,Y$70,0)),IF(DAY(EOMONTH($G162,0))&lt;30,0,VLOOKUP(5&amp;TEXT(DATE(YEAR($G162),MONTH($G162),30),"ddd"),$H$33:Y$67,Y$70,0)),IF(DAY(EOMONTH($G162,0))&lt;31,0,VLOOKUP(5&amp;TEXT(DATE(YEAR($G162),MONTH($G162),31),"ddd"),$H$33:Y$67,Y$70,0)))*SUMPRODUCT(($H$72:$H$95=$D162)*($G$72:$G$95=$C162)*(Y$72:Y$95))),"")</f>
        <v/>
      </c>
      <c r="Z162" s="139" t="str">
        <f>IFERROR(IF($I$69="DOW",IF($E162=5,(((SUMPRODUCT(($H$72:$H$95=$D162)*($G$72:$G$95=$C162)*(Z$72:Z$95))*(SUMPRODUCT(($H$15:$H$21=$H162)*(Z$15:Z$21)))))),(((SUMPRODUCT(($H$72:$H$95=$D162)*($G$72:$G$95=$C162)*(Z$72:Z$95)))-(SUMIFS(Z$99:Z$426,$C$99:$C$426,$C162,$D$99:$D$426,$D162,$E$99:$E$426,5)))*SUMPRODUCT(($H$9:$H$12=$E162)*(Z$9:Z$12)))*SUMPRODUCT(($H$24:$H$30=$H162)*(Z$24:Z$30))),VLOOKUP($E162&amp;$H162,$H$33:Z$67,Z$70,0)/SUM(Z$33:Z$60,IF(DAY(EOMONTH($G162,0))&lt;29,0,VLOOKUP(5&amp;TEXT(DATE(YEAR($G162),MONTH($G162),29),"ddd"),$H$33:Z$67,Z$70,0)),IF(DAY(EOMONTH($G162,0))&lt;30,0,VLOOKUP(5&amp;TEXT(DATE(YEAR($G162),MONTH($G162),30),"ddd"),$H$33:Z$67,Z$70,0)),IF(DAY(EOMONTH($G162,0))&lt;31,0,VLOOKUP(5&amp;TEXT(DATE(YEAR($G162),MONTH($G162),31),"ddd"),$H$33:Z$67,Z$70,0)))*SUMPRODUCT(($H$72:$H$95=$D162)*($G$72:$G$95=$C162)*(Z$72:Z$95))),"")</f>
        <v/>
      </c>
      <c r="AA162" s="139" t="str">
        <f>IFERROR(IF($I$69="DOW",IF($E162=5,(((SUMPRODUCT(($H$72:$H$95=$D162)*($G$72:$G$95=$C162)*(AA$72:AA$95))*(SUMPRODUCT(($H$15:$H$21=$H162)*(AA$15:AA$21)))))),(((SUMPRODUCT(($H$72:$H$95=$D162)*($G$72:$G$95=$C162)*(AA$72:AA$95)))-(SUMIFS(AA$99:AA$426,$C$99:$C$426,$C162,$D$99:$D$426,$D162,$E$99:$E$426,5)))*SUMPRODUCT(($H$9:$H$12=$E162)*(AA$9:AA$12)))*SUMPRODUCT(($H$24:$H$30=$H162)*(AA$24:AA$30))),VLOOKUP($E162&amp;$H162,$H$33:AA$67,AA$70,0)/SUM(AA$33:AA$60,IF(DAY(EOMONTH($G162,0))&lt;29,0,VLOOKUP(5&amp;TEXT(DATE(YEAR($G162),MONTH($G162),29),"ddd"),$H$33:AA$67,AA$70,0)),IF(DAY(EOMONTH($G162,0))&lt;30,0,VLOOKUP(5&amp;TEXT(DATE(YEAR($G162),MONTH($G162),30),"ddd"),$H$33:AA$67,AA$70,0)),IF(DAY(EOMONTH($G162,0))&lt;31,0,VLOOKUP(5&amp;TEXT(DATE(YEAR($G162),MONTH($G162),31),"ddd"),$H$33:AA$67,AA$70,0)))*SUMPRODUCT(($H$72:$H$95=$D162)*($G$72:$G$95=$C162)*(AA$72:AA$95))),"")</f>
        <v/>
      </c>
      <c r="AB162" s="139" t="str">
        <f>IFERROR(IF($I$69="DOW",IF($E162=5,(((SUMPRODUCT(($H$72:$H$95=$D162)*($G$72:$G$95=$C162)*(AB$72:AB$95))*(SUMPRODUCT(($H$15:$H$21=$H162)*(AB$15:AB$21)))))),(((SUMPRODUCT(($H$72:$H$95=$D162)*($G$72:$G$95=$C162)*(AB$72:AB$95)))-(SUMIFS(AB$99:AB$426,$C$99:$C$426,$C162,$D$99:$D$426,$D162,$E$99:$E$426,5)))*SUMPRODUCT(($H$9:$H$12=$E162)*(AB$9:AB$12)))*SUMPRODUCT(($H$24:$H$30=$H162)*(AB$24:AB$30))),VLOOKUP($E162&amp;$H162,$H$33:AB$67,AB$70,0)/SUM(AB$33:AB$60,IF(DAY(EOMONTH($G162,0))&lt;29,0,VLOOKUP(5&amp;TEXT(DATE(YEAR($G162),MONTH($G162),29),"ddd"),$H$33:AB$67,AB$70,0)),IF(DAY(EOMONTH($G162,0))&lt;30,0,VLOOKUP(5&amp;TEXT(DATE(YEAR($G162),MONTH($G162),30),"ddd"),$H$33:AB$67,AB$70,0)),IF(DAY(EOMONTH($G162,0))&lt;31,0,VLOOKUP(5&amp;TEXT(DATE(YEAR($G162),MONTH($G162),31),"ddd"),$H$33:AB$67,AB$70,0)))*SUMPRODUCT(($H$72:$H$95=$D162)*($G$72:$G$95=$C162)*(AB$72:AB$95))),"")</f>
        <v/>
      </c>
      <c r="AC162" s="236"/>
      <c r="AE162" s="205"/>
      <c r="AF162" s="139"/>
      <c r="AG162" s="139"/>
      <c r="AH162" s="139"/>
      <c r="AI162" s="139"/>
      <c r="AJ162" s="139"/>
      <c r="AK162" s="139"/>
      <c r="AL162" s="139"/>
      <c r="AM162" s="139"/>
      <c r="AN162" s="139"/>
      <c r="AO162" s="139"/>
      <c r="AP162" s="139"/>
      <c r="AQ162" s="139"/>
      <c r="AR162" s="139"/>
      <c r="AS162" s="139"/>
      <c r="AT162" s="139"/>
      <c r="AU162" s="139"/>
      <c r="AV162" s="139"/>
      <c r="AW162" s="139"/>
      <c r="AX162" s="139"/>
      <c r="AY162" s="236"/>
      <c r="BA162" s="209">
        <f t="shared" si="76"/>
        <v>165.37187467648519</v>
      </c>
      <c r="BB162" s="180">
        <f t="shared" si="77"/>
        <v>237.34387445568777</v>
      </c>
      <c r="BC162" s="180">
        <f t="shared" si="78"/>
        <v>129.45651334538806</v>
      </c>
      <c r="BD162" s="180">
        <f t="shared" si="79"/>
        <v>23.257708622170913</v>
      </c>
      <c r="BE162" s="180">
        <f t="shared" si="80"/>
        <v>339.47519243106018</v>
      </c>
      <c r="BF162" s="180">
        <f t="shared" si="81"/>
        <v>0</v>
      </c>
      <c r="BG162" s="180">
        <f t="shared" si="82"/>
        <v>0</v>
      </c>
      <c r="BH162" s="180">
        <f t="shared" si="83"/>
        <v>2204.1674067148965</v>
      </c>
      <c r="BI162" s="180">
        <f t="shared" si="31"/>
        <v>1966.7906366945192</v>
      </c>
      <c r="BJ162" s="180">
        <f t="shared" si="67"/>
        <v>0</v>
      </c>
      <c r="BK162" s="180">
        <f t="shared" si="32"/>
        <v>55.58614778926745</v>
      </c>
      <c r="BL162" s="180">
        <f t="shared" si="33"/>
        <v>108.69177163333342</v>
      </c>
      <c r="BM162" s="180">
        <f t="shared" si="34"/>
        <v>0</v>
      </c>
      <c r="BN162" s="180">
        <f t="shared" si="35"/>
        <v>0</v>
      </c>
      <c r="BO162" s="180">
        <f t="shared" si="36"/>
        <v>115.82855779826252</v>
      </c>
      <c r="BP162" s="180">
        <f t="shared" si="37"/>
        <v>80.861936573463012</v>
      </c>
      <c r="BQ162" s="180">
        <f t="shared" si="38"/>
        <v>0</v>
      </c>
      <c r="BR162" s="180">
        <f t="shared" si="39"/>
        <v>0</v>
      </c>
      <c r="BS162" s="180">
        <f t="shared" si="40"/>
        <v>0</v>
      </c>
      <c r="BT162" s="180">
        <f t="shared" si="41"/>
        <v>0</v>
      </c>
      <c r="BV162" s="214">
        <f t="shared" si="68"/>
        <v>42707</v>
      </c>
      <c r="BW162" s="175" t="str">
        <f t="shared" si="69"/>
        <v>Dec</v>
      </c>
      <c r="BX162" s="175">
        <f t="shared" si="70"/>
        <v>2016</v>
      </c>
      <c r="BY162" s="176">
        <f t="shared" si="84"/>
        <v>165.37187467648519</v>
      </c>
      <c r="BZ162" s="176">
        <f t="shared" si="85"/>
        <v>237.34387445568771</v>
      </c>
      <c r="CA162" s="176">
        <f t="shared" si="86"/>
        <v>129.456513345388</v>
      </c>
      <c r="CB162" s="176">
        <f t="shared" si="87"/>
        <v>23.25770862217091</v>
      </c>
      <c r="CC162" s="176">
        <f t="shared" si="88"/>
        <v>339.47519243106024</v>
      </c>
      <c r="CD162" s="176">
        <f t="shared" si="89"/>
        <v>0</v>
      </c>
      <c r="CE162" s="176">
        <f t="shared" si="90"/>
        <v>0</v>
      </c>
      <c r="CF162" s="176">
        <f t="shared" si="91"/>
        <v>2204.1674067148965</v>
      </c>
      <c r="CG162" s="176">
        <f t="shared" si="92"/>
        <v>1966.7906366945192</v>
      </c>
      <c r="CH162" s="176">
        <f t="shared" si="93"/>
        <v>0</v>
      </c>
      <c r="CI162" s="176">
        <f t="shared" si="94"/>
        <v>55.586147789267457</v>
      </c>
      <c r="CJ162" s="176">
        <f t="shared" si="95"/>
        <v>108.6917716333334</v>
      </c>
      <c r="CK162" s="176">
        <f t="shared" si="96"/>
        <v>0</v>
      </c>
      <c r="CL162" s="176">
        <f t="shared" si="97"/>
        <v>0</v>
      </c>
      <c r="CM162" s="176">
        <f t="shared" si="98"/>
        <v>115.82855779826252</v>
      </c>
      <c r="CN162" s="176">
        <f t="shared" si="99"/>
        <v>80.861936573463026</v>
      </c>
      <c r="CO162" s="176">
        <f t="shared" si="100"/>
        <v>0</v>
      </c>
      <c r="CP162" s="176">
        <f t="shared" si="101"/>
        <v>0</v>
      </c>
      <c r="CQ162" s="176">
        <f t="shared" si="102"/>
        <v>0</v>
      </c>
      <c r="CR162" s="215">
        <f t="shared" si="103"/>
        <v>0</v>
      </c>
    </row>
    <row r="163" spans="2:96" outlineLevel="1" x14ac:dyDescent="0.25">
      <c r="B163" s="197">
        <f t="shared" si="62"/>
        <v>42708</v>
      </c>
      <c r="C163" s="108">
        <f t="shared" si="104"/>
        <v>2016</v>
      </c>
      <c r="D163" s="109" t="str">
        <f t="shared" si="105"/>
        <v>Dec</v>
      </c>
      <c r="E163" s="109">
        <f t="shared" si="106"/>
        <v>1</v>
      </c>
      <c r="F163" s="109">
        <f t="shared" si="65"/>
        <v>50</v>
      </c>
      <c r="G163" s="110">
        <f t="shared" si="71"/>
        <v>42708</v>
      </c>
      <c r="H163" s="109" t="str">
        <f t="shared" si="107"/>
        <v>Sun</v>
      </c>
      <c r="I163" s="139">
        <f>IFERROR(IF($I$69="DOW",IF($E163=5,(((SUMPRODUCT(($H$72:$H$95=$D163)*($G$72:$G$95=$C163)*(I$72:I$95))*(SUMPRODUCT(($H$15:$H$21=$H163)*(I$15:I$21)))))),(((SUMPRODUCT(($H$72:$H$95=$D163)*($G$72:$G$95=$C163)*(I$72:I$95)))-(SUMIFS(I$99:I$426,$C$99:$C$426,$C163,$D$99:$D$426,$D163,$E$99:$E$426,5)))*SUMPRODUCT(($H$9:$H$12=$E163)*(I$9:I$12)))*SUMPRODUCT(($H$24:$H$30=$H163)*(I$24:I$30))),VLOOKUP($E163&amp;$H163,$H$33:I$67,I$70,0)/SUM(I$33:I$60,IF(DAY(EOMONTH($G163,0))&lt;29,0,VLOOKUP(5&amp;TEXT(DATE(YEAR($G163),MONTH($G163),29),"ddd"),$H$33:I$67,I$70,0)),IF(DAY(EOMONTH($G163,0))&lt;30,0,VLOOKUP(5&amp;TEXT(DATE(YEAR($G163),MONTH($G163),30),"ddd"),$H$33:I$67,I$70,0)),IF(DAY(EOMONTH($G163,0))&lt;31,0,VLOOKUP(5&amp;TEXT(DATE(YEAR($G163),MONTH($G163),31),"ddd"),$H$33:I$67,I$70,0)))*SUMPRODUCT(($H$72:$H$95=$D163)*($G$72:$G$95=$C163)*(I$72:I$95))),"")</f>
        <v>165.5954674757669</v>
      </c>
      <c r="J163" s="139">
        <f>IFERROR(IF($I$69="DOW",IF($E163=5,(((SUMPRODUCT(($H$72:$H$95=$D163)*($G$72:$G$95=$C163)*(J$72:J$95))*(SUMPRODUCT(($H$15:$H$21=$H163)*(J$15:J$21)))))),(((SUMPRODUCT(($H$72:$H$95=$D163)*($G$72:$G$95=$C163)*(J$72:J$95)))-(SUMIFS(J$99:J$426,$C$99:$C$426,$C163,$D$99:$D$426,$D163,$E$99:$E$426,5)))*SUMPRODUCT(($H$9:$H$12=$E163)*(J$9:J$12)))*SUMPRODUCT(($H$24:$H$30=$H163)*(J$24:J$30))),VLOOKUP($E163&amp;$H163,$H$33:J$67,J$70,0)/SUM(J$33:J$60,IF(DAY(EOMONTH($G163,0))&lt;29,0,VLOOKUP(5&amp;TEXT(DATE(YEAR($G163),MONTH($G163),29),"ddd"),$H$33:J$67,J$70,0)),IF(DAY(EOMONTH($G163,0))&lt;30,0,VLOOKUP(5&amp;TEXT(DATE(YEAR($G163),MONTH($G163),30),"ddd"),$H$33:J$67,J$70,0)),IF(DAY(EOMONTH($G163,0))&lt;31,0,VLOOKUP(5&amp;TEXT(DATE(YEAR($G163),MONTH($G163),31),"ddd"),$H$33:J$67,J$70,0)))*SUMPRODUCT(($H$72:$H$95=$D163)*($G$72:$G$95=$C163)*(J$72:J$95))),"")</f>
        <v>171.17170034944257</v>
      </c>
      <c r="K163" s="139">
        <f>IFERROR(IF($I$69="DOW",IF($E163=5,(((SUMPRODUCT(($H$72:$H$95=$D163)*($G$72:$G$95=$C163)*(K$72:K$95))*(SUMPRODUCT(($H$15:$H$21=$H163)*(K$15:K$21)))))),(((SUMPRODUCT(($H$72:$H$95=$D163)*($G$72:$G$95=$C163)*(K$72:K$95)))-(SUMIFS(K$99:K$426,$C$99:$C$426,$C163,$D$99:$D$426,$D163,$E$99:$E$426,5)))*SUMPRODUCT(($H$9:$H$12=$E163)*(K$9:K$12)))*SUMPRODUCT(($H$24:$H$30=$H163)*(K$24:K$30))),VLOOKUP($E163&amp;$H163,$H$33:K$67,K$70,0)/SUM(K$33:K$60,IF(DAY(EOMONTH($G163,0))&lt;29,0,VLOOKUP(5&amp;TEXT(DATE(YEAR($G163),MONTH($G163),29),"ddd"),$H$33:K$67,K$70,0)),IF(DAY(EOMONTH($G163,0))&lt;30,0,VLOOKUP(5&amp;TEXT(DATE(YEAR($G163),MONTH($G163),30),"ddd"),$H$33:K$67,K$70,0)),IF(DAY(EOMONTH($G163,0))&lt;31,0,VLOOKUP(5&amp;TEXT(DATE(YEAR($G163),MONTH($G163),31),"ddd"),$H$33:K$67,K$70,0)))*SUMPRODUCT(($H$72:$H$95=$D163)*($G$72:$G$95=$C163)*(K$72:K$95))),"")</f>
        <v>153.15679664025268</v>
      </c>
      <c r="L163" s="139">
        <f>IFERROR(IF($I$69="DOW",IF($E163=5,(((SUMPRODUCT(($H$72:$H$95=$D163)*($G$72:$G$95=$C163)*(L$72:L$95))*(SUMPRODUCT(($H$15:$H$21=$H163)*(L$15:L$21)))))),(((SUMPRODUCT(($H$72:$H$95=$D163)*($G$72:$G$95=$C163)*(L$72:L$95)))-(SUMIFS(L$99:L$426,$C$99:$C$426,$C163,$D$99:$D$426,$D163,$E$99:$E$426,5)))*SUMPRODUCT(($H$9:$H$12=$E163)*(L$9:L$12)))*SUMPRODUCT(($H$24:$H$30=$H163)*(L$24:L$30))),VLOOKUP($E163&amp;$H163,$H$33:L$67,L$70,0)/SUM(L$33:L$60,IF(DAY(EOMONTH($G163,0))&lt;29,0,VLOOKUP(5&amp;TEXT(DATE(YEAR($G163),MONTH($G163),29),"ddd"),$H$33:L$67,L$70,0)),IF(DAY(EOMONTH($G163,0))&lt;30,0,VLOOKUP(5&amp;TEXT(DATE(YEAR($G163),MONTH($G163),30),"ddd"),$H$33:L$67,L$70,0)),IF(DAY(EOMONTH($G163,0))&lt;31,0,VLOOKUP(5&amp;TEXT(DATE(YEAR($G163),MONTH($G163),31),"ddd"),$H$33:L$67,L$70,0)))*SUMPRODUCT(($H$72:$H$95=$D163)*($G$72:$G$95=$C163)*(L$72:L$95))),"")</f>
        <v>26.1108725197167</v>
      </c>
      <c r="M163" s="139">
        <f>IFERROR(IF($I$69="DOW",IF($E163=5,(((SUMPRODUCT(($H$72:$H$95=$D163)*($G$72:$G$95=$C163)*(M$72:M$95))*(SUMPRODUCT(($H$15:$H$21=$H163)*(M$15:M$21)))))),(((SUMPRODUCT(($H$72:$H$95=$D163)*($G$72:$G$95=$C163)*(M$72:M$95)))-(SUMIFS(M$99:M$426,$C$99:$C$426,$C163,$D$99:$D$426,$D163,$E$99:$E$426,5)))*SUMPRODUCT(($H$9:$H$12=$E163)*(M$9:M$12)))*SUMPRODUCT(($H$24:$H$30=$H163)*(M$24:M$30))),VLOOKUP($E163&amp;$H163,$H$33:M$67,M$70,0)/SUM(M$33:M$60,IF(DAY(EOMONTH($G163,0))&lt;29,0,VLOOKUP(5&amp;TEXT(DATE(YEAR($G163),MONTH($G163),29),"ddd"),$H$33:M$67,M$70,0)),IF(DAY(EOMONTH($G163,0))&lt;30,0,VLOOKUP(5&amp;TEXT(DATE(YEAR($G163),MONTH($G163),30),"ddd"),$H$33:M$67,M$70,0)),IF(DAY(EOMONTH($G163,0))&lt;31,0,VLOOKUP(5&amp;TEXT(DATE(YEAR($G163),MONTH($G163),31),"ddd"),$H$33:M$67,M$70,0)))*SUMPRODUCT(($H$72:$H$95=$D163)*($G$72:$G$95=$C163)*(M$72:M$95))),"")</f>
        <v>288.3393218869561</v>
      </c>
      <c r="N163" s="139">
        <f>IFERROR(IF($I$69="DOW",IF($E163=5,(((SUMPRODUCT(($H$72:$H$95=$D163)*($G$72:$G$95=$C163)*(N$72:N$95))*(SUMPRODUCT(($H$15:$H$21=$H163)*(N$15:N$21)))))),(((SUMPRODUCT(($H$72:$H$95=$D163)*($G$72:$G$95=$C163)*(N$72:N$95)))-(SUMIFS(N$99:N$426,$C$99:$C$426,$C163,$D$99:$D$426,$D163,$E$99:$E$426,5)))*SUMPRODUCT(($H$9:$H$12=$E163)*(N$9:N$12)))*SUMPRODUCT(($H$24:$H$30=$H163)*(N$24:N$30))),VLOOKUP($E163&amp;$H163,$H$33:N$67,N$70,0)/SUM(N$33:N$60,IF(DAY(EOMONTH($G163,0))&lt;29,0,VLOOKUP(5&amp;TEXT(DATE(YEAR($G163),MONTH($G163),29),"ddd"),$H$33:N$67,N$70,0)),IF(DAY(EOMONTH($G163,0))&lt;30,0,VLOOKUP(5&amp;TEXT(DATE(YEAR($G163),MONTH($G163),30),"ddd"),$H$33:N$67,N$70,0)),IF(DAY(EOMONTH($G163,0))&lt;31,0,VLOOKUP(5&amp;TEXT(DATE(YEAR($G163),MONTH($G163),31),"ddd"),$H$33:N$67,N$70,0)))*SUMPRODUCT(($H$72:$H$95=$D163)*($G$72:$G$95=$C163)*(N$72:N$95))),"")</f>
        <v>0</v>
      </c>
      <c r="O163" s="139">
        <f>IFERROR(IF($I$69="DOW",IF($E163=5,(((SUMPRODUCT(($H$72:$H$95=$D163)*($G$72:$G$95=$C163)*(O$72:O$95))*(SUMPRODUCT(($H$15:$H$21=$H163)*(O$15:O$21)))))),(((SUMPRODUCT(($H$72:$H$95=$D163)*($G$72:$G$95=$C163)*(O$72:O$95)))-(SUMIFS(O$99:O$426,$C$99:$C$426,$C163,$D$99:$D$426,$D163,$E$99:$E$426,5)))*SUMPRODUCT(($H$9:$H$12=$E163)*(O$9:O$12)))*SUMPRODUCT(($H$24:$H$30=$H163)*(O$24:O$30))),VLOOKUP($E163&amp;$H163,$H$33:O$67,O$70,0)/SUM(O$33:O$60,IF(DAY(EOMONTH($G163,0))&lt;29,0,VLOOKUP(5&amp;TEXT(DATE(YEAR($G163),MONTH($G163),29),"ddd"),$H$33:O$67,O$70,0)),IF(DAY(EOMONTH($G163,0))&lt;30,0,VLOOKUP(5&amp;TEXT(DATE(YEAR($G163),MONTH($G163),30),"ddd"),$H$33:O$67,O$70,0)),IF(DAY(EOMONTH($G163,0))&lt;31,0,VLOOKUP(5&amp;TEXT(DATE(YEAR($G163),MONTH($G163),31),"ddd"),$H$33:O$67,O$70,0)))*SUMPRODUCT(($H$72:$H$95=$D163)*($G$72:$G$95=$C163)*(O$72:O$95))),"")</f>
        <v>0</v>
      </c>
      <c r="P163" s="139">
        <f>IFERROR(IF($I$69="DOW",IF($E163=5,(((SUMPRODUCT(($H$72:$H$95=$D163)*($G$72:$G$95=$C163)*(P$72:P$95))*(SUMPRODUCT(($H$15:$H$21=$H163)*(P$15:P$21)))))),(((SUMPRODUCT(($H$72:$H$95=$D163)*($G$72:$G$95=$C163)*(P$72:P$95)))-(SUMIFS(P$99:P$426,$C$99:$C$426,$C163,$D$99:$D$426,$D163,$E$99:$E$426,5)))*SUMPRODUCT(($H$9:$H$12=$E163)*(P$9:P$12)))*SUMPRODUCT(($H$24:$H$30=$H163)*(P$24:P$30))),VLOOKUP($E163&amp;$H163,$H$33:P$67,P$70,0)/SUM(P$33:P$60,IF(DAY(EOMONTH($G163,0))&lt;29,0,VLOOKUP(5&amp;TEXT(DATE(YEAR($G163),MONTH($G163),29),"ddd"),$H$33:P$67,P$70,0)),IF(DAY(EOMONTH($G163,0))&lt;30,0,VLOOKUP(5&amp;TEXT(DATE(YEAR($G163),MONTH($G163),30),"ddd"),$H$33:P$67,P$70,0)),IF(DAY(EOMONTH($G163,0))&lt;31,0,VLOOKUP(5&amp;TEXT(DATE(YEAR($G163),MONTH($G163),31),"ddd"),$H$33:P$67,P$70,0)))*SUMPRODUCT(($H$72:$H$95=$D163)*($G$72:$G$95=$C163)*(P$72:P$95))),"")</f>
        <v>1762.4578556253064</v>
      </c>
      <c r="Q163" s="139">
        <f>IFERROR(IF($I$69="DOW",IF($E163=5,(((SUMPRODUCT(($H$72:$H$95=$D163)*($G$72:$G$95=$C163)*(Q$72:Q$95))*(SUMPRODUCT(($H$15:$H$21=$H163)*(Q$15:Q$21)))))),(((SUMPRODUCT(($H$72:$H$95=$D163)*($G$72:$G$95=$C163)*(Q$72:Q$95)))-(SUMIFS(Q$99:Q$426,$C$99:$C$426,$C163,$D$99:$D$426,$D163,$E$99:$E$426,5)))*SUMPRODUCT(($H$9:$H$12=$E163)*(Q$9:Q$12)))*SUMPRODUCT(($H$24:$H$30=$H163)*(Q$24:Q$30))),VLOOKUP($E163&amp;$H163,$H$33:Q$67,Q$70,0)/SUM(Q$33:Q$60,IF(DAY(EOMONTH($G163,0))&lt;29,0,VLOOKUP(5&amp;TEXT(DATE(YEAR($G163),MONTH($G163),29),"ddd"),$H$33:Q$67,Q$70,0)),IF(DAY(EOMONTH($G163,0))&lt;30,0,VLOOKUP(5&amp;TEXT(DATE(YEAR($G163),MONTH($G163),30),"ddd"),$H$33:Q$67,Q$70,0)),IF(DAY(EOMONTH($G163,0))&lt;31,0,VLOOKUP(5&amp;TEXT(DATE(YEAR($G163),MONTH($G163),31),"ddd"),$H$33:Q$67,Q$70,0)))*SUMPRODUCT(($H$72:$H$95=$D163)*($G$72:$G$95=$C163)*(Q$72:Q$95))),"")</f>
        <v>1681.4452596841206</v>
      </c>
      <c r="R163" s="139">
        <f>IFERROR(IF($I$69="DOW",IF($E163=5,(((SUMPRODUCT(($H$72:$H$95=$D163)*($G$72:$G$95=$C163)*(R$72:R$95))*(SUMPRODUCT(($H$15:$H$21=$H163)*(R$15:R$21)))))),(((SUMPRODUCT(($H$72:$H$95=$D163)*($G$72:$G$95=$C163)*(R$72:R$95)))-(SUMIFS(R$99:R$426,$C$99:$C$426,$C163,$D$99:$D$426,$D163,$E$99:$E$426,5)))*SUMPRODUCT(($H$9:$H$12=$E163)*(R$9:R$12)))*SUMPRODUCT(($H$24:$H$30=$H163)*(R$24:R$30))),VLOOKUP($E163&amp;$H163,$H$33:R$67,R$70,0)/SUM(R$33:R$60,IF(DAY(EOMONTH($G163,0))&lt;29,0,VLOOKUP(5&amp;TEXT(DATE(YEAR($G163),MONTH($G163),29),"ddd"),$H$33:R$67,R$70,0)),IF(DAY(EOMONTH($G163,0))&lt;30,0,VLOOKUP(5&amp;TEXT(DATE(YEAR($G163),MONTH($G163),30),"ddd"),$H$33:R$67,R$70,0)),IF(DAY(EOMONTH($G163,0))&lt;31,0,VLOOKUP(5&amp;TEXT(DATE(YEAR($G163),MONTH($G163),31),"ddd"),$H$33:R$67,R$70,0)))*SUMPRODUCT(($H$72:$H$95=$D163)*($G$72:$G$95=$C163)*(R$72:R$95))),"")</f>
        <v>0</v>
      </c>
      <c r="S163" s="139">
        <f>IFERROR(IF($I$69="DOW",IF($E163=5,(((SUMPRODUCT(($H$72:$H$95=$D163)*($G$72:$G$95=$C163)*(S$72:S$95))*(SUMPRODUCT(($H$15:$H$21=$H163)*(S$15:S$21)))))),(((SUMPRODUCT(($H$72:$H$95=$D163)*($G$72:$G$95=$C163)*(S$72:S$95)))-(SUMIFS(S$99:S$426,$C$99:$C$426,$C163,$D$99:$D$426,$D163,$E$99:$E$426,5)))*SUMPRODUCT(($H$9:$H$12=$E163)*(S$9:S$12)))*SUMPRODUCT(($H$24:$H$30=$H163)*(S$24:S$30))),VLOOKUP($E163&amp;$H163,$H$33:S$67,S$70,0)/SUM(S$33:S$60,IF(DAY(EOMONTH($G163,0))&lt;29,0,VLOOKUP(5&amp;TEXT(DATE(YEAR($G163),MONTH($G163),29),"ddd"),$H$33:S$67,S$70,0)),IF(DAY(EOMONTH($G163,0))&lt;30,0,VLOOKUP(5&amp;TEXT(DATE(YEAR($G163),MONTH($G163),30),"ddd"),$H$33:S$67,S$70,0)),IF(DAY(EOMONTH($G163,0))&lt;31,0,VLOOKUP(5&amp;TEXT(DATE(YEAR($G163),MONTH($G163),31),"ddd"),$H$33:S$67,S$70,0)))*SUMPRODUCT(($H$72:$H$95=$D163)*($G$72:$G$95=$C163)*(S$72:S$95))),"")</f>
        <v>51.651310601850227</v>
      </c>
      <c r="T163" s="139">
        <f>IFERROR(IF($I$69="DOW",IF($E163=5,(((SUMPRODUCT(($H$72:$H$95=$D163)*($G$72:$G$95=$C163)*(T$72:T$95))*(SUMPRODUCT(($H$15:$H$21=$H163)*(T$15:T$21)))))),(((SUMPRODUCT(($H$72:$H$95=$D163)*($G$72:$G$95=$C163)*(T$72:T$95)))-(SUMIFS(T$99:T$426,$C$99:$C$426,$C163,$D$99:$D$426,$D163,$E$99:$E$426,5)))*SUMPRODUCT(($H$9:$H$12=$E163)*(T$9:T$12)))*SUMPRODUCT(($H$24:$H$30=$H163)*(T$24:T$30))),VLOOKUP($E163&amp;$H163,$H$33:T$67,T$70,0)/SUM(T$33:T$60,IF(DAY(EOMONTH($G163,0))&lt;29,0,VLOOKUP(5&amp;TEXT(DATE(YEAR($G163),MONTH($G163),29),"ddd"),$H$33:T$67,T$70,0)),IF(DAY(EOMONTH($G163,0))&lt;30,0,VLOOKUP(5&amp;TEXT(DATE(YEAR($G163),MONTH($G163),30),"ddd"),$H$33:T$67,T$70,0)),IF(DAY(EOMONTH($G163,0))&lt;31,0,VLOOKUP(5&amp;TEXT(DATE(YEAR($G163),MONTH($G163),31),"ddd"),$H$33:T$67,T$70,0)))*SUMPRODUCT(($H$72:$H$95=$D163)*($G$72:$G$95=$C163)*(T$72:T$95))),"")</f>
        <v>86.019782353070141</v>
      </c>
      <c r="U163" s="139">
        <f>IFERROR(IF($I$69="DOW",IF($E163=5,(((SUMPRODUCT(($H$72:$H$95=$D163)*($G$72:$G$95=$C163)*(U$72:U$95))*(SUMPRODUCT(($H$15:$H$21=$H163)*(U$15:U$21)))))),(((SUMPRODUCT(($H$72:$H$95=$D163)*($G$72:$G$95=$C163)*(U$72:U$95)))-(SUMIFS(U$99:U$426,$C$99:$C$426,$C163,$D$99:$D$426,$D163,$E$99:$E$426,5)))*SUMPRODUCT(($H$9:$H$12=$E163)*(U$9:U$12)))*SUMPRODUCT(($H$24:$H$30=$H163)*(U$24:U$30))),VLOOKUP($E163&amp;$H163,$H$33:U$67,U$70,0)/SUM(U$33:U$60,IF(DAY(EOMONTH($G163,0))&lt;29,0,VLOOKUP(5&amp;TEXT(DATE(YEAR($G163),MONTH($G163),29),"ddd"),$H$33:U$67,U$70,0)),IF(DAY(EOMONTH($G163,0))&lt;30,0,VLOOKUP(5&amp;TEXT(DATE(YEAR($G163),MONTH($G163),30),"ddd"),$H$33:U$67,U$70,0)),IF(DAY(EOMONTH($G163,0))&lt;31,0,VLOOKUP(5&amp;TEXT(DATE(YEAR($G163),MONTH($G163),31),"ddd"),$H$33:U$67,U$70,0)))*SUMPRODUCT(($H$72:$H$95=$D163)*($G$72:$G$95=$C163)*(U$72:U$95))),"")</f>
        <v>0</v>
      </c>
      <c r="V163" s="139">
        <f>IFERROR(IF($I$69="DOW",IF($E163=5,(((SUMPRODUCT(($H$72:$H$95=$D163)*($G$72:$G$95=$C163)*(V$72:V$95))*(SUMPRODUCT(($H$15:$H$21=$H163)*(V$15:V$21)))))),(((SUMPRODUCT(($H$72:$H$95=$D163)*($G$72:$G$95=$C163)*(V$72:V$95)))-(SUMIFS(V$99:V$426,$C$99:$C$426,$C163,$D$99:$D$426,$D163,$E$99:$E$426,5)))*SUMPRODUCT(($H$9:$H$12=$E163)*(V$9:V$12)))*SUMPRODUCT(($H$24:$H$30=$H163)*(V$24:V$30))),VLOOKUP($E163&amp;$H163,$H$33:V$67,V$70,0)/SUM(V$33:V$60,IF(DAY(EOMONTH($G163,0))&lt;29,0,VLOOKUP(5&amp;TEXT(DATE(YEAR($G163),MONTH($G163),29),"ddd"),$H$33:V$67,V$70,0)),IF(DAY(EOMONTH($G163,0))&lt;30,0,VLOOKUP(5&amp;TEXT(DATE(YEAR($G163),MONTH($G163),30),"ddd"),$H$33:V$67,V$70,0)),IF(DAY(EOMONTH($G163,0))&lt;31,0,VLOOKUP(5&amp;TEXT(DATE(YEAR($G163),MONTH($G163),31),"ddd"),$H$33:V$67,V$70,0)))*SUMPRODUCT(($H$72:$H$95=$D163)*($G$72:$G$95=$C163)*(V$72:V$95))),"")</f>
        <v>0</v>
      </c>
      <c r="W163" s="139">
        <f>IFERROR(IF($I$69="DOW",IF($E163=5,(((SUMPRODUCT(($H$72:$H$95=$D163)*($G$72:$G$95=$C163)*(W$72:W$95))*(SUMPRODUCT(($H$15:$H$21=$H163)*(W$15:W$21)))))),(((SUMPRODUCT(($H$72:$H$95=$D163)*($G$72:$G$95=$C163)*(W$72:W$95)))-(SUMIFS(W$99:W$426,$C$99:$C$426,$C163,$D$99:$D$426,$D163,$E$99:$E$426,5)))*SUMPRODUCT(($H$9:$H$12=$E163)*(W$9:W$12)))*SUMPRODUCT(($H$24:$H$30=$H163)*(W$24:W$30))),VLOOKUP($E163&amp;$H163,$H$33:W$67,W$70,0)/SUM(W$33:W$60,IF(DAY(EOMONTH($G163,0))&lt;29,0,VLOOKUP(5&amp;TEXT(DATE(YEAR($G163),MONTH($G163),29),"ddd"),$H$33:W$67,W$70,0)),IF(DAY(EOMONTH($G163,0))&lt;30,0,VLOOKUP(5&amp;TEXT(DATE(YEAR($G163),MONTH($G163),30),"ddd"),$H$33:W$67,W$70,0)),IF(DAY(EOMONTH($G163,0))&lt;31,0,VLOOKUP(5&amp;TEXT(DATE(YEAR($G163),MONTH($G163),31),"ddd"),$H$33:W$67,W$70,0)))*SUMPRODUCT(($H$72:$H$95=$D163)*($G$72:$G$95=$C163)*(W$72:W$95))),"")</f>
        <v>119.69743182768784</v>
      </c>
      <c r="X163" s="139">
        <f>IFERROR(IF($I$69="DOW",IF($E163=5,(((SUMPRODUCT(($H$72:$H$95=$D163)*($G$72:$G$95=$C163)*(X$72:X$95))*(SUMPRODUCT(($H$15:$H$21=$H163)*(X$15:X$21)))))),(((SUMPRODUCT(($H$72:$H$95=$D163)*($G$72:$G$95=$C163)*(X$72:X$95)))-(SUMIFS(X$99:X$426,$C$99:$C$426,$C163,$D$99:$D$426,$D163,$E$99:$E$426,5)))*SUMPRODUCT(($H$9:$H$12=$E163)*(X$9:X$12)))*SUMPRODUCT(($H$24:$H$30=$H163)*(X$24:X$30))),VLOOKUP($E163&amp;$H163,$H$33:X$67,X$70,0)/SUM(X$33:X$60,IF(DAY(EOMONTH($G163,0))&lt;29,0,VLOOKUP(5&amp;TEXT(DATE(YEAR($G163),MONTH($G163),29),"ddd"),$H$33:X$67,X$70,0)),IF(DAY(EOMONTH($G163,0))&lt;30,0,VLOOKUP(5&amp;TEXT(DATE(YEAR($G163),MONTH($G163),30),"ddd"),$H$33:X$67,X$70,0)),IF(DAY(EOMONTH($G163,0))&lt;31,0,VLOOKUP(5&amp;TEXT(DATE(YEAR($G163),MONTH($G163),31),"ddd"),$H$33:X$67,X$70,0)))*SUMPRODUCT(($H$72:$H$95=$D163)*($G$72:$G$95=$C163)*(X$72:X$95))),"")</f>
        <v>69.513639087657253</v>
      </c>
      <c r="Y163" s="139" t="str">
        <f>IFERROR(IF($I$69="DOW",IF($E163=5,(((SUMPRODUCT(($H$72:$H$95=$D163)*($G$72:$G$95=$C163)*(Y$72:Y$95))*(SUMPRODUCT(($H$15:$H$21=$H163)*(Y$15:Y$21)))))),(((SUMPRODUCT(($H$72:$H$95=$D163)*($G$72:$G$95=$C163)*(Y$72:Y$95)))-(SUMIFS(Y$99:Y$426,$C$99:$C$426,$C163,$D$99:$D$426,$D163,$E$99:$E$426,5)))*SUMPRODUCT(($H$9:$H$12=$E163)*(Y$9:Y$12)))*SUMPRODUCT(($H$24:$H$30=$H163)*(Y$24:Y$30))),VLOOKUP($E163&amp;$H163,$H$33:Y$67,Y$70,0)/SUM(Y$33:Y$60,IF(DAY(EOMONTH($G163,0))&lt;29,0,VLOOKUP(5&amp;TEXT(DATE(YEAR($G163),MONTH($G163),29),"ddd"),$H$33:Y$67,Y$70,0)),IF(DAY(EOMONTH($G163,0))&lt;30,0,VLOOKUP(5&amp;TEXT(DATE(YEAR($G163),MONTH($G163),30),"ddd"),$H$33:Y$67,Y$70,0)),IF(DAY(EOMONTH($G163,0))&lt;31,0,VLOOKUP(5&amp;TEXT(DATE(YEAR($G163),MONTH($G163),31),"ddd"),$H$33:Y$67,Y$70,0)))*SUMPRODUCT(($H$72:$H$95=$D163)*($G$72:$G$95=$C163)*(Y$72:Y$95))),"")</f>
        <v/>
      </c>
      <c r="Z163" s="139" t="str">
        <f>IFERROR(IF($I$69="DOW",IF($E163=5,(((SUMPRODUCT(($H$72:$H$95=$D163)*($G$72:$G$95=$C163)*(Z$72:Z$95))*(SUMPRODUCT(($H$15:$H$21=$H163)*(Z$15:Z$21)))))),(((SUMPRODUCT(($H$72:$H$95=$D163)*($G$72:$G$95=$C163)*(Z$72:Z$95)))-(SUMIFS(Z$99:Z$426,$C$99:$C$426,$C163,$D$99:$D$426,$D163,$E$99:$E$426,5)))*SUMPRODUCT(($H$9:$H$12=$E163)*(Z$9:Z$12)))*SUMPRODUCT(($H$24:$H$30=$H163)*(Z$24:Z$30))),VLOOKUP($E163&amp;$H163,$H$33:Z$67,Z$70,0)/SUM(Z$33:Z$60,IF(DAY(EOMONTH($G163,0))&lt;29,0,VLOOKUP(5&amp;TEXT(DATE(YEAR($G163),MONTH($G163),29),"ddd"),$H$33:Z$67,Z$70,0)),IF(DAY(EOMONTH($G163,0))&lt;30,0,VLOOKUP(5&amp;TEXT(DATE(YEAR($G163),MONTH($G163),30),"ddd"),$H$33:Z$67,Z$70,0)),IF(DAY(EOMONTH($G163,0))&lt;31,0,VLOOKUP(5&amp;TEXT(DATE(YEAR($G163),MONTH($G163),31),"ddd"),$H$33:Z$67,Z$70,0)))*SUMPRODUCT(($H$72:$H$95=$D163)*($G$72:$G$95=$C163)*(Z$72:Z$95))),"")</f>
        <v/>
      </c>
      <c r="AA163" s="139" t="str">
        <f>IFERROR(IF($I$69="DOW",IF($E163=5,(((SUMPRODUCT(($H$72:$H$95=$D163)*($G$72:$G$95=$C163)*(AA$72:AA$95))*(SUMPRODUCT(($H$15:$H$21=$H163)*(AA$15:AA$21)))))),(((SUMPRODUCT(($H$72:$H$95=$D163)*($G$72:$G$95=$C163)*(AA$72:AA$95)))-(SUMIFS(AA$99:AA$426,$C$99:$C$426,$C163,$D$99:$D$426,$D163,$E$99:$E$426,5)))*SUMPRODUCT(($H$9:$H$12=$E163)*(AA$9:AA$12)))*SUMPRODUCT(($H$24:$H$30=$H163)*(AA$24:AA$30))),VLOOKUP($E163&amp;$H163,$H$33:AA$67,AA$70,0)/SUM(AA$33:AA$60,IF(DAY(EOMONTH($G163,0))&lt;29,0,VLOOKUP(5&amp;TEXT(DATE(YEAR($G163),MONTH($G163),29),"ddd"),$H$33:AA$67,AA$70,0)),IF(DAY(EOMONTH($G163,0))&lt;30,0,VLOOKUP(5&amp;TEXT(DATE(YEAR($G163),MONTH($G163),30),"ddd"),$H$33:AA$67,AA$70,0)),IF(DAY(EOMONTH($G163,0))&lt;31,0,VLOOKUP(5&amp;TEXT(DATE(YEAR($G163),MONTH($G163),31),"ddd"),$H$33:AA$67,AA$70,0)))*SUMPRODUCT(($H$72:$H$95=$D163)*($G$72:$G$95=$C163)*(AA$72:AA$95))),"")</f>
        <v/>
      </c>
      <c r="AB163" s="139" t="str">
        <f>IFERROR(IF($I$69="DOW",IF($E163=5,(((SUMPRODUCT(($H$72:$H$95=$D163)*($G$72:$G$95=$C163)*(AB$72:AB$95))*(SUMPRODUCT(($H$15:$H$21=$H163)*(AB$15:AB$21)))))),(((SUMPRODUCT(($H$72:$H$95=$D163)*($G$72:$G$95=$C163)*(AB$72:AB$95)))-(SUMIFS(AB$99:AB$426,$C$99:$C$426,$C163,$D$99:$D$426,$D163,$E$99:$E$426,5)))*SUMPRODUCT(($H$9:$H$12=$E163)*(AB$9:AB$12)))*SUMPRODUCT(($H$24:$H$30=$H163)*(AB$24:AB$30))),VLOOKUP($E163&amp;$H163,$H$33:AB$67,AB$70,0)/SUM(AB$33:AB$60,IF(DAY(EOMONTH($G163,0))&lt;29,0,VLOOKUP(5&amp;TEXT(DATE(YEAR($G163),MONTH($G163),29),"ddd"),$H$33:AB$67,AB$70,0)),IF(DAY(EOMONTH($G163,0))&lt;30,0,VLOOKUP(5&amp;TEXT(DATE(YEAR($G163),MONTH($G163),30),"ddd"),$H$33:AB$67,AB$70,0)),IF(DAY(EOMONTH($G163,0))&lt;31,0,VLOOKUP(5&amp;TEXT(DATE(YEAR($G163),MONTH($G163),31),"ddd"),$H$33:AB$67,AB$70,0)))*SUMPRODUCT(($H$72:$H$95=$D163)*($G$72:$G$95=$C163)*(AB$72:AB$95))),"")</f>
        <v/>
      </c>
      <c r="AC163" s="236"/>
      <c r="AE163" s="205"/>
      <c r="AF163" s="139"/>
      <c r="AG163" s="139"/>
      <c r="AH163" s="139"/>
      <c r="AI163" s="139"/>
      <c r="AJ163" s="139"/>
      <c r="AK163" s="139"/>
      <c r="AL163" s="139"/>
      <c r="AM163" s="139"/>
      <c r="AN163" s="139"/>
      <c r="AO163" s="139"/>
      <c r="AP163" s="139"/>
      <c r="AQ163" s="139"/>
      <c r="AR163" s="139"/>
      <c r="AS163" s="139"/>
      <c r="AT163" s="139"/>
      <c r="AU163" s="139"/>
      <c r="AV163" s="139"/>
      <c r="AW163" s="139"/>
      <c r="AX163" s="139"/>
      <c r="AY163" s="236"/>
      <c r="BA163" s="209">
        <f t="shared" ref="BA163:BA194" si="108">IFERROR(I163+(I163*AE163),0)</f>
        <v>165.5954674757669</v>
      </c>
      <c r="BB163" s="180">
        <f t="shared" ref="BB163:BB194" si="109">IFERROR(J163+(J163*AF163),0)</f>
        <v>171.17170034944257</v>
      </c>
      <c r="BC163" s="180">
        <f t="shared" ref="BC163:BC194" si="110">IFERROR(K163+(K163*AG163),0)</f>
        <v>153.15679664025268</v>
      </c>
      <c r="BD163" s="180">
        <f t="shared" ref="BD163:BD194" si="111">IFERROR(L163+(L163*AH163),0)</f>
        <v>26.1108725197167</v>
      </c>
      <c r="BE163" s="180">
        <f t="shared" ref="BE163:BE194" si="112">IFERROR(M163+(M163*AI163),0)</f>
        <v>288.3393218869561</v>
      </c>
      <c r="BF163" s="180">
        <f t="shared" ref="BF163:BF194" si="113">IFERROR(N163+(N163*AJ163),0)</f>
        <v>0</v>
      </c>
      <c r="BG163" s="180">
        <f t="shared" ref="BG163:BG194" si="114">IFERROR(O163+(O163*AK163),0)</f>
        <v>0</v>
      </c>
      <c r="BH163" s="180">
        <f t="shared" ref="BH163:BH194" si="115">IFERROR(P163+(P163*AL163),0)</f>
        <v>1762.4578556253064</v>
      </c>
      <c r="BI163" s="180">
        <f t="shared" ref="BI163:BI226" si="116">IFERROR(Q163+(Q163*AM163),0)</f>
        <v>1681.4452596841206</v>
      </c>
      <c r="BJ163" s="180">
        <f t="shared" ref="BJ163:BJ226" si="117">IFERROR(R163+(R163*AN163),0)</f>
        <v>0</v>
      </c>
      <c r="BK163" s="180">
        <f t="shared" ref="BK163:BK226" si="118">IFERROR(S163+(S163*AO163),0)</f>
        <v>51.651310601850227</v>
      </c>
      <c r="BL163" s="180">
        <f t="shared" ref="BL163:BL226" si="119">IFERROR(T163+(T163*AP163),0)</f>
        <v>86.019782353070141</v>
      </c>
      <c r="BM163" s="180">
        <f t="shared" ref="BM163:BM226" si="120">IFERROR(U163+(U163*AQ163),0)</f>
        <v>0</v>
      </c>
      <c r="BN163" s="180">
        <f t="shared" ref="BN163:BN226" si="121">IFERROR(V163+(V163*AR163),0)</f>
        <v>0</v>
      </c>
      <c r="BO163" s="180">
        <f t="shared" ref="BO163:BO226" si="122">IFERROR(W163+(W163*AS163),0)</f>
        <v>119.69743182768784</v>
      </c>
      <c r="BP163" s="180">
        <f t="shared" ref="BP163:BP226" si="123">IFERROR(X163+(X163*AT163),0)</f>
        <v>69.513639087657253</v>
      </c>
      <c r="BQ163" s="180">
        <f t="shared" ref="BQ163:BQ226" si="124">IFERROR(Y163+(Y163*AU163),0)</f>
        <v>0</v>
      </c>
      <c r="BR163" s="180">
        <f t="shared" ref="BR163:BR226" si="125">IFERROR(Z163+(Z163*AV163),0)</f>
        <v>0</v>
      </c>
      <c r="BS163" s="180">
        <f t="shared" ref="BS163:BS226" si="126">IFERROR(AA163+(AA163*AW163),0)</f>
        <v>0</v>
      </c>
      <c r="BT163" s="180">
        <f t="shared" ref="BT163:BT226" si="127">IFERROR(AB163+(AB163*AX163),0)</f>
        <v>0</v>
      </c>
      <c r="BV163" s="214">
        <f t="shared" si="68"/>
        <v>42708</v>
      </c>
      <c r="BW163" s="175" t="str">
        <f t="shared" si="69"/>
        <v>Dec</v>
      </c>
      <c r="BX163" s="175">
        <f t="shared" si="70"/>
        <v>2016</v>
      </c>
      <c r="BY163" s="176">
        <f t="shared" ref="BY163:BY194" si="128">IFERROR((BA163/SUMIFS(BA$99:BA$7500,$C$99:$C$7500,$BX163,$D$99:$D$7500,$BW163))*(SUMPRODUCT(($G$72:$G$76=$BX163)*($H$72:$H$76=$BW163)*($I$71:$AB$71=BY$98)*($I$72:$AB$76))),0)</f>
        <v>165.5954674757669</v>
      </c>
      <c r="BZ163" s="176">
        <f t="shared" ref="BZ163:BZ194" si="129">IFERROR((BB163/SUMIFS(BB$99:BB$7500,$C$99:$C$7500,$BX163,$D$99:$D$7500,$BW163))*(SUMPRODUCT(($G$72:$G$76=$BX163)*($H$72:$H$76=$BW163)*($I$71:$AB$71=BZ$98)*($I$72:$AB$76))),0)</f>
        <v>171.17170034944255</v>
      </c>
      <c r="CA163" s="176">
        <f t="shared" ref="CA163:CA194" si="130">IFERROR((BC163/SUMIFS(BC$99:BC$7500,$C$99:$C$7500,$BX163,$D$99:$D$7500,$BW163))*(SUMPRODUCT(($G$72:$G$76=$BX163)*($H$72:$H$76=$BW163)*($I$71:$AB$71=CA$98)*($I$72:$AB$76))),0)</f>
        <v>153.15679664025262</v>
      </c>
      <c r="CB163" s="176">
        <f t="shared" ref="CB163:CB194" si="131">IFERROR((BD163/SUMIFS(BD$99:BD$7500,$C$99:$C$7500,$BX163,$D$99:$D$7500,$BW163))*(SUMPRODUCT(($G$72:$G$76=$BX163)*($H$72:$H$76=$BW163)*($I$71:$AB$71=CB$98)*($I$72:$AB$76))),0)</f>
        <v>26.110872519716697</v>
      </c>
      <c r="CC163" s="176">
        <f t="shared" ref="CC163:CC194" si="132">IFERROR((BE163/SUMIFS(BE$99:BE$7500,$C$99:$C$7500,$BX163,$D$99:$D$7500,$BW163))*(SUMPRODUCT(($G$72:$G$76=$BX163)*($H$72:$H$76=$BW163)*($I$71:$AB$71=CC$98)*($I$72:$AB$76))),0)</f>
        <v>288.33932188695616</v>
      </c>
      <c r="CD163" s="176">
        <f t="shared" ref="CD163:CD194" si="133">IFERROR((BF163/SUMIFS(BF$99:BF$7500,$C$99:$C$7500,$BX163,$D$99:$D$7500,$BW163))*(SUMPRODUCT(($G$72:$G$76=$BX163)*($H$72:$H$76=$BW163)*($I$71:$AB$71=CD$98)*($I$72:$AB$76))),0)</f>
        <v>0</v>
      </c>
      <c r="CE163" s="176">
        <f t="shared" ref="CE163:CE194" si="134">IFERROR((BG163/SUMIFS(BG$99:BG$7500,$C$99:$C$7500,$BX163,$D$99:$D$7500,$BW163))*(SUMPRODUCT(($G$72:$G$76=$BX163)*($H$72:$H$76=$BW163)*($I$71:$AB$71=CE$98)*($I$72:$AB$76))),0)</f>
        <v>0</v>
      </c>
      <c r="CF163" s="176">
        <f t="shared" ref="CF163:CF194" si="135">IFERROR((BH163/SUMIFS(BH$99:BH$7500,$C$99:$C$7500,$BX163,$D$99:$D$7500,$BW163))*(SUMPRODUCT(($G$72:$G$76=$BX163)*($H$72:$H$76=$BW163)*($I$71:$AB$71=CF$98)*($I$72:$AB$76))),0)</f>
        <v>1762.4578556253064</v>
      </c>
      <c r="CG163" s="176">
        <f t="shared" ref="CG163:CG194" si="136">IFERROR((BI163/SUMIFS(BI$99:BI$7500,$C$99:$C$7500,$BX163,$D$99:$D$7500,$BW163))*(SUMPRODUCT(($G$72:$G$76=$BX163)*($H$72:$H$76=$BW163)*($I$71:$AB$71=CG$98)*($I$72:$AB$76))),0)</f>
        <v>1681.4452596841206</v>
      </c>
      <c r="CH163" s="176">
        <f t="shared" ref="CH163:CH194" si="137">IFERROR((BJ163/SUMIFS(BJ$99:BJ$7500,$C$99:$C$7500,$BX163,$D$99:$D$7500,$BW163))*(SUMPRODUCT(($G$72:$G$76=$BX163)*($H$72:$H$76=$BW163)*($I$71:$AB$71=CH$98)*($I$72:$AB$76))),0)</f>
        <v>0</v>
      </c>
      <c r="CI163" s="176">
        <f t="shared" ref="CI163:CI194" si="138">IFERROR((BK163/SUMIFS(BK$99:BK$7500,$C$99:$C$7500,$BX163,$D$99:$D$7500,$BW163))*(SUMPRODUCT(($G$72:$G$76=$BX163)*($H$72:$H$76=$BW163)*($I$71:$AB$71=CI$98)*($I$72:$AB$76))),0)</f>
        <v>51.651310601850241</v>
      </c>
      <c r="CJ163" s="176">
        <f t="shared" ref="CJ163:CJ194" si="139">IFERROR((BL163/SUMIFS(BL$99:BL$7500,$C$99:$C$7500,$BX163,$D$99:$D$7500,$BW163))*(SUMPRODUCT(($G$72:$G$76=$BX163)*($H$72:$H$76=$BW163)*($I$71:$AB$71=CJ$98)*($I$72:$AB$76))),0)</f>
        <v>86.019782353070141</v>
      </c>
      <c r="CK163" s="176">
        <f t="shared" ref="CK163:CK194" si="140">IFERROR((BM163/SUMIFS(BM$99:BM$7500,$C$99:$C$7500,$BX163,$D$99:$D$7500,$BW163))*(SUMPRODUCT(($G$72:$G$76=$BX163)*($H$72:$H$76=$BW163)*($I$71:$AB$71=CK$98)*($I$72:$AB$76))),0)</f>
        <v>0</v>
      </c>
      <c r="CL163" s="176">
        <f t="shared" ref="CL163:CL194" si="141">IFERROR((BN163/SUMIFS(BN$99:BN$7500,$C$99:$C$7500,$BX163,$D$99:$D$7500,$BW163))*(SUMPRODUCT(($G$72:$G$76=$BX163)*($H$72:$H$76=$BW163)*($I$71:$AB$71=CL$98)*($I$72:$AB$76))),0)</f>
        <v>0</v>
      </c>
      <c r="CM163" s="176">
        <f t="shared" ref="CM163:CM194" si="142">IFERROR((BO163/SUMIFS(BO$99:BO$7500,$C$99:$C$7500,$BX163,$D$99:$D$7500,$BW163))*(SUMPRODUCT(($G$72:$G$76=$BX163)*($H$72:$H$76=$BW163)*($I$71:$AB$71=CM$98)*($I$72:$AB$76))),0)</f>
        <v>119.69743182768784</v>
      </c>
      <c r="CN163" s="176">
        <f t="shared" ref="CN163:CN194" si="143">IFERROR((BP163/SUMIFS(BP$99:BP$7500,$C$99:$C$7500,$BX163,$D$99:$D$7500,$BW163))*(SUMPRODUCT(($G$72:$G$76=$BX163)*($H$72:$H$76=$BW163)*($I$71:$AB$71=CN$98)*($I$72:$AB$76))),0)</f>
        <v>69.513639087657253</v>
      </c>
      <c r="CO163" s="176">
        <f t="shared" ref="CO163:CO194" si="144">IFERROR((BQ163/SUMIFS(BQ$99:BQ$7500,$C$99:$C$7500,$BX163,$D$99:$D$7500,$BW163))*(SUMPRODUCT(($G$72:$G$76=$BX163)*($H$72:$H$76=$BW163)*($I$71:$AB$71=CO$98)*($I$72:$AB$76))),0)</f>
        <v>0</v>
      </c>
      <c r="CP163" s="176">
        <f t="shared" ref="CP163:CP194" si="145">IFERROR((BR163/SUMIFS(BR$99:BR$7500,$C$99:$C$7500,$BX163,$D$99:$D$7500,$BW163))*(SUMPRODUCT(($G$72:$G$76=$BX163)*($H$72:$H$76=$BW163)*($I$71:$AB$71=CP$98)*($I$72:$AB$76))),0)</f>
        <v>0</v>
      </c>
      <c r="CQ163" s="176">
        <f t="shared" ref="CQ163:CQ194" si="146">IFERROR((BS163/SUMIFS(BS$99:BS$7500,$C$99:$C$7500,$BX163,$D$99:$D$7500,$BW163))*(SUMPRODUCT(($G$72:$G$76=$BX163)*($H$72:$H$76=$BW163)*($I$71:$AB$71=CQ$98)*($I$72:$AB$76))),0)</f>
        <v>0</v>
      </c>
      <c r="CR163" s="215">
        <f t="shared" ref="CR163:CR194" si="147">IFERROR((BT163/SUMIFS(BT$99:BT$7500,$C$99:$C$7500,$BX163,$D$99:$D$7500,$BW163))*(SUMPRODUCT(($G$72:$G$76=$BX163)*($H$72:$H$76=$BW163)*($I$71:$AB$71=CR$98)*($I$72:$AB$76))),0)</f>
        <v>0</v>
      </c>
    </row>
    <row r="164" spans="2:96" outlineLevel="1" x14ac:dyDescent="0.25">
      <c r="B164" s="197">
        <f t="shared" ref="B164:B227" si="148">G164</f>
        <v>42709</v>
      </c>
      <c r="C164" s="108">
        <f t="shared" si="104"/>
        <v>2016</v>
      </c>
      <c r="D164" s="109" t="str">
        <f t="shared" si="105"/>
        <v>Dec</v>
      </c>
      <c r="E164" s="109">
        <f t="shared" si="106"/>
        <v>1</v>
      </c>
      <c r="F164" s="109">
        <f t="shared" ref="F164:F227" si="149">WEEKNUM(G164)</f>
        <v>50</v>
      </c>
      <c r="G164" s="110">
        <f t="shared" si="71"/>
        <v>42709</v>
      </c>
      <c r="H164" s="109" t="str">
        <f t="shared" si="107"/>
        <v>Mon</v>
      </c>
      <c r="I164" s="139">
        <f>IFERROR(IF($I$69="DOW",IF($E164=5,(((SUMPRODUCT(($H$72:$H$95=$D164)*($G$72:$G$95=$C164)*(I$72:I$95))*(SUMPRODUCT(($H$15:$H$21=$H164)*(I$15:I$21)))))),(((SUMPRODUCT(($H$72:$H$95=$D164)*($G$72:$G$95=$C164)*(I$72:I$95)))-(SUMIFS(I$99:I$426,$C$99:$C$426,$C164,$D$99:$D$426,$D164,$E$99:$E$426,5)))*SUMPRODUCT(($H$9:$H$12=$E164)*(I$9:I$12)))*SUMPRODUCT(($H$24:$H$30=$H164)*(I$24:I$30))),VLOOKUP($E164&amp;$H164,$H$33:I$67,I$70,0)/SUM(I$33:I$60,IF(DAY(EOMONTH($G164,0))&lt;29,0,VLOOKUP(5&amp;TEXT(DATE(YEAR($G164),MONTH($G164),29),"ddd"),$H$33:I$67,I$70,0)),IF(DAY(EOMONTH($G164,0))&lt;30,0,VLOOKUP(5&amp;TEXT(DATE(YEAR($G164),MONTH($G164),30),"ddd"),$H$33:I$67,I$70,0)),IF(DAY(EOMONTH($G164,0))&lt;31,0,VLOOKUP(5&amp;TEXT(DATE(YEAR($G164),MONTH($G164),31),"ddd"),$H$33:I$67,I$70,0)))*SUMPRODUCT(($H$72:$H$95=$D164)*($G$72:$G$95=$C164)*(I$72:I$95))),"")</f>
        <v>210.15503802199274</v>
      </c>
      <c r="J164" s="139">
        <f>IFERROR(IF($I$69="DOW",IF($E164=5,(((SUMPRODUCT(($H$72:$H$95=$D164)*($G$72:$G$95=$C164)*(J$72:J$95))*(SUMPRODUCT(($H$15:$H$21=$H164)*(J$15:J$21)))))),(((SUMPRODUCT(($H$72:$H$95=$D164)*($G$72:$G$95=$C164)*(J$72:J$95)))-(SUMIFS(J$99:J$426,$C$99:$C$426,$C164,$D$99:$D$426,$D164,$E$99:$E$426,5)))*SUMPRODUCT(($H$9:$H$12=$E164)*(J$9:J$12)))*SUMPRODUCT(($H$24:$H$30=$H164)*(J$24:J$30))),VLOOKUP($E164&amp;$H164,$H$33:J$67,J$70,0)/SUM(J$33:J$60,IF(DAY(EOMONTH($G164,0))&lt;29,0,VLOOKUP(5&amp;TEXT(DATE(YEAR($G164),MONTH($G164),29),"ddd"),$H$33:J$67,J$70,0)),IF(DAY(EOMONTH($G164,0))&lt;30,0,VLOOKUP(5&amp;TEXT(DATE(YEAR($G164),MONTH($G164),30),"ddd"),$H$33:J$67,J$70,0)),IF(DAY(EOMONTH($G164,0))&lt;31,0,VLOOKUP(5&amp;TEXT(DATE(YEAR($G164),MONTH($G164),31),"ddd"),$H$33:J$67,J$70,0)))*SUMPRODUCT(($H$72:$H$95=$D164)*($G$72:$G$95=$C164)*(J$72:J$95))),"")</f>
        <v>243.51096126351661</v>
      </c>
      <c r="K164" s="139">
        <f>IFERROR(IF($I$69="DOW",IF($E164=5,(((SUMPRODUCT(($H$72:$H$95=$D164)*($G$72:$G$95=$C164)*(K$72:K$95))*(SUMPRODUCT(($H$15:$H$21=$H164)*(K$15:K$21)))))),(((SUMPRODUCT(($H$72:$H$95=$D164)*($G$72:$G$95=$C164)*(K$72:K$95)))-(SUMIFS(K$99:K$426,$C$99:$C$426,$C164,$D$99:$D$426,$D164,$E$99:$E$426,5)))*SUMPRODUCT(($H$9:$H$12=$E164)*(K$9:K$12)))*SUMPRODUCT(($H$24:$H$30=$H164)*(K$24:K$30))),VLOOKUP($E164&amp;$H164,$H$33:K$67,K$70,0)/SUM(K$33:K$60,IF(DAY(EOMONTH($G164,0))&lt;29,0,VLOOKUP(5&amp;TEXT(DATE(YEAR($G164),MONTH($G164),29),"ddd"),$H$33:K$67,K$70,0)),IF(DAY(EOMONTH($G164,0))&lt;30,0,VLOOKUP(5&amp;TEXT(DATE(YEAR($G164),MONTH($G164),30),"ddd"),$H$33:K$67,K$70,0)),IF(DAY(EOMONTH($G164,0))&lt;31,0,VLOOKUP(5&amp;TEXT(DATE(YEAR($G164),MONTH($G164),31),"ddd"),$H$33:K$67,K$70,0)))*SUMPRODUCT(($H$72:$H$95=$D164)*($G$72:$G$95=$C164)*(K$72:K$95))),"")</f>
        <v>151.64857217630998</v>
      </c>
      <c r="L164" s="139">
        <f>IFERROR(IF($I$69="DOW",IF($E164=5,(((SUMPRODUCT(($H$72:$H$95=$D164)*($G$72:$G$95=$C164)*(L$72:L$95))*(SUMPRODUCT(($H$15:$H$21=$H164)*(L$15:L$21)))))),(((SUMPRODUCT(($H$72:$H$95=$D164)*($G$72:$G$95=$C164)*(L$72:L$95)))-(SUMIFS(L$99:L$426,$C$99:$C$426,$C164,$D$99:$D$426,$D164,$E$99:$E$426,5)))*SUMPRODUCT(($H$9:$H$12=$E164)*(L$9:L$12)))*SUMPRODUCT(($H$24:$H$30=$H164)*(L$24:L$30))),VLOOKUP($E164&amp;$H164,$H$33:L$67,L$70,0)/SUM(L$33:L$60,IF(DAY(EOMONTH($G164,0))&lt;29,0,VLOOKUP(5&amp;TEXT(DATE(YEAR($G164),MONTH($G164),29),"ddd"),$H$33:L$67,L$70,0)),IF(DAY(EOMONTH($G164,0))&lt;30,0,VLOOKUP(5&amp;TEXT(DATE(YEAR($G164),MONTH($G164),30),"ddd"),$H$33:L$67,L$70,0)),IF(DAY(EOMONTH($G164,0))&lt;31,0,VLOOKUP(5&amp;TEXT(DATE(YEAR($G164),MONTH($G164),31),"ddd"),$H$33:L$67,L$70,0)))*SUMPRODUCT(($H$72:$H$95=$D164)*($G$72:$G$95=$C164)*(L$72:L$95))),"")</f>
        <v>31.207528508836315</v>
      </c>
      <c r="M164" s="139">
        <f>IFERROR(IF($I$69="DOW",IF($E164=5,(((SUMPRODUCT(($H$72:$H$95=$D164)*($G$72:$G$95=$C164)*(M$72:M$95))*(SUMPRODUCT(($H$15:$H$21=$H164)*(M$15:M$21)))))),(((SUMPRODUCT(($H$72:$H$95=$D164)*($G$72:$G$95=$C164)*(M$72:M$95)))-(SUMIFS(M$99:M$426,$C$99:$C$426,$C164,$D$99:$D$426,$D164,$E$99:$E$426,5)))*SUMPRODUCT(($H$9:$H$12=$E164)*(M$9:M$12)))*SUMPRODUCT(($H$24:$H$30=$H164)*(M$24:M$30))),VLOOKUP($E164&amp;$H164,$H$33:M$67,M$70,0)/SUM(M$33:M$60,IF(DAY(EOMONTH($G164,0))&lt;29,0,VLOOKUP(5&amp;TEXT(DATE(YEAR($G164),MONTH($G164),29),"ddd"),$H$33:M$67,M$70,0)),IF(DAY(EOMONTH($G164,0))&lt;30,0,VLOOKUP(5&amp;TEXT(DATE(YEAR($G164),MONTH($G164),30),"ddd"),$H$33:M$67,M$70,0)),IF(DAY(EOMONTH($G164,0))&lt;31,0,VLOOKUP(5&amp;TEXT(DATE(YEAR($G164),MONTH($G164),31),"ddd"),$H$33:M$67,M$70,0)))*SUMPRODUCT(($H$72:$H$95=$D164)*($G$72:$G$95=$C164)*(M$72:M$95))),"")</f>
        <v>513.89798948903933</v>
      </c>
      <c r="N164" s="139">
        <f>IFERROR(IF($I$69="DOW",IF($E164=5,(((SUMPRODUCT(($H$72:$H$95=$D164)*($G$72:$G$95=$C164)*(N$72:N$95))*(SUMPRODUCT(($H$15:$H$21=$H164)*(N$15:N$21)))))),(((SUMPRODUCT(($H$72:$H$95=$D164)*($G$72:$G$95=$C164)*(N$72:N$95)))-(SUMIFS(N$99:N$426,$C$99:$C$426,$C164,$D$99:$D$426,$D164,$E$99:$E$426,5)))*SUMPRODUCT(($H$9:$H$12=$E164)*(N$9:N$12)))*SUMPRODUCT(($H$24:$H$30=$H164)*(N$24:N$30))),VLOOKUP($E164&amp;$H164,$H$33:N$67,N$70,0)/SUM(N$33:N$60,IF(DAY(EOMONTH($G164,0))&lt;29,0,VLOOKUP(5&amp;TEXT(DATE(YEAR($G164),MONTH($G164),29),"ddd"),$H$33:N$67,N$70,0)),IF(DAY(EOMONTH($G164,0))&lt;30,0,VLOOKUP(5&amp;TEXT(DATE(YEAR($G164),MONTH($G164),30),"ddd"),$H$33:N$67,N$70,0)),IF(DAY(EOMONTH($G164,0))&lt;31,0,VLOOKUP(5&amp;TEXT(DATE(YEAR($G164),MONTH($G164),31),"ddd"),$H$33:N$67,N$70,0)))*SUMPRODUCT(($H$72:$H$95=$D164)*($G$72:$G$95=$C164)*(N$72:N$95))),"")</f>
        <v>0</v>
      </c>
      <c r="O164" s="139">
        <f>IFERROR(IF($I$69="DOW",IF($E164=5,(((SUMPRODUCT(($H$72:$H$95=$D164)*($G$72:$G$95=$C164)*(O$72:O$95))*(SUMPRODUCT(($H$15:$H$21=$H164)*(O$15:O$21)))))),(((SUMPRODUCT(($H$72:$H$95=$D164)*($G$72:$G$95=$C164)*(O$72:O$95)))-(SUMIFS(O$99:O$426,$C$99:$C$426,$C164,$D$99:$D$426,$D164,$E$99:$E$426,5)))*SUMPRODUCT(($H$9:$H$12=$E164)*(O$9:O$12)))*SUMPRODUCT(($H$24:$H$30=$H164)*(O$24:O$30))),VLOOKUP($E164&amp;$H164,$H$33:O$67,O$70,0)/SUM(O$33:O$60,IF(DAY(EOMONTH($G164,0))&lt;29,0,VLOOKUP(5&amp;TEXT(DATE(YEAR($G164),MONTH($G164),29),"ddd"),$H$33:O$67,O$70,0)),IF(DAY(EOMONTH($G164,0))&lt;30,0,VLOOKUP(5&amp;TEXT(DATE(YEAR($G164),MONTH($G164),30),"ddd"),$H$33:O$67,O$70,0)),IF(DAY(EOMONTH($G164,0))&lt;31,0,VLOOKUP(5&amp;TEXT(DATE(YEAR($G164),MONTH($G164),31),"ddd"),$H$33:O$67,O$70,0)))*SUMPRODUCT(($H$72:$H$95=$D164)*($G$72:$G$95=$C164)*(O$72:O$95))),"")</f>
        <v>0</v>
      </c>
      <c r="P164" s="139">
        <f>IFERROR(IF($I$69="DOW",IF($E164=5,(((SUMPRODUCT(($H$72:$H$95=$D164)*($G$72:$G$95=$C164)*(P$72:P$95))*(SUMPRODUCT(($H$15:$H$21=$H164)*(P$15:P$21)))))),(((SUMPRODUCT(($H$72:$H$95=$D164)*($G$72:$G$95=$C164)*(P$72:P$95)))-(SUMIFS(P$99:P$426,$C$99:$C$426,$C164,$D$99:$D$426,$D164,$E$99:$E$426,5)))*SUMPRODUCT(($H$9:$H$12=$E164)*(P$9:P$12)))*SUMPRODUCT(($H$24:$H$30=$H164)*(P$24:P$30))),VLOOKUP($E164&amp;$H164,$H$33:P$67,P$70,0)/SUM(P$33:P$60,IF(DAY(EOMONTH($G164,0))&lt;29,0,VLOOKUP(5&amp;TEXT(DATE(YEAR($G164),MONTH($G164),29),"ddd"),$H$33:P$67,P$70,0)),IF(DAY(EOMONTH($G164,0))&lt;30,0,VLOOKUP(5&amp;TEXT(DATE(YEAR($G164),MONTH($G164),30),"ddd"),$H$33:P$67,P$70,0)),IF(DAY(EOMONTH($G164,0))&lt;31,0,VLOOKUP(5&amp;TEXT(DATE(YEAR($G164),MONTH($G164),31),"ddd"),$H$33:P$67,P$70,0)))*SUMPRODUCT(($H$72:$H$95=$D164)*($G$72:$G$95=$C164)*(P$72:P$95))),"")</f>
        <v>4106.0881892053676</v>
      </c>
      <c r="Q164" s="139">
        <f>IFERROR(IF($I$69="DOW",IF($E164=5,(((SUMPRODUCT(($H$72:$H$95=$D164)*($G$72:$G$95=$C164)*(Q$72:Q$95))*(SUMPRODUCT(($H$15:$H$21=$H164)*(Q$15:Q$21)))))),(((SUMPRODUCT(($H$72:$H$95=$D164)*($G$72:$G$95=$C164)*(Q$72:Q$95)))-(SUMIFS(Q$99:Q$426,$C$99:$C$426,$C164,$D$99:$D$426,$D164,$E$99:$E$426,5)))*SUMPRODUCT(($H$9:$H$12=$E164)*(Q$9:Q$12)))*SUMPRODUCT(($H$24:$H$30=$H164)*(Q$24:Q$30))),VLOOKUP($E164&amp;$H164,$H$33:Q$67,Q$70,0)/SUM(Q$33:Q$60,IF(DAY(EOMONTH($G164,0))&lt;29,0,VLOOKUP(5&amp;TEXT(DATE(YEAR($G164),MONTH($G164),29),"ddd"),$H$33:Q$67,Q$70,0)),IF(DAY(EOMONTH($G164,0))&lt;30,0,VLOOKUP(5&amp;TEXT(DATE(YEAR($G164),MONTH($G164),30),"ddd"),$H$33:Q$67,Q$70,0)),IF(DAY(EOMONTH($G164,0))&lt;31,0,VLOOKUP(5&amp;TEXT(DATE(YEAR($G164),MONTH($G164),31),"ddd"),$H$33:Q$67,Q$70,0)))*SUMPRODUCT(($H$72:$H$95=$D164)*($G$72:$G$95=$C164)*(Q$72:Q$95))),"")</f>
        <v>2692.0463429682691</v>
      </c>
      <c r="R164" s="139">
        <f>IFERROR(IF($I$69="DOW",IF($E164=5,(((SUMPRODUCT(($H$72:$H$95=$D164)*($G$72:$G$95=$C164)*(R$72:R$95))*(SUMPRODUCT(($H$15:$H$21=$H164)*(R$15:R$21)))))),(((SUMPRODUCT(($H$72:$H$95=$D164)*($G$72:$G$95=$C164)*(R$72:R$95)))-(SUMIFS(R$99:R$426,$C$99:$C$426,$C164,$D$99:$D$426,$D164,$E$99:$E$426,5)))*SUMPRODUCT(($H$9:$H$12=$E164)*(R$9:R$12)))*SUMPRODUCT(($H$24:$H$30=$H164)*(R$24:R$30))),VLOOKUP($E164&amp;$H164,$H$33:R$67,R$70,0)/SUM(R$33:R$60,IF(DAY(EOMONTH($G164,0))&lt;29,0,VLOOKUP(5&amp;TEXT(DATE(YEAR($G164),MONTH($G164),29),"ddd"),$H$33:R$67,R$70,0)),IF(DAY(EOMONTH($G164,0))&lt;30,0,VLOOKUP(5&amp;TEXT(DATE(YEAR($G164),MONTH($G164),30),"ddd"),$H$33:R$67,R$70,0)),IF(DAY(EOMONTH($G164,0))&lt;31,0,VLOOKUP(5&amp;TEXT(DATE(YEAR($G164),MONTH($G164),31),"ddd"),$H$33:R$67,R$70,0)))*SUMPRODUCT(($H$72:$H$95=$D164)*($G$72:$G$95=$C164)*(R$72:R$95))),"")</f>
        <v>0</v>
      </c>
      <c r="S164" s="139">
        <f>IFERROR(IF($I$69="DOW",IF($E164=5,(((SUMPRODUCT(($H$72:$H$95=$D164)*($G$72:$G$95=$C164)*(S$72:S$95))*(SUMPRODUCT(($H$15:$H$21=$H164)*(S$15:S$21)))))),(((SUMPRODUCT(($H$72:$H$95=$D164)*($G$72:$G$95=$C164)*(S$72:S$95)))-(SUMIFS(S$99:S$426,$C$99:$C$426,$C164,$D$99:$D$426,$D164,$E$99:$E$426,5)))*SUMPRODUCT(($H$9:$H$12=$E164)*(S$9:S$12)))*SUMPRODUCT(($H$24:$H$30=$H164)*(S$24:S$30))),VLOOKUP($E164&amp;$H164,$H$33:S$67,S$70,0)/SUM(S$33:S$60,IF(DAY(EOMONTH($G164,0))&lt;29,0,VLOOKUP(5&amp;TEXT(DATE(YEAR($G164),MONTH($G164),29),"ddd"),$H$33:S$67,S$70,0)),IF(DAY(EOMONTH($G164,0))&lt;30,0,VLOOKUP(5&amp;TEXT(DATE(YEAR($G164),MONTH($G164),30),"ddd"),$H$33:S$67,S$70,0)),IF(DAY(EOMONTH($G164,0))&lt;31,0,VLOOKUP(5&amp;TEXT(DATE(YEAR($G164),MONTH($G164),31),"ddd"),$H$33:S$67,S$70,0)))*SUMPRODUCT(($H$72:$H$95=$D164)*($G$72:$G$95=$C164)*(S$72:S$95))),"")</f>
        <v>68.977277742015161</v>
      </c>
      <c r="T164" s="139">
        <f>IFERROR(IF($I$69="DOW",IF($E164=5,(((SUMPRODUCT(($H$72:$H$95=$D164)*($G$72:$G$95=$C164)*(T$72:T$95))*(SUMPRODUCT(($H$15:$H$21=$H164)*(T$15:T$21)))))),(((SUMPRODUCT(($H$72:$H$95=$D164)*($G$72:$G$95=$C164)*(T$72:T$95)))-(SUMIFS(T$99:T$426,$C$99:$C$426,$C164,$D$99:$D$426,$D164,$E$99:$E$426,5)))*SUMPRODUCT(($H$9:$H$12=$E164)*(T$9:T$12)))*SUMPRODUCT(($H$24:$H$30=$H164)*(T$24:T$30))),VLOOKUP($E164&amp;$H164,$H$33:T$67,T$70,0)/SUM(T$33:T$60,IF(DAY(EOMONTH($G164,0))&lt;29,0,VLOOKUP(5&amp;TEXT(DATE(YEAR($G164),MONTH($G164),29),"ddd"),$H$33:T$67,T$70,0)),IF(DAY(EOMONTH($G164,0))&lt;30,0,VLOOKUP(5&amp;TEXT(DATE(YEAR($G164),MONTH($G164),30),"ddd"),$H$33:T$67,T$70,0)),IF(DAY(EOMONTH($G164,0))&lt;31,0,VLOOKUP(5&amp;TEXT(DATE(YEAR($G164),MONTH($G164),31),"ddd"),$H$33:T$67,T$70,0)))*SUMPRODUCT(($H$72:$H$95=$D164)*($G$72:$G$95=$C164)*(T$72:T$95))),"")</f>
        <v>117.9143392847498</v>
      </c>
      <c r="U164" s="139">
        <f>IFERROR(IF($I$69="DOW",IF($E164=5,(((SUMPRODUCT(($H$72:$H$95=$D164)*($G$72:$G$95=$C164)*(U$72:U$95))*(SUMPRODUCT(($H$15:$H$21=$H164)*(U$15:U$21)))))),(((SUMPRODUCT(($H$72:$H$95=$D164)*($G$72:$G$95=$C164)*(U$72:U$95)))-(SUMIFS(U$99:U$426,$C$99:$C$426,$C164,$D$99:$D$426,$D164,$E$99:$E$426,5)))*SUMPRODUCT(($H$9:$H$12=$E164)*(U$9:U$12)))*SUMPRODUCT(($H$24:$H$30=$H164)*(U$24:U$30))),VLOOKUP($E164&amp;$H164,$H$33:U$67,U$70,0)/SUM(U$33:U$60,IF(DAY(EOMONTH($G164,0))&lt;29,0,VLOOKUP(5&amp;TEXT(DATE(YEAR($G164),MONTH($G164),29),"ddd"),$H$33:U$67,U$70,0)),IF(DAY(EOMONTH($G164,0))&lt;30,0,VLOOKUP(5&amp;TEXT(DATE(YEAR($G164),MONTH($G164),30),"ddd"),$H$33:U$67,U$70,0)),IF(DAY(EOMONTH($G164,0))&lt;31,0,VLOOKUP(5&amp;TEXT(DATE(YEAR($G164),MONTH($G164),31),"ddd"),$H$33:U$67,U$70,0)))*SUMPRODUCT(($H$72:$H$95=$D164)*($G$72:$G$95=$C164)*(U$72:U$95))),"")</f>
        <v>33.764718075065247</v>
      </c>
      <c r="V164" s="139">
        <f>IFERROR(IF($I$69="DOW",IF($E164=5,(((SUMPRODUCT(($H$72:$H$95=$D164)*($G$72:$G$95=$C164)*(V$72:V$95))*(SUMPRODUCT(($H$15:$H$21=$H164)*(V$15:V$21)))))),(((SUMPRODUCT(($H$72:$H$95=$D164)*($G$72:$G$95=$C164)*(V$72:V$95)))-(SUMIFS(V$99:V$426,$C$99:$C$426,$C164,$D$99:$D$426,$D164,$E$99:$E$426,5)))*SUMPRODUCT(($H$9:$H$12=$E164)*(V$9:V$12)))*SUMPRODUCT(($H$24:$H$30=$H164)*(V$24:V$30))),VLOOKUP($E164&amp;$H164,$H$33:V$67,V$70,0)/SUM(V$33:V$60,IF(DAY(EOMONTH($G164,0))&lt;29,0,VLOOKUP(5&amp;TEXT(DATE(YEAR($G164),MONTH($G164),29),"ddd"),$H$33:V$67,V$70,0)),IF(DAY(EOMONTH($G164,0))&lt;30,0,VLOOKUP(5&amp;TEXT(DATE(YEAR($G164),MONTH($G164),30),"ddd"),$H$33:V$67,V$70,0)),IF(DAY(EOMONTH($G164,0))&lt;31,0,VLOOKUP(5&amp;TEXT(DATE(YEAR($G164),MONTH($G164),31),"ddd"),$H$33:V$67,V$70,0)))*SUMPRODUCT(($H$72:$H$95=$D164)*($G$72:$G$95=$C164)*(V$72:V$95))),"")</f>
        <v>72.098287159939218</v>
      </c>
      <c r="W164" s="139">
        <f>IFERROR(IF($I$69="DOW",IF($E164=5,(((SUMPRODUCT(($H$72:$H$95=$D164)*($G$72:$G$95=$C164)*(W$72:W$95))*(SUMPRODUCT(($H$15:$H$21=$H164)*(W$15:W$21)))))),(((SUMPRODUCT(($H$72:$H$95=$D164)*($G$72:$G$95=$C164)*(W$72:W$95)))-(SUMIFS(W$99:W$426,$C$99:$C$426,$C164,$D$99:$D$426,$D164,$E$99:$E$426,5)))*SUMPRODUCT(($H$9:$H$12=$E164)*(W$9:W$12)))*SUMPRODUCT(($H$24:$H$30=$H164)*(W$24:W$30))),VLOOKUP($E164&amp;$H164,$H$33:W$67,W$70,0)/SUM(W$33:W$60,IF(DAY(EOMONTH($G164,0))&lt;29,0,VLOOKUP(5&amp;TEXT(DATE(YEAR($G164),MONTH($G164),29),"ddd"),$H$33:W$67,W$70,0)),IF(DAY(EOMONTH($G164,0))&lt;30,0,VLOOKUP(5&amp;TEXT(DATE(YEAR($G164),MONTH($G164),30),"ddd"),$H$33:W$67,W$70,0)),IF(DAY(EOMONTH($G164,0))&lt;31,0,VLOOKUP(5&amp;TEXT(DATE(YEAR($G164),MONTH($G164),31),"ddd"),$H$33:W$67,W$70,0)))*SUMPRODUCT(($H$72:$H$95=$D164)*($G$72:$G$95=$C164)*(W$72:W$95))),"")</f>
        <v>551.87715965307882</v>
      </c>
      <c r="X164" s="139">
        <f>IFERROR(IF($I$69="DOW",IF($E164=5,(((SUMPRODUCT(($H$72:$H$95=$D164)*($G$72:$G$95=$C164)*(X$72:X$95))*(SUMPRODUCT(($H$15:$H$21=$H164)*(X$15:X$21)))))),(((SUMPRODUCT(($H$72:$H$95=$D164)*($G$72:$G$95=$C164)*(X$72:X$95)))-(SUMIFS(X$99:X$426,$C$99:$C$426,$C164,$D$99:$D$426,$D164,$E$99:$E$426,5)))*SUMPRODUCT(($H$9:$H$12=$E164)*(X$9:X$12)))*SUMPRODUCT(($H$24:$H$30=$H164)*(X$24:X$30))),VLOOKUP($E164&amp;$H164,$H$33:X$67,X$70,0)/SUM(X$33:X$60,IF(DAY(EOMONTH($G164,0))&lt;29,0,VLOOKUP(5&amp;TEXT(DATE(YEAR($G164),MONTH($G164),29),"ddd"),$H$33:X$67,X$70,0)),IF(DAY(EOMONTH($G164,0))&lt;30,0,VLOOKUP(5&amp;TEXT(DATE(YEAR($G164),MONTH($G164),30),"ddd"),$H$33:X$67,X$70,0)),IF(DAY(EOMONTH($G164,0))&lt;31,0,VLOOKUP(5&amp;TEXT(DATE(YEAR($G164),MONTH($G164),31),"ddd"),$H$33:X$67,X$70,0)))*SUMPRODUCT(($H$72:$H$95=$D164)*($G$72:$G$95=$C164)*(X$72:X$95))),"")</f>
        <v>132.87929036008646</v>
      </c>
      <c r="Y164" s="139" t="str">
        <f>IFERROR(IF($I$69="DOW",IF($E164=5,(((SUMPRODUCT(($H$72:$H$95=$D164)*($G$72:$G$95=$C164)*(Y$72:Y$95))*(SUMPRODUCT(($H$15:$H$21=$H164)*(Y$15:Y$21)))))),(((SUMPRODUCT(($H$72:$H$95=$D164)*($G$72:$G$95=$C164)*(Y$72:Y$95)))-(SUMIFS(Y$99:Y$426,$C$99:$C$426,$C164,$D$99:$D$426,$D164,$E$99:$E$426,5)))*SUMPRODUCT(($H$9:$H$12=$E164)*(Y$9:Y$12)))*SUMPRODUCT(($H$24:$H$30=$H164)*(Y$24:Y$30))),VLOOKUP($E164&amp;$H164,$H$33:Y$67,Y$70,0)/SUM(Y$33:Y$60,IF(DAY(EOMONTH($G164,0))&lt;29,0,VLOOKUP(5&amp;TEXT(DATE(YEAR($G164),MONTH($G164),29),"ddd"),$H$33:Y$67,Y$70,0)),IF(DAY(EOMONTH($G164,0))&lt;30,0,VLOOKUP(5&amp;TEXT(DATE(YEAR($G164),MONTH($G164),30),"ddd"),$H$33:Y$67,Y$70,0)),IF(DAY(EOMONTH($G164,0))&lt;31,0,VLOOKUP(5&amp;TEXT(DATE(YEAR($G164),MONTH($G164),31),"ddd"),$H$33:Y$67,Y$70,0)))*SUMPRODUCT(($H$72:$H$95=$D164)*($G$72:$G$95=$C164)*(Y$72:Y$95))),"")</f>
        <v/>
      </c>
      <c r="Z164" s="139" t="str">
        <f>IFERROR(IF($I$69="DOW",IF($E164=5,(((SUMPRODUCT(($H$72:$H$95=$D164)*($G$72:$G$95=$C164)*(Z$72:Z$95))*(SUMPRODUCT(($H$15:$H$21=$H164)*(Z$15:Z$21)))))),(((SUMPRODUCT(($H$72:$H$95=$D164)*($G$72:$G$95=$C164)*(Z$72:Z$95)))-(SUMIFS(Z$99:Z$426,$C$99:$C$426,$C164,$D$99:$D$426,$D164,$E$99:$E$426,5)))*SUMPRODUCT(($H$9:$H$12=$E164)*(Z$9:Z$12)))*SUMPRODUCT(($H$24:$H$30=$H164)*(Z$24:Z$30))),VLOOKUP($E164&amp;$H164,$H$33:Z$67,Z$70,0)/SUM(Z$33:Z$60,IF(DAY(EOMONTH($G164,0))&lt;29,0,VLOOKUP(5&amp;TEXT(DATE(YEAR($G164),MONTH($G164),29),"ddd"),$H$33:Z$67,Z$70,0)),IF(DAY(EOMONTH($G164,0))&lt;30,0,VLOOKUP(5&amp;TEXT(DATE(YEAR($G164),MONTH($G164),30),"ddd"),$H$33:Z$67,Z$70,0)),IF(DAY(EOMONTH($G164,0))&lt;31,0,VLOOKUP(5&amp;TEXT(DATE(YEAR($G164),MONTH($G164),31),"ddd"),$H$33:Z$67,Z$70,0)))*SUMPRODUCT(($H$72:$H$95=$D164)*($G$72:$G$95=$C164)*(Z$72:Z$95))),"")</f>
        <v/>
      </c>
      <c r="AA164" s="139" t="str">
        <f>IFERROR(IF($I$69="DOW",IF($E164=5,(((SUMPRODUCT(($H$72:$H$95=$D164)*($G$72:$G$95=$C164)*(AA$72:AA$95))*(SUMPRODUCT(($H$15:$H$21=$H164)*(AA$15:AA$21)))))),(((SUMPRODUCT(($H$72:$H$95=$D164)*($G$72:$G$95=$C164)*(AA$72:AA$95)))-(SUMIFS(AA$99:AA$426,$C$99:$C$426,$C164,$D$99:$D$426,$D164,$E$99:$E$426,5)))*SUMPRODUCT(($H$9:$H$12=$E164)*(AA$9:AA$12)))*SUMPRODUCT(($H$24:$H$30=$H164)*(AA$24:AA$30))),VLOOKUP($E164&amp;$H164,$H$33:AA$67,AA$70,0)/SUM(AA$33:AA$60,IF(DAY(EOMONTH($G164,0))&lt;29,0,VLOOKUP(5&amp;TEXT(DATE(YEAR($G164),MONTH($G164),29),"ddd"),$H$33:AA$67,AA$70,0)),IF(DAY(EOMONTH($G164,0))&lt;30,0,VLOOKUP(5&amp;TEXT(DATE(YEAR($G164),MONTH($G164),30),"ddd"),$H$33:AA$67,AA$70,0)),IF(DAY(EOMONTH($G164,0))&lt;31,0,VLOOKUP(5&amp;TEXT(DATE(YEAR($G164),MONTH($G164),31),"ddd"),$H$33:AA$67,AA$70,0)))*SUMPRODUCT(($H$72:$H$95=$D164)*($G$72:$G$95=$C164)*(AA$72:AA$95))),"")</f>
        <v/>
      </c>
      <c r="AB164" s="139" t="str">
        <f>IFERROR(IF($I$69="DOW",IF($E164=5,(((SUMPRODUCT(($H$72:$H$95=$D164)*($G$72:$G$95=$C164)*(AB$72:AB$95))*(SUMPRODUCT(($H$15:$H$21=$H164)*(AB$15:AB$21)))))),(((SUMPRODUCT(($H$72:$H$95=$D164)*($G$72:$G$95=$C164)*(AB$72:AB$95)))-(SUMIFS(AB$99:AB$426,$C$99:$C$426,$C164,$D$99:$D$426,$D164,$E$99:$E$426,5)))*SUMPRODUCT(($H$9:$H$12=$E164)*(AB$9:AB$12)))*SUMPRODUCT(($H$24:$H$30=$H164)*(AB$24:AB$30))),VLOOKUP($E164&amp;$H164,$H$33:AB$67,AB$70,0)/SUM(AB$33:AB$60,IF(DAY(EOMONTH($G164,0))&lt;29,0,VLOOKUP(5&amp;TEXT(DATE(YEAR($G164),MONTH($G164),29),"ddd"),$H$33:AB$67,AB$70,0)),IF(DAY(EOMONTH($G164,0))&lt;30,0,VLOOKUP(5&amp;TEXT(DATE(YEAR($G164),MONTH($G164),30),"ddd"),$H$33:AB$67,AB$70,0)),IF(DAY(EOMONTH($G164,0))&lt;31,0,VLOOKUP(5&amp;TEXT(DATE(YEAR($G164),MONTH($G164),31),"ddd"),$H$33:AB$67,AB$70,0)))*SUMPRODUCT(($H$72:$H$95=$D164)*($G$72:$G$95=$C164)*(AB$72:AB$95))),"")</f>
        <v/>
      </c>
      <c r="AC164" s="236"/>
      <c r="AE164" s="205"/>
      <c r="AF164" s="139"/>
      <c r="AG164" s="139"/>
      <c r="AH164" s="139"/>
      <c r="AI164" s="139"/>
      <c r="AJ164" s="139"/>
      <c r="AK164" s="139"/>
      <c r="AL164" s="139"/>
      <c r="AM164" s="139"/>
      <c r="AN164" s="139"/>
      <c r="AO164" s="139"/>
      <c r="AP164" s="139"/>
      <c r="AQ164" s="139"/>
      <c r="AR164" s="139"/>
      <c r="AS164" s="139"/>
      <c r="AT164" s="139"/>
      <c r="AU164" s="139"/>
      <c r="AV164" s="139"/>
      <c r="AW164" s="139"/>
      <c r="AX164" s="139"/>
      <c r="AY164" s="236"/>
      <c r="BA164" s="209">
        <f t="shared" si="108"/>
        <v>210.15503802199274</v>
      </c>
      <c r="BB164" s="180">
        <f t="shared" si="109"/>
        <v>243.51096126351661</v>
      </c>
      <c r="BC164" s="180">
        <f t="shared" si="110"/>
        <v>151.64857217630998</v>
      </c>
      <c r="BD164" s="180">
        <f t="shared" si="111"/>
        <v>31.207528508836315</v>
      </c>
      <c r="BE164" s="180">
        <f t="shared" si="112"/>
        <v>513.89798948903933</v>
      </c>
      <c r="BF164" s="180">
        <f t="shared" si="113"/>
        <v>0</v>
      </c>
      <c r="BG164" s="180">
        <f t="shared" si="114"/>
        <v>0</v>
      </c>
      <c r="BH164" s="180">
        <f t="shared" si="115"/>
        <v>4106.0881892053676</v>
      </c>
      <c r="BI164" s="180">
        <f t="shared" si="116"/>
        <v>2692.0463429682691</v>
      </c>
      <c r="BJ164" s="180">
        <f t="shared" si="117"/>
        <v>0</v>
      </c>
      <c r="BK164" s="180">
        <f t="shared" si="118"/>
        <v>68.977277742015161</v>
      </c>
      <c r="BL164" s="180">
        <f t="shared" si="119"/>
        <v>117.9143392847498</v>
      </c>
      <c r="BM164" s="180">
        <f t="shared" si="120"/>
        <v>33.764718075065247</v>
      </c>
      <c r="BN164" s="180">
        <f t="shared" si="121"/>
        <v>72.098287159939218</v>
      </c>
      <c r="BO164" s="180">
        <f t="shared" si="122"/>
        <v>551.87715965307882</v>
      </c>
      <c r="BP164" s="180">
        <f t="shared" si="123"/>
        <v>132.87929036008646</v>
      </c>
      <c r="BQ164" s="180">
        <f t="shared" si="124"/>
        <v>0</v>
      </c>
      <c r="BR164" s="180">
        <f t="shared" si="125"/>
        <v>0</v>
      </c>
      <c r="BS164" s="180">
        <f t="shared" si="126"/>
        <v>0</v>
      </c>
      <c r="BT164" s="180">
        <f t="shared" si="127"/>
        <v>0</v>
      </c>
      <c r="BV164" s="214">
        <f t="shared" ref="BV164:BV227" si="150">G164</f>
        <v>42709</v>
      </c>
      <c r="BW164" s="175" t="str">
        <f t="shared" ref="BW164:BW227" si="151">TEXT(BV164,"mmm")</f>
        <v>Dec</v>
      </c>
      <c r="BX164" s="175">
        <f t="shared" ref="BX164:BX227" si="152">YEAR(BV164)</f>
        <v>2016</v>
      </c>
      <c r="BY164" s="176">
        <f t="shared" si="128"/>
        <v>210.15503802199274</v>
      </c>
      <c r="BZ164" s="176">
        <f t="shared" si="129"/>
        <v>243.51096126351658</v>
      </c>
      <c r="CA164" s="176">
        <f t="shared" si="130"/>
        <v>151.64857217630993</v>
      </c>
      <c r="CB164" s="176">
        <f t="shared" si="131"/>
        <v>31.207528508836312</v>
      </c>
      <c r="CC164" s="176">
        <f t="shared" si="132"/>
        <v>513.89798948903956</v>
      </c>
      <c r="CD164" s="176">
        <f t="shared" si="133"/>
        <v>0</v>
      </c>
      <c r="CE164" s="176">
        <f t="shared" si="134"/>
        <v>0</v>
      </c>
      <c r="CF164" s="176">
        <f t="shared" si="135"/>
        <v>4106.0881892053676</v>
      </c>
      <c r="CG164" s="176">
        <f t="shared" si="136"/>
        <v>2692.0463429682691</v>
      </c>
      <c r="CH164" s="176">
        <f t="shared" si="137"/>
        <v>0</v>
      </c>
      <c r="CI164" s="176">
        <f t="shared" si="138"/>
        <v>68.977277742015175</v>
      </c>
      <c r="CJ164" s="176">
        <f t="shared" si="139"/>
        <v>117.91433928474977</v>
      </c>
      <c r="CK164" s="176">
        <f t="shared" si="140"/>
        <v>33.764718075065254</v>
      </c>
      <c r="CL164" s="176">
        <f t="shared" si="141"/>
        <v>72.098287159939218</v>
      </c>
      <c r="CM164" s="176">
        <f t="shared" si="142"/>
        <v>551.87715965307882</v>
      </c>
      <c r="CN164" s="176">
        <f t="shared" si="143"/>
        <v>132.87929036008646</v>
      </c>
      <c r="CO164" s="176">
        <f t="shared" si="144"/>
        <v>0</v>
      </c>
      <c r="CP164" s="176">
        <f t="shared" si="145"/>
        <v>0</v>
      </c>
      <c r="CQ164" s="176">
        <f t="shared" si="146"/>
        <v>0</v>
      </c>
      <c r="CR164" s="215">
        <f t="shared" si="147"/>
        <v>0</v>
      </c>
    </row>
    <row r="165" spans="2:96" outlineLevel="1" x14ac:dyDescent="0.25">
      <c r="B165" s="197">
        <f t="shared" si="148"/>
        <v>42710</v>
      </c>
      <c r="C165" s="108">
        <f t="shared" si="104"/>
        <v>2016</v>
      </c>
      <c r="D165" s="109" t="str">
        <f t="shared" si="105"/>
        <v>Dec</v>
      </c>
      <c r="E165" s="109">
        <f t="shared" si="106"/>
        <v>1</v>
      </c>
      <c r="F165" s="109">
        <f t="shared" si="149"/>
        <v>50</v>
      </c>
      <c r="G165" s="110">
        <f t="shared" ref="G165:G228" si="153">G164+1</f>
        <v>42710</v>
      </c>
      <c r="H165" s="109" t="str">
        <f t="shared" si="107"/>
        <v>Tue</v>
      </c>
      <c r="I165" s="139">
        <f>IFERROR(IF($I$69="DOW",IF($E165=5,(((SUMPRODUCT(($H$72:$H$95=$D165)*($G$72:$G$95=$C165)*(I$72:I$95))*(SUMPRODUCT(($H$15:$H$21=$H165)*(I$15:I$21)))))),(((SUMPRODUCT(($H$72:$H$95=$D165)*($G$72:$G$95=$C165)*(I$72:I$95)))-(SUMIFS(I$99:I$426,$C$99:$C$426,$C165,$D$99:$D$426,$D165,$E$99:$E$426,5)))*SUMPRODUCT(($H$9:$H$12=$E165)*(I$9:I$12)))*SUMPRODUCT(($H$24:$H$30=$H165)*(I$24:I$30))),VLOOKUP($E165&amp;$H165,$H$33:I$67,I$70,0)/SUM(I$33:I$60,IF(DAY(EOMONTH($G165,0))&lt;29,0,VLOOKUP(5&amp;TEXT(DATE(YEAR($G165),MONTH($G165),29),"ddd"),$H$33:I$67,I$70,0)),IF(DAY(EOMONTH($G165,0))&lt;30,0,VLOOKUP(5&amp;TEXT(DATE(YEAR($G165),MONTH($G165),30),"ddd"),$H$33:I$67,I$70,0)),IF(DAY(EOMONTH($G165,0))&lt;31,0,VLOOKUP(5&amp;TEXT(DATE(YEAR($G165),MONTH($G165),31),"ddd"),$H$33:I$67,I$70,0)))*SUMPRODUCT(($H$72:$H$95=$D165)*($G$72:$G$95=$C165)*(I$72:I$95))),"")</f>
        <v>201.1610585274901</v>
      </c>
      <c r="J165" s="139">
        <f>IFERROR(IF($I$69="DOW",IF($E165=5,(((SUMPRODUCT(($H$72:$H$95=$D165)*($G$72:$G$95=$C165)*(J$72:J$95))*(SUMPRODUCT(($H$15:$H$21=$H165)*(J$15:J$21)))))),(((SUMPRODUCT(($H$72:$H$95=$D165)*($G$72:$G$95=$C165)*(J$72:J$95)))-(SUMIFS(J$99:J$426,$C$99:$C$426,$C165,$D$99:$D$426,$D165,$E$99:$E$426,5)))*SUMPRODUCT(($H$9:$H$12=$E165)*(J$9:J$12)))*SUMPRODUCT(($H$24:$H$30=$H165)*(J$24:J$30))),VLOOKUP($E165&amp;$H165,$H$33:J$67,J$70,0)/SUM(J$33:J$60,IF(DAY(EOMONTH($G165,0))&lt;29,0,VLOOKUP(5&amp;TEXT(DATE(YEAR($G165),MONTH($G165),29),"ddd"),$H$33:J$67,J$70,0)),IF(DAY(EOMONTH($G165,0))&lt;30,0,VLOOKUP(5&amp;TEXT(DATE(YEAR($G165),MONTH($G165),30),"ddd"),$H$33:J$67,J$70,0)),IF(DAY(EOMONTH($G165,0))&lt;31,0,VLOOKUP(5&amp;TEXT(DATE(YEAR($G165),MONTH($G165),31),"ddd"),$H$33:J$67,J$70,0)))*SUMPRODUCT(($H$72:$H$95=$D165)*($G$72:$G$95=$C165)*(J$72:J$95))),"")</f>
        <v>242.06505093321405</v>
      </c>
      <c r="K165" s="139">
        <f>IFERROR(IF($I$69="DOW",IF($E165=5,(((SUMPRODUCT(($H$72:$H$95=$D165)*($G$72:$G$95=$C165)*(K$72:K$95))*(SUMPRODUCT(($H$15:$H$21=$H165)*(K$15:K$21)))))),(((SUMPRODUCT(($H$72:$H$95=$D165)*($G$72:$G$95=$C165)*(K$72:K$95)))-(SUMIFS(K$99:K$426,$C$99:$C$426,$C165,$D$99:$D$426,$D165,$E$99:$E$426,5)))*SUMPRODUCT(($H$9:$H$12=$E165)*(K$9:K$12)))*SUMPRODUCT(($H$24:$H$30=$H165)*(K$24:K$30))),VLOOKUP($E165&amp;$H165,$H$33:K$67,K$70,0)/SUM(K$33:K$60,IF(DAY(EOMONTH($G165,0))&lt;29,0,VLOOKUP(5&amp;TEXT(DATE(YEAR($G165),MONTH($G165),29),"ddd"),$H$33:K$67,K$70,0)),IF(DAY(EOMONTH($G165,0))&lt;30,0,VLOOKUP(5&amp;TEXT(DATE(YEAR($G165),MONTH($G165),30),"ddd"),$H$33:K$67,K$70,0)),IF(DAY(EOMONTH($G165,0))&lt;31,0,VLOOKUP(5&amp;TEXT(DATE(YEAR($G165),MONTH($G165),31),"ddd"),$H$33:K$67,K$70,0)))*SUMPRODUCT(($H$72:$H$95=$D165)*($G$72:$G$95=$C165)*(K$72:K$95))),"")</f>
        <v>142.13803076851514</v>
      </c>
      <c r="L165" s="139">
        <f>IFERROR(IF($I$69="DOW",IF($E165=5,(((SUMPRODUCT(($H$72:$H$95=$D165)*($G$72:$G$95=$C165)*(L$72:L$95))*(SUMPRODUCT(($H$15:$H$21=$H165)*(L$15:L$21)))))),(((SUMPRODUCT(($H$72:$H$95=$D165)*($G$72:$G$95=$C165)*(L$72:L$95)))-(SUMIFS(L$99:L$426,$C$99:$C$426,$C165,$D$99:$D$426,$D165,$E$99:$E$426,5)))*SUMPRODUCT(($H$9:$H$12=$E165)*(L$9:L$12)))*SUMPRODUCT(($H$24:$H$30=$H165)*(L$24:L$30))),VLOOKUP($E165&amp;$H165,$H$33:L$67,L$70,0)/SUM(L$33:L$60,IF(DAY(EOMONTH($G165,0))&lt;29,0,VLOOKUP(5&amp;TEXT(DATE(YEAR($G165),MONTH($G165),29),"ddd"),$H$33:L$67,L$70,0)),IF(DAY(EOMONTH($G165,0))&lt;30,0,VLOOKUP(5&amp;TEXT(DATE(YEAR($G165),MONTH($G165),30),"ddd"),$H$33:L$67,L$70,0)),IF(DAY(EOMONTH($G165,0))&lt;31,0,VLOOKUP(5&amp;TEXT(DATE(YEAR($G165),MONTH($G165),31),"ddd"),$H$33:L$67,L$70,0)))*SUMPRODUCT(($H$72:$H$95=$D165)*($G$72:$G$95=$C165)*(L$72:L$95))),"")</f>
        <v>35.603531506829356</v>
      </c>
      <c r="M165" s="139">
        <f>IFERROR(IF($I$69="DOW",IF($E165=5,(((SUMPRODUCT(($H$72:$H$95=$D165)*($G$72:$G$95=$C165)*(M$72:M$95))*(SUMPRODUCT(($H$15:$H$21=$H165)*(M$15:M$21)))))),(((SUMPRODUCT(($H$72:$H$95=$D165)*($G$72:$G$95=$C165)*(M$72:M$95)))-(SUMIFS(M$99:M$426,$C$99:$C$426,$C165,$D$99:$D$426,$D165,$E$99:$E$426,5)))*SUMPRODUCT(($H$9:$H$12=$E165)*(M$9:M$12)))*SUMPRODUCT(($H$24:$H$30=$H165)*(M$24:M$30))),VLOOKUP($E165&amp;$H165,$H$33:M$67,M$70,0)/SUM(M$33:M$60,IF(DAY(EOMONTH($G165,0))&lt;29,0,VLOOKUP(5&amp;TEXT(DATE(YEAR($G165),MONTH($G165),29),"ddd"),$H$33:M$67,M$70,0)),IF(DAY(EOMONTH($G165,0))&lt;30,0,VLOOKUP(5&amp;TEXT(DATE(YEAR($G165),MONTH($G165),30),"ddd"),$H$33:M$67,M$70,0)),IF(DAY(EOMONTH($G165,0))&lt;31,0,VLOOKUP(5&amp;TEXT(DATE(YEAR($G165),MONTH($G165),31),"ddd"),$H$33:M$67,M$70,0)))*SUMPRODUCT(($H$72:$H$95=$D165)*($G$72:$G$95=$C165)*(M$72:M$95))),"")</f>
        <v>512.90346197054441</v>
      </c>
      <c r="N165" s="139">
        <f>IFERROR(IF($I$69="DOW",IF($E165=5,(((SUMPRODUCT(($H$72:$H$95=$D165)*($G$72:$G$95=$C165)*(N$72:N$95))*(SUMPRODUCT(($H$15:$H$21=$H165)*(N$15:N$21)))))),(((SUMPRODUCT(($H$72:$H$95=$D165)*($G$72:$G$95=$C165)*(N$72:N$95)))-(SUMIFS(N$99:N$426,$C$99:$C$426,$C165,$D$99:$D$426,$D165,$E$99:$E$426,5)))*SUMPRODUCT(($H$9:$H$12=$E165)*(N$9:N$12)))*SUMPRODUCT(($H$24:$H$30=$H165)*(N$24:N$30))),VLOOKUP($E165&amp;$H165,$H$33:N$67,N$70,0)/SUM(N$33:N$60,IF(DAY(EOMONTH($G165,0))&lt;29,0,VLOOKUP(5&amp;TEXT(DATE(YEAR($G165),MONTH($G165),29),"ddd"),$H$33:N$67,N$70,0)),IF(DAY(EOMONTH($G165,0))&lt;30,0,VLOOKUP(5&amp;TEXT(DATE(YEAR($G165),MONTH($G165),30),"ddd"),$H$33:N$67,N$70,0)),IF(DAY(EOMONTH($G165,0))&lt;31,0,VLOOKUP(5&amp;TEXT(DATE(YEAR($G165),MONTH($G165),31),"ddd"),$H$33:N$67,N$70,0)))*SUMPRODUCT(($H$72:$H$95=$D165)*($G$72:$G$95=$C165)*(N$72:N$95))),"")</f>
        <v>0</v>
      </c>
      <c r="O165" s="139">
        <f>IFERROR(IF($I$69="DOW",IF($E165=5,(((SUMPRODUCT(($H$72:$H$95=$D165)*($G$72:$G$95=$C165)*(O$72:O$95))*(SUMPRODUCT(($H$15:$H$21=$H165)*(O$15:O$21)))))),(((SUMPRODUCT(($H$72:$H$95=$D165)*($G$72:$G$95=$C165)*(O$72:O$95)))-(SUMIFS(O$99:O$426,$C$99:$C$426,$C165,$D$99:$D$426,$D165,$E$99:$E$426,5)))*SUMPRODUCT(($H$9:$H$12=$E165)*(O$9:O$12)))*SUMPRODUCT(($H$24:$H$30=$H165)*(O$24:O$30))),VLOOKUP($E165&amp;$H165,$H$33:O$67,O$70,0)/SUM(O$33:O$60,IF(DAY(EOMONTH($G165,0))&lt;29,0,VLOOKUP(5&amp;TEXT(DATE(YEAR($G165),MONTH($G165),29),"ddd"),$H$33:O$67,O$70,0)),IF(DAY(EOMONTH($G165,0))&lt;30,0,VLOOKUP(5&amp;TEXT(DATE(YEAR($G165),MONTH($G165),30),"ddd"),$H$33:O$67,O$70,0)),IF(DAY(EOMONTH($G165,0))&lt;31,0,VLOOKUP(5&amp;TEXT(DATE(YEAR($G165),MONTH($G165),31),"ddd"),$H$33:O$67,O$70,0)))*SUMPRODUCT(($H$72:$H$95=$D165)*($G$72:$G$95=$C165)*(O$72:O$95))),"")</f>
        <v>0</v>
      </c>
      <c r="P165" s="139">
        <f>IFERROR(IF($I$69="DOW",IF($E165=5,(((SUMPRODUCT(($H$72:$H$95=$D165)*($G$72:$G$95=$C165)*(P$72:P$95))*(SUMPRODUCT(($H$15:$H$21=$H165)*(P$15:P$21)))))),(((SUMPRODUCT(($H$72:$H$95=$D165)*($G$72:$G$95=$C165)*(P$72:P$95)))-(SUMIFS(P$99:P$426,$C$99:$C$426,$C165,$D$99:$D$426,$D165,$E$99:$E$426,5)))*SUMPRODUCT(($H$9:$H$12=$E165)*(P$9:P$12)))*SUMPRODUCT(($H$24:$H$30=$H165)*(P$24:P$30))),VLOOKUP($E165&amp;$H165,$H$33:P$67,P$70,0)/SUM(P$33:P$60,IF(DAY(EOMONTH($G165,0))&lt;29,0,VLOOKUP(5&amp;TEXT(DATE(YEAR($G165),MONTH($G165),29),"ddd"),$H$33:P$67,P$70,0)),IF(DAY(EOMONTH($G165,0))&lt;30,0,VLOOKUP(5&amp;TEXT(DATE(YEAR($G165),MONTH($G165),30),"ddd"),$H$33:P$67,P$70,0)),IF(DAY(EOMONTH($G165,0))&lt;31,0,VLOOKUP(5&amp;TEXT(DATE(YEAR($G165),MONTH($G165),31),"ddd"),$H$33:P$67,P$70,0)))*SUMPRODUCT(($H$72:$H$95=$D165)*($G$72:$G$95=$C165)*(P$72:P$95))),"")</f>
        <v>3921.6279906711034</v>
      </c>
      <c r="Q165" s="139">
        <f>IFERROR(IF($I$69="DOW",IF($E165=5,(((SUMPRODUCT(($H$72:$H$95=$D165)*($G$72:$G$95=$C165)*(Q$72:Q$95))*(SUMPRODUCT(($H$15:$H$21=$H165)*(Q$15:Q$21)))))),(((SUMPRODUCT(($H$72:$H$95=$D165)*($G$72:$G$95=$C165)*(Q$72:Q$95)))-(SUMIFS(Q$99:Q$426,$C$99:$C$426,$C165,$D$99:$D$426,$D165,$E$99:$E$426,5)))*SUMPRODUCT(($H$9:$H$12=$E165)*(Q$9:Q$12)))*SUMPRODUCT(($H$24:$H$30=$H165)*(Q$24:Q$30))),VLOOKUP($E165&amp;$H165,$H$33:Q$67,Q$70,0)/SUM(Q$33:Q$60,IF(DAY(EOMONTH($G165,0))&lt;29,0,VLOOKUP(5&amp;TEXT(DATE(YEAR($G165),MONTH($G165),29),"ddd"),$H$33:Q$67,Q$70,0)),IF(DAY(EOMONTH($G165,0))&lt;30,0,VLOOKUP(5&amp;TEXT(DATE(YEAR($G165),MONTH($G165),30),"ddd"),$H$33:Q$67,Q$70,0)),IF(DAY(EOMONTH($G165,0))&lt;31,0,VLOOKUP(5&amp;TEXT(DATE(YEAR($G165),MONTH($G165),31),"ddd"),$H$33:Q$67,Q$70,0)))*SUMPRODUCT(($H$72:$H$95=$D165)*($G$72:$G$95=$C165)*(Q$72:Q$95))),"")</f>
        <v>2581.9986566805114</v>
      </c>
      <c r="R165" s="139">
        <f>IFERROR(IF($I$69="DOW",IF($E165=5,(((SUMPRODUCT(($H$72:$H$95=$D165)*($G$72:$G$95=$C165)*(R$72:R$95))*(SUMPRODUCT(($H$15:$H$21=$H165)*(R$15:R$21)))))),(((SUMPRODUCT(($H$72:$H$95=$D165)*($G$72:$G$95=$C165)*(R$72:R$95)))-(SUMIFS(R$99:R$426,$C$99:$C$426,$C165,$D$99:$D$426,$D165,$E$99:$E$426,5)))*SUMPRODUCT(($H$9:$H$12=$E165)*(R$9:R$12)))*SUMPRODUCT(($H$24:$H$30=$H165)*(R$24:R$30))),VLOOKUP($E165&amp;$H165,$H$33:R$67,R$70,0)/SUM(R$33:R$60,IF(DAY(EOMONTH($G165,0))&lt;29,0,VLOOKUP(5&amp;TEXT(DATE(YEAR($G165),MONTH($G165),29),"ddd"),$H$33:R$67,R$70,0)),IF(DAY(EOMONTH($G165,0))&lt;30,0,VLOOKUP(5&amp;TEXT(DATE(YEAR($G165),MONTH($G165),30),"ddd"),$H$33:R$67,R$70,0)),IF(DAY(EOMONTH($G165,0))&lt;31,0,VLOOKUP(5&amp;TEXT(DATE(YEAR($G165),MONTH($G165),31),"ddd"),$H$33:R$67,R$70,0)))*SUMPRODUCT(($H$72:$H$95=$D165)*($G$72:$G$95=$C165)*(R$72:R$95))),"")</f>
        <v>0</v>
      </c>
      <c r="S165" s="139">
        <f>IFERROR(IF($I$69="DOW",IF($E165=5,(((SUMPRODUCT(($H$72:$H$95=$D165)*($G$72:$G$95=$C165)*(S$72:S$95))*(SUMPRODUCT(($H$15:$H$21=$H165)*(S$15:S$21)))))),(((SUMPRODUCT(($H$72:$H$95=$D165)*($G$72:$G$95=$C165)*(S$72:S$95)))-(SUMIFS(S$99:S$426,$C$99:$C$426,$C165,$D$99:$D$426,$D165,$E$99:$E$426,5)))*SUMPRODUCT(($H$9:$H$12=$E165)*(S$9:S$12)))*SUMPRODUCT(($H$24:$H$30=$H165)*(S$24:S$30))),VLOOKUP($E165&amp;$H165,$H$33:S$67,S$70,0)/SUM(S$33:S$60,IF(DAY(EOMONTH($G165,0))&lt;29,0,VLOOKUP(5&amp;TEXT(DATE(YEAR($G165),MONTH($G165),29),"ddd"),$H$33:S$67,S$70,0)),IF(DAY(EOMONTH($G165,0))&lt;30,0,VLOOKUP(5&amp;TEXT(DATE(YEAR($G165),MONTH($G165),30),"ddd"),$H$33:S$67,S$70,0)),IF(DAY(EOMONTH($G165,0))&lt;31,0,VLOOKUP(5&amp;TEXT(DATE(YEAR($G165),MONTH($G165),31),"ddd"),$H$33:S$67,S$70,0)))*SUMPRODUCT(($H$72:$H$95=$D165)*($G$72:$G$95=$C165)*(S$72:S$95))),"")</f>
        <v>51.902672877466998</v>
      </c>
      <c r="T165" s="139">
        <f>IFERROR(IF($I$69="DOW",IF($E165=5,(((SUMPRODUCT(($H$72:$H$95=$D165)*($G$72:$G$95=$C165)*(T$72:T$95))*(SUMPRODUCT(($H$15:$H$21=$H165)*(T$15:T$21)))))),(((SUMPRODUCT(($H$72:$H$95=$D165)*($G$72:$G$95=$C165)*(T$72:T$95)))-(SUMIFS(T$99:T$426,$C$99:$C$426,$C165,$D$99:$D$426,$D165,$E$99:$E$426,5)))*SUMPRODUCT(($H$9:$H$12=$E165)*(T$9:T$12)))*SUMPRODUCT(($H$24:$H$30=$H165)*(T$24:T$30))),VLOOKUP($E165&amp;$H165,$H$33:T$67,T$70,0)/SUM(T$33:T$60,IF(DAY(EOMONTH($G165,0))&lt;29,0,VLOOKUP(5&amp;TEXT(DATE(YEAR($G165),MONTH($G165),29),"ddd"),$H$33:T$67,T$70,0)),IF(DAY(EOMONTH($G165,0))&lt;30,0,VLOOKUP(5&amp;TEXT(DATE(YEAR($G165),MONTH($G165),30),"ddd"),$H$33:T$67,T$70,0)),IF(DAY(EOMONTH($G165,0))&lt;31,0,VLOOKUP(5&amp;TEXT(DATE(YEAR($G165),MONTH($G165),31),"ddd"),$H$33:T$67,T$70,0)))*SUMPRODUCT(($H$72:$H$95=$D165)*($G$72:$G$95=$C165)*(T$72:T$95))),"")</f>
        <v>112.56319905335779</v>
      </c>
      <c r="U165" s="139">
        <f>IFERROR(IF($I$69="DOW",IF($E165=5,(((SUMPRODUCT(($H$72:$H$95=$D165)*($G$72:$G$95=$C165)*(U$72:U$95))*(SUMPRODUCT(($H$15:$H$21=$H165)*(U$15:U$21)))))),(((SUMPRODUCT(($H$72:$H$95=$D165)*($G$72:$G$95=$C165)*(U$72:U$95)))-(SUMIFS(U$99:U$426,$C$99:$C$426,$C165,$D$99:$D$426,$D165,$E$99:$E$426,5)))*SUMPRODUCT(($H$9:$H$12=$E165)*(U$9:U$12)))*SUMPRODUCT(($H$24:$H$30=$H165)*(U$24:U$30))),VLOOKUP($E165&amp;$H165,$H$33:U$67,U$70,0)/SUM(U$33:U$60,IF(DAY(EOMONTH($G165,0))&lt;29,0,VLOOKUP(5&amp;TEXT(DATE(YEAR($G165),MONTH($G165),29),"ddd"),$H$33:U$67,U$70,0)),IF(DAY(EOMONTH($G165,0))&lt;30,0,VLOOKUP(5&amp;TEXT(DATE(YEAR($G165),MONTH($G165),30),"ddd"),$H$33:U$67,U$70,0)),IF(DAY(EOMONTH($G165,0))&lt;31,0,VLOOKUP(5&amp;TEXT(DATE(YEAR($G165),MONTH($G165),31),"ddd"),$H$33:U$67,U$70,0)))*SUMPRODUCT(($H$72:$H$95=$D165)*($G$72:$G$95=$C165)*(U$72:U$95))),"")</f>
        <v>26.153980830579048</v>
      </c>
      <c r="V165" s="139">
        <f>IFERROR(IF($I$69="DOW",IF($E165=5,(((SUMPRODUCT(($H$72:$H$95=$D165)*($G$72:$G$95=$C165)*(V$72:V$95))*(SUMPRODUCT(($H$15:$H$21=$H165)*(V$15:V$21)))))),(((SUMPRODUCT(($H$72:$H$95=$D165)*($G$72:$G$95=$C165)*(V$72:V$95)))-(SUMIFS(V$99:V$426,$C$99:$C$426,$C165,$D$99:$D$426,$D165,$E$99:$E$426,5)))*SUMPRODUCT(($H$9:$H$12=$E165)*(V$9:V$12)))*SUMPRODUCT(($H$24:$H$30=$H165)*(V$24:V$30))),VLOOKUP($E165&amp;$H165,$H$33:V$67,V$70,0)/SUM(V$33:V$60,IF(DAY(EOMONTH($G165,0))&lt;29,0,VLOOKUP(5&amp;TEXT(DATE(YEAR($G165),MONTH($G165),29),"ddd"),$H$33:V$67,V$70,0)),IF(DAY(EOMONTH($G165,0))&lt;30,0,VLOOKUP(5&amp;TEXT(DATE(YEAR($G165),MONTH($G165),30),"ddd"),$H$33:V$67,V$70,0)),IF(DAY(EOMONTH($G165,0))&lt;31,0,VLOOKUP(5&amp;TEXT(DATE(YEAR($G165),MONTH($G165),31),"ddd"),$H$33:V$67,V$70,0)))*SUMPRODUCT(($H$72:$H$95=$D165)*($G$72:$G$95=$C165)*(V$72:V$95))),"")</f>
        <v>75.108433041988732</v>
      </c>
      <c r="W165" s="139">
        <f>IFERROR(IF($I$69="DOW",IF($E165=5,(((SUMPRODUCT(($H$72:$H$95=$D165)*($G$72:$G$95=$C165)*(W$72:W$95))*(SUMPRODUCT(($H$15:$H$21=$H165)*(W$15:W$21)))))),(((SUMPRODUCT(($H$72:$H$95=$D165)*($G$72:$G$95=$C165)*(W$72:W$95)))-(SUMIFS(W$99:W$426,$C$99:$C$426,$C165,$D$99:$D$426,$D165,$E$99:$E$426,5)))*SUMPRODUCT(($H$9:$H$12=$E165)*(W$9:W$12)))*SUMPRODUCT(($H$24:$H$30=$H165)*(W$24:W$30))),VLOOKUP($E165&amp;$H165,$H$33:W$67,W$70,0)/SUM(W$33:W$60,IF(DAY(EOMONTH($G165,0))&lt;29,0,VLOOKUP(5&amp;TEXT(DATE(YEAR($G165),MONTH($G165),29),"ddd"),$H$33:W$67,W$70,0)),IF(DAY(EOMONTH($G165,0))&lt;30,0,VLOOKUP(5&amp;TEXT(DATE(YEAR($G165),MONTH($G165),30),"ddd"),$H$33:W$67,W$70,0)),IF(DAY(EOMONTH($G165,0))&lt;31,0,VLOOKUP(5&amp;TEXT(DATE(YEAR($G165),MONTH($G165),31),"ddd"),$H$33:W$67,W$70,0)))*SUMPRODUCT(($H$72:$H$95=$D165)*($G$72:$G$95=$C165)*(W$72:W$95))),"")</f>
        <v>543.45831168329323</v>
      </c>
      <c r="X165" s="139">
        <f>IFERROR(IF($I$69="DOW",IF($E165=5,(((SUMPRODUCT(($H$72:$H$95=$D165)*($G$72:$G$95=$C165)*(X$72:X$95))*(SUMPRODUCT(($H$15:$H$21=$H165)*(X$15:X$21)))))),(((SUMPRODUCT(($H$72:$H$95=$D165)*($G$72:$G$95=$C165)*(X$72:X$95)))-(SUMIFS(X$99:X$426,$C$99:$C$426,$C165,$D$99:$D$426,$D165,$E$99:$E$426,5)))*SUMPRODUCT(($H$9:$H$12=$E165)*(X$9:X$12)))*SUMPRODUCT(($H$24:$H$30=$H165)*(X$24:X$30))),VLOOKUP($E165&amp;$H165,$H$33:X$67,X$70,0)/SUM(X$33:X$60,IF(DAY(EOMONTH($G165,0))&lt;29,0,VLOOKUP(5&amp;TEXT(DATE(YEAR($G165),MONTH($G165),29),"ddd"),$H$33:X$67,X$70,0)),IF(DAY(EOMONTH($G165,0))&lt;30,0,VLOOKUP(5&amp;TEXT(DATE(YEAR($G165),MONTH($G165),30),"ddd"),$H$33:X$67,X$70,0)),IF(DAY(EOMONTH($G165,0))&lt;31,0,VLOOKUP(5&amp;TEXT(DATE(YEAR($G165),MONTH($G165),31),"ddd"),$H$33:X$67,X$70,0)))*SUMPRODUCT(($H$72:$H$95=$D165)*($G$72:$G$95=$C165)*(X$72:X$95))),"")</f>
        <v>126.15787145291233</v>
      </c>
      <c r="Y165" s="139" t="str">
        <f>IFERROR(IF($I$69="DOW",IF($E165=5,(((SUMPRODUCT(($H$72:$H$95=$D165)*($G$72:$G$95=$C165)*(Y$72:Y$95))*(SUMPRODUCT(($H$15:$H$21=$H165)*(Y$15:Y$21)))))),(((SUMPRODUCT(($H$72:$H$95=$D165)*($G$72:$G$95=$C165)*(Y$72:Y$95)))-(SUMIFS(Y$99:Y$426,$C$99:$C$426,$C165,$D$99:$D$426,$D165,$E$99:$E$426,5)))*SUMPRODUCT(($H$9:$H$12=$E165)*(Y$9:Y$12)))*SUMPRODUCT(($H$24:$H$30=$H165)*(Y$24:Y$30))),VLOOKUP($E165&amp;$H165,$H$33:Y$67,Y$70,0)/SUM(Y$33:Y$60,IF(DAY(EOMONTH($G165,0))&lt;29,0,VLOOKUP(5&amp;TEXT(DATE(YEAR($G165),MONTH($G165),29),"ddd"),$H$33:Y$67,Y$70,0)),IF(DAY(EOMONTH($G165,0))&lt;30,0,VLOOKUP(5&amp;TEXT(DATE(YEAR($G165),MONTH($G165),30),"ddd"),$H$33:Y$67,Y$70,0)),IF(DAY(EOMONTH($G165,0))&lt;31,0,VLOOKUP(5&amp;TEXT(DATE(YEAR($G165),MONTH($G165),31),"ddd"),$H$33:Y$67,Y$70,0)))*SUMPRODUCT(($H$72:$H$95=$D165)*($G$72:$G$95=$C165)*(Y$72:Y$95))),"")</f>
        <v/>
      </c>
      <c r="Z165" s="139" t="str">
        <f>IFERROR(IF($I$69="DOW",IF($E165=5,(((SUMPRODUCT(($H$72:$H$95=$D165)*($G$72:$G$95=$C165)*(Z$72:Z$95))*(SUMPRODUCT(($H$15:$H$21=$H165)*(Z$15:Z$21)))))),(((SUMPRODUCT(($H$72:$H$95=$D165)*($G$72:$G$95=$C165)*(Z$72:Z$95)))-(SUMIFS(Z$99:Z$426,$C$99:$C$426,$C165,$D$99:$D$426,$D165,$E$99:$E$426,5)))*SUMPRODUCT(($H$9:$H$12=$E165)*(Z$9:Z$12)))*SUMPRODUCT(($H$24:$H$30=$H165)*(Z$24:Z$30))),VLOOKUP($E165&amp;$H165,$H$33:Z$67,Z$70,0)/SUM(Z$33:Z$60,IF(DAY(EOMONTH($G165,0))&lt;29,0,VLOOKUP(5&amp;TEXT(DATE(YEAR($G165),MONTH($G165),29),"ddd"),$H$33:Z$67,Z$70,0)),IF(DAY(EOMONTH($G165,0))&lt;30,0,VLOOKUP(5&amp;TEXT(DATE(YEAR($G165),MONTH($G165),30),"ddd"),$H$33:Z$67,Z$70,0)),IF(DAY(EOMONTH($G165,0))&lt;31,0,VLOOKUP(5&amp;TEXT(DATE(YEAR($G165),MONTH($G165),31),"ddd"),$H$33:Z$67,Z$70,0)))*SUMPRODUCT(($H$72:$H$95=$D165)*($G$72:$G$95=$C165)*(Z$72:Z$95))),"")</f>
        <v/>
      </c>
      <c r="AA165" s="139" t="str">
        <f>IFERROR(IF($I$69="DOW",IF($E165=5,(((SUMPRODUCT(($H$72:$H$95=$D165)*($G$72:$G$95=$C165)*(AA$72:AA$95))*(SUMPRODUCT(($H$15:$H$21=$H165)*(AA$15:AA$21)))))),(((SUMPRODUCT(($H$72:$H$95=$D165)*($G$72:$G$95=$C165)*(AA$72:AA$95)))-(SUMIFS(AA$99:AA$426,$C$99:$C$426,$C165,$D$99:$D$426,$D165,$E$99:$E$426,5)))*SUMPRODUCT(($H$9:$H$12=$E165)*(AA$9:AA$12)))*SUMPRODUCT(($H$24:$H$30=$H165)*(AA$24:AA$30))),VLOOKUP($E165&amp;$H165,$H$33:AA$67,AA$70,0)/SUM(AA$33:AA$60,IF(DAY(EOMONTH($G165,0))&lt;29,0,VLOOKUP(5&amp;TEXT(DATE(YEAR($G165),MONTH($G165),29),"ddd"),$H$33:AA$67,AA$70,0)),IF(DAY(EOMONTH($G165,0))&lt;30,0,VLOOKUP(5&amp;TEXT(DATE(YEAR($G165),MONTH($G165),30),"ddd"),$H$33:AA$67,AA$70,0)),IF(DAY(EOMONTH($G165,0))&lt;31,0,VLOOKUP(5&amp;TEXT(DATE(YEAR($G165),MONTH($G165),31),"ddd"),$H$33:AA$67,AA$70,0)))*SUMPRODUCT(($H$72:$H$95=$D165)*($G$72:$G$95=$C165)*(AA$72:AA$95))),"")</f>
        <v/>
      </c>
      <c r="AB165" s="139" t="str">
        <f>IFERROR(IF($I$69="DOW",IF($E165=5,(((SUMPRODUCT(($H$72:$H$95=$D165)*($G$72:$G$95=$C165)*(AB$72:AB$95))*(SUMPRODUCT(($H$15:$H$21=$H165)*(AB$15:AB$21)))))),(((SUMPRODUCT(($H$72:$H$95=$D165)*($G$72:$G$95=$C165)*(AB$72:AB$95)))-(SUMIFS(AB$99:AB$426,$C$99:$C$426,$C165,$D$99:$D$426,$D165,$E$99:$E$426,5)))*SUMPRODUCT(($H$9:$H$12=$E165)*(AB$9:AB$12)))*SUMPRODUCT(($H$24:$H$30=$H165)*(AB$24:AB$30))),VLOOKUP($E165&amp;$H165,$H$33:AB$67,AB$70,0)/SUM(AB$33:AB$60,IF(DAY(EOMONTH($G165,0))&lt;29,0,VLOOKUP(5&amp;TEXT(DATE(YEAR($G165),MONTH($G165),29),"ddd"),$H$33:AB$67,AB$70,0)),IF(DAY(EOMONTH($G165,0))&lt;30,0,VLOOKUP(5&amp;TEXT(DATE(YEAR($G165),MONTH($G165),30),"ddd"),$H$33:AB$67,AB$70,0)),IF(DAY(EOMONTH($G165,0))&lt;31,0,VLOOKUP(5&amp;TEXT(DATE(YEAR($G165),MONTH($G165),31),"ddd"),$H$33:AB$67,AB$70,0)))*SUMPRODUCT(($H$72:$H$95=$D165)*($G$72:$G$95=$C165)*(AB$72:AB$95))),"")</f>
        <v/>
      </c>
      <c r="AC165" s="236"/>
      <c r="AE165" s="205"/>
      <c r="AF165" s="139"/>
      <c r="AG165" s="139"/>
      <c r="AH165" s="139"/>
      <c r="AI165" s="139"/>
      <c r="AJ165" s="139"/>
      <c r="AK165" s="139"/>
      <c r="AL165" s="139"/>
      <c r="AM165" s="139"/>
      <c r="AN165" s="139"/>
      <c r="AO165" s="139"/>
      <c r="AP165" s="139"/>
      <c r="AQ165" s="139"/>
      <c r="AR165" s="139"/>
      <c r="AS165" s="139"/>
      <c r="AT165" s="139"/>
      <c r="AU165" s="139"/>
      <c r="AV165" s="139"/>
      <c r="AW165" s="139"/>
      <c r="AX165" s="139"/>
      <c r="AY165" s="236"/>
      <c r="BA165" s="209">
        <f t="shared" si="108"/>
        <v>201.1610585274901</v>
      </c>
      <c r="BB165" s="180">
        <f t="shared" si="109"/>
        <v>242.06505093321405</v>
      </c>
      <c r="BC165" s="180">
        <f t="shared" si="110"/>
        <v>142.13803076851514</v>
      </c>
      <c r="BD165" s="180">
        <f t="shared" si="111"/>
        <v>35.603531506829356</v>
      </c>
      <c r="BE165" s="180">
        <f t="shared" si="112"/>
        <v>512.90346197054441</v>
      </c>
      <c r="BF165" s="180">
        <f t="shared" si="113"/>
        <v>0</v>
      </c>
      <c r="BG165" s="180">
        <f t="shared" si="114"/>
        <v>0</v>
      </c>
      <c r="BH165" s="180">
        <f t="shared" si="115"/>
        <v>3921.6279906711034</v>
      </c>
      <c r="BI165" s="180">
        <f t="shared" si="116"/>
        <v>2581.9986566805114</v>
      </c>
      <c r="BJ165" s="180">
        <f t="shared" si="117"/>
        <v>0</v>
      </c>
      <c r="BK165" s="180">
        <f t="shared" si="118"/>
        <v>51.902672877466998</v>
      </c>
      <c r="BL165" s="180">
        <f t="shared" si="119"/>
        <v>112.56319905335779</v>
      </c>
      <c r="BM165" s="180">
        <f t="shared" si="120"/>
        <v>26.153980830579048</v>
      </c>
      <c r="BN165" s="180">
        <f t="shared" si="121"/>
        <v>75.108433041988732</v>
      </c>
      <c r="BO165" s="180">
        <f t="shared" si="122"/>
        <v>543.45831168329323</v>
      </c>
      <c r="BP165" s="180">
        <f t="shared" si="123"/>
        <v>126.15787145291233</v>
      </c>
      <c r="BQ165" s="180">
        <f t="shared" si="124"/>
        <v>0</v>
      </c>
      <c r="BR165" s="180">
        <f t="shared" si="125"/>
        <v>0</v>
      </c>
      <c r="BS165" s="180">
        <f t="shared" si="126"/>
        <v>0</v>
      </c>
      <c r="BT165" s="180">
        <f t="shared" si="127"/>
        <v>0</v>
      </c>
      <c r="BV165" s="214">
        <f t="shared" si="150"/>
        <v>42710</v>
      </c>
      <c r="BW165" s="175" t="str">
        <f t="shared" si="151"/>
        <v>Dec</v>
      </c>
      <c r="BX165" s="175">
        <f t="shared" si="152"/>
        <v>2016</v>
      </c>
      <c r="BY165" s="176">
        <f t="shared" si="128"/>
        <v>201.1610585274901</v>
      </c>
      <c r="BZ165" s="176">
        <f t="shared" si="129"/>
        <v>242.065050933214</v>
      </c>
      <c r="CA165" s="176">
        <f t="shared" si="130"/>
        <v>142.13803076851508</v>
      </c>
      <c r="CB165" s="176">
        <f t="shared" si="131"/>
        <v>35.603531506829356</v>
      </c>
      <c r="CC165" s="176">
        <f t="shared" si="132"/>
        <v>512.90346197054453</v>
      </c>
      <c r="CD165" s="176">
        <f t="shared" si="133"/>
        <v>0</v>
      </c>
      <c r="CE165" s="176">
        <f t="shared" si="134"/>
        <v>0</v>
      </c>
      <c r="CF165" s="176">
        <f t="shared" si="135"/>
        <v>3921.6279906711034</v>
      </c>
      <c r="CG165" s="176">
        <f t="shared" si="136"/>
        <v>2581.9986566805114</v>
      </c>
      <c r="CH165" s="176">
        <f t="shared" si="137"/>
        <v>0</v>
      </c>
      <c r="CI165" s="176">
        <f t="shared" si="138"/>
        <v>51.902672877467012</v>
      </c>
      <c r="CJ165" s="176">
        <f t="shared" si="139"/>
        <v>112.56319905335776</v>
      </c>
      <c r="CK165" s="176">
        <f t="shared" si="140"/>
        <v>26.153980830579052</v>
      </c>
      <c r="CL165" s="176">
        <f t="shared" si="141"/>
        <v>75.108433041988732</v>
      </c>
      <c r="CM165" s="176">
        <f t="shared" si="142"/>
        <v>543.45831168329323</v>
      </c>
      <c r="CN165" s="176">
        <f t="shared" si="143"/>
        <v>126.15787145291236</v>
      </c>
      <c r="CO165" s="176">
        <f t="shared" si="144"/>
        <v>0</v>
      </c>
      <c r="CP165" s="176">
        <f t="shared" si="145"/>
        <v>0</v>
      </c>
      <c r="CQ165" s="176">
        <f t="shared" si="146"/>
        <v>0</v>
      </c>
      <c r="CR165" s="215">
        <f t="shared" si="147"/>
        <v>0</v>
      </c>
    </row>
    <row r="166" spans="2:96" outlineLevel="1" x14ac:dyDescent="0.25">
      <c r="B166" s="197">
        <f t="shared" si="148"/>
        <v>42711</v>
      </c>
      <c r="C166" s="108">
        <f t="shared" si="104"/>
        <v>2016</v>
      </c>
      <c r="D166" s="109" t="str">
        <f t="shared" si="105"/>
        <v>Dec</v>
      </c>
      <c r="E166" s="109">
        <f t="shared" si="106"/>
        <v>1</v>
      </c>
      <c r="F166" s="109">
        <f t="shared" si="149"/>
        <v>50</v>
      </c>
      <c r="G166" s="110">
        <f t="shared" si="153"/>
        <v>42711</v>
      </c>
      <c r="H166" s="109" t="str">
        <f t="shared" si="107"/>
        <v>Wed</v>
      </c>
      <c r="I166" s="139">
        <f>IFERROR(IF($I$69="DOW",IF($E166=5,(((SUMPRODUCT(($H$72:$H$95=$D166)*($G$72:$G$95=$C166)*(I$72:I$95))*(SUMPRODUCT(($H$15:$H$21=$H166)*(I$15:I$21)))))),(((SUMPRODUCT(($H$72:$H$95=$D166)*($G$72:$G$95=$C166)*(I$72:I$95)))-(SUMIFS(I$99:I$426,$C$99:$C$426,$C166,$D$99:$D$426,$D166,$E$99:$E$426,5)))*SUMPRODUCT(($H$9:$H$12=$E166)*(I$9:I$12)))*SUMPRODUCT(($H$24:$H$30=$H166)*(I$24:I$30))),VLOOKUP($E166&amp;$H166,$H$33:I$67,I$70,0)/SUM(I$33:I$60,IF(DAY(EOMONTH($G166,0))&lt;29,0,VLOOKUP(5&amp;TEXT(DATE(YEAR($G166),MONTH($G166),29),"ddd"),$H$33:I$67,I$70,0)),IF(DAY(EOMONTH($G166,0))&lt;30,0,VLOOKUP(5&amp;TEXT(DATE(YEAR($G166),MONTH($G166),30),"ddd"),$H$33:I$67,I$70,0)),IF(DAY(EOMONTH($G166,0))&lt;31,0,VLOOKUP(5&amp;TEXT(DATE(YEAR($G166),MONTH($G166),31),"ddd"),$H$33:I$67,I$70,0)))*SUMPRODUCT(($H$72:$H$95=$D166)*($G$72:$G$95=$C166)*(I$72:I$95))),"")</f>
        <v>198.55119351624643</v>
      </c>
      <c r="J166" s="139">
        <f>IFERROR(IF($I$69="DOW",IF($E166=5,(((SUMPRODUCT(($H$72:$H$95=$D166)*($G$72:$G$95=$C166)*(J$72:J$95))*(SUMPRODUCT(($H$15:$H$21=$H166)*(J$15:J$21)))))),(((SUMPRODUCT(($H$72:$H$95=$D166)*($G$72:$G$95=$C166)*(J$72:J$95)))-(SUMIFS(J$99:J$426,$C$99:$C$426,$C166,$D$99:$D$426,$D166,$E$99:$E$426,5)))*SUMPRODUCT(($H$9:$H$12=$E166)*(J$9:J$12)))*SUMPRODUCT(($H$24:$H$30=$H166)*(J$24:J$30))),VLOOKUP($E166&amp;$H166,$H$33:J$67,J$70,0)/SUM(J$33:J$60,IF(DAY(EOMONTH($G166,0))&lt;29,0,VLOOKUP(5&amp;TEXT(DATE(YEAR($G166),MONTH($G166),29),"ddd"),$H$33:J$67,J$70,0)),IF(DAY(EOMONTH($G166,0))&lt;30,0,VLOOKUP(5&amp;TEXT(DATE(YEAR($G166),MONTH($G166),30),"ddd"),$H$33:J$67,J$70,0)),IF(DAY(EOMONTH($G166,0))&lt;31,0,VLOOKUP(5&amp;TEXT(DATE(YEAR($G166),MONTH($G166),31),"ddd"),$H$33:J$67,J$70,0)))*SUMPRODUCT(($H$72:$H$95=$D166)*($G$72:$G$95=$C166)*(J$72:J$95))),"")</f>
        <v>224.54601816784754</v>
      </c>
      <c r="K166" s="139">
        <f>IFERROR(IF($I$69="DOW",IF($E166=5,(((SUMPRODUCT(($H$72:$H$95=$D166)*($G$72:$G$95=$C166)*(K$72:K$95))*(SUMPRODUCT(($H$15:$H$21=$H166)*(K$15:K$21)))))),(((SUMPRODUCT(($H$72:$H$95=$D166)*($G$72:$G$95=$C166)*(K$72:K$95)))-(SUMIFS(K$99:K$426,$C$99:$C$426,$C166,$D$99:$D$426,$D166,$E$99:$E$426,5)))*SUMPRODUCT(($H$9:$H$12=$E166)*(K$9:K$12)))*SUMPRODUCT(($H$24:$H$30=$H166)*(K$24:K$30))),VLOOKUP($E166&amp;$H166,$H$33:K$67,K$70,0)/SUM(K$33:K$60,IF(DAY(EOMONTH($G166,0))&lt;29,0,VLOOKUP(5&amp;TEXT(DATE(YEAR($G166),MONTH($G166),29),"ddd"),$H$33:K$67,K$70,0)),IF(DAY(EOMONTH($G166,0))&lt;30,0,VLOOKUP(5&amp;TEXT(DATE(YEAR($G166),MONTH($G166),30),"ddd"),$H$33:K$67,K$70,0)),IF(DAY(EOMONTH($G166,0))&lt;31,0,VLOOKUP(5&amp;TEXT(DATE(YEAR($G166),MONTH($G166),31),"ddd"),$H$33:K$67,K$70,0)))*SUMPRODUCT(($H$72:$H$95=$D166)*($G$72:$G$95=$C166)*(K$72:K$95))),"")</f>
        <v>139.43893801320405</v>
      </c>
      <c r="L166" s="139">
        <f>IFERROR(IF($I$69="DOW",IF($E166=5,(((SUMPRODUCT(($H$72:$H$95=$D166)*($G$72:$G$95=$C166)*(L$72:L$95))*(SUMPRODUCT(($H$15:$H$21=$H166)*(L$15:L$21)))))),(((SUMPRODUCT(($H$72:$H$95=$D166)*($G$72:$G$95=$C166)*(L$72:L$95)))-(SUMIFS(L$99:L$426,$C$99:$C$426,$C166,$D$99:$D$426,$D166,$E$99:$E$426,5)))*SUMPRODUCT(($H$9:$H$12=$E166)*(L$9:L$12)))*SUMPRODUCT(($H$24:$H$30=$H166)*(L$24:L$30))),VLOOKUP($E166&amp;$H166,$H$33:L$67,L$70,0)/SUM(L$33:L$60,IF(DAY(EOMONTH($G166,0))&lt;29,0,VLOOKUP(5&amp;TEXT(DATE(YEAR($G166),MONTH($G166),29),"ddd"),$H$33:L$67,L$70,0)),IF(DAY(EOMONTH($G166,0))&lt;30,0,VLOOKUP(5&amp;TEXT(DATE(YEAR($G166),MONTH($G166),30),"ddd"),$H$33:L$67,L$70,0)),IF(DAY(EOMONTH($G166,0))&lt;31,0,VLOOKUP(5&amp;TEXT(DATE(YEAR($G166),MONTH($G166),31),"ddd"),$H$33:L$67,L$70,0)))*SUMPRODUCT(($H$72:$H$95=$D166)*($G$72:$G$95=$C166)*(L$72:L$95))),"")</f>
        <v>28.227004399626221</v>
      </c>
      <c r="M166" s="139">
        <f>IFERROR(IF($I$69="DOW",IF($E166=5,(((SUMPRODUCT(($H$72:$H$95=$D166)*($G$72:$G$95=$C166)*(M$72:M$95))*(SUMPRODUCT(($H$15:$H$21=$H166)*(M$15:M$21)))))),(((SUMPRODUCT(($H$72:$H$95=$D166)*($G$72:$G$95=$C166)*(M$72:M$95)))-(SUMIFS(M$99:M$426,$C$99:$C$426,$C166,$D$99:$D$426,$D166,$E$99:$E$426,5)))*SUMPRODUCT(($H$9:$H$12=$E166)*(M$9:M$12)))*SUMPRODUCT(($H$24:$H$30=$H166)*(M$24:M$30))),VLOOKUP($E166&amp;$H166,$H$33:M$67,M$70,0)/SUM(M$33:M$60,IF(DAY(EOMONTH($G166,0))&lt;29,0,VLOOKUP(5&amp;TEXT(DATE(YEAR($G166),MONTH($G166),29),"ddd"),$H$33:M$67,M$70,0)),IF(DAY(EOMONTH($G166,0))&lt;30,0,VLOOKUP(5&amp;TEXT(DATE(YEAR($G166),MONTH($G166),30),"ddd"),$H$33:M$67,M$70,0)),IF(DAY(EOMONTH($G166,0))&lt;31,0,VLOOKUP(5&amp;TEXT(DATE(YEAR($G166),MONTH($G166),31),"ddd"),$H$33:M$67,M$70,0)))*SUMPRODUCT(($H$72:$H$95=$D166)*($G$72:$G$95=$C166)*(M$72:M$95))),"")</f>
        <v>495.01843517410953</v>
      </c>
      <c r="N166" s="139">
        <f>IFERROR(IF($I$69="DOW",IF($E166=5,(((SUMPRODUCT(($H$72:$H$95=$D166)*($G$72:$G$95=$C166)*(N$72:N$95))*(SUMPRODUCT(($H$15:$H$21=$H166)*(N$15:N$21)))))),(((SUMPRODUCT(($H$72:$H$95=$D166)*($G$72:$G$95=$C166)*(N$72:N$95)))-(SUMIFS(N$99:N$426,$C$99:$C$426,$C166,$D$99:$D$426,$D166,$E$99:$E$426,5)))*SUMPRODUCT(($H$9:$H$12=$E166)*(N$9:N$12)))*SUMPRODUCT(($H$24:$H$30=$H166)*(N$24:N$30))),VLOOKUP($E166&amp;$H166,$H$33:N$67,N$70,0)/SUM(N$33:N$60,IF(DAY(EOMONTH($G166,0))&lt;29,0,VLOOKUP(5&amp;TEXT(DATE(YEAR($G166),MONTH($G166),29),"ddd"),$H$33:N$67,N$70,0)),IF(DAY(EOMONTH($G166,0))&lt;30,0,VLOOKUP(5&amp;TEXT(DATE(YEAR($G166),MONTH($G166),30),"ddd"),$H$33:N$67,N$70,0)),IF(DAY(EOMONTH($G166,0))&lt;31,0,VLOOKUP(5&amp;TEXT(DATE(YEAR($G166),MONTH($G166),31),"ddd"),$H$33:N$67,N$70,0)))*SUMPRODUCT(($H$72:$H$95=$D166)*($G$72:$G$95=$C166)*(N$72:N$95))),"")</f>
        <v>0</v>
      </c>
      <c r="O166" s="139">
        <f>IFERROR(IF($I$69="DOW",IF($E166=5,(((SUMPRODUCT(($H$72:$H$95=$D166)*($G$72:$G$95=$C166)*(O$72:O$95))*(SUMPRODUCT(($H$15:$H$21=$H166)*(O$15:O$21)))))),(((SUMPRODUCT(($H$72:$H$95=$D166)*($G$72:$G$95=$C166)*(O$72:O$95)))-(SUMIFS(O$99:O$426,$C$99:$C$426,$C166,$D$99:$D$426,$D166,$E$99:$E$426,5)))*SUMPRODUCT(($H$9:$H$12=$E166)*(O$9:O$12)))*SUMPRODUCT(($H$24:$H$30=$H166)*(O$24:O$30))),VLOOKUP($E166&amp;$H166,$H$33:O$67,O$70,0)/SUM(O$33:O$60,IF(DAY(EOMONTH($G166,0))&lt;29,0,VLOOKUP(5&amp;TEXT(DATE(YEAR($G166),MONTH($G166),29),"ddd"),$H$33:O$67,O$70,0)),IF(DAY(EOMONTH($G166,0))&lt;30,0,VLOOKUP(5&amp;TEXT(DATE(YEAR($G166),MONTH($G166),30),"ddd"),$H$33:O$67,O$70,0)),IF(DAY(EOMONTH($G166,0))&lt;31,0,VLOOKUP(5&amp;TEXT(DATE(YEAR($G166),MONTH($G166),31),"ddd"),$H$33:O$67,O$70,0)))*SUMPRODUCT(($H$72:$H$95=$D166)*($G$72:$G$95=$C166)*(O$72:O$95))),"")</f>
        <v>0</v>
      </c>
      <c r="P166" s="139">
        <f>IFERROR(IF($I$69="DOW",IF($E166=5,(((SUMPRODUCT(($H$72:$H$95=$D166)*($G$72:$G$95=$C166)*(P$72:P$95))*(SUMPRODUCT(($H$15:$H$21=$H166)*(P$15:P$21)))))),(((SUMPRODUCT(($H$72:$H$95=$D166)*($G$72:$G$95=$C166)*(P$72:P$95)))-(SUMIFS(P$99:P$426,$C$99:$C$426,$C166,$D$99:$D$426,$D166,$E$99:$E$426,5)))*SUMPRODUCT(($H$9:$H$12=$E166)*(P$9:P$12)))*SUMPRODUCT(($H$24:$H$30=$H166)*(P$24:P$30))),VLOOKUP($E166&amp;$H166,$H$33:P$67,P$70,0)/SUM(P$33:P$60,IF(DAY(EOMONTH($G166,0))&lt;29,0,VLOOKUP(5&amp;TEXT(DATE(YEAR($G166),MONTH($G166),29),"ddd"),$H$33:P$67,P$70,0)),IF(DAY(EOMONTH($G166,0))&lt;30,0,VLOOKUP(5&amp;TEXT(DATE(YEAR($G166),MONTH($G166),30),"ddd"),$H$33:P$67,P$70,0)),IF(DAY(EOMONTH($G166,0))&lt;31,0,VLOOKUP(5&amp;TEXT(DATE(YEAR($G166),MONTH($G166),31),"ddd"),$H$33:P$67,P$70,0)))*SUMPRODUCT(($H$72:$H$95=$D166)*($G$72:$G$95=$C166)*(P$72:P$95))),"")</f>
        <v>3717.4611475461529</v>
      </c>
      <c r="Q166" s="139">
        <f>IFERROR(IF($I$69="DOW",IF($E166=5,(((SUMPRODUCT(($H$72:$H$95=$D166)*($G$72:$G$95=$C166)*(Q$72:Q$95))*(SUMPRODUCT(($H$15:$H$21=$H166)*(Q$15:Q$21)))))),(((SUMPRODUCT(($H$72:$H$95=$D166)*($G$72:$G$95=$C166)*(Q$72:Q$95)))-(SUMIFS(Q$99:Q$426,$C$99:$C$426,$C166,$D$99:$D$426,$D166,$E$99:$E$426,5)))*SUMPRODUCT(($H$9:$H$12=$E166)*(Q$9:Q$12)))*SUMPRODUCT(($H$24:$H$30=$H166)*(Q$24:Q$30))),VLOOKUP($E166&amp;$H166,$H$33:Q$67,Q$70,0)/SUM(Q$33:Q$60,IF(DAY(EOMONTH($G166,0))&lt;29,0,VLOOKUP(5&amp;TEXT(DATE(YEAR($G166),MONTH($G166),29),"ddd"),$H$33:Q$67,Q$70,0)),IF(DAY(EOMONTH($G166,0))&lt;30,0,VLOOKUP(5&amp;TEXT(DATE(YEAR($G166),MONTH($G166),30),"ddd"),$H$33:Q$67,Q$70,0)),IF(DAY(EOMONTH($G166,0))&lt;31,0,VLOOKUP(5&amp;TEXT(DATE(YEAR($G166),MONTH($G166),31),"ddd"),$H$33:Q$67,Q$70,0)))*SUMPRODUCT(($H$72:$H$95=$D166)*($G$72:$G$95=$C166)*(Q$72:Q$95))),"")</f>
        <v>2485.6160692826711</v>
      </c>
      <c r="R166" s="139">
        <f>IFERROR(IF($I$69="DOW",IF($E166=5,(((SUMPRODUCT(($H$72:$H$95=$D166)*($G$72:$G$95=$C166)*(R$72:R$95))*(SUMPRODUCT(($H$15:$H$21=$H166)*(R$15:R$21)))))),(((SUMPRODUCT(($H$72:$H$95=$D166)*($G$72:$G$95=$C166)*(R$72:R$95)))-(SUMIFS(R$99:R$426,$C$99:$C$426,$C166,$D$99:$D$426,$D166,$E$99:$E$426,5)))*SUMPRODUCT(($H$9:$H$12=$E166)*(R$9:R$12)))*SUMPRODUCT(($H$24:$H$30=$H166)*(R$24:R$30))),VLOOKUP($E166&amp;$H166,$H$33:R$67,R$70,0)/SUM(R$33:R$60,IF(DAY(EOMONTH($G166,0))&lt;29,0,VLOOKUP(5&amp;TEXT(DATE(YEAR($G166),MONTH($G166),29),"ddd"),$H$33:R$67,R$70,0)),IF(DAY(EOMONTH($G166,0))&lt;30,0,VLOOKUP(5&amp;TEXT(DATE(YEAR($G166),MONTH($G166),30),"ddd"),$H$33:R$67,R$70,0)),IF(DAY(EOMONTH($G166,0))&lt;31,0,VLOOKUP(5&amp;TEXT(DATE(YEAR($G166),MONTH($G166),31),"ddd"),$H$33:R$67,R$70,0)))*SUMPRODUCT(($H$72:$H$95=$D166)*($G$72:$G$95=$C166)*(R$72:R$95))),"")</f>
        <v>0</v>
      </c>
      <c r="S166" s="139">
        <f>IFERROR(IF($I$69="DOW",IF($E166=5,(((SUMPRODUCT(($H$72:$H$95=$D166)*($G$72:$G$95=$C166)*(S$72:S$95))*(SUMPRODUCT(($H$15:$H$21=$H166)*(S$15:S$21)))))),(((SUMPRODUCT(($H$72:$H$95=$D166)*($G$72:$G$95=$C166)*(S$72:S$95)))-(SUMIFS(S$99:S$426,$C$99:$C$426,$C166,$D$99:$D$426,$D166,$E$99:$E$426,5)))*SUMPRODUCT(($H$9:$H$12=$E166)*(S$9:S$12)))*SUMPRODUCT(($H$24:$H$30=$H166)*(S$24:S$30))),VLOOKUP($E166&amp;$H166,$H$33:S$67,S$70,0)/SUM(S$33:S$60,IF(DAY(EOMONTH($G166,0))&lt;29,0,VLOOKUP(5&amp;TEXT(DATE(YEAR($G166),MONTH($G166),29),"ddd"),$H$33:S$67,S$70,0)),IF(DAY(EOMONTH($G166,0))&lt;30,0,VLOOKUP(5&amp;TEXT(DATE(YEAR($G166),MONTH($G166),30),"ddd"),$H$33:S$67,S$70,0)),IF(DAY(EOMONTH($G166,0))&lt;31,0,VLOOKUP(5&amp;TEXT(DATE(YEAR($G166),MONTH($G166),31),"ddd"),$H$33:S$67,S$70,0)))*SUMPRODUCT(($H$72:$H$95=$D166)*($G$72:$G$95=$C166)*(S$72:S$95))),"")</f>
        <v>61.923038455035226</v>
      </c>
      <c r="T166" s="139">
        <f>IFERROR(IF($I$69="DOW",IF($E166=5,(((SUMPRODUCT(($H$72:$H$95=$D166)*($G$72:$G$95=$C166)*(T$72:T$95))*(SUMPRODUCT(($H$15:$H$21=$H166)*(T$15:T$21)))))),(((SUMPRODUCT(($H$72:$H$95=$D166)*($G$72:$G$95=$C166)*(T$72:T$95)))-(SUMIFS(T$99:T$426,$C$99:$C$426,$C166,$D$99:$D$426,$D166,$E$99:$E$426,5)))*SUMPRODUCT(($H$9:$H$12=$E166)*(T$9:T$12)))*SUMPRODUCT(($H$24:$H$30=$H166)*(T$24:T$30))),VLOOKUP($E166&amp;$H166,$H$33:T$67,T$70,0)/SUM(T$33:T$60,IF(DAY(EOMONTH($G166,0))&lt;29,0,VLOOKUP(5&amp;TEXT(DATE(YEAR($G166),MONTH($G166),29),"ddd"),$H$33:T$67,T$70,0)),IF(DAY(EOMONTH($G166,0))&lt;30,0,VLOOKUP(5&amp;TEXT(DATE(YEAR($G166),MONTH($G166),30),"ddd"),$H$33:T$67,T$70,0)),IF(DAY(EOMONTH($G166,0))&lt;31,0,VLOOKUP(5&amp;TEXT(DATE(YEAR($G166),MONTH($G166),31),"ddd"),$H$33:T$67,T$70,0)))*SUMPRODUCT(($H$72:$H$95=$D166)*($G$72:$G$95=$C166)*(T$72:T$95))),"")</f>
        <v>119.55733572422841</v>
      </c>
      <c r="U166" s="139">
        <f>IFERROR(IF($I$69="DOW",IF($E166=5,(((SUMPRODUCT(($H$72:$H$95=$D166)*($G$72:$G$95=$C166)*(U$72:U$95))*(SUMPRODUCT(($H$15:$H$21=$H166)*(U$15:U$21)))))),(((SUMPRODUCT(($H$72:$H$95=$D166)*($G$72:$G$95=$C166)*(U$72:U$95)))-(SUMIFS(U$99:U$426,$C$99:$C$426,$C166,$D$99:$D$426,$D166,$E$99:$E$426,5)))*SUMPRODUCT(($H$9:$H$12=$E166)*(U$9:U$12)))*SUMPRODUCT(($H$24:$H$30=$H166)*(U$24:U$30))),VLOOKUP($E166&amp;$H166,$H$33:U$67,U$70,0)/SUM(U$33:U$60,IF(DAY(EOMONTH($G166,0))&lt;29,0,VLOOKUP(5&amp;TEXT(DATE(YEAR($G166),MONTH($G166),29),"ddd"),$H$33:U$67,U$70,0)),IF(DAY(EOMONTH($G166,0))&lt;30,0,VLOOKUP(5&amp;TEXT(DATE(YEAR($G166),MONTH($G166),30),"ddd"),$H$33:U$67,U$70,0)),IF(DAY(EOMONTH($G166,0))&lt;31,0,VLOOKUP(5&amp;TEXT(DATE(YEAR($G166),MONTH($G166),31),"ddd"),$H$33:U$67,U$70,0)))*SUMPRODUCT(($H$72:$H$95=$D166)*($G$72:$G$95=$C166)*(U$72:U$95))),"")</f>
        <v>25.908548816009194</v>
      </c>
      <c r="V166" s="139">
        <f>IFERROR(IF($I$69="DOW",IF($E166=5,(((SUMPRODUCT(($H$72:$H$95=$D166)*($G$72:$G$95=$C166)*(V$72:V$95))*(SUMPRODUCT(($H$15:$H$21=$H166)*(V$15:V$21)))))),(((SUMPRODUCT(($H$72:$H$95=$D166)*($G$72:$G$95=$C166)*(V$72:V$95)))-(SUMIFS(V$99:V$426,$C$99:$C$426,$C166,$D$99:$D$426,$D166,$E$99:$E$426,5)))*SUMPRODUCT(($H$9:$H$12=$E166)*(V$9:V$12)))*SUMPRODUCT(($H$24:$H$30=$H166)*(V$24:V$30))),VLOOKUP($E166&amp;$H166,$H$33:V$67,V$70,0)/SUM(V$33:V$60,IF(DAY(EOMONTH($G166,0))&lt;29,0,VLOOKUP(5&amp;TEXT(DATE(YEAR($G166),MONTH($G166),29),"ddd"),$H$33:V$67,V$70,0)),IF(DAY(EOMONTH($G166,0))&lt;30,0,VLOOKUP(5&amp;TEXT(DATE(YEAR($G166),MONTH($G166),30),"ddd"),$H$33:V$67,V$70,0)),IF(DAY(EOMONTH($G166,0))&lt;31,0,VLOOKUP(5&amp;TEXT(DATE(YEAR($G166),MONTH($G166),31),"ddd"),$H$33:V$67,V$70,0)))*SUMPRODUCT(($H$72:$H$95=$D166)*($G$72:$G$95=$C166)*(V$72:V$95))),"")</f>
        <v>83.873034315633191</v>
      </c>
      <c r="W166" s="139">
        <f>IFERROR(IF($I$69="DOW",IF($E166=5,(((SUMPRODUCT(($H$72:$H$95=$D166)*($G$72:$G$95=$C166)*(W$72:W$95))*(SUMPRODUCT(($H$15:$H$21=$H166)*(W$15:W$21)))))),(((SUMPRODUCT(($H$72:$H$95=$D166)*($G$72:$G$95=$C166)*(W$72:W$95)))-(SUMIFS(W$99:W$426,$C$99:$C$426,$C166,$D$99:$D$426,$D166,$E$99:$E$426,5)))*SUMPRODUCT(($H$9:$H$12=$E166)*(W$9:W$12)))*SUMPRODUCT(($H$24:$H$30=$H166)*(W$24:W$30))),VLOOKUP($E166&amp;$H166,$H$33:W$67,W$70,0)/SUM(W$33:W$60,IF(DAY(EOMONTH($G166,0))&lt;29,0,VLOOKUP(5&amp;TEXT(DATE(YEAR($G166),MONTH($G166),29),"ddd"),$H$33:W$67,W$70,0)),IF(DAY(EOMONTH($G166,0))&lt;30,0,VLOOKUP(5&amp;TEXT(DATE(YEAR($G166),MONTH($G166),30),"ddd"),$H$33:W$67,W$70,0)),IF(DAY(EOMONTH($G166,0))&lt;31,0,VLOOKUP(5&amp;TEXT(DATE(YEAR($G166),MONTH($G166),31),"ddd"),$H$33:W$67,W$70,0)))*SUMPRODUCT(($H$72:$H$95=$D166)*($G$72:$G$95=$C166)*(W$72:W$95))),"")</f>
        <v>591.44154088486221</v>
      </c>
      <c r="X166" s="139">
        <f>IFERROR(IF($I$69="DOW",IF($E166=5,(((SUMPRODUCT(($H$72:$H$95=$D166)*($G$72:$G$95=$C166)*(X$72:X$95))*(SUMPRODUCT(($H$15:$H$21=$H166)*(X$15:X$21)))))),(((SUMPRODUCT(($H$72:$H$95=$D166)*($G$72:$G$95=$C166)*(X$72:X$95)))-(SUMIFS(X$99:X$426,$C$99:$C$426,$C166,$D$99:$D$426,$D166,$E$99:$E$426,5)))*SUMPRODUCT(($H$9:$H$12=$E166)*(X$9:X$12)))*SUMPRODUCT(($H$24:$H$30=$H166)*(X$24:X$30))),VLOOKUP($E166&amp;$H166,$H$33:X$67,X$70,0)/SUM(X$33:X$60,IF(DAY(EOMONTH($G166,0))&lt;29,0,VLOOKUP(5&amp;TEXT(DATE(YEAR($G166),MONTH($G166),29),"ddd"),$H$33:X$67,X$70,0)),IF(DAY(EOMONTH($G166,0))&lt;30,0,VLOOKUP(5&amp;TEXT(DATE(YEAR($G166),MONTH($G166),30),"ddd"),$H$33:X$67,X$70,0)),IF(DAY(EOMONTH($G166,0))&lt;31,0,VLOOKUP(5&amp;TEXT(DATE(YEAR($G166),MONTH($G166),31),"ddd"),$H$33:X$67,X$70,0)))*SUMPRODUCT(($H$72:$H$95=$D166)*($G$72:$G$95=$C166)*(X$72:X$95))),"")</f>
        <v>115.6482106515441</v>
      </c>
      <c r="Y166" s="139" t="str">
        <f>IFERROR(IF($I$69="DOW",IF($E166=5,(((SUMPRODUCT(($H$72:$H$95=$D166)*($G$72:$G$95=$C166)*(Y$72:Y$95))*(SUMPRODUCT(($H$15:$H$21=$H166)*(Y$15:Y$21)))))),(((SUMPRODUCT(($H$72:$H$95=$D166)*($G$72:$G$95=$C166)*(Y$72:Y$95)))-(SUMIFS(Y$99:Y$426,$C$99:$C$426,$C166,$D$99:$D$426,$D166,$E$99:$E$426,5)))*SUMPRODUCT(($H$9:$H$12=$E166)*(Y$9:Y$12)))*SUMPRODUCT(($H$24:$H$30=$H166)*(Y$24:Y$30))),VLOOKUP($E166&amp;$H166,$H$33:Y$67,Y$70,0)/SUM(Y$33:Y$60,IF(DAY(EOMONTH($G166,0))&lt;29,0,VLOOKUP(5&amp;TEXT(DATE(YEAR($G166),MONTH($G166),29),"ddd"),$H$33:Y$67,Y$70,0)),IF(DAY(EOMONTH($G166,0))&lt;30,0,VLOOKUP(5&amp;TEXT(DATE(YEAR($G166),MONTH($G166),30),"ddd"),$H$33:Y$67,Y$70,0)),IF(DAY(EOMONTH($G166,0))&lt;31,0,VLOOKUP(5&amp;TEXT(DATE(YEAR($G166),MONTH($G166),31),"ddd"),$H$33:Y$67,Y$70,0)))*SUMPRODUCT(($H$72:$H$95=$D166)*($G$72:$G$95=$C166)*(Y$72:Y$95))),"")</f>
        <v/>
      </c>
      <c r="Z166" s="139" t="str">
        <f>IFERROR(IF($I$69="DOW",IF($E166=5,(((SUMPRODUCT(($H$72:$H$95=$D166)*($G$72:$G$95=$C166)*(Z$72:Z$95))*(SUMPRODUCT(($H$15:$H$21=$H166)*(Z$15:Z$21)))))),(((SUMPRODUCT(($H$72:$H$95=$D166)*($G$72:$G$95=$C166)*(Z$72:Z$95)))-(SUMIFS(Z$99:Z$426,$C$99:$C$426,$C166,$D$99:$D$426,$D166,$E$99:$E$426,5)))*SUMPRODUCT(($H$9:$H$12=$E166)*(Z$9:Z$12)))*SUMPRODUCT(($H$24:$H$30=$H166)*(Z$24:Z$30))),VLOOKUP($E166&amp;$H166,$H$33:Z$67,Z$70,0)/SUM(Z$33:Z$60,IF(DAY(EOMONTH($G166,0))&lt;29,0,VLOOKUP(5&amp;TEXT(DATE(YEAR($G166),MONTH($G166),29),"ddd"),$H$33:Z$67,Z$70,0)),IF(DAY(EOMONTH($G166,0))&lt;30,0,VLOOKUP(5&amp;TEXT(DATE(YEAR($G166),MONTH($G166),30),"ddd"),$H$33:Z$67,Z$70,0)),IF(DAY(EOMONTH($G166,0))&lt;31,0,VLOOKUP(5&amp;TEXT(DATE(YEAR($G166),MONTH($G166),31),"ddd"),$H$33:Z$67,Z$70,0)))*SUMPRODUCT(($H$72:$H$95=$D166)*($G$72:$G$95=$C166)*(Z$72:Z$95))),"")</f>
        <v/>
      </c>
      <c r="AA166" s="139" t="str">
        <f>IFERROR(IF($I$69="DOW",IF($E166=5,(((SUMPRODUCT(($H$72:$H$95=$D166)*($G$72:$G$95=$C166)*(AA$72:AA$95))*(SUMPRODUCT(($H$15:$H$21=$H166)*(AA$15:AA$21)))))),(((SUMPRODUCT(($H$72:$H$95=$D166)*($G$72:$G$95=$C166)*(AA$72:AA$95)))-(SUMIFS(AA$99:AA$426,$C$99:$C$426,$C166,$D$99:$D$426,$D166,$E$99:$E$426,5)))*SUMPRODUCT(($H$9:$H$12=$E166)*(AA$9:AA$12)))*SUMPRODUCT(($H$24:$H$30=$H166)*(AA$24:AA$30))),VLOOKUP($E166&amp;$H166,$H$33:AA$67,AA$70,0)/SUM(AA$33:AA$60,IF(DAY(EOMONTH($G166,0))&lt;29,0,VLOOKUP(5&amp;TEXT(DATE(YEAR($G166),MONTH($G166),29),"ddd"),$H$33:AA$67,AA$70,0)),IF(DAY(EOMONTH($G166,0))&lt;30,0,VLOOKUP(5&amp;TEXT(DATE(YEAR($G166),MONTH($G166),30),"ddd"),$H$33:AA$67,AA$70,0)),IF(DAY(EOMONTH($G166,0))&lt;31,0,VLOOKUP(5&amp;TEXT(DATE(YEAR($G166),MONTH($G166),31),"ddd"),$H$33:AA$67,AA$70,0)))*SUMPRODUCT(($H$72:$H$95=$D166)*($G$72:$G$95=$C166)*(AA$72:AA$95))),"")</f>
        <v/>
      </c>
      <c r="AB166" s="139" t="str">
        <f>IFERROR(IF($I$69="DOW",IF($E166=5,(((SUMPRODUCT(($H$72:$H$95=$D166)*($G$72:$G$95=$C166)*(AB$72:AB$95))*(SUMPRODUCT(($H$15:$H$21=$H166)*(AB$15:AB$21)))))),(((SUMPRODUCT(($H$72:$H$95=$D166)*($G$72:$G$95=$C166)*(AB$72:AB$95)))-(SUMIFS(AB$99:AB$426,$C$99:$C$426,$C166,$D$99:$D$426,$D166,$E$99:$E$426,5)))*SUMPRODUCT(($H$9:$H$12=$E166)*(AB$9:AB$12)))*SUMPRODUCT(($H$24:$H$30=$H166)*(AB$24:AB$30))),VLOOKUP($E166&amp;$H166,$H$33:AB$67,AB$70,0)/SUM(AB$33:AB$60,IF(DAY(EOMONTH($G166,0))&lt;29,0,VLOOKUP(5&amp;TEXT(DATE(YEAR($G166),MONTH($G166),29),"ddd"),$H$33:AB$67,AB$70,0)),IF(DAY(EOMONTH($G166,0))&lt;30,0,VLOOKUP(5&amp;TEXT(DATE(YEAR($G166),MONTH($G166),30),"ddd"),$H$33:AB$67,AB$70,0)),IF(DAY(EOMONTH($G166,0))&lt;31,0,VLOOKUP(5&amp;TEXT(DATE(YEAR($G166),MONTH($G166),31),"ddd"),$H$33:AB$67,AB$70,0)))*SUMPRODUCT(($H$72:$H$95=$D166)*($G$72:$G$95=$C166)*(AB$72:AB$95))),"")</f>
        <v/>
      </c>
      <c r="AC166" s="236"/>
      <c r="AE166" s="205"/>
      <c r="AF166" s="139"/>
      <c r="AG166" s="139"/>
      <c r="AH166" s="139"/>
      <c r="AI166" s="139"/>
      <c r="AJ166" s="139"/>
      <c r="AK166" s="139"/>
      <c r="AL166" s="139"/>
      <c r="AM166" s="139"/>
      <c r="AN166" s="139"/>
      <c r="AO166" s="139"/>
      <c r="AP166" s="139"/>
      <c r="AQ166" s="139"/>
      <c r="AR166" s="139"/>
      <c r="AS166" s="139"/>
      <c r="AT166" s="139"/>
      <c r="AU166" s="139"/>
      <c r="AV166" s="139"/>
      <c r="AW166" s="139"/>
      <c r="AX166" s="139"/>
      <c r="AY166" s="236"/>
      <c r="BA166" s="209">
        <f t="shared" si="108"/>
        <v>198.55119351624643</v>
      </c>
      <c r="BB166" s="180">
        <f t="shared" si="109"/>
        <v>224.54601816784754</v>
      </c>
      <c r="BC166" s="180">
        <f t="shared" si="110"/>
        <v>139.43893801320405</v>
      </c>
      <c r="BD166" s="180">
        <f t="shared" si="111"/>
        <v>28.227004399626221</v>
      </c>
      <c r="BE166" s="180">
        <f t="shared" si="112"/>
        <v>495.01843517410953</v>
      </c>
      <c r="BF166" s="180">
        <f t="shared" si="113"/>
        <v>0</v>
      </c>
      <c r="BG166" s="180">
        <f t="shared" si="114"/>
        <v>0</v>
      </c>
      <c r="BH166" s="180">
        <f t="shared" si="115"/>
        <v>3717.4611475461529</v>
      </c>
      <c r="BI166" s="180">
        <f t="shared" si="116"/>
        <v>2485.6160692826711</v>
      </c>
      <c r="BJ166" s="180">
        <f t="shared" si="117"/>
        <v>0</v>
      </c>
      <c r="BK166" s="180">
        <f t="shared" si="118"/>
        <v>61.923038455035226</v>
      </c>
      <c r="BL166" s="180">
        <f t="shared" si="119"/>
        <v>119.55733572422841</v>
      </c>
      <c r="BM166" s="180">
        <f t="shared" si="120"/>
        <v>25.908548816009194</v>
      </c>
      <c r="BN166" s="180">
        <f t="shared" si="121"/>
        <v>83.873034315633191</v>
      </c>
      <c r="BO166" s="180">
        <f t="shared" si="122"/>
        <v>591.44154088486221</v>
      </c>
      <c r="BP166" s="180">
        <f t="shared" si="123"/>
        <v>115.6482106515441</v>
      </c>
      <c r="BQ166" s="180">
        <f t="shared" si="124"/>
        <v>0</v>
      </c>
      <c r="BR166" s="180">
        <f t="shared" si="125"/>
        <v>0</v>
      </c>
      <c r="BS166" s="180">
        <f t="shared" si="126"/>
        <v>0</v>
      </c>
      <c r="BT166" s="180">
        <f t="shared" si="127"/>
        <v>0</v>
      </c>
      <c r="BV166" s="214">
        <f t="shared" si="150"/>
        <v>42711</v>
      </c>
      <c r="BW166" s="175" t="str">
        <f t="shared" si="151"/>
        <v>Dec</v>
      </c>
      <c r="BX166" s="175">
        <f t="shared" si="152"/>
        <v>2016</v>
      </c>
      <c r="BY166" s="176">
        <f t="shared" si="128"/>
        <v>198.55119351624643</v>
      </c>
      <c r="BZ166" s="176">
        <f t="shared" si="129"/>
        <v>224.54601816784748</v>
      </c>
      <c r="CA166" s="176">
        <f t="shared" si="130"/>
        <v>139.43893801320399</v>
      </c>
      <c r="CB166" s="176">
        <f t="shared" si="131"/>
        <v>28.227004399626221</v>
      </c>
      <c r="CC166" s="176">
        <f t="shared" si="132"/>
        <v>495.01843517410964</v>
      </c>
      <c r="CD166" s="176">
        <f t="shared" si="133"/>
        <v>0</v>
      </c>
      <c r="CE166" s="176">
        <f t="shared" si="134"/>
        <v>0</v>
      </c>
      <c r="CF166" s="176">
        <f t="shared" si="135"/>
        <v>3717.4611475461529</v>
      </c>
      <c r="CG166" s="176">
        <f t="shared" si="136"/>
        <v>2485.6160692826711</v>
      </c>
      <c r="CH166" s="176">
        <f t="shared" si="137"/>
        <v>0</v>
      </c>
      <c r="CI166" s="176">
        <f t="shared" si="138"/>
        <v>61.92303845503524</v>
      </c>
      <c r="CJ166" s="176">
        <f t="shared" si="139"/>
        <v>119.55733572422838</v>
      </c>
      <c r="CK166" s="176">
        <f t="shared" si="140"/>
        <v>25.908548816009201</v>
      </c>
      <c r="CL166" s="176">
        <f t="shared" si="141"/>
        <v>83.873034315633191</v>
      </c>
      <c r="CM166" s="176">
        <f t="shared" si="142"/>
        <v>591.44154088486221</v>
      </c>
      <c r="CN166" s="176">
        <f t="shared" si="143"/>
        <v>115.64821065154412</v>
      </c>
      <c r="CO166" s="176">
        <f t="shared" si="144"/>
        <v>0</v>
      </c>
      <c r="CP166" s="176">
        <f t="shared" si="145"/>
        <v>0</v>
      </c>
      <c r="CQ166" s="176">
        <f t="shared" si="146"/>
        <v>0</v>
      </c>
      <c r="CR166" s="215">
        <f t="shared" si="147"/>
        <v>0</v>
      </c>
    </row>
    <row r="167" spans="2:96" outlineLevel="1" x14ac:dyDescent="0.25">
      <c r="B167" s="197">
        <f t="shared" si="148"/>
        <v>42712</v>
      </c>
      <c r="C167" s="108">
        <f t="shared" si="104"/>
        <v>2016</v>
      </c>
      <c r="D167" s="109" t="str">
        <f t="shared" si="105"/>
        <v>Dec</v>
      </c>
      <c r="E167" s="109">
        <f t="shared" si="106"/>
        <v>2</v>
      </c>
      <c r="F167" s="109">
        <f t="shared" si="149"/>
        <v>50</v>
      </c>
      <c r="G167" s="110">
        <f t="shared" si="153"/>
        <v>42712</v>
      </c>
      <c r="H167" s="109" t="str">
        <f t="shared" si="107"/>
        <v>Thu</v>
      </c>
      <c r="I167" s="139">
        <f>IFERROR(IF($I$69="DOW",IF($E167=5,(((SUMPRODUCT(($H$72:$H$95=$D167)*($G$72:$G$95=$C167)*(I$72:I$95))*(SUMPRODUCT(($H$15:$H$21=$H167)*(I$15:I$21)))))),(((SUMPRODUCT(($H$72:$H$95=$D167)*($G$72:$G$95=$C167)*(I$72:I$95)))-(SUMIFS(I$99:I$426,$C$99:$C$426,$C167,$D$99:$D$426,$D167,$E$99:$E$426,5)))*SUMPRODUCT(($H$9:$H$12=$E167)*(I$9:I$12)))*SUMPRODUCT(($H$24:$H$30=$H167)*(I$24:I$30))),VLOOKUP($E167&amp;$H167,$H$33:I$67,I$70,0)/SUM(I$33:I$60,IF(DAY(EOMONTH($G167,0))&lt;29,0,VLOOKUP(5&amp;TEXT(DATE(YEAR($G167),MONTH($G167),29),"ddd"),$H$33:I$67,I$70,0)),IF(DAY(EOMONTH($G167,0))&lt;30,0,VLOOKUP(5&amp;TEXT(DATE(YEAR($G167),MONTH($G167),30),"ddd"),$H$33:I$67,I$70,0)),IF(DAY(EOMONTH($G167,0))&lt;31,0,VLOOKUP(5&amp;TEXT(DATE(YEAR($G167),MONTH($G167),31),"ddd"),$H$33:I$67,I$70,0)))*SUMPRODUCT(($H$72:$H$95=$D167)*($G$72:$G$95=$C167)*(I$72:I$95))),"")</f>
        <v>227.72619807517435</v>
      </c>
      <c r="J167" s="139">
        <f>IFERROR(IF($I$69="DOW",IF($E167=5,(((SUMPRODUCT(($H$72:$H$95=$D167)*($G$72:$G$95=$C167)*(J$72:J$95))*(SUMPRODUCT(($H$15:$H$21=$H167)*(J$15:J$21)))))),(((SUMPRODUCT(($H$72:$H$95=$D167)*($G$72:$G$95=$C167)*(J$72:J$95)))-(SUMIFS(J$99:J$426,$C$99:$C$426,$C167,$D$99:$D$426,$D167,$E$99:$E$426,5)))*SUMPRODUCT(($H$9:$H$12=$E167)*(J$9:J$12)))*SUMPRODUCT(($H$24:$H$30=$H167)*(J$24:J$30))),VLOOKUP($E167&amp;$H167,$H$33:J$67,J$70,0)/SUM(J$33:J$60,IF(DAY(EOMONTH($G167,0))&lt;29,0,VLOOKUP(5&amp;TEXT(DATE(YEAR($G167),MONTH($G167),29),"ddd"),$H$33:J$67,J$70,0)),IF(DAY(EOMONTH($G167,0))&lt;30,0,VLOOKUP(5&amp;TEXT(DATE(YEAR($G167),MONTH($G167),30),"ddd"),$H$33:J$67,J$70,0)),IF(DAY(EOMONTH($G167,0))&lt;31,0,VLOOKUP(5&amp;TEXT(DATE(YEAR($G167),MONTH($G167),31),"ddd"),$H$33:J$67,J$70,0)))*SUMPRODUCT(($H$72:$H$95=$D167)*($G$72:$G$95=$C167)*(J$72:J$95))),"")</f>
        <v>276.83136810477225</v>
      </c>
      <c r="K167" s="139">
        <f>IFERROR(IF($I$69="DOW",IF($E167=5,(((SUMPRODUCT(($H$72:$H$95=$D167)*($G$72:$G$95=$C167)*(K$72:K$95))*(SUMPRODUCT(($H$15:$H$21=$H167)*(K$15:K$21)))))),(((SUMPRODUCT(($H$72:$H$95=$D167)*($G$72:$G$95=$C167)*(K$72:K$95)))-(SUMIFS(K$99:K$426,$C$99:$C$426,$C167,$D$99:$D$426,$D167,$E$99:$E$426,5)))*SUMPRODUCT(($H$9:$H$12=$E167)*(K$9:K$12)))*SUMPRODUCT(($H$24:$H$30=$H167)*(K$24:K$30))),VLOOKUP($E167&amp;$H167,$H$33:K$67,K$70,0)/SUM(K$33:K$60,IF(DAY(EOMONTH($G167,0))&lt;29,0,VLOOKUP(5&amp;TEXT(DATE(YEAR($G167),MONTH($G167),29),"ddd"),$H$33:K$67,K$70,0)),IF(DAY(EOMONTH($G167,0))&lt;30,0,VLOOKUP(5&amp;TEXT(DATE(YEAR($G167),MONTH($G167),30),"ddd"),$H$33:K$67,K$70,0)),IF(DAY(EOMONTH($G167,0))&lt;31,0,VLOOKUP(5&amp;TEXT(DATE(YEAR($G167),MONTH($G167),31),"ddd"),$H$33:K$67,K$70,0)))*SUMPRODUCT(($H$72:$H$95=$D167)*($G$72:$G$95=$C167)*(K$72:K$95))),"")</f>
        <v>117.11292759322444</v>
      </c>
      <c r="L167" s="139">
        <f>IFERROR(IF($I$69="DOW",IF($E167=5,(((SUMPRODUCT(($H$72:$H$95=$D167)*($G$72:$G$95=$C167)*(L$72:L$95))*(SUMPRODUCT(($H$15:$H$21=$H167)*(L$15:L$21)))))),(((SUMPRODUCT(($H$72:$H$95=$D167)*($G$72:$G$95=$C167)*(L$72:L$95)))-(SUMIFS(L$99:L$426,$C$99:$C$426,$C167,$D$99:$D$426,$D167,$E$99:$E$426,5)))*SUMPRODUCT(($H$9:$H$12=$E167)*(L$9:L$12)))*SUMPRODUCT(($H$24:$H$30=$H167)*(L$24:L$30))),VLOOKUP($E167&amp;$H167,$H$33:L$67,L$70,0)/SUM(L$33:L$60,IF(DAY(EOMONTH($G167,0))&lt;29,0,VLOOKUP(5&amp;TEXT(DATE(YEAR($G167),MONTH($G167),29),"ddd"),$H$33:L$67,L$70,0)),IF(DAY(EOMONTH($G167,0))&lt;30,0,VLOOKUP(5&amp;TEXT(DATE(YEAR($G167),MONTH($G167),30),"ddd"),$H$33:L$67,L$70,0)),IF(DAY(EOMONTH($G167,0))&lt;31,0,VLOOKUP(5&amp;TEXT(DATE(YEAR($G167),MONTH($G167),31),"ddd"),$H$33:L$67,L$70,0)))*SUMPRODUCT(($H$72:$H$95=$D167)*($G$72:$G$95=$C167)*(L$72:L$95))),"")</f>
        <v>24.131420231644306</v>
      </c>
      <c r="M167" s="139">
        <f>IFERROR(IF($I$69="DOW",IF($E167=5,(((SUMPRODUCT(($H$72:$H$95=$D167)*($G$72:$G$95=$C167)*(M$72:M$95))*(SUMPRODUCT(($H$15:$H$21=$H167)*(M$15:M$21)))))),(((SUMPRODUCT(($H$72:$H$95=$D167)*($G$72:$G$95=$C167)*(M$72:M$95)))-(SUMIFS(M$99:M$426,$C$99:$C$426,$C167,$D$99:$D$426,$D167,$E$99:$E$426,5)))*SUMPRODUCT(($H$9:$H$12=$E167)*(M$9:M$12)))*SUMPRODUCT(($H$24:$H$30=$H167)*(M$24:M$30))),VLOOKUP($E167&amp;$H167,$H$33:M$67,M$70,0)/SUM(M$33:M$60,IF(DAY(EOMONTH($G167,0))&lt;29,0,VLOOKUP(5&amp;TEXT(DATE(YEAR($G167),MONTH($G167),29),"ddd"),$H$33:M$67,M$70,0)),IF(DAY(EOMONTH($G167,0))&lt;30,0,VLOOKUP(5&amp;TEXT(DATE(YEAR($G167),MONTH($G167),30),"ddd"),$H$33:M$67,M$70,0)),IF(DAY(EOMONTH($G167,0))&lt;31,0,VLOOKUP(5&amp;TEXT(DATE(YEAR($G167),MONTH($G167),31),"ddd"),$H$33:M$67,M$70,0)))*SUMPRODUCT(($H$72:$H$95=$D167)*($G$72:$G$95=$C167)*(M$72:M$95))),"")</f>
        <v>434.17892346591049</v>
      </c>
      <c r="N167" s="139">
        <f>IFERROR(IF($I$69="DOW",IF($E167=5,(((SUMPRODUCT(($H$72:$H$95=$D167)*($G$72:$G$95=$C167)*(N$72:N$95))*(SUMPRODUCT(($H$15:$H$21=$H167)*(N$15:N$21)))))),(((SUMPRODUCT(($H$72:$H$95=$D167)*($G$72:$G$95=$C167)*(N$72:N$95)))-(SUMIFS(N$99:N$426,$C$99:$C$426,$C167,$D$99:$D$426,$D167,$E$99:$E$426,5)))*SUMPRODUCT(($H$9:$H$12=$E167)*(N$9:N$12)))*SUMPRODUCT(($H$24:$H$30=$H167)*(N$24:N$30))),VLOOKUP($E167&amp;$H167,$H$33:N$67,N$70,0)/SUM(N$33:N$60,IF(DAY(EOMONTH($G167,0))&lt;29,0,VLOOKUP(5&amp;TEXT(DATE(YEAR($G167),MONTH($G167),29),"ddd"),$H$33:N$67,N$70,0)),IF(DAY(EOMONTH($G167,0))&lt;30,0,VLOOKUP(5&amp;TEXT(DATE(YEAR($G167),MONTH($G167),30),"ddd"),$H$33:N$67,N$70,0)),IF(DAY(EOMONTH($G167,0))&lt;31,0,VLOOKUP(5&amp;TEXT(DATE(YEAR($G167),MONTH($G167),31),"ddd"),$H$33:N$67,N$70,0)))*SUMPRODUCT(($H$72:$H$95=$D167)*($G$72:$G$95=$C167)*(N$72:N$95))),"")</f>
        <v>0</v>
      </c>
      <c r="O167" s="139">
        <f>IFERROR(IF($I$69="DOW",IF($E167=5,(((SUMPRODUCT(($H$72:$H$95=$D167)*($G$72:$G$95=$C167)*(O$72:O$95))*(SUMPRODUCT(($H$15:$H$21=$H167)*(O$15:O$21)))))),(((SUMPRODUCT(($H$72:$H$95=$D167)*($G$72:$G$95=$C167)*(O$72:O$95)))-(SUMIFS(O$99:O$426,$C$99:$C$426,$C167,$D$99:$D$426,$D167,$E$99:$E$426,5)))*SUMPRODUCT(($H$9:$H$12=$E167)*(O$9:O$12)))*SUMPRODUCT(($H$24:$H$30=$H167)*(O$24:O$30))),VLOOKUP($E167&amp;$H167,$H$33:O$67,O$70,0)/SUM(O$33:O$60,IF(DAY(EOMONTH($G167,0))&lt;29,0,VLOOKUP(5&amp;TEXT(DATE(YEAR($G167),MONTH($G167),29),"ddd"),$H$33:O$67,O$70,0)),IF(DAY(EOMONTH($G167,0))&lt;30,0,VLOOKUP(5&amp;TEXT(DATE(YEAR($G167),MONTH($G167),30),"ddd"),$H$33:O$67,O$70,0)),IF(DAY(EOMONTH($G167,0))&lt;31,0,VLOOKUP(5&amp;TEXT(DATE(YEAR($G167),MONTH($G167),31),"ddd"),$H$33:O$67,O$70,0)))*SUMPRODUCT(($H$72:$H$95=$D167)*($G$72:$G$95=$C167)*(O$72:O$95))),"")</f>
        <v>0</v>
      </c>
      <c r="P167" s="139">
        <f>IFERROR(IF($I$69="DOW",IF($E167=5,(((SUMPRODUCT(($H$72:$H$95=$D167)*($G$72:$G$95=$C167)*(P$72:P$95))*(SUMPRODUCT(($H$15:$H$21=$H167)*(P$15:P$21)))))),(((SUMPRODUCT(($H$72:$H$95=$D167)*($G$72:$G$95=$C167)*(P$72:P$95)))-(SUMIFS(P$99:P$426,$C$99:$C$426,$C167,$D$99:$D$426,$D167,$E$99:$E$426,5)))*SUMPRODUCT(($H$9:$H$12=$E167)*(P$9:P$12)))*SUMPRODUCT(($H$24:$H$30=$H167)*(P$24:P$30))),VLOOKUP($E167&amp;$H167,$H$33:P$67,P$70,0)/SUM(P$33:P$60,IF(DAY(EOMONTH($G167,0))&lt;29,0,VLOOKUP(5&amp;TEXT(DATE(YEAR($G167),MONTH($G167),29),"ddd"),$H$33:P$67,P$70,0)),IF(DAY(EOMONTH($G167,0))&lt;30,0,VLOOKUP(5&amp;TEXT(DATE(YEAR($G167),MONTH($G167),30),"ddd"),$H$33:P$67,P$70,0)),IF(DAY(EOMONTH($G167,0))&lt;31,0,VLOOKUP(5&amp;TEXT(DATE(YEAR($G167),MONTH($G167),31),"ddd"),$H$33:P$67,P$70,0)))*SUMPRODUCT(($H$72:$H$95=$D167)*($G$72:$G$95=$C167)*(P$72:P$95))),"")</f>
        <v>3210.494577320565</v>
      </c>
      <c r="Q167" s="139">
        <f>IFERROR(IF($I$69="DOW",IF($E167=5,(((SUMPRODUCT(($H$72:$H$95=$D167)*($G$72:$G$95=$C167)*(Q$72:Q$95))*(SUMPRODUCT(($H$15:$H$21=$H167)*(Q$15:Q$21)))))),(((SUMPRODUCT(($H$72:$H$95=$D167)*($G$72:$G$95=$C167)*(Q$72:Q$95)))-(SUMIFS(Q$99:Q$426,$C$99:$C$426,$C167,$D$99:$D$426,$D167,$E$99:$E$426,5)))*SUMPRODUCT(($H$9:$H$12=$E167)*(Q$9:Q$12)))*SUMPRODUCT(($H$24:$H$30=$H167)*(Q$24:Q$30))),VLOOKUP($E167&amp;$H167,$H$33:Q$67,Q$70,0)/SUM(Q$33:Q$60,IF(DAY(EOMONTH($G167,0))&lt;29,0,VLOOKUP(5&amp;TEXT(DATE(YEAR($G167),MONTH($G167),29),"ddd"),$H$33:Q$67,Q$70,0)),IF(DAY(EOMONTH($G167,0))&lt;30,0,VLOOKUP(5&amp;TEXT(DATE(YEAR($G167),MONTH($G167),30),"ddd"),$H$33:Q$67,Q$70,0)),IF(DAY(EOMONTH($G167,0))&lt;31,0,VLOOKUP(5&amp;TEXT(DATE(YEAR($G167),MONTH($G167),31),"ddd"),$H$33:Q$67,Q$70,0)))*SUMPRODUCT(($H$72:$H$95=$D167)*($G$72:$G$95=$C167)*(Q$72:Q$95))),"")</f>
        <v>2547.8020697855036</v>
      </c>
      <c r="R167" s="139">
        <f>IFERROR(IF($I$69="DOW",IF($E167=5,(((SUMPRODUCT(($H$72:$H$95=$D167)*($G$72:$G$95=$C167)*(R$72:R$95))*(SUMPRODUCT(($H$15:$H$21=$H167)*(R$15:R$21)))))),(((SUMPRODUCT(($H$72:$H$95=$D167)*($G$72:$G$95=$C167)*(R$72:R$95)))-(SUMIFS(R$99:R$426,$C$99:$C$426,$C167,$D$99:$D$426,$D167,$E$99:$E$426,5)))*SUMPRODUCT(($H$9:$H$12=$E167)*(R$9:R$12)))*SUMPRODUCT(($H$24:$H$30=$H167)*(R$24:R$30))),VLOOKUP($E167&amp;$H167,$H$33:R$67,R$70,0)/SUM(R$33:R$60,IF(DAY(EOMONTH($G167,0))&lt;29,0,VLOOKUP(5&amp;TEXT(DATE(YEAR($G167),MONTH($G167),29),"ddd"),$H$33:R$67,R$70,0)),IF(DAY(EOMONTH($G167,0))&lt;30,0,VLOOKUP(5&amp;TEXT(DATE(YEAR($G167),MONTH($G167),30),"ddd"),$H$33:R$67,R$70,0)),IF(DAY(EOMONTH($G167,0))&lt;31,0,VLOOKUP(5&amp;TEXT(DATE(YEAR($G167),MONTH($G167),31),"ddd"),$H$33:R$67,R$70,0)))*SUMPRODUCT(($H$72:$H$95=$D167)*($G$72:$G$95=$C167)*(R$72:R$95))),"")</f>
        <v>0</v>
      </c>
      <c r="S167" s="139">
        <f>IFERROR(IF($I$69="DOW",IF($E167=5,(((SUMPRODUCT(($H$72:$H$95=$D167)*($G$72:$G$95=$C167)*(S$72:S$95))*(SUMPRODUCT(($H$15:$H$21=$H167)*(S$15:S$21)))))),(((SUMPRODUCT(($H$72:$H$95=$D167)*($G$72:$G$95=$C167)*(S$72:S$95)))-(SUMIFS(S$99:S$426,$C$99:$C$426,$C167,$D$99:$D$426,$D167,$E$99:$E$426,5)))*SUMPRODUCT(($H$9:$H$12=$E167)*(S$9:S$12)))*SUMPRODUCT(($H$24:$H$30=$H167)*(S$24:S$30))),VLOOKUP($E167&amp;$H167,$H$33:S$67,S$70,0)/SUM(S$33:S$60,IF(DAY(EOMONTH($G167,0))&lt;29,0,VLOOKUP(5&amp;TEXT(DATE(YEAR($G167),MONTH($G167),29),"ddd"),$H$33:S$67,S$70,0)),IF(DAY(EOMONTH($G167,0))&lt;30,0,VLOOKUP(5&amp;TEXT(DATE(YEAR($G167),MONTH($G167),30),"ddd"),$H$33:S$67,S$70,0)),IF(DAY(EOMONTH($G167,0))&lt;31,0,VLOOKUP(5&amp;TEXT(DATE(YEAR($G167),MONTH($G167),31),"ddd"),$H$33:S$67,S$70,0)))*SUMPRODUCT(($H$72:$H$95=$D167)*($G$72:$G$95=$C167)*(S$72:S$95))),"")</f>
        <v>75.296651964617354</v>
      </c>
      <c r="T167" s="139">
        <f>IFERROR(IF($I$69="DOW",IF($E167=5,(((SUMPRODUCT(($H$72:$H$95=$D167)*($G$72:$G$95=$C167)*(T$72:T$95))*(SUMPRODUCT(($H$15:$H$21=$H167)*(T$15:T$21)))))),(((SUMPRODUCT(($H$72:$H$95=$D167)*($G$72:$G$95=$C167)*(T$72:T$95)))-(SUMIFS(T$99:T$426,$C$99:$C$426,$C167,$D$99:$D$426,$D167,$E$99:$E$426,5)))*SUMPRODUCT(($H$9:$H$12=$E167)*(T$9:T$12)))*SUMPRODUCT(($H$24:$H$30=$H167)*(T$24:T$30))),VLOOKUP($E167&amp;$H167,$H$33:T$67,T$70,0)/SUM(T$33:T$60,IF(DAY(EOMONTH($G167,0))&lt;29,0,VLOOKUP(5&amp;TEXT(DATE(YEAR($G167),MONTH($G167),29),"ddd"),$H$33:T$67,T$70,0)),IF(DAY(EOMONTH($G167,0))&lt;30,0,VLOOKUP(5&amp;TEXT(DATE(YEAR($G167),MONTH($G167),30),"ddd"),$H$33:T$67,T$70,0)),IF(DAY(EOMONTH($G167,0))&lt;31,0,VLOOKUP(5&amp;TEXT(DATE(YEAR($G167),MONTH($G167),31),"ddd"),$H$33:T$67,T$70,0)))*SUMPRODUCT(($H$72:$H$95=$D167)*($G$72:$G$95=$C167)*(T$72:T$95))),"")</f>
        <v>115.73943664057589</v>
      </c>
      <c r="U167" s="139">
        <f>IFERROR(IF($I$69="DOW",IF($E167=5,(((SUMPRODUCT(($H$72:$H$95=$D167)*($G$72:$G$95=$C167)*(U$72:U$95))*(SUMPRODUCT(($H$15:$H$21=$H167)*(U$15:U$21)))))),(((SUMPRODUCT(($H$72:$H$95=$D167)*($G$72:$G$95=$C167)*(U$72:U$95)))-(SUMIFS(U$99:U$426,$C$99:$C$426,$C167,$D$99:$D$426,$D167,$E$99:$E$426,5)))*SUMPRODUCT(($H$9:$H$12=$E167)*(U$9:U$12)))*SUMPRODUCT(($H$24:$H$30=$H167)*(U$24:U$30))),VLOOKUP($E167&amp;$H167,$H$33:U$67,U$70,0)/SUM(U$33:U$60,IF(DAY(EOMONTH($G167,0))&lt;29,0,VLOOKUP(5&amp;TEXT(DATE(YEAR($G167),MONTH($G167),29),"ddd"),$H$33:U$67,U$70,0)),IF(DAY(EOMONTH($G167,0))&lt;30,0,VLOOKUP(5&amp;TEXT(DATE(YEAR($G167),MONTH($G167),30),"ddd"),$H$33:U$67,U$70,0)),IF(DAY(EOMONTH($G167,0))&lt;31,0,VLOOKUP(5&amp;TEXT(DATE(YEAR($G167),MONTH($G167),31),"ddd"),$H$33:U$67,U$70,0)))*SUMPRODUCT(($H$72:$H$95=$D167)*($G$72:$G$95=$C167)*(U$72:U$95))),"")</f>
        <v>20.395816502637743</v>
      </c>
      <c r="V167" s="139">
        <f>IFERROR(IF($I$69="DOW",IF($E167=5,(((SUMPRODUCT(($H$72:$H$95=$D167)*($G$72:$G$95=$C167)*(V$72:V$95))*(SUMPRODUCT(($H$15:$H$21=$H167)*(V$15:V$21)))))),(((SUMPRODUCT(($H$72:$H$95=$D167)*($G$72:$G$95=$C167)*(V$72:V$95)))-(SUMIFS(V$99:V$426,$C$99:$C$426,$C167,$D$99:$D$426,$D167,$E$99:$E$426,5)))*SUMPRODUCT(($H$9:$H$12=$E167)*(V$9:V$12)))*SUMPRODUCT(($H$24:$H$30=$H167)*(V$24:V$30))),VLOOKUP($E167&amp;$H167,$H$33:V$67,V$70,0)/SUM(V$33:V$60,IF(DAY(EOMONTH($G167,0))&lt;29,0,VLOOKUP(5&amp;TEXT(DATE(YEAR($G167),MONTH($G167),29),"ddd"),$H$33:V$67,V$70,0)),IF(DAY(EOMONTH($G167,0))&lt;30,0,VLOOKUP(5&amp;TEXT(DATE(YEAR($G167),MONTH($G167),30),"ddd"),$H$33:V$67,V$70,0)),IF(DAY(EOMONTH($G167,0))&lt;31,0,VLOOKUP(5&amp;TEXT(DATE(YEAR($G167),MONTH($G167),31),"ddd"),$H$33:V$67,V$70,0)))*SUMPRODUCT(($H$72:$H$95=$D167)*($G$72:$G$95=$C167)*(V$72:V$95))),"")</f>
        <v>85.169450749560923</v>
      </c>
      <c r="W167" s="139">
        <f>IFERROR(IF($I$69="DOW",IF($E167=5,(((SUMPRODUCT(($H$72:$H$95=$D167)*($G$72:$G$95=$C167)*(W$72:W$95))*(SUMPRODUCT(($H$15:$H$21=$H167)*(W$15:W$21)))))),(((SUMPRODUCT(($H$72:$H$95=$D167)*($G$72:$G$95=$C167)*(W$72:W$95)))-(SUMIFS(W$99:W$426,$C$99:$C$426,$C167,$D$99:$D$426,$D167,$E$99:$E$426,5)))*SUMPRODUCT(($H$9:$H$12=$E167)*(W$9:W$12)))*SUMPRODUCT(($H$24:$H$30=$H167)*(W$24:W$30))),VLOOKUP($E167&amp;$H167,$H$33:W$67,W$70,0)/SUM(W$33:W$60,IF(DAY(EOMONTH($G167,0))&lt;29,0,VLOOKUP(5&amp;TEXT(DATE(YEAR($G167),MONTH($G167),29),"ddd"),$H$33:W$67,W$70,0)),IF(DAY(EOMONTH($G167,0))&lt;30,0,VLOOKUP(5&amp;TEXT(DATE(YEAR($G167),MONTH($G167),30),"ddd"),$H$33:W$67,W$70,0)),IF(DAY(EOMONTH($G167,0))&lt;31,0,VLOOKUP(5&amp;TEXT(DATE(YEAR($G167),MONTH($G167),31),"ddd"),$H$33:W$67,W$70,0)))*SUMPRODUCT(($H$72:$H$95=$D167)*($G$72:$G$95=$C167)*(W$72:W$95))),"")</f>
        <v>570.26689280262462</v>
      </c>
      <c r="X167" s="139">
        <f>IFERROR(IF($I$69="DOW",IF($E167=5,(((SUMPRODUCT(($H$72:$H$95=$D167)*($G$72:$G$95=$C167)*(X$72:X$95))*(SUMPRODUCT(($H$15:$H$21=$H167)*(X$15:X$21)))))),(((SUMPRODUCT(($H$72:$H$95=$D167)*($G$72:$G$95=$C167)*(X$72:X$95)))-(SUMIFS(X$99:X$426,$C$99:$C$426,$C167,$D$99:$D$426,$D167,$E$99:$E$426,5)))*SUMPRODUCT(($H$9:$H$12=$E167)*(X$9:X$12)))*SUMPRODUCT(($H$24:$H$30=$H167)*(X$24:X$30))),VLOOKUP($E167&amp;$H167,$H$33:X$67,X$70,0)/SUM(X$33:X$60,IF(DAY(EOMONTH($G167,0))&lt;29,0,VLOOKUP(5&amp;TEXT(DATE(YEAR($G167),MONTH($G167),29),"ddd"),$H$33:X$67,X$70,0)),IF(DAY(EOMONTH($G167,0))&lt;30,0,VLOOKUP(5&amp;TEXT(DATE(YEAR($G167),MONTH($G167),30),"ddd"),$H$33:X$67,X$70,0)),IF(DAY(EOMONTH($G167,0))&lt;31,0,VLOOKUP(5&amp;TEXT(DATE(YEAR($G167),MONTH($G167),31),"ddd"),$H$33:X$67,X$70,0)))*SUMPRODUCT(($H$72:$H$95=$D167)*($G$72:$G$95=$C167)*(X$72:X$95))),"")</f>
        <v>135.42065419639391</v>
      </c>
      <c r="Y167" s="139" t="str">
        <f>IFERROR(IF($I$69="DOW",IF($E167=5,(((SUMPRODUCT(($H$72:$H$95=$D167)*($G$72:$G$95=$C167)*(Y$72:Y$95))*(SUMPRODUCT(($H$15:$H$21=$H167)*(Y$15:Y$21)))))),(((SUMPRODUCT(($H$72:$H$95=$D167)*($G$72:$G$95=$C167)*(Y$72:Y$95)))-(SUMIFS(Y$99:Y$426,$C$99:$C$426,$C167,$D$99:$D$426,$D167,$E$99:$E$426,5)))*SUMPRODUCT(($H$9:$H$12=$E167)*(Y$9:Y$12)))*SUMPRODUCT(($H$24:$H$30=$H167)*(Y$24:Y$30))),VLOOKUP($E167&amp;$H167,$H$33:Y$67,Y$70,0)/SUM(Y$33:Y$60,IF(DAY(EOMONTH($G167,0))&lt;29,0,VLOOKUP(5&amp;TEXT(DATE(YEAR($G167),MONTH($G167),29),"ddd"),$H$33:Y$67,Y$70,0)),IF(DAY(EOMONTH($G167,0))&lt;30,0,VLOOKUP(5&amp;TEXT(DATE(YEAR($G167),MONTH($G167),30),"ddd"),$H$33:Y$67,Y$70,0)),IF(DAY(EOMONTH($G167,0))&lt;31,0,VLOOKUP(5&amp;TEXT(DATE(YEAR($G167),MONTH($G167),31),"ddd"),$H$33:Y$67,Y$70,0)))*SUMPRODUCT(($H$72:$H$95=$D167)*($G$72:$G$95=$C167)*(Y$72:Y$95))),"")</f>
        <v/>
      </c>
      <c r="Z167" s="139" t="str">
        <f>IFERROR(IF($I$69="DOW",IF($E167=5,(((SUMPRODUCT(($H$72:$H$95=$D167)*($G$72:$G$95=$C167)*(Z$72:Z$95))*(SUMPRODUCT(($H$15:$H$21=$H167)*(Z$15:Z$21)))))),(((SUMPRODUCT(($H$72:$H$95=$D167)*($G$72:$G$95=$C167)*(Z$72:Z$95)))-(SUMIFS(Z$99:Z$426,$C$99:$C$426,$C167,$D$99:$D$426,$D167,$E$99:$E$426,5)))*SUMPRODUCT(($H$9:$H$12=$E167)*(Z$9:Z$12)))*SUMPRODUCT(($H$24:$H$30=$H167)*(Z$24:Z$30))),VLOOKUP($E167&amp;$H167,$H$33:Z$67,Z$70,0)/SUM(Z$33:Z$60,IF(DAY(EOMONTH($G167,0))&lt;29,0,VLOOKUP(5&amp;TEXT(DATE(YEAR($G167),MONTH($G167),29),"ddd"),$H$33:Z$67,Z$70,0)),IF(DAY(EOMONTH($G167,0))&lt;30,0,VLOOKUP(5&amp;TEXT(DATE(YEAR($G167),MONTH($G167),30),"ddd"),$H$33:Z$67,Z$70,0)),IF(DAY(EOMONTH($G167,0))&lt;31,0,VLOOKUP(5&amp;TEXT(DATE(YEAR($G167),MONTH($G167),31),"ddd"),$H$33:Z$67,Z$70,0)))*SUMPRODUCT(($H$72:$H$95=$D167)*($G$72:$G$95=$C167)*(Z$72:Z$95))),"")</f>
        <v/>
      </c>
      <c r="AA167" s="139" t="str">
        <f>IFERROR(IF($I$69="DOW",IF($E167=5,(((SUMPRODUCT(($H$72:$H$95=$D167)*($G$72:$G$95=$C167)*(AA$72:AA$95))*(SUMPRODUCT(($H$15:$H$21=$H167)*(AA$15:AA$21)))))),(((SUMPRODUCT(($H$72:$H$95=$D167)*($G$72:$G$95=$C167)*(AA$72:AA$95)))-(SUMIFS(AA$99:AA$426,$C$99:$C$426,$C167,$D$99:$D$426,$D167,$E$99:$E$426,5)))*SUMPRODUCT(($H$9:$H$12=$E167)*(AA$9:AA$12)))*SUMPRODUCT(($H$24:$H$30=$H167)*(AA$24:AA$30))),VLOOKUP($E167&amp;$H167,$H$33:AA$67,AA$70,0)/SUM(AA$33:AA$60,IF(DAY(EOMONTH($G167,0))&lt;29,0,VLOOKUP(5&amp;TEXT(DATE(YEAR($G167),MONTH($G167),29),"ddd"),$H$33:AA$67,AA$70,0)),IF(DAY(EOMONTH($G167,0))&lt;30,0,VLOOKUP(5&amp;TEXT(DATE(YEAR($G167),MONTH($G167),30),"ddd"),$H$33:AA$67,AA$70,0)),IF(DAY(EOMONTH($G167,0))&lt;31,0,VLOOKUP(5&amp;TEXT(DATE(YEAR($G167),MONTH($G167),31),"ddd"),$H$33:AA$67,AA$70,0)))*SUMPRODUCT(($H$72:$H$95=$D167)*($G$72:$G$95=$C167)*(AA$72:AA$95))),"")</f>
        <v/>
      </c>
      <c r="AB167" s="139" t="str">
        <f>IFERROR(IF($I$69="DOW",IF($E167=5,(((SUMPRODUCT(($H$72:$H$95=$D167)*($G$72:$G$95=$C167)*(AB$72:AB$95))*(SUMPRODUCT(($H$15:$H$21=$H167)*(AB$15:AB$21)))))),(((SUMPRODUCT(($H$72:$H$95=$D167)*($G$72:$G$95=$C167)*(AB$72:AB$95)))-(SUMIFS(AB$99:AB$426,$C$99:$C$426,$C167,$D$99:$D$426,$D167,$E$99:$E$426,5)))*SUMPRODUCT(($H$9:$H$12=$E167)*(AB$9:AB$12)))*SUMPRODUCT(($H$24:$H$30=$H167)*(AB$24:AB$30))),VLOOKUP($E167&amp;$H167,$H$33:AB$67,AB$70,0)/SUM(AB$33:AB$60,IF(DAY(EOMONTH($G167,0))&lt;29,0,VLOOKUP(5&amp;TEXT(DATE(YEAR($G167),MONTH($G167),29),"ddd"),$H$33:AB$67,AB$70,0)),IF(DAY(EOMONTH($G167,0))&lt;30,0,VLOOKUP(5&amp;TEXT(DATE(YEAR($G167),MONTH($G167),30),"ddd"),$H$33:AB$67,AB$70,0)),IF(DAY(EOMONTH($G167,0))&lt;31,0,VLOOKUP(5&amp;TEXT(DATE(YEAR($G167),MONTH($G167),31),"ddd"),$H$33:AB$67,AB$70,0)))*SUMPRODUCT(($H$72:$H$95=$D167)*($G$72:$G$95=$C167)*(AB$72:AB$95))),"")</f>
        <v/>
      </c>
      <c r="AC167" s="236"/>
      <c r="AE167" s="205"/>
      <c r="AF167" s="139"/>
      <c r="AG167" s="139"/>
      <c r="AH167" s="139"/>
      <c r="AI167" s="139"/>
      <c r="AJ167" s="139"/>
      <c r="AK167" s="139"/>
      <c r="AL167" s="139"/>
      <c r="AM167" s="139"/>
      <c r="AN167" s="139"/>
      <c r="AO167" s="139"/>
      <c r="AP167" s="139"/>
      <c r="AQ167" s="139"/>
      <c r="AR167" s="139"/>
      <c r="AS167" s="139"/>
      <c r="AT167" s="139"/>
      <c r="AU167" s="139"/>
      <c r="AV167" s="139"/>
      <c r="AW167" s="139"/>
      <c r="AX167" s="139"/>
      <c r="AY167" s="236"/>
      <c r="BA167" s="209">
        <f t="shared" si="108"/>
        <v>227.72619807517435</v>
      </c>
      <c r="BB167" s="180">
        <f t="shared" si="109"/>
        <v>276.83136810477225</v>
      </c>
      <c r="BC167" s="180">
        <f t="shared" si="110"/>
        <v>117.11292759322444</v>
      </c>
      <c r="BD167" s="180">
        <f t="shared" si="111"/>
        <v>24.131420231644306</v>
      </c>
      <c r="BE167" s="180">
        <f t="shared" si="112"/>
        <v>434.17892346591049</v>
      </c>
      <c r="BF167" s="180">
        <f t="shared" si="113"/>
        <v>0</v>
      </c>
      <c r="BG167" s="180">
        <f t="shared" si="114"/>
        <v>0</v>
      </c>
      <c r="BH167" s="180">
        <f t="shared" si="115"/>
        <v>3210.494577320565</v>
      </c>
      <c r="BI167" s="180">
        <f t="shared" si="116"/>
        <v>2547.8020697855036</v>
      </c>
      <c r="BJ167" s="180">
        <f t="shared" si="117"/>
        <v>0</v>
      </c>
      <c r="BK167" s="180">
        <f t="shared" si="118"/>
        <v>75.296651964617354</v>
      </c>
      <c r="BL167" s="180">
        <f t="shared" si="119"/>
        <v>115.73943664057589</v>
      </c>
      <c r="BM167" s="180">
        <f t="shared" si="120"/>
        <v>20.395816502637743</v>
      </c>
      <c r="BN167" s="180">
        <f t="shared" si="121"/>
        <v>85.169450749560923</v>
      </c>
      <c r="BO167" s="180">
        <f t="shared" si="122"/>
        <v>570.26689280262462</v>
      </c>
      <c r="BP167" s="180">
        <f t="shared" si="123"/>
        <v>135.42065419639391</v>
      </c>
      <c r="BQ167" s="180">
        <f t="shared" si="124"/>
        <v>0</v>
      </c>
      <c r="BR167" s="180">
        <f t="shared" si="125"/>
        <v>0</v>
      </c>
      <c r="BS167" s="180">
        <f t="shared" si="126"/>
        <v>0</v>
      </c>
      <c r="BT167" s="180">
        <f t="shared" si="127"/>
        <v>0</v>
      </c>
      <c r="BV167" s="214">
        <f t="shared" si="150"/>
        <v>42712</v>
      </c>
      <c r="BW167" s="175" t="str">
        <f t="shared" si="151"/>
        <v>Dec</v>
      </c>
      <c r="BX167" s="175">
        <f t="shared" si="152"/>
        <v>2016</v>
      </c>
      <c r="BY167" s="176">
        <f t="shared" si="128"/>
        <v>227.72619807517435</v>
      </c>
      <c r="BZ167" s="176">
        <f t="shared" si="129"/>
        <v>276.8313681047722</v>
      </c>
      <c r="CA167" s="176">
        <f t="shared" si="130"/>
        <v>117.11292759322438</v>
      </c>
      <c r="CB167" s="176">
        <f t="shared" si="131"/>
        <v>24.131420231644302</v>
      </c>
      <c r="CC167" s="176">
        <f t="shared" si="132"/>
        <v>434.1789234659106</v>
      </c>
      <c r="CD167" s="176">
        <f t="shared" si="133"/>
        <v>0</v>
      </c>
      <c r="CE167" s="176">
        <f t="shared" si="134"/>
        <v>0</v>
      </c>
      <c r="CF167" s="176">
        <f t="shared" si="135"/>
        <v>3210.494577320565</v>
      </c>
      <c r="CG167" s="176">
        <f t="shared" si="136"/>
        <v>2547.8020697855036</v>
      </c>
      <c r="CH167" s="176">
        <f t="shared" si="137"/>
        <v>0</v>
      </c>
      <c r="CI167" s="176">
        <f t="shared" si="138"/>
        <v>75.296651964617368</v>
      </c>
      <c r="CJ167" s="176">
        <f t="shared" si="139"/>
        <v>115.73943664057589</v>
      </c>
      <c r="CK167" s="176">
        <f t="shared" si="140"/>
        <v>20.395816502637746</v>
      </c>
      <c r="CL167" s="176">
        <f t="shared" si="141"/>
        <v>85.169450749560923</v>
      </c>
      <c r="CM167" s="176">
        <f t="shared" si="142"/>
        <v>570.26689280262462</v>
      </c>
      <c r="CN167" s="176">
        <f t="shared" si="143"/>
        <v>135.42065419639394</v>
      </c>
      <c r="CO167" s="176">
        <f t="shared" si="144"/>
        <v>0</v>
      </c>
      <c r="CP167" s="176">
        <f t="shared" si="145"/>
        <v>0</v>
      </c>
      <c r="CQ167" s="176">
        <f t="shared" si="146"/>
        <v>0</v>
      </c>
      <c r="CR167" s="215">
        <f t="shared" si="147"/>
        <v>0</v>
      </c>
    </row>
    <row r="168" spans="2:96" outlineLevel="1" x14ac:dyDescent="0.25">
      <c r="B168" s="197">
        <f t="shared" si="148"/>
        <v>42713</v>
      </c>
      <c r="C168" s="108">
        <f t="shared" si="104"/>
        <v>2016</v>
      </c>
      <c r="D168" s="109" t="str">
        <f t="shared" si="105"/>
        <v>Dec</v>
      </c>
      <c r="E168" s="109">
        <f t="shared" si="106"/>
        <v>2</v>
      </c>
      <c r="F168" s="109">
        <f t="shared" si="149"/>
        <v>50</v>
      </c>
      <c r="G168" s="110">
        <f t="shared" si="153"/>
        <v>42713</v>
      </c>
      <c r="H168" s="109" t="str">
        <f t="shared" si="107"/>
        <v>Fri</v>
      </c>
      <c r="I168" s="139">
        <f>IFERROR(IF($I$69="DOW",IF($E168=5,(((SUMPRODUCT(($H$72:$H$95=$D168)*($G$72:$G$95=$C168)*(I$72:I$95))*(SUMPRODUCT(($H$15:$H$21=$H168)*(I$15:I$21)))))),(((SUMPRODUCT(($H$72:$H$95=$D168)*($G$72:$G$95=$C168)*(I$72:I$95)))-(SUMIFS(I$99:I$426,$C$99:$C$426,$C168,$D$99:$D$426,$D168,$E$99:$E$426,5)))*SUMPRODUCT(($H$9:$H$12=$E168)*(I$9:I$12)))*SUMPRODUCT(($H$24:$H$30=$H168)*(I$24:I$30))),VLOOKUP($E168&amp;$H168,$H$33:I$67,I$70,0)/SUM(I$33:I$60,IF(DAY(EOMONTH($G168,0))&lt;29,0,VLOOKUP(5&amp;TEXT(DATE(YEAR($G168),MONTH($G168),29),"ddd"),$H$33:I$67,I$70,0)),IF(DAY(EOMONTH($G168,0))&lt;30,0,VLOOKUP(5&amp;TEXT(DATE(YEAR($G168),MONTH($G168),30),"ddd"),$H$33:I$67,I$70,0)),IF(DAY(EOMONTH($G168,0))&lt;31,0,VLOOKUP(5&amp;TEXT(DATE(YEAR($G168),MONTH($G168),31),"ddd"),$H$33:I$67,I$70,0)))*SUMPRODUCT(($H$72:$H$95=$D168)*($G$72:$G$95=$C168)*(I$72:I$95))),"")</f>
        <v>187.38725650312642</v>
      </c>
      <c r="J168" s="139">
        <f>IFERROR(IF($I$69="DOW",IF($E168=5,(((SUMPRODUCT(($H$72:$H$95=$D168)*($G$72:$G$95=$C168)*(J$72:J$95))*(SUMPRODUCT(($H$15:$H$21=$H168)*(J$15:J$21)))))),(((SUMPRODUCT(($H$72:$H$95=$D168)*($G$72:$G$95=$C168)*(J$72:J$95)))-(SUMIFS(J$99:J$426,$C$99:$C$426,$C168,$D$99:$D$426,$D168,$E$99:$E$426,5)))*SUMPRODUCT(($H$9:$H$12=$E168)*(J$9:J$12)))*SUMPRODUCT(($H$24:$H$30=$H168)*(J$24:J$30))),VLOOKUP($E168&amp;$H168,$H$33:J$67,J$70,0)/SUM(J$33:J$60,IF(DAY(EOMONTH($G168,0))&lt;29,0,VLOOKUP(5&amp;TEXT(DATE(YEAR($G168),MONTH($G168),29),"ddd"),$H$33:J$67,J$70,0)),IF(DAY(EOMONTH($G168,0))&lt;30,0,VLOOKUP(5&amp;TEXT(DATE(YEAR($G168),MONTH($G168),30),"ddd"),$H$33:J$67,J$70,0)),IF(DAY(EOMONTH($G168,0))&lt;31,0,VLOOKUP(5&amp;TEXT(DATE(YEAR($G168),MONTH($G168),31),"ddd"),$H$33:J$67,J$70,0)))*SUMPRODUCT(($H$72:$H$95=$D168)*($G$72:$G$95=$C168)*(J$72:J$95))),"")</f>
        <v>267.22254938426357</v>
      </c>
      <c r="K168" s="139">
        <f>IFERROR(IF($I$69="DOW",IF($E168=5,(((SUMPRODUCT(($H$72:$H$95=$D168)*($G$72:$G$95=$C168)*(K$72:K$95))*(SUMPRODUCT(($H$15:$H$21=$H168)*(K$15:K$21)))))),(((SUMPRODUCT(($H$72:$H$95=$D168)*($G$72:$G$95=$C168)*(K$72:K$95)))-(SUMIFS(K$99:K$426,$C$99:$C$426,$C168,$D$99:$D$426,$D168,$E$99:$E$426,5)))*SUMPRODUCT(($H$9:$H$12=$E168)*(K$9:K$12)))*SUMPRODUCT(($H$24:$H$30=$H168)*(K$24:K$30))),VLOOKUP($E168&amp;$H168,$H$33:K$67,K$70,0)/SUM(K$33:K$60,IF(DAY(EOMONTH($G168,0))&lt;29,0,VLOOKUP(5&amp;TEXT(DATE(YEAR($G168),MONTH($G168),29),"ddd"),$H$33:K$67,K$70,0)),IF(DAY(EOMONTH($G168,0))&lt;30,0,VLOOKUP(5&amp;TEXT(DATE(YEAR($G168),MONTH($G168),30),"ddd"),$H$33:K$67,K$70,0)),IF(DAY(EOMONTH($G168,0))&lt;31,0,VLOOKUP(5&amp;TEXT(DATE(YEAR($G168),MONTH($G168),31),"ddd"),$H$33:K$67,K$70,0)))*SUMPRODUCT(($H$72:$H$95=$D168)*($G$72:$G$95=$C168)*(K$72:K$95))),"")</f>
        <v>129.84801578555283</v>
      </c>
      <c r="L168" s="139">
        <f>IFERROR(IF($I$69="DOW",IF($E168=5,(((SUMPRODUCT(($H$72:$H$95=$D168)*($G$72:$G$95=$C168)*(L$72:L$95))*(SUMPRODUCT(($H$15:$H$21=$H168)*(L$15:L$21)))))),(((SUMPRODUCT(($H$72:$H$95=$D168)*($G$72:$G$95=$C168)*(L$72:L$95)))-(SUMIFS(L$99:L$426,$C$99:$C$426,$C168,$D$99:$D$426,$D168,$E$99:$E$426,5)))*SUMPRODUCT(($H$9:$H$12=$E168)*(L$9:L$12)))*SUMPRODUCT(($H$24:$H$30=$H168)*(L$24:L$30))),VLOOKUP($E168&amp;$H168,$H$33:L$67,L$70,0)/SUM(L$33:L$60,IF(DAY(EOMONTH($G168,0))&lt;29,0,VLOOKUP(5&amp;TEXT(DATE(YEAR($G168),MONTH($G168),29),"ddd"),$H$33:L$67,L$70,0)),IF(DAY(EOMONTH($G168,0))&lt;30,0,VLOOKUP(5&amp;TEXT(DATE(YEAR($G168),MONTH($G168),30),"ddd"),$H$33:L$67,L$70,0)),IF(DAY(EOMONTH($G168,0))&lt;31,0,VLOOKUP(5&amp;TEXT(DATE(YEAR($G168),MONTH($G168),31),"ddd"),$H$33:L$67,L$70,0)))*SUMPRODUCT(($H$72:$H$95=$D168)*($G$72:$G$95=$C168)*(L$72:L$95))),"")</f>
        <v>23.631438440538929</v>
      </c>
      <c r="M168" s="139">
        <f>IFERROR(IF($I$69="DOW",IF($E168=5,(((SUMPRODUCT(($H$72:$H$95=$D168)*($G$72:$G$95=$C168)*(M$72:M$95))*(SUMPRODUCT(($H$15:$H$21=$H168)*(M$15:M$21)))))),(((SUMPRODUCT(($H$72:$H$95=$D168)*($G$72:$G$95=$C168)*(M$72:M$95)))-(SUMIFS(M$99:M$426,$C$99:$C$426,$C168,$D$99:$D$426,$D168,$E$99:$E$426,5)))*SUMPRODUCT(($H$9:$H$12=$E168)*(M$9:M$12)))*SUMPRODUCT(($H$24:$H$30=$H168)*(M$24:M$30))),VLOOKUP($E168&amp;$H168,$H$33:M$67,M$70,0)/SUM(M$33:M$60,IF(DAY(EOMONTH($G168,0))&lt;29,0,VLOOKUP(5&amp;TEXT(DATE(YEAR($G168),MONTH($G168),29),"ddd"),$H$33:M$67,M$70,0)),IF(DAY(EOMONTH($G168,0))&lt;30,0,VLOOKUP(5&amp;TEXT(DATE(YEAR($G168),MONTH($G168),30),"ddd"),$H$33:M$67,M$70,0)),IF(DAY(EOMONTH($G168,0))&lt;31,0,VLOOKUP(5&amp;TEXT(DATE(YEAR($G168),MONTH($G168),31),"ddd"),$H$33:M$67,M$70,0)))*SUMPRODUCT(($H$72:$H$95=$D168)*($G$72:$G$95=$C168)*(M$72:M$95))),"")</f>
        <v>432.0457606350659</v>
      </c>
      <c r="N168" s="139">
        <f>IFERROR(IF($I$69="DOW",IF($E168=5,(((SUMPRODUCT(($H$72:$H$95=$D168)*($G$72:$G$95=$C168)*(N$72:N$95))*(SUMPRODUCT(($H$15:$H$21=$H168)*(N$15:N$21)))))),(((SUMPRODUCT(($H$72:$H$95=$D168)*($G$72:$G$95=$C168)*(N$72:N$95)))-(SUMIFS(N$99:N$426,$C$99:$C$426,$C168,$D$99:$D$426,$D168,$E$99:$E$426,5)))*SUMPRODUCT(($H$9:$H$12=$E168)*(N$9:N$12)))*SUMPRODUCT(($H$24:$H$30=$H168)*(N$24:N$30))),VLOOKUP($E168&amp;$H168,$H$33:N$67,N$70,0)/SUM(N$33:N$60,IF(DAY(EOMONTH($G168,0))&lt;29,0,VLOOKUP(5&amp;TEXT(DATE(YEAR($G168),MONTH($G168),29),"ddd"),$H$33:N$67,N$70,0)),IF(DAY(EOMONTH($G168,0))&lt;30,0,VLOOKUP(5&amp;TEXT(DATE(YEAR($G168),MONTH($G168),30),"ddd"),$H$33:N$67,N$70,0)),IF(DAY(EOMONTH($G168,0))&lt;31,0,VLOOKUP(5&amp;TEXT(DATE(YEAR($G168),MONTH($G168),31),"ddd"),$H$33:N$67,N$70,0)))*SUMPRODUCT(($H$72:$H$95=$D168)*($G$72:$G$95=$C168)*(N$72:N$95))),"")</f>
        <v>0</v>
      </c>
      <c r="O168" s="139">
        <f>IFERROR(IF($I$69="DOW",IF($E168=5,(((SUMPRODUCT(($H$72:$H$95=$D168)*($G$72:$G$95=$C168)*(O$72:O$95))*(SUMPRODUCT(($H$15:$H$21=$H168)*(O$15:O$21)))))),(((SUMPRODUCT(($H$72:$H$95=$D168)*($G$72:$G$95=$C168)*(O$72:O$95)))-(SUMIFS(O$99:O$426,$C$99:$C$426,$C168,$D$99:$D$426,$D168,$E$99:$E$426,5)))*SUMPRODUCT(($H$9:$H$12=$E168)*(O$9:O$12)))*SUMPRODUCT(($H$24:$H$30=$H168)*(O$24:O$30))),VLOOKUP($E168&amp;$H168,$H$33:O$67,O$70,0)/SUM(O$33:O$60,IF(DAY(EOMONTH($G168,0))&lt;29,0,VLOOKUP(5&amp;TEXT(DATE(YEAR($G168),MONTH($G168),29),"ddd"),$H$33:O$67,O$70,0)),IF(DAY(EOMONTH($G168,0))&lt;30,0,VLOOKUP(5&amp;TEXT(DATE(YEAR($G168),MONTH($G168),30),"ddd"),$H$33:O$67,O$70,0)),IF(DAY(EOMONTH($G168,0))&lt;31,0,VLOOKUP(5&amp;TEXT(DATE(YEAR($G168),MONTH($G168),31),"ddd"),$H$33:O$67,O$70,0)))*SUMPRODUCT(($H$72:$H$95=$D168)*($G$72:$G$95=$C168)*(O$72:O$95))),"")</f>
        <v>0</v>
      </c>
      <c r="P168" s="139">
        <f>IFERROR(IF($I$69="DOW",IF($E168=5,(((SUMPRODUCT(($H$72:$H$95=$D168)*($G$72:$G$95=$C168)*(P$72:P$95))*(SUMPRODUCT(($H$15:$H$21=$H168)*(P$15:P$21)))))),(((SUMPRODUCT(($H$72:$H$95=$D168)*($G$72:$G$95=$C168)*(P$72:P$95)))-(SUMIFS(P$99:P$426,$C$99:$C$426,$C168,$D$99:$D$426,$D168,$E$99:$E$426,5)))*SUMPRODUCT(($H$9:$H$12=$E168)*(P$9:P$12)))*SUMPRODUCT(($H$24:$H$30=$H168)*(P$24:P$30))),VLOOKUP($E168&amp;$H168,$H$33:P$67,P$70,0)/SUM(P$33:P$60,IF(DAY(EOMONTH($G168,0))&lt;29,0,VLOOKUP(5&amp;TEXT(DATE(YEAR($G168),MONTH($G168),29),"ddd"),$H$33:P$67,P$70,0)),IF(DAY(EOMONTH($G168,0))&lt;30,0,VLOOKUP(5&amp;TEXT(DATE(YEAR($G168),MONTH($G168),30),"ddd"),$H$33:P$67,P$70,0)),IF(DAY(EOMONTH($G168,0))&lt;31,0,VLOOKUP(5&amp;TEXT(DATE(YEAR($G168),MONTH($G168),31),"ddd"),$H$33:P$67,P$70,0)))*SUMPRODUCT(($H$72:$H$95=$D168)*($G$72:$G$95=$C168)*(P$72:P$95))),"")</f>
        <v>3102.7237847433098</v>
      </c>
      <c r="Q168" s="139">
        <f>IFERROR(IF($I$69="DOW",IF($E168=5,(((SUMPRODUCT(($H$72:$H$95=$D168)*($G$72:$G$95=$C168)*(Q$72:Q$95))*(SUMPRODUCT(($H$15:$H$21=$H168)*(Q$15:Q$21)))))),(((SUMPRODUCT(($H$72:$H$95=$D168)*($G$72:$G$95=$C168)*(Q$72:Q$95)))-(SUMIFS(Q$99:Q$426,$C$99:$C$426,$C168,$D$99:$D$426,$D168,$E$99:$E$426,5)))*SUMPRODUCT(($H$9:$H$12=$E168)*(Q$9:Q$12)))*SUMPRODUCT(($H$24:$H$30=$H168)*(Q$24:Q$30))),VLOOKUP($E168&amp;$H168,$H$33:Q$67,Q$70,0)/SUM(Q$33:Q$60,IF(DAY(EOMONTH($G168,0))&lt;29,0,VLOOKUP(5&amp;TEXT(DATE(YEAR($G168),MONTH($G168),29),"ddd"),$H$33:Q$67,Q$70,0)),IF(DAY(EOMONTH($G168,0))&lt;30,0,VLOOKUP(5&amp;TEXT(DATE(YEAR($G168),MONTH($G168),30),"ddd"),$H$33:Q$67,Q$70,0)),IF(DAY(EOMONTH($G168,0))&lt;31,0,VLOOKUP(5&amp;TEXT(DATE(YEAR($G168),MONTH($G168),31),"ddd"),$H$33:Q$67,Q$70,0)))*SUMPRODUCT(($H$72:$H$95=$D168)*($G$72:$G$95=$C168)*(Q$72:Q$95))),"")</f>
        <v>2350.6337676413864</v>
      </c>
      <c r="R168" s="139">
        <f>IFERROR(IF($I$69="DOW",IF($E168=5,(((SUMPRODUCT(($H$72:$H$95=$D168)*($G$72:$G$95=$C168)*(R$72:R$95))*(SUMPRODUCT(($H$15:$H$21=$H168)*(R$15:R$21)))))),(((SUMPRODUCT(($H$72:$H$95=$D168)*($G$72:$G$95=$C168)*(R$72:R$95)))-(SUMIFS(R$99:R$426,$C$99:$C$426,$C168,$D$99:$D$426,$D168,$E$99:$E$426,5)))*SUMPRODUCT(($H$9:$H$12=$E168)*(R$9:R$12)))*SUMPRODUCT(($H$24:$H$30=$H168)*(R$24:R$30))),VLOOKUP($E168&amp;$H168,$H$33:R$67,R$70,0)/SUM(R$33:R$60,IF(DAY(EOMONTH($G168,0))&lt;29,0,VLOOKUP(5&amp;TEXT(DATE(YEAR($G168),MONTH($G168),29),"ddd"),$H$33:R$67,R$70,0)),IF(DAY(EOMONTH($G168,0))&lt;30,0,VLOOKUP(5&amp;TEXT(DATE(YEAR($G168),MONTH($G168),30),"ddd"),$H$33:R$67,R$70,0)),IF(DAY(EOMONTH($G168,0))&lt;31,0,VLOOKUP(5&amp;TEXT(DATE(YEAR($G168),MONTH($G168),31),"ddd"),$H$33:R$67,R$70,0)))*SUMPRODUCT(($H$72:$H$95=$D168)*($G$72:$G$95=$C168)*(R$72:R$95))),"")</f>
        <v>0</v>
      </c>
      <c r="S168" s="139">
        <f>IFERROR(IF($I$69="DOW",IF($E168=5,(((SUMPRODUCT(($H$72:$H$95=$D168)*($G$72:$G$95=$C168)*(S$72:S$95))*(SUMPRODUCT(($H$15:$H$21=$H168)*(S$15:S$21)))))),(((SUMPRODUCT(($H$72:$H$95=$D168)*($G$72:$G$95=$C168)*(S$72:S$95)))-(SUMIFS(S$99:S$426,$C$99:$C$426,$C168,$D$99:$D$426,$D168,$E$99:$E$426,5)))*SUMPRODUCT(($H$9:$H$12=$E168)*(S$9:S$12)))*SUMPRODUCT(($H$24:$H$30=$H168)*(S$24:S$30))),VLOOKUP($E168&amp;$H168,$H$33:S$67,S$70,0)/SUM(S$33:S$60,IF(DAY(EOMONTH($G168,0))&lt;29,0,VLOOKUP(5&amp;TEXT(DATE(YEAR($G168),MONTH($G168),29),"ddd"),$H$33:S$67,S$70,0)),IF(DAY(EOMONTH($G168,0))&lt;30,0,VLOOKUP(5&amp;TEXT(DATE(YEAR($G168),MONTH($G168),30),"ddd"),$H$33:S$67,S$70,0)),IF(DAY(EOMONTH($G168,0))&lt;31,0,VLOOKUP(5&amp;TEXT(DATE(YEAR($G168),MONTH($G168),31),"ddd"),$H$33:S$67,S$70,0)))*SUMPRODUCT(($H$72:$H$95=$D168)*($G$72:$G$95=$C168)*(S$72:S$95))),"")</f>
        <v>72.023134464142601</v>
      </c>
      <c r="T168" s="139">
        <f>IFERROR(IF($I$69="DOW",IF($E168=5,(((SUMPRODUCT(($H$72:$H$95=$D168)*($G$72:$G$95=$C168)*(T$72:T$95))*(SUMPRODUCT(($H$15:$H$21=$H168)*(T$15:T$21)))))),(((SUMPRODUCT(($H$72:$H$95=$D168)*($G$72:$G$95=$C168)*(T$72:T$95)))-(SUMIFS(T$99:T$426,$C$99:$C$426,$C168,$D$99:$D$426,$D168,$E$99:$E$426,5)))*SUMPRODUCT(($H$9:$H$12=$E168)*(T$9:T$12)))*SUMPRODUCT(($H$24:$H$30=$H168)*(T$24:T$30))),VLOOKUP($E168&amp;$H168,$H$33:T$67,T$70,0)/SUM(T$33:T$60,IF(DAY(EOMONTH($G168,0))&lt;29,0,VLOOKUP(5&amp;TEXT(DATE(YEAR($G168),MONTH($G168),29),"ddd"),$H$33:T$67,T$70,0)),IF(DAY(EOMONTH($G168,0))&lt;30,0,VLOOKUP(5&amp;TEXT(DATE(YEAR($G168),MONTH($G168),30),"ddd"),$H$33:T$67,T$70,0)),IF(DAY(EOMONTH($G168,0))&lt;31,0,VLOOKUP(5&amp;TEXT(DATE(YEAR($G168),MONTH($G168),31),"ddd"),$H$33:T$67,T$70,0)))*SUMPRODUCT(($H$72:$H$95=$D168)*($G$72:$G$95=$C168)*(T$72:T$95))),"")</f>
        <v>82.833150454142768</v>
      </c>
      <c r="U168" s="139">
        <f>IFERROR(IF($I$69="DOW",IF($E168=5,(((SUMPRODUCT(($H$72:$H$95=$D168)*($G$72:$G$95=$C168)*(U$72:U$95))*(SUMPRODUCT(($H$15:$H$21=$H168)*(U$15:U$21)))))),(((SUMPRODUCT(($H$72:$H$95=$D168)*($G$72:$G$95=$C168)*(U$72:U$95)))-(SUMIFS(U$99:U$426,$C$99:$C$426,$C168,$D$99:$D$426,$D168,$E$99:$E$426,5)))*SUMPRODUCT(($H$9:$H$12=$E168)*(U$9:U$12)))*SUMPRODUCT(($H$24:$H$30=$H168)*(U$24:U$30))),VLOOKUP($E168&amp;$H168,$H$33:U$67,U$70,0)/SUM(U$33:U$60,IF(DAY(EOMONTH($G168,0))&lt;29,0,VLOOKUP(5&amp;TEXT(DATE(YEAR($G168),MONTH($G168),29),"ddd"),$H$33:U$67,U$70,0)),IF(DAY(EOMONTH($G168,0))&lt;30,0,VLOOKUP(5&amp;TEXT(DATE(YEAR($G168),MONTH($G168),30),"ddd"),$H$33:U$67,U$70,0)),IF(DAY(EOMONTH($G168,0))&lt;31,0,VLOOKUP(5&amp;TEXT(DATE(YEAR($G168),MONTH($G168),31),"ddd"),$H$33:U$67,U$70,0)))*SUMPRODUCT(($H$72:$H$95=$D168)*($G$72:$G$95=$C168)*(U$72:U$95))),"")</f>
        <v>18.701032593893753</v>
      </c>
      <c r="V168" s="139">
        <f>IFERROR(IF($I$69="DOW",IF($E168=5,(((SUMPRODUCT(($H$72:$H$95=$D168)*($G$72:$G$95=$C168)*(V$72:V$95))*(SUMPRODUCT(($H$15:$H$21=$H168)*(V$15:V$21)))))),(((SUMPRODUCT(($H$72:$H$95=$D168)*($G$72:$G$95=$C168)*(V$72:V$95)))-(SUMIFS(V$99:V$426,$C$99:$C$426,$C168,$D$99:$D$426,$D168,$E$99:$E$426,5)))*SUMPRODUCT(($H$9:$H$12=$E168)*(V$9:V$12)))*SUMPRODUCT(($H$24:$H$30=$H168)*(V$24:V$30))),VLOOKUP($E168&amp;$H168,$H$33:V$67,V$70,0)/SUM(V$33:V$60,IF(DAY(EOMONTH($G168,0))&lt;29,0,VLOOKUP(5&amp;TEXT(DATE(YEAR($G168),MONTH($G168),29),"ddd"),$H$33:V$67,V$70,0)),IF(DAY(EOMONTH($G168,0))&lt;30,0,VLOOKUP(5&amp;TEXT(DATE(YEAR($G168),MONTH($G168),30),"ddd"),$H$33:V$67,V$70,0)),IF(DAY(EOMONTH($G168,0))&lt;31,0,VLOOKUP(5&amp;TEXT(DATE(YEAR($G168),MONTH($G168),31),"ddd"),$H$33:V$67,V$70,0)))*SUMPRODUCT(($H$72:$H$95=$D168)*($G$72:$G$95=$C168)*(V$72:V$95))),"")</f>
        <v>68.156058330890602</v>
      </c>
      <c r="W168" s="139">
        <f>IFERROR(IF($I$69="DOW",IF($E168=5,(((SUMPRODUCT(($H$72:$H$95=$D168)*($G$72:$G$95=$C168)*(W$72:W$95))*(SUMPRODUCT(($H$15:$H$21=$H168)*(W$15:W$21)))))),(((SUMPRODUCT(($H$72:$H$95=$D168)*($G$72:$G$95=$C168)*(W$72:W$95)))-(SUMIFS(W$99:W$426,$C$99:$C$426,$C168,$D$99:$D$426,$D168,$E$99:$E$426,5)))*SUMPRODUCT(($H$9:$H$12=$E168)*(W$9:W$12)))*SUMPRODUCT(($H$24:$H$30=$H168)*(W$24:W$30))),VLOOKUP($E168&amp;$H168,$H$33:W$67,W$70,0)/SUM(W$33:W$60,IF(DAY(EOMONTH($G168,0))&lt;29,0,VLOOKUP(5&amp;TEXT(DATE(YEAR($G168),MONTH($G168),29),"ddd"),$H$33:W$67,W$70,0)),IF(DAY(EOMONTH($G168,0))&lt;30,0,VLOOKUP(5&amp;TEXT(DATE(YEAR($G168),MONTH($G168),30),"ddd"),$H$33:W$67,W$70,0)),IF(DAY(EOMONTH($G168,0))&lt;31,0,VLOOKUP(5&amp;TEXT(DATE(YEAR($G168),MONTH($G168),31),"ddd"),$H$33:W$67,W$70,0)))*SUMPRODUCT(($H$72:$H$95=$D168)*($G$72:$G$95=$C168)*(W$72:W$95))),"")</f>
        <v>462.08704517657492</v>
      </c>
      <c r="X168" s="139">
        <f>IFERROR(IF($I$69="DOW",IF($E168=5,(((SUMPRODUCT(($H$72:$H$95=$D168)*($G$72:$G$95=$C168)*(X$72:X$95))*(SUMPRODUCT(($H$15:$H$21=$H168)*(X$15:X$21)))))),(((SUMPRODUCT(($H$72:$H$95=$D168)*($G$72:$G$95=$C168)*(X$72:X$95)))-(SUMIFS(X$99:X$426,$C$99:$C$426,$C168,$D$99:$D$426,$D168,$E$99:$E$426,5)))*SUMPRODUCT(($H$9:$H$12=$E168)*(X$9:X$12)))*SUMPRODUCT(($H$24:$H$30=$H168)*(X$24:X$30))),VLOOKUP($E168&amp;$H168,$H$33:X$67,X$70,0)/SUM(X$33:X$60,IF(DAY(EOMONTH($G168,0))&lt;29,0,VLOOKUP(5&amp;TEXT(DATE(YEAR($G168),MONTH($G168),29),"ddd"),$H$33:X$67,X$70,0)),IF(DAY(EOMONTH($G168,0))&lt;30,0,VLOOKUP(5&amp;TEXT(DATE(YEAR($G168),MONTH($G168),30),"ddd"),$H$33:X$67,X$70,0)),IF(DAY(EOMONTH($G168,0))&lt;31,0,VLOOKUP(5&amp;TEXT(DATE(YEAR($G168),MONTH($G168),31),"ddd"),$H$33:X$67,X$70,0)))*SUMPRODUCT(($H$72:$H$95=$D168)*($G$72:$G$95=$C168)*(X$72:X$95))),"")</f>
        <v>129.41167925786814</v>
      </c>
      <c r="Y168" s="139" t="str">
        <f>IFERROR(IF($I$69="DOW",IF($E168=5,(((SUMPRODUCT(($H$72:$H$95=$D168)*($G$72:$G$95=$C168)*(Y$72:Y$95))*(SUMPRODUCT(($H$15:$H$21=$H168)*(Y$15:Y$21)))))),(((SUMPRODUCT(($H$72:$H$95=$D168)*($G$72:$G$95=$C168)*(Y$72:Y$95)))-(SUMIFS(Y$99:Y$426,$C$99:$C$426,$C168,$D$99:$D$426,$D168,$E$99:$E$426,5)))*SUMPRODUCT(($H$9:$H$12=$E168)*(Y$9:Y$12)))*SUMPRODUCT(($H$24:$H$30=$H168)*(Y$24:Y$30))),VLOOKUP($E168&amp;$H168,$H$33:Y$67,Y$70,0)/SUM(Y$33:Y$60,IF(DAY(EOMONTH($G168,0))&lt;29,0,VLOOKUP(5&amp;TEXT(DATE(YEAR($G168),MONTH($G168),29),"ddd"),$H$33:Y$67,Y$70,0)),IF(DAY(EOMONTH($G168,0))&lt;30,0,VLOOKUP(5&amp;TEXT(DATE(YEAR($G168),MONTH($G168),30),"ddd"),$H$33:Y$67,Y$70,0)),IF(DAY(EOMONTH($G168,0))&lt;31,0,VLOOKUP(5&amp;TEXT(DATE(YEAR($G168),MONTH($G168),31),"ddd"),$H$33:Y$67,Y$70,0)))*SUMPRODUCT(($H$72:$H$95=$D168)*($G$72:$G$95=$C168)*(Y$72:Y$95))),"")</f>
        <v/>
      </c>
      <c r="Z168" s="139" t="str">
        <f>IFERROR(IF($I$69="DOW",IF($E168=5,(((SUMPRODUCT(($H$72:$H$95=$D168)*($G$72:$G$95=$C168)*(Z$72:Z$95))*(SUMPRODUCT(($H$15:$H$21=$H168)*(Z$15:Z$21)))))),(((SUMPRODUCT(($H$72:$H$95=$D168)*($G$72:$G$95=$C168)*(Z$72:Z$95)))-(SUMIFS(Z$99:Z$426,$C$99:$C$426,$C168,$D$99:$D$426,$D168,$E$99:$E$426,5)))*SUMPRODUCT(($H$9:$H$12=$E168)*(Z$9:Z$12)))*SUMPRODUCT(($H$24:$H$30=$H168)*(Z$24:Z$30))),VLOOKUP($E168&amp;$H168,$H$33:Z$67,Z$70,0)/SUM(Z$33:Z$60,IF(DAY(EOMONTH($G168,0))&lt;29,0,VLOOKUP(5&amp;TEXT(DATE(YEAR($G168),MONTH($G168),29),"ddd"),$H$33:Z$67,Z$70,0)),IF(DAY(EOMONTH($G168,0))&lt;30,0,VLOOKUP(5&amp;TEXT(DATE(YEAR($G168),MONTH($G168),30),"ddd"),$H$33:Z$67,Z$70,0)),IF(DAY(EOMONTH($G168,0))&lt;31,0,VLOOKUP(5&amp;TEXT(DATE(YEAR($G168),MONTH($G168),31),"ddd"),$H$33:Z$67,Z$70,0)))*SUMPRODUCT(($H$72:$H$95=$D168)*($G$72:$G$95=$C168)*(Z$72:Z$95))),"")</f>
        <v/>
      </c>
      <c r="AA168" s="139" t="str">
        <f>IFERROR(IF($I$69="DOW",IF($E168=5,(((SUMPRODUCT(($H$72:$H$95=$D168)*($G$72:$G$95=$C168)*(AA$72:AA$95))*(SUMPRODUCT(($H$15:$H$21=$H168)*(AA$15:AA$21)))))),(((SUMPRODUCT(($H$72:$H$95=$D168)*($G$72:$G$95=$C168)*(AA$72:AA$95)))-(SUMIFS(AA$99:AA$426,$C$99:$C$426,$C168,$D$99:$D$426,$D168,$E$99:$E$426,5)))*SUMPRODUCT(($H$9:$H$12=$E168)*(AA$9:AA$12)))*SUMPRODUCT(($H$24:$H$30=$H168)*(AA$24:AA$30))),VLOOKUP($E168&amp;$H168,$H$33:AA$67,AA$70,0)/SUM(AA$33:AA$60,IF(DAY(EOMONTH($G168,0))&lt;29,0,VLOOKUP(5&amp;TEXT(DATE(YEAR($G168),MONTH($G168),29),"ddd"),$H$33:AA$67,AA$70,0)),IF(DAY(EOMONTH($G168,0))&lt;30,0,VLOOKUP(5&amp;TEXT(DATE(YEAR($G168),MONTH($G168),30),"ddd"),$H$33:AA$67,AA$70,0)),IF(DAY(EOMONTH($G168,0))&lt;31,0,VLOOKUP(5&amp;TEXT(DATE(YEAR($G168),MONTH($G168),31),"ddd"),$H$33:AA$67,AA$70,0)))*SUMPRODUCT(($H$72:$H$95=$D168)*($G$72:$G$95=$C168)*(AA$72:AA$95))),"")</f>
        <v/>
      </c>
      <c r="AB168" s="139" t="str">
        <f>IFERROR(IF($I$69="DOW",IF($E168=5,(((SUMPRODUCT(($H$72:$H$95=$D168)*($G$72:$G$95=$C168)*(AB$72:AB$95))*(SUMPRODUCT(($H$15:$H$21=$H168)*(AB$15:AB$21)))))),(((SUMPRODUCT(($H$72:$H$95=$D168)*($G$72:$G$95=$C168)*(AB$72:AB$95)))-(SUMIFS(AB$99:AB$426,$C$99:$C$426,$C168,$D$99:$D$426,$D168,$E$99:$E$426,5)))*SUMPRODUCT(($H$9:$H$12=$E168)*(AB$9:AB$12)))*SUMPRODUCT(($H$24:$H$30=$H168)*(AB$24:AB$30))),VLOOKUP($E168&amp;$H168,$H$33:AB$67,AB$70,0)/SUM(AB$33:AB$60,IF(DAY(EOMONTH($G168,0))&lt;29,0,VLOOKUP(5&amp;TEXT(DATE(YEAR($G168),MONTH($G168),29),"ddd"),$H$33:AB$67,AB$70,0)),IF(DAY(EOMONTH($G168,0))&lt;30,0,VLOOKUP(5&amp;TEXT(DATE(YEAR($G168),MONTH($G168),30),"ddd"),$H$33:AB$67,AB$70,0)),IF(DAY(EOMONTH($G168,0))&lt;31,0,VLOOKUP(5&amp;TEXT(DATE(YEAR($G168),MONTH($G168),31),"ddd"),$H$33:AB$67,AB$70,0)))*SUMPRODUCT(($H$72:$H$95=$D168)*($G$72:$G$95=$C168)*(AB$72:AB$95))),"")</f>
        <v/>
      </c>
      <c r="AC168" s="236"/>
      <c r="AE168" s="205"/>
      <c r="AF168" s="139"/>
      <c r="AG168" s="139"/>
      <c r="AH168" s="139"/>
      <c r="AI168" s="139"/>
      <c r="AJ168" s="139"/>
      <c r="AK168" s="139"/>
      <c r="AL168" s="139"/>
      <c r="AM168" s="139"/>
      <c r="AN168" s="139"/>
      <c r="AO168" s="139"/>
      <c r="AP168" s="139"/>
      <c r="AQ168" s="139"/>
      <c r="AR168" s="139"/>
      <c r="AS168" s="139"/>
      <c r="AT168" s="139"/>
      <c r="AU168" s="139"/>
      <c r="AV168" s="139"/>
      <c r="AW168" s="139"/>
      <c r="AX168" s="139"/>
      <c r="AY168" s="236"/>
      <c r="BA168" s="209">
        <f t="shared" si="108"/>
        <v>187.38725650312642</v>
      </c>
      <c r="BB168" s="180">
        <f t="shared" si="109"/>
        <v>267.22254938426357</v>
      </c>
      <c r="BC168" s="180">
        <f t="shared" si="110"/>
        <v>129.84801578555283</v>
      </c>
      <c r="BD168" s="180">
        <f t="shared" si="111"/>
        <v>23.631438440538929</v>
      </c>
      <c r="BE168" s="180">
        <f t="shared" si="112"/>
        <v>432.0457606350659</v>
      </c>
      <c r="BF168" s="180">
        <f t="shared" si="113"/>
        <v>0</v>
      </c>
      <c r="BG168" s="180">
        <f t="shared" si="114"/>
        <v>0</v>
      </c>
      <c r="BH168" s="180">
        <f t="shared" si="115"/>
        <v>3102.7237847433098</v>
      </c>
      <c r="BI168" s="180">
        <f t="shared" si="116"/>
        <v>2350.6337676413864</v>
      </c>
      <c r="BJ168" s="180">
        <f t="shared" si="117"/>
        <v>0</v>
      </c>
      <c r="BK168" s="180">
        <f t="shared" si="118"/>
        <v>72.023134464142601</v>
      </c>
      <c r="BL168" s="180">
        <f t="shared" si="119"/>
        <v>82.833150454142768</v>
      </c>
      <c r="BM168" s="180">
        <f t="shared" si="120"/>
        <v>18.701032593893753</v>
      </c>
      <c r="BN168" s="180">
        <f t="shared" si="121"/>
        <v>68.156058330890602</v>
      </c>
      <c r="BO168" s="180">
        <f t="shared" si="122"/>
        <v>462.08704517657492</v>
      </c>
      <c r="BP168" s="180">
        <f t="shared" si="123"/>
        <v>129.41167925786814</v>
      </c>
      <c r="BQ168" s="180">
        <f t="shared" si="124"/>
        <v>0</v>
      </c>
      <c r="BR168" s="180">
        <f t="shared" si="125"/>
        <v>0</v>
      </c>
      <c r="BS168" s="180">
        <f t="shared" si="126"/>
        <v>0</v>
      </c>
      <c r="BT168" s="180">
        <f t="shared" si="127"/>
        <v>0</v>
      </c>
      <c r="BV168" s="214">
        <f t="shared" si="150"/>
        <v>42713</v>
      </c>
      <c r="BW168" s="175" t="str">
        <f t="shared" si="151"/>
        <v>Dec</v>
      </c>
      <c r="BX168" s="175">
        <f t="shared" si="152"/>
        <v>2016</v>
      </c>
      <c r="BY168" s="176">
        <f t="shared" si="128"/>
        <v>187.38725650312642</v>
      </c>
      <c r="BZ168" s="176">
        <f t="shared" si="129"/>
        <v>267.22254938426352</v>
      </c>
      <c r="CA168" s="176">
        <f t="shared" si="130"/>
        <v>129.84801578555278</v>
      </c>
      <c r="CB168" s="176">
        <f t="shared" si="131"/>
        <v>23.631438440538926</v>
      </c>
      <c r="CC168" s="176">
        <f t="shared" si="132"/>
        <v>432.04576063506602</v>
      </c>
      <c r="CD168" s="176">
        <f t="shared" si="133"/>
        <v>0</v>
      </c>
      <c r="CE168" s="176">
        <f t="shared" si="134"/>
        <v>0</v>
      </c>
      <c r="CF168" s="176">
        <f t="shared" si="135"/>
        <v>3102.7237847433098</v>
      </c>
      <c r="CG168" s="176">
        <f t="shared" si="136"/>
        <v>2350.6337676413864</v>
      </c>
      <c r="CH168" s="176">
        <f t="shared" si="137"/>
        <v>0</v>
      </c>
      <c r="CI168" s="176">
        <f t="shared" si="138"/>
        <v>72.023134464142615</v>
      </c>
      <c r="CJ168" s="176">
        <f t="shared" si="139"/>
        <v>82.833150454142753</v>
      </c>
      <c r="CK168" s="176">
        <f t="shared" si="140"/>
        <v>18.701032593893757</v>
      </c>
      <c r="CL168" s="176">
        <f t="shared" si="141"/>
        <v>68.156058330890602</v>
      </c>
      <c r="CM168" s="176">
        <f t="shared" si="142"/>
        <v>462.08704517657492</v>
      </c>
      <c r="CN168" s="176">
        <f t="shared" si="143"/>
        <v>129.41167925786814</v>
      </c>
      <c r="CO168" s="176">
        <f t="shared" si="144"/>
        <v>0</v>
      </c>
      <c r="CP168" s="176">
        <f t="shared" si="145"/>
        <v>0</v>
      </c>
      <c r="CQ168" s="176">
        <f t="shared" si="146"/>
        <v>0</v>
      </c>
      <c r="CR168" s="215">
        <f t="shared" si="147"/>
        <v>0</v>
      </c>
    </row>
    <row r="169" spans="2:96" outlineLevel="1" x14ac:dyDescent="0.25">
      <c r="B169" s="197">
        <f t="shared" si="148"/>
        <v>42714</v>
      </c>
      <c r="C169" s="108">
        <f t="shared" si="104"/>
        <v>2016</v>
      </c>
      <c r="D169" s="109" t="str">
        <f t="shared" si="105"/>
        <v>Dec</v>
      </c>
      <c r="E169" s="109">
        <f t="shared" si="106"/>
        <v>2</v>
      </c>
      <c r="F169" s="109">
        <f t="shared" si="149"/>
        <v>50</v>
      </c>
      <c r="G169" s="110">
        <f t="shared" si="153"/>
        <v>42714</v>
      </c>
      <c r="H169" s="109" t="str">
        <f t="shared" si="107"/>
        <v>Sat</v>
      </c>
      <c r="I169" s="139">
        <f>IFERROR(IF($I$69="DOW",IF($E169=5,(((SUMPRODUCT(($H$72:$H$95=$D169)*($G$72:$G$95=$C169)*(I$72:I$95))*(SUMPRODUCT(($H$15:$H$21=$H169)*(I$15:I$21)))))),(((SUMPRODUCT(($H$72:$H$95=$D169)*($G$72:$G$95=$C169)*(I$72:I$95)))-(SUMIFS(I$99:I$426,$C$99:$C$426,$C169,$D$99:$D$426,$D169,$E$99:$E$426,5)))*SUMPRODUCT(($H$9:$H$12=$E169)*(I$9:I$12)))*SUMPRODUCT(($H$24:$H$30=$H169)*(I$24:I$30))),VLOOKUP($E169&amp;$H169,$H$33:I$67,I$70,0)/SUM(I$33:I$60,IF(DAY(EOMONTH($G169,0))&lt;29,0,VLOOKUP(5&amp;TEXT(DATE(YEAR($G169),MONTH($G169),29),"ddd"),$H$33:I$67,I$70,0)),IF(DAY(EOMONTH($G169,0))&lt;30,0,VLOOKUP(5&amp;TEXT(DATE(YEAR($G169),MONTH($G169),30),"ddd"),$H$33:I$67,I$70,0)),IF(DAY(EOMONTH($G169,0))&lt;31,0,VLOOKUP(5&amp;TEXT(DATE(YEAR($G169),MONTH($G169),31),"ddd"),$H$33:I$67,I$70,0)))*SUMPRODUCT(($H$72:$H$95=$D169)*($G$72:$G$95=$C169)*(I$72:I$95))),"")</f>
        <v>166.48639707568532</v>
      </c>
      <c r="J169" s="139">
        <f>IFERROR(IF($I$69="DOW",IF($E169=5,(((SUMPRODUCT(($H$72:$H$95=$D169)*($G$72:$G$95=$C169)*(J$72:J$95))*(SUMPRODUCT(($H$15:$H$21=$H169)*(J$15:J$21)))))),(((SUMPRODUCT(($H$72:$H$95=$D169)*($G$72:$G$95=$C169)*(J$72:J$95)))-(SUMIFS(J$99:J$426,$C$99:$C$426,$C169,$D$99:$D$426,$D169,$E$99:$E$426,5)))*SUMPRODUCT(($H$9:$H$12=$E169)*(J$9:J$12)))*SUMPRODUCT(($H$24:$H$30=$H169)*(J$24:J$30))),VLOOKUP($E169&amp;$H169,$H$33:J$67,J$70,0)/SUM(J$33:J$60,IF(DAY(EOMONTH($G169,0))&lt;29,0,VLOOKUP(5&amp;TEXT(DATE(YEAR($G169),MONTH($G169),29),"ddd"),$H$33:J$67,J$70,0)),IF(DAY(EOMONTH($G169,0))&lt;30,0,VLOOKUP(5&amp;TEXT(DATE(YEAR($G169),MONTH($G169),30),"ddd"),$H$33:J$67,J$70,0)),IF(DAY(EOMONTH($G169,0))&lt;31,0,VLOOKUP(5&amp;TEXT(DATE(YEAR($G169),MONTH($G169),31),"ddd"),$H$33:J$67,J$70,0)))*SUMPRODUCT(($H$72:$H$95=$D169)*($G$72:$G$95=$C169)*(J$72:J$95))),"")</f>
        <v>226.22243891506244</v>
      </c>
      <c r="K169" s="139">
        <f>IFERROR(IF($I$69="DOW",IF($E169=5,(((SUMPRODUCT(($H$72:$H$95=$D169)*($G$72:$G$95=$C169)*(K$72:K$95))*(SUMPRODUCT(($H$15:$H$21=$H169)*(K$15:K$21)))))),(((SUMPRODUCT(($H$72:$H$95=$D169)*($G$72:$G$95=$C169)*(K$72:K$95)))-(SUMIFS(K$99:K$426,$C$99:$C$426,$C169,$D$99:$D$426,$D169,$E$99:$E$426,5)))*SUMPRODUCT(($H$9:$H$12=$E169)*(K$9:K$12)))*SUMPRODUCT(($H$24:$H$30=$H169)*(K$24:K$30))),VLOOKUP($E169&amp;$H169,$H$33:K$67,K$70,0)/SUM(K$33:K$60,IF(DAY(EOMONTH($G169,0))&lt;29,0,VLOOKUP(5&amp;TEXT(DATE(YEAR($G169),MONTH($G169),29),"ddd"),$H$33:K$67,K$70,0)),IF(DAY(EOMONTH($G169,0))&lt;30,0,VLOOKUP(5&amp;TEXT(DATE(YEAR($G169),MONTH($G169),30),"ddd"),$H$33:K$67,K$70,0)),IF(DAY(EOMONTH($G169,0))&lt;31,0,VLOOKUP(5&amp;TEXT(DATE(YEAR($G169),MONTH($G169),31),"ddd"),$H$33:K$67,K$70,0)))*SUMPRODUCT(($H$72:$H$95=$D169)*($G$72:$G$95=$C169)*(K$72:K$95))),"")</f>
        <v>147.51859464102003</v>
      </c>
      <c r="L169" s="139">
        <f>IFERROR(IF($I$69="DOW",IF($E169=5,(((SUMPRODUCT(($H$72:$H$95=$D169)*($G$72:$G$95=$C169)*(L$72:L$95))*(SUMPRODUCT(($H$15:$H$21=$H169)*(L$15:L$21)))))),(((SUMPRODUCT(($H$72:$H$95=$D169)*($G$72:$G$95=$C169)*(L$72:L$95)))-(SUMIFS(L$99:L$426,$C$99:$C$426,$C169,$D$99:$D$426,$D169,$E$99:$E$426,5)))*SUMPRODUCT(($H$9:$H$12=$E169)*(L$9:L$12)))*SUMPRODUCT(($H$24:$H$30=$H169)*(L$24:L$30))),VLOOKUP($E169&amp;$H169,$H$33:L$67,L$70,0)/SUM(L$33:L$60,IF(DAY(EOMONTH($G169,0))&lt;29,0,VLOOKUP(5&amp;TEXT(DATE(YEAR($G169),MONTH($G169),29),"ddd"),$H$33:L$67,L$70,0)),IF(DAY(EOMONTH($G169,0))&lt;30,0,VLOOKUP(5&amp;TEXT(DATE(YEAR($G169),MONTH($G169),30),"ddd"),$H$33:L$67,L$70,0)),IF(DAY(EOMONTH($G169,0))&lt;31,0,VLOOKUP(5&amp;TEXT(DATE(YEAR($G169),MONTH($G169),31),"ddd"),$H$33:L$67,L$70,0)))*SUMPRODUCT(($H$72:$H$95=$D169)*($G$72:$G$95=$C169)*(L$72:L$95))),"")</f>
        <v>21.98020563424403</v>
      </c>
      <c r="M169" s="139">
        <f>IFERROR(IF($I$69="DOW",IF($E169=5,(((SUMPRODUCT(($H$72:$H$95=$D169)*($G$72:$G$95=$C169)*(M$72:M$95))*(SUMPRODUCT(($H$15:$H$21=$H169)*(M$15:M$21)))))),(((SUMPRODUCT(($H$72:$H$95=$D169)*($G$72:$G$95=$C169)*(M$72:M$95)))-(SUMIFS(M$99:M$426,$C$99:$C$426,$C169,$D$99:$D$426,$D169,$E$99:$E$426,5)))*SUMPRODUCT(($H$9:$H$12=$E169)*(M$9:M$12)))*SUMPRODUCT(($H$24:$H$30=$H169)*(M$24:M$30))),VLOOKUP($E169&amp;$H169,$H$33:M$67,M$70,0)/SUM(M$33:M$60,IF(DAY(EOMONTH($G169,0))&lt;29,0,VLOOKUP(5&amp;TEXT(DATE(YEAR($G169),MONTH($G169),29),"ddd"),$H$33:M$67,M$70,0)),IF(DAY(EOMONTH($G169,0))&lt;30,0,VLOOKUP(5&amp;TEXT(DATE(YEAR($G169),MONTH($G169),30),"ddd"),$H$33:M$67,M$70,0)),IF(DAY(EOMONTH($G169,0))&lt;31,0,VLOOKUP(5&amp;TEXT(DATE(YEAR($G169),MONTH($G169),31),"ddd"),$H$33:M$67,M$70,0)))*SUMPRODUCT(($H$72:$H$95=$D169)*($G$72:$G$95=$C169)*(M$72:M$95))),"")</f>
        <v>321.61072607509573</v>
      </c>
      <c r="N169" s="139">
        <f>IFERROR(IF($I$69="DOW",IF($E169=5,(((SUMPRODUCT(($H$72:$H$95=$D169)*($G$72:$G$95=$C169)*(N$72:N$95))*(SUMPRODUCT(($H$15:$H$21=$H169)*(N$15:N$21)))))),(((SUMPRODUCT(($H$72:$H$95=$D169)*($G$72:$G$95=$C169)*(N$72:N$95)))-(SUMIFS(N$99:N$426,$C$99:$C$426,$C169,$D$99:$D$426,$D169,$E$99:$E$426,5)))*SUMPRODUCT(($H$9:$H$12=$E169)*(N$9:N$12)))*SUMPRODUCT(($H$24:$H$30=$H169)*(N$24:N$30))),VLOOKUP($E169&amp;$H169,$H$33:N$67,N$70,0)/SUM(N$33:N$60,IF(DAY(EOMONTH($G169,0))&lt;29,0,VLOOKUP(5&amp;TEXT(DATE(YEAR($G169),MONTH($G169),29),"ddd"),$H$33:N$67,N$70,0)),IF(DAY(EOMONTH($G169,0))&lt;30,0,VLOOKUP(5&amp;TEXT(DATE(YEAR($G169),MONTH($G169),30),"ddd"),$H$33:N$67,N$70,0)),IF(DAY(EOMONTH($G169,0))&lt;31,0,VLOOKUP(5&amp;TEXT(DATE(YEAR($G169),MONTH($G169),31),"ddd"),$H$33:N$67,N$70,0)))*SUMPRODUCT(($H$72:$H$95=$D169)*($G$72:$G$95=$C169)*(N$72:N$95))),"")</f>
        <v>0</v>
      </c>
      <c r="O169" s="139">
        <f>IFERROR(IF($I$69="DOW",IF($E169=5,(((SUMPRODUCT(($H$72:$H$95=$D169)*($G$72:$G$95=$C169)*(O$72:O$95))*(SUMPRODUCT(($H$15:$H$21=$H169)*(O$15:O$21)))))),(((SUMPRODUCT(($H$72:$H$95=$D169)*($G$72:$G$95=$C169)*(O$72:O$95)))-(SUMIFS(O$99:O$426,$C$99:$C$426,$C169,$D$99:$D$426,$D169,$E$99:$E$426,5)))*SUMPRODUCT(($H$9:$H$12=$E169)*(O$9:O$12)))*SUMPRODUCT(($H$24:$H$30=$H169)*(O$24:O$30))),VLOOKUP($E169&amp;$H169,$H$33:O$67,O$70,0)/SUM(O$33:O$60,IF(DAY(EOMONTH($G169,0))&lt;29,0,VLOOKUP(5&amp;TEXT(DATE(YEAR($G169),MONTH($G169),29),"ddd"),$H$33:O$67,O$70,0)),IF(DAY(EOMONTH($G169,0))&lt;30,0,VLOOKUP(5&amp;TEXT(DATE(YEAR($G169),MONTH($G169),30),"ddd"),$H$33:O$67,O$70,0)),IF(DAY(EOMONTH($G169,0))&lt;31,0,VLOOKUP(5&amp;TEXT(DATE(YEAR($G169),MONTH($G169),31),"ddd"),$H$33:O$67,O$70,0)))*SUMPRODUCT(($H$72:$H$95=$D169)*($G$72:$G$95=$C169)*(O$72:O$95))),"")</f>
        <v>0</v>
      </c>
      <c r="P169" s="139">
        <f>IFERROR(IF($I$69="DOW",IF($E169=5,(((SUMPRODUCT(($H$72:$H$95=$D169)*($G$72:$G$95=$C169)*(P$72:P$95))*(SUMPRODUCT(($H$15:$H$21=$H169)*(P$15:P$21)))))),(((SUMPRODUCT(($H$72:$H$95=$D169)*($G$72:$G$95=$C169)*(P$72:P$95)))-(SUMIFS(P$99:P$426,$C$99:$C$426,$C169,$D$99:$D$426,$D169,$E$99:$E$426,5)))*SUMPRODUCT(($H$9:$H$12=$E169)*(P$9:P$12)))*SUMPRODUCT(($H$24:$H$30=$H169)*(P$24:P$30))),VLOOKUP($E169&amp;$H169,$H$33:P$67,P$70,0)/SUM(P$33:P$60,IF(DAY(EOMONTH($G169,0))&lt;29,0,VLOOKUP(5&amp;TEXT(DATE(YEAR($G169),MONTH($G169),29),"ddd"),$H$33:P$67,P$70,0)),IF(DAY(EOMONTH($G169,0))&lt;30,0,VLOOKUP(5&amp;TEXT(DATE(YEAR($G169),MONTH($G169),30),"ddd"),$H$33:P$67,P$70,0)),IF(DAY(EOMONTH($G169,0))&lt;31,0,VLOOKUP(5&amp;TEXT(DATE(YEAR($G169),MONTH($G169),31),"ddd"),$H$33:P$67,P$70,0)))*SUMPRODUCT(($H$72:$H$95=$D169)*($G$72:$G$95=$C169)*(P$72:P$95))),"")</f>
        <v>2116.9660848093758</v>
      </c>
      <c r="Q169" s="139">
        <f>IFERROR(IF($I$69="DOW",IF($E169=5,(((SUMPRODUCT(($H$72:$H$95=$D169)*($G$72:$G$95=$C169)*(Q$72:Q$95))*(SUMPRODUCT(($H$15:$H$21=$H169)*(Q$15:Q$21)))))),(((SUMPRODUCT(($H$72:$H$95=$D169)*($G$72:$G$95=$C169)*(Q$72:Q$95)))-(SUMIFS(Q$99:Q$426,$C$99:$C$426,$C169,$D$99:$D$426,$D169,$E$99:$E$426,5)))*SUMPRODUCT(($H$9:$H$12=$E169)*(Q$9:Q$12)))*SUMPRODUCT(($H$24:$H$30=$H169)*(Q$24:Q$30))),VLOOKUP($E169&amp;$H169,$H$33:Q$67,Q$70,0)/SUM(Q$33:Q$60,IF(DAY(EOMONTH($G169,0))&lt;29,0,VLOOKUP(5&amp;TEXT(DATE(YEAR($G169),MONTH($G169),29),"ddd"),$H$33:Q$67,Q$70,0)),IF(DAY(EOMONTH($G169,0))&lt;30,0,VLOOKUP(5&amp;TEXT(DATE(YEAR($G169),MONTH($G169),30),"ddd"),$H$33:Q$67,Q$70,0)),IF(DAY(EOMONTH($G169,0))&lt;31,0,VLOOKUP(5&amp;TEXT(DATE(YEAR($G169),MONTH($G169),31),"ddd"),$H$33:Q$67,Q$70,0)))*SUMPRODUCT(($H$72:$H$95=$D169)*($G$72:$G$95=$C169)*(Q$72:Q$95))),"")</f>
        <v>1940.3723405731737</v>
      </c>
      <c r="R169" s="139">
        <f>IFERROR(IF($I$69="DOW",IF($E169=5,(((SUMPRODUCT(($H$72:$H$95=$D169)*($G$72:$G$95=$C169)*(R$72:R$95))*(SUMPRODUCT(($H$15:$H$21=$H169)*(R$15:R$21)))))),(((SUMPRODUCT(($H$72:$H$95=$D169)*($G$72:$G$95=$C169)*(R$72:R$95)))-(SUMIFS(R$99:R$426,$C$99:$C$426,$C169,$D$99:$D$426,$D169,$E$99:$E$426,5)))*SUMPRODUCT(($H$9:$H$12=$E169)*(R$9:R$12)))*SUMPRODUCT(($H$24:$H$30=$H169)*(R$24:R$30))),VLOOKUP($E169&amp;$H169,$H$33:R$67,R$70,0)/SUM(R$33:R$60,IF(DAY(EOMONTH($G169,0))&lt;29,0,VLOOKUP(5&amp;TEXT(DATE(YEAR($G169),MONTH($G169),29),"ddd"),$H$33:R$67,R$70,0)),IF(DAY(EOMONTH($G169,0))&lt;30,0,VLOOKUP(5&amp;TEXT(DATE(YEAR($G169),MONTH($G169),30),"ddd"),$H$33:R$67,R$70,0)),IF(DAY(EOMONTH($G169,0))&lt;31,0,VLOOKUP(5&amp;TEXT(DATE(YEAR($G169),MONTH($G169),31),"ddd"),$H$33:R$67,R$70,0)))*SUMPRODUCT(($H$72:$H$95=$D169)*($G$72:$G$95=$C169)*(R$72:R$95))),"")</f>
        <v>0</v>
      </c>
      <c r="S169" s="139">
        <f>IFERROR(IF($I$69="DOW",IF($E169=5,(((SUMPRODUCT(($H$72:$H$95=$D169)*($G$72:$G$95=$C169)*(S$72:S$95))*(SUMPRODUCT(($H$15:$H$21=$H169)*(S$15:S$21)))))),(((SUMPRODUCT(($H$72:$H$95=$D169)*($G$72:$G$95=$C169)*(S$72:S$95)))-(SUMIFS(S$99:S$426,$C$99:$C$426,$C169,$D$99:$D$426,$D169,$E$99:$E$426,5)))*SUMPRODUCT(($H$9:$H$12=$E169)*(S$9:S$12)))*SUMPRODUCT(($H$24:$H$30=$H169)*(S$24:S$30))),VLOOKUP($E169&amp;$H169,$H$33:S$67,S$70,0)/SUM(S$33:S$60,IF(DAY(EOMONTH($G169,0))&lt;29,0,VLOOKUP(5&amp;TEXT(DATE(YEAR($G169),MONTH($G169),29),"ddd"),$H$33:S$67,S$70,0)),IF(DAY(EOMONTH($G169,0))&lt;30,0,VLOOKUP(5&amp;TEXT(DATE(YEAR($G169),MONTH($G169),30),"ddd"),$H$33:S$67,S$70,0)),IF(DAY(EOMONTH($G169,0))&lt;31,0,VLOOKUP(5&amp;TEXT(DATE(YEAR($G169),MONTH($G169),31),"ddd"),$H$33:S$67,S$70,0)))*SUMPRODUCT(($H$72:$H$95=$D169)*($G$72:$G$95=$C169)*(S$72:S$95))),"")</f>
        <v>58.763845105937662</v>
      </c>
      <c r="T169" s="139">
        <f>IFERROR(IF($I$69="DOW",IF($E169=5,(((SUMPRODUCT(($H$72:$H$95=$D169)*($G$72:$G$95=$C169)*(T$72:T$95))*(SUMPRODUCT(($H$15:$H$21=$H169)*(T$15:T$21)))))),(((SUMPRODUCT(($H$72:$H$95=$D169)*($G$72:$G$95=$C169)*(T$72:T$95)))-(SUMIFS(T$99:T$426,$C$99:$C$426,$C169,$D$99:$D$426,$D169,$E$99:$E$426,5)))*SUMPRODUCT(($H$9:$H$12=$E169)*(T$9:T$12)))*SUMPRODUCT(($H$24:$H$30=$H169)*(T$24:T$30))),VLOOKUP($E169&amp;$H169,$H$33:T$67,T$70,0)/SUM(T$33:T$60,IF(DAY(EOMONTH($G169,0))&lt;29,0,VLOOKUP(5&amp;TEXT(DATE(YEAR($G169),MONTH($G169),29),"ddd"),$H$33:T$67,T$70,0)),IF(DAY(EOMONTH($G169,0))&lt;30,0,VLOOKUP(5&amp;TEXT(DATE(YEAR($G169),MONTH($G169),30),"ddd"),$H$33:T$67,T$70,0)),IF(DAY(EOMONTH($G169,0))&lt;31,0,VLOOKUP(5&amp;TEXT(DATE(YEAR($G169),MONTH($G169),31),"ddd"),$H$33:T$67,T$70,0)))*SUMPRODUCT(($H$72:$H$95=$D169)*($G$72:$G$95=$C169)*(T$72:T$95))),"")</f>
        <v>84.454123888182792</v>
      </c>
      <c r="U169" s="139">
        <f>IFERROR(IF($I$69="DOW",IF($E169=5,(((SUMPRODUCT(($H$72:$H$95=$D169)*($G$72:$G$95=$C169)*(U$72:U$95))*(SUMPRODUCT(($H$15:$H$21=$H169)*(U$15:U$21)))))),(((SUMPRODUCT(($H$72:$H$95=$D169)*($G$72:$G$95=$C169)*(U$72:U$95)))-(SUMIFS(U$99:U$426,$C$99:$C$426,$C169,$D$99:$D$426,$D169,$E$99:$E$426,5)))*SUMPRODUCT(($H$9:$H$12=$E169)*(U$9:U$12)))*SUMPRODUCT(($H$24:$H$30=$H169)*(U$24:U$30))),VLOOKUP($E169&amp;$H169,$H$33:U$67,U$70,0)/SUM(U$33:U$60,IF(DAY(EOMONTH($G169,0))&lt;29,0,VLOOKUP(5&amp;TEXT(DATE(YEAR($G169),MONTH($G169),29),"ddd"),$H$33:U$67,U$70,0)),IF(DAY(EOMONTH($G169,0))&lt;30,0,VLOOKUP(5&amp;TEXT(DATE(YEAR($G169),MONTH($G169),30),"ddd"),$H$33:U$67,U$70,0)),IF(DAY(EOMONTH($G169,0))&lt;31,0,VLOOKUP(5&amp;TEXT(DATE(YEAR($G169),MONTH($G169),31),"ddd"),$H$33:U$67,U$70,0)))*SUMPRODUCT(($H$72:$H$95=$D169)*($G$72:$G$95=$C169)*(U$72:U$95))),"")</f>
        <v>0</v>
      </c>
      <c r="V169" s="139">
        <f>IFERROR(IF($I$69="DOW",IF($E169=5,(((SUMPRODUCT(($H$72:$H$95=$D169)*($G$72:$G$95=$C169)*(V$72:V$95))*(SUMPRODUCT(($H$15:$H$21=$H169)*(V$15:V$21)))))),(((SUMPRODUCT(($H$72:$H$95=$D169)*($G$72:$G$95=$C169)*(V$72:V$95)))-(SUMIFS(V$99:V$426,$C$99:$C$426,$C169,$D$99:$D$426,$D169,$E$99:$E$426,5)))*SUMPRODUCT(($H$9:$H$12=$E169)*(V$9:V$12)))*SUMPRODUCT(($H$24:$H$30=$H169)*(V$24:V$30))),VLOOKUP($E169&amp;$H169,$H$33:V$67,V$70,0)/SUM(V$33:V$60,IF(DAY(EOMONTH($G169,0))&lt;29,0,VLOOKUP(5&amp;TEXT(DATE(YEAR($G169),MONTH($G169),29),"ddd"),$H$33:V$67,V$70,0)),IF(DAY(EOMONTH($G169,0))&lt;30,0,VLOOKUP(5&amp;TEXT(DATE(YEAR($G169),MONTH($G169),30),"ddd"),$H$33:V$67,V$70,0)),IF(DAY(EOMONTH($G169,0))&lt;31,0,VLOOKUP(5&amp;TEXT(DATE(YEAR($G169),MONTH($G169),31),"ddd"),$H$33:V$67,V$70,0)))*SUMPRODUCT(($H$72:$H$95=$D169)*($G$72:$G$95=$C169)*(V$72:V$95))),"")</f>
        <v>0</v>
      </c>
      <c r="W169" s="139">
        <f>IFERROR(IF($I$69="DOW",IF($E169=5,(((SUMPRODUCT(($H$72:$H$95=$D169)*($G$72:$G$95=$C169)*(W$72:W$95))*(SUMPRODUCT(($H$15:$H$21=$H169)*(W$15:W$21)))))),(((SUMPRODUCT(($H$72:$H$95=$D169)*($G$72:$G$95=$C169)*(W$72:W$95)))-(SUMIFS(W$99:W$426,$C$99:$C$426,$C169,$D$99:$D$426,$D169,$E$99:$E$426,5)))*SUMPRODUCT(($H$9:$H$12=$E169)*(W$9:W$12)))*SUMPRODUCT(($H$24:$H$30=$H169)*(W$24:W$30))),VLOOKUP($E169&amp;$H169,$H$33:W$67,W$70,0)/SUM(W$33:W$60,IF(DAY(EOMONTH($G169,0))&lt;29,0,VLOOKUP(5&amp;TEXT(DATE(YEAR($G169),MONTH($G169),29),"ddd"),$H$33:W$67,W$70,0)),IF(DAY(EOMONTH($G169,0))&lt;30,0,VLOOKUP(5&amp;TEXT(DATE(YEAR($G169),MONTH($G169),30),"ddd"),$H$33:W$67,W$70,0)),IF(DAY(EOMONTH($G169,0))&lt;31,0,VLOOKUP(5&amp;TEXT(DATE(YEAR($G169),MONTH($G169),31),"ddd"),$H$33:W$67,W$70,0)))*SUMPRODUCT(($H$72:$H$95=$D169)*($G$72:$G$95=$C169)*(W$72:W$95))),"")</f>
        <v>120.44971652818566</v>
      </c>
      <c r="X169" s="139">
        <f>IFERROR(IF($I$69="DOW",IF($E169=5,(((SUMPRODUCT(($H$72:$H$95=$D169)*($G$72:$G$95=$C169)*(X$72:X$95))*(SUMPRODUCT(($H$15:$H$21=$H169)*(X$15:X$21)))))),(((SUMPRODUCT(($H$72:$H$95=$D169)*($G$72:$G$95=$C169)*(X$72:X$95)))-(SUMIFS(X$99:X$426,$C$99:$C$426,$C169,$D$99:$D$426,$D169,$E$99:$E$426,5)))*SUMPRODUCT(($H$9:$H$12=$E169)*(X$9:X$12)))*SUMPRODUCT(($H$24:$H$30=$H169)*(X$24:X$30))),VLOOKUP($E169&amp;$H169,$H$33:X$67,X$70,0)/SUM(X$33:X$60,IF(DAY(EOMONTH($G169,0))&lt;29,0,VLOOKUP(5&amp;TEXT(DATE(YEAR($G169),MONTH($G169),29),"ddd"),$H$33:X$67,X$70,0)),IF(DAY(EOMONTH($G169,0))&lt;30,0,VLOOKUP(5&amp;TEXT(DATE(YEAR($G169),MONTH($G169),30),"ddd"),$H$33:X$67,X$70,0)),IF(DAY(EOMONTH($G169,0))&lt;31,0,VLOOKUP(5&amp;TEXT(DATE(YEAR($G169),MONTH($G169),31),"ddd"),$H$33:X$67,X$70,0)))*SUMPRODUCT(($H$72:$H$95=$D169)*($G$72:$G$95=$C169)*(X$72:X$95))),"")</f>
        <v>80.946555675257841</v>
      </c>
      <c r="Y169" s="139" t="str">
        <f>IFERROR(IF($I$69="DOW",IF($E169=5,(((SUMPRODUCT(($H$72:$H$95=$D169)*($G$72:$G$95=$C169)*(Y$72:Y$95))*(SUMPRODUCT(($H$15:$H$21=$H169)*(Y$15:Y$21)))))),(((SUMPRODUCT(($H$72:$H$95=$D169)*($G$72:$G$95=$C169)*(Y$72:Y$95)))-(SUMIFS(Y$99:Y$426,$C$99:$C$426,$C169,$D$99:$D$426,$D169,$E$99:$E$426,5)))*SUMPRODUCT(($H$9:$H$12=$E169)*(Y$9:Y$12)))*SUMPRODUCT(($H$24:$H$30=$H169)*(Y$24:Y$30))),VLOOKUP($E169&amp;$H169,$H$33:Y$67,Y$70,0)/SUM(Y$33:Y$60,IF(DAY(EOMONTH($G169,0))&lt;29,0,VLOOKUP(5&amp;TEXT(DATE(YEAR($G169),MONTH($G169),29),"ddd"),$H$33:Y$67,Y$70,0)),IF(DAY(EOMONTH($G169,0))&lt;30,0,VLOOKUP(5&amp;TEXT(DATE(YEAR($G169),MONTH($G169),30),"ddd"),$H$33:Y$67,Y$70,0)),IF(DAY(EOMONTH($G169,0))&lt;31,0,VLOOKUP(5&amp;TEXT(DATE(YEAR($G169),MONTH($G169),31),"ddd"),$H$33:Y$67,Y$70,0)))*SUMPRODUCT(($H$72:$H$95=$D169)*($G$72:$G$95=$C169)*(Y$72:Y$95))),"")</f>
        <v/>
      </c>
      <c r="Z169" s="139" t="str">
        <f>IFERROR(IF($I$69="DOW",IF($E169=5,(((SUMPRODUCT(($H$72:$H$95=$D169)*($G$72:$G$95=$C169)*(Z$72:Z$95))*(SUMPRODUCT(($H$15:$H$21=$H169)*(Z$15:Z$21)))))),(((SUMPRODUCT(($H$72:$H$95=$D169)*($G$72:$G$95=$C169)*(Z$72:Z$95)))-(SUMIFS(Z$99:Z$426,$C$99:$C$426,$C169,$D$99:$D$426,$D169,$E$99:$E$426,5)))*SUMPRODUCT(($H$9:$H$12=$E169)*(Z$9:Z$12)))*SUMPRODUCT(($H$24:$H$30=$H169)*(Z$24:Z$30))),VLOOKUP($E169&amp;$H169,$H$33:Z$67,Z$70,0)/SUM(Z$33:Z$60,IF(DAY(EOMONTH($G169,0))&lt;29,0,VLOOKUP(5&amp;TEXT(DATE(YEAR($G169),MONTH($G169),29),"ddd"),$H$33:Z$67,Z$70,0)),IF(DAY(EOMONTH($G169,0))&lt;30,0,VLOOKUP(5&amp;TEXT(DATE(YEAR($G169),MONTH($G169),30),"ddd"),$H$33:Z$67,Z$70,0)),IF(DAY(EOMONTH($G169,0))&lt;31,0,VLOOKUP(5&amp;TEXT(DATE(YEAR($G169),MONTH($G169),31),"ddd"),$H$33:Z$67,Z$70,0)))*SUMPRODUCT(($H$72:$H$95=$D169)*($G$72:$G$95=$C169)*(Z$72:Z$95))),"")</f>
        <v/>
      </c>
      <c r="AA169" s="139" t="str">
        <f>IFERROR(IF($I$69="DOW",IF($E169=5,(((SUMPRODUCT(($H$72:$H$95=$D169)*($G$72:$G$95=$C169)*(AA$72:AA$95))*(SUMPRODUCT(($H$15:$H$21=$H169)*(AA$15:AA$21)))))),(((SUMPRODUCT(($H$72:$H$95=$D169)*($G$72:$G$95=$C169)*(AA$72:AA$95)))-(SUMIFS(AA$99:AA$426,$C$99:$C$426,$C169,$D$99:$D$426,$D169,$E$99:$E$426,5)))*SUMPRODUCT(($H$9:$H$12=$E169)*(AA$9:AA$12)))*SUMPRODUCT(($H$24:$H$30=$H169)*(AA$24:AA$30))),VLOOKUP($E169&amp;$H169,$H$33:AA$67,AA$70,0)/SUM(AA$33:AA$60,IF(DAY(EOMONTH($G169,0))&lt;29,0,VLOOKUP(5&amp;TEXT(DATE(YEAR($G169),MONTH($G169),29),"ddd"),$H$33:AA$67,AA$70,0)),IF(DAY(EOMONTH($G169,0))&lt;30,0,VLOOKUP(5&amp;TEXT(DATE(YEAR($G169),MONTH($G169),30),"ddd"),$H$33:AA$67,AA$70,0)),IF(DAY(EOMONTH($G169,0))&lt;31,0,VLOOKUP(5&amp;TEXT(DATE(YEAR($G169),MONTH($G169),31),"ddd"),$H$33:AA$67,AA$70,0)))*SUMPRODUCT(($H$72:$H$95=$D169)*($G$72:$G$95=$C169)*(AA$72:AA$95))),"")</f>
        <v/>
      </c>
      <c r="AB169" s="139" t="str">
        <f>IFERROR(IF($I$69="DOW",IF($E169=5,(((SUMPRODUCT(($H$72:$H$95=$D169)*($G$72:$G$95=$C169)*(AB$72:AB$95))*(SUMPRODUCT(($H$15:$H$21=$H169)*(AB$15:AB$21)))))),(((SUMPRODUCT(($H$72:$H$95=$D169)*($G$72:$G$95=$C169)*(AB$72:AB$95)))-(SUMIFS(AB$99:AB$426,$C$99:$C$426,$C169,$D$99:$D$426,$D169,$E$99:$E$426,5)))*SUMPRODUCT(($H$9:$H$12=$E169)*(AB$9:AB$12)))*SUMPRODUCT(($H$24:$H$30=$H169)*(AB$24:AB$30))),VLOOKUP($E169&amp;$H169,$H$33:AB$67,AB$70,0)/SUM(AB$33:AB$60,IF(DAY(EOMONTH($G169,0))&lt;29,0,VLOOKUP(5&amp;TEXT(DATE(YEAR($G169),MONTH($G169),29),"ddd"),$H$33:AB$67,AB$70,0)),IF(DAY(EOMONTH($G169,0))&lt;30,0,VLOOKUP(5&amp;TEXT(DATE(YEAR($G169),MONTH($G169),30),"ddd"),$H$33:AB$67,AB$70,0)),IF(DAY(EOMONTH($G169,0))&lt;31,0,VLOOKUP(5&amp;TEXT(DATE(YEAR($G169),MONTH($G169),31),"ddd"),$H$33:AB$67,AB$70,0)))*SUMPRODUCT(($H$72:$H$95=$D169)*($G$72:$G$95=$C169)*(AB$72:AB$95))),"")</f>
        <v/>
      </c>
      <c r="AC169" s="236"/>
      <c r="AE169" s="205"/>
      <c r="AF169" s="139"/>
      <c r="AG169" s="139"/>
      <c r="AH169" s="139"/>
      <c r="AI169" s="139"/>
      <c r="AJ169" s="139"/>
      <c r="AK169" s="139"/>
      <c r="AL169" s="139"/>
      <c r="AM169" s="139"/>
      <c r="AN169" s="139"/>
      <c r="AO169" s="139"/>
      <c r="AP169" s="139"/>
      <c r="AQ169" s="139"/>
      <c r="AR169" s="139"/>
      <c r="AS169" s="139"/>
      <c r="AT169" s="139"/>
      <c r="AU169" s="139"/>
      <c r="AV169" s="139"/>
      <c r="AW169" s="139"/>
      <c r="AX169" s="139"/>
      <c r="AY169" s="236"/>
      <c r="BA169" s="209">
        <f t="shared" si="108"/>
        <v>166.48639707568532</v>
      </c>
      <c r="BB169" s="180">
        <f t="shared" si="109"/>
        <v>226.22243891506244</v>
      </c>
      <c r="BC169" s="180">
        <f t="shared" si="110"/>
        <v>147.51859464102003</v>
      </c>
      <c r="BD169" s="180">
        <f t="shared" si="111"/>
        <v>21.98020563424403</v>
      </c>
      <c r="BE169" s="180">
        <f t="shared" si="112"/>
        <v>321.61072607509573</v>
      </c>
      <c r="BF169" s="180">
        <f t="shared" si="113"/>
        <v>0</v>
      </c>
      <c r="BG169" s="180">
        <f t="shared" si="114"/>
        <v>0</v>
      </c>
      <c r="BH169" s="180">
        <f t="shared" si="115"/>
        <v>2116.9660848093758</v>
      </c>
      <c r="BI169" s="180">
        <f t="shared" si="116"/>
        <v>1940.3723405731737</v>
      </c>
      <c r="BJ169" s="180">
        <f t="shared" si="117"/>
        <v>0</v>
      </c>
      <c r="BK169" s="180">
        <f t="shared" si="118"/>
        <v>58.763845105937662</v>
      </c>
      <c r="BL169" s="180">
        <f t="shared" si="119"/>
        <v>84.454123888182792</v>
      </c>
      <c r="BM169" s="180">
        <f t="shared" si="120"/>
        <v>0</v>
      </c>
      <c r="BN169" s="180">
        <f t="shared" si="121"/>
        <v>0</v>
      </c>
      <c r="BO169" s="180">
        <f t="shared" si="122"/>
        <v>120.44971652818566</v>
      </c>
      <c r="BP169" s="180">
        <f t="shared" si="123"/>
        <v>80.946555675257841</v>
      </c>
      <c r="BQ169" s="180">
        <f t="shared" si="124"/>
        <v>0</v>
      </c>
      <c r="BR169" s="180">
        <f t="shared" si="125"/>
        <v>0</v>
      </c>
      <c r="BS169" s="180">
        <f t="shared" si="126"/>
        <v>0</v>
      </c>
      <c r="BT169" s="180">
        <f t="shared" si="127"/>
        <v>0</v>
      </c>
      <c r="BV169" s="214">
        <f t="shared" si="150"/>
        <v>42714</v>
      </c>
      <c r="BW169" s="175" t="str">
        <f t="shared" si="151"/>
        <v>Dec</v>
      </c>
      <c r="BX169" s="175">
        <f t="shared" si="152"/>
        <v>2016</v>
      </c>
      <c r="BY169" s="176">
        <f t="shared" si="128"/>
        <v>166.48639707568532</v>
      </c>
      <c r="BZ169" s="176">
        <f t="shared" si="129"/>
        <v>226.22243891506238</v>
      </c>
      <c r="CA169" s="176">
        <f t="shared" si="130"/>
        <v>147.51859464101997</v>
      </c>
      <c r="CB169" s="176">
        <f t="shared" si="131"/>
        <v>21.980205634244026</v>
      </c>
      <c r="CC169" s="176">
        <f t="shared" si="132"/>
        <v>321.61072607509584</v>
      </c>
      <c r="CD169" s="176">
        <f t="shared" si="133"/>
        <v>0</v>
      </c>
      <c r="CE169" s="176">
        <f t="shared" si="134"/>
        <v>0</v>
      </c>
      <c r="CF169" s="176">
        <f t="shared" si="135"/>
        <v>2116.9660848093758</v>
      </c>
      <c r="CG169" s="176">
        <f t="shared" si="136"/>
        <v>1940.3723405731737</v>
      </c>
      <c r="CH169" s="176">
        <f t="shared" si="137"/>
        <v>0</v>
      </c>
      <c r="CI169" s="176">
        <f t="shared" si="138"/>
        <v>58.763845105937676</v>
      </c>
      <c r="CJ169" s="176">
        <f t="shared" si="139"/>
        <v>84.454123888182778</v>
      </c>
      <c r="CK169" s="176">
        <f t="shared" si="140"/>
        <v>0</v>
      </c>
      <c r="CL169" s="176">
        <f t="shared" si="141"/>
        <v>0</v>
      </c>
      <c r="CM169" s="176">
        <f t="shared" si="142"/>
        <v>120.44971652818566</v>
      </c>
      <c r="CN169" s="176">
        <f t="shared" si="143"/>
        <v>80.946555675257841</v>
      </c>
      <c r="CO169" s="176">
        <f t="shared" si="144"/>
        <v>0</v>
      </c>
      <c r="CP169" s="176">
        <f t="shared" si="145"/>
        <v>0</v>
      </c>
      <c r="CQ169" s="176">
        <f t="shared" si="146"/>
        <v>0</v>
      </c>
      <c r="CR169" s="215">
        <f t="shared" si="147"/>
        <v>0</v>
      </c>
    </row>
    <row r="170" spans="2:96" outlineLevel="1" x14ac:dyDescent="0.25">
      <c r="B170" s="197">
        <f t="shared" si="148"/>
        <v>42715</v>
      </c>
      <c r="C170" s="108">
        <f t="shared" si="104"/>
        <v>2016</v>
      </c>
      <c r="D170" s="109" t="str">
        <f t="shared" si="105"/>
        <v>Dec</v>
      </c>
      <c r="E170" s="109">
        <f t="shared" si="106"/>
        <v>2</v>
      </c>
      <c r="F170" s="109">
        <f t="shared" si="149"/>
        <v>51</v>
      </c>
      <c r="G170" s="110">
        <f t="shared" si="153"/>
        <v>42715</v>
      </c>
      <c r="H170" s="109" t="str">
        <f t="shared" si="107"/>
        <v>Sun</v>
      </c>
      <c r="I170" s="139">
        <f>IFERROR(IF($I$69="DOW",IF($E170=5,(((SUMPRODUCT(($H$72:$H$95=$D170)*($G$72:$G$95=$C170)*(I$72:I$95))*(SUMPRODUCT(($H$15:$H$21=$H170)*(I$15:I$21)))))),(((SUMPRODUCT(($H$72:$H$95=$D170)*($G$72:$G$95=$C170)*(I$72:I$95)))-(SUMIFS(I$99:I$426,$C$99:$C$426,$C170,$D$99:$D$426,$D170,$E$99:$E$426,5)))*SUMPRODUCT(($H$9:$H$12=$E170)*(I$9:I$12)))*SUMPRODUCT(($H$24:$H$30=$H170)*(I$24:I$30))),VLOOKUP($E170&amp;$H170,$H$33:I$67,I$70,0)/SUM(I$33:I$60,IF(DAY(EOMONTH($G170,0))&lt;29,0,VLOOKUP(5&amp;TEXT(DATE(YEAR($G170),MONTH($G170),29),"ddd"),$H$33:I$67,I$70,0)),IF(DAY(EOMONTH($G170,0))&lt;30,0,VLOOKUP(5&amp;TEXT(DATE(YEAR($G170),MONTH($G170),30),"ddd"),$H$33:I$67,I$70,0)),IF(DAY(EOMONTH($G170,0))&lt;31,0,VLOOKUP(5&amp;TEXT(DATE(YEAR($G170),MONTH($G170),31),"ddd"),$H$33:I$67,I$70,0)))*SUMPRODUCT(($H$72:$H$95=$D170)*($G$72:$G$95=$C170)*(I$72:I$95))),"")</f>
        <v>168.14410970671244</v>
      </c>
      <c r="J170" s="139">
        <f>IFERROR(IF($I$69="DOW",IF($E170=5,(((SUMPRODUCT(($H$72:$H$95=$D170)*($G$72:$G$95=$C170)*(J$72:J$95))*(SUMPRODUCT(($H$15:$H$21=$H170)*(J$15:J$21)))))),(((SUMPRODUCT(($H$72:$H$95=$D170)*($G$72:$G$95=$C170)*(J$72:J$95)))-(SUMIFS(J$99:J$426,$C$99:$C$426,$C170,$D$99:$D$426,$D170,$E$99:$E$426,5)))*SUMPRODUCT(($H$9:$H$12=$E170)*(J$9:J$12)))*SUMPRODUCT(($H$24:$H$30=$H170)*(J$24:J$30))),VLOOKUP($E170&amp;$H170,$H$33:J$67,J$70,0)/SUM(J$33:J$60,IF(DAY(EOMONTH($G170,0))&lt;29,0,VLOOKUP(5&amp;TEXT(DATE(YEAR($G170),MONTH($G170),29),"ddd"),$H$33:J$67,J$70,0)),IF(DAY(EOMONTH($G170,0))&lt;30,0,VLOOKUP(5&amp;TEXT(DATE(YEAR($G170),MONTH($G170),30),"ddd"),$H$33:J$67,J$70,0)),IF(DAY(EOMONTH($G170,0))&lt;31,0,VLOOKUP(5&amp;TEXT(DATE(YEAR($G170),MONTH($G170),31),"ddd"),$H$33:J$67,J$70,0)))*SUMPRODUCT(($H$72:$H$95=$D170)*($G$72:$G$95=$C170)*(J$72:J$95))),"")</f>
        <v>192.24205976240975</v>
      </c>
      <c r="K170" s="139">
        <f>IFERROR(IF($I$69="DOW",IF($E170=5,(((SUMPRODUCT(($H$72:$H$95=$D170)*($G$72:$G$95=$C170)*(K$72:K$95))*(SUMPRODUCT(($H$15:$H$21=$H170)*(K$15:K$21)))))),(((SUMPRODUCT(($H$72:$H$95=$D170)*($G$72:$G$95=$C170)*(K$72:K$95)))-(SUMIFS(K$99:K$426,$C$99:$C$426,$C170,$D$99:$D$426,$D170,$E$99:$E$426,5)))*SUMPRODUCT(($H$9:$H$12=$E170)*(K$9:K$12)))*SUMPRODUCT(($H$24:$H$30=$H170)*(K$24:K$30))),VLOOKUP($E170&amp;$H170,$H$33:K$67,K$70,0)/SUM(K$33:K$60,IF(DAY(EOMONTH($G170,0))&lt;29,0,VLOOKUP(5&amp;TEXT(DATE(YEAR($G170),MONTH($G170),29),"ddd"),$H$33:K$67,K$70,0)),IF(DAY(EOMONTH($G170,0))&lt;30,0,VLOOKUP(5&amp;TEXT(DATE(YEAR($G170),MONTH($G170),30),"ddd"),$H$33:K$67,K$70,0)),IF(DAY(EOMONTH($G170,0))&lt;31,0,VLOOKUP(5&amp;TEXT(DATE(YEAR($G170),MONTH($G170),31),"ddd"),$H$33:K$67,K$70,0)))*SUMPRODUCT(($H$72:$H$95=$D170)*($G$72:$G$95=$C170)*(K$72:K$95))),"")</f>
        <v>115.82158294237883</v>
      </c>
      <c r="L170" s="139">
        <f>IFERROR(IF($I$69="DOW",IF($E170=5,(((SUMPRODUCT(($H$72:$H$95=$D170)*($G$72:$G$95=$C170)*(L$72:L$95))*(SUMPRODUCT(($H$15:$H$21=$H170)*(L$15:L$21)))))),(((SUMPRODUCT(($H$72:$H$95=$D170)*($G$72:$G$95=$C170)*(L$72:L$95)))-(SUMIFS(L$99:L$426,$C$99:$C$426,$C170,$D$99:$D$426,$D170,$E$99:$E$426,5)))*SUMPRODUCT(($H$9:$H$12=$E170)*(L$9:L$12)))*SUMPRODUCT(($H$24:$H$30=$H170)*(L$24:L$30))),VLOOKUP($E170&amp;$H170,$H$33:L$67,L$70,0)/SUM(L$33:L$60,IF(DAY(EOMONTH($G170,0))&lt;29,0,VLOOKUP(5&amp;TEXT(DATE(YEAR($G170),MONTH($G170),29),"ddd"),$H$33:L$67,L$70,0)),IF(DAY(EOMONTH($G170,0))&lt;30,0,VLOOKUP(5&amp;TEXT(DATE(YEAR($G170),MONTH($G170),30),"ddd"),$H$33:L$67,L$70,0)),IF(DAY(EOMONTH($G170,0))&lt;31,0,VLOOKUP(5&amp;TEXT(DATE(YEAR($G170),MONTH($G170),31),"ddd"),$H$33:L$67,L$70,0)))*SUMPRODUCT(($H$72:$H$95=$D170)*($G$72:$G$95=$C170)*(L$72:L$95))),"")</f>
        <v>24.237190429211772</v>
      </c>
      <c r="M170" s="139">
        <f>IFERROR(IF($I$69="DOW",IF($E170=5,(((SUMPRODUCT(($H$72:$H$95=$D170)*($G$72:$G$95=$C170)*(M$72:M$95))*(SUMPRODUCT(($H$15:$H$21=$H170)*(M$15:M$21)))))),(((SUMPRODUCT(($H$72:$H$95=$D170)*($G$72:$G$95=$C170)*(M$72:M$95)))-(SUMIFS(M$99:M$426,$C$99:$C$426,$C170,$D$99:$D$426,$D170,$E$99:$E$426,5)))*SUMPRODUCT(($H$9:$H$12=$E170)*(M$9:M$12)))*SUMPRODUCT(($H$24:$H$30=$H170)*(M$24:M$30))),VLOOKUP($E170&amp;$H170,$H$33:M$67,M$70,0)/SUM(M$33:M$60,IF(DAY(EOMONTH($G170,0))&lt;29,0,VLOOKUP(5&amp;TEXT(DATE(YEAR($G170),MONTH($G170),29),"ddd"),$H$33:M$67,M$70,0)),IF(DAY(EOMONTH($G170,0))&lt;30,0,VLOOKUP(5&amp;TEXT(DATE(YEAR($G170),MONTH($G170),30),"ddd"),$H$33:M$67,M$70,0)),IF(DAY(EOMONTH($G170,0))&lt;31,0,VLOOKUP(5&amp;TEXT(DATE(YEAR($G170),MONTH($G170),31),"ddd"),$H$33:M$67,M$70,0)))*SUMPRODUCT(($H$72:$H$95=$D170)*($G$72:$G$95=$C170)*(M$72:M$95))),"")</f>
        <v>267.54223392969067</v>
      </c>
      <c r="N170" s="139">
        <f>IFERROR(IF($I$69="DOW",IF($E170=5,(((SUMPRODUCT(($H$72:$H$95=$D170)*($G$72:$G$95=$C170)*(N$72:N$95))*(SUMPRODUCT(($H$15:$H$21=$H170)*(N$15:N$21)))))),(((SUMPRODUCT(($H$72:$H$95=$D170)*($G$72:$G$95=$C170)*(N$72:N$95)))-(SUMIFS(N$99:N$426,$C$99:$C$426,$C170,$D$99:$D$426,$D170,$E$99:$E$426,5)))*SUMPRODUCT(($H$9:$H$12=$E170)*(N$9:N$12)))*SUMPRODUCT(($H$24:$H$30=$H170)*(N$24:N$30))),VLOOKUP($E170&amp;$H170,$H$33:N$67,N$70,0)/SUM(N$33:N$60,IF(DAY(EOMONTH($G170,0))&lt;29,0,VLOOKUP(5&amp;TEXT(DATE(YEAR($G170),MONTH($G170),29),"ddd"),$H$33:N$67,N$70,0)),IF(DAY(EOMONTH($G170,0))&lt;30,0,VLOOKUP(5&amp;TEXT(DATE(YEAR($G170),MONTH($G170),30),"ddd"),$H$33:N$67,N$70,0)),IF(DAY(EOMONTH($G170,0))&lt;31,0,VLOOKUP(5&amp;TEXT(DATE(YEAR($G170),MONTH($G170),31),"ddd"),$H$33:N$67,N$70,0)))*SUMPRODUCT(($H$72:$H$95=$D170)*($G$72:$G$95=$C170)*(N$72:N$95))),"")</f>
        <v>0</v>
      </c>
      <c r="O170" s="139">
        <f>IFERROR(IF($I$69="DOW",IF($E170=5,(((SUMPRODUCT(($H$72:$H$95=$D170)*($G$72:$G$95=$C170)*(O$72:O$95))*(SUMPRODUCT(($H$15:$H$21=$H170)*(O$15:O$21)))))),(((SUMPRODUCT(($H$72:$H$95=$D170)*($G$72:$G$95=$C170)*(O$72:O$95)))-(SUMIFS(O$99:O$426,$C$99:$C$426,$C170,$D$99:$D$426,$D170,$E$99:$E$426,5)))*SUMPRODUCT(($H$9:$H$12=$E170)*(O$9:O$12)))*SUMPRODUCT(($H$24:$H$30=$H170)*(O$24:O$30))),VLOOKUP($E170&amp;$H170,$H$33:O$67,O$70,0)/SUM(O$33:O$60,IF(DAY(EOMONTH($G170,0))&lt;29,0,VLOOKUP(5&amp;TEXT(DATE(YEAR($G170),MONTH($G170),29),"ddd"),$H$33:O$67,O$70,0)),IF(DAY(EOMONTH($G170,0))&lt;30,0,VLOOKUP(5&amp;TEXT(DATE(YEAR($G170),MONTH($G170),30),"ddd"),$H$33:O$67,O$70,0)),IF(DAY(EOMONTH($G170,0))&lt;31,0,VLOOKUP(5&amp;TEXT(DATE(YEAR($G170),MONTH($G170),31),"ddd"),$H$33:O$67,O$70,0)))*SUMPRODUCT(($H$72:$H$95=$D170)*($G$72:$G$95=$C170)*(O$72:O$95))),"")</f>
        <v>0</v>
      </c>
      <c r="P170" s="139">
        <f>IFERROR(IF($I$69="DOW",IF($E170=5,(((SUMPRODUCT(($H$72:$H$95=$D170)*($G$72:$G$95=$C170)*(P$72:P$95))*(SUMPRODUCT(($H$15:$H$21=$H170)*(P$15:P$21)))))),(((SUMPRODUCT(($H$72:$H$95=$D170)*($G$72:$G$95=$C170)*(P$72:P$95)))-(SUMIFS(P$99:P$426,$C$99:$C$426,$C170,$D$99:$D$426,$D170,$E$99:$E$426,5)))*SUMPRODUCT(($H$9:$H$12=$E170)*(P$9:P$12)))*SUMPRODUCT(($H$24:$H$30=$H170)*(P$24:P$30))),VLOOKUP($E170&amp;$H170,$H$33:P$67,P$70,0)/SUM(P$33:P$60,IF(DAY(EOMONTH($G170,0))&lt;29,0,VLOOKUP(5&amp;TEXT(DATE(YEAR($G170),MONTH($G170),29),"ddd"),$H$33:P$67,P$70,0)),IF(DAY(EOMONTH($G170,0))&lt;30,0,VLOOKUP(5&amp;TEXT(DATE(YEAR($G170),MONTH($G170),30),"ddd"),$H$33:P$67,P$70,0)),IF(DAY(EOMONTH($G170,0))&lt;31,0,VLOOKUP(5&amp;TEXT(DATE(YEAR($G170),MONTH($G170),31),"ddd"),$H$33:P$67,P$70,0)))*SUMPRODUCT(($H$72:$H$95=$D170)*($G$72:$G$95=$C170)*(P$72:P$95))),"")</f>
        <v>1702.7198702491264</v>
      </c>
      <c r="Q170" s="139">
        <f>IFERROR(IF($I$69="DOW",IF($E170=5,(((SUMPRODUCT(($H$72:$H$95=$D170)*($G$72:$G$95=$C170)*(Q$72:Q$95))*(SUMPRODUCT(($H$15:$H$21=$H170)*(Q$15:Q$21)))))),(((SUMPRODUCT(($H$72:$H$95=$D170)*($G$72:$G$95=$C170)*(Q$72:Q$95)))-(SUMIFS(Q$99:Q$426,$C$99:$C$426,$C170,$D$99:$D$426,$D170,$E$99:$E$426,5)))*SUMPRODUCT(($H$9:$H$12=$E170)*(Q$9:Q$12)))*SUMPRODUCT(($H$24:$H$30=$H170)*(Q$24:Q$30))),VLOOKUP($E170&amp;$H170,$H$33:Q$67,Q$70,0)/SUM(Q$33:Q$60,IF(DAY(EOMONTH($G170,0))&lt;29,0,VLOOKUP(5&amp;TEXT(DATE(YEAR($G170),MONTH($G170),29),"ddd"),$H$33:Q$67,Q$70,0)),IF(DAY(EOMONTH($G170,0))&lt;30,0,VLOOKUP(5&amp;TEXT(DATE(YEAR($G170),MONTH($G170),30),"ddd"),$H$33:Q$67,Q$70,0)),IF(DAY(EOMONTH($G170,0))&lt;31,0,VLOOKUP(5&amp;TEXT(DATE(YEAR($G170),MONTH($G170),31),"ddd"),$H$33:Q$67,Q$70,0)))*SUMPRODUCT(($H$72:$H$95=$D170)*($G$72:$G$95=$C170)*(Q$72:Q$95))),"")</f>
        <v>1612.7124085816231</v>
      </c>
      <c r="R170" s="139">
        <f>IFERROR(IF($I$69="DOW",IF($E170=5,(((SUMPRODUCT(($H$72:$H$95=$D170)*($G$72:$G$95=$C170)*(R$72:R$95))*(SUMPRODUCT(($H$15:$H$21=$H170)*(R$15:R$21)))))),(((SUMPRODUCT(($H$72:$H$95=$D170)*($G$72:$G$95=$C170)*(R$72:R$95)))-(SUMIFS(R$99:R$426,$C$99:$C$426,$C170,$D$99:$D$426,$D170,$E$99:$E$426,5)))*SUMPRODUCT(($H$9:$H$12=$E170)*(R$9:R$12)))*SUMPRODUCT(($H$24:$H$30=$H170)*(R$24:R$30))),VLOOKUP($E170&amp;$H170,$H$33:R$67,R$70,0)/SUM(R$33:R$60,IF(DAY(EOMONTH($G170,0))&lt;29,0,VLOOKUP(5&amp;TEXT(DATE(YEAR($G170),MONTH($G170),29),"ddd"),$H$33:R$67,R$70,0)),IF(DAY(EOMONTH($G170,0))&lt;30,0,VLOOKUP(5&amp;TEXT(DATE(YEAR($G170),MONTH($G170),30),"ddd"),$H$33:R$67,R$70,0)),IF(DAY(EOMONTH($G170,0))&lt;31,0,VLOOKUP(5&amp;TEXT(DATE(YEAR($G170),MONTH($G170),31),"ddd"),$H$33:R$67,R$70,0)))*SUMPRODUCT(($H$72:$H$95=$D170)*($G$72:$G$95=$C170)*(R$72:R$95))),"")</f>
        <v>0</v>
      </c>
      <c r="S170" s="139">
        <f>IFERROR(IF($I$69="DOW",IF($E170=5,(((SUMPRODUCT(($H$72:$H$95=$D170)*($G$72:$G$95=$C170)*(S$72:S$95))*(SUMPRODUCT(($H$15:$H$21=$H170)*(S$15:S$21)))))),(((SUMPRODUCT(($H$72:$H$95=$D170)*($G$72:$G$95=$C170)*(S$72:S$95)))-(SUMIFS(S$99:S$426,$C$99:$C$426,$C170,$D$99:$D$426,$D170,$E$99:$E$426,5)))*SUMPRODUCT(($H$9:$H$12=$E170)*(S$9:S$12)))*SUMPRODUCT(($H$24:$H$30=$H170)*(S$24:S$30))),VLOOKUP($E170&amp;$H170,$H$33:S$67,S$70,0)/SUM(S$33:S$60,IF(DAY(EOMONTH($G170,0))&lt;29,0,VLOOKUP(5&amp;TEXT(DATE(YEAR($G170),MONTH($G170),29),"ddd"),$H$33:S$67,S$70,0)),IF(DAY(EOMONTH($G170,0))&lt;30,0,VLOOKUP(5&amp;TEXT(DATE(YEAR($G170),MONTH($G170),30),"ddd"),$H$33:S$67,S$70,0)),IF(DAY(EOMONTH($G170,0))&lt;31,0,VLOOKUP(5&amp;TEXT(DATE(YEAR($G170),MONTH($G170),31),"ddd"),$H$33:S$67,S$70,0)))*SUMPRODUCT(($H$72:$H$95=$D170)*($G$72:$G$95=$C170)*(S$72:S$95))),"")</f>
        <v>44.564375571089421</v>
      </c>
      <c r="T170" s="139">
        <f>IFERROR(IF($I$69="DOW",IF($E170=5,(((SUMPRODUCT(($H$72:$H$95=$D170)*($G$72:$G$95=$C170)*(T$72:T$95))*(SUMPRODUCT(($H$15:$H$21=$H170)*(T$15:T$21)))))),(((SUMPRODUCT(($H$72:$H$95=$D170)*($G$72:$G$95=$C170)*(T$72:T$95)))-(SUMIFS(T$99:T$426,$C$99:$C$426,$C170,$D$99:$D$426,$D170,$E$99:$E$426,5)))*SUMPRODUCT(($H$9:$H$12=$E170)*(T$9:T$12)))*SUMPRODUCT(($H$24:$H$30=$H170)*(T$24:T$30))),VLOOKUP($E170&amp;$H170,$H$33:T$67,T$70,0)/SUM(T$33:T$60,IF(DAY(EOMONTH($G170,0))&lt;29,0,VLOOKUP(5&amp;TEXT(DATE(YEAR($G170),MONTH($G170),29),"ddd"),$H$33:T$67,T$70,0)),IF(DAY(EOMONTH($G170,0))&lt;30,0,VLOOKUP(5&amp;TEXT(DATE(YEAR($G170),MONTH($G170),30),"ddd"),$H$33:T$67,T$70,0)),IF(DAY(EOMONTH($G170,0))&lt;31,0,VLOOKUP(5&amp;TEXT(DATE(YEAR($G170),MONTH($G170),31),"ddd"),$H$33:T$67,T$70,0)))*SUMPRODUCT(($H$72:$H$95=$D170)*($G$72:$G$95=$C170)*(T$72:T$95))),"")</f>
        <v>99.742936102761675</v>
      </c>
      <c r="U170" s="139">
        <f>IFERROR(IF($I$69="DOW",IF($E170=5,(((SUMPRODUCT(($H$72:$H$95=$D170)*($G$72:$G$95=$C170)*(U$72:U$95))*(SUMPRODUCT(($H$15:$H$21=$H170)*(U$15:U$21)))))),(((SUMPRODUCT(($H$72:$H$95=$D170)*($G$72:$G$95=$C170)*(U$72:U$95)))-(SUMIFS(U$99:U$426,$C$99:$C$426,$C170,$D$99:$D$426,$D170,$E$99:$E$426,5)))*SUMPRODUCT(($H$9:$H$12=$E170)*(U$9:U$12)))*SUMPRODUCT(($H$24:$H$30=$H170)*(U$24:U$30))),VLOOKUP($E170&amp;$H170,$H$33:U$67,U$70,0)/SUM(U$33:U$60,IF(DAY(EOMONTH($G170,0))&lt;29,0,VLOOKUP(5&amp;TEXT(DATE(YEAR($G170),MONTH($G170),29),"ddd"),$H$33:U$67,U$70,0)),IF(DAY(EOMONTH($G170,0))&lt;30,0,VLOOKUP(5&amp;TEXT(DATE(YEAR($G170),MONTH($G170),30),"ddd"),$H$33:U$67,U$70,0)),IF(DAY(EOMONTH($G170,0))&lt;31,0,VLOOKUP(5&amp;TEXT(DATE(YEAR($G170),MONTH($G170),31),"ddd"),$H$33:U$67,U$70,0)))*SUMPRODUCT(($H$72:$H$95=$D170)*($G$72:$G$95=$C170)*(U$72:U$95))),"")</f>
        <v>0</v>
      </c>
      <c r="V170" s="139">
        <f>IFERROR(IF($I$69="DOW",IF($E170=5,(((SUMPRODUCT(($H$72:$H$95=$D170)*($G$72:$G$95=$C170)*(V$72:V$95))*(SUMPRODUCT(($H$15:$H$21=$H170)*(V$15:V$21)))))),(((SUMPRODUCT(($H$72:$H$95=$D170)*($G$72:$G$95=$C170)*(V$72:V$95)))-(SUMIFS(V$99:V$426,$C$99:$C$426,$C170,$D$99:$D$426,$D170,$E$99:$E$426,5)))*SUMPRODUCT(($H$9:$H$12=$E170)*(V$9:V$12)))*SUMPRODUCT(($H$24:$H$30=$H170)*(V$24:V$30))),VLOOKUP($E170&amp;$H170,$H$33:V$67,V$70,0)/SUM(V$33:V$60,IF(DAY(EOMONTH($G170,0))&lt;29,0,VLOOKUP(5&amp;TEXT(DATE(YEAR($G170),MONTH($G170),29),"ddd"),$H$33:V$67,V$70,0)),IF(DAY(EOMONTH($G170,0))&lt;30,0,VLOOKUP(5&amp;TEXT(DATE(YEAR($G170),MONTH($G170),30),"ddd"),$H$33:V$67,V$70,0)),IF(DAY(EOMONTH($G170,0))&lt;31,0,VLOOKUP(5&amp;TEXT(DATE(YEAR($G170),MONTH($G170),31),"ddd"),$H$33:V$67,V$70,0)))*SUMPRODUCT(($H$72:$H$95=$D170)*($G$72:$G$95=$C170)*(V$72:V$95))),"")</f>
        <v>0</v>
      </c>
      <c r="W170" s="139">
        <f>IFERROR(IF($I$69="DOW",IF($E170=5,(((SUMPRODUCT(($H$72:$H$95=$D170)*($G$72:$G$95=$C170)*(W$72:W$95))*(SUMPRODUCT(($H$15:$H$21=$H170)*(W$15:W$21)))))),(((SUMPRODUCT(($H$72:$H$95=$D170)*($G$72:$G$95=$C170)*(W$72:W$95)))-(SUMIFS(W$99:W$426,$C$99:$C$426,$C170,$D$99:$D$426,$D170,$E$99:$E$426,5)))*SUMPRODUCT(($H$9:$H$12=$E170)*(W$9:W$12)))*SUMPRODUCT(($H$24:$H$30=$H170)*(W$24:W$30))),VLOOKUP($E170&amp;$H170,$H$33:W$67,W$70,0)/SUM(W$33:W$60,IF(DAY(EOMONTH($G170,0))&lt;29,0,VLOOKUP(5&amp;TEXT(DATE(YEAR($G170),MONTH($G170),29),"ddd"),$H$33:W$67,W$70,0)),IF(DAY(EOMONTH($G170,0))&lt;30,0,VLOOKUP(5&amp;TEXT(DATE(YEAR($G170),MONTH($G170),30),"ddd"),$H$33:W$67,W$70,0)),IF(DAY(EOMONTH($G170,0))&lt;31,0,VLOOKUP(5&amp;TEXT(DATE(YEAR($G170),MONTH($G170),31),"ddd"),$H$33:W$67,W$70,0)))*SUMPRODUCT(($H$72:$H$95=$D170)*($G$72:$G$95=$C170)*(W$72:W$95))),"")</f>
        <v>113.29796497530793</v>
      </c>
      <c r="X170" s="139">
        <f>IFERROR(IF($I$69="DOW",IF($E170=5,(((SUMPRODUCT(($H$72:$H$95=$D170)*($G$72:$G$95=$C170)*(X$72:X$95))*(SUMPRODUCT(($H$15:$H$21=$H170)*(X$15:X$21)))))),(((SUMPRODUCT(($H$72:$H$95=$D170)*($G$72:$G$95=$C170)*(X$72:X$95)))-(SUMIFS(X$99:X$426,$C$99:$C$426,$C170,$D$99:$D$426,$D170,$E$99:$E$426,5)))*SUMPRODUCT(($H$9:$H$12=$E170)*(X$9:X$12)))*SUMPRODUCT(($H$24:$H$30=$H170)*(X$24:X$30))),VLOOKUP($E170&amp;$H170,$H$33:X$67,X$70,0)/SUM(X$33:X$60,IF(DAY(EOMONTH($G170,0))&lt;29,0,VLOOKUP(5&amp;TEXT(DATE(YEAR($G170),MONTH($G170),29),"ddd"),$H$33:X$67,X$70,0)),IF(DAY(EOMONTH($G170,0))&lt;30,0,VLOOKUP(5&amp;TEXT(DATE(YEAR($G170),MONTH($G170),30),"ddd"),$H$33:X$67,X$70,0)),IF(DAY(EOMONTH($G170,0))&lt;31,0,VLOOKUP(5&amp;TEXT(DATE(YEAR($G170),MONTH($G170),31),"ddd"),$H$33:X$67,X$70,0)))*SUMPRODUCT(($H$72:$H$95=$D170)*($G$72:$G$95=$C170)*(X$72:X$95))),"")</f>
        <v>63.30899389436334</v>
      </c>
      <c r="Y170" s="139" t="str">
        <f>IFERROR(IF($I$69="DOW",IF($E170=5,(((SUMPRODUCT(($H$72:$H$95=$D170)*($G$72:$G$95=$C170)*(Y$72:Y$95))*(SUMPRODUCT(($H$15:$H$21=$H170)*(Y$15:Y$21)))))),(((SUMPRODUCT(($H$72:$H$95=$D170)*($G$72:$G$95=$C170)*(Y$72:Y$95)))-(SUMIFS(Y$99:Y$426,$C$99:$C$426,$C170,$D$99:$D$426,$D170,$E$99:$E$426,5)))*SUMPRODUCT(($H$9:$H$12=$E170)*(Y$9:Y$12)))*SUMPRODUCT(($H$24:$H$30=$H170)*(Y$24:Y$30))),VLOOKUP($E170&amp;$H170,$H$33:Y$67,Y$70,0)/SUM(Y$33:Y$60,IF(DAY(EOMONTH($G170,0))&lt;29,0,VLOOKUP(5&amp;TEXT(DATE(YEAR($G170),MONTH($G170),29),"ddd"),$H$33:Y$67,Y$70,0)),IF(DAY(EOMONTH($G170,0))&lt;30,0,VLOOKUP(5&amp;TEXT(DATE(YEAR($G170),MONTH($G170),30),"ddd"),$H$33:Y$67,Y$70,0)),IF(DAY(EOMONTH($G170,0))&lt;31,0,VLOOKUP(5&amp;TEXT(DATE(YEAR($G170),MONTH($G170),31),"ddd"),$H$33:Y$67,Y$70,0)))*SUMPRODUCT(($H$72:$H$95=$D170)*($G$72:$G$95=$C170)*(Y$72:Y$95))),"")</f>
        <v/>
      </c>
      <c r="Z170" s="139" t="str">
        <f>IFERROR(IF($I$69="DOW",IF($E170=5,(((SUMPRODUCT(($H$72:$H$95=$D170)*($G$72:$G$95=$C170)*(Z$72:Z$95))*(SUMPRODUCT(($H$15:$H$21=$H170)*(Z$15:Z$21)))))),(((SUMPRODUCT(($H$72:$H$95=$D170)*($G$72:$G$95=$C170)*(Z$72:Z$95)))-(SUMIFS(Z$99:Z$426,$C$99:$C$426,$C170,$D$99:$D$426,$D170,$E$99:$E$426,5)))*SUMPRODUCT(($H$9:$H$12=$E170)*(Z$9:Z$12)))*SUMPRODUCT(($H$24:$H$30=$H170)*(Z$24:Z$30))),VLOOKUP($E170&amp;$H170,$H$33:Z$67,Z$70,0)/SUM(Z$33:Z$60,IF(DAY(EOMONTH($G170,0))&lt;29,0,VLOOKUP(5&amp;TEXT(DATE(YEAR($G170),MONTH($G170),29),"ddd"),$H$33:Z$67,Z$70,0)),IF(DAY(EOMONTH($G170,0))&lt;30,0,VLOOKUP(5&amp;TEXT(DATE(YEAR($G170),MONTH($G170),30),"ddd"),$H$33:Z$67,Z$70,0)),IF(DAY(EOMONTH($G170,0))&lt;31,0,VLOOKUP(5&amp;TEXT(DATE(YEAR($G170),MONTH($G170),31),"ddd"),$H$33:Z$67,Z$70,0)))*SUMPRODUCT(($H$72:$H$95=$D170)*($G$72:$G$95=$C170)*(Z$72:Z$95))),"")</f>
        <v/>
      </c>
      <c r="AA170" s="139" t="str">
        <f>IFERROR(IF($I$69="DOW",IF($E170=5,(((SUMPRODUCT(($H$72:$H$95=$D170)*($G$72:$G$95=$C170)*(AA$72:AA$95))*(SUMPRODUCT(($H$15:$H$21=$H170)*(AA$15:AA$21)))))),(((SUMPRODUCT(($H$72:$H$95=$D170)*($G$72:$G$95=$C170)*(AA$72:AA$95)))-(SUMIFS(AA$99:AA$426,$C$99:$C$426,$C170,$D$99:$D$426,$D170,$E$99:$E$426,5)))*SUMPRODUCT(($H$9:$H$12=$E170)*(AA$9:AA$12)))*SUMPRODUCT(($H$24:$H$30=$H170)*(AA$24:AA$30))),VLOOKUP($E170&amp;$H170,$H$33:AA$67,AA$70,0)/SUM(AA$33:AA$60,IF(DAY(EOMONTH($G170,0))&lt;29,0,VLOOKUP(5&amp;TEXT(DATE(YEAR($G170),MONTH($G170),29),"ddd"),$H$33:AA$67,AA$70,0)),IF(DAY(EOMONTH($G170,0))&lt;30,0,VLOOKUP(5&amp;TEXT(DATE(YEAR($G170),MONTH($G170),30),"ddd"),$H$33:AA$67,AA$70,0)),IF(DAY(EOMONTH($G170,0))&lt;31,0,VLOOKUP(5&amp;TEXT(DATE(YEAR($G170),MONTH($G170),31),"ddd"),$H$33:AA$67,AA$70,0)))*SUMPRODUCT(($H$72:$H$95=$D170)*($G$72:$G$95=$C170)*(AA$72:AA$95))),"")</f>
        <v/>
      </c>
      <c r="AB170" s="139" t="str">
        <f>IFERROR(IF($I$69="DOW",IF($E170=5,(((SUMPRODUCT(($H$72:$H$95=$D170)*($G$72:$G$95=$C170)*(AB$72:AB$95))*(SUMPRODUCT(($H$15:$H$21=$H170)*(AB$15:AB$21)))))),(((SUMPRODUCT(($H$72:$H$95=$D170)*($G$72:$G$95=$C170)*(AB$72:AB$95)))-(SUMIFS(AB$99:AB$426,$C$99:$C$426,$C170,$D$99:$D$426,$D170,$E$99:$E$426,5)))*SUMPRODUCT(($H$9:$H$12=$E170)*(AB$9:AB$12)))*SUMPRODUCT(($H$24:$H$30=$H170)*(AB$24:AB$30))),VLOOKUP($E170&amp;$H170,$H$33:AB$67,AB$70,0)/SUM(AB$33:AB$60,IF(DAY(EOMONTH($G170,0))&lt;29,0,VLOOKUP(5&amp;TEXT(DATE(YEAR($G170),MONTH($G170),29),"ddd"),$H$33:AB$67,AB$70,0)),IF(DAY(EOMONTH($G170,0))&lt;30,0,VLOOKUP(5&amp;TEXT(DATE(YEAR($G170),MONTH($G170),30),"ddd"),$H$33:AB$67,AB$70,0)),IF(DAY(EOMONTH($G170,0))&lt;31,0,VLOOKUP(5&amp;TEXT(DATE(YEAR($G170),MONTH($G170),31),"ddd"),$H$33:AB$67,AB$70,0)))*SUMPRODUCT(($H$72:$H$95=$D170)*($G$72:$G$95=$C170)*(AB$72:AB$95))),"")</f>
        <v/>
      </c>
      <c r="AC170" s="236"/>
      <c r="AE170" s="205"/>
      <c r="AF170" s="139"/>
      <c r="AG170" s="139"/>
      <c r="AH170" s="139"/>
      <c r="AI170" s="139"/>
      <c r="AJ170" s="139"/>
      <c r="AK170" s="139"/>
      <c r="AL170" s="139"/>
      <c r="AM170" s="139"/>
      <c r="AN170" s="139"/>
      <c r="AO170" s="139"/>
      <c r="AP170" s="139"/>
      <c r="AQ170" s="139"/>
      <c r="AR170" s="139"/>
      <c r="AS170" s="139"/>
      <c r="AT170" s="139"/>
      <c r="AU170" s="139"/>
      <c r="AV170" s="139"/>
      <c r="AW170" s="139"/>
      <c r="AX170" s="139"/>
      <c r="AY170" s="236"/>
      <c r="BA170" s="209">
        <f t="shared" si="108"/>
        <v>168.14410970671244</v>
      </c>
      <c r="BB170" s="180">
        <f t="shared" si="109"/>
        <v>192.24205976240975</v>
      </c>
      <c r="BC170" s="180">
        <f t="shared" si="110"/>
        <v>115.82158294237883</v>
      </c>
      <c r="BD170" s="180">
        <f t="shared" si="111"/>
        <v>24.237190429211772</v>
      </c>
      <c r="BE170" s="180">
        <f t="shared" si="112"/>
        <v>267.54223392969067</v>
      </c>
      <c r="BF170" s="180">
        <f t="shared" si="113"/>
        <v>0</v>
      </c>
      <c r="BG170" s="180">
        <f t="shared" si="114"/>
        <v>0</v>
      </c>
      <c r="BH170" s="180">
        <f t="shared" si="115"/>
        <v>1702.7198702491264</v>
      </c>
      <c r="BI170" s="180">
        <f t="shared" si="116"/>
        <v>1612.7124085816231</v>
      </c>
      <c r="BJ170" s="180">
        <f t="shared" si="117"/>
        <v>0</v>
      </c>
      <c r="BK170" s="180">
        <f t="shared" si="118"/>
        <v>44.564375571089421</v>
      </c>
      <c r="BL170" s="180">
        <f t="shared" si="119"/>
        <v>99.742936102761675</v>
      </c>
      <c r="BM170" s="180">
        <f t="shared" si="120"/>
        <v>0</v>
      </c>
      <c r="BN170" s="180">
        <f t="shared" si="121"/>
        <v>0</v>
      </c>
      <c r="BO170" s="180">
        <f t="shared" si="122"/>
        <v>113.29796497530793</v>
      </c>
      <c r="BP170" s="180">
        <f t="shared" si="123"/>
        <v>63.30899389436334</v>
      </c>
      <c r="BQ170" s="180">
        <f t="shared" si="124"/>
        <v>0</v>
      </c>
      <c r="BR170" s="180">
        <f t="shared" si="125"/>
        <v>0</v>
      </c>
      <c r="BS170" s="180">
        <f t="shared" si="126"/>
        <v>0</v>
      </c>
      <c r="BT170" s="180">
        <f t="shared" si="127"/>
        <v>0</v>
      </c>
      <c r="BV170" s="214">
        <f t="shared" si="150"/>
        <v>42715</v>
      </c>
      <c r="BW170" s="175" t="str">
        <f t="shared" si="151"/>
        <v>Dec</v>
      </c>
      <c r="BX170" s="175">
        <f t="shared" si="152"/>
        <v>2016</v>
      </c>
      <c r="BY170" s="176">
        <f t="shared" si="128"/>
        <v>168.14410970671244</v>
      </c>
      <c r="BZ170" s="176">
        <f t="shared" si="129"/>
        <v>192.2420597624097</v>
      </c>
      <c r="CA170" s="176">
        <f t="shared" si="130"/>
        <v>115.82158294237878</v>
      </c>
      <c r="CB170" s="176">
        <f t="shared" si="131"/>
        <v>24.237190429211768</v>
      </c>
      <c r="CC170" s="176">
        <f t="shared" si="132"/>
        <v>267.54223392969078</v>
      </c>
      <c r="CD170" s="176">
        <f t="shared" si="133"/>
        <v>0</v>
      </c>
      <c r="CE170" s="176">
        <f t="shared" si="134"/>
        <v>0</v>
      </c>
      <c r="CF170" s="176">
        <f t="shared" si="135"/>
        <v>1702.7198702491264</v>
      </c>
      <c r="CG170" s="176">
        <f t="shared" si="136"/>
        <v>1612.7124085816231</v>
      </c>
      <c r="CH170" s="176">
        <f t="shared" si="137"/>
        <v>0</v>
      </c>
      <c r="CI170" s="176">
        <f t="shared" si="138"/>
        <v>44.564375571089428</v>
      </c>
      <c r="CJ170" s="176">
        <f t="shared" si="139"/>
        <v>99.742936102761661</v>
      </c>
      <c r="CK170" s="176">
        <f t="shared" si="140"/>
        <v>0</v>
      </c>
      <c r="CL170" s="176">
        <f t="shared" si="141"/>
        <v>0</v>
      </c>
      <c r="CM170" s="176">
        <f t="shared" si="142"/>
        <v>113.29796497530793</v>
      </c>
      <c r="CN170" s="176">
        <f t="shared" si="143"/>
        <v>63.308993894363354</v>
      </c>
      <c r="CO170" s="176">
        <f t="shared" si="144"/>
        <v>0</v>
      </c>
      <c r="CP170" s="176">
        <f t="shared" si="145"/>
        <v>0</v>
      </c>
      <c r="CQ170" s="176">
        <f t="shared" si="146"/>
        <v>0</v>
      </c>
      <c r="CR170" s="215">
        <f t="shared" si="147"/>
        <v>0</v>
      </c>
    </row>
    <row r="171" spans="2:96" outlineLevel="1" x14ac:dyDescent="0.25">
      <c r="B171" s="197">
        <f t="shared" si="148"/>
        <v>42716</v>
      </c>
      <c r="C171" s="108">
        <f t="shared" si="104"/>
        <v>2016</v>
      </c>
      <c r="D171" s="109" t="str">
        <f t="shared" si="105"/>
        <v>Dec</v>
      </c>
      <c r="E171" s="109">
        <f t="shared" si="106"/>
        <v>2</v>
      </c>
      <c r="F171" s="109">
        <f t="shared" si="149"/>
        <v>51</v>
      </c>
      <c r="G171" s="110">
        <f t="shared" si="153"/>
        <v>42716</v>
      </c>
      <c r="H171" s="109" t="str">
        <f t="shared" si="107"/>
        <v>Mon</v>
      </c>
      <c r="I171" s="139">
        <f>IFERROR(IF($I$69="DOW",IF($E171=5,(((SUMPRODUCT(($H$72:$H$95=$D171)*($G$72:$G$95=$C171)*(I$72:I$95))*(SUMPRODUCT(($H$15:$H$21=$H171)*(I$15:I$21)))))),(((SUMPRODUCT(($H$72:$H$95=$D171)*($G$72:$G$95=$C171)*(I$72:I$95)))-(SUMIFS(I$99:I$426,$C$99:$C$426,$C171,$D$99:$D$426,$D171,$E$99:$E$426,5)))*SUMPRODUCT(($H$9:$H$12=$E171)*(I$9:I$12)))*SUMPRODUCT(($H$24:$H$30=$H171)*(I$24:I$30))),VLOOKUP($E171&amp;$H171,$H$33:I$67,I$70,0)/SUM(I$33:I$60,IF(DAY(EOMONTH($G171,0))&lt;29,0,VLOOKUP(5&amp;TEXT(DATE(YEAR($G171),MONTH($G171),29),"ddd"),$H$33:I$67,I$70,0)),IF(DAY(EOMONTH($G171,0))&lt;30,0,VLOOKUP(5&amp;TEXT(DATE(YEAR($G171),MONTH($G171),30),"ddd"),$H$33:I$67,I$70,0)),IF(DAY(EOMONTH($G171,0))&lt;31,0,VLOOKUP(5&amp;TEXT(DATE(YEAR($G171),MONTH($G171),31),"ddd"),$H$33:I$67,I$70,0)))*SUMPRODUCT(($H$72:$H$95=$D171)*($G$72:$G$95=$C171)*(I$72:I$95))),"")</f>
        <v>233.86937149543118</v>
      </c>
      <c r="J171" s="139">
        <f>IFERROR(IF($I$69="DOW",IF($E171=5,(((SUMPRODUCT(($H$72:$H$95=$D171)*($G$72:$G$95=$C171)*(J$72:J$95))*(SUMPRODUCT(($H$15:$H$21=$H171)*(J$15:J$21)))))),(((SUMPRODUCT(($H$72:$H$95=$D171)*($G$72:$G$95=$C171)*(J$72:J$95)))-(SUMIFS(J$99:J$426,$C$99:$C$426,$C171,$D$99:$D$426,$D171,$E$99:$E$426,5)))*SUMPRODUCT(($H$9:$H$12=$E171)*(J$9:J$12)))*SUMPRODUCT(($H$24:$H$30=$H171)*(J$24:J$30))),VLOOKUP($E171&amp;$H171,$H$33:J$67,J$70,0)/SUM(J$33:J$60,IF(DAY(EOMONTH($G171,0))&lt;29,0,VLOOKUP(5&amp;TEXT(DATE(YEAR($G171),MONTH($G171),29),"ddd"),$H$33:J$67,J$70,0)),IF(DAY(EOMONTH($G171,0))&lt;30,0,VLOOKUP(5&amp;TEXT(DATE(YEAR($G171),MONTH($G171),30),"ddd"),$H$33:J$67,J$70,0)),IF(DAY(EOMONTH($G171,0))&lt;31,0,VLOOKUP(5&amp;TEXT(DATE(YEAR($G171),MONTH($G171),31),"ddd"),$H$33:J$67,J$70,0)))*SUMPRODUCT(($H$72:$H$95=$D171)*($G$72:$G$95=$C171)*(J$72:J$95))),"")</f>
        <v>268.2045440521407</v>
      </c>
      <c r="K171" s="139">
        <f>IFERROR(IF($I$69="DOW",IF($E171=5,(((SUMPRODUCT(($H$72:$H$95=$D171)*($G$72:$G$95=$C171)*(K$72:K$95))*(SUMPRODUCT(($H$15:$H$21=$H171)*(K$15:K$21)))))),(((SUMPRODUCT(($H$72:$H$95=$D171)*($G$72:$G$95=$C171)*(K$72:K$95)))-(SUMIFS(K$99:K$426,$C$99:$C$426,$C171,$D$99:$D$426,$D171,$E$99:$E$426,5)))*SUMPRODUCT(($H$9:$H$12=$E171)*(K$9:K$12)))*SUMPRODUCT(($H$24:$H$30=$H171)*(K$24:K$30))),VLOOKUP($E171&amp;$H171,$H$33:K$67,K$70,0)/SUM(K$33:K$60,IF(DAY(EOMONTH($G171,0))&lt;29,0,VLOOKUP(5&amp;TEXT(DATE(YEAR($G171),MONTH($G171),29),"ddd"),$H$33:K$67,K$70,0)),IF(DAY(EOMONTH($G171,0))&lt;30,0,VLOOKUP(5&amp;TEXT(DATE(YEAR($G171),MONTH($G171),30),"ddd"),$H$33:K$67,K$70,0)),IF(DAY(EOMONTH($G171,0))&lt;31,0,VLOOKUP(5&amp;TEXT(DATE(YEAR($G171),MONTH($G171),31),"ddd"),$H$33:K$67,K$70,0)))*SUMPRODUCT(($H$72:$H$95=$D171)*($G$72:$G$95=$C171)*(K$72:K$95))),"")</f>
        <v>143.33056611477855</v>
      </c>
      <c r="L171" s="139">
        <f>IFERROR(IF($I$69="DOW",IF($E171=5,(((SUMPRODUCT(($H$72:$H$95=$D171)*($G$72:$G$95=$C171)*(L$72:L$95))*(SUMPRODUCT(($H$15:$H$21=$H171)*(L$15:L$21)))))),(((SUMPRODUCT(($H$72:$H$95=$D171)*($G$72:$G$95=$C171)*(L$72:L$95)))-(SUMIFS(L$99:L$426,$C$99:$C$426,$C171,$D$99:$D$426,$D171,$E$99:$E$426,5)))*SUMPRODUCT(($H$9:$H$12=$E171)*(L$9:L$12)))*SUMPRODUCT(($H$24:$H$30=$H171)*(L$24:L$30))),VLOOKUP($E171&amp;$H171,$H$33:L$67,L$70,0)/SUM(L$33:L$60,IF(DAY(EOMONTH($G171,0))&lt;29,0,VLOOKUP(5&amp;TEXT(DATE(YEAR($G171),MONTH($G171),29),"ddd"),$H$33:L$67,L$70,0)),IF(DAY(EOMONTH($G171,0))&lt;30,0,VLOOKUP(5&amp;TEXT(DATE(YEAR($G171),MONTH($G171),30),"ddd"),$H$33:L$67,L$70,0)),IF(DAY(EOMONTH($G171,0))&lt;31,0,VLOOKUP(5&amp;TEXT(DATE(YEAR($G171),MONTH($G171),31),"ddd"),$H$33:L$67,L$70,0)))*SUMPRODUCT(($H$72:$H$95=$D171)*($G$72:$G$95=$C171)*(L$72:L$95))),"")</f>
        <v>31.951110441970251</v>
      </c>
      <c r="M171" s="139">
        <f>IFERROR(IF($I$69="DOW",IF($E171=5,(((SUMPRODUCT(($H$72:$H$95=$D171)*($G$72:$G$95=$C171)*(M$72:M$95))*(SUMPRODUCT(($H$15:$H$21=$H171)*(M$15:M$21)))))),(((SUMPRODUCT(($H$72:$H$95=$D171)*($G$72:$G$95=$C171)*(M$72:M$95)))-(SUMIFS(M$99:M$426,$C$99:$C$426,$C171,$D$99:$D$426,$D171,$E$99:$E$426,5)))*SUMPRODUCT(($H$9:$H$12=$E171)*(M$9:M$12)))*SUMPRODUCT(($H$24:$H$30=$H171)*(M$24:M$30))),VLOOKUP($E171&amp;$H171,$H$33:M$67,M$70,0)/SUM(M$33:M$60,IF(DAY(EOMONTH($G171,0))&lt;29,0,VLOOKUP(5&amp;TEXT(DATE(YEAR($G171),MONTH($G171),29),"ddd"),$H$33:M$67,M$70,0)),IF(DAY(EOMONTH($G171,0))&lt;30,0,VLOOKUP(5&amp;TEXT(DATE(YEAR($G171),MONTH($G171),30),"ddd"),$H$33:M$67,M$70,0)),IF(DAY(EOMONTH($G171,0))&lt;31,0,VLOOKUP(5&amp;TEXT(DATE(YEAR($G171),MONTH($G171),31),"ddd"),$H$33:M$67,M$70,0)))*SUMPRODUCT(($H$72:$H$95=$D171)*($G$72:$G$95=$C171)*(M$72:M$95))),"")</f>
        <v>520.50465296195512</v>
      </c>
      <c r="N171" s="139">
        <f>IFERROR(IF($I$69="DOW",IF($E171=5,(((SUMPRODUCT(($H$72:$H$95=$D171)*($G$72:$G$95=$C171)*(N$72:N$95))*(SUMPRODUCT(($H$15:$H$21=$H171)*(N$15:N$21)))))),(((SUMPRODUCT(($H$72:$H$95=$D171)*($G$72:$G$95=$C171)*(N$72:N$95)))-(SUMIFS(N$99:N$426,$C$99:$C$426,$C171,$D$99:$D$426,$D171,$E$99:$E$426,5)))*SUMPRODUCT(($H$9:$H$12=$E171)*(N$9:N$12)))*SUMPRODUCT(($H$24:$H$30=$H171)*(N$24:N$30))),VLOOKUP($E171&amp;$H171,$H$33:N$67,N$70,0)/SUM(N$33:N$60,IF(DAY(EOMONTH($G171,0))&lt;29,0,VLOOKUP(5&amp;TEXT(DATE(YEAR($G171),MONTH($G171),29),"ddd"),$H$33:N$67,N$70,0)),IF(DAY(EOMONTH($G171,0))&lt;30,0,VLOOKUP(5&amp;TEXT(DATE(YEAR($G171),MONTH($G171),30),"ddd"),$H$33:N$67,N$70,0)),IF(DAY(EOMONTH($G171,0))&lt;31,0,VLOOKUP(5&amp;TEXT(DATE(YEAR($G171),MONTH($G171),31),"ddd"),$H$33:N$67,N$70,0)))*SUMPRODUCT(($H$72:$H$95=$D171)*($G$72:$G$95=$C171)*(N$72:N$95))),"")</f>
        <v>0</v>
      </c>
      <c r="O171" s="139">
        <f>IFERROR(IF($I$69="DOW",IF($E171=5,(((SUMPRODUCT(($H$72:$H$95=$D171)*($G$72:$G$95=$C171)*(O$72:O$95))*(SUMPRODUCT(($H$15:$H$21=$H171)*(O$15:O$21)))))),(((SUMPRODUCT(($H$72:$H$95=$D171)*($G$72:$G$95=$C171)*(O$72:O$95)))-(SUMIFS(O$99:O$426,$C$99:$C$426,$C171,$D$99:$D$426,$D171,$E$99:$E$426,5)))*SUMPRODUCT(($H$9:$H$12=$E171)*(O$9:O$12)))*SUMPRODUCT(($H$24:$H$30=$H171)*(O$24:O$30))),VLOOKUP($E171&amp;$H171,$H$33:O$67,O$70,0)/SUM(O$33:O$60,IF(DAY(EOMONTH($G171,0))&lt;29,0,VLOOKUP(5&amp;TEXT(DATE(YEAR($G171),MONTH($G171),29),"ddd"),$H$33:O$67,O$70,0)),IF(DAY(EOMONTH($G171,0))&lt;30,0,VLOOKUP(5&amp;TEXT(DATE(YEAR($G171),MONTH($G171),30),"ddd"),$H$33:O$67,O$70,0)),IF(DAY(EOMONTH($G171,0))&lt;31,0,VLOOKUP(5&amp;TEXT(DATE(YEAR($G171),MONTH($G171),31),"ddd"),$H$33:O$67,O$70,0)))*SUMPRODUCT(($H$72:$H$95=$D171)*($G$72:$G$95=$C171)*(O$72:O$95))),"")</f>
        <v>0</v>
      </c>
      <c r="P171" s="139">
        <f>IFERROR(IF($I$69="DOW",IF($E171=5,(((SUMPRODUCT(($H$72:$H$95=$D171)*($G$72:$G$95=$C171)*(P$72:P$95))*(SUMPRODUCT(($H$15:$H$21=$H171)*(P$15:P$21)))))),(((SUMPRODUCT(($H$72:$H$95=$D171)*($G$72:$G$95=$C171)*(P$72:P$95)))-(SUMIFS(P$99:P$426,$C$99:$C$426,$C171,$D$99:$D$426,$D171,$E$99:$E$426,5)))*SUMPRODUCT(($H$9:$H$12=$E171)*(P$9:P$12)))*SUMPRODUCT(($H$24:$H$30=$H171)*(P$24:P$30))),VLOOKUP($E171&amp;$H171,$H$33:P$67,P$70,0)/SUM(P$33:P$60,IF(DAY(EOMONTH($G171,0))&lt;29,0,VLOOKUP(5&amp;TEXT(DATE(YEAR($G171),MONTH($G171),29),"ddd"),$H$33:P$67,P$70,0)),IF(DAY(EOMONTH($G171,0))&lt;30,0,VLOOKUP(5&amp;TEXT(DATE(YEAR($G171),MONTH($G171),30),"ddd"),$H$33:P$67,P$70,0)),IF(DAY(EOMONTH($G171,0))&lt;31,0,VLOOKUP(5&amp;TEXT(DATE(YEAR($G171),MONTH($G171),31),"ddd"),$H$33:P$67,P$70,0)))*SUMPRODUCT(($H$72:$H$95=$D171)*($G$72:$G$95=$C171)*(P$72:P$95))),"")</f>
        <v>4231.9900616199147</v>
      </c>
      <c r="Q171" s="139">
        <f>IFERROR(IF($I$69="DOW",IF($E171=5,(((SUMPRODUCT(($H$72:$H$95=$D171)*($G$72:$G$95=$C171)*(Q$72:Q$95))*(SUMPRODUCT(($H$15:$H$21=$H171)*(Q$15:Q$21)))))),(((SUMPRODUCT(($H$72:$H$95=$D171)*($G$72:$G$95=$C171)*(Q$72:Q$95)))-(SUMIFS(Q$99:Q$426,$C$99:$C$426,$C171,$D$99:$D$426,$D171,$E$99:$E$426,5)))*SUMPRODUCT(($H$9:$H$12=$E171)*(Q$9:Q$12)))*SUMPRODUCT(($H$24:$H$30=$H171)*(Q$24:Q$30))),VLOOKUP($E171&amp;$H171,$H$33:Q$67,Q$70,0)/SUM(Q$33:Q$60,IF(DAY(EOMONTH($G171,0))&lt;29,0,VLOOKUP(5&amp;TEXT(DATE(YEAR($G171),MONTH($G171),29),"ddd"),$H$33:Q$67,Q$70,0)),IF(DAY(EOMONTH($G171,0))&lt;30,0,VLOOKUP(5&amp;TEXT(DATE(YEAR($G171),MONTH($G171),30),"ddd"),$H$33:Q$67,Q$70,0)),IF(DAY(EOMONTH($G171,0))&lt;31,0,VLOOKUP(5&amp;TEXT(DATE(YEAR($G171),MONTH($G171),31),"ddd"),$H$33:Q$67,Q$70,0)))*SUMPRODUCT(($H$72:$H$95=$D171)*($G$72:$G$95=$C171)*(Q$72:Q$95))),"")</f>
        <v>2643.4269534954492</v>
      </c>
      <c r="R171" s="139">
        <f>IFERROR(IF($I$69="DOW",IF($E171=5,(((SUMPRODUCT(($H$72:$H$95=$D171)*($G$72:$G$95=$C171)*(R$72:R$95))*(SUMPRODUCT(($H$15:$H$21=$H171)*(R$15:R$21)))))),(((SUMPRODUCT(($H$72:$H$95=$D171)*($G$72:$G$95=$C171)*(R$72:R$95)))-(SUMIFS(R$99:R$426,$C$99:$C$426,$C171,$D$99:$D$426,$D171,$E$99:$E$426,5)))*SUMPRODUCT(($H$9:$H$12=$E171)*(R$9:R$12)))*SUMPRODUCT(($H$24:$H$30=$H171)*(R$24:R$30))),VLOOKUP($E171&amp;$H171,$H$33:R$67,R$70,0)/SUM(R$33:R$60,IF(DAY(EOMONTH($G171,0))&lt;29,0,VLOOKUP(5&amp;TEXT(DATE(YEAR($G171),MONTH($G171),29),"ddd"),$H$33:R$67,R$70,0)),IF(DAY(EOMONTH($G171,0))&lt;30,0,VLOOKUP(5&amp;TEXT(DATE(YEAR($G171),MONTH($G171),30),"ddd"),$H$33:R$67,R$70,0)),IF(DAY(EOMONTH($G171,0))&lt;31,0,VLOOKUP(5&amp;TEXT(DATE(YEAR($G171),MONTH($G171),31),"ddd"),$H$33:R$67,R$70,0)))*SUMPRODUCT(($H$72:$H$95=$D171)*($G$72:$G$95=$C171)*(R$72:R$95))),"")</f>
        <v>0</v>
      </c>
      <c r="S171" s="139">
        <f>IFERROR(IF($I$69="DOW",IF($E171=5,(((SUMPRODUCT(($H$72:$H$95=$D171)*($G$72:$G$95=$C171)*(S$72:S$95))*(SUMPRODUCT(($H$15:$H$21=$H171)*(S$15:S$21)))))),(((SUMPRODUCT(($H$72:$H$95=$D171)*($G$72:$G$95=$C171)*(S$72:S$95)))-(SUMIFS(S$99:S$426,$C$99:$C$426,$C171,$D$99:$D$426,$D171,$E$99:$E$426,5)))*SUMPRODUCT(($H$9:$H$12=$E171)*(S$9:S$12)))*SUMPRODUCT(($H$24:$H$30=$H171)*(S$24:S$30))),VLOOKUP($E171&amp;$H171,$H$33:S$67,S$70,0)/SUM(S$33:S$60,IF(DAY(EOMONTH($G171,0))&lt;29,0,VLOOKUP(5&amp;TEXT(DATE(YEAR($G171),MONTH($G171),29),"ddd"),$H$33:S$67,S$70,0)),IF(DAY(EOMONTH($G171,0))&lt;30,0,VLOOKUP(5&amp;TEXT(DATE(YEAR($G171),MONTH($G171),30),"ddd"),$H$33:S$67,S$70,0)),IF(DAY(EOMONTH($G171,0))&lt;31,0,VLOOKUP(5&amp;TEXT(DATE(YEAR($G171),MONTH($G171),31),"ddd"),$H$33:S$67,S$70,0)))*SUMPRODUCT(($H$72:$H$95=$D171)*($G$72:$G$95=$C171)*(S$72:S$95))),"")</f>
        <v>78.156061102414967</v>
      </c>
      <c r="T171" s="139">
        <f>IFERROR(IF($I$69="DOW",IF($E171=5,(((SUMPRODUCT(($H$72:$H$95=$D171)*($G$72:$G$95=$C171)*(T$72:T$95))*(SUMPRODUCT(($H$15:$H$21=$H171)*(T$15:T$21)))))),(((SUMPRODUCT(($H$72:$H$95=$D171)*($G$72:$G$95=$C171)*(T$72:T$95)))-(SUMIFS(T$99:T$426,$C$99:$C$426,$C171,$D$99:$D$426,$D171,$E$99:$E$426,5)))*SUMPRODUCT(($H$9:$H$12=$E171)*(T$9:T$12)))*SUMPRODUCT(($H$24:$H$30=$H171)*(T$24:T$30))),VLOOKUP($E171&amp;$H171,$H$33:T$67,T$70,0)/SUM(T$33:T$60,IF(DAY(EOMONTH($G171,0))&lt;29,0,VLOOKUP(5&amp;TEXT(DATE(YEAR($G171),MONTH($G171),29),"ddd"),$H$33:T$67,T$70,0)),IF(DAY(EOMONTH($G171,0))&lt;30,0,VLOOKUP(5&amp;TEXT(DATE(YEAR($G171),MONTH($G171),30),"ddd"),$H$33:T$67,T$70,0)),IF(DAY(EOMONTH($G171,0))&lt;31,0,VLOOKUP(5&amp;TEXT(DATE(YEAR($G171),MONTH($G171),31),"ddd"),$H$33:T$67,T$70,0)))*SUMPRODUCT(($H$72:$H$95=$D171)*($G$72:$G$95=$C171)*(T$72:T$95))),"")</f>
        <v>114.23948789522071</v>
      </c>
      <c r="U171" s="139">
        <f>IFERROR(IF($I$69="DOW",IF($E171=5,(((SUMPRODUCT(($H$72:$H$95=$D171)*($G$72:$G$95=$C171)*(U$72:U$95))*(SUMPRODUCT(($H$15:$H$21=$H171)*(U$15:U$21)))))),(((SUMPRODUCT(($H$72:$H$95=$D171)*($G$72:$G$95=$C171)*(U$72:U$95)))-(SUMIFS(U$99:U$426,$C$99:$C$426,$C171,$D$99:$D$426,$D171,$E$99:$E$426,5)))*SUMPRODUCT(($H$9:$H$12=$E171)*(U$9:U$12)))*SUMPRODUCT(($H$24:$H$30=$H171)*(U$24:U$30))),VLOOKUP($E171&amp;$H171,$H$33:U$67,U$70,0)/SUM(U$33:U$60,IF(DAY(EOMONTH($G171,0))&lt;29,0,VLOOKUP(5&amp;TEXT(DATE(YEAR($G171),MONTH($G171),29),"ddd"),$H$33:U$67,U$70,0)),IF(DAY(EOMONTH($G171,0))&lt;30,0,VLOOKUP(5&amp;TEXT(DATE(YEAR($G171),MONTH($G171),30),"ddd"),$H$33:U$67,U$70,0)),IF(DAY(EOMONTH($G171,0))&lt;31,0,VLOOKUP(5&amp;TEXT(DATE(YEAR($G171),MONTH($G171),31),"ddd"),$H$33:U$67,U$70,0)))*SUMPRODUCT(($H$72:$H$95=$D171)*($G$72:$G$95=$C171)*(U$72:U$95))),"")</f>
        <v>26.781481908199076</v>
      </c>
      <c r="V171" s="139">
        <f>IFERROR(IF($I$69="DOW",IF($E171=5,(((SUMPRODUCT(($H$72:$H$95=$D171)*($G$72:$G$95=$C171)*(V$72:V$95))*(SUMPRODUCT(($H$15:$H$21=$H171)*(V$15:V$21)))))),(((SUMPRODUCT(($H$72:$H$95=$D171)*($G$72:$G$95=$C171)*(V$72:V$95)))-(SUMIFS(V$99:V$426,$C$99:$C$426,$C171,$D$99:$D$426,$D171,$E$99:$E$426,5)))*SUMPRODUCT(($H$9:$H$12=$E171)*(V$9:V$12)))*SUMPRODUCT(($H$24:$H$30=$H171)*(V$24:V$30))),VLOOKUP($E171&amp;$H171,$H$33:V$67,V$70,0)/SUM(V$33:V$60,IF(DAY(EOMONTH($G171,0))&lt;29,0,VLOOKUP(5&amp;TEXT(DATE(YEAR($G171),MONTH($G171),29),"ddd"),$H$33:V$67,V$70,0)),IF(DAY(EOMONTH($G171,0))&lt;30,0,VLOOKUP(5&amp;TEXT(DATE(YEAR($G171),MONTH($G171),30),"ddd"),$H$33:V$67,V$70,0)),IF(DAY(EOMONTH($G171,0))&lt;31,0,VLOOKUP(5&amp;TEXT(DATE(YEAR($G171),MONTH($G171),31),"ddd"),$H$33:V$67,V$70,0)))*SUMPRODUCT(($H$72:$H$95=$D171)*($G$72:$G$95=$C171)*(V$72:V$95))),"")</f>
        <v>79.27958730047952</v>
      </c>
      <c r="W171" s="139">
        <f>IFERROR(IF($I$69="DOW",IF($E171=5,(((SUMPRODUCT(($H$72:$H$95=$D171)*($G$72:$G$95=$C171)*(W$72:W$95))*(SUMPRODUCT(($H$15:$H$21=$H171)*(W$15:W$21)))))),(((SUMPRODUCT(($H$72:$H$95=$D171)*($G$72:$G$95=$C171)*(W$72:W$95)))-(SUMIFS(W$99:W$426,$C$99:$C$426,$C171,$D$99:$D$426,$D171,$E$99:$E$426,5)))*SUMPRODUCT(($H$9:$H$12=$E171)*(W$9:W$12)))*SUMPRODUCT(($H$24:$H$30=$H171)*(W$24:W$30))),VLOOKUP($E171&amp;$H171,$H$33:W$67,W$70,0)/SUM(W$33:W$60,IF(DAY(EOMONTH($G171,0))&lt;29,0,VLOOKUP(5&amp;TEXT(DATE(YEAR($G171),MONTH($G171),29),"ddd"),$H$33:W$67,W$70,0)),IF(DAY(EOMONTH($G171,0))&lt;30,0,VLOOKUP(5&amp;TEXT(DATE(YEAR($G171),MONTH($G171),30),"ddd"),$H$33:W$67,W$70,0)),IF(DAY(EOMONTH($G171,0))&lt;31,0,VLOOKUP(5&amp;TEXT(DATE(YEAR($G171),MONTH($G171),31),"ddd"),$H$33:W$67,W$70,0)))*SUMPRODUCT(($H$72:$H$95=$D171)*($G$72:$G$95=$C171)*(W$72:W$95))),"")</f>
        <v>488.38838935424258</v>
      </c>
      <c r="X171" s="139">
        <f>IFERROR(IF($I$69="DOW",IF($E171=5,(((SUMPRODUCT(($H$72:$H$95=$D171)*($G$72:$G$95=$C171)*(X$72:X$95))*(SUMPRODUCT(($H$15:$H$21=$H171)*(X$15:X$21)))))),(((SUMPRODUCT(($H$72:$H$95=$D171)*($G$72:$G$95=$C171)*(X$72:X$95)))-(SUMIFS(X$99:X$426,$C$99:$C$426,$C171,$D$99:$D$426,$D171,$E$99:$E$426,5)))*SUMPRODUCT(($H$9:$H$12=$E171)*(X$9:X$12)))*SUMPRODUCT(($H$24:$H$30=$H171)*(X$24:X$30))),VLOOKUP($E171&amp;$H171,$H$33:X$67,X$70,0)/SUM(X$33:X$60,IF(DAY(EOMONTH($G171,0))&lt;29,0,VLOOKUP(5&amp;TEXT(DATE(YEAR($G171),MONTH($G171),29),"ddd"),$H$33:X$67,X$70,0)),IF(DAY(EOMONTH($G171,0))&lt;30,0,VLOOKUP(5&amp;TEXT(DATE(YEAR($G171),MONTH($G171),30),"ddd"),$H$33:X$67,X$70,0)),IF(DAY(EOMONTH($G171,0))&lt;31,0,VLOOKUP(5&amp;TEXT(DATE(YEAR($G171),MONTH($G171),31),"ddd"),$H$33:X$67,X$70,0)))*SUMPRODUCT(($H$72:$H$95=$D171)*($G$72:$G$95=$C171)*(X$72:X$95))),"")</f>
        <v>134.71963286893646</v>
      </c>
      <c r="Y171" s="139" t="str">
        <f>IFERROR(IF($I$69="DOW",IF($E171=5,(((SUMPRODUCT(($H$72:$H$95=$D171)*($G$72:$G$95=$C171)*(Y$72:Y$95))*(SUMPRODUCT(($H$15:$H$21=$H171)*(Y$15:Y$21)))))),(((SUMPRODUCT(($H$72:$H$95=$D171)*($G$72:$G$95=$C171)*(Y$72:Y$95)))-(SUMIFS(Y$99:Y$426,$C$99:$C$426,$C171,$D$99:$D$426,$D171,$E$99:$E$426,5)))*SUMPRODUCT(($H$9:$H$12=$E171)*(Y$9:Y$12)))*SUMPRODUCT(($H$24:$H$30=$H171)*(Y$24:Y$30))),VLOOKUP($E171&amp;$H171,$H$33:Y$67,Y$70,0)/SUM(Y$33:Y$60,IF(DAY(EOMONTH($G171,0))&lt;29,0,VLOOKUP(5&amp;TEXT(DATE(YEAR($G171),MONTH($G171),29),"ddd"),$H$33:Y$67,Y$70,0)),IF(DAY(EOMONTH($G171,0))&lt;30,0,VLOOKUP(5&amp;TEXT(DATE(YEAR($G171),MONTH($G171),30),"ddd"),$H$33:Y$67,Y$70,0)),IF(DAY(EOMONTH($G171,0))&lt;31,0,VLOOKUP(5&amp;TEXT(DATE(YEAR($G171),MONTH($G171),31),"ddd"),$H$33:Y$67,Y$70,0)))*SUMPRODUCT(($H$72:$H$95=$D171)*($G$72:$G$95=$C171)*(Y$72:Y$95))),"")</f>
        <v/>
      </c>
      <c r="Z171" s="139" t="str">
        <f>IFERROR(IF($I$69="DOW",IF($E171=5,(((SUMPRODUCT(($H$72:$H$95=$D171)*($G$72:$G$95=$C171)*(Z$72:Z$95))*(SUMPRODUCT(($H$15:$H$21=$H171)*(Z$15:Z$21)))))),(((SUMPRODUCT(($H$72:$H$95=$D171)*($G$72:$G$95=$C171)*(Z$72:Z$95)))-(SUMIFS(Z$99:Z$426,$C$99:$C$426,$C171,$D$99:$D$426,$D171,$E$99:$E$426,5)))*SUMPRODUCT(($H$9:$H$12=$E171)*(Z$9:Z$12)))*SUMPRODUCT(($H$24:$H$30=$H171)*(Z$24:Z$30))),VLOOKUP($E171&amp;$H171,$H$33:Z$67,Z$70,0)/SUM(Z$33:Z$60,IF(DAY(EOMONTH($G171,0))&lt;29,0,VLOOKUP(5&amp;TEXT(DATE(YEAR($G171),MONTH($G171),29),"ddd"),$H$33:Z$67,Z$70,0)),IF(DAY(EOMONTH($G171,0))&lt;30,0,VLOOKUP(5&amp;TEXT(DATE(YEAR($G171),MONTH($G171),30),"ddd"),$H$33:Z$67,Z$70,0)),IF(DAY(EOMONTH($G171,0))&lt;31,0,VLOOKUP(5&amp;TEXT(DATE(YEAR($G171),MONTH($G171),31),"ddd"),$H$33:Z$67,Z$70,0)))*SUMPRODUCT(($H$72:$H$95=$D171)*($G$72:$G$95=$C171)*(Z$72:Z$95))),"")</f>
        <v/>
      </c>
      <c r="AA171" s="139" t="str">
        <f>IFERROR(IF($I$69="DOW",IF($E171=5,(((SUMPRODUCT(($H$72:$H$95=$D171)*($G$72:$G$95=$C171)*(AA$72:AA$95))*(SUMPRODUCT(($H$15:$H$21=$H171)*(AA$15:AA$21)))))),(((SUMPRODUCT(($H$72:$H$95=$D171)*($G$72:$G$95=$C171)*(AA$72:AA$95)))-(SUMIFS(AA$99:AA$426,$C$99:$C$426,$C171,$D$99:$D$426,$D171,$E$99:$E$426,5)))*SUMPRODUCT(($H$9:$H$12=$E171)*(AA$9:AA$12)))*SUMPRODUCT(($H$24:$H$30=$H171)*(AA$24:AA$30))),VLOOKUP($E171&amp;$H171,$H$33:AA$67,AA$70,0)/SUM(AA$33:AA$60,IF(DAY(EOMONTH($G171,0))&lt;29,0,VLOOKUP(5&amp;TEXT(DATE(YEAR($G171),MONTH($G171),29),"ddd"),$H$33:AA$67,AA$70,0)),IF(DAY(EOMONTH($G171,0))&lt;30,0,VLOOKUP(5&amp;TEXT(DATE(YEAR($G171),MONTH($G171),30),"ddd"),$H$33:AA$67,AA$70,0)),IF(DAY(EOMONTH($G171,0))&lt;31,0,VLOOKUP(5&amp;TEXT(DATE(YEAR($G171),MONTH($G171),31),"ddd"),$H$33:AA$67,AA$70,0)))*SUMPRODUCT(($H$72:$H$95=$D171)*($G$72:$G$95=$C171)*(AA$72:AA$95))),"")</f>
        <v/>
      </c>
      <c r="AB171" s="139" t="str">
        <f>IFERROR(IF($I$69="DOW",IF($E171=5,(((SUMPRODUCT(($H$72:$H$95=$D171)*($G$72:$G$95=$C171)*(AB$72:AB$95))*(SUMPRODUCT(($H$15:$H$21=$H171)*(AB$15:AB$21)))))),(((SUMPRODUCT(($H$72:$H$95=$D171)*($G$72:$G$95=$C171)*(AB$72:AB$95)))-(SUMIFS(AB$99:AB$426,$C$99:$C$426,$C171,$D$99:$D$426,$D171,$E$99:$E$426,5)))*SUMPRODUCT(($H$9:$H$12=$E171)*(AB$9:AB$12)))*SUMPRODUCT(($H$24:$H$30=$H171)*(AB$24:AB$30))),VLOOKUP($E171&amp;$H171,$H$33:AB$67,AB$70,0)/SUM(AB$33:AB$60,IF(DAY(EOMONTH($G171,0))&lt;29,0,VLOOKUP(5&amp;TEXT(DATE(YEAR($G171),MONTH($G171),29),"ddd"),$H$33:AB$67,AB$70,0)),IF(DAY(EOMONTH($G171,0))&lt;30,0,VLOOKUP(5&amp;TEXT(DATE(YEAR($G171),MONTH($G171),30),"ddd"),$H$33:AB$67,AB$70,0)),IF(DAY(EOMONTH($G171,0))&lt;31,0,VLOOKUP(5&amp;TEXT(DATE(YEAR($G171),MONTH($G171),31),"ddd"),$H$33:AB$67,AB$70,0)))*SUMPRODUCT(($H$72:$H$95=$D171)*($G$72:$G$95=$C171)*(AB$72:AB$95))),"")</f>
        <v/>
      </c>
      <c r="AC171" s="236"/>
      <c r="AE171" s="205"/>
      <c r="AF171" s="139"/>
      <c r="AG171" s="139"/>
      <c r="AH171" s="139"/>
      <c r="AI171" s="139"/>
      <c r="AJ171" s="139"/>
      <c r="AK171" s="139"/>
      <c r="AL171" s="139"/>
      <c r="AM171" s="139"/>
      <c r="AN171" s="139"/>
      <c r="AO171" s="139"/>
      <c r="AP171" s="139"/>
      <c r="AQ171" s="139"/>
      <c r="AR171" s="139"/>
      <c r="AS171" s="139"/>
      <c r="AT171" s="139"/>
      <c r="AU171" s="139"/>
      <c r="AV171" s="139"/>
      <c r="AW171" s="139"/>
      <c r="AX171" s="139"/>
      <c r="AY171" s="236"/>
      <c r="BA171" s="209">
        <f t="shared" si="108"/>
        <v>233.86937149543118</v>
      </c>
      <c r="BB171" s="180">
        <f t="shared" si="109"/>
        <v>268.2045440521407</v>
      </c>
      <c r="BC171" s="180">
        <f t="shared" si="110"/>
        <v>143.33056611477855</v>
      </c>
      <c r="BD171" s="180">
        <f t="shared" si="111"/>
        <v>31.951110441970251</v>
      </c>
      <c r="BE171" s="180">
        <f t="shared" si="112"/>
        <v>520.50465296195512</v>
      </c>
      <c r="BF171" s="180">
        <f t="shared" si="113"/>
        <v>0</v>
      </c>
      <c r="BG171" s="180">
        <f t="shared" si="114"/>
        <v>0</v>
      </c>
      <c r="BH171" s="180">
        <f t="shared" si="115"/>
        <v>4231.9900616199147</v>
      </c>
      <c r="BI171" s="180">
        <f t="shared" si="116"/>
        <v>2643.4269534954492</v>
      </c>
      <c r="BJ171" s="180">
        <f t="shared" si="117"/>
        <v>0</v>
      </c>
      <c r="BK171" s="180">
        <f t="shared" si="118"/>
        <v>78.156061102414967</v>
      </c>
      <c r="BL171" s="180">
        <f t="shared" si="119"/>
        <v>114.23948789522071</v>
      </c>
      <c r="BM171" s="180">
        <f t="shared" si="120"/>
        <v>26.781481908199076</v>
      </c>
      <c r="BN171" s="180">
        <f t="shared" si="121"/>
        <v>79.27958730047952</v>
      </c>
      <c r="BO171" s="180">
        <f t="shared" si="122"/>
        <v>488.38838935424258</v>
      </c>
      <c r="BP171" s="180">
        <f t="shared" si="123"/>
        <v>134.71963286893646</v>
      </c>
      <c r="BQ171" s="180">
        <f t="shared" si="124"/>
        <v>0</v>
      </c>
      <c r="BR171" s="180">
        <f t="shared" si="125"/>
        <v>0</v>
      </c>
      <c r="BS171" s="180">
        <f t="shared" si="126"/>
        <v>0</v>
      </c>
      <c r="BT171" s="180">
        <f t="shared" si="127"/>
        <v>0</v>
      </c>
      <c r="BV171" s="214">
        <f t="shared" si="150"/>
        <v>42716</v>
      </c>
      <c r="BW171" s="175" t="str">
        <f t="shared" si="151"/>
        <v>Dec</v>
      </c>
      <c r="BX171" s="175">
        <f t="shared" si="152"/>
        <v>2016</v>
      </c>
      <c r="BY171" s="176">
        <f t="shared" si="128"/>
        <v>233.86937149543118</v>
      </c>
      <c r="BZ171" s="176">
        <f t="shared" si="129"/>
        <v>268.20454405214065</v>
      </c>
      <c r="CA171" s="176">
        <f t="shared" si="130"/>
        <v>143.33056611477849</v>
      </c>
      <c r="CB171" s="176">
        <f t="shared" si="131"/>
        <v>31.951110441970247</v>
      </c>
      <c r="CC171" s="176">
        <f t="shared" si="132"/>
        <v>520.50465296195523</v>
      </c>
      <c r="CD171" s="176">
        <f t="shared" si="133"/>
        <v>0</v>
      </c>
      <c r="CE171" s="176">
        <f t="shared" si="134"/>
        <v>0</v>
      </c>
      <c r="CF171" s="176">
        <f t="shared" si="135"/>
        <v>4231.9900616199147</v>
      </c>
      <c r="CG171" s="176">
        <f t="shared" si="136"/>
        <v>2643.4269534954492</v>
      </c>
      <c r="CH171" s="176">
        <f t="shared" si="137"/>
        <v>0</v>
      </c>
      <c r="CI171" s="176">
        <f t="shared" si="138"/>
        <v>78.156061102414981</v>
      </c>
      <c r="CJ171" s="176">
        <f t="shared" si="139"/>
        <v>114.23948789522068</v>
      </c>
      <c r="CK171" s="176">
        <f t="shared" si="140"/>
        <v>26.781481908199083</v>
      </c>
      <c r="CL171" s="176">
        <f t="shared" si="141"/>
        <v>79.27958730047952</v>
      </c>
      <c r="CM171" s="176">
        <f t="shared" si="142"/>
        <v>488.38838935424258</v>
      </c>
      <c r="CN171" s="176">
        <f t="shared" si="143"/>
        <v>134.71963286893646</v>
      </c>
      <c r="CO171" s="176">
        <f t="shared" si="144"/>
        <v>0</v>
      </c>
      <c r="CP171" s="176">
        <f t="shared" si="145"/>
        <v>0</v>
      </c>
      <c r="CQ171" s="176">
        <f t="shared" si="146"/>
        <v>0</v>
      </c>
      <c r="CR171" s="215">
        <f t="shared" si="147"/>
        <v>0</v>
      </c>
    </row>
    <row r="172" spans="2:96" outlineLevel="1" x14ac:dyDescent="0.25">
      <c r="B172" s="197">
        <f t="shared" si="148"/>
        <v>42717</v>
      </c>
      <c r="C172" s="108">
        <f t="shared" si="104"/>
        <v>2016</v>
      </c>
      <c r="D172" s="109" t="str">
        <f t="shared" si="105"/>
        <v>Dec</v>
      </c>
      <c r="E172" s="109">
        <f t="shared" si="106"/>
        <v>2</v>
      </c>
      <c r="F172" s="109">
        <f t="shared" si="149"/>
        <v>51</v>
      </c>
      <c r="G172" s="110">
        <f t="shared" si="153"/>
        <v>42717</v>
      </c>
      <c r="H172" s="109" t="str">
        <f t="shared" si="107"/>
        <v>Tue</v>
      </c>
      <c r="I172" s="139">
        <f>IFERROR(IF($I$69="DOW",IF($E172=5,(((SUMPRODUCT(($H$72:$H$95=$D172)*($G$72:$G$95=$C172)*(I$72:I$95))*(SUMPRODUCT(($H$15:$H$21=$H172)*(I$15:I$21)))))),(((SUMPRODUCT(($H$72:$H$95=$D172)*($G$72:$G$95=$C172)*(I$72:I$95)))-(SUMIFS(I$99:I$426,$C$99:$C$426,$C172,$D$99:$D$426,$D172,$E$99:$E$426,5)))*SUMPRODUCT(($H$9:$H$12=$E172)*(I$9:I$12)))*SUMPRODUCT(($H$24:$H$30=$H172)*(I$24:I$30))),VLOOKUP($E172&amp;$H172,$H$33:I$67,I$70,0)/SUM(I$33:I$60,IF(DAY(EOMONTH($G172,0))&lt;29,0,VLOOKUP(5&amp;TEXT(DATE(YEAR($G172),MONTH($G172),29),"ddd"),$H$33:I$67,I$70,0)),IF(DAY(EOMONTH($G172,0))&lt;30,0,VLOOKUP(5&amp;TEXT(DATE(YEAR($G172),MONTH($G172),30),"ddd"),$H$33:I$67,I$70,0)),IF(DAY(EOMONTH($G172,0))&lt;31,0,VLOOKUP(5&amp;TEXT(DATE(YEAR($G172),MONTH($G172),31),"ddd"),$H$33:I$67,I$70,0)))*SUMPRODUCT(($H$72:$H$95=$D172)*($G$72:$G$95=$C172)*(I$72:I$95))),"")</f>
        <v>206.54690619318629</v>
      </c>
      <c r="J172" s="139">
        <f>IFERROR(IF($I$69="DOW",IF($E172=5,(((SUMPRODUCT(($H$72:$H$95=$D172)*($G$72:$G$95=$C172)*(J$72:J$95))*(SUMPRODUCT(($H$15:$H$21=$H172)*(J$15:J$21)))))),(((SUMPRODUCT(($H$72:$H$95=$D172)*($G$72:$G$95=$C172)*(J$72:J$95)))-(SUMIFS(J$99:J$426,$C$99:$C$426,$C172,$D$99:$D$426,$D172,$E$99:$E$426,5)))*SUMPRODUCT(($H$9:$H$12=$E172)*(J$9:J$12)))*SUMPRODUCT(($H$24:$H$30=$H172)*(J$24:J$30))),VLOOKUP($E172&amp;$H172,$H$33:J$67,J$70,0)/SUM(J$33:J$60,IF(DAY(EOMONTH($G172,0))&lt;29,0,VLOOKUP(5&amp;TEXT(DATE(YEAR($G172),MONTH($G172),29),"ddd"),$H$33:J$67,J$70,0)),IF(DAY(EOMONTH($G172,0))&lt;30,0,VLOOKUP(5&amp;TEXT(DATE(YEAR($G172),MONTH($G172),30),"ddd"),$H$33:J$67,J$70,0)),IF(DAY(EOMONTH($G172,0))&lt;31,0,VLOOKUP(5&amp;TEXT(DATE(YEAR($G172),MONTH($G172),31),"ddd"),$H$33:J$67,J$70,0)))*SUMPRODUCT(($H$72:$H$95=$D172)*($G$72:$G$95=$C172)*(J$72:J$95))),"")</f>
        <v>283.21983306811916</v>
      </c>
      <c r="K172" s="139">
        <f>IFERROR(IF($I$69="DOW",IF($E172=5,(((SUMPRODUCT(($H$72:$H$95=$D172)*($G$72:$G$95=$C172)*(K$72:K$95))*(SUMPRODUCT(($H$15:$H$21=$H172)*(K$15:K$21)))))),(((SUMPRODUCT(($H$72:$H$95=$D172)*($G$72:$G$95=$C172)*(K$72:K$95)))-(SUMIFS(K$99:K$426,$C$99:$C$426,$C172,$D$99:$D$426,$D172,$E$99:$E$426,5)))*SUMPRODUCT(($H$9:$H$12=$E172)*(K$9:K$12)))*SUMPRODUCT(($H$24:$H$30=$H172)*(K$24:K$30))),VLOOKUP($E172&amp;$H172,$H$33:K$67,K$70,0)/SUM(K$33:K$60,IF(DAY(EOMONTH($G172,0))&lt;29,0,VLOOKUP(5&amp;TEXT(DATE(YEAR($G172),MONTH($G172),29),"ddd"),$H$33:K$67,K$70,0)),IF(DAY(EOMONTH($G172,0))&lt;30,0,VLOOKUP(5&amp;TEXT(DATE(YEAR($G172),MONTH($G172),30),"ddd"),$H$33:K$67,K$70,0)),IF(DAY(EOMONTH($G172,0))&lt;31,0,VLOOKUP(5&amp;TEXT(DATE(YEAR($G172),MONTH($G172),31),"ddd"),$H$33:K$67,K$70,0)))*SUMPRODUCT(($H$72:$H$95=$D172)*($G$72:$G$95=$C172)*(K$72:K$95))),"")</f>
        <v>149.72783613866443</v>
      </c>
      <c r="L172" s="139">
        <f>IFERROR(IF($I$69="DOW",IF($E172=5,(((SUMPRODUCT(($H$72:$H$95=$D172)*($G$72:$G$95=$C172)*(L$72:L$95))*(SUMPRODUCT(($H$15:$H$21=$H172)*(L$15:L$21)))))),(((SUMPRODUCT(($H$72:$H$95=$D172)*($G$72:$G$95=$C172)*(L$72:L$95)))-(SUMIFS(L$99:L$426,$C$99:$C$426,$C172,$D$99:$D$426,$D172,$E$99:$E$426,5)))*SUMPRODUCT(($H$9:$H$12=$E172)*(L$9:L$12)))*SUMPRODUCT(($H$24:$H$30=$H172)*(L$24:L$30))),VLOOKUP($E172&amp;$H172,$H$33:L$67,L$70,0)/SUM(L$33:L$60,IF(DAY(EOMONTH($G172,0))&lt;29,0,VLOOKUP(5&amp;TEXT(DATE(YEAR($G172),MONTH($G172),29),"ddd"),$H$33:L$67,L$70,0)),IF(DAY(EOMONTH($G172,0))&lt;30,0,VLOOKUP(5&amp;TEXT(DATE(YEAR($G172),MONTH($G172),30),"ddd"),$H$33:L$67,L$70,0)),IF(DAY(EOMONTH($G172,0))&lt;31,0,VLOOKUP(5&amp;TEXT(DATE(YEAR($G172),MONTH($G172),31),"ddd"),$H$33:L$67,L$70,0)))*SUMPRODUCT(($H$72:$H$95=$D172)*($G$72:$G$95=$C172)*(L$72:L$95))),"")</f>
        <v>26.957099587570124</v>
      </c>
      <c r="M172" s="139">
        <f>IFERROR(IF($I$69="DOW",IF($E172=5,(((SUMPRODUCT(($H$72:$H$95=$D172)*($G$72:$G$95=$C172)*(M$72:M$95))*(SUMPRODUCT(($H$15:$H$21=$H172)*(M$15:M$21)))))),(((SUMPRODUCT(($H$72:$H$95=$D172)*($G$72:$G$95=$C172)*(M$72:M$95)))-(SUMIFS(M$99:M$426,$C$99:$C$426,$C172,$D$99:$D$426,$D172,$E$99:$E$426,5)))*SUMPRODUCT(($H$9:$H$12=$E172)*(M$9:M$12)))*SUMPRODUCT(($H$24:$H$30=$H172)*(M$24:M$30))),VLOOKUP($E172&amp;$H172,$H$33:M$67,M$70,0)/SUM(M$33:M$60,IF(DAY(EOMONTH($G172,0))&lt;29,0,VLOOKUP(5&amp;TEXT(DATE(YEAR($G172),MONTH($G172),29),"ddd"),$H$33:M$67,M$70,0)),IF(DAY(EOMONTH($G172,0))&lt;30,0,VLOOKUP(5&amp;TEXT(DATE(YEAR($G172),MONTH($G172),30),"ddd"),$H$33:M$67,M$70,0)),IF(DAY(EOMONTH($G172,0))&lt;31,0,VLOOKUP(5&amp;TEXT(DATE(YEAR($G172),MONTH($G172),31),"ddd"),$H$33:M$67,M$70,0)))*SUMPRODUCT(($H$72:$H$95=$D172)*($G$72:$G$95=$C172)*(M$72:M$95))),"")</f>
        <v>505.95219684832296</v>
      </c>
      <c r="N172" s="139">
        <f>IFERROR(IF($I$69="DOW",IF($E172=5,(((SUMPRODUCT(($H$72:$H$95=$D172)*($G$72:$G$95=$C172)*(N$72:N$95))*(SUMPRODUCT(($H$15:$H$21=$H172)*(N$15:N$21)))))),(((SUMPRODUCT(($H$72:$H$95=$D172)*($G$72:$G$95=$C172)*(N$72:N$95)))-(SUMIFS(N$99:N$426,$C$99:$C$426,$C172,$D$99:$D$426,$D172,$E$99:$E$426,5)))*SUMPRODUCT(($H$9:$H$12=$E172)*(N$9:N$12)))*SUMPRODUCT(($H$24:$H$30=$H172)*(N$24:N$30))),VLOOKUP($E172&amp;$H172,$H$33:N$67,N$70,0)/SUM(N$33:N$60,IF(DAY(EOMONTH($G172,0))&lt;29,0,VLOOKUP(5&amp;TEXT(DATE(YEAR($G172),MONTH($G172),29),"ddd"),$H$33:N$67,N$70,0)),IF(DAY(EOMONTH($G172,0))&lt;30,0,VLOOKUP(5&amp;TEXT(DATE(YEAR($G172),MONTH($G172),30),"ddd"),$H$33:N$67,N$70,0)),IF(DAY(EOMONTH($G172,0))&lt;31,0,VLOOKUP(5&amp;TEXT(DATE(YEAR($G172),MONTH($G172),31),"ddd"),$H$33:N$67,N$70,0)))*SUMPRODUCT(($H$72:$H$95=$D172)*($G$72:$G$95=$C172)*(N$72:N$95))),"")</f>
        <v>0</v>
      </c>
      <c r="O172" s="139">
        <f>IFERROR(IF($I$69="DOW",IF($E172=5,(((SUMPRODUCT(($H$72:$H$95=$D172)*($G$72:$G$95=$C172)*(O$72:O$95))*(SUMPRODUCT(($H$15:$H$21=$H172)*(O$15:O$21)))))),(((SUMPRODUCT(($H$72:$H$95=$D172)*($G$72:$G$95=$C172)*(O$72:O$95)))-(SUMIFS(O$99:O$426,$C$99:$C$426,$C172,$D$99:$D$426,$D172,$E$99:$E$426,5)))*SUMPRODUCT(($H$9:$H$12=$E172)*(O$9:O$12)))*SUMPRODUCT(($H$24:$H$30=$H172)*(O$24:O$30))),VLOOKUP($E172&amp;$H172,$H$33:O$67,O$70,0)/SUM(O$33:O$60,IF(DAY(EOMONTH($G172,0))&lt;29,0,VLOOKUP(5&amp;TEXT(DATE(YEAR($G172),MONTH($G172),29),"ddd"),$H$33:O$67,O$70,0)),IF(DAY(EOMONTH($G172,0))&lt;30,0,VLOOKUP(5&amp;TEXT(DATE(YEAR($G172),MONTH($G172),30),"ddd"),$H$33:O$67,O$70,0)),IF(DAY(EOMONTH($G172,0))&lt;31,0,VLOOKUP(5&amp;TEXT(DATE(YEAR($G172),MONTH($G172),31),"ddd"),$H$33:O$67,O$70,0)))*SUMPRODUCT(($H$72:$H$95=$D172)*($G$72:$G$95=$C172)*(O$72:O$95))),"")</f>
        <v>0</v>
      </c>
      <c r="P172" s="139">
        <f>IFERROR(IF($I$69="DOW",IF($E172=5,(((SUMPRODUCT(($H$72:$H$95=$D172)*($G$72:$G$95=$C172)*(P$72:P$95))*(SUMPRODUCT(($H$15:$H$21=$H172)*(P$15:P$21)))))),(((SUMPRODUCT(($H$72:$H$95=$D172)*($G$72:$G$95=$C172)*(P$72:P$95)))-(SUMIFS(P$99:P$426,$C$99:$C$426,$C172,$D$99:$D$426,$D172,$E$99:$E$426,5)))*SUMPRODUCT(($H$9:$H$12=$E172)*(P$9:P$12)))*SUMPRODUCT(($H$24:$H$30=$H172)*(P$24:P$30))),VLOOKUP($E172&amp;$H172,$H$33:P$67,P$70,0)/SUM(P$33:P$60,IF(DAY(EOMONTH($G172,0))&lt;29,0,VLOOKUP(5&amp;TEXT(DATE(YEAR($G172),MONTH($G172),29),"ddd"),$H$33:P$67,P$70,0)),IF(DAY(EOMONTH($G172,0))&lt;30,0,VLOOKUP(5&amp;TEXT(DATE(YEAR($G172),MONTH($G172),30),"ddd"),$H$33:P$67,P$70,0)),IF(DAY(EOMONTH($G172,0))&lt;31,0,VLOOKUP(5&amp;TEXT(DATE(YEAR($G172),MONTH($G172),31),"ddd"),$H$33:P$67,P$70,0)))*SUMPRODUCT(($H$72:$H$95=$D172)*($G$72:$G$95=$C172)*(P$72:P$95))),"")</f>
        <v>3594.3334252968989</v>
      </c>
      <c r="Q172" s="139">
        <f>IFERROR(IF($I$69="DOW",IF($E172=5,(((SUMPRODUCT(($H$72:$H$95=$D172)*($G$72:$G$95=$C172)*(Q$72:Q$95))*(SUMPRODUCT(($H$15:$H$21=$H172)*(Q$15:Q$21)))))),(((SUMPRODUCT(($H$72:$H$95=$D172)*($G$72:$G$95=$C172)*(Q$72:Q$95)))-(SUMIFS(Q$99:Q$426,$C$99:$C$426,$C172,$D$99:$D$426,$D172,$E$99:$E$426,5)))*SUMPRODUCT(($H$9:$H$12=$E172)*(Q$9:Q$12)))*SUMPRODUCT(($H$24:$H$30=$H172)*(Q$24:Q$30))),VLOOKUP($E172&amp;$H172,$H$33:Q$67,Q$70,0)/SUM(Q$33:Q$60,IF(DAY(EOMONTH($G172,0))&lt;29,0,VLOOKUP(5&amp;TEXT(DATE(YEAR($G172),MONTH($G172),29),"ddd"),$H$33:Q$67,Q$70,0)),IF(DAY(EOMONTH($G172,0))&lt;30,0,VLOOKUP(5&amp;TEXT(DATE(YEAR($G172),MONTH($G172),30),"ddd"),$H$33:Q$67,Q$70,0)),IF(DAY(EOMONTH($G172,0))&lt;31,0,VLOOKUP(5&amp;TEXT(DATE(YEAR($G172),MONTH($G172),31),"ddd"),$H$33:Q$67,Q$70,0)))*SUMPRODUCT(($H$72:$H$95=$D172)*($G$72:$G$95=$C172)*(Q$72:Q$95))),"")</f>
        <v>2515.551085197766</v>
      </c>
      <c r="R172" s="139">
        <f>IFERROR(IF($I$69="DOW",IF($E172=5,(((SUMPRODUCT(($H$72:$H$95=$D172)*($G$72:$G$95=$C172)*(R$72:R$95))*(SUMPRODUCT(($H$15:$H$21=$H172)*(R$15:R$21)))))),(((SUMPRODUCT(($H$72:$H$95=$D172)*($G$72:$G$95=$C172)*(R$72:R$95)))-(SUMIFS(R$99:R$426,$C$99:$C$426,$C172,$D$99:$D$426,$D172,$E$99:$E$426,5)))*SUMPRODUCT(($H$9:$H$12=$E172)*(R$9:R$12)))*SUMPRODUCT(($H$24:$H$30=$H172)*(R$24:R$30))),VLOOKUP($E172&amp;$H172,$H$33:R$67,R$70,0)/SUM(R$33:R$60,IF(DAY(EOMONTH($G172,0))&lt;29,0,VLOOKUP(5&amp;TEXT(DATE(YEAR($G172),MONTH($G172),29),"ddd"),$H$33:R$67,R$70,0)),IF(DAY(EOMONTH($G172,0))&lt;30,0,VLOOKUP(5&amp;TEXT(DATE(YEAR($G172),MONTH($G172),30),"ddd"),$H$33:R$67,R$70,0)),IF(DAY(EOMONTH($G172,0))&lt;31,0,VLOOKUP(5&amp;TEXT(DATE(YEAR($G172),MONTH($G172),31),"ddd"),$H$33:R$67,R$70,0)))*SUMPRODUCT(($H$72:$H$95=$D172)*($G$72:$G$95=$C172)*(R$72:R$95))),"")</f>
        <v>0</v>
      </c>
      <c r="S172" s="139">
        <f>IFERROR(IF($I$69="DOW",IF($E172=5,(((SUMPRODUCT(($H$72:$H$95=$D172)*($G$72:$G$95=$C172)*(S$72:S$95))*(SUMPRODUCT(($H$15:$H$21=$H172)*(S$15:S$21)))))),(((SUMPRODUCT(($H$72:$H$95=$D172)*($G$72:$G$95=$C172)*(S$72:S$95)))-(SUMIFS(S$99:S$426,$C$99:$C$426,$C172,$D$99:$D$426,$D172,$E$99:$E$426,5)))*SUMPRODUCT(($H$9:$H$12=$E172)*(S$9:S$12)))*SUMPRODUCT(($H$24:$H$30=$H172)*(S$24:S$30))),VLOOKUP($E172&amp;$H172,$H$33:S$67,S$70,0)/SUM(S$33:S$60,IF(DAY(EOMONTH($G172,0))&lt;29,0,VLOOKUP(5&amp;TEXT(DATE(YEAR($G172),MONTH($G172),29),"ddd"),$H$33:S$67,S$70,0)),IF(DAY(EOMONTH($G172,0))&lt;30,0,VLOOKUP(5&amp;TEXT(DATE(YEAR($G172),MONTH($G172),30),"ddd"),$H$33:S$67,S$70,0)),IF(DAY(EOMONTH($G172,0))&lt;31,0,VLOOKUP(5&amp;TEXT(DATE(YEAR($G172),MONTH($G172),31),"ddd"),$H$33:S$67,S$70,0)))*SUMPRODUCT(($H$72:$H$95=$D172)*($G$72:$G$95=$C172)*(S$72:S$95))),"")</f>
        <v>76.031517028995097</v>
      </c>
      <c r="T172" s="139">
        <f>IFERROR(IF($I$69="DOW",IF($E172=5,(((SUMPRODUCT(($H$72:$H$95=$D172)*($G$72:$G$95=$C172)*(T$72:T$95))*(SUMPRODUCT(($H$15:$H$21=$H172)*(T$15:T$21)))))),(((SUMPRODUCT(($H$72:$H$95=$D172)*($G$72:$G$95=$C172)*(T$72:T$95)))-(SUMIFS(T$99:T$426,$C$99:$C$426,$C172,$D$99:$D$426,$D172,$E$99:$E$426,5)))*SUMPRODUCT(($H$9:$H$12=$E172)*(T$9:T$12)))*SUMPRODUCT(($H$24:$H$30=$H172)*(T$24:T$30))),VLOOKUP($E172&amp;$H172,$H$33:T$67,T$70,0)/SUM(T$33:T$60,IF(DAY(EOMONTH($G172,0))&lt;29,0,VLOOKUP(5&amp;TEXT(DATE(YEAR($G172),MONTH($G172),29),"ddd"),$H$33:T$67,T$70,0)),IF(DAY(EOMONTH($G172,0))&lt;30,0,VLOOKUP(5&amp;TEXT(DATE(YEAR($G172),MONTH($G172),30),"ddd"),$H$33:T$67,T$70,0)),IF(DAY(EOMONTH($G172,0))&lt;31,0,VLOOKUP(5&amp;TEXT(DATE(YEAR($G172),MONTH($G172),31),"ddd"),$H$33:T$67,T$70,0)))*SUMPRODUCT(($H$72:$H$95=$D172)*($G$72:$G$95=$C172)*(T$72:T$95))),"")</f>
        <v>126.04786743874426</v>
      </c>
      <c r="U172" s="139">
        <f>IFERROR(IF($I$69="DOW",IF($E172=5,(((SUMPRODUCT(($H$72:$H$95=$D172)*($G$72:$G$95=$C172)*(U$72:U$95))*(SUMPRODUCT(($H$15:$H$21=$H172)*(U$15:U$21)))))),(((SUMPRODUCT(($H$72:$H$95=$D172)*($G$72:$G$95=$C172)*(U$72:U$95)))-(SUMIFS(U$99:U$426,$C$99:$C$426,$C172,$D$99:$D$426,$D172,$E$99:$E$426,5)))*SUMPRODUCT(($H$9:$H$12=$E172)*(U$9:U$12)))*SUMPRODUCT(($H$24:$H$30=$H172)*(U$24:U$30))),VLOOKUP($E172&amp;$H172,$H$33:U$67,U$70,0)/SUM(U$33:U$60,IF(DAY(EOMONTH($G172,0))&lt;29,0,VLOOKUP(5&amp;TEXT(DATE(YEAR($G172),MONTH($G172),29),"ddd"),$H$33:U$67,U$70,0)),IF(DAY(EOMONTH($G172,0))&lt;30,0,VLOOKUP(5&amp;TEXT(DATE(YEAR($G172),MONTH($G172),30),"ddd"),$H$33:U$67,U$70,0)),IF(DAY(EOMONTH($G172,0))&lt;31,0,VLOOKUP(5&amp;TEXT(DATE(YEAR($G172),MONTH($G172),31),"ddd"),$H$33:U$67,U$70,0)))*SUMPRODUCT(($H$72:$H$95=$D172)*($G$72:$G$95=$C172)*(U$72:U$95))),"")</f>
        <v>29.030102460378362</v>
      </c>
      <c r="V172" s="139">
        <f>IFERROR(IF($I$69="DOW",IF($E172=5,(((SUMPRODUCT(($H$72:$H$95=$D172)*($G$72:$G$95=$C172)*(V$72:V$95))*(SUMPRODUCT(($H$15:$H$21=$H172)*(V$15:V$21)))))),(((SUMPRODUCT(($H$72:$H$95=$D172)*($G$72:$G$95=$C172)*(V$72:V$95)))-(SUMIFS(V$99:V$426,$C$99:$C$426,$C172,$D$99:$D$426,$D172,$E$99:$E$426,5)))*SUMPRODUCT(($H$9:$H$12=$E172)*(V$9:V$12)))*SUMPRODUCT(($H$24:$H$30=$H172)*(V$24:V$30))),VLOOKUP($E172&amp;$H172,$H$33:V$67,V$70,0)/SUM(V$33:V$60,IF(DAY(EOMONTH($G172,0))&lt;29,0,VLOOKUP(5&amp;TEXT(DATE(YEAR($G172),MONTH($G172),29),"ddd"),$H$33:V$67,V$70,0)),IF(DAY(EOMONTH($G172,0))&lt;30,0,VLOOKUP(5&amp;TEXT(DATE(YEAR($G172),MONTH($G172),30),"ddd"),$H$33:V$67,V$70,0)),IF(DAY(EOMONTH($G172,0))&lt;31,0,VLOOKUP(5&amp;TEXT(DATE(YEAR($G172),MONTH($G172),31),"ddd"),$H$33:V$67,V$70,0)))*SUMPRODUCT(($H$72:$H$95=$D172)*($G$72:$G$95=$C172)*(V$72:V$95))),"")</f>
        <v>72.532711379471991</v>
      </c>
      <c r="W172" s="139">
        <f>IFERROR(IF($I$69="DOW",IF($E172=5,(((SUMPRODUCT(($H$72:$H$95=$D172)*($G$72:$G$95=$C172)*(W$72:W$95))*(SUMPRODUCT(($H$15:$H$21=$H172)*(W$15:W$21)))))),(((SUMPRODUCT(($H$72:$H$95=$D172)*($G$72:$G$95=$C172)*(W$72:W$95)))-(SUMIFS(W$99:W$426,$C$99:$C$426,$C172,$D$99:$D$426,$D172,$E$99:$E$426,5)))*SUMPRODUCT(($H$9:$H$12=$E172)*(W$9:W$12)))*SUMPRODUCT(($H$24:$H$30=$H172)*(W$24:W$30))),VLOOKUP($E172&amp;$H172,$H$33:W$67,W$70,0)/SUM(W$33:W$60,IF(DAY(EOMONTH($G172,0))&lt;29,0,VLOOKUP(5&amp;TEXT(DATE(YEAR($G172),MONTH($G172),29),"ddd"),$H$33:W$67,W$70,0)),IF(DAY(EOMONTH($G172,0))&lt;30,0,VLOOKUP(5&amp;TEXT(DATE(YEAR($G172),MONTH($G172),30),"ddd"),$H$33:W$67,W$70,0)),IF(DAY(EOMONTH($G172,0))&lt;31,0,VLOOKUP(5&amp;TEXT(DATE(YEAR($G172),MONTH($G172),31),"ddd"),$H$33:W$67,W$70,0)))*SUMPRODUCT(($H$72:$H$95=$D172)*($G$72:$G$95=$C172)*(W$72:W$95))),"")</f>
        <v>543.52225096102086</v>
      </c>
      <c r="X172" s="139">
        <f>IFERROR(IF($I$69="DOW",IF($E172=5,(((SUMPRODUCT(($H$72:$H$95=$D172)*($G$72:$G$95=$C172)*(X$72:X$95))*(SUMPRODUCT(($H$15:$H$21=$H172)*(X$15:X$21)))))),(((SUMPRODUCT(($H$72:$H$95=$D172)*($G$72:$G$95=$C172)*(X$72:X$95)))-(SUMIFS(X$99:X$426,$C$99:$C$426,$C172,$D$99:$D$426,$D172,$E$99:$E$426,5)))*SUMPRODUCT(($H$9:$H$12=$E172)*(X$9:X$12)))*SUMPRODUCT(($H$24:$H$30=$H172)*(X$24:X$30))),VLOOKUP($E172&amp;$H172,$H$33:X$67,X$70,0)/SUM(X$33:X$60,IF(DAY(EOMONTH($G172,0))&lt;29,0,VLOOKUP(5&amp;TEXT(DATE(YEAR($G172),MONTH($G172),29),"ddd"),$H$33:X$67,X$70,0)),IF(DAY(EOMONTH($G172,0))&lt;30,0,VLOOKUP(5&amp;TEXT(DATE(YEAR($G172),MONTH($G172),30),"ddd"),$H$33:X$67,X$70,0)),IF(DAY(EOMONTH($G172,0))&lt;31,0,VLOOKUP(5&amp;TEXT(DATE(YEAR($G172),MONTH($G172),31),"ddd"),$H$33:X$67,X$70,0)))*SUMPRODUCT(($H$72:$H$95=$D172)*($G$72:$G$95=$C172)*(X$72:X$95))),"")</f>
        <v>120.1234650183054</v>
      </c>
      <c r="Y172" s="139" t="str">
        <f>IFERROR(IF($I$69="DOW",IF($E172=5,(((SUMPRODUCT(($H$72:$H$95=$D172)*($G$72:$G$95=$C172)*(Y$72:Y$95))*(SUMPRODUCT(($H$15:$H$21=$H172)*(Y$15:Y$21)))))),(((SUMPRODUCT(($H$72:$H$95=$D172)*($G$72:$G$95=$C172)*(Y$72:Y$95)))-(SUMIFS(Y$99:Y$426,$C$99:$C$426,$C172,$D$99:$D$426,$D172,$E$99:$E$426,5)))*SUMPRODUCT(($H$9:$H$12=$E172)*(Y$9:Y$12)))*SUMPRODUCT(($H$24:$H$30=$H172)*(Y$24:Y$30))),VLOOKUP($E172&amp;$H172,$H$33:Y$67,Y$70,0)/SUM(Y$33:Y$60,IF(DAY(EOMONTH($G172,0))&lt;29,0,VLOOKUP(5&amp;TEXT(DATE(YEAR($G172),MONTH($G172),29),"ddd"),$H$33:Y$67,Y$70,0)),IF(DAY(EOMONTH($G172,0))&lt;30,0,VLOOKUP(5&amp;TEXT(DATE(YEAR($G172),MONTH($G172),30),"ddd"),$H$33:Y$67,Y$70,0)),IF(DAY(EOMONTH($G172,0))&lt;31,0,VLOOKUP(5&amp;TEXT(DATE(YEAR($G172),MONTH($G172),31),"ddd"),$H$33:Y$67,Y$70,0)))*SUMPRODUCT(($H$72:$H$95=$D172)*($G$72:$G$95=$C172)*(Y$72:Y$95))),"")</f>
        <v/>
      </c>
      <c r="Z172" s="139" t="str">
        <f>IFERROR(IF($I$69="DOW",IF($E172=5,(((SUMPRODUCT(($H$72:$H$95=$D172)*($G$72:$G$95=$C172)*(Z$72:Z$95))*(SUMPRODUCT(($H$15:$H$21=$H172)*(Z$15:Z$21)))))),(((SUMPRODUCT(($H$72:$H$95=$D172)*($G$72:$G$95=$C172)*(Z$72:Z$95)))-(SUMIFS(Z$99:Z$426,$C$99:$C$426,$C172,$D$99:$D$426,$D172,$E$99:$E$426,5)))*SUMPRODUCT(($H$9:$H$12=$E172)*(Z$9:Z$12)))*SUMPRODUCT(($H$24:$H$30=$H172)*(Z$24:Z$30))),VLOOKUP($E172&amp;$H172,$H$33:Z$67,Z$70,0)/SUM(Z$33:Z$60,IF(DAY(EOMONTH($G172,0))&lt;29,0,VLOOKUP(5&amp;TEXT(DATE(YEAR($G172),MONTH($G172),29),"ddd"),$H$33:Z$67,Z$70,0)),IF(DAY(EOMONTH($G172,0))&lt;30,0,VLOOKUP(5&amp;TEXT(DATE(YEAR($G172),MONTH($G172),30),"ddd"),$H$33:Z$67,Z$70,0)),IF(DAY(EOMONTH($G172,0))&lt;31,0,VLOOKUP(5&amp;TEXT(DATE(YEAR($G172),MONTH($G172),31),"ddd"),$H$33:Z$67,Z$70,0)))*SUMPRODUCT(($H$72:$H$95=$D172)*($G$72:$G$95=$C172)*(Z$72:Z$95))),"")</f>
        <v/>
      </c>
      <c r="AA172" s="139" t="str">
        <f>IFERROR(IF($I$69="DOW",IF($E172=5,(((SUMPRODUCT(($H$72:$H$95=$D172)*($G$72:$G$95=$C172)*(AA$72:AA$95))*(SUMPRODUCT(($H$15:$H$21=$H172)*(AA$15:AA$21)))))),(((SUMPRODUCT(($H$72:$H$95=$D172)*($G$72:$G$95=$C172)*(AA$72:AA$95)))-(SUMIFS(AA$99:AA$426,$C$99:$C$426,$C172,$D$99:$D$426,$D172,$E$99:$E$426,5)))*SUMPRODUCT(($H$9:$H$12=$E172)*(AA$9:AA$12)))*SUMPRODUCT(($H$24:$H$30=$H172)*(AA$24:AA$30))),VLOOKUP($E172&amp;$H172,$H$33:AA$67,AA$70,0)/SUM(AA$33:AA$60,IF(DAY(EOMONTH($G172,0))&lt;29,0,VLOOKUP(5&amp;TEXT(DATE(YEAR($G172),MONTH($G172),29),"ddd"),$H$33:AA$67,AA$70,0)),IF(DAY(EOMONTH($G172,0))&lt;30,0,VLOOKUP(5&amp;TEXT(DATE(YEAR($G172),MONTH($G172),30),"ddd"),$H$33:AA$67,AA$70,0)),IF(DAY(EOMONTH($G172,0))&lt;31,0,VLOOKUP(5&amp;TEXT(DATE(YEAR($G172),MONTH($G172),31),"ddd"),$H$33:AA$67,AA$70,0)))*SUMPRODUCT(($H$72:$H$95=$D172)*($G$72:$G$95=$C172)*(AA$72:AA$95))),"")</f>
        <v/>
      </c>
      <c r="AB172" s="139" t="str">
        <f>IFERROR(IF($I$69="DOW",IF($E172=5,(((SUMPRODUCT(($H$72:$H$95=$D172)*($G$72:$G$95=$C172)*(AB$72:AB$95))*(SUMPRODUCT(($H$15:$H$21=$H172)*(AB$15:AB$21)))))),(((SUMPRODUCT(($H$72:$H$95=$D172)*($G$72:$G$95=$C172)*(AB$72:AB$95)))-(SUMIFS(AB$99:AB$426,$C$99:$C$426,$C172,$D$99:$D$426,$D172,$E$99:$E$426,5)))*SUMPRODUCT(($H$9:$H$12=$E172)*(AB$9:AB$12)))*SUMPRODUCT(($H$24:$H$30=$H172)*(AB$24:AB$30))),VLOOKUP($E172&amp;$H172,$H$33:AB$67,AB$70,0)/SUM(AB$33:AB$60,IF(DAY(EOMONTH($G172,0))&lt;29,0,VLOOKUP(5&amp;TEXT(DATE(YEAR($G172),MONTH($G172),29),"ddd"),$H$33:AB$67,AB$70,0)),IF(DAY(EOMONTH($G172,0))&lt;30,0,VLOOKUP(5&amp;TEXT(DATE(YEAR($G172),MONTH($G172),30),"ddd"),$H$33:AB$67,AB$70,0)),IF(DAY(EOMONTH($G172,0))&lt;31,0,VLOOKUP(5&amp;TEXT(DATE(YEAR($G172),MONTH($G172),31),"ddd"),$H$33:AB$67,AB$70,0)))*SUMPRODUCT(($H$72:$H$95=$D172)*($G$72:$G$95=$C172)*(AB$72:AB$95))),"")</f>
        <v/>
      </c>
      <c r="AC172" s="236"/>
      <c r="AE172" s="205"/>
      <c r="AF172" s="139"/>
      <c r="AG172" s="139"/>
      <c r="AH172" s="139"/>
      <c r="AI172" s="139"/>
      <c r="AJ172" s="139"/>
      <c r="AK172" s="139"/>
      <c r="AL172" s="139"/>
      <c r="AM172" s="139"/>
      <c r="AN172" s="139"/>
      <c r="AO172" s="139"/>
      <c r="AP172" s="139"/>
      <c r="AQ172" s="139"/>
      <c r="AR172" s="139"/>
      <c r="AS172" s="139"/>
      <c r="AT172" s="139"/>
      <c r="AU172" s="139"/>
      <c r="AV172" s="139"/>
      <c r="AW172" s="139"/>
      <c r="AX172" s="139"/>
      <c r="AY172" s="236"/>
      <c r="BA172" s="209">
        <f t="shared" si="108"/>
        <v>206.54690619318629</v>
      </c>
      <c r="BB172" s="180">
        <f t="shared" si="109"/>
        <v>283.21983306811916</v>
      </c>
      <c r="BC172" s="180">
        <f t="shared" si="110"/>
        <v>149.72783613866443</v>
      </c>
      <c r="BD172" s="180">
        <f t="shared" si="111"/>
        <v>26.957099587570124</v>
      </c>
      <c r="BE172" s="180">
        <f t="shared" si="112"/>
        <v>505.95219684832296</v>
      </c>
      <c r="BF172" s="180">
        <f t="shared" si="113"/>
        <v>0</v>
      </c>
      <c r="BG172" s="180">
        <f t="shared" si="114"/>
        <v>0</v>
      </c>
      <c r="BH172" s="180">
        <f t="shared" si="115"/>
        <v>3594.3334252968989</v>
      </c>
      <c r="BI172" s="180">
        <f t="shared" si="116"/>
        <v>2515.551085197766</v>
      </c>
      <c r="BJ172" s="180">
        <f t="shared" si="117"/>
        <v>0</v>
      </c>
      <c r="BK172" s="180">
        <f t="shared" si="118"/>
        <v>76.031517028995097</v>
      </c>
      <c r="BL172" s="180">
        <f t="shared" si="119"/>
        <v>126.04786743874426</v>
      </c>
      <c r="BM172" s="180">
        <f t="shared" si="120"/>
        <v>29.030102460378362</v>
      </c>
      <c r="BN172" s="180">
        <f t="shared" si="121"/>
        <v>72.532711379471991</v>
      </c>
      <c r="BO172" s="180">
        <f t="shared" si="122"/>
        <v>543.52225096102086</v>
      </c>
      <c r="BP172" s="180">
        <f t="shared" si="123"/>
        <v>120.1234650183054</v>
      </c>
      <c r="BQ172" s="180">
        <f t="shared" si="124"/>
        <v>0</v>
      </c>
      <c r="BR172" s="180">
        <f t="shared" si="125"/>
        <v>0</v>
      </c>
      <c r="BS172" s="180">
        <f t="shared" si="126"/>
        <v>0</v>
      </c>
      <c r="BT172" s="180">
        <f t="shared" si="127"/>
        <v>0</v>
      </c>
      <c r="BV172" s="214">
        <f t="shared" si="150"/>
        <v>42717</v>
      </c>
      <c r="BW172" s="175" t="str">
        <f t="shared" si="151"/>
        <v>Dec</v>
      </c>
      <c r="BX172" s="175">
        <f t="shared" si="152"/>
        <v>2016</v>
      </c>
      <c r="BY172" s="176">
        <f t="shared" si="128"/>
        <v>206.54690619318629</v>
      </c>
      <c r="BZ172" s="176">
        <f t="shared" si="129"/>
        <v>283.2198330681191</v>
      </c>
      <c r="CA172" s="176">
        <f t="shared" si="130"/>
        <v>149.72783613866437</v>
      </c>
      <c r="CB172" s="176">
        <f t="shared" si="131"/>
        <v>26.957099587570124</v>
      </c>
      <c r="CC172" s="176">
        <f t="shared" si="132"/>
        <v>505.95219684832307</v>
      </c>
      <c r="CD172" s="176">
        <f t="shared" si="133"/>
        <v>0</v>
      </c>
      <c r="CE172" s="176">
        <f t="shared" si="134"/>
        <v>0</v>
      </c>
      <c r="CF172" s="176">
        <f t="shared" si="135"/>
        <v>3594.3334252968989</v>
      </c>
      <c r="CG172" s="176">
        <f t="shared" si="136"/>
        <v>2515.551085197766</v>
      </c>
      <c r="CH172" s="176">
        <f t="shared" si="137"/>
        <v>0</v>
      </c>
      <c r="CI172" s="176">
        <f t="shared" si="138"/>
        <v>76.031517028995125</v>
      </c>
      <c r="CJ172" s="176">
        <f t="shared" si="139"/>
        <v>126.04786743874426</v>
      </c>
      <c r="CK172" s="176">
        <f t="shared" si="140"/>
        <v>29.030102460378369</v>
      </c>
      <c r="CL172" s="176">
        <f t="shared" si="141"/>
        <v>72.532711379471991</v>
      </c>
      <c r="CM172" s="176">
        <f t="shared" si="142"/>
        <v>543.52225096102086</v>
      </c>
      <c r="CN172" s="176">
        <f t="shared" si="143"/>
        <v>120.1234650183054</v>
      </c>
      <c r="CO172" s="176">
        <f t="shared" si="144"/>
        <v>0</v>
      </c>
      <c r="CP172" s="176">
        <f t="shared" si="145"/>
        <v>0</v>
      </c>
      <c r="CQ172" s="176">
        <f t="shared" si="146"/>
        <v>0</v>
      </c>
      <c r="CR172" s="215">
        <f t="shared" si="147"/>
        <v>0</v>
      </c>
    </row>
    <row r="173" spans="2:96" outlineLevel="1" x14ac:dyDescent="0.25">
      <c r="B173" s="197">
        <f t="shared" si="148"/>
        <v>42718</v>
      </c>
      <c r="C173" s="108">
        <f t="shared" si="104"/>
        <v>2016</v>
      </c>
      <c r="D173" s="109" t="str">
        <f t="shared" si="105"/>
        <v>Dec</v>
      </c>
      <c r="E173" s="109">
        <f t="shared" si="106"/>
        <v>2</v>
      </c>
      <c r="F173" s="109">
        <f t="shared" si="149"/>
        <v>51</v>
      </c>
      <c r="G173" s="110">
        <f t="shared" si="153"/>
        <v>42718</v>
      </c>
      <c r="H173" s="109" t="str">
        <f t="shared" si="107"/>
        <v>Wed</v>
      </c>
      <c r="I173" s="139">
        <f>IFERROR(IF($I$69="DOW",IF($E173=5,(((SUMPRODUCT(($H$72:$H$95=$D173)*($G$72:$G$95=$C173)*(I$72:I$95))*(SUMPRODUCT(($H$15:$H$21=$H173)*(I$15:I$21)))))),(((SUMPRODUCT(($H$72:$H$95=$D173)*($G$72:$G$95=$C173)*(I$72:I$95)))-(SUMIFS(I$99:I$426,$C$99:$C$426,$C173,$D$99:$D$426,$D173,$E$99:$E$426,5)))*SUMPRODUCT(($H$9:$H$12=$E173)*(I$9:I$12)))*SUMPRODUCT(($H$24:$H$30=$H173)*(I$24:I$30))),VLOOKUP($E173&amp;$H173,$H$33:I$67,I$70,0)/SUM(I$33:I$60,IF(DAY(EOMONTH($G173,0))&lt;29,0,VLOOKUP(5&amp;TEXT(DATE(YEAR($G173),MONTH($G173),29),"ddd"),$H$33:I$67,I$70,0)),IF(DAY(EOMONTH($G173,0))&lt;30,0,VLOOKUP(5&amp;TEXT(DATE(YEAR($G173),MONTH($G173),30),"ddd"),$H$33:I$67,I$70,0)),IF(DAY(EOMONTH($G173,0))&lt;31,0,VLOOKUP(5&amp;TEXT(DATE(YEAR($G173),MONTH($G173),31),"ddd"),$H$33:I$67,I$70,0)))*SUMPRODUCT(($H$72:$H$95=$D173)*($G$72:$G$95=$C173)*(I$72:I$95))),"")</f>
        <v>234.50951666523227</v>
      </c>
      <c r="J173" s="139">
        <f>IFERROR(IF($I$69="DOW",IF($E173=5,(((SUMPRODUCT(($H$72:$H$95=$D173)*($G$72:$G$95=$C173)*(J$72:J$95))*(SUMPRODUCT(($H$15:$H$21=$H173)*(J$15:J$21)))))),(((SUMPRODUCT(($H$72:$H$95=$D173)*($G$72:$G$95=$C173)*(J$72:J$95)))-(SUMIFS(J$99:J$426,$C$99:$C$426,$C173,$D$99:$D$426,$D173,$E$99:$E$426,5)))*SUMPRODUCT(($H$9:$H$12=$E173)*(J$9:J$12)))*SUMPRODUCT(($H$24:$H$30=$H173)*(J$24:J$30))),VLOOKUP($E173&amp;$H173,$H$33:J$67,J$70,0)/SUM(J$33:J$60,IF(DAY(EOMONTH($G173,0))&lt;29,0,VLOOKUP(5&amp;TEXT(DATE(YEAR($G173),MONTH($G173),29),"ddd"),$H$33:J$67,J$70,0)),IF(DAY(EOMONTH($G173,0))&lt;30,0,VLOOKUP(5&amp;TEXT(DATE(YEAR($G173),MONTH($G173),30),"ddd"),$H$33:J$67,J$70,0)),IF(DAY(EOMONTH($G173,0))&lt;31,0,VLOOKUP(5&amp;TEXT(DATE(YEAR($G173),MONTH($G173),31),"ddd"),$H$33:J$67,J$70,0)))*SUMPRODUCT(($H$72:$H$95=$D173)*($G$72:$G$95=$C173)*(J$72:J$95))),"")</f>
        <v>271.22007219423256</v>
      </c>
      <c r="K173" s="139">
        <f>IFERROR(IF($I$69="DOW",IF($E173=5,(((SUMPRODUCT(($H$72:$H$95=$D173)*($G$72:$G$95=$C173)*(K$72:K$95))*(SUMPRODUCT(($H$15:$H$21=$H173)*(K$15:K$21)))))),(((SUMPRODUCT(($H$72:$H$95=$D173)*($G$72:$G$95=$C173)*(K$72:K$95)))-(SUMIFS(K$99:K$426,$C$99:$C$426,$C173,$D$99:$D$426,$D173,$E$99:$E$426,5)))*SUMPRODUCT(($H$9:$H$12=$E173)*(K$9:K$12)))*SUMPRODUCT(($H$24:$H$30=$H173)*(K$24:K$30))),VLOOKUP($E173&amp;$H173,$H$33:K$67,K$70,0)/SUM(K$33:K$60,IF(DAY(EOMONTH($G173,0))&lt;29,0,VLOOKUP(5&amp;TEXT(DATE(YEAR($G173),MONTH($G173),29),"ddd"),$H$33:K$67,K$70,0)),IF(DAY(EOMONTH($G173,0))&lt;30,0,VLOOKUP(5&amp;TEXT(DATE(YEAR($G173),MONTH($G173),30),"ddd"),$H$33:K$67,K$70,0)),IF(DAY(EOMONTH($G173,0))&lt;31,0,VLOOKUP(5&amp;TEXT(DATE(YEAR($G173),MONTH($G173),31),"ddd"),$H$33:K$67,K$70,0)))*SUMPRODUCT(($H$72:$H$95=$D173)*($G$72:$G$95=$C173)*(K$72:K$95))),"")</f>
        <v>137.54947576491844</v>
      </c>
      <c r="L173" s="139">
        <f>IFERROR(IF($I$69="DOW",IF($E173=5,(((SUMPRODUCT(($H$72:$H$95=$D173)*($G$72:$G$95=$C173)*(L$72:L$95))*(SUMPRODUCT(($H$15:$H$21=$H173)*(L$15:L$21)))))),(((SUMPRODUCT(($H$72:$H$95=$D173)*($G$72:$G$95=$C173)*(L$72:L$95)))-(SUMIFS(L$99:L$426,$C$99:$C$426,$C173,$D$99:$D$426,$D173,$E$99:$E$426,5)))*SUMPRODUCT(($H$9:$H$12=$E173)*(L$9:L$12)))*SUMPRODUCT(($H$24:$H$30=$H173)*(L$24:L$30))),VLOOKUP($E173&amp;$H173,$H$33:L$67,L$70,0)/SUM(L$33:L$60,IF(DAY(EOMONTH($G173,0))&lt;29,0,VLOOKUP(5&amp;TEXT(DATE(YEAR($G173),MONTH($G173),29),"ddd"),$H$33:L$67,L$70,0)),IF(DAY(EOMONTH($G173,0))&lt;30,0,VLOOKUP(5&amp;TEXT(DATE(YEAR($G173),MONTH($G173),30),"ddd"),$H$33:L$67,L$70,0)),IF(DAY(EOMONTH($G173,0))&lt;31,0,VLOOKUP(5&amp;TEXT(DATE(YEAR($G173),MONTH($G173),31),"ddd"),$H$33:L$67,L$70,0)))*SUMPRODUCT(($H$72:$H$95=$D173)*($G$72:$G$95=$C173)*(L$72:L$95))),"")</f>
        <v>29.737559953374227</v>
      </c>
      <c r="M173" s="139">
        <f>IFERROR(IF($I$69="DOW",IF($E173=5,(((SUMPRODUCT(($H$72:$H$95=$D173)*($G$72:$G$95=$C173)*(M$72:M$95))*(SUMPRODUCT(($H$15:$H$21=$H173)*(M$15:M$21)))))),(((SUMPRODUCT(($H$72:$H$95=$D173)*($G$72:$G$95=$C173)*(M$72:M$95)))-(SUMIFS(M$99:M$426,$C$99:$C$426,$C173,$D$99:$D$426,$D173,$E$99:$E$426,5)))*SUMPRODUCT(($H$9:$H$12=$E173)*(M$9:M$12)))*SUMPRODUCT(($H$24:$H$30=$H173)*(M$24:M$30))),VLOOKUP($E173&amp;$H173,$H$33:M$67,M$70,0)/SUM(M$33:M$60,IF(DAY(EOMONTH($G173,0))&lt;29,0,VLOOKUP(5&amp;TEXT(DATE(YEAR($G173),MONTH($G173),29),"ddd"),$H$33:M$67,M$70,0)),IF(DAY(EOMONTH($G173,0))&lt;30,0,VLOOKUP(5&amp;TEXT(DATE(YEAR($G173),MONTH($G173),30),"ddd"),$H$33:M$67,M$70,0)),IF(DAY(EOMONTH($G173,0))&lt;31,0,VLOOKUP(5&amp;TEXT(DATE(YEAR($G173),MONTH($G173),31),"ddd"),$H$33:M$67,M$70,0)))*SUMPRODUCT(($H$72:$H$95=$D173)*($G$72:$G$95=$C173)*(M$72:M$95))),"")</f>
        <v>477.68241737383352</v>
      </c>
      <c r="N173" s="139">
        <f>IFERROR(IF($I$69="DOW",IF($E173=5,(((SUMPRODUCT(($H$72:$H$95=$D173)*($G$72:$G$95=$C173)*(N$72:N$95))*(SUMPRODUCT(($H$15:$H$21=$H173)*(N$15:N$21)))))),(((SUMPRODUCT(($H$72:$H$95=$D173)*($G$72:$G$95=$C173)*(N$72:N$95)))-(SUMIFS(N$99:N$426,$C$99:$C$426,$C173,$D$99:$D$426,$D173,$E$99:$E$426,5)))*SUMPRODUCT(($H$9:$H$12=$E173)*(N$9:N$12)))*SUMPRODUCT(($H$24:$H$30=$H173)*(N$24:N$30))),VLOOKUP($E173&amp;$H173,$H$33:N$67,N$70,0)/SUM(N$33:N$60,IF(DAY(EOMONTH($G173,0))&lt;29,0,VLOOKUP(5&amp;TEXT(DATE(YEAR($G173),MONTH($G173),29),"ddd"),$H$33:N$67,N$70,0)),IF(DAY(EOMONTH($G173,0))&lt;30,0,VLOOKUP(5&amp;TEXT(DATE(YEAR($G173),MONTH($G173),30),"ddd"),$H$33:N$67,N$70,0)),IF(DAY(EOMONTH($G173,0))&lt;31,0,VLOOKUP(5&amp;TEXT(DATE(YEAR($G173),MONTH($G173),31),"ddd"),$H$33:N$67,N$70,0)))*SUMPRODUCT(($H$72:$H$95=$D173)*($G$72:$G$95=$C173)*(N$72:N$95))),"")</f>
        <v>0</v>
      </c>
      <c r="O173" s="139">
        <f>IFERROR(IF($I$69="DOW",IF($E173=5,(((SUMPRODUCT(($H$72:$H$95=$D173)*($G$72:$G$95=$C173)*(O$72:O$95))*(SUMPRODUCT(($H$15:$H$21=$H173)*(O$15:O$21)))))),(((SUMPRODUCT(($H$72:$H$95=$D173)*($G$72:$G$95=$C173)*(O$72:O$95)))-(SUMIFS(O$99:O$426,$C$99:$C$426,$C173,$D$99:$D$426,$D173,$E$99:$E$426,5)))*SUMPRODUCT(($H$9:$H$12=$E173)*(O$9:O$12)))*SUMPRODUCT(($H$24:$H$30=$H173)*(O$24:O$30))),VLOOKUP($E173&amp;$H173,$H$33:O$67,O$70,0)/SUM(O$33:O$60,IF(DAY(EOMONTH($G173,0))&lt;29,0,VLOOKUP(5&amp;TEXT(DATE(YEAR($G173),MONTH($G173),29),"ddd"),$H$33:O$67,O$70,0)),IF(DAY(EOMONTH($G173,0))&lt;30,0,VLOOKUP(5&amp;TEXT(DATE(YEAR($G173),MONTH($G173),30),"ddd"),$H$33:O$67,O$70,0)),IF(DAY(EOMONTH($G173,0))&lt;31,0,VLOOKUP(5&amp;TEXT(DATE(YEAR($G173),MONTH($G173),31),"ddd"),$H$33:O$67,O$70,0)))*SUMPRODUCT(($H$72:$H$95=$D173)*($G$72:$G$95=$C173)*(O$72:O$95))),"")</f>
        <v>0</v>
      </c>
      <c r="P173" s="139">
        <f>IFERROR(IF($I$69="DOW",IF($E173=5,(((SUMPRODUCT(($H$72:$H$95=$D173)*($G$72:$G$95=$C173)*(P$72:P$95))*(SUMPRODUCT(($H$15:$H$21=$H173)*(P$15:P$21)))))),(((SUMPRODUCT(($H$72:$H$95=$D173)*($G$72:$G$95=$C173)*(P$72:P$95)))-(SUMIFS(P$99:P$426,$C$99:$C$426,$C173,$D$99:$D$426,$D173,$E$99:$E$426,5)))*SUMPRODUCT(($H$9:$H$12=$E173)*(P$9:P$12)))*SUMPRODUCT(($H$24:$H$30=$H173)*(P$24:P$30))),VLOOKUP($E173&amp;$H173,$H$33:P$67,P$70,0)/SUM(P$33:P$60,IF(DAY(EOMONTH($G173,0))&lt;29,0,VLOOKUP(5&amp;TEXT(DATE(YEAR($G173),MONTH($G173),29),"ddd"),$H$33:P$67,P$70,0)),IF(DAY(EOMONTH($G173,0))&lt;30,0,VLOOKUP(5&amp;TEXT(DATE(YEAR($G173),MONTH($G173),30),"ddd"),$H$33:P$67,P$70,0)),IF(DAY(EOMONTH($G173,0))&lt;31,0,VLOOKUP(5&amp;TEXT(DATE(YEAR($G173),MONTH($G173),31),"ddd"),$H$33:P$67,P$70,0)))*SUMPRODUCT(($H$72:$H$95=$D173)*($G$72:$G$95=$C173)*(P$72:P$95))),"")</f>
        <v>3476.4065294204679</v>
      </c>
      <c r="Q173" s="139">
        <f>IFERROR(IF($I$69="DOW",IF($E173=5,(((SUMPRODUCT(($H$72:$H$95=$D173)*($G$72:$G$95=$C173)*(Q$72:Q$95))*(SUMPRODUCT(($H$15:$H$21=$H173)*(Q$15:Q$21)))))),(((SUMPRODUCT(($H$72:$H$95=$D173)*($G$72:$G$95=$C173)*(Q$72:Q$95)))-(SUMIFS(Q$99:Q$426,$C$99:$C$426,$C173,$D$99:$D$426,$D173,$E$99:$E$426,5)))*SUMPRODUCT(($H$9:$H$12=$E173)*(Q$9:Q$12)))*SUMPRODUCT(($H$24:$H$30=$H173)*(Q$24:Q$30))),VLOOKUP($E173&amp;$H173,$H$33:Q$67,Q$70,0)/SUM(Q$33:Q$60,IF(DAY(EOMONTH($G173,0))&lt;29,0,VLOOKUP(5&amp;TEXT(DATE(YEAR($G173),MONTH($G173),29),"ddd"),$H$33:Q$67,Q$70,0)),IF(DAY(EOMONTH($G173,0))&lt;30,0,VLOOKUP(5&amp;TEXT(DATE(YEAR($G173),MONTH($G173),30),"ddd"),$H$33:Q$67,Q$70,0)),IF(DAY(EOMONTH($G173,0))&lt;31,0,VLOOKUP(5&amp;TEXT(DATE(YEAR($G173),MONTH($G173),31),"ddd"),$H$33:Q$67,Q$70,0)))*SUMPRODUCT(($H$72:$H$95=$D173)*($G$72:$G$95=$C173)*(Q$72:Q$95))),"")</f>
        <v>2567.2182245173262</v>
      </c>
      <c r="R173" s="139">
        <f>IFERROR(IF($I$69="DOW",IF($E173=5,(((SUMPRODUCT(($H$72:$H$95=$D173)*($G$72:$G$95=$C173)*(R$72:R$95))*(SUMPRODUCT(($H$15:$H$21=$H173)*(R$15:R$21)))))),(((SUMPRODUCT(($H$72:$H$95=$D173)*($G$72:$G$95=$C173)*(R$72:R$95)))-(SUMIFS(R$99:R$426,$C$99:$C$426,$C173,$D$99:$D$426,$D173,$E$99:$E$426,5)))*SUMPRODUCT(($H$9:$H$12=$E173)*(R$9:R$12)))*SUMPRODUCT(($H$24:$H$30=$H173)*(R$24:R$30))),VLOOKUP($E173&amp;$H173,$H$33:R$67,R$70,0)/SUM(R$33:R$60,IF(DAY(EOMONTH($G173,0))&lt;29,0,VLOOKUP(5&amp;TEXT(DATE(YEAR($G173),MONTH($G173),29),"ddd"),$H$33:R$67,R$70,0)),IF(DAY(EOMONTH($G173,0))&lt;30,0,VLOOKUP(5&amp;TEXT(DATE(YEAR($G173),MONTH($G173),30),"ddd"),$H$33:R$67,R$70,0)),IF(DAY(EOMONTH($G173,0))&lt;31,0,VLOOKUP(5&amp;TEXT(DATE(YEAR($G173),MONTH($G173),31),"ddd"),$H$33:R$67,R$70,0)))*SUMPRODUCT(($H$72:$H$95=$D173)*($G$72:$G$95=$C173)*(R$72:R$95))),"")</f>
        <v>0</v>
      </c>
      <c r="S173" s="139">
        <f>IFERROR(IF($I$69="DOW",IF($E173=5,(((SUMPRODUCT(($H$72:$H$95=$D173)*($G$72:$G$95=$C173)*(S$72:S$95))*(SUMPRODUCT(($H$15:$H$21=$H173)*(S$15:S$21)))))),(((SUMPRODUCT(($H$72:$H$95=$D173)*($G$72:$G$95=$C173)*(S$72:S$95)))-(SUMIFS(S$99:S$426,$C$99:$C$426,$C173,$D$99:$D$426,$D173,$E$99:$E$426,5)))*SUMPRODUCT(($H$9:$H$12=$E173)*(S$9:S$12)))*SUMPRODUCT(($H$24:$H$30=$H173)*(S$24:S$30))),VLOOKUP($E173&amp;$H173,$H$33:S$67,S$70,0)/SUM(S$33:S$60,IF(DAY(EOMONTH($G173,0))&lt;29,0,VLOOKUP(5&amp;TEXT(DATE(YEAR($G173),MONTH($G173),29),"ddd"),$H$33:S$67,S$70,0)),IF(DAY(EOMONTH($G173,0))&lt;30,0,VLOOKUP(5&amp;TEXT(DATE(YEAR($G173),MONTH($G173),30),"ddd"),$H$33:S$67,S$70,0)),IF(DAY(EOMONTH($G173,0))&lt;31,0,VLOOKUP(5&amp;TEXT(DATE(YEAR($G173),MONTH($G173),31),"ddd"),$H$33:S$67,S$70,0)))*SUMPRODUCT(($H$72:$H$95=$D173)*($G$72:$G$95=$C173)*(S$72:S$95))),"")</f>
        <v>84.414969053491674</v>
      </c>
      <c r="T173" s="139">
        <f>IFERROR(IF($I$69="DOW",IF($E173=5,(((SUMPRODUCT(($H$72:$H$95=$D173)*($G$72:$G$95=$C173)*(T$72:T$95))*(SUMPRODUCT(($H$15:$H$21=$H173)*(T$15:T$21)))))),(((SUMPRODUCT(($H$72:$H$95=$D173)*($G$72:$G$95=$C173)*(T$72:T$95)))-(SUMIFS(T$99:T$426,$C$99:$C$426,$C173,$D$99:$D$426,$D173,$E$99:$E$426,5)))*SUMPRODUCT(($H$9:$H$12=$E173)*(T$9:T$12)))*SUMPRODUCT(($H$24:$H$30=$H173)*(T$24:T$30))),VLOOKUP($E173&amp;$H173,$H$33:T$67,T$70,0)/SUM(T$33:T$60,IF(DAY(EOMONTH($G173,0))&lt;29,0,VLOOKUP(5&amp;TEXT(DATE(YEAR($G173),MONTH($G173),29),"ddd"),$H$33:T$67,T$70,0)),IF(DAY(EOMONTH($G173,0))&lt;30,0,VLOOKUP(5&amp;TEXT(DATE(YEAR($G173),MONTH($G173),30),"ddd"),$H$33:T$67,T$70,0)),IF(DAY(EOMONTH($G173,0))&lt;31,0,VLOOKUP(5&amp;TEXT(DATE(YEAR($G173),MONTH($G173),31),"ddd"),$H$33:T$67,T$70,0)))*SUMPRODUCT(($H$72:$H$95=$D173)*($G$72:$G$95=$C173)*(T$72:T$95))),"")</f>
        <v>109.67434382626266</v>
      </c>
      <c r="U173" s="139">
        <f>IFERROR(IF($I$69="DOW",IF($E173=5,(((SUMPRODUCT(($H$72:$H$95=$D173)*($G$72:$G$95=$C173)*(U$72:U$95))*(SUMPRODUCT(($H$15:$H$21=$H173)*(U$15:U$21)))))),(((SUMPRODUCT(($H$72:$H$95=$D173)*($G$72:$G$95=$C173)*(U$72:U$95)))-(SUMIFS(U$99:U$426,$C$99:$C$426,$C173,$D$99:$D$426,$D173,$E$99:$E$426,5)))*SUMPRODUCT(($H$9:$H$12=$E173)*(U$9:U$12)))*SUMPRODUCT(($H$24:$H$30=$H173)*(U$24:U$30))),VLOOKUP($E173&amp;$H173,$H$33:U$67,U$70,0)/SUM(U$33:U$60,IF(DAY(EOMONTH($G173,0))&lt;29,0,VLOOKUP(5&amp;TEXT(DATE(YEAR($G173),MONTH($G173),29),"ddd"),$H$33:U$67,U$70,0)),IF(DAY(EOMONTH($G173,0))&lt;30,0,VLOOKUP(5&amp;TEXT(DATE(YEAR($G173),MONTH($G173),30),"ddd"),$H$33:U$67,U$70,0)),IF(DAY(EOMONTH($G173,0))&lt;31,0,VLOOKUP(5&amp;TEXT(DATE(YEAR($G173),MONTH($G173),31),"ddd"),$H$33:U$67,U$70,0)))*SUMPRODUCT(($H$72:$H$95=$D173)*($G$72:$G$95=$C173)*(U$72:U$95))),"")</f>
        <v>28.173567990869472</v>
      </c>
      <c r="V173" s="139">
        <f>IFERROR(IF($I$69="DOW",IF($E173=5,(((SUMPRODUCT(($H$72:$H$95=$D173)*($G$72:$G$95=$C173)*(V$72:V$95))*(SUMPRODUCT(($H$15:$H$21=$H173)*(V$15:V$21)))))),(((SUMPRODUCT(($H$72:$H$95=$D173)*($G$72:$G$95=$C173)*(V$72:V$95)))-(SUMIFS(V$99:V$426,$C$99:$C$426,$C173,$D$99:$D$426,$D173,$E$99:$E$426,5)))*SUMPRODUCT(($H$9:$H$12=$E173)*(V$9:V$12)))*SUMPRODUCT(($H$24:$H$30=$H173)*(V$24:V$30))),VLOOKUP($E173&amp;$H173,$H$33:V$67,V$70,0)/SUM(V$33:V$60,IF(DAY(EOMONTH($G173,0))&lt;29,0,VLOOKUP(5&amp;TEXT(DATE(YEAR($G173),MONTH($G173),29),"ddd"),$H$33:V$67,V$70,0)),IF(DAY(EOMONTH($G173,0))&lt;30,0,VLOOKUP(5&amp;TEXT(DATE(YEAR($G173),MONTH($G173),30),"ddd"),$H$33:V$67,V$70,0)),IF(DAY(EOMONTH($G173,0))&lt;31,0,VLOOKUP(5&amp;TEXT(DATE(YEAR($G173),MONTH($G173),31),"ddd"),$H$33:V$67,V$70,0)))*SUMPRODUCT(($H$72:$H$95=$D173)*($G$72:$G$95=$C173)*(V$72:V$95))),"")</f>
        <v>73.853031100773507</v>
      </c>
      <c r="W173" s="139">
        <f>IFERROR(IF($I$69="DOW",IF($E173=5,(((SUMPRODUCT(($H$72:$H$95=$D173)*($G$72:$G$95=$C173)*(W$72:W$95))*(SUMPRODUCT(($H$15:$H$21=$H173)*(W$15:W$21)))))),(((SUMPRODUCT(($H$72:$H$95=$D173)*($G$72:$G$95=$C173)*(W$72:W$95)))-(SUMIFS(W$99:W$426,$C$99:$C$426,$C173,$D$99:$D$426,$D173,$E$99:$E$426,5)))*SUMPRODUCT(($H$9:$H$12=$E173)*(W$9:W$12)))*SUMPRODUCT(($H$24:$H$30=$H173)*(W$24:W$30))),VLOOKUP($E173&amp;$H173,$H$33:W$67,W$70,0)/SUM(W$33:W$60,IF(DAY(EOMONTH($G173,0))&lt;29,0,VLOOKUP(5&amp;TEXT(DATE(YEAR($G173),MONTH($G173),29),"ddd"),$H$33:W$67,W$70,0)),IF(DAY(EOMONTH($G173,0))&lt;30,0,VLOOKUP(5&amp;TEXT(DATE(YEAR($G173),MONTH($G173),30),"ddd"),$H$33:W$67,W$70,0)),IF(DAY(EOMONTH($G173,0))&lt;31,0,VLOOKUP(5&amp;TEXT(DATE(YEAR($G173),MONTH($G173),31),"ddd"),$H$33:W$67,W$70,0)))*SUMPRODUCT(($H$72:$H$95=$D173)*($G$72:$G$95=$C173)*(W$72:W$95))),"")</f>
        <v>578.3467584815395</v>
      </c>
      <c r="X173" s="139">
        <f>IFERROR(IF($I$69="DOW",IF($E173=5,(((SUMPRODUCT(($H$72:$H$95=$D173)*($G$72:$G$95=$C173)*(X$72:X$95))*(SUMPRODUCT(($H$15:$H$21=$H173)*(X$15:X$21)))))),(((SUMPRODUCT(($H$72:$H$95=$D173)*($G$72:$G$95=$C173)*(X$72:X$95)))-(SUMIFS(X$99:X$426,$C$99:$C$426,$C173,$D$99:$D$426,$D173,$E$99:$E$426,5)))*SUMPRODUCT(($H$9:$H$12=$E173)*(X$9:X$12)))*SUMPRODUCT(($H$24:$H$30=$H173)*(X$24:X$30))),VLOOKUP($E173&amp;$H173,$H$33:X$67,X$70,0)/SUM(X$33:X$60,IF(DAY(EOMONTH($G173,0))&lt;29,0,VLOOKUP(5&amp;TEXT(DATE(YEAR($G173),MONTH($G173),29),"ddd"),$H$33:X$67,X$70,0)),IF(DAY(EOMONTH($G173,0))&lt;30,0,VLOOKUP(5&amp;TEXT(DATE(YEAR($G173),MONTH($G173),30),"ddd"),$H$33:X$67,X$70,0)),IF(DAY(EOMONTH($G173,0))&lt;31,0,VLOOKUP(5&amp;TEXT(DATE(YEAR($G173),MONTH($G173),31),"ddd"),$H$33:X$67,X$70,0)))*SUMPRODUCT(($H$72:$H$95=$D173)*($G$72:$G$95=$C173)*(X$72:X$95))),"")</f>
        <v>118.21098150632123</v>
      </c>
      <c r="Y173" s="139" t="str">
        <f>IFERROR(IF($I$69="DOW",IF($E173=5,(((SUMPRODUCT(($H$72:$H$95=$D173)*($G$72:$G$95=$C173)*(Y$72:Y$95))*(SUMPRODUCT(($H$15:$H$21=$H173)*(Y$15:Y$21)))))),(((SUMPRODUCT(($H$72:$H$95=$D173)*($G$72:$G$95=$C173)*(Y$72:Y$95)))-(SUMIFS(Y$99:Y$426,$C$99:$C$426,$C173,$D$99:$D$426,$D173,$E$99:$E$426,5)))*SUMPRODUCT(($H$9:$H$12=$E173)*(Y$9:Y$12)))*SUMPRODUCT(($H$24:$H$30=$H173)*(Y$24:Y$30))),VLOOKUP($E173&amp;$H173,$H$33:Y$67,Y$70,0)/SUM(Y$33:Y$60,IF(DAY(EOMONTH($G173,0))&lt;29,0,VLOOKUP(5&amp;TEXT(DATE(YEAR($G173),MONTH($G173),29),"ddd"),$H$33:Y$67,Y$70,0)),IF(DAY(EOMONTH($G173,0))&lt;30,0,VLOOKUP(5&amp;TEXT(DATE(YEAR($G173),MONTH($G173),30),"ddd"),$H$33:Y$67,Y$70,0)),IF(DAY(EOMONTH($G173,0))&lt;31,0,VLOOKUP(5&amp;TEXT(DATE(YEAR($G173),MONTH($G173),31),"ddd"),$H$33:Y$67,Y$70,0)))*SUMPRODUCT(($H$72:$H$95=$D173)*($G$72:$G$95=$C173)*(Y$72:Y$95))),"")</f>
        <v/>
      </c>
      <c r="Z173" s="139" t="str">
        <f>IFERROR(IF($I$69="DOW",IF($E173=5,(((SUMPRODUCT(($H$72:$H$95=$D173)*($G$72:$G$95=$C173)*(Z$72:Z$95))*(SUMPRODUCT(($H$15:$H$21=$H173)*(Z$15:Z$21)))))),(((SUMPRODUCT(($H$72:$H$95=$D173)*($G$72:$G$95=$C173)*(Z$72:Z$95)))-(SUMIFS(Z$99:Z$426,$C$99:$C$426,$C173,$D$99:$D$426,$D173,$E$99:$E$426,5)))*SUMPRODUCT(($H$9:$H$12=$E173)*(Z$9:Z$12)))*SUMPRODUCT(($H$24:$H$30=$H173)*(Z$24:Z$30))),VLOOKUP($E173&amp;$H173,$H$33:Z$67,Z$70,0)/SUM(Z$33:Z$60,IF(DAY(EOMONTH($G173,0))&lt;29,0,VLOOKUP(5&amp;TEXT(DATE(YEAR($G173),MONTH($G173),29),"ddd"),$H$33:Z$67,Z$70,0)),IF(DAY(EOMONTH($G173,0))&lt;30,0,VLOOKUP(5&amp;TEXT(DATE(YEAR($G173),MONTH($G173),30),"ddd"),$H$33:Z$67,Z$70,0)),IF(DAY(EOMONTH($G173,0))&lt;31,0,VLOOKUP(5&amp;TEXT(DATE(YEAR($G173),MONTH($G173),31),"ddd"),$H$33:Z$67,Z$70,0)))*SUMPRODUCT(($H$72:$H$95=$D173)*($G$72:$G$95=$C173)*(Z$72:Z$95))),"")</f>
        <v/>
      </c>
      <c r="AA173" s="139" t="str">
        <f>IFERROR(IF($I$69="DOW",IF($E173=5,(((SUMPRODUCT(($H$72:$H$95=$D173)*($G$72:$G$95=$C173)*(AA$72:AA$95))*(SUMPRODUCT(($H$15:$H$21=$H173)*(AA$15:AA$21)))))),(((SUMPRODUCT(($H$72:$H$95=$D173)*($G$72:$G$95=$C173)*(AA$72:AA$95)))-(SUMIFS(AA$99:AA$426,$C$99:$C$426,$C173,$D$99:$D$426,$D173,$E$99:$E$426,5)))*SUMPRODUCT(($H$9:$H$12=$E173)*(AA$9:AA$12)))*SUMPRODUCT(($H$24:$H$30=$H173)*(AA$24:AA$30))),VLOOKUP($E173&amp;$H173,$H$33:AA$67,AA$70,0)/SUM(AA$33:AA$60,IF(DAY(EOMONTH($G173,0))&lt;29,0,VLOOKUP(5&amp;TEXT(DATE(YEAR($G173),MONTH($G173),29),"ddd"),$H$33:AA$67,AA$70,0)),IF(DAY(EOMONTH($G173,0))&lt;30,0,VLOOKUP(5&amp;TEXT(DATE(YEAR($G173),MONTH($G173),30),"ddd"),$H$33:AA$67,AA$70,0)),IF(DAY(EOMONTH($G173,0))&lt;31,0,VLOOKUP(5&amp;TEXT(DATE(YEAR($G173),MONTH($G173),31),"ddd"),$H$33:AA$67,AA$70,0)))*SUMPRODUCT(($H$72:$H$95=$D173)*($G$72:$G$95=$C173)*(AA$72:AA$95))),"")</f>
        <v/>
      </c>
      <c r="AB173" s="139" t="str">
        <f>IFERROR(IF($I$69="DOW",IF($E173=5,(((SUMPRODUCT(($H$72:$H$95=$D173)*($G$72:$G$95=$C173)*(AB$72:AB$95))*(SUMPRODUCT(($H$15:$H$21=$H173)*(AB$15:AB$21)))))),(((SUMPRODUCT(($H$72:$H$95=$D173)*($G$72:$G$95=$C173)*(AB$72:AB$95)))-(SUMIFS(AB$99:AB$426,$C$99:$C$426,$C173,$D$99:$D$426,$D173,$E$99:$E$426,5)))*SUMPRODUCT(($H$9:$H$12=$E173)*(AB$9:AB$12)))*SUMPRODUCT(($H$24:$H$30=$H173)*(AB$24:AB$30))),VLOOKUP($E173&amp;$H173,$H$33:AB$67,AB$70,0)/SUM(AB$33:AB$60,IF(DAY(EOMONTH($G173,0))&lt;29,0,VLOOKUP(5&amp;TEXT(DATE(YEAR($G173),MONTH($G173),29),"ddd"),$H$33:AB$67,AB$70,0)),IF(DAY(EOMONTH($G173,0))&lt;30,0,VLOOKUP(5&amp;TEXT(DATE(YEAR($G173),MONTH($G173),30),"ddd"),$H$33:AB$67,AB$70,0)),IF(DAY(EOMONTH($G173,0))&lt;31,0,VLOOKUP(5&amp;TEXT(DATE(YEAR($G173),MONTH($G173),31),"ddd"),$H$33:AB$67,AB$70,0)))*SUMPRODUCT(($H$72:$H$95=$D173)*($G$72:$G$95=$C173)*(AB$72:AB$95))),"")</f>
        <v/>
      </c>
      <c r="AC173" s="236"/>
      <c r="AE173" s="205"/>
      <c r="AF173" s="139"/>
      <c r="AG173" s="139"/>
      <c r="AH173" s="139"/>
      <c r="AI173" s="139"/>
      <c r="AJ173" s="139"/>
      <c r="AK173" s="139"/>
      <c r="AL173" s="139"/>
      <c r="AM173" s="139"/>
      <c r="AN173" s="139"/>
      <c r="AO173" s="139"/>
      <c r="AP173" s="139"/>
      <c r="AQ173" s="139"/>
      <c r="AR173" s="139"/>
      <c r="AS173" s="139"/>
      <c r="AT173" s="139"/>
      <c r="AU173" s="139"/>
      <c r="AV173" s="139"/>
      <c r="AW173" s="139"/>
      <c r="AX173" s="139"/>
      <c r="AY173" s="236"/>
      <c r="BA173" s="209">
        <f t="shared" si="108"/>
        <v>234.50951666523227</v>
      </c>
      <c r="BB173" s="180">
        <f t="shared" si="109"/>
        <v>271.22007219423256</v>
      </c>
      <c r="BC173" s="180">
        <f t="shared" si="110"/>
        <v>137.54947576491844</v>
      </c>
      <c r="BD173" s="180">
        <f t="shared" si="111"/>
        <v>29.737559953374227</v>
      </c>
      <c r="BE173" s="180">
        <f t="shared" si="112"/>
        <v>477.68241737383352</v>
      </c>
      <c r="BF173" s="180">
        <f t="shared" si="113"/>
        <v>0</v>
      </c>
      <c r="BG173" s="180">
        <f t="shared" si="114"/>
        <v>0</v>
      </c>
      <c r="BH173" s="180">
        <f t="shared" si="115"/>
        <v>3476.4065294204679</v>
      </c>
      <c r="BI173" s="180">
        <f t="shared" si="116"/>
        <v>2567.2182245173262</v>
      </c>
      <c r="BJ173" s="180">
        <f t="shared" si="117"/>
        <v>0</v>
      </c>
      <c r="BK173" s="180">
        <f t="shared" si="118"/>
        <v>84.414969053491674</v>
      </c>
      <c r="BL173" s="180">
        <f t="shared" si="119"/>
        <v>109.67434382626266</v>
      </c>
      <c r="BM173" s="180">
        <f t="shared" si="120"/>
        <v>28.173567990869472</v>
      </c>
      <c r="BN173" s="180">
        <f t="shared" si="121"/>
        <v>73.853031100773507</v>
      </c>
      <c r="BO173" s="180">
        <f t="shared" si="122"/>
        <v>578.3467584815395</v>
      </c>
      <c r="BP173" s="180">
        <f t="shared" si="123"/>
        <v>118.21098150632123</v>
      </c>
      <c r="BQ173" s="180">
        <f t="shared" si="124"/>
        <v>0</v>
      </c>
      <c r="BR173" s="180">
        <f t="shared" si="125"/>
        <v>0</v>
      </c>
      <c r="BS173" s="180">
        <f t="shared" si="126"/>
        <v>0</v>
      </c>
      <c r="BT173" s="180">
        <f t="shared" si="127"/>
        <v>0</v>
      </c>
      <c r="BV173" s="214">
        <f t="shared" si="150"/>
        <v>42718</v>
      </c>
      <c r="BW173" s="175" t="str">
        <f t="shared" si="151"/>
        <v>Dec</v>
      </c>
      <c r="BX173" s="175">
        <f t="shared" si="152"/>
        <v>2016</v>
      </c>
      <c r="BY173" s="176">
        <f t="shared" si="128"/>
        <v>234.50951666523227</v>
      </c>
      <c r="BZ173" s="176">
        <f t="shared" si="129"/>
        <v>271.2200721942325</v>
      </c>
      <c r="CA173" s="176">
        <f t="shared" si="130"/>
        <v>137.54947576491838</v>
      </c>
      <c r="CB173" s="176">
        <f t="shared" si="131"/>
        <v>29.737559953374223</v>
      </c>
      <c r="CC173" s="176">
        <f t="shared" si="132"/>
        <v>477.68241737383369</v>
      </c>
      <c r="CD173" s="176">
        <f t="shared" si="133"/>
        <v>0</v>
      </c>
      <c r="CE173" s="176">
        <f t="shared" si="134"/>
        <v>0</v>
      </c>
      <c r="CF173" s="176">
        <f t="shared" si="135"/>
        <v>3476.4065294204679</v>
      </c>
      <c r="CG173" s="176">
        <f t="shared" si="136"/>
        <v>2567.2182245173262</v>
      </c>
      <c r="CH173" s="176">
        <f t="shared" si="137"/>
        <v>0</v>
      </c>
      <c r="CI173" s="176">
        <f t="shared" si="138"/>
        <v>84.414969053491703</v>
      </c>
      <c r="CJ173" s="176">
        <f t="shared" si="139"/>
        <v>109.67434382626263</v>
      </c>
      <c r="CK173" s="176">
        <f t="shared" si="140"/>
        <v>28.173567990869479</v>
      </c>
      <c r="CL173" s="176">
        <f t="shared" si="141"/>
        <v>73.853031100773507</v>
      </c>
      <c r="CM173" s="176">
        <f t="shared" si="142"/>
        <v>578.3467584815395</v>
      </c>
      <c r="CN173" s="176">
        <f t="shared" si="143"/>
        <v>118.21098150632126</v>
      </c>
      <c r="CO173" s="176">
        <f t="shared" si="144"/>
        <v>0</v>
      </c>
      <c r="CP173" s="176">
        <f t="shared" si="145"/>
        <v>0</v>
      </c>
      <c r="CQ173" s="176">
        <f t="shared" si="146"/>
        <v>0</v>
      </c>
      <c r="CR173" s="215">
        <f t="shared" si="147"/>
        <v>0</v>
      </c>
    </row>
    <row r="174" spans="2:96" outlineLevel="1" x14ac:dyDescent="0.25">
      <c r="B174" s="197">
        <f t="shared" si="148"/>
        <v>42719</v>
      </c>
      <c r="C174" s="108">
        <f t="shared" si="104"/>
        <v>2016</v>
      </c>
      <c r="D174" s="109" t="str">
        <f t="shared" si="105"/>
        <v>Dec</v>
      </c>
      <c r="E174" s="109">
        <f t="shared" si="106"/>
        <v>3</v>
      </c>
      <c r="F174" s="109">
        <f t="shared" si="149"/>
        <v>51</v>
      </c>
      <c r="G174" s="110">
        <f t="shared" si="153"/>
        <v>42719</v>
      </c>
      <c r="H174" s="109" t="str">
        <f t="shared" si="107"/>
        <v>Thu</v>
      </c>
      <c r="I174" s="139">
        <f>IFERROR(IF($I$69="DOW",IF($E174=5,(((SUMPRODUCT(($H$72:$H$95=$D174)*($G$72:$G$95=$C174)*(I$72:I$95))*(SUMPRODUCT(($H$15:$H$21=$H174)*(I$15:I$21)))))),(((SUMPRODUCT(($H$72:$H$95=$D174)*($G$72:$G$95=$C174)*(I$72:I$95)))-(SUMIFS(I$99:I$426,$C$99:$C$426,$C174,$D$99:$D$426,$D174,$E$99:$E$426,5)))*SUMPRODUCT(($H$9:$H$12=$E174)*(I$9:I$12)))*SUMPRODUCT(($H$24:$H$30=$H174)*(I$24:I$30))),VLOOKUP($E174&amp;$H174,$H$33:I$67,I$70,0)/SUM(I$33:I$60,IF(DAY(EOMONTH($G174,0))&lt;29,0,VLOOKUP(5&amp;TEXT(DATE(YEAR($G174),MONTH($G174),29),"ddd"),$H$33:I$67,I$70,0)),IF(DAY(EOMONTH($G174,0))&lt;30,0,VLOOKUP(5&amp;TEXT(DATE(YEAR($G174),MONTH($G174),30),"ddd"),$H$33:I$67,I$70,0)),IF(DAY(EOMONTH($G174,0))&lt;31,0,VLOOKUP(5&amp;TEXT(DATE(YEAR($G174),MONTH($G174),31),"ddd"),$H$33:I$67,I$70,0)))*SUMPRODUCT(($H$72:$H$95=$D174)*($G$72:$G$95=$C174)*(I$72:I$95))),"")</f>
        <v>207.09939887401748</v>
      </c>
      <c r="J174" s="139">
        <f>IFERROR(IF($I$69="DOW",IF($E174=5,(((SUMPRODUCT(($H$72:$H$95=$D174)*($G$72:$G$95=$C174)*(J$72:J$95))*(SUMPRODUCT(($H$15:$H$21=$H174)*(J$15:J$21)))))),(((SUMPRODUCT(($H$72:$H$95=$D174)*($G$72:$G$95=$C174)*(J$72:J$95)))-(SUMIFS(J$99:J$426,$C$99:$C$426,$C174,$D$99:$D$426,$D174,$E$99:$E$426,5)))*SUMPRODUCT(($H$9:$H$12=$E174)*(J$9:J$12)))*SUMPRODUCT(($H$24:$H$30=$H174)*(J$24:J$30))),VLOOKUP($E174&amp;$H174,$H$33:J$67,J$70,0)/SUM(J$33:J$60,IF(DAY(EOMONTH($G174,0))&lt;29,0,VLOOKUP(5&amp;TEXT(DATE(YEAR($G174),MONTH($G174),29),"ddd"),$H$33:J$67,J$70,0)),IF(DAY(EOMONTH($G174,0))&lt;30,0,VLOOKUP(5&amp;TEXT(DATE(YEAR($G174),MONTH($G174),30),"ddd"),$H$33:J$67,J$70,0)),IF(DAY(EOMONTH($G174,0))&lt;31,0,VLOOKUP(5&amp;TEXT(DATE(YEAR($G174),MONTH($G174),31),"ddd"),$H$33:J$67,J$70,0)))*SUMPRODUCT(($H$72:$H$95=$D174)*($G$72:$G$95=$C174)*(J$72:J$95))),"")</f>
        <v>282.33585485229361</v>
      </c>
      <c r="K174" s="139">
        <f>IFERROR(IF($I$69="DOW",IF($E174=5,(((SUMPRODUCT(($H$72:$H$95=$D174)*($G$72:$G$95=$C174)*(K$72:K$95))*(SUMPRODUCT(($H$15:$H$21=$H174)*(K$15:K$21)))))),(((SUMPRODUCT(($H$72:$H$95=$D174)*($G$72:$G$95=$C174)*(K$72:K$95)))-(SUMIFS(K$99:K$426,$C$99:$C$426,$C174,$D$99:$D$426,$D174,$E$99:$E$426,5)))*SUMPRODUCT(($H$9:$H$12=$E174)*(K$9:K$12)))*SUMPRODUCT(($H$24:$H$30=$H174)*(K$24:K$30))),VLOOKUP($E174&amp;$H174,$H$33:K$67,K$70,0)/SUM(K$33:K$60,IF(DAY(EOMONTH($G174,0))&lt;29,0,VLOOKUP(5&amp;TEXT(DATE(YEAR($G174),MONTH($G174),29),"ddd"),$H$33:K$67,K$70,0)),IF(DAY(EOMONTH($G174,0))&lt;30,0,VLOOKUP(5&amp;TEXT(DATE(YEAR($G174),MONTH($G174),30),"ddd"),$H$33:K$67,K$70,0)),IF(DAY(EOMONTH($G174,0))&lt;31,0,VLOOKUP(5&amp;TEXT(DATE(YEAR($G174),MONTH($G174),31),"ddd"),$H$33:K$67,K$70,0)))*SUMPRODUCT(($H$72:$H$95=$D174)*($G$72:$G$95=$C174)*(K$72:K$95))),"")</f>
        <v>124.47061170975749</v>
      </c>
      <c r="L174" s="139">
        <f>IFERROR(IF($I$69="DOW",IF($E174=5,(((SUMPRODUCT(($H$72:$H$95=$D174)*($G$72:$G$95=$C174)*(L$72:L$95))*(SUMPRODUCT(($H$15:$H$21=$H174)*(L$15:L$21)))))),(((SUMPRODUCT(($H$72:$H$95=$D174)*($G$72:$G$95=$C174)*(L$72:L$95)))-(SUMIFS(L$99:L$426,$C$99:$C$426,$C174,$D$99:$D$426,$D174,$E$99:$E$426,5)))*SUMPRODUCT(($H$9:$H$12=$E174)*(L$9:L$12)))*SUMPRODUCT(($H$24:$H$30=$H174)*(L$24:L$30))),VLOOKUP($E174&amp;$H174,$H$33:L$67,L$70,0)/SUM(L$33:L$60,IF(DAY(EOMONTH($G174,0))&lt;29,0,VLOOKUP(5&amp;TEXT(DATE(YEAR($G174),MONTH($G174),29),"ddd"),$H$33:L$67,L$70,0)),IF(DAY(EOMONTH($G174,0))&lt;30,0,VLOOKUP(5&amp;TEXT(DATE(YEAR($G174),MONTH($G174),30),"ddd"),$H$33:L$67,L$70,0)),IF(DAY(EOMONTH($G174,0))&lt;31,0,VLOOKUP(5&amp;TEXT(DATE(YEAR($G174),MONTH($G174),31),"ddd"),$H$33:L$67,L$70,0)))*SUMPRODUCT(($H$72:$H$95=$D174)*($G$72:$G$95=$C174)*(L$72:L$95))),"")</f>
        <v>32.964723083684795</v>
      </c>
      <c r="M174" s="139">
        <f>IFERROR(IF($I$69="DOW",IF($E174=5,(((SUMPRODUCT(($H$72:$H$95=$D174)*($G$72:$G$95=$C174)*(M$72:M$95))*(SUMPRODUCT(($H$15:$H$21=$H174)*(M$15:M$21)))))),(((SUMPRODUCT(($H$72:$H$95=$D174)*($G$72:$G$95=$C174)*(M$72:M$95)))-(SUMIFS(M$99:M$426,$C$99:$C$426,$C174,$D$99:$D$426,$D174,$E$99:$E$426,5)))*SUMPRODUCT(($H$9:$H$12=$E174)*(M$9:M$12)))*SUMPRODUCT(($H$24:$H$30=$H174)*(M$24:M$30))),VLOOKUP($E174&amp;$H174,$H$33:M$67,M$70,0)/SUM(M$33:M$60,IF(DAY(EOMONTH($G174,0))&lt;29,0,VLOOKUP(5&amp;TEXT(DATE(YEAR($G174),MONTH($G174),29),"ddd"),$H$33:M$67,M$70,0)),IF(DAY(EOMONTH($G174,0))&lt;30,0,VLOOKUP(5&amp;TEXT(DATE(YEAR($G174),MONTH($G174),30),"ddd"),$H$33:M$67,M$70,0)),IF(DAY(EOMONTH($G174,0))&lt;31,0,VLOOKUP(5&amp;TEXT(DATE(YEAR($G174),MONTH($G174),31),"ddd"),$H$33:M$67,M$70,0)))*SUMPRODUCT(($H$72:$H$95=$D174)*($G$72:$G$95=$C174)*(M$72:M$95))),"")</f>
        <v>519.79078597209832</v>
      </c>
      <c r="N174" s="139">
        <f>IFERROR(IF($I$69="DOW",IF($E174=5,(((SUMPRODUCT(($H$72:$H$95=$D174)*($G$72:$G$95=$C174)*(N$72:N$95))*(SUMPRODUCT(($H$15:$H$21=$H174)*(N$15:N$21)))))),(((SUMPRODUCT(($H$72:$H$95=$D174)*($G$72:$G$95=$C174)*(N$72:N$95)))-(SUMIFS(N$99:N$426,$C$99:$C$426,$C174,$D$99:$D$426,$D174,$E$99:$E$426,5)))*SUMPRODUCT(($H$9:$H$12=$E174)*(N$9:N$12)))*SUMPRODUCT(($H$24:$H$30=$H174)*(N$24:N$30))),VLOOKUP($E174&amp;$H174,$H$33:N$67,N$70,0)/SUM(N$33:N$60,IF(DAY(EOMONTH($G174,0))&lt;29,0,VLOOKUP(5&amp;TEXT(DATE(YEAR($G174),MONTH($G174),29),"ddd"),$H$33:N$67,N$70,0)),IF(DAY(EOMONTH($G174,0))&lt;30,0,VLOOKUP(5&amp;TEXT(DATE(YEAR($G174),MONTH($G174),30),"ddd"),$H$33:N$67,N$70,0)),IF(DAY(EOMONTH($G174,0))&lt;31,0,VLOOKUP(5&amp;TEXT(DATE(YEAR($G174),MONTH($G174),31),"ddd"),$H$33:N$67,N$70,0)))*SUMPRODUCT(($H$72:$H$95=$D174)*($G$72:$G$95=$C174)*(N$72:N$95))),"")</f>
        <v>0</v>
      </c>
      <c r="O174" s="139">
        <f>IFERROR(IF($I$69="DOW",IF($E174=5,(((SUMPRODUCT(($H$72:$H$95=$D174)*($G$72:$G$95=$C174)*(O$72:O$95))*(SUMPRODUCT(($H$15:$H$21=$H174)*(O$15:O$21)))))),(((SUMPRODUCT(($H$72:$H$95=$D174)*($G$72:$G$95=$C174)*(O$72:O$95)))-(SUMIFS(O$99:O$426,$C$99:$C$426,$C174,$D$99:$D$426,$D174,$E$99:$E$426,5)))*SUMPRODUCT(($H$9:$H$12=$E174)*(O$9:O$12)))*SUMPRODUCT(($H$24:$H$30=$H174)*(O$24:O$30))),VLOOKUP($E174&amp;$H174,$H$33:O$67,O$70,0)/SUM(O$33:O$60,IF(DAY(EOMONTH($G174,0))&lt;29,0,VLOOKUP(5&amp;TEXT(DATE(YEAR($G174),MONTH($G174),29),"ddd"),$H$33:O$67,O$70,0)),IF(DAY(EOMONTH($G174,0))&lt;30,0,VLOOKUP(5&amp;TEXT(DATE(YEAR($G174),MONTH($G174),30),"ddd"),$H$33:O$67,O$70,0)),IF(DAY(EOMONTH($G174,0))&lt;31,0,VLOOKUP(5&amp;TEXT(DATE(YEAR($G174),MONTH($G174),31),"ddd"),$H$33:O$67,O$70,0)))*SUMPRODUCT(($H$72:$H$95=$D174)*($G$72:$G$95=$C174)*(O$72:O$95))),"")</f>
        <v>0</v>
      </c>
      <c r="P174" s="139">
        <f>IFERROR(IF($I$69="DOW",IF($E174=5,(((SUMPRODUCT(($H$72:$H$95=$D174)*($G$72:$G$95=$C174)*(P$72:P$95))*(SUMPRODUCT(($H$15:$H$21=$H174)*(P$15:P$21)))))),(((SUMPRODUCT(($H$72:$H$95=$D174)*($G$72:$G$95=$C174)*(P$72:P$95)))-(SUMIFS(P$99:P$426,$C$99:$C$426,$C174,$D$99:$D$426,$D174,$E$99:$E$426,5)))*SUMPRODUCT(($H$9:$H$12=$E174)*(P$9:P$12)))*SUMPRODUCT(($H$24:$H$30=$H174)*(P$24:P$30))),VLOOKUP($E174&amp;$H174,$H$33:P$67,P$70,0)/SUM(P$33:P$60,IF(DAY(EOMONTH($G174,0))&lt;29,0,VLOOKUP(5&amp;TEXT(DATE(YEAR($G174),MONTH($G174),29),"ddd"),$H$33:P$67,P$70,0)),IF(DAY(EOMONTH($G174,0))&lt;30,0,VLOOKUP(5&amp;TEXT(DATE(YEAR($G174),MONTH($G174),30),"ddd"),$H$33:P$67,P$70,0)),IF(DAY(EOMONTH($G174,0))&lt;31,0,VLOOKUP(5&amp;TEXT(DATE(YEAR($G174),MONTH($G174),31),"ddd"),$H$33:P$67,P$70,0)))*SUMPRODUCT(($H$72:$H$95=$D174)*($G$72:$G$95=$C174)*(P$72:P$95))),"")</f>
        <v>3312.7708135994194</v>
      </c>
      <c r="Q174" s="139">
        <f>IFERROR(IF($I$69="DOW",IF($E174=5,(((SUMPRODUCT(($H$72:$H$95=$D174)*($G$72:$G$95=$C174)*(Q$72:Q$95))*(SUMPRODUCT(($H$15:$H$21=$H174)*(Q$15:Q$21)))))),(((SUMPRODUCT(($H$72:$H$95=$D174)*($G$72:$G$95=$C174)*(Q$72:Q$95)))-(SUMIFS(Q$99:Q$426,$C$99:$C$426,$C174,$D$99:$D$426,$D174,$E$99:$E$426,5)))*SUMPRODUCT(($H$9:$H$12=$E174)*(Q$9:Q$12)))*SUMPRODUCT(($H$24:$H$30=$H174)*(Q$24:Q$30))),VLOOKUP($E174&amp;$H174,$H$33:Q$67,Q$70,0)/SUM(Q$33:Q$60,IF(DAY(EOMONTH($G174,0))&lt;29,0,VLOOKUP(5&amp;TEXT(DATE(YEAR($G174),MONTH($G174),29),"ddd"),$H$33:Q$67,Q$70,0)),IF(DAY(EOMONTH($G174,0))&lt;30,0,VLOOKUP(5&amp;TEXT(DATE(YEAR($G174),MONTH($G174),30),"ddd"),$H$33:Q$67,Q$70,0)),IF(DAY(EOMONTH($G174,0))&lt;31,0,VLOOKUP(5&amp;TEXT(DATE(YEAR($G174),MONTH($G174),31),"ddd"),$H$33:Q$67,Q$70,0)))*SUMPRODUCT(($H$72:$H$95=$D174)*($G$72:$G$95=$C174)*(Q$72:Q$95))),"")</f>
        <v>2644.4179162445371</v>
      </c>
      <c r="R174" s="139">
        <f>IFERROR(IF($I$69="DOW",IF($E174=5,(((SUMPRODUCT(($H$72:$H$95=$D174)*($G$72:$G$95=$C174)*(R$72:R$95))*(SUMPRODUCT(($H$15:$H$21=$H174)*(R$15:R$21)))))),(((SUMPRODUCT(($H$72:$H$95=$D174)*($G$72:$G$95=$C174)*(R$72:R$95)))-(SUMIFS(R$99:R$426,$C$99:$C$426,$C174,$D$99:$D$426,$D174,$E$99:$E$426,5)))*SUMPRODUCT(($H$9:$H$12=$E174)*(R$9:R$12)))*SUMPRODUCT(($H$24:$H$30=$H174)*(R$24:R$30))),VLOOKUP($E174&amp;$H174,$H$33:R$67,R$70,0)/SUM(R$33:R$60,IF(DAY(EOMONTH($G174,0))&lt;29,0,VLOOKUP(5&amp;TEXT(DATE(YEAR($G174),MONTH($G174),29),"ddd"),$H$33:R$67,R$70,0)),IF(DAY(EOMONTH($G174,0))&lt;30,0,VLOOKUP(5&amp;TEXT(DATE(YEAR($G174),MONTH($G174),30),"ddd"),$H$33:R$67,R$70,0)),IF(DAY(EOMONTH($G174,0))&lt;31,0,VLOOKUP(5&amp;TEXT(DATE(YEAR($G174),MONTH($G174),31),"ddd"),$H$33:R$67,R$70,0)))*SUMPRODUCT(($H$72:$H$95=$D174)*($G$72:$G$95=$C174)*(R$72:R$95))),"")</f>
        <v>0</v>
      </c>
      <c r="S174" s="139">
        <f>IFERROR(IF($I$69="DOW",IF($E174=5,(((SUMPRODUCT(($H$72:$H$95=$D174)*($G$72:$G$95=$C174)*(S$72:S$95))*(SUMPRODUCT(($H$15:$H$21=$H174)*(S$15:S$21)))))),(((SUMPRODUCT(($H$72:$H$95=$D174)*($G$72:$G$95=$C174)*(S$72:S$95)))-(SUMIFS(S$99:S$426,$C$99:$C$426,$C174,$D$99:$D$426,$D174,$E$99:$E$426,5)))*SUMPRODUCT(($H$9:$H$12=$E174)*(S$9:S$12)))*SUMPRODUCT(($H$24:$H$30=$H174)*(S$24:S$30))),VLOOKUP($E174&amp;$H174,$H$33:S$67,S$70,0)/SUM(S$33:S$60,IF(DAY(EOMONTH($G174,0))&lt;29,0,VLOOKUP(5&amp;TEXT(DATE(YEAR($G174),MONTH($G174),29),"ddd"),$H$33:S$67,S$70,0)),IF(DAY(EOMONTH($G174,0))&lt;30,0,VLOOKUP(5&amp;TEXT(DATE(YEAR($G174),MONTH($G174),30),"ddd"),$H$33:S$67,S$70,0)),IF(DAY(EOMONTH($G174,0))&lt;31,0,VLOOKUP(5&amp;TEXT(DATE(YEAR($G174),MONTH($G174),31),"ddd"),$H$33:S$67,S$70,0)))*SUMPRODUCT(($H$72:$H$95=$D174)*($G$72:$G$95=$C174)*(S$72:S$95))),"")</f>
        <v>74.747907957548648</v>
      </c>
      <c r="T174" s="139">
        <f>IFERROR(IF($I$69="DOW",IF($E174=5,(((SUMPRODUCT(($H$72:$H$95=$D174)*($G$72:$G$95=$C174)*(T$72:T$95))*(SUMPRODUCT(($H$15:$H$21=$H174)*(T$15:T$21)))))),(((SUMPRODUCT(($H$72:$H$95=$D174)*($G$72:$G$95=$C174)*(T$72:T$95)))-(SUMIFS(T$99:T$426,$C$99:$C$426,$C174,$D$99:$D$426,$D174,$E$99:$E$426,5)))*SUMPRODUCT(($H$9:$H$12=$E174)*(T$9:T$12)))*SUMPRODUCT(($H$24:$H$30=$H174)*(T$24:T$30))),VLOOKUP($E174&amp;$H174,$H$33:T$67,T$70,0)/SUM(T$33:T$60,IF(DAY(EOMONTH($G174,0))&lt;29,0,VLOOKUP(5&amp;TEXT(DATE(YEAR($G174),MONTH($G174),29),"ddd"),$H$33:T$67,T$70,0)),IF(DAY(EOMONTH($G174,0))&lt;30,0,VLOOKUP(5&amp;TEXT(DATE(YEAR($G174),MONTH($G174),30),"ddd"),$H$33:T$67,T$70,0)),IF(DAY(EOMONTH($G174,0))&lt;31,0,VLOOKUP(5&amp;TEXT(DATE(YEAR($G174),MONTH($G174),31),"ddd"),$H$33:T$67,T$70,0)))*SUMPRODUCT(($H$72:$H$95=$D174)*($G$72:$G$95=$C174)*(T$72:T$95))),"")</f>
        <v>119.15964922234268</v>
      </c>
      <c r="U174" s="139">
        <f>IFERROR(IF($I$69="DOW",IF($E174=5,(((SUMPRODUCT(($H$72:$H$95=$D174)*($G$72:$G$95=$C174)*(U$72:U$95))*(SUMPRODUCT(($H$15:$H$21=$H174)*(U$15:U$21)))))),(((SUMPRODUCT(($H$72:$H$95=$D174)*($G$72:$G$95=$C174)*(U$72:U$95)))-(SUMIFS(U$99:U$426,$C$99:$C$426,$C174,$D$99:$D$426,$D174,$E$99:$E$426,5)))*SUMPRODUCT(($H$9:$H$12=$E174)*(U$9:U$12)))*SUMPRODUCT(($H$24:$H$30=$H174)*(U$24:U$30))),VLOOKUP($E174&amp;$H174,$H$33:U$67,U$70,0)/SUM(U$33:U$60,IF(DAY(EOMONTH($G174,0))&lt;29,0,VLOOKUP(5&amp;TEXT(DATE(YEAR($G174),MONTH($G174),29),"ddd"),$H$33:U$67,U$70,0)),IF(DAY(EOMONTH($G174,0))&lt;30,0,VLOOKUP(5&amp;TEXT(DATE(YEAR($G174),MONTH($G174),30),"ddd"),$H$33:U$67,U$70,0)),IF(DAY(EOMONTH($G174,0))&lt;31,0,VLOOKUP(5&amp;TEXT(DATE(YEAR($G174),MONTH($G174),31),"ddd"),$H$33:U$67,U$70,0)))*SUMPRODUCT(($H$72:$H$95=$D174)*($G$72:$G$95=$C174)*(U$72:U$95))),"")</f>
        <v>21.845740289914936</v>
      </c>
      <c r="V174" s="139">
        <f>IFERROR(IF($I$69="DOW",IF($E174=5,(((SUMPRODUCT(($H$72:$H$95=$D174)*($G$72:$G$95=$C174)*(V$72:V$95))*(SUMPRODUCT(($H$15:$H$21=$H174)*(V$15:V$21)))))),(((SUMPRODUCT(($H$72:$H$95=$D174)*($G$72:$G$95=$C174)*(V$72:V$95)))-(SUMIFS(V$99:V$426,$C$99:$C$426,$C174,$D$99:$D$426,$D174,$E$99:$E$426,5)))*SUMPRODUCT(($H$9:$H$12=$E174)*(V$9:V$12)))*SUMPRODUCT(($H$24:$H$30=$H174)*(V$24:V$30))),VLOOKUP($E174&amp;$H174,$H$33:V$67,V$70,0)/SUM(V$33:V$60,IF(DAY(EOMONTH($G174,0))&lt;29,0,VLOOKUP(5&amp;TEXT(DATE(YEAR($G174),MONTH($G174),29),"ddd"),$H$33:V$67,V$70,0)),IF(DAY(EOMONTH($G174,0))&lt;30,0,VLOOKUP(5&amp;TEXT(DATE(YEAR($G174),MONTH($G174),30),"ddd"),$H$33:V$67,V$70,0)),IF(DAY(EOMONTH($G174,0))&lt;31,0,VLOOKUP(5&amp;TEXT(DATE(YEAR($G174),MONTH($G174),31),"ddd"),$H$33:V$67,V$70,0)))*SUMPRODUCT(($H$72:$H$95=$D174)*($G$72:$G$95=$C174)*(V$72:V$95))),"")</f>
        <v>69.745565011548933</v>
      </c>
      <c r="W174" s="139">
        <f>IFERROR(IF($I$69="DOW",IF($E174=5,(((SUMPRODUCT(($H$72:$H$95=$D174)*($G$72:$G$95=$C174)*(W$72:W$95))*(SUMPRODUCT(($H$15:$H$21=$H174)*(W$15:W$21)))))),(((SUMPRODUCT(($H$72:$H$95=$D174)*($G$72:$G$95=$C174)*(W$72:W$95)))-(SUMIFS(W$99:W$426,$C$99:$C$426,$C174,$D$99:$D$426,$D174,$E$99:$E$426,5)))*SUMPRODUCT(($H$9:$H$12=$E174)*(W$9:W$12)))*SUMPRODUCT(($H$24:$H$30=$H174)*(W$24:W$30))),VLOOKUP($E174&amp;$H174,$H$33:W$67,W$70,0)/SUM(W$33:W$60,IF(DAY(EOMONTH($G174,0))&lt;29,0,VLOOKUP(5&amp;TEXT(DATE(YEAR($G174),MONTH($G174),29),"ddd"),$H$33:W$67,W$70,0)),IF(DAY(EOMONTH($G174,0))&lt;30,0,VLOOKUP(5&amp;TEXT(DATE(YEAR($G174),MONTH($G174),30),"ddd"),$H$33:W$67,W$70,0)),IF(DAY(EOMONTH($G174,0))&lt;31,0,VLOOKUP(5&amp;TEXT(DATE(YEAR($G174),MONTH($G174),31),"ddd"),$H$33:W$67,W$70,0)))*SUMPRODUCT(($H$72:$H$95=$D174)*($G$72:$G$95=$C174)*(W$72:W$95))),"")</f>
        <v>628.52674176840071</v>
      </c>
      <c r="X174" s="139">
        <f>IFERROR(IF($I$69="DOW",IF($E174=5,(((SUMPRODUCT(($H$72:$H$95=$D174)*($G$72:$G$95=$C174)*(X$72:X$95))*(SUMPRODUCT(($H$15:$H$21=$H174)*(X$15:X$21)))))),(((SUMPRODUCT(($H$72:$H$95=$D174)*($G$72:$G$95=$C174)*(X$72:X$95)))-(SUMIFS(X$99:X$426,$C$99:$C$426,$C174,$D$99:$D$426,$D174,$E$99:$E$426,5)))*SUMPRODUCT(($H$9:$H$12=$E174)*(X$9:X$12)))*SUMPRODUCT(($H$24:$H$30=$H174)*(X$24:X$30))),VLOOKUP($E174&amp;$H174,$H$33:X$67,X$70,0)/SUM(X$33:X$60,IF(DAY(EOMONTH($G174,0))&lt;29,0,VLOOKUP(5&amp;TEXT(DATE(YEAR($G174),MONTH($G174),29),"ddd"),$H$33:X$67,X$70,0)),IF(DAY(EOMONTH($G174,0))&lt;30,0,VLOOKUP(5&amp;TEXT(DATE(YEAR($G174),MONTH($G174),30),"ddd"),$H$33:X$67,X$70,0)),IF(DAY(EOMONTH($G174,0))&lt;31,0,VLOOKUP(5&amp;TEXT(DATE(YEAR($G174),MONTH($G174),31),"ddd"),$H$33:X$67,X$70,0)))*SUMPRODUCT(($H$72:$H$95=$D174)*($G$72:$G$95=$C174)*(X$72:X$95))),"")</f>
        <v>125.49687435938696</v>
      </c>
      <c r="Y174" s="139" t="str">
        <f>IFERROR(IF($I$69="DOW",IF($E174=5,(((SUMPRODUCT(($H$72:$H$95=$D174)*($G$72:$G$95=$C174)*(Y$72:Y$95))*(SUMPRODUCT(($H$15:$H$21=$H174)*(Y$15:Y$21)))))),(((SUMPRODUCT(($H$72:$H$95=$D174)*($G$72:$G$95=$C174)*(Y$72:Y$95)))-(SUMIFS(Y$99:Y$426,$C$99:$C$426,$C174,$D$99:$D$426,$D174,$E$99:$E$426,5)))*SUMPRODUCT(($H$9:$H$12=$E174)*(Y$9:Y$12)))*SUMPRODUCT(($H$24:$H$30=$H174)*(Y$24:Y$30))),VLOOKUP($E174&amp;$H174,$H$33:Y$67,Y$70,0)/SUM(Y$33:Y$60,IF(DAY(EOMONTH($G174,0))&lt;29,0,VLOOKUP(5&amp;TEXT(DATE(YEAR($G174),MONTH($G174),29),"ddd"),$H$33:Y$67,Y$70,0)),IF(DAY(EOMONTH($G174,0))&lt;30,0,VLOOKUP(5&amp;TEXT(DATE(YEAR($G174),MONTH($G174),30),"ddd"),$H$33:Y$67,Y$70,0)),IF(DAY(EOMONTH($G174,0))&lt;31,0,VLOOKUP(5&amp;TEXT(DATE(YEAR($G174),MONTH($G174),31),"ddd"),$H$33:Y$67,Y$70,0)))*SUMPRODUCT(($H$72:$H$95=$D174)*($G$72:$G$95=$C174)*(Y$72:Y$95))),"")</f>
        <v/>
      </c>
      <c r="Z174" s="139" t="str">
        <f>IFERROR(IF($I$69="DOW",IF($E174=5,(((SUMPRODUCT(($H$72:$H$95=$D174)*($G$72:$G$95=$C174)*(Z$72:Z$95))*(SUMPRODUCT(($H$15:$H$21=$H174)*(Z$15:Z$21)))))),(((SUMPRODUCT(($H$72:$H$95=$D174)*($G$72:$G$95=$C174)*(Z$72:Z$95)))-(SUMIFS(Z$99:Z$426,$C$99:$C$426,$C174,$D$99:$D$426,$D174,$E$99:$E$426,5)))*SUMPRODUCT(($H$9:$H$12=$E174)*(Z$9:Z$12)))*SUMPRODUCT(($H$24:$H$30=$H174)*(Z$24:Z$30))),VLOOKUP($E174&amp;$H174,$H$33:Z$67,Z$70,0)/SUM(Z$33:Z$60,IF(DAY(EOMONTH($G174,0))&lt;29,0,VLOOKUP(5&amp;TEXT(DATE(YEAR($G174),MONTH($G174),29),"ddd"),$H$33:Z$67,Z$70,0)),IF(DAY(EOMONTH($G174,0))&lt;30,0,VLOOKUP(5&amp;TEXT(DATE(YEAR($G174),MONTH($G174),30),"ddd"),$H$33:Z$67,Z$70,0)),IF(DAY(EOMONTH($G174,0))&lt;31,0,VLOOKUP(5&amp;TEXT(DATE(YEAR($G174),MONTH($G174),31),"ddd"),$H$33:Z$67,Z$70,0)))*SUMPRODUCT(($H$72:$H$95=$D174)*($G$72:$G$95=$C174)*(Z$72:Z$95))),"")</f>
        <v/>
      </c>
      <c r="AA174" s="139" t="str">
        <f>IFERROR(IF($I$69="DOW",IF($E174=5,(((SUMPRODUCT(($H$72:$H$95=$D174)*($G$72:$G$95=$C174)*(AA$72:AA$95))*(SUMPRODUCT(($H$15:$H$21=$H174)*(AA$15:AA$21)))))),(((SUMPRODUCT(($H$72:$H$95=$D174)*($G$72:$G$95=$C174)*(AA$72:AA$95)))-(SUMIFS(AA$99:AA$426,$C$99:$C$426,$C174,$D$99:$D$426,$D174,$E$99:$E$426,5)))*SUMPRODUCT(($H$9:$H$12=$E174)*(AA$9:AA$12)))*SUMPRODUCT(($H$24:$H$30=$H174)*(AA$24:AA$30))),VLOOKUP($E174&amp;$H174,$H$33:AA$67,AA$70,0)/SUM(AA$33:AA$60,IF(DAY(EOMONTH($G174,0))&lt;29,0,VLOOKUP(5&amp;TEXT(DATE(YEAR($G174),MONTH($G174),29),"ddd"),$H$33:AA$67,AA$70,0)),IF(DAY(EOMONTH($G174,0))&lt;30,0,VLOOKUP(5&amp;TEXT(DATE(YEAR($G174),MONTH($G174),30),"ddd"),$H$33:AA$67,AA$70,0)),IF(DAY(EOMONTH($G174,0))&lt;31,0,VLOOKUP(5&amp;TEXT(DATE(YEAR($G174),MONTH($G174),31),"ddd"),$H$33:AA$67,AA$70,0)))*SUMPRODUCT(($H$72:$H$95=$D174)*($G$72:$G$95=$C174)*(AA$72:AA$95))),"")</f>
        <v/>
      </c>
      <c r="AB174" s="139" t="str">
        <f>IFERROR(IF($I$69="DOW",IF($E174=5,(((SUMPRODUCT(($H$72:$H$95=$D174)*($G$72:$G$95=$C174)*(AB$72:AB$95))*(SUMPRODUCT(($H$15:$H$21=$H174)*(AB$15:AB$21)))))),(((SUMPRODUCT(($H$72:$H$95=$D174)*($G$72:$G$95=$C174)*(AB$72:AB$95)))-(SUMIFS(AB$99:AB$426,$C$99:$C$426,$C174,$D$99:$D$426,$D174,$E$99:$E$426,5)))*SUMPRODUCT(($H$9:$H$12=$E174)*(AB$9:AB$12)))*SUMPRODUCT(($H$24:$H$30=$H174)*(AB$24:AB$30))),VLOOKUP($E174&amp;$H174,$H$33:AB$67,AB$70,0)/SUM(AB$33:AB$60,IF(DAY(EOMONTH($G174,0))&lt;29,0,VLOOKUP(5&amp;TEXT(DATE(YEAR($G174),MONTH($G174),29),"ddd"),$H$33:AB$67,AB$70,0)),IF(DAY(EOMONTH($G174,0))&lt;30,0,VLOOKUP(5&amp;TEXT(DATE(YEAR($G174),MONTH($G174),30),"ddd"),$H$33:AB$67,AB$70,0)),IF(DAY(EOMONTH($G174,0))&lt;31,0,VLOOKUP(5&amp;TEXT(DATE(YEAR($G174),MONTH($G174),31),"ddd"),$H$33:AB$67,AB$70,0)))*SUMPRODUCT(($H$72:$H$95=$D174)*($G$72:$G$95=$C174)*(AB$72:AB$95))),"")</f>
        <v/>
      </c>
      <c r="AC174" s="236"/>
      <c r="AE174" s="205"/>
      <c r="AF174" s="139"/>
      <c r="AG174" s="139"/>
      <c r="AH174" s="139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/>
      <c r="AS174" s="139"/>
      <c r="AT174" s="139"/>
      <c r="AU174" s="139"/>
      <c r="AV174" s="139"/>
      <c r="AW174" s="139"/>
      <c r="AX174" s="139"/>
      <c r="AY174" s="236"/>
      <c r="BA174" s="209">
        <f t="shared" si="108"/>
        <v>207.09939887401748</v>
      </c>
      <c r="BB174" s="180">
        <f t="shared" si="109"/>
        <v>282.33585485229361</v>
      </c>
      <c r="BC174" s="180">
        <f t="shared" si="110"/>
        <v>124.47061170975749</v>
      </c>
      <c r="BD174" s="180">
        <f t="shared" si="111"/>
        <v>32.964723083684795</v>
      </c>
      <c r="BE174" s="180">
        <f t="shared" si="112"/>
        <v>519.79078597209832</v>
      </c>
      <c r="BF174" s="180">
        <f t="shared" si="113"/>
        <v>0</v>
      </c>
      <c r="BG174" s="180">
        <f t="shared" si="114"/>
        <v>0</v>
      </c>
      <c r="BH174" s="180">
        <f t="shared" si="115"/>
        <v>3312.7708135994194</v>
      </c>
      <c r="BI174" s="180">
        <f t="shared" si="116"/>
        <v>2644.4179162445371</v>
      </c>
      <c r="BJ174" s="180">
        <f t="shared" si="117"/>
        <v>0</v>
      </c>
      <c r="BK174" s="180">
        <f t="shared" si="118"/>
        <v>74.747907957548648</v>
      </c>
      <c r="BL174" s="180">
        <f t="shared" si="119"/>
        <v>119.15964922234268</v>
      </c>
      <c r="BM174" s="180">
        <f t="shared" si="120"/>
        <v>21.845740289914936</v>
      </c>
      <c r="BN174" s="180">
        <f t="shared" si="121"/>
        <v>69.745565011548933</v>
      </c>
      <c r="BO174" s="180">
        <f t="shared" si="122"/>
        <v>628.52674176840071</v>
      </c>
      <c r="BP174" s="180">
        <f t="shared" si="123"/>
        <v>125.49687435938696</v>
      </c>
      <c r="BQ174" s="180">
        <f t="shared" si="124"/>
        <v>0</v>
      </c>
      <c r="BR174" s="180">
        <f t="shared" si="125"/>
        <v>0</v>
      </c>
      <c r="BS174" s="180">
        <f t="shared" si="126"/>
        <v>0</v>
      </c>
      <c r="BT174" s="180">
        <f t="shared" si="127"/>
        <v>0</v>
      </c>
      <c r="BV174" s="214">
        <f t="shared" si="150"/>
        <v>42719</v>
      </c>
      <c r="BW174" s="175" t="str">
        <f t="shared" si="151"/>
        <v>Dec</v>
      </c>
      <c r="BX174" s="175">
        <f t="shared" si="152"/>
        <v>2016</v>
      </c>
      <c r="BY174" s="176">
        <f t="shared" si="128"/>
        <v>207.09939887401748</v>
      </c>
      <c r="BZ174" s="176">
        <f t="shared" si="129"/>
        <v>282.33585485229355</v>
      </c>
      <c r="CA174" s="176">
        <f t="shared" si="130"/>
        <v>124.47061170975745</v>
      </c>
      <c r="CB174" s="176">
        <f t="shared" si="131"/>
        <v>32.964723083684788</v>
      </c>
      <c r="CC174" s="176">
        <f t="shared" si="132"/>
        <v>519.79078597209843</v>
      </c>
      <c r="CD174" s="176">
        <f t="shared" si="133"/>
        <v>0</v>
      </c>
      <c r="CE174" s="176">
        <f t="shared" si="134"/>
        <v>0</v>
      </c>
      <c r="CF174" s="176">
        <f t="shared" si="135"/>
        <v>3312.7708135994194</v>
      </c>
      <c r="CG174" s="176">
        <f t="shared" si="136"/>
        <v>2644.4179162445371</v>
      </c>
      <c r="CH174" s="176">
        <f t="shared" si="137"/>
        <v>0</v>
      </c>
      <c r="CI174" s="176">
        <f t="shared" si="138"/>
        <v>74.747907957548662</v>
      </c>
      <c r="CJ174" s="176">
        <f t="shared" si="139"/>
        <v>119.15964922234265</v>
      </c>
      <c r="CK174" s="176">
        <f t="shared" si="140"/>
        <v>21.845740289914939</v>
      </c>
      <c r="CL174" s="176">
        <f t="shared" si="141"/>
        <v>69.745565011548933</v>
      </c>
      <c r="CM174" s="176">
        <f t="shared" si="142"/>
        <v>628.52674176840071</v>
      </c>
      <c r="CN174" s="176">
        <f t="shared" si="143"/>
        <v>125.49687435938698</v>
      </c>
      <c r="CO174" s="176">
        <f t="shared" si="144"/>
        <v>0</v>
      </c>
      <c r="CP174" s="176">
        <f t="shared" si="145"/>
        <v>0</v>
      </c>
      <c r="CQ174" s="176">
        <f t="shared" si="146"/>
        <v>0</v>
      </c>
      <c r="CR174" s="215">
        <f t="shared" si="147"/>
        <v>0</v>
      </c>
    </row>
    <row r="175" spans="2:96" outlineLevel="1" x14ac:dyDescent="0.25">
      <c r="B175" s="197">
        <f t="shared" si="148"/>
        <v>42720</v>
      </c>
      <c r="C175" s="108">
        <f t="shared" si="104"/>
        <v>2016</v>
      </c>
      <c r="D175" s="109" t="str">
        <f t="shared" si="105"/>
        <v>Dec</v>
      </c>
      <c r="E175" s="109">
        <f t="shared" si="106"/>
        <v>3</v>
      </c>
      <c r="F175" s="109">
        <f t="shared" si="149"/>
        <v>51</v>
      </c>
      <c r="G175" s="110">
        <f t="shared" si="153"/>
        <v>42720</v>
      </c>
      <c r="H175" s="109" t="str">
        <f t="shared" si="107"/>
        <v>Fri</v>
      </c>
      <c r="I175" s="139">
        <f>IFERROR(IF($I$69="DOW",IF($E175=5,(((SUMPRODUCT(($H$72:$H$95=$D175)*($G$72:$G$95=$C175)*(I$72:I$95))*(SUMPRODUCT(($H$15:$H$21=$H175)*(I$15:I$21)))))),(((SUMPRODUCT(($H$72:$H$95=$D175)*($G$72:$G$95=$C175)*(I$72:I$95)))-(SUMIFS(I$99:I$426,$C$99:$C$426,$C175,$D$99:$D$426,$D175,$E$99:$E$426,5)))*SUMPRODUCT(($H$9:$H$12=$E175)*(I$9:I$12)))*SUMPRODUCT(($H$24:$H$30=$H175)*(I$24:I$30))),VLOOKUP($E175&amp;$H175,$H$33:I$67,I$70,0)/SUM(I$33:I$60,IF(DAY(EOMONTH($G175,0))&lt;29,0,VLOOKUP(5&amp;TEXT(DATE(YEAR($G175),MONTH($G175),29),"ddd"),$H$33:I$67,I$70,0)),IF(DAY(EOMONTH($G175,0))&lt;30,0,VLOOKUP(5&amp;TEXT(DATE(YEAR($G175),MONTH($G175),30),"ddd"),$H$33:I$67,I$70,0)),IF(DAY(EOMONTH($G175,0))&lt;31,0,VLOOKUP(5&amp;TEXT(DATE(YEAR($G175),MONTH($G175),31),"ddd"),$H$33:I$67,I$70,0)))*SUMPRODUCT(($H$72:$H$95=$D175)*($G$72:$G$95=$C175)*(I$72:I$95))),"")</f>
        <v>174.18575878874148</v>
      </c>
      <c r="J175" s="139">
        <f>IFERROR(IF($I$69="DOW",IF($E175=5,(((SUMPRODUCT(($H$72:$H$95=$D175)*($G$72:$G$95=$C175)*(J$72:J$95))*(SUMPRODUCT(($H$15:$H$21=$H175)*(J$15:J$21)))))),(((SUMPRODUCT(($H$72:$H$95=$D175)*($G$72:$G$95=$C175)*(J$72:J$95)))-(SUMIFS(J$99:J$426,$C$99:$C$426,$C175,$D$99:$D$426,$D175,$E$99:$E$426,5)))*SUMPRODUCT(($H$9:$H$12=$E175)*(J$9:J$12)))*SUMPRODUCT(($H$24:$H$30=$H175)*(J$24:J$30))),VLOOKUP($E175&amp;$H175,$H$33:J$67,J$70,0)/SUM(J$33:J$60,IF(DAY(EOMONTH($G175,0))&lt;29,0,VLOOKUP(5&amp;TEXT(DATE(YEAR($G175),MONTH($G175),29),"ddd"),$H$33:J$67,J$70,0)),IF(DAY(EOMONTH($G175,0))&lt;30,0,VLOOKUP(5&amp;TEXT(DATE(YEAR($G175),MONTH($G175),30),"ddd"),$H$33:J$67,J$70,0)),IF(DAY(EOMONTH($G175,0))&lt;31,0,VLOOKUP(5&amp;TEXT(DATE(YEAR($G175),MONTH($G175),31),"ddd"),$H$33:J$67,J$70,0)))*SUMPRODUCT(($H$72:$H$95=$D175)*($G$72:$G$95=$C175)*(J$72:J$95))),"")</f>
        <v>287.14560433775478</v>
      </c>
      <c r="K175" s="139">
        <f>IFERROR(IF($I$69="DOW",IF($E175=5,(((SUMPRODUCT(($H$72:$H$95=$D175)*($G$72:$G$95=$C175)*(K$72:K$95))*(SUMPRODUCT(($H$15:$H$21=$H175)*(K$15:K$21)))))),(((SUMPRODUCT(($H$72:$H$95=$D175)*($G$72:$G$95=$C175)*(K$72:K$95)))-(SUMIFS(K$99:K$426,$C$99:$C$426,$C175,$D$99:$D$426,$D175,$E$99:$E$426,5)))*SUMPRODUCT(($H$9:$H$12=$E175)*(K$9:K$12)))*SUMPRODUCT(($H$24:$H$30=$H175)*(K$24:K$30))),VLOOKUP($E175&amp;$H175,$H$33:K$67,K$70,0)/SUM(K$33:K$60,IF(DAY(EOMONTH($G175,0))&lt;29,0,VLOOKUP(5&amp;TEXT(DATE(YEAR($G175),MONTH($G175),29),"ddd"),$H$33:K$67,K$70,0)),IF(DAY(EOMONTH($G175,0))&lt;30,0,VLOOKUP(5&amp;TEXT(DATE(YEAR($G175),MONTH($G175),30),"ddd"),$H$33:K$67,K$70,0)),IF(DAY(EOMONTH($G175,0))&lt;31,0,VLOOKUP(5&amp;TEXT(DATE(YEAR($G175),MONTH($G175),31),"ddd"),$H$33:K$67,K$70,0)))*SUMPRODUCT(($H$72:$H$95=$D175)*($G$72:$G$95=$C175)*(K$72:K$95))),"")</f>
        <v>147.81932245056379</v>
      </c>
      <c r="L175" s="139">
        <f>IFERROR(IF($I$69="DOW",IF($E175=5,(((SUMPRODUCT(($H$72:$H$95=$D175)*($G$72:$G$95=$C175)*(L$72:L$95))*(SUMPRODUCT(($H$15:$H$21=$H175)*(L$15:L$21)))))),(((SUMPRODUCT(($H$72:$H$95=$D175)*($G$72:$G$95=$C175)*(L$72:L$95)))-(SUMIFS(L$99:L$426,$C$99:$C$426,$C175,$D$99:$D$426,$D175,$E$99:$E$426,5)))*SUMPRODUCT(($H$9:$H$12=$E175)*(L$9:L$12)))*SUMPRODUCT(($H$24:$H$30=$H175)*(L$24:L$30))),VLOOKUP($E175&amp;$H175,$H$33:L$67,L$70,0)/SUM(L$33:L$60,IF(DAY(EOMONTH($G175,0))&lt;29,0,VLOOKUP(5&amp;TEXT(DATE(YEAR($G175),MONTH($G175),29),"ddd"),$H$33:L$67,L$70,0)),IF(DAY(EOMONTH($G175,0))&lt;30,0,VLOOKUP(5&amp;TEXT(DATE(YEAR($G175),MONTH($G175),30),"ddd"),$H$33:L$67,L$70,0)),IF(DAY(EOMONTH($G175,0))&lt;31,0,VLOOKUP(5&amp;TEXT(DATE(YEAR($G175),MONTH($G175),31),"ddd"),$H$33:L$67,L$70,0)))*SUMPRODUCT(($H$72:$H$95=$D175)*($G$72:$G$95=$C175)*(L$72:L$95))),"")</f>
        <v>24.217077637986382</v>
      </c>
      <c r="M175" s="139">
        <f>IFERROR(IF($I$69="DOW",IF($E175=5,(((SUMPRODUCT(($H$72:$H$95=$D175)*($G$72:$G$95=$C175)*(M$72:M$95))*(SUMPRODUCT(($H$15:$H$21=$H175)*(M$15:M$21)))))),(((SUMPRODUCT(($H$72:$H$95=$D175)*($G$72:$G$95=$C175)*(M$72:M$95)))-(SUMIFS(M$99:M$426,$C$99:$C$426,$C175,$D$99:$D$426,$D175,$E$99:$E$426,5)))*SUMPRODUCT(($H$9:$H$12=$E175)*(M$9:M$12)))*SUMPRODUCT(($H$24:$H$30=$H175)*(M$24:M$30))),VLOOKUP($E175&amp;$H175,$H$33:M$67,M$70,0)/SUM(M$33:M$60,IF(DAY(EOMONTH($G175,0))&lt;29,0,VLOOKUP(5&amp;TEXT(DATE(YEAR($G175),MONTH($G175),29),"ddd"),$H$33:M$67,M$70,0)),IF(DAY(EOMONTH($G175,0))&lt;30,0,VLOOKUP(5&amp;TEXT(DATE(YEAR($G175),MONTH($G175),30),"ddd"),$H$33:M$67,M$70,0)),IF(DAY(EOMONTH($G175,0))&lt;31,0,VLOOKUP(5&amp;TEXT(DATE(YEAR($G175),MONTH($G175),31),"ddd"),$H$33:M$67,M$70,0)))*SUMPRODUCT(($H$72:$H$95=$D175)*($G$72:$G$95=$C175)*(M$72:M$95))),"")</f>
        <v>496.58810659313707</v>
      </c>
      <c r="N175" s="139">
        <f>IFERROR(IF($I$69="DOW",IF($E175=5,(((SUMPRODUCT(($H$72:$H$95=$D175)*($G$72:$G$95=$C175)*(N$72:N$95))*(SUMPRODUCT(($H$15:$H$21=$H175)*(N$15:N$21)))))),(((SUMPRODUCT(($H$72:$H$95=$D175)*($G$72:$G$95=$C175)*(N$72:N$95)))-(SUMIFS(N$99:N$426,$C$99:$C$426,$C175,$D$99:$D$426,$D175,$E$99:$E$426,5)))*SUMPRODUCT(($H$9:$H$12=$E175)*(N$9:N$12)))*SUMPRODUCT(($H$24:$H$30=$H175)*(N$24:N$30))),VLOOKUP($E175&amp;$H175,$H$33:N$67,N$70,0)/SUM(N$33:N$60,IF(DAY(EOMONTH($G175,0))&lt;29,0,VLOOKUP(5&amp;TEXT(DATE(YEAR($G175),MONTH($G175),29),"ddd"),$H$33:N$67,N$70,0)),IF(DAY(EOMONTH($G175,0))&lt;30,0,VLOOKUP(5&amp;TEXT(DATE(YEAR($G175),MONTH($G175),30),"ddd"),$H$33:N$67,N$70,0)),IF(DAY(EOMONTH($G175,0))&lt;31,0,VLOOKUP(5&amp;TEXT(DATE(YEAR($G175),MONTH($G175),31),"ddd"),$H$33:N$67,N$70,0)))*SUMPRODUCT(($H$72:$H$95=$D175)*($G$72:$G$95=$C175)*(N$72:N$95))),"")</f>
        <v>0</v>
      </c>
      <c r="O175" s="139">
        <f>IFERROR(IF($I$69="DOW",IF($E175=5,(((SUMPRODUCT(($H$72:$H$95=$D175)*($G$72:$G$95=$C175)*(O$72:O$95))*(SUMPRODUCT(($H$15:$H$21=$H175)*(O$15:O$21)))))),(((SUMPRODUCT(($H$72:$H$95=$D175)*($G$72:$G$95=$C175)*(O$72:O$95)))-(SUMIFS(O$99:O$426,$C$99:$C$426,$C175,$D$99:$D$426,$D175,$E$99:$E$426,5)))*SUMPRODUCT(($H$9:$H$12=$E175)*(O$9:O$12)))*SUMPRODUCT(($H$24:$H$30=$H175)*(O$24:O$30))),VLOOKUP($E175&amp;$H175,$H$33:O$67,O$70,0)/SUM(O$33:O$60,IF(DAY(EOMONTH($G175,0))&lt;29,0,VLOOKUP(5&amp;TEXT(DATE(YEAR($G175),MONTH($G175),29),"ddd"),$H$33:O$67,O$70,0)),IF(DAY(EOMONTH($G175,0))&lt;30,0,VLOOKUP(5&amp;TEXT(DATE(YEAR($G175),MONTH($G175),30),"ddd"),$H$33:O$67,O$70,0)),IF(DAY(EOMONTH($G175,0))&lt;31,0,VLOOKUP(5&amp;TEXT(DATE(YEAR($G175),MONTH($G175),31),"ddd"),$H$33:O$67,O$70,0)))*SUMPRODUCT(($H$72:$H$95=$D175)*($G$72:$G$95=$C175)*(O$72:O$95))),"")</f>
        <v>0</v>
      </c>
      <c r="P175" s="139">
        <f>IFERROR(IF($I$69="DOW",IF($E175=5,(((SUMPRODUCT(($H$72:$H$95=$D175)*($G$72:$G$95=$C175)*(P$72:P$95))*(SUMPRODUCT(($H$15:$H$21=$H175)*(P$15:P$21)))))),(((SUMPRODUCT(($H$72:$H$95=$D175)*($G$72:$G$95=$C175)*(P$72:P$95)))-(SUMIFS(P$99:P$426,$C$99:$C$426,$C175,$D$99:$D$426,$D175,$E$99:$E$426,5)))*SUMPRODUCT(($H$9:$H$12=$E175)*(P$9:P$12)))*SUMPRODUCT(($H$24:$H$30=$H175)*(P$24:P$30))),VLOOKUP($E175&amp;$H175,$H$33:P$67,P$70,0)/SUM(P$33:P$60,IF(DAY(EOMONTH($G175,0))&lt;29,0,VLOOKUP(5&amp;TEXT(DATE(YEAR($G175),MONTH($G175),29),"ddd"),$H$33:P$67,P$70,0)),IF(DAY(EOMONTH($G175,0))&lt;30,0,VLOOKUP(5&amp;TEXT(DATE(YEAR($G175),MONTH($G175),30),"ddd"),$H$33:P$67,P$70,0)),IF(DAY(EOMONTH($G175,0))&lt;31,0,VLOOKUP(5&amp;TEXT(DATE(YEAR($G175),MONTH($G175),31),"ddd"),$H$33:P$67,P$70,0)))*SUMPRODUCT(($H$72:$H$95=$D175)*($G$72:$G$95=$C175)*(P$72:P$95))),"")</f>
        <v>3121.2070866932463</v>
      </c>
      <c r="Q175" s="139">
        <f>IFERROR(IF($I$69="DOW",IF($E175=5,(((SUMPRODUCT(($H$72:$H$95=$D175)*($G$72:$G$95=$C175)*(Q$72:Q$95))*(SUMPRODUCT(($H$15:$H$21=$H175)*(Q$15:Q$21)))))),(((SUMPRODUCT(($H$72:$H$95=$D175)*($G$72:$G$95=$C175)*(Q$72:Q$95)))-(SUMIFS(Q$99:Q$426,$C$99:$C$426,$C175,$D$99:$D$426,$D175,$E$99:$E$426,5)))*SUMPRODUCT(($H$9:$H$12=$E175)*(Q$9:Q$12)))*SUMPRODUCT(($H$24:$H$30=$H175)*(Q$24:Q$30))),VLOOKUP($E175&amp;$H175,$H$33:Q$67,Q$70,0)/SUM(Q$33:Q$60,IF(DAY(EOMONTH($G175,0))&lt;29,0,VLOOKUP(5&amp;TEXT(DATE(YEAR($G175),MONTH($G175),29),"ddd"),$H$33:Q$67,Q$70,0)),IF(DAY(EOMONTH($G175,0))&lt;30,0,VLOOKUP(5&amp;TEXT(DATE(YEAR($G175),MONTH($G175),30),"ddd"),$H$33:Q$67,Q$70,0)),IF(DAY(EOMONTH($G175,0))&lt;31,0,VLOOKUP(5&amp;TEXT(DATE(YEAR($G175),MONTH($G175),31),"ddd"),$H$33:Q$67,Q$70,0)))*SUMPRODUCT(($H$72:$H$95=$D175)*($G$72:$G$95=$C175)*(Q$72:Q$95))),"")</f>
        <v>2451.3024673217178</v>
      </c>
      <c r="R175" s="139">
        <f>IFERROR(IF($I$69="DOW",IF($E175=5,(((SUMPRODUCT(($H$72:$H$95=$D175)*($G$72:$G$95=$C175)*(R$72:R$95))*(SUMPRODUCT(($H$15:$H$21=$H175)*(R$15:R$21)))))),(((SUMPRODUCT(($H$72:$H$95=$D175)*($G$72:$G$95=$C175)*(R$72:R$95)))-(SUMIFS(R$99:R$426,$C$99:$C$426,$C175,$D$99:$D$426,$D175,$E$99:$E$426,5)))*SUMPRODUCT(($H$9:$H$12=$E175)*(R$9:R$12)))*SUMPRODUCT(($H$24:$H$30=$H175)*(R$24:R$30))),VLOOKUP($E175&amp;$H175,$H$33:R$67,R$70,0)/SUM(R$33:R$60,IF(DAY(EOMONTH($G175,0))&lt;29,0,VLOOKUP(5&amp;TEXT(DATE(YEAR($G175),MONTH($G175),29),"ddd"),$H$33:R$67,R$70,0)),IF(DAY(EOMONTH($G175,0))&lt;30,0,VLOOKUP(5&amp;TEXT(DATE(YEAR($G175),MONTH($G175),30),"ddd"),$H$33:R$67,R$70,0)),IF(DAY(EOMONTH($G175,0))&lt;31,0,VLOOKUP(5&amp;TEXT(DATE(YEAR($G175),MONTH($G175),31),"ddd"),$H$33:R$67,R$70,0)))*SUMPRODUCT(($H$72:$H$95=$D175)*($G$72:$G$95=$C175)*(R$72:R$95))),"")</f>
        <v>0</v>
      </c>
      <c r="S175" s="139">
        <f>IFERROR(IF($I$69="DOW",IF($E175=5,(((SUMPRODUCT(($H$72:$H$95=$D175)*($G$72:$G$95=$C175)*(S$72:S$95))*(SUMPRODUCT(($H$15:$H$21=$H175)*(S$15:S$21)))))),(((SUMPRODUCT(($H$72:$H$95=$D175)*($G$72:$G$95=$C175)*(S$72:S$95)))-(SUMIFS(S$99:S$426,$C$99:$C$426,$C175,$D$99:$D$426,$D175,$E$99:$E$426,5)))*SUMPRODUCT(($H$9:$H$12=$E175)*(S$9:S$12)))*SUMPRODUCT(($H$24:$H$30=$H175)*(S$24:S$30))),VLOOKUP($E175&amp;$H175,$H$33:S$67,S$70,0)/SUM(S$33:S$60,IF(DAY(EOMONTH($G175,0))&lt;29,0,VLOOKUP(5&amp;TEXT(DATE(YEAR($G175),MONTH($G175),29),"ddd"),$H$33:S$67,S$70,0)),IF(DAY(EOMONTH($G175,0))&lt;30,0,VLOOKUP(5&amp;TEXT(DATE(YEAR($G175),MONTH($G175),30),"ddd"),$H$33:S$67,S$70,0)),IF(DAY(EOMONTH($G175,0))&lt;31,0,VLOOKUP(5&amp;TEXT(DATE(YEAR($G175),MONTH($G175),31),"ddd"),$H$33:S$67,S$70,0)))*SUMPRODUCT(($H$72:$H$95=$D175)*($G$72:$G$95=$C175)*(S$72:S$95))),"")</f>
        <v>67.840032304713105</v>
      </c>
      <c r="T175" s="139">
        <f>IFERROR(IF($I$69="DOW",IF($E175=5,(((SUMPRODUCT(($H$72:$H$95=$D175)*($G$72:$G$95=$C175)*(T$72:T$95))*(SUMPRODUCT(($H$15:$H$21=$H175)*(T$15:T$21)))))),(((SUMPRODUCT(($H$72:$H$95=$D175)*($G$72:$G$95=$C175)*(T$72:T$95)))-(SUMIFS(T$99:T$426,$C$99:$C$426,$C175,$D$99:$D$426,$D175,$E$99:$E$426,5)))*SUMPRODUCT(($H$9:$H$12=$E175)*(T$9:T$12)))*SUMPRODUCT(($H$24:$H$30=$H175)*(T$24:T$30))),VLOOKUP($E175&amp;$H175,$H$33:T$67,T$70,0)/SUM(T$33:T$60,IF(DAY(EOMONTH($G175,0))&lt;29,0,VLOOKUP(5&amp;TEXT(DATE(YEAR($G175),MONTH($G175),29),"ddd"),$H$33:T$67,T$70,0)),IF(DAY(EOMONTH($G175,0))&lt;30,0,VLOOKUP(5&amp;TEXT(DATE(YEAR($G175),MONTH($G175),30),"ddd"),$H$33:T$67,T$70,0)),IF(DAY(EOMONTH($G175,0))&lt;31,0,VLOOKUP(5&amp;TEXT(DATE(YEAR($G175),MONTH($G175),31),"ddd"),$H$33:T$67,T$70,0)))*SUMPRODUCT(($H$72:$H$95=$D175)*($G$72:$G$95=$C175)*(T$72:T$95))),"")</f>
        <v>113.43296920567623</v>
      </c>
      <c r="U175" s="139">
        <f>IFERROR(IF($I$69="DOW",IF($E175=5,(((SUMPRODUCT(($H$72:$H$95=$D175)*($G$72:$G$95=$C175)*(U$72:U$95))*(SUMPRODUCT(($H$15:$H$21=$H175)*(U$15:U$21)))))),(((SUMPRODUCT(($H$72:$H$95=$D175)*($G$72:$G$95=$C175)*(U$72:U$95)))-(SUMIFS(U$99:U$426,$C$99:$C$426,$C175,$D$99:$D$426,$D175,$E$99:$E$426,5)))*SUMPRODUCT(($H$9:$H$12=$E175)*(U$9:U$12)))*SUMPRODUCT(($H$24:$H$30=$H175)*(U$24:U$30))),VLOOKUP($E175&amp;$H175,$H$33:U$67,U$70,0)/SUM(U$33:U$60,IF(DAY(EOMONTH($G175,0))&lt;29,0,VLOOKUP(5&amp;TEXT(DATE(YEAR($G175),MONTH($G175),29),"ddd"),$H$33:U$67,U$70,0)),IF(DAY(EOMONTH($G175,0))&lt;30,0,VLOOKUP(5&amp;TEXT(DATE(YEAR($G175),MONTH($G175),30),"ddd"),$H$33:U$67,U$70,0)),IF(DAY(EOMONTH($G175,0))&lt;31,0,VLOOKUP(5&amp;TEXT(DATE(YEAR($G175),MONTH($G175),31),"ddd"),$H$33:U$67,U$70,0)))*SUMPRODUCT(($H$72:$H$95=$D175)*($G$72:$G$95=$C175)*(U$72:U$95))),"")</f>
        <v>25.770287516480884</v>
      </c>
      <c r="V175" s="139">
        <f>IFERROR(IF($I$69="DOW",IF($E175=5,(((SUMPRODUCT(($H$72:$H$95=$D175)*($G$72:$G$95=$C175)*(V$72:V$95))*(SUMPRODUCT(($H$15:$H$21=$H175)*(V$15:V$21)))))),(((SUMPRODUCT(($H$72:$H$95=$D175)*($G$72:$G$95=$C175)*(V$72:V$95)))-(SUMIFS(V$99:V$426,$C$99:$C$426,$C175,$D$99:$D$426,$D175,$E$99:$E$426,5)))*SUMPRODUCT(($H$9:$H$12=$E175)*(V$9:V$12)))*SUMPRODUCT(($H$24:$H$30=$H175)*(V$24:V$30))),VLOOKUP($E175&amp;$H175,$H$33:V$67,V$70,0)/SUM(V$33:V$60,IF(DAY(EOMONTH($G175,0))&lt;29,0,VLOOKUP(5&amp;TEXT(DATE(YEAR($G175),MONTH($G175),29),"ddd"),$H$33:V$67,V$70,0)),IF(DAY(EOMONTH($G175,0))&lt;30,0,VLOOKUP(5&amp;TEXT(DATE(YEAR($G175),MONTH($G175),30),"ddd"),$H$33:V$67,V$70,0)),IF(DAY(EOMONTH($G175,0))&lt;31,0,VLOOKUP(5&amp;TEXT(DATE(YEAR($G175),MONTH($G175),31),"ddd"),$H$33:V$67,V$70,0)))*SUMPRODUCT(($H$72:$H$95=$D175)*($G$72:$G$95=$C175)*(V$72:V$95))),"")</f>
        <v>69.468319106164401</v>
      </c>
      <c r="W175" s="139">
        <f>IFERROR(IF($I$69="DOW",IF($E175=5,(((SUMPRODUCT(($H$72:$H$95=$D175)*($G$72:$G$95=$C175)*(W$72:W$95))*(SUMPRODUCT(($H$15:$H$21=$H175)*(W$15:W$21)))))),(((SUMPRODUCT(($H$72:$H$95=$D175)*($G$72:$G$95=$C175)*(W$72:W$95)))-(SUMIFS(W$99:W$426,$C$99:$C$426,$C175,$D$99:$D$426,$D175,$E$99:$E$426,5)))*SUMPRODUCT(($H$9:$H$12=$E175)*(W$9:W$12)))*SUMPRODUCT(($H$24:$H$30=$H175)*(W$24:W$30))),VLOOKUP($E175&amp;$H175,$H$33:W$67,W$70,0)/SUM(W$33:W$60,IF(DAY(EOMONTH($G175,0))&lt;29,0,VLOOKUP(5&amp;TEXT(DATE(YEAR($G175),MONTH($G175),29),"ddd"),$H$33:W$67,W$70,0)),IF(DAY(EOMONTH($G175,0))&lt;30,0,VLOOKUP(5&amp;TEXT(DATE(YEAR($G175),MONTH($G175),30),"ddd"),$H$33:W$67,W$70,0)),IF(DAY(EOMONTH($G175,0))&lt;31,0,VLOOKUP(5&amp;TEXT(DATE(YEAR($G175),MONTH($G175),31),"ddd"),$H$33:W$67,W$70,0)))*SUMPRODUCT(($H$72:$H$95=$D175)*($G$72:$G$95=$C175)*(W$72:W$95))),"")</f>
        <v>473.94752541356542</v>
      </c>
      <c r="X175" s="139">
        <f>IFERROR(IF($I$69="DOW",IF($E175=5,(((SUMPRODUCT(($H$72:$H$95=$D175)*($G$72:$G$95=$C175)*(X$72:X$95))*(SUMPRODUCT(($H$15:$H$21=$H175)*(X$15:X$21)))))),(((SUMPRODUCT(($H$72:$H$95=$D175)*($G$72:$G$95=$C175)*(X$72:X$95)))-(SUMIFS(X$99:X$426,$C$99:$C$426,$C175,$D$99:$D$426,$D175,$E$99:$E$426,5)))*SUMPRODUCT(($H$9:$H$12=$E175)*(X$9:X$12)))*SUMPRODUCT(($H$24:$H$30=$H175)*(X$24:X$30))),VLOOKUP($E175&amp;$H175,$H$33:X$67,X$70,0)/SUM(X$33:X$60,IF(DAY(EOMONTH($G175,0))&lt;29,0,VLOOKUP(5&amp;TEXT(DATE(YEAR($G175),MONTH($G175),29),"ddd"),$H$33:X$67,X$70,0)),IF(DAY(EOMONTH($G175,0))&lt;30,0,VLOOKUP(5&amp;TEXT(DATE(YEAR($G175),MONTH($G175),30),"ddd"),$H$33:X$67,X$70,0)),IF(DAY(EOMONTH($G175,0))&lt;31,0,VLOOKUP(5&amp;TEXT(DATE(YEAR($G175),MONTH($G175),31),"ddd"),$H$33:X$67,X$70,0)))*SUMPRODUCT(($H$72:$H$95=$D175)*($G$72:$G$95=$C175)*(X$72:X$95))),"")</f>
        <v>99.4617548597801</v>
      </c>
      <c r="Y175" s="139" t="str">
        <f>IFERROR(IF($I$69="DOW",IF($E175=5,(((SUMPRODUCT(($H$72:$H$95=$D175)*($G$72:$G$95=$C175)*(Y$72:Y$95))*(SUMPRODUCT(($H$15:$H$21=$H175)*(Y$15:Y$21)))))),(((SUMPRODUCT(($H$72:$H$95=$D175)*($G$72:$G$95=$C175)*(Y$72:Y$95)))-(SUMIFS(Y$99:Y$426,$C$99:$C$426,$C175,$D$99:$D$426,$D175,$E$99:$E$426,5)))*SUMPRODUCT(($H$9:$H$12=$E175)*(Y$9:Y$12)))*SUMPRODUCT(($H$24:$H$30=$H175)*(Y$24:Y$30))),VLOOKUP($E175&amp;$H175,$H$33:Y$67,Y$70,0)/SUM(Y$33:Y$60,IF(DAY(EOMONTH($G175,0))&lt;29,0,VLOOKUP(5&amp;TEXT(DATE(YEAR($G175),MONTH($G175),29),"ddd"),$H$33:Y$67,Y$70,0)),IF(DAY(EOMONTH($G175,0))&lt;30,0,VLOOKUP(5&amp;TEXT(DATE(YEAR($G175),MONTH($G175),30),"ddd"),$H$33:Y$67,Y$70,0)),IF(DAY(EOMONTH($G175,0))&lt;31,0,VLOOKUP(5&amp;TEXT(DATE(YEAR($G175),MONTH($G175),31),"ddd"),$H$33:Y$67,Y$70,0)))*SUMPRODUCT(($H$72:$H$95=$D175)*($G$72:$G$95=$C175)*(Y$72:Y$95))),"")</f>
        <v/>
      </c>
      <c r="Z175" s="139" t="str">
        <f>IFERROR(IF($I$69="DOW",IF($E175=5,(((SUMPRODUCT(($H$72:$H$95=$D175)*($G$72:$G$95=$C175)*(Z$72:Z$95))*(SUMPRODUCT(($H$15:$H$21=$H175)*(Z$15:Z$21)))))),(((SUMPRODUCT(($H$72:$H$95=$D175)*($G$72:$G$95=$C175)*(Z$72:Z$95)))-(SUMIFS(Z$99:Z$426,$C$99:$C$426,$C175,$D$99:$D$426,$D175,$E$99:$E$426,5)))*SUMPRODUCT(($H$9:$H$12=$E175)*(Z$9:Z$12)))*SUMPRODUCT(($H$24:$H$30=$H175)*(Z$24:Z$30))),VLOOKUP($E175&amp;$H175,$H$33:Z$67,Z$70,0)/SUM(Z$33:Z$60,IF(DAY(EOMONTH($G175,0))&lt;29,0,VLOOKUP(5&amp;TEXT(DATE(YEAR($G175),MONTH($G175),29),"ddd"),$H$33:Z$67,Z$70,0)),IF(DAY(EOMONTH($G175,0))&lt;30,0,VLOOKUP(5&amp;TEXT(DATE(YEAR($G175),MONTH($G175),30),"ddd"),$H$33:Z$67,Z$70,0)),IF(DAY(EOMONTH($G175,0))&lt;31,0,VLOOKUP(5&amp;TEXT(DATE(YEAR($G175),MONTH($G175),31),"ddd"),$H$33:Z$67,Z$70,0)))*SUMPRODUCT(($H$72:$H$95=$D175)*($G$72:$G$95=$C175)*(Z$72:Z$95))),"")</f>
        <v/>
      </c>
      <c r="AA175" s="139" t="str">
        <f>IFERROR(IF($I$69="DOW",IF($E175=5,(((SUMPRODUCT(($H$72:$H$95=$D175)*($G$72:$G$95=$C175)*(AA$72:AA$95))*(SUMPRODUCT(($H$15:$H$21=$H175)*(AA$15:AA$21)))))),(((SUMPRODUCT(($H$72:$H$95=$D175)*($G$72:$G$95=$C175)*(AA$72:AA$95)))-(SUMIFS(AA$99:AA$426,$C$99:$C$426,$C175,$D$99:$D$426,$D175,$E$99:$E$426,5)))*SUMPRODUCT(($H$9:$H$12=$E175)*(AA$9:AA$12)))*SUMPRODUCT(($H$24:$H$30=$H175)*(AA$24:AA$30))),VLOOKUP($E175&amp;$H175,$H$33:AA$67,AA$70,0)/SUM(AA$33:AA$60,IF(DAY(EOMONTH($G175,0))&lt;29,0,VLOOKUP(5&amp;TEXT(DATE(YEAR($G175),MONTH($G175),29),"ddd"),$H$33:AA$67,AA$70,0)),IF(DAY(EOMONTH($G175,0))&lt;30,0,VLOOKUP(5&amp;TEXT(DATE(YEAR($G175),MONTH($G175),30),"ddd"),$H$33:AA$67,AA$70,0)),IF(DAY(EOMONTH($G175,0))&lt;31,0,VLOOKUP(5&amp;TEXT(DATE(YEAR($G175),MONTH($G175),31),"ddd"),$H$33:AA$67,AA$70,0)))*SUMPRODUCT(($H$72:$H$95=$D175)*($G$72:$G$95=$C175)*(AA$72:AA$95))),"")</f>
        <v/>
      </c>
      <c r="AB175" s="139" t="str">
        <f>IFERROR(IF($I$69="DOW",IF($E175=5,(((SUMPRODUCT(($H$72:$H$95=$D175)*($G$72:$G$95=$C175)*(AB$72:AB$95))*(SUMPRODUCT(($H$15:$H$21=$H175)*(AB$15:AB$21)))))),(((SUMPRODUCT(($H$72:$H$95=$D175)*($G$72:$G$95=$C175)*(AB$72:AB$95)))-(SUMIFS(AB$99:AB$426,$C$99:$C$426,$C175,$D$99:$D$426,$D175,$E$99:$E$426,5)))*SUMPRODUCT(($H$9:$H$12=$E175)*(AB$9:AB$12)))*SUMPRODUCT(($H$24:$H$30=$H175)*(AB$24:AB$30))),VLOOKUP($E175&amp;$H175,$H$33:AB$67,AB$70,0)/SUM(AB$33:AB$60,IF(DAY(EOMONTH($G175,0))&lt;29,0,VLOOKUP(5&amp;TEXT(DATE(YEAR($G175),MONTH($G175),29),"ddd"),$H$33:AB$67,AB$70,0)),IF(DAY(EOMONTH($G175,0))&lt;30,0,VLOOKUP(5&amp;TEXT(DATE(YEAR($G175),MONTH($G175),30),"ddd"),$H$33:AB$67,AB$70,0)),IF(DAY(EOMONTH($G175,0))&lt;31,0,VLOOKUP(5&amp;TEXT(DATE(YEAR($G175),MONTH($G175),31),"ddd"),$H$33:AB$67,AB$70,0)))*SUMPRODUCT(($H$72:$H$95=$D175)*($G$72:$G$95=$C175)*(AB$72:AB$95))),"")</f>
        <v/>
      </c>
      <c r="AC175" s="236"/>
      <c r="AE175" s="205"/>
      <c r="AF175" s="139"/>
      <c r="AG175" s="139"/>
      <c r="AH175" s="139"/>
      <c r="AI175" s="139"/>
      <c r="AJ175" s="139"/>
      <c r="AK175" s="139"/>
      <c r="AL175" s="139"/>
      <c r="AM175" s="139"/>
      <c r="AN175" s="139"/>
      <c r="AO175" s="139"/>
      <c r="AP175" s="139"/>
      <c r="AQ175" s="139"/>
      <c r="AR175" s="139"/>
      <c r="AS175" s="139"/>
      <c r="AT175" s="139"/>
      <c r="AU175" s="139"/>
      <c r="AV175" s="139"/>
      <c r="AW175" s="139"/>
      <c r="AX175" s="139"/>
      <c r="AY175" s="236"/>
      <c r="BA175" s="209">
        <f t="shared" si="108"/>
        <v>174.18575878874148</v>
      </c>
      <c r="BB175" s="180">
        <f t="shared" si="109"/>
        <v>287.14560433775478</v>
      </c>
      <c r="BC175" s="180">
        <f t="shared" si="110"/>
        <v>147.81932245056379</v>
      </c>
      <c r="BD175" s="180">
        <f t="shared" si="111"/>
        <v>24.217077637986382</v>
      </c>
      <c r="BE175" s="180">
        <f t="shared" si="112"/>
        <v>496.58810659313707</v>
      </c>
      <c r="BF175" s="180">
        <f t="shared" si="113"/>
        <v>0</v>
      </c>
      <c r="BG175" s="180">
        <f t="shared" si="114"/>
        <v>0</v>
      </c>
      <c r="BH175" s="180">
        <f t="shared" si="115"/>
        <v>3121.2070866932463</v>
      </c>
      <c r="BI175" s="180">
        <f t="shared" si="116"/>
        <v>2451.3024673217178</v>
      </c>
      <c r="BJ175" s="180">
        <f t="shared" si="117"/>
        <v>0</v>
      </c>
      <c r="BK175" s="180">
        <f t="shared" si="118"/>
        <v>67.840032304713105</v>
      </c>
      <c r="BL175" s="180">
        <f t="shared" si="119"/>
        <v>113.43296920567623</v>
      </c>
      <c r="BM175" s="180">
        <f t="shared" si="120"/>
        <v>25.770287516480884</v>
      </c>
      <c r="BN175" s="180">
        <f t="shared" si="121"/>
        <v>69.468319106164401</v>
      </c>
      <c r="BO175" s="180">
        <f t="shared" si="122"/>
        <v>473.94752541356542</v>
      </c>
      <c r="BP175" s="180">
        <f t="shared" si="123"/>
        <v>99.4617548597801</v>
      </c>
      <c r="BQ175" s="180">
        <f t="shared" si="124"/>
        <v>0</v>
      </c>
      <c r="BR175" s="180">
        <f t="shared" si="125"/>
        <v>0</v>
      </c>
      <c r="BS175" s="180">
        <f t="shared" si="126"/>
        <v>0</v>
      </c>
      <c r="BT175" s="180">
        <f t="shared" si="127"/>
        <v>0</v>
      </c>
      <c r="BV175" s="214">
        <f t="shared" si="150"/>
        <v>42720</v>
      </c>
      <c r="BW175" s="175" t="str">
        <f t="shared" si="151"/>
        <v>Dec</v>
      </c>
      <c r="BX175" s="175">
        <f t="shared" si="152"/>
        <v>2016</v>
      </c>
      <c r="BY175" s="176">
        <f t="shared" si="128"/>
        <v>174.18575878874148</v>
      </c>
      <c r="BZ175" s="176">
        <f t="shared" si="129"/>
        <v>287.14560433775472</v>
      </c>
      <c r="CA175" s="176">
        <f t="shared" si="130"/>
        <v>147.81932245056373</v>
      </c>
      <c r="CB175" s="176">
        <f t="shared" si="131"/>
        <v>24.217077637986378</v>
      </c>
      <c r="CC175" s="176">
        <f t="shared" si="132"/>
        <v>496.58810659313718</v>
      </c>
      <c r="CD175" s="176">
        <f t="shared" si="133"/>
        <v>0</v>
      </c>
      <c r="CE175" s="176">
        <f t="shared" si="134"/>
        <v>0</v>
      </c>
      <c r="CF175" s="176">
        <f t="shared" si="135"/>
        <v>3121.2070866932463</v>
      </c>
      <c r="CG175" s="176">
        <f t="shared" si="136"/>
        <v>2451.3024673217178</v>
      </c>
      <c r="CH175" s="176">
        <f t="shared" si="137"/>
        <v>0</v>
      </c>
      <c r="CI175" s="176">
        <f t="shared" si="138"/>
        <v>67.84003230471312</v>
      </c>
      <c r="CJ175" s="176">
        <f t="shared" si="139"/>
        <v>113.43296920567622</v>
      </c>
      <c r="CK175" s="176">
        <f t="shared" si="140"/>
        <v>25.770287516480892</v>
      </c>
      <c r="CL175" s="176">
        <f t="shared" si="141"/>
        <v>69.468319106164401</v>
      </c>
      <c r="CM175" s="176">
        <f t="shared" si="142"/>
        <v>473.94752541356542</v>
      </c>
      <c r="CN175" s="176">
        <f t="shared" si="143"/>
        <v>99.461754859780115</v>
      </c>
      <c r="CO175" s="176">
        <f t="shared" si="144"/>
        <v>0</v>
      </c>
      <c r="CP175" s="176">
        <f t="shared" si="145"/>
        <v>0</v>
      </c>
      <c r="CQ175" s="176">
        <f t="shared" si="146"/>
        <v>0</v>
      </c>
      <c r="CR175" s="215">
        <f t="shared" si="147"/>
        <v>0</v>
      </c>
    </row>
    <row r="176" spans="2:96" outlineLevel="1" x14ac:dyDescent="0.25">
      <c r="B176" s="197">
        <f t="shared" si="148"/>
        <v>42721</v>
      </c>
      <c r="C176" s="108">
        <f t="shared" si="104"/>
        <v>2016</v>
      </c>
      <c r="D176" s="109" t="str">
        <f t="shared" si="105"/>
        <v>Dec</v>
      </c>
      <c r="E176" s="109">
        <f t="shared" si="106"/>
        <v>3</v>
      </c>
      <c r="F176" s="109">
        <f t="shared" si="149"/>
        <v>51</v>
      </c>
      <c r="G176" s="110">
        <f t="shared" si="153"/>
        <v>42721</v>
      </c>
      <c r="H176" s="109" t="str">
        <f t="shared" si="107"/>
        <v>Sat</v>
      </c>
      <c r="I176" s="139">
        <f>IFERROR(IF($I$69="DOW",IF($E176=5,(((SUMPRODUCT(($H$72:$H$95=$D176)*($G$72:$G$95=$C176)*(I$72:I$95))*(SUMPRODUCT(($H$15:$H$21=$H176)*(I$15:I$21)))))),(((SUMPRODUCT(($H$72:$H$95=$D176)*($G$72:$G$95=$C176)*(I$72:I$95)))-(SUMIFS(I$99:I$426,$C$99:$C$426,$C176,$D$99:$D$426,$D176,$E$99:$E$426,5)))*SUMPRODUCT(($H$9:$H$12=$E176)*(I$9:I$12)))*SUMPRODUCT(($H$24:$H$30=$H176)*(I$24:I$30))),VLOOKUP($E176&amp;$H176,$H$33:I$67,I$70,0)/SUM(I$33:I$60,IF(DAY(EOMONTH($G176,0))&lt;29,0,VLOOKUP(5&amp;TEXT(DATE(YEAR($G176),MONTH($G176),29),"ddd"),$H$33:I$67,I$70,0)),IF(DAY(EOMONTH($G176,0))&lt;30,0,VLOOKUP(5&amp;TEXT(DATE(YEAR($G176),MONTH($G176),30),"ddd"),$H$33:I$67,I$70,0)),IF(DAY(EOMONTH($G176,0))&lt;31,0,VLOOKUP(5&amp;TEXT(DATE(YEAR($G176),MONTH($G176),31),"ddd"),$H$33:I$67,I$70,0)))*SUMPRODUCT(($H$72:$H$95=$D176)*($G$72:$G$95=$C176)*(I$72:I$95))),"")</f>
        <v>193.129648812689</v>
      </c>
      <c r="J176" s="139">
        <f>IFERROR(IF($I$69="DOW",IF($E176=5,(((SUMPRODUCT(($H$72:$H$95=$D176)*($G$72:$G$95=$C176)*(J$72:J$95))*(SUMPRODUCT(($H$15:$H$21=$H176)*(J$15:J$21)))))),(((SUMPRODUCT(($H$72:$H$95=$D176)*($G$72:$G$95=$C176)*(J$72:J$95)))-(SUMIFS(J$99:J$426,$C$99:$C$426,$C176,$D$99:$D$426,$D176,$E$99:$E$426,5)))*SUMPRODUCT(($H$9:$H$12=$E176)*(J$9:J$12)))*SUMPRODUCT(($H$24:$H$30=$H176)*(J$24:J$30))),VLOOKUP($E176&amp;$H176,$H$33:J$67,J$70,0)/SUM(J$33:J$60,IF(DAY(EOMONTH($G176,0))&lt;29,0,VLOOKUP(5&amp;TEXT(DATE(YEAR($G176),MONTH($G176),29),"ddd"),$H$33:J$67,J$70,0)),IF(DAY(EOMONTH($G176,0))&lt;30,0,VLOOKUP(5&amp;TEXT(DATE(YEAR($G176),MONTH($G176),30),"ddd"),$H$33:J$67,J$70,0)),IF(DAY(EOMONTH($G176,0))&lt;31,0,VLOOKUP(5&amp;TEXT(DATE(YEAR($G176),MONTH($G176),31),"ddd"),$H$33:J$67,J$70,0)))*SUMPRODUCT(($H$72:$H$95=$D176)*($G$72:$G$95=$C176)*(J$72:J$95))),"")</f>
        <v>284.48196766454606</v>
      </c>
      <c r="K176" s="139">
        <f>IFERROR(IF($I$69="DOW",IF($E176=5,(((SUMPRODUCT(($H$72:$H$95=$D176)*($G$72:$G$95=$C176)*(K$72:K$95))*(SUMPRODUCT(($H$15:$H$21=$H176)*(K$15:K$21)))))),(((SUMPRODUCT(($H$72:$H$95=$D176)*($G$72:$G$95=$C176)*(K$72:K$95)))-(SUMIFS(K$99:K$426,$C$99:$C$426,$C176,$D$99:$D$426,$D176,$E$99:$E$426,5)))*SUMPRODUCT(($H$9:$H$12=$E176)*(K$9:K$12)))*SUMPRODUCT(($H$24:$H$30=$H176)*(K$24:K$30))),VLOOKUP($E176&amp;$H176,$H$33:K$67,K$70,0)/SUM(K$33:K$60,IF(DAY(EOMONTH($G176,0))&lt;29,0,VLOOKUP(5&amp;TEXT(DATE(YEAR($G176),MONTH($G176),29),"ddd"),$H$33:K$67,K$70,0)),IF(DAY(EOMONTH($G176,0))&lt;30,0,VLOOKUP(5&amp;TEXT(DATE(YEAR($G176),MONTH($G176),30),"ddd"),$H$33:K$67,K$70,0)),IF(DAY(EOMONTH($G176,0))&lt;31,0,VLOOKUP(5&amp;TEXT(DATE(YEAR($G176),MONTH($G176),31),"ddd"),$H$33:K$67,K$70,0)))*SUMPRODUCT(($H$72:$H$95=$D176)*($G$72:$G$95=$C176)*(K$72:K$95))),"")</f>
        <v>156.27302445766387</v>
      </c>
      <c r="L176" s="139">
        <f>IFERROR(IF($I$69="DOW",IF($E176=5,(((SUMPRODUCT(($H$72:$H$95=$D176)*($G$72:$G$95=$C176)*(L$72:L$95))*(SUMPRODUCT(($H$15:$H$21=$H176)*(L$15:L$21)))))),(((SUMPRODUCT(($H$72:$H$95=$D176)*($G$72:$G$95=$C176)*(L$72:L$95)))-(SUMIFS(L$99:L$426,$C$99:$C$426,$C176,$D$99:$D$426,$D176,$E$99:$E$426,5)))*SUMPRODUCT(($H$9:$H$12=$E176)*(L$9:L$12)))*SUMPRODUCT(($H$24:$H$30=$H176)*(L$24:L$30))),VLOOKUP($E176&amp;$H176,$H$33:L$67,L$70,0)/SUM(L$33:L$60,IF(DAY(EOMONTH($G176,0))&lt;29,0,VLOOKUP(5&amp;TEXT(DATE(YEAR($G176),MONTH($G176),29),"ddd"),$H$33:L$67,L$70,0)),IF(DAY(EOMONTH($G176,0))&lt;30,0,VLOOKUP(5&amp;TEXT(DATE(YEAR($G176),MONTH($G176),30),"ddd"),$H$33:L$67,L$70,0)),IF(DAY(EOMONTH($G176,0))&lt;31,0,VLOOKUP(5&amp;TEXT(DATE(YEAR($G176),MONTH($G176),31),"ddd"),$H$33:L$67,L$70,0)))*SUMPRODUCT(($H$72:$H$95=$D176)*($G$72:$G$95=$C176)*(L$72:L$95))),"")</f>
        <v>20.892612458170323</v>
      </c>
      <c r="M176" s="139">
        <f>IFERROR(IF($I$69="DOW",IF($E176=5,(((SUMPRODUCT(($H$72:$H$95=$D176)*($G$72:$G$95=$C176)*(M$72:M$95))*(SUMPRODUCT(($H$15:$H$21=$H176)*(M$15:M$21)))))),(((SUMPRODUCT(($H$72:$H$95=$D176)*($G$72:$G$95=$C176)*(M$72:M$95)))-(SUMIFS(M$99:M$426,$C$99:$C$426,$C176,$D$99:$D$426,$D176,$E$99:$E$426,5)))*SUMPRODUCT(($H$9:$H$12=$E176)*(M$9:M$12)))*SUMPRODUCT(($H$24:$H$30=$H176)*(M$24:M$30))),VLOOKUP($E176&amp;$H176,$H$33:M$67,M$70,0)/SUM(M$33:M$60,IF(DAY(EOMONTH($G176,0))&lt;29,0,VLOOKUP(5&amp;TEXT(DATE(YEAR($G176),MONTH($G176),29),"ddd"),$H$33:M$67,M$70,0)),IF(DAY(EOMONTH($G176,0))&lt;30,0,VLOOKUP(5&amp;TEXT(DATE(YEAR($G176),MONTH($G176),30),"ddd"),$H$33:M$67,M$70,0)),IF(DAY(EOMONTH($G176,0))&lt;31,0,VLOOKUP(5&amp;TEXT(DATE(YEAR($G176),MONTH($G176),31),"ddd"),$H$33:M$67,M$70,0)))*SUMPRODUCT(($H$72:$H$95=$D176)*($G$72:$G$95=$C176)*(M$72:M$95))),"")</f>
        <v>405.80894591336551</v>
      </c>
      <c r="N176" s="139">
        <f>IFERROR(IF($I$69="DOW",IF($E176=5,(((SUMPRODUCT(($H$72:$H$95=$D176)*($G$72:$G$95=$C176)*(N$72:N$95))*(SUMPRODUCT(($H$15:$H$21=$H176)*(N$15:N$21)))))),(((SUMPRODUCT(($H$72:$H$95=$D176)*($G$72:$G$95=$C176)*(N$72:N$95)))-(SUMIFS(N$99:N$426,$C$99:$C$426,$C176,$D$99:$D$426,$D176,$E$99:$E$426,5)))*SUMPRODUCT(($H$9:$H$12=$E176)*(N$9:N$12)))*SUMPRODUCT(($H$24:$H$30=$H176)*(N$24:N$30))),VLOOKUP($E176&amp;$H176,$H$33:N$67,N$70,0)/SUM(N$33:N$60,IF(DAY(EOMONTH($G176,0))&lt;29,0,VLOOKUP(5&amp;TEXT(DATE(YEAR($G176),MONTH($G176),29),"ddd"),$H$33:N$67,N$70,0)),IF(DAY(EOMONTH($G176,0))&lt;30,0,VLOOKUP(5&amp;TEXT(DATE(YEAR($G176),MONTH($G176),30),"ddd"),$H$33:N$67,N$70,0)),IF(DAY(EOMONTH($G176,0))&lt;31,0,VLOOKUP(5&amp;TEXT(DATE(YEAR($G176),MONTH($G176),31),"ddd"),$H$33:N$67,N$70,0)))*SUMPRODUCT(($H$72:$H$95=$D176)*($G$72:$G$95=$C176)*(N$72:N$95))),"")</f>
        <v>0</v>
      </c>
      <c r="O176" s="139">
        <f>IFERROR(IF($I$69="DOW",IF($E176=5,(((SUMPRODUCT(($H$72:$H$95=$D176)*($G$72:$G$95=$C176)*(O$72:O$95))*(SUMPRODUCT(($H$15:$H$21=$H176)*(O$15:O$21)))))),(((SUMPRODUCT(($H$72:$H$95=$D176)*($G$72:$G$95=$C176)*(O$72:O$95)))-(SUMIFS(O$99:O$426,$C$99:$C$426,$C176,$D$99:$D$426,$D176,$E$99:$E$426,5)))*SUMPRODUCT(($H$9:$H$12=$E176)*(O$9:O$12)))*SUMPRODUCT(($H$24:$H$30=$H176)*(O$24:O$30))),VLOOKUP($E176&amp;$H176,$H$33:O$67,O$70,0)/SUM(O$33:O$60,IF(DAY(EOMONTH($G176,0))&lt;29,0,VLOOKUP(5&amp;TEXT(DATE(YEAR($G176),MONTH($G176),29),"ddd"),$H$33:O$67,O$70,0)),IF(DAY(EOMONTH($G176,0))&lt;30,0,VLOOKUP(5&amp;TEXT(DATE(YEAR($G176),MONTH($G176),30),"ddd"),$H$33:O$67,O$70,0)),IF(DAY(EOMONTH($G176,0))&lt;31,0,VLOOKUP(5&amp;TEXT(DATE(YEAR($G176),MONTH($G176),31),"ddd"),$H$33:O$67,O$70,0)))*SUMPRODUCT(($H$72:$H$95=$D176)*($G$72:$G$95=$C176)*(O$72:O$95))),"")</f>
        <v>0</v>
      </c>
      <c r="P176" s="139">
        <f>IFERROR(IF($I$69="DOW",IF($E176=5,(((SUMPRODUCT(($H$72:$H$95=$D176)*($G$72:$G$95=$C176)*(P$72:P$95))*(SUMPRODUCT(($H$15:$H$21=$H176)*(P$15:P$21)))))),(((SUMPRODUCT(($H$72:$H$95=$D176)*($G$72:$G$95=$C176)*(P$72:P$95)))-(SUMIFS(P$99:P$426,$C$99:$C$426,$C176,$D$99:$D$426,$D176,$E$99:$E$426,5)))*SUMPRODUCT(($H$9:$H$12=$E176)*(P$9:P$12)))*SUMPRODUCT(($H$24:$H$30=$H176)*(P$24:P$30))),VLOOKUP($E176&amp;$H176,$H$33:P$67,P$70,0)/SUM(P$33:P$60,IF(DAY(EOMONTH($G176,0))&lt;29,0,VLOOKUP(5&amp;TEXT(DATE(YEAR($G176),MONTH($G176),29),"ddd"),$H$33:P$67,P$70,0)),IF(DAY(EOMONTH($G176,0))&lt;30,0,VLOOKUP(5&amp;TEXT(DATE(YEAR($G176),MONTH($G176),30),"ddd"),$H$33:P$67,P$70,0)),IF(DAY(EOMONTH($G176,0))&lt;31,0,VLOOKUP(5&amp;TEXT(DATE(YEAR($G176),MONTH($G176),31),"ddd"),$H$33:P$67,P$70,0)))*SUMPRODUCT(($H$72:$H$95=$D176)*($G$72:$G$95=$C176)*(P$72:P$95))),"")</f>
        <v>2128.5152136777147</v>
      </c>
      <c r="Q176" s="139">
        <f>IFERROR(IF($I$69="DOW",IF($E176=5,(((SUMPRODUCT(($H$72:$H$95=$D176)*($G$72:$G$95=$C176)*(Q$72:Q$95))*(SUMPRODUCT(($H$15:$H$21=$H176)*(Q$15:Q$21)))))),(((SUMPRODUCT(($H$72:$H$95=$D176)*($G$72:$G$95=$C176)*(Q$72:Q$95)))-(SUMIFS(Q$99:Q$426,$C$99:$C$426,$C176,$D$99:$D$426,$D176,$E$99:$E$426,5)))*SUMPRODUCT(($H$9:$H$12=$E176)*(Q$9:Q$12)))*SUMPRODUCT(($H$24:$H$30=$H176)*(Q$24:Q$30))),VLOOKUP($E176&amp;$H176,$H$33:Q$67,Q$70,0)/SUM(Q$33:Q$60,IF(DAY(EOMONTH($G176,0))&lt;29,0,VLOOKUP(5&amp;TEXT(DATE(YEAR($G176),MONTH($G176),29),"ddd"),$H$33:Q$67,Q$70,0)),IF(DAY(EOMONTH($G176,0))&lt;30,0,VLOOKUP(5&amp;TEXT(DATE(YEAR($G176),MONTH($G176),30),"ddd"),$H$33:Q$67,Q$70,0)),IF(DAY(EOMONTH($G176,0))&lt;31,0,VLOOKUP(5&amp;TEXT(DATE(YEAR($G176),MONTH($G176),31),"ddd"),$H$33:Q$67,Q$70,0)))*SUMPRODUCT(($H$72:$H$95=$D176)*($G$72:$G$95=$C176)*(Q$72:Q$95))),"")</f>
        <v>2013.4415927515968</v>
      </c>
      <c r="R176" s="139">
        <f>IFERROR(IF($I$69="DOW",IF($E176=5,(((SUMPRODUCT(($H$72:$H$95=$D176)*($G$72:$G$95=$C176)*(R$72:R$95))*(SUMPRODUCT(($H$15:$H$21=$H176)*(R$15:R$21)))))),(((SUMPRODUCT(($H$72:$H$95=$D176)*($G$72:$G$95=$C176)*(R$72:R$95)))-(SUMIFS(R$99:R$426,$C$99:$C$426,$C176,$D$99:$D$426,$D176,$E$99:$E$426,5)))*SUMPRODUCT(($H$9:$H$12=$E176)*(R$9:R$12)))*SUMPRODUCT(($H$24:$H$30=$H176)*(R$24:R$30))),VLOOKUP($E176&amp;$H176,$H$33:R$67,R$70,0)/SUM(R$33:R$60,IF(DAY(EOMONTH($G176,0))&lt;29,0,VLOOKUP(5&amp;TEXT(DATE(YEAR($G176),MONTH($G176),29),"ddd"),$H$33:R$67,R$70,0)),IF(DAY(EOMONTH($G176,0))&lt;30,0,VLOOKUP(5&amp;TEXT(DATE(YEAR($G176),MONTH($G176),30),"ddd"),$H$33:R$67,R$70,0)),IF(DAY(EOMONTH($G176,0))&lt;31,0,VLOOKUP(5&amp;TEXT(DATE(YEAR($G176),MONTH($G176),31),"ddd"),$H$33:R$67,R$70,0)))*SUMPRODUCT(($H$72:$H$95=$D176)*($G$72:$G$95=$C176)*(R$72:R$95))),"")</f>
        <v>0</v>
      </c>
      <c r="S176" s="139">
        <f>IFERROR(IF($I$69="DOW",IF($E176=5,(((SUMPRODUCT(($H$72:$H$95=$D176)*($G$72:$G$95=$C176)*(S$72:S$95))*(SUMPRODUCT(($H$15:$H$21=$H176)*(S$15:S$21)))))),(((SUMPRODUCT(($H$72:$H$95=$D176)*($G$72:$G$95=$C176)*(S$72:S$95)))-(SUMIFS(S$99:S$426,$C$99:$C$426,$C176,$D$99:$D$426,$D176,$E$99:$E$426,5)))*SUMPRODUCT(($H$9:$H$12=$E176)*(S$9:S$12)))*SUMPRODUCT(($H$24:$H$30=$H176)*(S$24:S$30))),VLOOKUP($E176&amp;$H176,$H$33:S$67,S$70,0)/SUM(S$33:S$60,IF(DAY(EOMONTH($G176,0))&lt;29,0,VLOOKUP(5&amp;TEXT(DATE(YEAR($G176),MONTH($G176),29),"ddd"),$H$33:S$67,S$70,0)),IF(DAY(EOMONTH($G176,0))&lt;30,0,VLOOKUP(5&amp;TEXT(DATE(YEAR($G176),MONTH($G176),30),"ddd"),$H$33:S$67,S$70,0)),IF(DAY(EOMONTH($G176,0))&lt;31,0,VLOOKUP(5&amp;TEXT(DATE(YEAR($G176),MONTH($G176),31),"ddd"),$H$33:S$67,S$70,0)))*SUMPRODUCT(($H$72:$H$95=$D176)*($G$72:$G$95=$C176)*(S$72:S$95))),"")</f>
        <v>80.611853237687953</v>
      </c>
      <c r="T176" s="139">
        <f>IFERROR(IF($I$69="DOW",IF($E176=5,(((SUMPRODUCT(($H$72:$H$95=$D176)*($G$72:$G$95=$C176)*(T$72:T$95))*(SUMPRODUCT(($H$15:$H$21=$H176)*(T$15:T$21)))))),(((SUMPRODUCT(($H$72:$H$95=$D176)*($G$72:$G$95=$C176)*(T$72:T$95)))-(SUMIFS(T$99:T$426,$C$99:$C$426,$C176,$D$99:$D$426,$D176,$E$99:$E$426,5)))*SUMPRODUCT(($H$9:$H$12=$E176)*(T$9:T$12)))*SUMPRODUCT(($H$24:$H$30=$H176)*(T$24:T$30))),VLOOKUP($E176&amp;$H176,$H$33:T$67,T$70,0)/SUM(T$33:T$60,IF(DAY(EOMONTH($G176,0))&lt;29,0,VLOOKUP(5&amp;TEXT(DATE(YEAR($G176),MONTH($G176),29),"ddd"),$H$33:T$67,T$70,0)),IF(DAY(EOMONTH($G176,0))&lt;30,0,VLOOKUP(5&amp;TEXT(DATE(YEAR($G176),MONTH($G176),30),"ddd"),$H$33:T$67,T$70,0)),IF(DAY(EOMONTH($G176,0))&lt;31,0,VLOOKUP(5&amp;TEXT(DATE(YEAR($G176),MONTH($G176),31),"ddd"),$H$33:T$67,T$70,0)))*SUMPRODUCT(($H$72:$H$95=$D176)*($G$72:$G$95=$C176)*(T$72:T$95))),"")</f>
        <v>104.02106591052976</v>
      </c>
      <c r="U176" s="139">
        <f>IFERROR(IF($I$69="DOW",IF($E176=5,(((SUMPRODUCT(($H$72:$H$95=$D176)*($G$72:$G$95=$C176)*(U$72:U$95))*(SUMPRODUCT(($H$15:$H$21=$H176)*(U$15:U$21)))))),(((SUMPRODUCT(($H$72:$H$95=$D176)*($G$72:$G$95=$C176)*(U$72:U$95)))-(SUMIFS(U$99:U$426,$C$99:$C$426,$C176,$D$99:$D$426,$D176,$E$99:$E$426,5)))*SUMPRODUCT(($H$9:$H$12=$E176)*(U$9:U$12)))*SUMPRODUCT(($H$24:$H$30=$H176)*(U$24:U$30))),VLOOKUP($E176&amp;$H176,$H$33:U$67,U$70,0)/SUM(U$33:U$60,IF(DAY(EOMONTH($G176,0))&lt;29,0,VLOOKUP(5&amp;TEXT(DATE(YEAR($G176),MONTH($G176),29),"ddd"),$H$33:U$67,U$70,0)),IF(DAY(EOMONTH($G176,0))&lt;30,0,VLOOKUP(5&amp;TEXT(DATE(YEAR($G176),MONTH($G176),30),"ddd"),$H$33:U$67,U$70,0)),IF(DAY(EOMONTH($G176,0))&lt;31,0,VLOOKUP(5&amp;TEXT(DATE(YEAR($G176),MONTH($G176),31),"ddd"),$H$33:U$67,U$70,0)))*SUMPRODUCT(($H$72:$H$95=$D176)*($G$72:$G$95=$C176)*(U$72:U$95))),"")</f>
        <v>0</v>
      </c>
      <c r="V176" s="139">
        <f>IFERROR(IF($I$69="DOW",IF($E176=5,(((SUMPRODUCT(($H$72:$H$95=$D176)*($G$72:$G$95=$C176)*(V$72:V$95))*(SUMPRODUCT(($H$15:$H$21=$H176)*(V$15:V$21)))))),(((SUMPRODUCT(($H$72:$H$95=$D176)*($G$72:$G$95=$C176)*(V$72:V$95)))-(SUMIFS(V$99:V$426,$C$99:$C$426,$C176,$D$99:$D$426,$D176,$E$99:$E$426,5)))*SUMPRODUCT(($H$9:$H$12=$E176)*(V$9:V$12)))*SUMPRODUCT(($H$24:$H$30=$H176)*(V$24:V$30))),VLOOKUP($E176&amp;$H176,$H$33:V$67,V$70,0)/SUM(V$33:V$60,IF(DAY(EOMONTH($G176,0))&lt;29,0,VLOOKUP(5&amp;TEXT(DATE(YEAR($G176),MONTH($G176),29),"ddd"),$H$33:V$67,V$70,0)),IF(DAY(EOMONTH($G176,0))&lt;30,0,VLOOKUP(5&amp;TEXT(DATE(YEAR($G176),MONTH($G176),30),"ddd"),$H$33:V$67,V$70,0)),IF(DAY(EOMONTH($G176,0))&lt;31,0,VLOOKUP(5&amp;TEXT(DATE(YEAR($G176),MONTH($G176),31),"ddd"),$H$33:V$67,V$70,0)))*SUMPRODUCT(($H$72:$H$95=$D176)*($G$72:$G$95=$C176)*(V$72:V$95))),"")</f>
        <v>0</v>
      </c>
      <c r="W176" s="139">
        <f>IFERROR(IF($I$69="DOW",IF($E176=5,(((SUMPRODUCT(($H$72:$H$95=$D176)*($G$72:$G$95=$C176)*(W$72:W$95))*(SUMPRODUCT(($H$15:$H$21=$H176)*(W$15:W$21)))))),(((SUMPRODUCT(($H$72:$H$95=$D176)*($G$72:$G$95=$C176)*(W$72:W$95)))-(SUMIFS(W$99:W$426,$C$99:$C$426,$C176,$D$99:$D$426,$D176,$E$99:$E$426,5)))*SUMPRODUCT(($H$9:$H$12=$E176)*(W$9:W$12)))*SUMPRODUCT(($H$24:$H$30=$H176)*(W$24:W$30))),VLOOKUP($E176&amp;$H176,$H$33:W$67,W$70,0)/SUM(W$33:W$60,IF(DAY(EOMONTH($G176,0))&lt;29,0,VLOOKUP(5&amp;TEXT(DATE(YEAR($G176),MONTH($G176),29),"ddd"),$H$33:W$67,W$70,0)),IF(DAY(EOMONTH($G176,0))&lt;30,0,VLOOKUP(5&amp;TEXT(DATE(YEAR($G176),MONTH($G176),30),"ddd"),$H$33:W$67,W$70,0)),IF(DAY(EOMONTH($G176,0))&lt;31,0,VLOOKUP(5&amp;TEXT(DATE(YEAR($G176),MONTH($G176),31),"ddd"),$H$33:W$67,W$70,0)))*SUMPRODUCT(($H$72:$H$95=$D176)*($G$72:$G$95=$C176)*(W$72:W$95))),"")</f>
        <v>128.04236372120448</v>
      </c>
      <c r="X176" s="139">
        <f>IFERROR(IF($I$69="DOW",IF($E176=5,(((SUMPRODUCT(($H$72:$H$95=$D176)*($G$72:$G$95=$C176)*(X$72:X$95))*(SUMPRODUCT(($H$15:$H$21=$H176)*(X$15:X$21)))))),(((SUMPRODUCT(($H$72:$H$95=$D176)*($G$72:$G$95=$C176)*(X$72:X$95)))-(SUMIFS(X$99:X$426,$C$99:$C$426,$C176,$D$99:$D$426,$D176,$E$99:$E$426,5)))*SUMPRODUCT(($H$9:$H$12=$E176)*(X$9:X$12)))*SUMPRODUCT(($H$24:$H$30=$H176)*(X$24:X$30))),VLOOKUP($E176&amp;$H176,$H$33:X$67,X$70,0)/SUM(X$33:X$60,IF(DAY(EOMONTH($G176,0))&lt;29,0,VLOOKUP(5&amp;TEXT(DATE(YEAR($G176),MONTH($G176),29),"ddd"),$H$33:X$67,X$70,0)),IF(DAY(EOMONTH($G176,0))&lt;30,0,VLOOKUP(5&amp;TEXT(DATE(YEAR($G176),MONTH($G176),30),"ddd"),$H$33:X$67,X$70,0)),IF(DAY(EOMONTH($G176,0))&lt;31,0,VLOOKUP(5&amp;TEXT(DATE(YEAR($G176),MONTH($G176),31),"ddd"),$H$33:X$67,X$70,0)))*SUMPRODUCT(($H$72:$H$95=$D176)*($G$72:$G$95=$C176)*(X$72:X$95))),"")</f>
        <v>83.092583977879912</v>
      </c>
      <c r="Y176" s="139" t="str">
        <f>IFERROR(IF($I$69="DOW",IF($E176=5,(((SUMPRODUCT(($H$72:$H$95=$D176)*($G$72:$G$95=$C176)*(Y$72:Y$95))*(SUMPRODUCT(($H$15:$H$21=$H176)*(Y$15:Y$21)))))),(((SUMPRODUCT(($H$72:$H$95=$D176)*($G$72:$G$95=$C176)*(Y$72:Y$95)))-(SUMIFS(Y$99:Y$426,$C$99:$C$426,$C176,$D$99:$D$426,$D176,$E$99:$E$426,5)))*SUMPRODUCT(($H$9:$H$12=$E176)*(Y$9:Y$12)))*SUMPRODUCT(($H$24:$H$30=$H176)*(Y$24:Y$30))),VLOOKUP($E176&amp;$H176,$H$33:Y$67,Y$70,0)/SUM(Y$33:Y$60,IF(DAY(EOMONTH($G176,0))&lt;29,0,VLOOKUP(5&amp;TEXT(DATE(YEAR($G176),MONTH($G176),29),"ddd"),$H$33:Y$67,Y$70,0)),IF(DAY(EOMONTH($G176,0))&lt;30,0,VLOOKUP(5&amp;TEXT(DATE(YEAR($G176),MONTH($G176),30),"ddd"),$H$33:Y$67,Y$70,0)),IF(DAY(EOMONTH($G176,0))&lt;31,0,VLOOKUP(5&amp;TEXT(DATE(YEAR($G176),MONTH($G176),31),"ddd"),$H$33:Y$67,Y$70,0)))*SUMPRODUCT(($H$72:$H$95=$D176)*($G$72:$G$95=$C176)*(Y$72:Y$95))),"")</f>
        <v/>
      </c>
      <c r="Z176" s="139" t="str">
        <f>IFERROR(IF($I$69="DOW",IF($E176=5,(((SUMPRODUCT(($H$72:$H$95=$D176)*($G$72:$G$95=$C176)*(Z$72:Z$95))*(SUMPRODUCT(($H$15:$H$21=$H176)*(Z$15:Z$21)))))),(((SUMPRODUCT(($H$72:$H$95=$D176)*($G$72:$G$95=$C176)*(Z$72:Z$95)))-(SUMIFS(Z$99:Z$426,$C$99:$C$426,$C176,$D$99:$D$426,$D176,$E$99:$E$426,5)))*SUMPRODUCT(($H$9:$H$12=$E176)*(Z$9:Z$12)))*SUMPRODUCT(($H$24:$H$30=$H176)*(Z$24:Z$30))),VLOOKUP($E176&amp;$H176,$H$33:Z$67,Z$70,0)/SUM(Z$33:Z$60,IF(DAY(EOMONTH($G176,0))&lt;29,0,VLOOKUP(5&amp;TEXT(DATE(YEAR($G176),MONTH($G176),29),"ddd"),$H$33:Z$67,Z$70,0)),IF(DAY(EOMONTH($G176,0))&lt;30,0,VLOOKUP(5&amp;TEXT(DATE(YEAR($G176),MONTH($G176),30),"ddd"),$H$33:Z$67,Z$70,0)),IF(DAY(EOMONTH($G176,0))&lt;31,0,VLOOKUP(5&amp;TEXT(DATE(YEAR($G176),MONTH($G176),31),"ddd"),$H$33:Z$67,Z$70,0)))*SUMPRODUCT(($H$72:$H$95=$D176)*($G$72:$G$95=$C176)*(Z$72:Z$95))),"")</f>
        <v/>
      </c>
      <c r="AA176" s="139" t="str">
        <f>IFERROR(IF($I$69="DOW",IF($E176=5,(((SUMPRODUCT(($H$72:$H$95=$D176)*($G$72:$G$95=$C176)*(AA$72:AA$95))*(SUMPRODUCT(($H$15:$H$21=$H176)*(AA$15:AA$21)))))),(((SUMPRODUCT(($H$72:$H$95=$D176)*($G$72:$G$95=$C176)*(AA$72:AA$95)))-(SUMIFS(AA$99:AA$426,$C$99:$C$426,$C176,$D$99:$D$426,$D176,$E$99:$E$426,5)))*SUMPRODUCT(($H$9:$H$12=$E176)*(AA$9:AA$12)))*SUMPRODUCT(($H$24:$H$30=$H176)*(AA$24:AA$30))),VLOOKUP($E176&amp;$H176,$H$33:AA$67,AA$70,0)/SUM(AA$33:AA$60,IF(DAY(EOMONTH($G176,0))&lt;29,0,VLOOKUP(5&amp;TEXT(DATE(YEAR($G176),MONTH($G176),29),"ddd"),$H$33:AA$67,AA$70,0)),IF(DAY(EOMONTH($G176,0))&lt;30,0,VLOOKUP(5&amp;TEXT(DATE(YEAR($G176),MONTH($G176),30),"ddd"),$H$33:AA$67,AA$70,0)),IF(DAY(EOMONTH($G176,0))&lt;31,0,VLOOKUP(5&amp;TEXT(DATE(YEAR($G176),MONTH($G176),31),"ddd"),$H$33:AA$67,AA$70,0)))*SUMPRODUCT(($H$72:$H$95=$D176)*($G$72:$G$95=$C176)*(AA$72:AA$95))),"")</f>
        <v/>
      </c>
      <c r="AB176" s="139" t="str">
        <f>IFERROR(IF($I$69="DOW",IF($E176=5,(((SUMPRODUCT(($H$72:$H$95=$D176)*($G$72:$G$95=$C176)*(AB$72:AB$95))*(SUMPRODUCT(($H$15:$H$21=$H176)*(AB$15:AB$21)))))),(((SUMPRODUCT(($H$72:$H$95=$D176)*($G$72:$G$95=$C176)*(AB$72:AB$95)))-(SUMIFS(AB$99:AB$426,$C$99:$C$426,$C176,$D$99:$D$426,$D176,$E$99:$E$426,5)))*SUMPRODUCT(($H$9:$H$12=$E176)*(AB$9:AB$12)))*SUMPRODUCT(($H$24:$H$30=$H176)*(AB$24:AB$30))),VLOOKUP($E176&amp;$H176,$H$33:AB$67,AB$70,0)/SUM(AB$33:AB$60,IF(DAY(EOMONTH($G176,0))&lt;29,0,VLOOKUP(5&amp;TEXT(DATE(YEAR($G176),MONTH($G176),29),"ddd"),$H$33:AB$67,AB$70,0)),IF(DAY(EOMONTH($G176,0))&lt;30,0,VLOOKUP(5&amp;TEXT(DATE(YEAR($G176),MONTH($G176),30),"ddd"),$H$33:AB$67,AB$70,0)),IF(DAY(EOMONTH($G176,0))&lt;31,0,VLOOKUP(5&amp;TEXT(DATE(YEAR($G176),MONTH($G176),31),"ddd"),$H$33:AB$67,AB$70,0)))*SUMPRODUCT(($H$72:$H$95=$D176)*($G$72:$G$95=$C176)*(AB$72:AB$95))),"")</f>
        <v/>
      </c>
      <c r="AC176" s="236"/>
      <c r="AE176" s="205"/>
      <c r="AF176" s="139"/>
      <c r="AG176" s="139"/>
      <c r="AH176" s="139"/>
      <c r="AI176" s="139"/>
      <c r="AJ176" s="139"/>
      <c r="AK176" s="139"/>
      <c r="AL176" s="139"/>
      <c r="AM176" s="139"/>
      <c r="AN176" s="139"/>
      <c r="AO176" s="139"/>
      <c r="AP176" s="139"/>
      <c r="AQ176" s="139"/>
      <c r="AR176" s="139"/>
      <c r="AS176" s="139"/>
      <c r="AT176" s="139"/>
      <c r="AU176" s="139"/>
      <c r="AV176" s="139"/>
      <c r="AW176" s="139"/>
      <c r="AX176" s="139"/>
      <c r="AY176" s="236"/>
      <c r="BA176" s="209">
        <f t="shared" si="108"/>
        <v>193.129648812689</v>
      </c>
      <c r="BB176" s="180">
        <f t="shared" si="109"/>
        <v>284.48196766454606</v>
      </c>
      <c r="BC176" s="180">
        <f t="shared" si="110"/>
        <v>156.27302445766387</v>
      </c>
      <c r="BD176" s="180">
        <f t="shared" si="111"/>
        <v>20.892612458170323</v>
      </c>
      <c r="BE176" s="180">
        <f t="shared" si="112"/>
        <v>405.80894591336551</v>
      </c>
      <c r="BF176" s="180">
        <f t="shared" si="113"/>
        <v>0</v>
      </c>
      <c r="BG176" s="180">
        <f t="shared" si="114"/>
        <v>0</v>
      </c>
      <c r="BH176" s="180">
        <f t="shared" si="115"/>
        <v>2128.5152136777147</v>
      </c>
      <c r="BI176" s="180">
        <f t="shared" si="116"/>
        <v>2013.4415927515968</v>
      </c>
      <c r="BJ176" s="180">
        <f t="shared" si="117"/>
        <v>0</v>
      </c>
      <c r="BK176" s="180">
        <f t="shared" si="118"/>
        <v>80.611853237687953</v>
      </c>
      <c r="BL176" s="180">
        <f t="shared" si="119"/>
        <v>104.02106591052976</v>
      </c>
      <c r="BM176" s="180">
        <f t="shared" si="120"/>
        <v>0</v>
      </c>
      <c r="BN176" s="180">
        <f t="shared" si="121"/>
        <v>0</v>
      </c>
      <c r="BO176" s="180">
        <f t="shared" si="122"/>
        <v>128.04236372120448</v>
      </c>
      <c r="BP176" s="180">
        <f t="shared" si="123"/>
        <v>83.092583977879912</v>
      </c>
      <c r="BQ176" s="180">
        <f t="shared" si="124"/>
        <v>0</v>
      </c>
      <c r="BR176" s="180">
        <f t="shared" si="125"/>
        <v>0</v>
      </c>
      <c r="BS176" s="180">
        <f t="shared" si="126"/>
        <v>0</v>
      </c>
      <c r="BT176" s="180">
        <f t="shared" si="127"/>
        <v>0</v>
      </c>
      <c r="BV176" s="214">
        <f t="shared" si="150"/>
        <v>42721</v>
      </c>
      <c r="BW176" s="175" t="str">
        <f t="shared" si="151"/>
        <v>Dec</v>
      </c>
      <c r="BX176" s="175">
        <f t="shared" si="152"/>
        <v>2016</v>
      </c>
      <c r="BY176" s="176">
        <f t="shared" si="128"/>
        <v>193.129648812689</v>
      </c>
      <c r="BZ176" s="176">
        <f t="shared" si="129"/>
        <v>284.481967664546</v>
      </c>
      <c r="CA176" s="176">
        <f t="shared" si="130"/>
        <v>156.27302445766381</v>
      </c>
      <c r="CB176" s="176">
        <f t="shared" si="131"/>
        <v>20.892612458170319</v>
      </c>
      <c r="CC176" s="176">
        <f t="shared" si="132"/>
        <v>405.80894591336562</v>
      </c>
      <c r="CD176" s="176">
        <f t="shared" si="133"/>
        <v>0</v>
      </c>
      <c r="CE176" s="176">
        <f t="shared" si="134"/>
        <v>0</v>
      </c>
      <c r="CF176" s="176">
        <f t="shared" si="135"/>
        <v>2128.5152136777147</v>
      </c>
      <c r="CG176" s="176">
        <f t="shared" si="136"/>
        <v>2013.4415927515968</v>
      </c>
      <c r="CH176" s="176">
        <f t="shared" si="137"/>
        <v>0</v>
      </c>
      <c r="CI176" s="176">
        <f t="shared" si="138"/>
        <v>80.611853237687967</v>
      </c>
      <c r="CJ176" s="176">
        <f t="shared" si="139"/>
        <v>104.02106591052974</v>
      </c>
      <c r="CK176" s="176">
        <f t="shared" si="140"/>
        <v>0</v>
      </c>
      <c r="CL176" s="176">
        <f t="shared" si="141"/>
        <v>0</v>
      </c>
      <c r="CM176" s="176">
        <f t="shared" si="142"/>
        <v>128.04236372120448</v>
      </c>
      <c r="CN176" s="176">
        <f t="shared" si="143"/>
        <v>83.092583977879926</v>
      </c>
      <c r="CO176" s="176">
        <f t="shared" si="144"/>
        <v>0</v>
      </c>
      <c r="CP176" s="176">
        <f t="shared" si="145"/>
        <v>0</v>
      </c>
      <c r="CQ176" s="176">
        <f t="shared" si="146"/>
        <v>0</v>
      </c>
      <c r="CR176" s="215">
        <f t="shared" si="147"/>
        <v>0</v>
      </c>
    </row>
    <row r="177" spans="2:96" outlineLevel="1" x14ac:dyDescent="0.25">
      <c r="B177" s="197">
        <f t="shared" si="148"/>
        <v>42722</v>
      </c>
      <c r="C177" s="108">
        <f t="shared" si="104"/>
        <v>2016</v>
      </c>
      <c r="D177" s="109" t="str">
        <f t="shared" si="105"/>
        <v>Dec</v>
      </c>
      <c r="E177" s="109">
        <f t="shared" si="106"/>
        <v>3</v>
      </c>
      <c r="F177" s="109">
        <f t="shared" si="149"/>
        <v>52</v>
      </c>
      <c r="G177" s="110">
        <f t="shared" si="153"/>
        <v>42722</v>
      </c>
      <c r="H177" s="109" t="str">
        <f t="shared" si="107"/>
        <v>Sun</v>
      </c>
      <c r="I177" s="139">
        <f>IFERROR(IF($I$69="DOW",IF($E177=5,(((SUMPRODUCT(($H$72:$H$95=$D177)*($G$72:$G$95=$C177)*(I$72:I$95))*(SUMPRODUCT(($H$15:$H$21=$H177)*(I$15:I$21)))))),(((SUMPRODUCT(($H$72:$H$95=$D177)*($G$72:$G$95=$C177)*(I$72:I$95)))-(SUMIFS(I$99:I$426,$C$99:$C$426,$C177,$D$99:$D$426,$D177,$E$99:$E$426,5)))*SUMPRODUCT(($H$9:$H$12=$E177)*(I$9:I$12)))*SUMPRODUCT(($H$24:$H$30=$H177)*(I$24:I$30))),VLOOKUP($E177&amp;$H177,$H$33:I$67,I$70,0)/SUM(I$33:I$60,IF(DAY(EOMONTH($G177,0))&lt;29,0,VLOOKUP(5&amp;TEXT(DATE(YEAR($G177),MONTH($G177),29),"ddd"),$H$33:I$67,I$70,0)),IF(DAY(EOMONTH($G177,0))&lt;30,0,VLOOKUP(5&amp;TEXT(DATE(YEAR($G177),MONTH($G177),30),"ddd"),$H$33:I$67,I$70,0)),IF(DAY(EOMONTH($G177,0))&lt;31,0,VLOOKUP(5&amp;TEXT(DATE(YEAR($G177),MONTH($G177),31),"ddd"),$H$33:I$67,I$70,0)))*SUMPRODUCT(($H$72:$H$95=$D177)*($G$72:$G$95=$C177)*(I$72:I$95))),"")</f>
        <v>182.16065888498989</v>
      </c>
      <c r="J177" s="139">
        <f>IFERROR(IF($I$69="DOW",IF($E177=5,(((SUMPRODUCT(($H$72:$H$95=$D177)*($G$72:$G$95=$C177)*(J$72:J$95))*(SUMPRODUCT(($H$15:$H$21=$H177)*(J$15:J$21)))))),(((SUMPRODUCT(($H$72:$H$95=$D177)*($G$72:$G$95=$C177)*(J$72:J$95)))-(SUMIFS(J$99:J$426,$C$99:$C$426,$C177,$D$99:$D$426,$D177,$E$99:$E$426,5)))*SUMPRODUCT(($H$9:$H$12=$E177)*(J$9:J$12)))*SUMPRODUCT(($H$24:$H$30=$H177)*(J$24:J$30))),VLOOKUP($E177&amp;$H177,$H$33:J$67,J$70,0)/SUM(J$33:J$60,IF(DAY(EOMONTH($G177,0))&lt;29,0,VLOOKUP(5&amp;TEXT(DATE(YEAR($G177),MONTH($G177),29),"ddd"),$H$33:J$67,J$70,0)),IF(DAY(EOMONTH($G177,0))&lt;30,0,VLOOKUP(5&amp;TEXT(DATE(YEAR($G177),MONTH($G177),30),"ddd"),$H$33:J$67,J$70,0)),IF(DAY(EOMONTH($G177,0))&lt;31,0,VLOOKUP(5&amp;TEXT(DATE(YEAR($G177),MONTH($G177),31),"ddd"),$H$33:J$67,J$70,0)))*SUMPRODUCT(($H$72:$H$95=$D177)*($G$72:$G$95=$C177)*(J$72:J$95))),"")</f>
        <v>224.97023478529374</v>
      </c>
      <c r="K177" s="139">
        <f>IFERROR(IF($I$69="DOW",IF($E177=5,(((SUMPRODUCT(($H$72:$H$95=$D177)*($G$72:$G$95=$C177)*(K$72:K$95))*(SUMPRODUCT(($H$15:$H$21=$H177)*(K$15:K$21)))))),(((SUMPRODUCT(($H$72:$H$95=$D177)*($G$72:$G$95=$C177)*(K$72:K$95)))-(SUMIFS(K$99:K$426,$C$99:$C$426,$C177,$D$99:$D$426,$D177,$E$99:$E$426,5)))*SUMPRODUCT(($H$9:$H$12=$E177)*(K$9:K$12)))*SUMPRODUCT(($H$24:$H$30=$H177)*(K$24:K$30))),VLOOKUP($E177&amp;$H177,$H$33:K$67,K$70,0)/SUM(K$33:K$60,IF(DAY(EOMONTH($G177,0))&lt;29,0,VLOOKUP(5&amp;TEXT(DATE(YEAR($G177),MONTH($G177),29),"ddd"),$H$33:K$67,K$70,0)),IF(DAY(EOMONTH($G177,0))&lt;30,0,VLOOKUP(5&amp;TEXT(DATE(YEAR($G177),MONTH($G177),30),"ddd"),$H$33:K$67,K$70,0)),IF(DAY(EOMONTH($G177,0))&lt;31,0,VLOOKUP(5&amp;TEXT(DATE(YEAR($G177),MONTH($G177),31),"ddd"),$H$33:K$67,K$70,0)))*SUMPRODUCT(($H$72:$H$95=$D177)*($G$72:$G$95=$C177)*(K$72:K$95))),"")</f>
        <v>156.12510616255034</v>
      </c>
      <c r="L177" s="139">
        <f>IFERROR(IF($I$69="DOW",IF($E177=5,(((SUMPRODUCT(($H$72:$H$95=$D177)*($G$72:$G$95=$C177)*(L$72:L$95))*(SUMPRODUCT(($H$15:$H$21=$H177)*(L$15:L$21)))))),(((SUMPRODUCT(($H$72:$H$95=$D177)*($G$72:$G$95=$C177)*(L$72:L$95)))-(SUMIFS(L$99:L$426,$C$99:$C$426,$C177,$D$99:$D$426,$D177,$E$99:$E$426,5)))*SUMPRODUCT(($H$9:$H$12=$E177)*(L$9:L$12)))*SUMPRODUCT(($H$24:$H$30=$H177)*(L$24:L$30))),VLOOKUP($E177&amp;$H177,$H$33:L$67,L$70,0)/SUM(L$33:L$60,IF(DAY(EOMONTH($G177,0))&lt;29,0,VLOOKUP(5&amp;TEXT(DATE(YEAR($G177),MONTH($G177),29),"ddd"),$H$33:L$67,L$70,0)),IF(DAY(EOMONTH($G177,0))&lt;30,0,VLOOKUP(5&amp;TEXT(DATE(YEAR($G177),MONTH($G177),30),"ddd"),$H$33:L$67,L$70,0)),IF(DAY(EOMONTH($G177,0))&lt;31,0,VLOOKUP(5&amp;TEXT(DATE(YEAR($G177),MONTH($G177),31),"ddd"),$H$33:L$67,L$70,0)))*SUMPRODUCT(($H$72:$H$95=$D177)*($G$72:$G$95=$C177)*(L$72:L$95))),"")</f>
        <v>29.884524399907871</v>
      </c>
      <c r="M177" s="139">
        <f>IFERROR(IF($I$69="DOW",IF($E177=5,(((SUMPRODUCT(($H$72:$H$95=$D177)*($G$72:$G$95=$C177)*(M$72:M$95))*(SUMPRODUCT(($H$15:$H$21=$H177)*(M$15:M$21)))))),(((SUMPRODUCT(($H$72:$H$95=$D177)*($G$72:$G$95=$C177)*(M$72:M$95)))-(SUMIFS(M$99:M$426,$C$99:$C$426,$C177,$D$99:$D$426,$D177,$E$99:$E$426,5)))*SUMPRODUCT(($H$9:$H$12=$E177)*(M$9:M$12)))*SUMPRODUCT(($H$24:$H$30=$H177)*(M$24:M$30))),VLOOKUP($E177&amp;$H177,$H$33:M$67,M$70,0)/SUM(M$33:M$60,IF(DAY(EOMONTH($G177,0))&lt;29,0,VLOOKUP(5&amp;TEXT(DATE(YEAR($G177),MONTH($G177),29),"ddd"),$H$33:M$67,M$70,0)),IF(DAY(EOMONTH($G177,0))&lt;30,0,VLOOKUP(5&amp;TEXT(DATE(YEAR($G177),MONTH($G177),30),"ddd"),$H$33:M$67,M$70,0)),IF(DAY(EOMONTH($G177,0))&lt;31,0,VLOOKUP(5&amp;TEXT(DATE(YEAR($G177),MONTH($G177),31),"ddd"),$H$33:M$67,M$70,0)))*SUMPRODUCT(($H$72:$H$95=$D177)*($G$72:$G$95=$C177)*(M$72:M$95))),"")</f>
        <v>292.92828048397803</v>
      </c>
      <c r="N177" s="139">
        <f>IFERROR(IF($I$69="DOW",IF($E177=5,(((SUMPRODUCT(($H$72:$H$95=$D177)*($G$72:$G$95=$C177)*(N$72:N$95))*(SUMPRODUCT(($H$15:$H$21=$H177)*(N$15:N$21)))))),(((SUMPRODUCT(($H$72:$H$95=$D177)*($G$72:$G$95=$C177)*(N$72:N$95)))-(SUMIFS(N$99:N$426,$C$99:$C$426,$C177,$D$99:$D$426,$D177,$E$99:$E$426,5)))*SUMPRODUCT(($H$9:$H$12=$E177)*(N$9:N$12)))*SUMPRODUCT(($H$24:$H$30=$H177)*(N$24:N$30))),VLOOKUP($E177&amp;$H177,$H$33:N$67,N$70,0)/SUM(N$33:N$60,IF(DAY(EOMONTH($G177,0))&lt;29,0,VLOOKUP(5&amp;TEXT(DATE(YEAR($G177),MONTH($G177),29),"ddd"),$H$33:N$67,N$70,0)),IF(DAY(EOMONTH($G177,0))&lt;30,0,VLOOKUP(5&amp;TEXT(DATE(YEAR($G177),MONTH($G177),30),"ddd"),$H$33:N$67,N$70,0)),IF(DAY(EOMONTH($G177,0))&lt;31,0,VLOOKUP(5&amp;TEXT(DATE(YEAR($G177),MONTH($G177),31),"ddd"),$H$33:N$67,N$70,0)))*SUMPRODUCT(($H$72:$H$95=$D177)*($G$72:$G$95=$C177)*(N$72:N$95))),"")</f>
        <v>0</v>
      </c>
      <c r="O177" s="139">
        <f>IFERROR(IF($I$69="DOW",IF($E177=5,(((SUMPRODUCT(($H$72:$H$95=$D177)*($G$72:$G$95=$C177)*(O$72:O$95))*(SUMPRODUCT(($H$15:$H$21=$H177)*(O$15:O$21)))))),(((SUMPRODUCT(($H$72:$H$95=$D177)*($G$72:$G$95=$C177)*(O$72:O$95)))-(SUMIFS(O$99:O$426,$C$99:$C$426,$C177,$D$99:$D$426,$D177,$E$99:$E$426,5)))*SUMPRODUCT(($H$9:$H$12=$E177)*(O$9:O$12)))*SUMPRODUCT(($H$24:$H$30=$H177)*(O$24:O$30))),VLOOKUP($E177&amp;$H177,$H$33:O$67,O$70,0)/SUM(O$33:O$60,IF(DAY(EOMONTH($G177,0))&lt;29,0,VLOOKUP(5&amp;TEXT(DATE(YEAR($G177),MONTH($G177),29),"ddd"),$H$33:O$67,O$70,0)),IF(DAY(EOMONTH($G177,0))&lt;30,0,VLOOKUP(5&amp;TEXT(DATE(YEAR($G177),MONTH($G177),30),"ddd"),$H$33:O$67,O$70,0)),IF(DAY(EOMONTH($G177,0))&lt;31,0,VLOOKUP(5&amp;TEXT(DATE(YEAR($G177),MONTH($G177),31),"ddd"),$H$33:O$67,O$70,0)))*SUMPRODUCT(($H$72:$H$95=$D177)*($G$72:$G$95=$C177)*(O$72:O$95))),"")</f>
        <v>0</v>
      </c>
      <c r="P177" s="139">
        <f>IFERROR(IF($I$69="DOW",IF($E177=5,(((SUMPRODUCT(($H$72:$H$95=$D177)*($G$72:$G$95=$C177)*(P$72:P$95))*(SUMPRODUCT(($H$15:$H$21=$H177)*(P$15:P$21)))))),(((SUMPRODUCT(($H$72:$H$95=$D177)*($G$72:$G$95=$C177)*(P$72:P$95)))-(SUMIFS(P$99:P$426,$C$99:$C$426,$C177,$D$99:$D$426,$D177,$E$99:$E$426,5)))*SUMPRODUCT(($H$9:$H$12=$E177)*(P$9:P$12)))*SUMPRODUCT(($H$24:$H$30=$H177)*(P$24:P$30))),VLOOKUP($E177&amp;$H177,$H$33:P$67,P$70,0)/SUM(P$33:P$60,IF(DAY(EOMONTH($G177,0))&lt;29,0,VLOOKUP(5&amp;TEXT(DATE(YEAR($G177),MONTH($G177),29),"ddd"),$H$33:P$67,P$70,0)),IF(DAY(EOMONTH($G177,0))&lt;30,0,VLOOKUP(5&amp;TEXT(DATE(YEAR($G177),MONTH($G177),30),"ddd"),$H$33:P$67,P$70,0)),IF(DAY(EOMONTH($G177,0))&lt;31,0,VLOOKUP(5&amp;TEXT(DATE(YEAR($G177),MONTH($G177),31),"ddd"),$H$33:P$67,P$70,0)))*SUMPRODUCT(($H$72:$H$95=$D177)*($G$72:$G$95=$C177)*(P$72:P$95))),"")</f>
        <v>1784.8511085211508</v>
      </c>
      <c r="Q177" s="139">
        <f>IFERROR(IF($I$69="DOW",IF($E177=5,(((SUMPRODUCT(($H$72:$H$95=$D177)*($G$72:$G$95=$C177)*(Q$72:Q$95))*(SUMPRODUCT(($H$15:$H$21=$H177)*(Q$15:Q$21)))))),(((SUMPRODUCT(($H$72:$H$95=$D177)*($G$72:$G$95=$C177)*(Q$72:Q$95)))-(SUMIFS(Q$99:Q$426,$C$99:$C$426,$C177,$D$99:$D$426,$D177,$E$99:$E$426,5)))*SUMPRODUCT(($H$9:$H$12=$E177)*(Q$9:Q$12)))*SUMPRODUCT(($H$24:$H$30=$H177)*(Q$24:Q$30))),VLOOKUP($E177&amp;$H177,$H$33:Q$67,Q$70,0)/SUM(Q$33:Q$60,IF(DAY(EOMONTH($G177,0))&lt;29,0,VLOOKUP(5&amp;TEXT(DATE(YEAR($G177),MONTH($G177),29),"ddd"),$H$33:Q$67,Q$70,0)),IF(DAY(EOMONTH($G177,0))&lt;30,0,VLOOKUP(5&amp;TEXT(DATE(YEAR($G177),MONTH($G177),30),"ddd"),$H$33:Q$67,Q$70,0)),IF(DAY(EOMONTH($G177,0))&lt;31,0,VLOOKUP(5&amp;TEXT(DATE(YEAR($G177),MONTH($G177),31),"ddd"),$H$33:Q$67,Q$70,0)))*SUMPRODUCT(($H$72:$H$95=$D177)*($G$72:$G$95=$C177)*(Q$72:Q$95))),"")</f>
        <v>1760.3344878932235</v>
      </c>
      <c r="R177" s="139">
        <f>IFERROR(IF($I$69="DOW",IF($E177=5,(((SUMPRODUCT(($H$72:$H$95=$D177)*($G$72:$G$95=$C177)*(R$72:R$95))*(SUMPRODUCT(($H$15:$H$21=$H177)*(R$15:R$21)))))),(((SUMPRODUCT(($H$72:$H$95=$D177)*($G$72:$G$95=$C177)*(R$72:R$95)))-(SUMIFS(R$99:R$426,$C$99:$C$426,$C177,$D$99:$D$426,$D177,$E$99:$E$426,5)))*SUMPRODUCT(($H$9:$H$12=$E177)*(R$9:R$12)))*SUMPRODUCT(($H$24:$H$30=$H177)*(R$24:R$30))),VLOOKUP($E177&amp;$H177,$H$33:R$67,R$70,0)/SUM(R$33:R$60,IF(DAY(EOMONTH($G177,0))&lt;29,0,VLOOKUP(5&amp;TEXT(DATE(YEAR($G177),MONTH($G177),29),"ddd"),$H$33:R$67,R$70,0)),IF(DAY(EOMONTH($G177,0))&lt;30,0,VLOOKUP(5&amp;TEXT(DATE(YEAR($G177),MONTH($G177),30),"ddd"),$H$33:R$67,R$70,0)),IF(DAY(EOMONTH($G177,0))&lt;31,0,VLOOKUP(5&amp;TEXT(DATE(YEAR($G177),MONTH($G177),31),"ddd"),$H$33:R$67,R$70,0)))*SUMPRODUCT(($H$72:$H$95=$D177)*($G$72:$G$95=$C177)*(R$72:R$95))),"")</f>
        <v>0</v>
      </c>
      <c r="S177" s="139">
        <f>IFERROR(IF($I$69="DOW",IF($E177=5,(((SUMPRODUCT(($H$72:$H$95=$D177)*($G$72:$G$95=$C177)*(S$72:S$95))*(SUMPRODUCT(($H$15:$H$21=$H177)*(S$15:S$21)))))),(((SUMPRODUCT(($H$72:$H$95=$D177)*($G$72:$G$95=$C177)*(S$72:S$95)))-(SUMIFS(S$99:S$426,$C$99:$C$426,$C177,$D$99:$D$426,$D177,$E$99:$E$426,5)))*SUMPRODUCT(($H$9:$H$12=$E177)*(S$9:S$12)))*SUMPRODUCT(($H$24:$H$30=$H177)*(S$24:S$30))),VLOOKUP($E177&amp;$H177,$H$33:S$67,S$70,0)/SUM(S$33:S$60,IF(DAY(EOMONTH($G177,0))&lt;29,0,VLOOKUP(5&amp;TEXT(DATE(YEAR($G177),MONTH($G177),29),"ddd"),$H$33:S$67,S$70,0)),IF(DAY(EOMONTH($G177,0))&lt;30,0,VLOOKUP(5&amp;TEXT(DATE(YEAR($G177),MONTH($G177),30),"ddd"),$H$33:S$67,S$70,0)),IF(DAY(EOMONTH($G177,0))&lt;31,0,VLOOKUP(5&amp;TEXT(DATE(YEAR($G177),MONTH($G177),31),"ddd"),$H$33:S$67,S$70,0)))*SUMPRODUCT(($H$72:$H$95=$D177)*($G$72:$G$95=$C177)*(S$72:S$95))),"")</f>
        <v>63.893801957024067</v>
      </c>
      <c r="T177" s="139">
        <f>IFERROR(IF($I$69="DOW",IF($E177=5,(((SUMPRODUCT(($H$72:$H$95=$D177)*($G$72:$G$95=$C177)*(T$72:T$95))*(SUMPRODUCT(($H$15:$H$21=$H177)*(T$15:T$21)))))),(((SUMPRODUCT(($H$72:$H$95=$D177)*($G$72:$G$95=$C177)*(T$72:T$95)))-(SUMIFS(T$99:T$426,$C$99:$C$426,$C177,$D$99:$D$426,$D177,$E$99:$E$426,5)))*SUMPRODUCT(($H$9:$H$12=$E177)*(T$9:T$12)))*SUMPRODUCT(($H$24:$H$30=$H177)*(T$24:T$30))),VLOOKUP($E177&amp;$H177,$H$33:T$67,T$70,0)/SUM(T$33:T$60,IF(DAY(EOMONTH($G177,0))&lt;29,0,VLOOKUP(5&amp;TEXT(DATE(YEAR($G177),MONTH($G177),29),"ddd"),$H$33:T$67,T$70,0)),IF(DAY(EOMONTH($G177,0))&lt;30,0,VLOOKUP(5&amp;TEXT(DATE(YEAR($G177),MONTH($G177),30),"ddd"),$H$33:T$67,T$70,0)),IF(DAY(EOMONTH($G177,0))&lt;31,0,VLOOKUP(5&amp;TEXT(DATE(YEAR($G177),MONTH($G177),31),"ddd"),$H$33:T$67,T$70,0)))*SUMPRODUCT(($H$72:$H$95=$D177)*($G$72:$G$95=$C177)*(T$72:T$95))),"")</f>
        <v>90.138190407587217</v>
      </c>
      <c r="U177" s="139">
        <f>IFERROR(IF($I$69="DOW",IF($E177=5,(((SUMPRODUCT(($H$72:$H$95=$D177)*($G$72:$G$95=$C177)*(U$72:U$95))*(SUMPRODUCT(($H$15:$H$21=$H177)*(U$15:U$21)))))),(((SUMPRODUCT(($H$72:$H$95=$D177)*($G$72:$G$95=$C177)*(U$72:U$95)))-(SUMIFS(U$99:U$426,$C$99:$C$426,$C177,$D$99:$D$426,$D177,$E$99:$E$426,5)))*SUMPRODUCT(($H$9:$H$12=$E177)*(U$9:U$12)))*SUMPRODUCT(($H$24:$H$30=$H177)*(U$24:U$30))),VLOOKUP($E177&amp;$H177,$H$33:U$67,U$70,0)/SUM(U$33:U$60,IF(DAY(EOMONTH($G177,0))&lt;29,0,VLOOKUP(5&amp;TEXT(DATE(YEAR($G177),MONTH($G177),29),"ddd"),$H$33:U$67,U$70,0)),IF(DAY(EOMONTH($G177,0))&lt;30,0,VLOOKUP(5&amp;TEXT(DATE(YEAR($G177),MONTH($G177),30),"ddd"),$H$33:U$67,U$70,0)),IF(DAY(EOMONTH($G177,0))&lt;31,0,VLOOKUP(5&amp;TEXT(DATE(YEAR($G177),MONTH($G177),31),"ddd"),$H$33:U$67,U$70,0)))*SUMPRODUCT(($H$72:$H$95=$D177)*($G$72:$G$95=$C177)*(U$72:U$95))),"")</f>
        <v>0</v>
      </c>
      <c r="V177" s="139">
        <f>IFERROR(IF($I$69="DOW",IF($E177=5,(((SUMPRODUCT(($H$72:$H$95=$D177)*($G$72:$G$95=$C177)*(V$72:V$95))*(SUMPRODUCT(($H$15:$H$21=$H177)*(V$15:V$21)))))),(((SUMPRODUCT(($H$72:$H$95=$D177)*($G$72:$G$95=$C177)*(V$72:V$95)))-(SUMIFS(V$99:V$426,$C$99:$C$426,$C177,$D$99:$D$426,$D177,$E$99:$E$426,5)))*SUMPRODUCT(($H$9:$H$12=$E177)*(V$9:V$12)))*SUMPRODUCT(($H$24:$H$30=$H177)*(V$24:V$30))),VLOOKUP($E177&amp;$H177,$H$33:V$67,V$70,0)/SUM(V$33:V$60,IF(DAY(EOMONTH($G177,0))&lt;29,0,VLOOKUP(5&amp;TEXT(DATE(YEAR($G177),MONTH($G177),29),"ddd"),$H$33:V$67,V$70,0)),IF(DAY(EOMONTH($G177,0))&lt;30,0,VLOOKUP(5&amp;TEXT(DATE(YEAR($G177),MONTH($G177),30),"ddd"),$H$33:V$67,V$70,0)),IF(DAY(EOMONTH($G177,0))&lt;31,0,VLOOKUP(5&amp;TEXT(DATE(YEAR($G177),MONTH($G177),31),"ddd"),$H$33:V$67,V$70,0)))*SUMPRODUCT(($H$72:$H$95=$D177)*($G$72:$G$95=$C177)*(V$72:V$95))),"")</f>
        <v>0</v>
      </c>
      <c r="W177" s="139">
        <f>IFERROR(IF($I$69="DOW",IF($E177=5,(((SUMPRODUCT(($H$72:$H$95=$D177)*($G$72:$G$95=$C177)*(W$72:W$95))*(SUMPRODUCT(($H$15:$H$21=$H177)*(W$15:W$21)))))),(((SUMPRODUCT(($H$72:$H$95=$D177)*($G$72:$G$95=$C177)*(W$72:W$95)))-(SUMIFS(W$99:W$426,$C$99:$C$426,$C177,$D$99:$D$426,$D177,$E$99:$E$426,5)))*SUMPRODUCT(($H$9:$H$12=$E177)*(W$9:W$12)))*SUMPRODUCT(($H$24:$H$30=$H177)*(W$24:W$30))),VLOOKUP($E177&amp;$H177,$H$33:W$67,W$70,0)/SUM(W$33:W$60,IF(DAY(EOMONTH($G177,0))&lt;29,0,VLOOKUP(5&amp;TEXT(DATE(YEAR($G177),MONTH($G177),29),"ddd"),$H$33:W$67,W$70,0)),IF(DAY(EOMONTH($G177,0))&lt;30,0,VLOOKUP(5&amp;TEXT(DATE(YEAR($G177),MONTH($G177),30),"ddd"),$H$33:W$67,W$70,0)),IF(DAY(EOMONTH($G177,0))&lt;31,0,VLOOKUP(5&amp;TEXT(DATE(YEAR($G177),MONTH($G177),31),"ddd"),$H$33:W$67,W$70,0)))*SUMPRODUCT(($H$72:$H$95=$D177)*($G$72:$G$95=$C177)*(W$72:W$95))),"")</f>
        <v>111.47807957731851</v>
      </c>
      <c r="X177" s="139">
        <f>IFERROR(IF($I$69="DOW",IF($E177=5,(((SUMPRODUCT(($H$72:$H$95=$D177)*($G$72:$G$95=$C177)*(X$72:X$95))*(SUMPRODUCT(($H$15:$H$21=$H177)*(X$15:X$21)))))),(((SUMPRODUCT(($H$72:$H$95=$D177)*($G$72:$G$95=$C177)*(X$72:X$95)))-(SUMIFS(X$99:X$426,$C$99:$C$426,$C177,$D$99:$D$426,$D177,$E$99:$E$426,5)))*SUMPRODUCT(($H$9:$H$12=$E177)*(X$9:X$12)))*SUMPRODUCT(($H$24:$H$30=$H177)*(X$24:X$30))),VLOOKUP($E177&amp;$H177,$H$33:X$67,X$70,0)/SUM(X$33:X$60,IF(DAY(EOMONTH($G177,0))&lt;29,0,VLOOKUP(5&amp;TEXT(DATE(YEAR($G177),MONTH($G177),29),"ddd"),$H$33:X$67,X$70,0)),IF(DAY(EOMONTH($G177,0))&lt;30,0,VLOOKUP(5&amp;TEXT(DATE(YEAR($G177),MONTH($G177),30),"ddd"),$H$33:X$67,X$70,0)),IF(DAY(EOMONTH($G177,0))&lt;31,0,VLOOKUP(5&amp;TEXT(DATE(YEAR($G177),MONTH($G177),31),"ddd"),$H$33:X$67,X$70,0)))*SUMPRODUCT(($H$72:$H$95=$D177)*($G$72:$G$95=$C177)*(X$72:X$95))),"")</f>
        <v>61.423111545593265</v>
      </c>
      <c r="Y177" s="139" t="str">
        <f>IFERROR(IF($I$69="DOW",IF($E177=5,(((SUMPRODUCT(($H$72:$H$95=$D177)*($G$72:$G$95=$C177)*(Y$72:Y$95))*(SUMPRODUCT(($H$15:$H$21=$H177)*(Y$15:Y$21)))))),(((SUMPRODUCT(($H$72:$H$95=$D177)*($G$72:$G$95=$C177)*(Y$72:Y$95)))-(SUMIFS(Y$99:Y$426,$C$99:$C$426,$C177,$D$99:$D$426,$D177,$E$99:$E$426,5)))*SUMPRODUCT(($H$9:$H$12=$E177)*(Y$9:Y$12)))*SUMPRODUCT(($H$24:$H$30=$H177)*(Y$24:Y$30))),VLOOKUP($E177&amp;$H177,$H$33:Y$67,Y$70,0)/SUM(Y$33:Y$60,IF(DAY(EOMONTH($G177,0))&lt;29,0,VLOOKUP(5&amp;TEXT(DATE(YEAR($G177),MONTH($G177),29),"ddd"),$H$33:Y$67,Y$70,0)),IF(DAY(EOMONTH($G177,0))&lt;30,0,VLOOKUP(5&amp;TEXT(DATE(YEAR($G177),MONTH($G177),30),"ddd"),$H$33:Y$67,Y$70,0)),IF(DAY(EOMONTH($G177,0))&lt;31,0,VLOOKUP(5&amp;TEXT(DATE(YEAR($G177),MONTH($G177),31),"ddd"),$H$33:Y$67,Y$70,0)))*SUMPRODUCT(($H$72:$H$95=$D177)*($G$72:$G$95=$C177)*(Y$72:Y$95))),"")</f>
        <v/>
      </c>
      <c r="Z177" s="139" t="str">
        <f>IFERROR(IF($I$69="DOW",IF($E177=5,(((SUMPRODUCT(($H$72:$H$95=$D177)*($G$72:$G$95=$C177)*(Z$72:Z$95))*(SUMPRODUCT(($H$15:$H$21=$H177)*(Z$15:Z$21)))))),(((SUMPRODUCT(($H$72:$H$95=$D177)*($G$72:$G$95=$C177)*(Z$72:Z$95)))-(SUMIFS(Z$99:Z$426,$C$99:$C$426,$C177,$D$99:$D$426,$D177,$E$99:$E$426,5)))*SUMPRODUCT(($H$9:$H$12=$E177)*(Z$9:Z$12)))*SUMPRODUCT(($H$24:$H$30=$H177)*(Z$24:Z$30))),VLOOKUP($E177&amp;$H177,$H$33:Z$67,Z$70,0)/SUM(Z$33:Z$60,IF(DAY(EOMONTH($G177,0))&lt;29,0,VLOOKUP(5&amp;TEXT(DATE(YEAR($G177),MONTH($G177),29),"ddd"),$H$33:Z$67,Z$70,0)),IF(DAY(EOMONTH($G177,0))&lt;30,0,VLOOKUP(5&amp;TEXT(DATE(YEAR($G177),MONTH($G177),30),"ddd"),$H$33:Z$67,Z$70,0)),IF(DAY(EOMONTH($G177,0))&lt;31,0,VLOOKUP(5&amp;TEXT(DATE(YEAR($G177),MONTH($G177),31),"ddd"),$H$33:Z$67,Z$70,0)))*SUMPRODUCT(($H$72:$H$95=$D177)*($G$72:$G$95=$C177)*(Z$72:Z$95))),"")</f>
        <v/>
      </c>
      <c r="AA177" s="139" t="str">
        <f>IFERROR(IF($I$69="DOW",IF($E177=5,(((SUMPRODUCT(($H$72:$H$95=$D177)*($G$72:$G$95=$C177)*(AA$72:AA$95))*(SUMPRODUCT(($H$15:$H$21=$H177)*(AA$15:AA$21)))))),(((SUMPRODUCT(($H$72:$H$95=$D177)*($G$72:$G$95=$C177)*(AA$72:AA$95)))-(SUMIFS(AA$99:AA$426,$C$99:$C$426,$C177,$D$99:$D$426,$D177,$E$99:$E$426,5)))*SUMPRODUCT(($H$9:$H$12=$E177)*(AA$9:AA$12)))*SUMPRODUCT(($H$24:$H$30=$H177)*(AA$24:AA$30))),VLOOKUP($E177&amp;$H177,$H$33:AA$67,AA$70,0)/SUM(AA$33:AA$60,IF(DAY(EOMONTH($G177,0))&lt;29,0,VLOOKUP(5&amp;TEXT(DATE(YEAR($G177),MONTH($G177),29),"ddd"),$H$33:AA$67,AA$70,0)),IF(DAY(EOMONTH($G177,0))&lt;30,0,VLOOKUP(5&amp;TEXT(DATE(YEAR($G177),MONTH($G177),30),"ddd"),$H$33:AA$67,AA$70,0)),IF(DAY(EOMONTH($G177,0))&lt;31,0,VLOOKUP(5&amp;TEXT(DATE(YEAR($G177),MONTH($G177),31),"ddd"),$H$33:AA$67,AA$70,0)))*SUMPRODUCT(($H$72:$H$95=$D177)*($G$72:$G$95=$C177)*(AA$72:AA$95))),"")</f>
        <v/>
      </c>
      <c r="AB177" s="139" t="str">
        <f>IFERROR(IF($I$69="DOW",IF($E177=5,(((SUMPRODUCT(($H$72:$H$95=$D177)*($G$72:$G$95=$C177)*(AB$72:AB$95))*(SUMPRODUCT(($H$15:$H$21=$H177)*(AB$15:AB$21)))))),(((SUMPRODUCT(($H$72:$H$95=$D177)*($G$72:$G$95=$C177)*(AB$72:AB$95)))-(SUMIFS(AB$99:AB$426,$C$99:$C$426,$C177,$D$99:$D$426,$D177,$E$99:$E$426,5)))*SUMPRODUCT(($H$9:$H$12=$E177)*(AB$9:AB$12)))*SUMPRODUCT(($H$24:$H$30=$H177)*(AB$24:AB$30))),VLOOKUP($E177&amp;$H177,$H$33:AB$67,AB$70,0)/SUM(AB$33:AB$60,IF(DAY(EOMONTH($G177,0))&lt;29,0,VLOOKUP(5&amp;TEXT(DATE(YEAR($G177),MONTH($G177),29),"ddd"),$H$33:AB$67,AB$70,0)),IF(DAY(EOMONTH($G177,0))&lt;30,0,VLOOKUP(5&amp;TEXT(DATE(YEAR($G177),MONTH($G177),30),"ddd"),$H$33:AB$67,AB$70,0)),IF(DAY(EOMONTH($G177,0))&lt;31,0,VLOOKUP(5&amp;TEXT(DATE(YEAR($G177),MONTH($G177),31),"ddd"),$H$33:AB$67,AB$70,0)))*SUMPRODUCT(($H$72:$H$95=$D177)*($G$72:$G$95=$C177)*(AB$72:AB$95))),"")</f>
        <v/>
      </c>
      <c r="AC177" s="236"/>
      <c r="AE177" s="205"/>
      <c r="AF177" s="139"/>
      <c r="AG177" s="139"/>
      <c r="AH177" s="139"/>
      <c r="AI177" s="139"/>
      <c r="AJ177" s="139"/>
      <c r="AK177" s="139"/>
      <c r="AL177" s="139"/>
      <c r="AM177" s="139"/>
      <c r="AN177" s="139"/>
      <c r="AO177" s="139"/>
      <c r="AP177" s="139"/>
      <c r="AQ177" s="139"/>
      <c r="AR177" s="139"/>
      <c r="AS177" s="139"/>
      <c r="AT177" s="139"/>
      <c r="AU177" s="139"/>
      <c r="AV177" s="139"/>
      <c r="AW177" s="139"/>
      <c r="AX177" s="139"/>
      <c r="AY177" s="236"/>
      <c r="BA177" s="209">
        <f t="shared" si="108"/>
        <v>182.16065888498989</v>
      </c>
      <c r="BB177" s="180">
        <f t="shared" si="109"/>
        <v>224.97023478529374</v>
      </c>
      <c r="BC177" s="180">
        <f t="shared" si="110"/>
        <v>156.12510616255034</v>
      </c>
      <c r="BD177" s="180">
        <f t="shared" si="111"/>
        <v>29.884524399907871</v>
      </c>
      <c r="BE177" s="180">
        <f t="shared" si="112"/>
        <v>292.92828048397803</v>
      </c>
      <c r="BF177" s="180">
        <f t="shared" si="113"/>
        <v>0</v>
      </c>
      <c r="BG177" s="180">
        <f t="shared" si="114"/>
        <v>0</v>
      </c>
      <c r="BH177" s="180">
        <f t="shared" si="115"/>
        <v>1784.8511085211508</v>
      </c>
      <c r="BI177" s="180">
        <f t="shared" si="116"/>
        <v>1760.3344878932235</v>
      </c>
      <c r="BJ177" s="180">
        <f t="shared" si="117"/>
        <v>0</v>
      </c>
      <c r="BK177" s="180">
        <f t="shared" si="118"/>
        <v>63.893801957024067</v>
      </c>
      <c r="BL177" s="180">
        <f t="shared" si="119"/>
        <v>90.138190407587217</v>
      </c>
      <c r="BM177" s="180">
        <f t="shared" si="120"/>
        <v>0</v>
      </c>
      <c r="BN177" s="180">
        <f t="shared" si="121"/>
        <v>0</v>
      </c>
      <c r="BO177" s="180">
        <f t="shared" si="122"/>
        <v>111.47807957731851</v>
      </c>
      <c r="BP177" s="180">
        <f t="shared" si="123"/>
        <v>61.423111545593265</v>
      </c>
      <c r="BQ177" s="180">
        <f t="shared" si="124"/>
        <v>0</v>
      </c>
      <c r="BR177" s="180">
        <f t="shared" si="125"/>
        <v>0</v>
      </c>
      <c r="BS177" s="180">
        <f t="shared" si="126"/>
        <v>0</v>
      </c>
      <c r="BT177" s="180">
        <f t="shared" si="127"/>
        <v>0</v>
      </c>
      <c r="BV177" s="214">
        <f t="shared" si="150"/>
        <v>42722</v>
      </c>
      <c r="BW177" s="175" t="str">
        <f t="shared" si="151"/>
        <v>Dec</v>
      </c>
      <c r="BX177" s="175">
        <f t="shared" si="152"/>
        <v>2016</v>
      </c>
      <c r="BY177" s="176">
        <f t="shared" si="128"/>
        <v>182.16065888498989</v>
      </c>
      <c r="BZ177" s="176">
        <f t="shared" si="129"/>
        <v>224.97023478529368</v>
      </c>
      <c r="CA177" s="176">
        <f t="shared" si="130"/>
        <v>156.12510616255028</v>
      </c>
      <c r="CB177" s="176">
        <f t="shared" si="131"/>
        <v>29.884524399907871</v>
      </c>
      <c r="CC177" s="176">
        <f t="shared" si="132"/>
        <v>292.92828048397809</v>
      </c>
      <c r="CD177" s="176">
        <f t="shared" si="133"/>
        <v>0</v>
      </c>
      <c r="CE177" s="176">
        <f t="shared" si="134"/>
        <v>0</v>
      </c>
      <c r="CF177" s="176">
        <f t="shared" si="135"/>
        <v>1784.8511085211508</v>
      </c>
      <c r="CG177" s="176">
        <f t="shared" si="136"/>
        <v>1760.3344878932235</v>
      </c>
      <c r="CH177" s="176">
        <f t="shared" si="137"/>
        <v>0</v>
      </c>
      <c r="CI177" s="176">
        <f t="shared" si="138"/>
        <v>63.893801957024081</v>
      </c>
      <c r="CJ177" s="176">
        <f t="shared" si="139"/>
        <v>90.138190407587203</v>
      </c>
      <c r="CK177" s="176">
        <f t="shared" si="140"/>
        <v>0</v>
      </c>
      <c r="CL177" s="176">
        <f t="shared" si="141"/>
        <v>0</v>
      </c>
      <c r="CM177" s="176">
        <f t="shared" si="142"/>
        <v>111.47807957731851</v>
      </c>
      <c r="CN177" s="176">
        <f t="shared" si="143"/>
        <v>61.423111545593279</v>
      </c>
      <c r="CO177" s="176">
        <f t="shared" si="144"/>
        <v>0</v>
      </c>
      <c r="CP177" s="176">
        <f t="shared" si="145"/>
        <v>0</v>
      </c>
      <c r="CQ177" s="176">
        <f t="shared" si="146"/>
        <v>0</v>
      </c>
      <c r="CR177" s="215">
        <f t="shared" si="147"/>
        <v>0</v>
      </c>
    </row>
    <row r="178" spans="2:96" outlineLevel="1" x14ac:dyDescent="0.25">
      <c r="B178" s="197">
        <f t="shared" si="148"/>
        <v>42723</v>
      </c>
      <c r="C178" s="108">
        <f t="shared" si="104"/>
        <v>2016</v>
      </c>
      <c r="D178" s="109" t="str">
        <f t="shared" si="105"/>
        <v>Dec</v>
      </c>
      <c r="E178" s="109">
        <f t="shared" si="106"/>
        <v>3</v>
      </c>
      <c r="F178" s="109">
        <f t="shared" si="149"/>
        <v>52</v>
      </c>
      <c r="G178" s="110">
        <f t="shared" si="153"/>
        <v>42723</v>
      </c>
      <c r="H178" s="109" t="str">
        <f t="shared" si="107"/>
        <v>Mon</v>
      </c>
      <c r="I178" s="139">
        <f>IFERROR(IF($I$69="DOW",IF($E178=5,(((SUMPRODUCT(($H$72:$H$95=$D178)*($G$72:$G$95=$C178)*(I$72:I$95))*(SUMPRODUCT(($H$15:$H$21=$H178)*(I$15:I$21)))))),(((SUMPRODUCT(($H$72:$H$95=$D178)*($G$72:$G$95=$C178)*(I$72:I$95)))-(SUMIFS(I$99:I$426,$C$99:$C$426,$C178,$D$99:$D$426,$D178,$E$99:$E$426,5)))*SUMPRODUCT(($H$9:$H$12=$E178)*(I$9:I$12)))*SUMPRODUCT(($H$24:$H$30=$H178)*(I$24:I$30))),VLOOKUP($E178&amp;$H178,$H$33:I$67,I$70,0)/SUM(I$33:I$60,IF(DAY(EOMONTH($G178,0))&lt;29,0,VLOOKUP(5&amp;TEXT(DATE(YEAR($G178),MONTH($G178),29),"ddd"),$H$33:I$67,I$70,0)),IF(DAY(EOMONTH($G178,0))&lt;30,0,VLOOKUP(5&amp;TEXT(DATE(YEAR($G178),MONTH($G178),30),"ddd"),$H$33:I$67,I$70,0)),IF(DAY(EOMONTH($G178,0))&lt;31,0,VLOOKUP(5&amp;TEXT(DATE(YEAR($G178),MONTH($G178),31),"ddd"),$H$33:I$67,I$70,0)))*SUMPRODUCT(($H$72:$H$95=$D178)*($G$72:$G$95=$C178)*(I$72:I$95))),"")</f>
        <v>217.70235911215516</v>
      </c>
      <c r="J178" s="139">
        <f>IFERROR(IF($I$69="DOW",IF($E178=5,(((SUMPRODUCT(($H$72:$H$95=$D178)*($G$72:$G$95=$C178)*(J$72:J$95))*(SUMPRODUCT(($H$15:$H$21=$H178)*(J$15:J$21)))))),(((SUMPRODUCT(($H$72:$H$95=$D178)*($G$72:$G$95=$C178)*(J$72:J$95)))-(SUMIFS(J$99:J$426,$C$99:$C$426,$C178,$D$99:$D$426,$D178,$E$99:$E$426,5)))*SUMPRODUCT(($H$9:$H$12=$E178)*(J$9:J$12)))*SUMPRODUCT(($H$24:$H$30=$H178)*(J$24:J$30))),VLOOKUP($E178&amp;$H178,$H$33:J$67,J$70,0)/SUM(J$33:J$60,IF(DAY(EOMONTH($G178,0))&lt;29,0,VLOOKUP(5&amp;TEXT(DATE(YEAR($G178),MONTH($G178),29),"ddd"),$H$33:J$67,J$70,0)),IF(DAY(EOMONTH($G178,0))&lt;30,0,VLOOKUP(5&amp;TEXT(DATE(YEAR($G178),MONTH($G178),30),"ddd"),$H$33:J$67,J$70,0)),IF(DAY(EOMONTH($G178,0))&lt;31,0,VLOOKUP(5&amp;TEXT(DATE(YEAR($G178),MONTH($G178),31),"ddd"),$H$33:J$67,J$70,0)))*SUMPRODUCT(($H$72:$H$95=$D178)*($G$72:$G$95=$C178)*(J$72:J$95))),"")</f>
        <v>274.5812441629792</v>
      </c>
      <c r="K178" s="139">
        <f>IFERROR(IF($I$69="DOW",IF($E178=5,(((SUMPRODUCT(($H$72:$H$95=$D178)*($G$72:$G$95=$C178)*(K$72:K$95))*(SUMPRODUCT(($H$15:$H$21=$H178)*(K$15:K$21)))))),(((SUMPRODUCT(($H$72:$H$95=$D178)*($G$72:$G$95=$C178)*(K$72:K$95)))-(SUMIFS(K$99:K$426,$C$99:$C$426,$C178,$D$99:$D$426,$D178,$E$99:$E$426,5)))*SUMPRODUCT(($H$9:$H$12=$E178)*(K$9:K$12)))*SUMPRODUCT(($H$24:$H$30=$H178)*(K$24:K$30))),VLOOKUP($E178&amp;$H178,$H$33:K$67,K$70,0)/SUM(K$33:K$60,IF(DAY(EOMONTH($G178,0))&lt;29,0,VLOOKUP(5&amp;TEXT(DATE(YEAR($G178),MONTH($G178),29),"ddd"),$H$33:K$67,K$70,0)),IF(DAY(EOMONTH($G178,0))&lt;30,0,VLOOKUP(5&amp;TEXT(DATE(YEAR($G178),MONTH($G178),30),"ddd"),$H$33:K$67,K$70,0)),IF(DAY(EOMONTH($G178,0))&lt;31,0,VLOOKUP(5&amp;TEXT(DATE(YEAR($G178),MONTH($G178),31),"ddd"),$H$33:K$67,K$70,0)))*SUMPRODUCT(($H$72:$H$95=$D178)*($G$72:$G$95=$C178)*(K$72:K$95))),"")</f>
        <v>146.80398875890842</v>
      </c>
      <c r="L178" s="139">
        <f>IFERROR(IF($I$69="DOW",IF($E178=5,(((SUMPRODUCT(($H$72:$H$95=$D178)*($G$72:$G$95=$C178)*(L$72:L$95))*(SUMPRODUCT(($H$15:$H$21=$H178)*(L$15:L$21)))))),(((SUMPRODUCT(($H$72:$H$95=$D178)*($G$72:$G$95=$C178)*(L$72:L$95)))-(SUMIFS(L$99:L$426,$C$99:$C$426,$C178,$D$99:$D$426,$D178,$E$99:$E$426,5)))*SUMPRODUCT(($H$9:$H$12=$E178)*(L$9:L$12)))*SUMPRODUCT(($H$24:$H$30=$H178)*(L$24:L$30))),VLOOKUP($E178&amp;$H178,$H$33:L$67,L$70,0)/SUM(L$33:L$60,IF(DAY(EOMONTH($G178,0))&lt;29,0,VLOOKUP(5&amp;TEXT(DATE(YEAR($G178),MONTH($G178),29),"ddd"),$H$33:L$67,L$70,0)),IF(DAY(EOMONTH($G178,0))&lt;30,0,VLOOKUP(5&amp;TEXT(DATE(YEAR($G178),MONTH($G178),30),"ddd"),$H$33:L$67,L$70,0)),IF(DAY(EOMONTH($G178,0))&lt;31,0,VLOOKUP(5&amp;TEXT(DATE(YEAR($G178),MONTH($G178),31),"ddd"),$H$33:L$67,L$70,0)))*SUMPRODUCT(($H$72:$H$95=$D178)*($G$72:$G$95=$C178)*(L$72:L$95))),"")</f>
        <v>35.655726182955377</v>
      </c>
      <c r="M178" s="139">
        <f>IFERROR(IF($I$69="DOW",IF($E178=5,(((SUMPRODUCT(($H$72:$H$95=$D178)*($G$72:$G$95=$C178)*(M$72:M$95))*(SUMPRODUCT(($H$15:$H$21=$H178)*(M$15:M$21)))))),(((SUMPRODUCT(($H$72:$H$95=$D178)*($G$72:$G$95=$C178)*(M$72:M$95)))-(SUMIFS(M$99:M$426,$C$99:$C$426,$C178,$D$99:$D$426,$D178,$E$99:$E$426,5)))*SUMPRODUCT(($H$9:$H$12=$E178)*(M$9:M$12)))*SUMPRODUCT(($H$24:$H$30=$H178)*(M$24:M$30))),VLOOKUP($E178&amp;$H178,$H$33:M$67,M$70,0)/SUM(M$33:M$60,IF(DAY(EOMONTH($G178,0))&lt;29,0,VLOOKUP(5&amp;TEXT(DATE(YEAR($G178),MONTH($G178),29),"ddd"),$H$33:M$67,M$70,0)),IF(DAY(EOMONTH($G178,0))&lt;30,0,VLOOKUP(5&amp;TEXT(DATE(YEAR($G178),MONTH($G178),30),"ddd"),$H$33:M$67,M$70,0)),IF(DAY(EOMONTH($G178,0))&lt;31,0,VLOOKUP(5&amp;TEXT(DATE(YEAR($G178),MONTH($G178),31),"ddd"),$H$33:M$67,M$70,0)))*SUMPRODUCT(($H$72:$H$95=$D178)*($G$72:$G$95=$C178)*(M$72:M$95))),"")</f>
        <v>537.02667222199545</v>
      </c>
      <c r="N178" s="139">
        <f>IFERROR(IF($I$69="DOW",IF($E178=5,(((SUMPRODUCT(($H$72:$H$95=$D178)*($G$72:$G$95=$C178)*(N$72:N$95))*(SUMPRODUCT(($H$15:$H$21=$H178)*(N$15:N$21)))))),(((SUMPRODUCT(($H$72:$H$95=$D178)*($G$72:$G$95=$C178)*(N$72:N$95)))-(SUMIFS(N$99:N$426,$C$99:$C$426,$C178,$D$99:$D$426,$D178,$E$99:$E$426,5)))*SUMPRODUCT(($H$9:$H$12=$E178)*(N$9:N$12)))*SUMPRODUCT(($H$24:$H$30=$H178)*(N$24:N$30))),VLOOKUP($E178&amp;$H178,$H$33:N$67,N$70,0)/SUM(N$33:N$60,IF(DAY(EOMONTH($G178,0))&lt;29,0,VLOOKUP(5&amp;TEXT(DATE(YEAR($G178),MONTH($G178),29),"ddd"),$H$33:N$67,N$70,0)),IF(DAY(EOMONTH($G178,0))&lt;30,0,VLOOKUP(5&amp;TEXT(DATE(YEAR($G178),MONTH($G178),30),"ddd"),$H$33:N$67,N$70,0)),IF(DAY(EOMONTH($G178,0))&lt;31,0,VLOOKUP(5&amp;TEXT(DATE(YEAR($G178),MONTH($G178),31),"ddd"),$H$33:N$67,N$70,0)))*SUMPRODUCT(($H$72:$H$95=$D178)*($G$72:$G$95=$C178)*(N$72:N$95))),"")</f>
        <v>0</v>
      </c>
      <c r="O178" s="139">
        <f>IFERROR(IF($I$69="DOW",IF($E178=5,(((SUMPRODUCT(($H$72:$H$95=$D178)*($G$72:$G$95=$C178)*(O$72:O$95))*(SUMPRODUCT(($H$15:$H$21=$H178)*(O$15:O$21)))))),(((SUMPRODUCT(($H$72:$H$95=$D178)*($G$72:$G$95=$C178)*(O$72:O$95)))-(SUMIFS(O$99:O$426,$C$99:$C$426,$C178,$D$99:$D$426,$D178,$E$99:$E$426,5)))*SUMPRODUCT(($H$9:$H$12=$E178)*(O$9:O$12)))*SUMPRODUCT(($H$24:$H$30=$H178)*(O$24:O$30))),VLOOKUP($E178&amp;$H178,$H$33:O$67,O$70,0)/SUM(O$33:O$60,IF(DAY(EOMONTH($G178,0))&lt;29,0,VLOOKUP(5&amp;TEXT(DATE(YEAR($G178),MONTH($G178),29),"ddd"),$H$33:O$67,O$70,0)),IF(DAY(EOMONTH($G178,0))&lt;30,0,VLOOKUP(5&amp;TEXT(DATE(YEAR($G178),MONTH($G178),30),"ddd"),$H$33:O$67,O$70,0)),IF(DAY(EOMONTH($G178,0))&lt;31,0,VLOOKUP(5&amp;TEXT(DATE(YEAR($G178),MONTH($G178),31),"ddd"),$H$33:O$67,O$70,0)))*SUMPRODUCT(($H$72:$H$95=$D178)*($G$72:$G$95=$C178)*(O$72:O$95))),"")</f>
        <v>0</v>
      </c>
      <c r="P178" s="139">
        <f>IFERROR(IF($I$69="DOW",IF($E178=5,(((SUMPRODUCT(($H$72:$H$95=$D178)*($G$72:$G$95=$C178)*(P$72:P$95))*(SUMPRODUCT(($H$15:$H$21=$H178)*(P$15:P$21)))))),(((SUMPRODUCT(($H$72:$H$95=$D178)*($G$72:$G$95=$C178)*(P$72:P$95)))-(SUMIFS(P$99:P$426,$C$99:$C$426,$C178,$D$99:$D$426,$D178,$E$99:$E$426,5)))*SUMPRODUCT(($H$9:$H$12=$E178)*(P$9:P$12)))*SUMPRODUCT(($H$24:$H$30=$H178)*(P$24:P$30))),VLOOKUP($E178&amp;$H178,$H$33:P$67,P$70,0)/SUM(P$33:P$60,IF(DAY(EOMONTH($G178,0))&lt;29,0,VLOOKUP(5&amp;TEXT(DATE(YEAR($G178),MONTH($G178),29),"ddd"),$H$33:P$67,P$70,0)),IF(DAY(EOMONTH($G178,0))&lt;30,0,VLOOKUP(5&amp;TEXT(DATE(YEAR($G178),MONTH($G178),30),"ddd"),$H$33:P$67,P$70,0)),IF(DAY(EOMONTH($G178,0))&lt;31,0,VLOOKUP(5&amp;TEXT(DATE(YEAR($G178),MONTH($G178),31),"ddd"),$H$33:P$67,P$70,0)))*SUMPRODUCT(($H$72:$H$95=$D178)*($G$72:$G$95=$C178)*(P$72:P$95))),"")</f>
        <v>4173.2933861317915</v>
      </c>
      <c r="Q178" s="139">
        <f>IFERROR(IF($I$69="DOW",IF($E178=5,(((SUMPRODUCT(($H$72:$H$95=$D178)*($G$72:$G$95=$C178)*(Q$72:Q$95))*(SUMPRODUCT(($H$15:$H$21=$H178)*(Q$15:Q$21)))))),(((SUMPRODUCT(($H$72:$H$95=$D178)*($G$72:$G$95=$C178)*(Q$72:Q$95)))-(SUMIFS(Q$99:Q$426,$C$99:$C$426,$C178,$D$99:$D$426,$D178,$E$99:$E$426,5)))*SUMPRODUCT(($H$9:$H$12=$E178)*(Q$9:Q$12)))*SUMPRODUCT(($H$24:$H$30=$H178)*(Q$24:Q$30))),VLOOKUP($E178&amp;$H178,$H$33:Q$67,Q$70,0)/SUM(Q$33:Q$60,IF(DAY(EOMONTH($G178,0))&lt;29,0,VLOOKUP(5&amp;TEXT(DATE(YEAR($G178),MONTH($G178),29),"ddd"),$H$33:Q$67,Q$70,0)),IF(DAY(EOMONTH($G178,0))&lt;30,0,VLOOKUP(5&amp;TEXT(DATE(YEAR($G178),MONTH($G178),30),"ddd"),$H$33:Q$67,Q$70,0)),IF(DAY(EOMONTH($G178,0))&lt;31,0,VLOOKUP(5&amp;TEXT(DATE(YEAR($G178),MONTH($G178),31),"ddd"),$H$33:Q$67,Q$70,0)))*SUMPRODUCT(($H$72:$H$95=$D178)*($G$72:$G$95=$C178)*(Q$72:Q$95))),"")</f>
        <v>2807.9151026956015</v>
      </c>
      <c r="R178" s="139">
        <f>IFERROR(IF($I$69="DOW",IF($E178=5,(((SUMPRODUCT(($H$72:$H$95=$D178)*($G$72:$G$95=$C178)*(R$72:R$95))*(SUMPRODUCT(($H$15:$H$21=$H178)*(R$15:R$21)))))),(((SUMPRODUCT(($H$72:$H$95=$D178)*($G$72:$G$95=$C178)*(R$72:R$95)))-(SUMIFS(R$99:R$426,$C$99:$C$426,$C178,$D$99:$D$426,$D178,$E$99:$E$426,5)))*SUMPRODUCT(($H$9:$H$12=$E178)*(R$9:R$12)))*SUMPRODUCT(($H$24:$H$30=$H178)*(R$24:R$30))),VLOOKUP($E178&amp;$H178,$H$33:R$67,R$70,0)/SUM(R$33:R$60,IF(DAY(EOMONTH($G178,0))&lt;29,0,VLOOKUP(5&amp;TEXT(DATE(YEAR($G178),MONTH($G178),29),"ddd"),$H$33:R$67,R$70,0)),IF(DAY(EOMONTH($G178,0))&lt;30,0,VLOOKUP(5&amp;TEXT(DATE(YEAR($G178),MONTH($G178),30),"ddd"),$H$33:R$67,R$70,0)),IF(DAY(EOMONTH($G178,0))&lt;31,0,VLOOKUP(5&amp;TEXT(DATE(YEAR($G178),MONTH($G178),31),"ddd"),$H$33:R$67,R$70,0)))*SUMPRODUCT(($H$72:$H$95=$D178)*($G$72:$G$95=$C178)*(R$72:R$95))),"")</f>
        <v>0</v>
      </c>
      <c r="S178" s="139">
        <f>IFERROR(IF($I$69="DOW",IF($E178=5,(((SUMPRODUCT(($H$72:$H$95=$D178)*($G$72:$G$95=$C178)*(S$72:S$95))*(SUMPRODUCT(($H$15:$H$21=$H178)*(S$15:S$21)))))),(((SUMPRODUCT(($H$72:$H$95=$D178)*($G$72:$G$95=$C178)*(S$72:S$95)))-(SUMIFS(S$99:S$426,$C$99:$C$426,$C178,$D$99:$D$426,$D178,$E$99:$E$426,5)))*SUMPRODUCT(($H$9:$H$12=$E178)*(S$9:S$12)))*SUMPRODUCT(($H$24:$H$30=$H178)*(S$24:S$30))),VLOOKUP($E178&amp;$H178,$H$33:S$67,S$70,0)/SUM(S$33:S$60,IF(DAY(EOMONTH($G178,0))&lt;29,0,VLOOKUP(5&amp;TEXT(DATE(YEAR($G178),MONTH($G178),29),"ddd"),$H$33:S$67,S$70,0)),IF(DAY(EOMONTH($G178,0))&lt;30,0,VLOOKUP(5&amp;TEXT(DATE(YEAR($G178),MONTH($G178),30),"ddd"),$H$33:S$67,S$70,0)),IF(DAY(EOMONTH($G178,0))&lt;31,0,VLOOKUP(5&amp;TEXT(DATE(YEAR($G178),MONTH($G178),31),"ddd"),$H$33:S$67,S$70,0)))*SUMPRODUCT(($H$72:$H$95=$D178)*($G$72:$G$95=$C178)*(S$72:S$95))),"")</f>
        <v>71.880383492620339</v>
      </c>
      <c r="T178" s="139">
        <f>IFERROR(IF($I$69="DOW",IF($E178=5,(((SUMPRODUCT(($H$72:$H$95=$D178)*($G$72:$G$95=$C178)*(T$72:T$95))*(SUMPRODUCT(($H$15:$H$21=$H178)*(T$15:T$21)))))),(((SUMPRODUCT(($H$72:$H$95=$D178)*($G$72:$G$95=$C178)*(T$72:T$95)))-(SUMIFS(T$99:T$426,$C$99:$C$426,$C178,$D$99:$D$426,$D178,$E$99:$E$426,5)))*SUMPRODUCT(($H$9:$H$12=$E178)*(T$9:T$12)))*SUMPRODUCT(($H$24:$H$30=$H178)*(T$24:T$30))),VLOOKUP($E178&amp;$H178,$H$33:T$67,T$70,0)/SUM(T$33:T$60,IF(DAY(EOMONTH($G178,0))&lt;29,0,VLOOKUP(5&amp;TEXT(DATE(YEAR($G178),MONTH($G178),29),"ddd"),$H$33:T$67,T$70,0)),IF(DAY(EOMONTH($G178,0))&lt;30,0,VLOOKUP(5&amp;TEXT(DATE(YEAR($G178),MONTH($G178),30),"ddd"),$H$33:T$67,T$70,0)),IF(DAY(EOMONTH($G178,0))&lt;31,0,VLOOKUP(5&amp;TEXT(DATE(YEAR($G178),MONTH($G178),31),"ddd"),$H$33:T$67,T$70,0)))*SUMPRODUCT(($H$72:$H$95=$D178)*($G$72:$G$95=$C178)*(T$72:T$95))),"")</f>
        <v>123.36185559233186</v>
      </c>
      <c r="U178" s="139">
        <f>IFERROR(IF($I$69="DOW",IF($E178=5,(((SUMPRODUCT(($H$72:$H$95=$D178)*($G$72:$G$95=$C178)*(U$72:U$95))*(SUMPRODUCT(($H$15:$H$21=$H178)*(U$15:U$21)))))),(((SUMPRODUCT(($H$72:$H$95=$D178)*($G$72:$G$95=$C178)*(U$72:U$95)))-(SUMIFS(U$99:U$426,$C$99:$C$426,$C178,$D$99:$D$426,$D178,$E$99:$E$426,5)))*SUMPRODUCT(($H$9:$H$12=$E178)*(U$9:U$12)))*SUMPRODUCT(($H$24:$H$30=$H178)*(U$24:U$30))),VLOOKUP($E178&amp;$H178,$H$33:U$67,U$70,0)/SUM(U$33:U$60,IF(DAY(EOMONTH($G178,0))&lt;29,0,VLOOKUP(5&amp;TEXT(DATE(YEAR($G178),MONTH($G178),29),"ddd"),$H$33:U$67,U$70,0)),IF(DAY(EOMONTH($G178,0))&lt;30,0,VLOOKUP(5&amp;TEXT(DATE(YEAR($G178),MONTH($G178),30),"ddd"),$H$33:U$67,U$70,0)),IF(DAY(EOMONTH($G178,0))&lt;31,0,VLOOKUP(5&amp;TEXT(DATE(YEAR($G178),MONTH($G178),31),"ddd"),$H$33:U$67,U$70,0)))*SUMPRODUCT(($H$72:$H$95=$D178)*($G$72:$G$95=$C178)*(U$72:U$95))),"")</f>
        <v>29.484569334117481</v>
      </c>
      <c r="V178" s="139">
        <f>IFERROR(IF($I$69="DOW",IF($E178=5,(((SUMPRODUCT(($H$72:$H$95=$D178)*($G$72:$G$95=$C178)*(V$72:V$95))*(SUMPRODUCT(($H$15:$H$21=$H178)*(V$15:V$21)))))),(((SUMPRODUCT(($H$72:$H$95=$D178)*($G$72:$G$95=$C178)*(V$72:V$95)))-(SUMIFS(V$99:V$426,$C$99:$C$426,$C178,$D$99:$D$426,$D178,$E$99:$E$426,5)))*SUMPRODUCT(($H$9:$H$12=$E178)*(V$9:V$12)))*SUMPRODUCT(($H$24:$H$30=$H178)*(V$24:V$30))),VLOOKUP($E178&amp;$H178,$H$33:V$67,V$70,0)/SUM(V$33:V$60,IF(DAY(EOMONTH($G178,0))&lt;29,0,VLOOKUP(5&amp;TEXT(DATE(YEAR($G178),MONTH($G178),29),"ddd"),$H$33:V$67,V$70,0)),IF(DAY(EOMONTH($G178,0))&lt;30,0,VLOOKUP(5&amp;TEXT(DATE(YEAR($G178),MONTH($G178),30),"ddd"),$H$33:V$67,V$70,0)),IF(DAY(EOMONTH($G178,0))&lt;31,0,VLOOKUP(5&amp;TEXT(DATE(YEAR($G178),MONTH($G178),31),"ddd"),$H$33:V$67,V$70,0)))*SUMPRODUCT(($H$72:$H$95=$D178)*($G$72:$G$95=$C178)*(V$72:V$95))),"")</f>
        <v>76.679463795292051</v>
      </c>
      <c r="W178" s="139">
        <f>IFERROR(IF($I$69="DOW",IF($E178=5,(((SUMPRODUCT(($H$72:$H$95=$D178)*($G$72:$G$95=$C178)*(W$72:W$95))*(SUMPRODUCT(($H$15:$H$21=$H178)*(W$15:W$21)))))),(((SUMPRODUCT(($H$72:$H$95=$D178)*($G$72:$G$95=$C178)*(W$72:W$95)))-(SUMIFS(W$99:W$426,$C$99:$C$426,$C178,$D$99:$D$426,$D178,$E$99:$E$426,5)))*SUMPRODUCT(($H$9:$H$12=$E178)*(W$9:W$12)))*SUMPRODUCT(($H$24:$H$30=$H178)*(W$24:W$30))),VLOOKUP($E178&amp;$H178,$H$33:W$67,W$70,0)/SUM(W$33:W$60,IF(DAY(EOMONTH($G178,0))&lt;29,0,VLOOKUP(5&amp;TEXT(DATE(YEAR($G178),MONTH($G178),29),"ddd"),$H$33:W$67,W$70,0)),IF(DAY(EOMONTH($G178,0))&lt;30,0,VLOOKUP(5&amp;TEXT(DATE(YEAR($G178),MONTH($G178),30),"ddd"),$H$33:W$67,W$70,0)),IF(DAY(EOMONTH($G178,0))&lt;31,0,VLOOKUP(5&amp;TEXT(DATE(YEAR($G178),MONTH($G178),31),"ddd"),$H$33:W$67,W$70,0)))*SUMPRODUCT(($H$72:$H$95=$D178)*($G$72:$G$95=$C178)*(W$72:W$95))),"")</f>
        <v>544.64222238492493</v>
      </c>
      <c r="X178" s="139">
        <f>IFERROR(IF($I$69="DOW",IF($E178=5,(((SUMPRODUCT(($H$72:$H$95=$D178)*($G$72:$G$95=$C178)*(X$72:X$95))*(SUMPRODUCT(($H$15:$H$21=$H178)*(X$15:X$21)))))),(((SUMPRODUCT(($H$72:$H$95=$D178)*($G$72:$G$95=$C178)*(X$72:X$95)))-(SUMIFS(X$99:X$426,$C$99:$C$426,$C178,$D$99:$D$426,$D178,$E$99:$E$426,5)))*SUMPRODUCT(($H$9:$H$12=$E178)*(X$9:X$12)))*SUMPRODUCT(($H$24:$H$30=$H178)*(X$24:X$30))),VLOOKUP($E178&amp;$H178,$H$33:X$67,X$70,0)/SUM(X$33:X$60,IF(DAY(EOMONTH($G178,0))&lt;29,0,VLOOKUP(5&amp;TEXT(DATE(YEAR($G178),MONTH($G178),29),"ddd"),$H$33:X$67,X$70,0)),IF(DAY(EOMONTH($G178,0))&lt;30,0,VLOOKUP(5&amp;TEXT(DATE(YEAR($G178),MONTH($G178),30),"ddd"),$H$33:X$67,X$70,0)),IF(DAY(EOMONTH($G178,0))&lt;31,0,VLOOKUP(5&amp;TEXT(DATE(YEAR($G178),MONTH($G178),31),"ddd"),$H$33:X$67,X$70,0)))*SUMPRODUCT(($H$72:$H$95=$D178)*($G$72:$G$95=$C178)*(X$72:X$95))),"")</f>
        <v>123.01696050532428</v>
      </c>
      <c r="Y178" s="139" t="str">
        <f>IFERROR(IF($I$69="DOW",IF($E178=5,(((SUMPRODUCT(($H$72:$H$95=$D178)*($G$72:$G$95=$C178)*(Y$72:Y$95))*(SUMPRODUCT(($H$15:$H$21=$H178)*(Y$15:Y$21)))))),(((SUMPRODUCT(($H$72:$H$95=$D178)*($G$72:$G$95=$C178)*(Y$72:Y$95)))-(SUMIFS(Y$99:Y$426,$C$99:$C$426,$C178,$D$99:$D$426,$D178,$E$99:$E$426,5)))*SUMPRODUCT(($H$9:$H$12=$E178)*(Y$9:Y$12)))*SUMPRODUCT(($H$24:$H$30=$H178)*(Y$24:Y$30))),VLOOKUP($E178&amp;$H178,$H$33:Y$67,Y$70,0)/SUM(Y$33:Y$60,IF(DAY(EOMONTH($G178,0))&lt;29,0,VLOOKUP(5&amp;TEXT(DATE(YEAR($G178),MONTH($G178),29),"ddd"),$H$33:Y$67,Y$70,0)),IF(DAY(EOMONTH($G178,0))&lt;30,0,VLOOKUP(5&amp;TEXT(DATE(YEAR($G178),MONTH($G178),30),"ddd"),$H$33:Y$67,Y$70,0)),IF(DAY(EOMONTH($G178,0))&lt;31,0,VLOOKUP(5&amp;TEXT(DATE(YEAR($G178),MONTH($G178),31),"ddd"),$H$33:Y$67,Y$70,0)))*SUMPRODUCT(($H$72:$H$95=$D178)*($G$72:$G$95=$C178)*(Y$72:Y$95))),"")</f>
        <v/>
      </c>
      <c r="Z178" s="139" t="str">
        <f>IFERROR(IF($I$69="DOW",IF($E178=5,(((SUMPRODUCT(($H$72:$H$95=$D178)*($G$72:$G$95=$C178)*(Z$72:Z$95))*(SUMPRODUCT(($H$15:$H$21=$H178)*(Z$15:Z$21)))))),(((SUMPRODUCT(($H$72:$H$95=$D178)*($G$72:$G$95=$C178)*(Z$72:Z$95)))-(SUMIFS(Z$99:Z$426,$C$99:$C$426,$C178,$D$99:$D$426,$D178,$E$99:$E$426,5)))*SUMPRODUCT(($H$9:$H$12=$E178)*(Z$9:Z$12)))*SUMPRODUCT(($H$24:$H$30=$H178)*(Z$24:Z$30))),VLOOKUP($E178&amp;$H178,$H$33:Z$67,Z$70,0)/SUM(Z$33:Z$60,IF(DAY(EOMONTH($G178,0))&lt;29,0,VLOOKUP(5&amp;TEXT(DATE(YEAR($G178),MONTH($G178),29),"ddd"),$H$33:Z$67,Z$70,0)),IF(DAY(EOMONTH($G178,0))&lt;30,0,VLOOKUP(5&amp;TEXT(DATE(YEAR($G178),MONTH($G178),30),"ddd"),$H$33:Z$67,Z$70,0)),IF(DAY(EOMONTH($G178,0))&lt;31,0,VLOOKUP(5&amp;TEXT(DATE(YEAR($G178),MONTH($G178),31),"ddd"),$H$33:Z$67,Z$70,0)))*SUMPRODUCT(($H$72:$H$95=$D178)*($G$72:$G$95=$C178)*(Z$72:Z$95))),"")</f>
        <v/>
      </c>
      <c r="AA178" s="139" t="str">
        <f>IFERROR(IF($I$69="DOW",IF($E178=5,(((SUMPRODUCT(($H$72:$H$95=$D178)*($G$72:$G$95=$C178)*(AA$72:AA$95))*(SUMPRODUCT(($H$15:$H$21=$H178)*(AA$15:AA$21)))))),(((SUMPRODUCT(($H$72:$H$95=$D178)*($G$72:$G$95=$C178)*(AA$72:AA$95)))-(SUMIFS(AA$99:AA$426,$C$99:$C$426,$C178,$D$99:$D$426,$D178,$E$99:$E$426,5)))*SUMPRODUCT(($H$9:$H$12=$E178)*(AA$9:AA$12)))*SUMPRODUCT(($H$24:$H$30=$H178)*(AA$24:AA$30))),VLOOKUP($E178&amp;$H178,$H$33:AA$67,AA$70,0)/SUM(AA$33:AA$60,IF(DAY(EOMONTH($G178,0))&lt;29,0,VLOOKUP(5&amp;TEXT(DATE(YEAR($G178),MONTH($G178),29),"ddd"),$H$33:AA$67,AA$70,0)),IF(DAY(EOMONTH($G178,0))&lt;30,0,VLOOKUP(5&amp;TEXT(DATE(YEAR($G178),MONTH($G178),30),"ddd"),$H$33:AA$67,AA$70,0)),IF(DAY(EOMONTH($G178,0))&lt;31,0,VLOOKUP(5&amp;TEXT(DATE(YEAR($G178),MONTH($G178),31),"ddd"),$H$33:AA$67,AA$70,0)))*SUMPRODUCT(($H$72:$H$95=$D178)*($G$72:$G$95=$C178)*(AA$72:AA$95))),"")</f>
        <v/>
      </c>
      <c r="AB178" s="139" t="str">
        <f>IFERROR(IF($I$69="DOW",IF($E178=5,(((SUMPRODUCT(($H$72:$H$95=$D178)*($G$72:$G$95=$C178)*(AB$72:AB$95))*(SUMPRODUCT(($H$15:$H$21=$H178)*(AB$15:AB$21)))))),(((SUMPRODUCT(($H$72:$H$95=$D178)*($G$72:$G$95=$C178)*(AB$72:AB$95)))-(SUMIFS(AB$99:AB$426,$C$99:$C$426,$C178,$D$99:$D$426,$D178,$E$99:$E$426,5)))*SUMPRODUCT(($H$9:$H$12=$E178)*(AB$9:AB$12)))*SUMPRODUCT(($H$24:$H$30=$H178)*(AB$24:AB$30))),VLOOKUP($E178&amp;$H178,$H$33:AB$67,AB$70,0)/SUM(AB$33:AB$60,IF(DAY(EOMONTH($G178,0))&lt;29,0,VLOOKUP(5&amp;TEXT(DATE(YEAR($G178),MONTH($G178),29),"ddd"),$H$33:AB$67,AB$70,0)),IF(DAY(EOMONTH($G178,0))&lt;30,0,VLOOKUP(5&amp;TEXT(DATE(YEAR($G178),MONTH($G178),30),"ddd"),$H$33:AB$67,AB$70,0)),IF(DAY(EOMONTH($G178,0))&lt;31,0,VLOOKUP(5&amp;TEXT(DATE(YEAR($G178),MONTH($G178),31),"ddd"),$H$33:AB$67,AB$70,0)))*SUMPRODUCT(($H$72:$H$95=$D178)*($G$72:$G$95=$C178)*(AB$72:AB$95))),"")</f>
        <v/>
      </c>
      <c r="AC178" s="236"/>
      <c r="AE178" s="205"/>
      <c r="AF178" s="139"/>
      <c r="AG178" s="139"/>
      <c r="AH178" s="139"/>
      <c r="AI178" s="139"/>
      <c r="AJ178" s="139"/>
      <c r="AK178" s="139"/>
      <c r="AL178" s="139"/>
      <c r="AM178" s="139"/>
      <c r="AN178" s="139"/>
      <c r="AO178" s="139"/>
      <c r="AP178" s="139"/>
      <c r="AQ178" s="139"/>
      <c r="AR178" s="139"/>
      <c r="AS178" s="139"/>
      <c r="AT178" s="139"/>
      <c r="AU178" s="139"/>
      <c r="AV178" s="139"/>
      <c r="AW178" s="139"/>
      <c r="AX178" s="139"/>
      <c r="AY178" s="236"/>
      <c r="BA178" s="209">
        <f t="shared" si="108"/>
        <v>217.70235911215516</v>
      </c>
      <c r="BB178" s="180">
        <f t="shared" si="109"/>
        <v>274.5812441629792</v>
      </c>
      <c r="BC178" s="180">
        <f t="shared" si="110"/>
        <v>146.80398875890842</v>
      </c>
      <c r="BD178" s="180">
        <f t="shared" si="111"/>
        <v>35.655726182955377</v>
      </c>
      <c r="BE178" s="180">
        <f t="shared" si="112"/>
        <v>537.02667222199545</v>
      </c>
      <c r="BF178" s="180">
        <f t="shared" si="113"/>
        <v>0</v>
      </c>
      <c r="BG178" s="180">
        <f t="shared" si="114"/>
        <v>0</v>
      </c>
      <c r="BH178" s="180">
        <f t="shared" si="115"/>
        <v>4173.2933861317915</v>
      </c>
      <c r="BI178" s="180">
        <f t="shared" si="116"/>
        <v>2807.9151026956015</v>
      </c>
      <c r="BJ178" s="180">
        <f t="shared" si="117"/>
        <v>0</v>
      </c>
      <c r="BK178" s="180">
        <f t="shared" si="118"/>
        <v>71.880383492620339</v>
      </c>
      <c r="BL178" s="180">
        <f t="shared" si="119"/>
        <v>123.36185559233186</v>
      </c>
      <c r="BM178" s="180">
        <f t="shared" si="120"/>
        <v>29.484569334117481</v>
      </c>
      <c r="BN178" s="180">
        <f t="shared" si="121"/>
        <v>76.679463795292051</v>
      </c>
      <c r="BO178" s="180">
        <f t="shared" si="122"/>
        <v>544.64222238492493</v>
      </c>
      <c r="BP178" s="180">
        <f t="shared" si="123"/>
        <v>123.01696050532428</v>
      </c>
      <c r="BQ178" s="180">
        <f t="shared" si="124"/>
        <v>0</v>
      </c>
      <c r="BR178" s="180">
        <f t="shared" si="125"/>
        <v>0</v>
      </c>
      <c r="BS178" s="180">
        <f t="shared" si="126"/>
        <v>0</v>
      </c>
      <c r="BT178" s="180">
        <f t="shared" si="127"/>
        <v>0</v>
      </c>
      <c r="BV178" s="214">
        <f t="shared" si="150"/>
        <v>42723</v>
      </c>
      <c r="BW178" s="175" t="str">
        <f t="shared" si="151"/>
        <v>Dec</v>
      </c>
      <c r="BX178" s="175">
        <f t="shared" si="152"/>
        <v>2016</v>
      </c>
      <c r="BY178" s="176">
        <f t="shared" si="128"/>
        <v>217.70235911215516</v>
      </c>
      <c r="BZ178" s="176">
        <f t="shared" si="129"/>
        <v>274.58124416297915</v>
      </c>
      <c r="CA178" s="176">
        <f t="shared" si="130"/>
        <v>146.80398875890833</v>
      </c>
      <c r="CB178" s="176">
        <f t="shared" si="131"/>
        <v>35.65572618295537</v>
      </c>
      <c r="CC178" s="176">
        <f t="shared" si="132"/>
        <v>537.02667222199568</v>
      </c>
      <c r="CD178" s="176">
        <f t="shared" si="133"/>
        <v>0</v>
      </c>
      <c r="CE178" s="176">
        <f t="shared" si="134"/>
        <v>0</v>
      </c>
      <c r="CF178" s="176">
        <f t="shared" si="135"/>
        <v>4173.2933861317915</v>
      </c>
      <c r="CG178" s="176">
        <f t="shared" si="136"/>
        <v>2807.9151026956015</v>
      </c>
      <c r="CH178" s="176">
        <f t="shared" si="137"/>
        <v>0</v>
      </c>
      <c r="CI178" s="176">
        <f t="shared" si="138"/>
        <v>71.880383492620354</v>
      </c>
      <c r="CJ178" s="176">
        <f t="shared" si="139"/>
        <v>123.36185559233186</v>
      </c>
      <c r="CK178" s="176">
        <f t="shared" si="140"/>
        <v>29.484569334117488</v>
      </c>
      <c r="CL178" s="176">
        <f t="shared" si="141"/>
        <v>76.679463795292051</v>
      </c>
      <c r="CM178" s="176">
        <f t="shared" si="142"/>
        <v>544.64222238492493</v>
      </c>
      <c r="CN178" s="176">
        <f t="shared" si="143"/>
        <v>123.01696050532429</v>
      </c>
      <c r="CO178" s="176">
        <f t="shared" si="144"/>
        <v>0</v>
      </c>
      <c r="CP178" s="176">
        <f t="shared" si="145"/>
        <v>0</v>
      </c>
      <c r="CQ178" s="176">
        <f t="shared" si="146"/>
        <v>0</v>
      </c>
      <c r="CR178" s="215">
        <f t="shared" si="147"/>
        <v>0</v>
      </c>
    </row>
    <row r="179" spans="2:96" outlineLevel="1" x14ac:dyDescent="0.25">
      <c r="B179" s="197">
        <f t="shared" si="148"/>
        <v>42724</v>
      </c>
      <c r="C179" s="108">
        <f t="shared" si="104"/>
        <v>2016</v>
      </c>
      <c r="D179" s="109" t="str">
        <f t="shared" si="105"/>
        <v>Dec</v>
      </c>
      <c r="E179" s="109">
        <f t="shared" si="106"/>
        <v>3</v>
      </c>
      <c r="F179" s="109">
        <f t="shared" si="149"/>
        <v>52</v>
      </c>
      <c r="G179" s="110">
        <f t="shared" si="153"/>
        <v>42724</v>
      </c>
      <c r="H179" s="109" t="str">
        <f t="shared" si="107"/>
        <v>Tue</v>
      </c>
      <c r="I179" s="139">
        <f>IFERROR(IF($I$69="DOW",IF($E179=5,(((SUMPRODUCT(($H$72:$H$95=$D179)*($G$72:$G$95=$C179)*(I$72:I$95))*(SUMPRODUCT(($H$15:$H$21=$H179)*(I$15:I$21)))))),(((SUMPRODUCT(($H$72:$H$95=$D179)*($G$72:$G$95=$C179)*(I$72:I$95)))-(SUMIFS(I$99:I$426,$C$99:$C$426,$C179,$D$99:$D$426,$D179,$E$99:$E$426,5)))*SUMPRODUCT(($H$9:$H$12=$E179)*(I$9:I$12)))*SUMPRODUCT(($H$24:$H$30=$H179)*(I$24:I$30))),VLOOKUP($E179&amp;$H179,$H$33:I$67,I$70,0)/SUM(I$33:I$60,IF(DAY(EOMONTH($G179,0))&lt;29,0,VLOOKUP(5&amp;TEXT(DATE(YEAR($G179),MONTH($G179),29),"ddd"),$H$33:I$67,I$70,0)),IF(DAY(EOMONTH($G179,0))&lt;30,0,VLOOKUP(5&amp;TEXT(DATE(YEAR($G179),MONTH($G179),30),"ddd"),$H$33:I$67,I$70,0)),IF(DAY(EOMONTH($G179,0))&lt;31,0,VLOOKUP(5&amp;TEXT(DATE(YEAR($G179),MONTH($G179),31),"ddd"),$H$33:I$67,I$70,0)))*SUMPRODUCT(($H$72:$H$95=$D179)*($G$72:$G$95=$C179)*(I$72:I$95))),"")</f>
        <v>227.4303455524655</v>
      </c>
      <c r="J179" s="139">
        <f>IFERROR(IF($I$69="DOW",IF($E179=5,(((SUMPRODUCT(($H$72:$H$95=$D179)*($G$72:$G$95=$C179)*(J$72:J$95))*(SUMPRODUCT(($H$15:$H$21=$H179)*(J$15:J$21)))))),(((SUMPRODUCT(($H$72:$H$95=$D179)*($G$72:$G$95=$C179)*(J$72:J$95)))-(SUMIFS(J$99:J$426,$C$99:$C$426,$C179,$D$99:$D$426,$D179,$E$99:$E$426,5)))*SUMPRODUCT(($H$9:$H$12=$E179)*(J$9:J$12)))*SUMPRODUCT(($H$24:$H$30=$H179)*(J$24:J$30))),VLOOKUP($E179&amp;$H179,$H$33:J$67,J$70,0)/SUM(J$33:J$60,IF(DAY(EOMONTH($G179,0))&lt;29,0,VLOOKUP(5&amp;TEXT(DATE(YEAR($G179),MONTH($G179),29),"ddd"),$H$33:J$67,J$70,0)),IF(DAY(EOMONTH($G179,0))&lt;30,0,VLOOKUP(5&amp;TEXT(DATE(YEAR($G179),MONTH($G179),30),"ddd"),$H$33:J$67,J$70,0)),IF(DAY(EOMONTH($G179,0))&lt;31,0,VLOOKUP(5&amp;TEXT(DATE(YEAR($G179),MONTH($G179),31),"ddd"),$H$33:J$67,J$70,0)))*SUMPRODUCT(($H$72:$H$95=$D179)*($G$72:$G$95=$C179)*(J$72:J$95))),"")</f>
        <v>270.33206193499183</v>
      </c>
      <c r="K179" s="139">
        <f>IFERROR(IF($I$69="DOW",IF($E179=5,(((SUMPRODUCT(($H$72:$H$95=$D179)*($G$72:$G$95=$C179)*(K$72:K$95))*(SUMPRODUCT(($H$15:$H$21=$H179)*(K$15:K$21)))))),(((SUMPRODUCT(($H$72:$H$95=$D179)*($G$72:$G$95=$C179)*(K$72:K$95)))-(SUMIFS(K$99:K$426,$C$99:$C$426,$C179,$D$99:$D$426,$D179,$E$99:$E$426,5)))*SUMPRODUCT(($H$9:$H$12=$E179)*(K$9:K$12)))*SUMPRODUCT(($H$24:$H$30=$H179)*(K$24:K$30))),VLOOKUP($E179&amp;$H179,$H$33:K$67,K$70,0)/SUM(K$33:K$60,IF(DAY(EOMONTH($G179,0))&lt;29,0,VLOOKUP(5&amp;TEXT(DATE(YEAR($G179),MONTH($G179),29),"ddd"),$H$33:K$67,K$70,0)),IF(DAY(EOMONTH($G179,0))&lt;30,0,VLOOKUP(5&amp;TEXT(DATE(YEAR($G179),MONTH($G179),30),"ddd"),$H$33:K$67,K$70,0)),IF(DAY(EOMONTH($G179,0))&lt;31,0,VLOOKUP(5&amp;TEXT(DATE(YEAR($G179),MONTH($G179),31),"ddd"),$H$33:K$67,K$70,0)))*SUMPRODUCT(($H$72:$H$95=$D179)*($G$72:$G$95=$C179)*(K$72:K$95))),"")</f>
        <v>155.94013993624185</v>
      </c>
      <c r="L179" s="139">
        <f>IFERROR(IF($I$69="DOW",IF($E179=5,(((SUMPRODUCT(($H$72:$H$95=$D179)*($G$72:$G$95=$C179)*(L$72:L$95))*(SUMPRODUCT(($H$15:$H$21=$H179)*(L$15:L$21)))))),(((SUMPRODUCT(($H$72:$H$95=$D179)*($G$72:$G$95=$C179)*(L$72:L$95)))-(SUMIFS(L$99:L$426,$C$99:$C$426,$C179,$D$99:$D$426,$D179,$E$99:$E$426,5)))*SUMPRODUCT(($H$9:$H$12=$E179)*(L$9:L$12)))*SUMPRODUCT(($H$24:$H$30=$H179)*(L$24:L$30))),VLOOKUP($E179&amp;$H179,$H$33:L$67,L$70,0)/SUM(L$33:L$60,IF(DAY(EOMONTH($G179,0))&lt;29,0,VLOOKUP(5&amp;TEXT(DATE(YEAR($G179),MONTH($G179),29),"ddd"),$H$33:L$67,L$70,0)),IF(DAY(EOMONTH($G179,0))&lt;30,0,VLOOKUP(5&amp;TEXT(DATE(YEAR($G179),MONTH($G179),30),"ddd"),$H$33:L$67,L$70,0)),IF(DAY(EOMONTH($G179,0))&lt;31,0,VLOOKUP(5&amp;TEXT(DATE(YEAR($G179),MONTH($G179),31),"ddd"),$H$33:L$67,L$70,0)))*SUMPRODUCT(($H$72:$H$95=$D179)*($G$72:$G$95=$C179)*(L$72:L$95))),"")</f>
        <v>34.666030465807864</v>
      </c>
      <c r="M179" s="139">
        <f>IFERROR(IF($I$69="DOW",IF($E179=5,(((SUMPRODUCT(($H$72:$H$95=$D179)*($G$72:$G$95=$C179)*(M$72:M$95))*(SUMPRODUCT(($H$15:$H$21=$H179)*(M$15:M$21)))))),(((SUMPRODUCT(($H$72:$H$95=$D179)*($G$72:$G$95=$C179)*(M$72:M$95)))-(SUMIFS(M$99:M$426,$C$99:$C$426,$C179,$D$99:$D$426,$D179,$E$99:$E$426,5)))*SUMPRODUCT(($H$9:$H$12=$E179)*(M$9:M$12)))*SUMPRODUCT(($H$24:$H$30=$H179)*(M$24:M$30))),VLOOKUP($E179&amp;$H179,$H$33:M$67,M$70,0)/SUM(M$33:M$60,IF(DAY(EOMONTH($G179,0))&lt;29,0,VLOOKUP(5&amp;TEXT(DATE(YEAR($G179),MONTH($G179),29),"ddd"),$H$33:M$67,M$70,0)),IF(DAY(EOMONTH($G179,0))&lt;30,0,VLOOKUP(5&amp;TEXT(DATE(YEAR($G179),MONTH($G179),30),"ddd"),$H$33:M$67,M$70,0)),IF(DAY(EOMONTH($G179,0))&lt;31,0,VLOOKUP(5&amp;TEXT(DATE(YEAR($G179),MONTH($G179),31),"ddd"),$H$33:M$67,M$70,0)))*SUMPRODUCT(($H$72:$H$95=$D179)*($G$72:$G$95=$C179)*(M$72:M$95))),"")</f>
        <v>469.40607031334372</v>
      </c>
      <c r="N179" s="139">
        <f>IFERROR(IF($I$69="DOW",IF($E179=5,(((SUMPRODUCT(($H$72:$H$95=$D179)*($G$72:$G$95=$C179)*(N$72:N$95))*(SUMPRODUCT(($H$15:$H$21=$H179)*(N$15:N$21)))))),(((SUMPRODUCT(($H$72:$H$95=$D179)*($G$72:$G$95=$C179)*(N$72:N$95)))-(SUMIFS(N$99:N$426,$C$99:$C$426,$C179,$D$99:$D$426,$D179,$E$99:$E$426,5)))*SUMPRODUCT(($H$9:$H$12=$E179)*(N$9:N$12)))*SUMPRODUCT(($H$24:$H$30=$H179)*(N$24:N$30))),VLOOKUP($E179&amp;$H179,$H$33:N$67,N$70,0)/SUM(N$33:N$60,IF(DAY(EOMONTH($G179,0))&lt;29,0,VLOOKUP(5&amp;TEXT(DATE(YEAR($G179),MONTH($G179),29),"ddd"),$H$33:N$67,N$70,0)),IF(DAY(EOMONTH($G179,0))&lt;30,0,VLOOKUP(5&amp;TEXT(DATE(YEAR($G179),MONTH($G179),30),"ddd"),$H$33:N$67,N$70,0)),IF(DAY(EOMONTH($G179,0))&lt;31,0,VLOOKUP(5&amp;TEXT(DATE(YEAR($G179),MONTH($G179),31),"ddd"),$H$33:N$67,N$70,0)))*SUMPRODUCT(($H$72:$H$95=$D179)*($G$72:$G$95=$C179)*(N$72:N$95))),"")</f>
        <v>0</v>
      </c>
      <c r="O179" s="139">
        <f>IFERROR(IF($I$69="DOW",IF($E179=5,(((SUMPRODUCT(($H$72:$H$95=$D179)*($G$72:$G$95=$C179)*(O$72:O$95))*(SUMPRODUCT(($H$15:$H$21=$H179)*(O$15:O$21)))))),(((SUMPRODUCT(($H$72:$H$95=$D179)*($G$72:$G$95=$C179)*(O$72:O$95)))-(SUMIFS(O$99:O$426,$C$99:$C$426,$C179,$D$99:$D$426,$D179,$E$99:$E$426,5)))*SUMPRODUCT(($H$9:$H$12=$E179)*(O$9:O$12)))*SUMPRODUCT(($H$24:$H$30=$H179)*(O$24:O$30))),VLOOKUP($E179&amp;$H179,$H$33:O$67,O$70,0)/SUM(O$33:O$60,IF(DAY(EOMONTH($G179,0))&lt;29,0,VLOOKUP(5&amp;TEXT(DATE(YEAR($G179),MONTH($G179),29),"ddd"),$H$33:O$67,O$70,0)),IF(DAY(EOMONTH($G179,0))&lt;30,0,VLOOKUP(5&amp;TEXT(DATE(YEAR($G179),MONTH($G179),30),"ddd"),$H$33:O$67,O$70,0)),IF(DAY(EOMONTH($G179,0))&lt;31,0,VLOOKUP(5&amp;TEXT(DATE(YEAR($G179),MONTH($G179),31),"ddd"),$H$33:O$67,O$70,0)))*SUMPRODUCT(($H$72:$H$95=$D179)*($G$72:$G$95=$C179)*(O$72:O$95))),"")</f>
        <v>0</v>
      </c>
      <c r="P179" s="139">
        <f>IFERROR(IF($I$69="DOW",IF($E179=5,(((SUMPRODUCT(($H$72:$H$95=$D179)*($G$72:$G$95=$C179)*(P$72:P$95))*(SUMPRODUCT(($H$15:$H$21=$H179)*(P$15:P$21)))))),(((SUMPRODUCT(($H$72:$H$95=$D179)*($G$72:$G$95=$C179)*(P$72:P$95)))-(SUMIFS(P$99:P$426,$C$99:$C$426,$C179,$D$99:$D$426,$D179,$E$99:$E$426,5)))*SUMPRODUCT(($H$9:$H$12=$E179)*(P$9:P$12)))*SUMPRODUCT(($H$24:$H$30=$H179)*(P$24:P$30))),VLOOKUP($E179&amp;$H179,$H$33:P$67,P$70,0)/SUM(P$33:P$60,IF(DAY(EOMONTH($G179,0))&lt;29,0,VLOOKUP(5&amp;TEXT(DATE(YEAR($G179),MONTH($G179),29),"ddd"),$H$33:P$67,P$70,0)),IF(DAY(EOMONTH($G179,0))&lt;30,0,VLOOKUP(5&amp;TEXT(DATE(YEAR($G179),MONTH($G179),30),"ddd"),$H$33:P$67,P$70,0)),IF(DAY(EOMONTH($G179,0))&lt;31,0,VLOOKUP(5&amp;TEXT(DATE(YEAR($G179),MONTH($G179),31),"ddd"),$H$33:P$67,P$70,0)))*SUMPRODUCT(($H$72:$H$95=$D179)*($G$72:$G$95=$C179)*(P$72:P$95))),"")</f>
        <v>3646.2316306426992</v>
      </c>
      <c r="Q179" s="139">
        <f>IFERROR(IF($I$69="DOW",IF($E179=5,(((SUMPRODUCT(($H$72:$H$95=$D179)*($G$72:$G$95=$C179)*(Q$72:Q$95))*(SUMPRODUCT(($H$15:$H$21=$H179)*(Q$15:Q$21)))))),(((SUMPRODUCT(($H$72:$H$95=$D179)*($G$72:$G$95=$C179)*(Q$72:Q$95)))-(SUMIFS(Q$99:Q$426,$C$99:$C$426,$C179,$D$99:$D$426,$D179,$E$99:$E$426,5)))*SUMPRODUCT(($H$9:$H$12=$E179)*(Q$9:Q$12)))*SUMPRODUCT(($H$24:$H$30=$H179)*(Q$24:Q$30))),VLOOKUP($E179&amp;$H179,$H$33:Q$67,Q$70,0)/SUM(Q$33:Q$60,IF(DAY(EOMONTH($G179,0))&lt;29,0,VLOOKUP(5&amp;TEXT(DATE(YEAR($G179),MONTH($G179),29),"ddd"),$H$33:Q$67,Q$70,0)),IF(DAY(EOMONTH($G179,0))&lt;30,0,VLOOKUP(5&amp;TEXT(DATE(YEAR($G179),MONTH($G179),30),"ddd"),$H$33:Q$67,Q$70,0)),IF(DAY(EOMONTH($G179,0))&lt;31,0,VLOOKUP(5&amp;TEXT(DATE(YEAR($G179),MONTH($G179),31),"ddd"),$H$33:Q$67,Q$70,0)))*SUMPRODUCT(($H$72:$H$95=$D179)*($G$72:$G$95=$C179)*(Q$72:Q$95))),"")</f>
        <v>2596.4739130524645</v>
      </c>
      <c r="R179" s="139">
        <f>IFERROR(IF($I$69="DOW",IF($E179=5,(((SUMPRODUCT(($H$72:$H$95=$D179)*($G$72:$G$95=$C179)*(R$72:R$95))*(SUMPRODUCT(($H$15:$H$21=$H179)*(R$15:R$21)))))),(((SUMPRODUCT(($H$72:$H$95=$D179)*($G$72:$G$95=$C179)*(R$72:R$95)))-(SUMIFS(R$99:R$426,$C$99:$C$426,$C179,$D$99:$D$426,$D179,$E$99:$E$426,5)))*SUMPRODUCT(($H$9:$H$12=$E179)*(R$9:R$12)))*SUMPRODUCT(($H$24:$H$30=$H179)*(R$24:R$30))),VLOOKUP($E179&amp;$H179,$H$33:R$67,R$70,0)/SUM(R$33:R$60,IF(DAY(EOMONTH($G179,0))&lt;29,0,VLOOKUP(5&amp;TEXT(DATE(YEAR($G179),MONTH($G179),29),"ddd"),$H$33:R$67,R$70,0)),IF(DAY(EOMONTH($G179,0))&lt;30,0,VLOOKUP(5&amp;TEXT(DATE(YEAR($G179),MONTH($G179),30),"ddd"),$H$33:R$67,R$70,0)),IF(DAY(EOMONTH($G179,0))&lt;31,0,VLOOKUP(5&amp;TEXT(DATE(YEAR($G179),MONTH($G179),31),"ddd"),$H$33:R$67,R$70,0)))*SUMPRODUCT(($H$72:$H$95=$D179)*($G$72:$G$95=$C179)*(R$72:R$95))),"")</f>
        <v>0</v>
      </c>
      <c r="S179" s="139">
        <f>IFERROR(IF($I$69="DOW",IF($E179=5,(((SUMPRODUCT(($H$72:$H$95=$D179)*($G$72:$G$95=$C179)*(S$72:S$95))*(SUMPRODUCT(($H$15:$H$21=$H179)*(S$15:S$21)))))),(((SUMPRODUCT(($H$72:$H$95=$D179)*($G$72:$G$95=$C179)*(S$72:S$95)))-(SUMIFS(S$99:S$426,$C$99:$C$426,$C179,$D$99:$D$426,$D179,$E$99:$E$426,5)))*SUMPRODUCT(($H$9:$H$12=$E179)*(S$9:S$12)))*SUMPRODUCT(($H$24:$H$30=$H179)*(S$24:S$30))),VLOOKUP($E179&amp;$H179,$H$33:S$67,S$70,0)/SUM(S$33:S$60,IF(DAY(EOMONTH($G179,0))&lt;29,0,VLOOKUP(5&amp;TEXT(DATE(YEAR($G179),MONTH($G179),29),"ddd"),$H$33:S$67,S$70,0)),IF(DAY(EOMONTH($G179,0))&lt;30,0,VLOOKUP(5&amp;TEXT(DATE(YEAR($G179),MONTH($G179),30),"ddd"),$H$33:S$67,S$70,0)),IF(DAY(EOMONTH($G179,0))&lt;31,0,VLOOKUP(5&amp;TEXT(DATE(YEAR($G179),MONTH($G179),31),"ddd"),$H$33:S$67,S$70,0)))*SUMPRODUCT(($H$72:$H$95=$D179)*($G$72:$G$95=$C179)*(S$72:S$95))),"")</f>
        <v>83.690969943162145</v>
      </c>
      <c r="T179" s="139">
        <f>IFERROR(IF($I$69="DOW",IF($E179=5,(((SUMPRODUCT(($H$72:$H$95=$D179)*($G$72:$G$95=$C179)*(T$72:T$95))*(SUMPRODUCT(($H$15:$H$21=$H179)*(T$15:T$21)))))),(((SUMPRODUCT(($H$72:$H$95=$D179)*($G$72:$G$95=$C179)*(T$72:T$95)))-(SUMIFS(T$99:T$426,$C$99:$C$426,$C179,$D$99:$D$426,$D179,$E$99:$E$426,5)))*SUMPRODUCT(($H$9:$H$12=$E179)*(T$9:T$12)))*SUMPRODUCT(($H$24:$H$30=$H179)*(T$24:T$30))),VLOOKUP($E179&amp;$H179,$H$33:T$67,T$70,0)/SUM(T$33:T$60,IF(DAY(EOMONTH($G179,0))&lt;29,0,VLOOKUP(5&amp;TEXT(DATE(YEAR($G179),MONTH($G179),29),"ddd"),$H$33:T$67,T$70,0)),IF(DAY(EOMONTH($G179,0))&lt;30,0,VLOOKUP(5&amp;TEXT(DATE(YEAR($G179),MONTH($G179),30),"ddd"),$H$33:T$67,T$70,0)),IF(DAY(EOMONTH($G179,0))&lt;31,0,VLOOKUP(5&amp;TEXT(DATE(YEAR($G179),MONTH($G179),31),"ddd"),$H$33:T$67,T$70,0)))*SUMPRODUCT(($H$72:$H$95=$D179)*($G$72:$G$95=$C179)*(T$72:T$95))),"")</f>
        <v>133.00752385422135</v>
      </c>
      <c r="U179" s="139">
        <f>IFERROR(IF($I$69="DOW",IF($E179=5,(((SUMPRODUCT(($H$72:$H$95=$D179)*($G$72:$G$95=$C179)*(U$72:U$95))*(SUMPRODUCT(($H$15:$H$21=$H179)*(U$15:U$21)))))),(((SUMPRODUCT(($H$72:$H$95=$D179)*($G$72:$G$95=$C179)*(U$72:U$95)))-(SUMIFS(U$99:U$426,$C$99:$C$426,$C179,$D$99:$D$426,$D179,$E$99:$E$426,5)))*SUMPRODUCT(($H$9:$H$12=$E179)*(U$9:U$12)))*SUMPRODUCT(($H$24:$H$30=$H179)*(U$24:U$30))),VLOOKUP($E179&amp;$H179,$H$33:U$67,U$70,0)/SUM(U$33:U$60,IF(DAY(EOMONTH($G179,0))&lt;29,0,VLOOKUP(5&amp;TEXT(DATE(YEAR($G179),MONTH($G179),29),"ddd"),$H$33:U$67,U$70,0)),IF(DAY(EOMONTH($G179,0))&lt;30,0,VLOOKUP(5&amp;TEXT(DATE(YEAR($G179),MONTH($G179),30),"ddd"),$H$33:U$67,U$70,0)),IF(DAY(EOMONTH($G179,0))&lt;31,0,VLOOKUP(5&amp;TEXT(DATE(YEAR($G179),MONTH($G179),31),"ddd"),$H$33:U$67,U$70,0)))*SUMPRODUCT(($H$72:$H$95=$D179)*($G$72:$G$95=$C179)*(U$72:U$95))),"")</f>
        <v>28.639915873853983</v>
      </c>
      <c r="V179" s="139">
        <f>IFERROR(IF($I$69="DOW",IF($E179=5,(((SUMPRODUCT(($H$72:$H$95=$D179)*($G$72:$G$95=$C179)*(V$72:V$95))*(SUMPRODUCT(($H$15:$H$21=$H179)*(V$15:V$21)))))),(((SUMPRODUCT(($H$72:$H$95=$D179)*($G$72:$G$95=$C179)*(V$72:V$95)))-(SUMIFS(V$99:V$426,$C$99:$C$426,$C179,$D$99:$D$426,$D179,$E$99:$E$426,5)))*SUMPRODUCT(($H$9:$H$12=$E179)*(V$9:V$12)))*SUMPRODUCT(($H$24:$H$30=$H179)*(V$24:V$30))),VLOOKUP($E179&amp;$H179,$H$33:V$67,V$70,0)/SUM(V$33:V$60,IF(DAY(EOMONTH($G179,0))&lt;29,0,VLOOKUP(5&amp;TEXT(DATE(YEAR($G179),MONTH($G179),29),"ddd"),$H$33:V$67,V$70,0)),IF(DAY(EOMONTH($G179,0))&lt;30,0,VLOOKUP(5&amp;TEXT(DATE(YEAR($G179),MONTH($G179),30),"ddd"),$H$33:V$67,V$70,0)),IF(DAY(EOMONTH($G179,0))&lt;31,0,VLOOKUP(5&amp;TEXT(DATE(YEAR($G179),MONTH($G179),31),"ddd"),$H$33:V$67,V$70,0)))*SUMPRODUCT(($H$72:$H$95=$D179)*($G$72:$G$95=$C179)*(V$72:V$95))),"")</f>
        <v>69.493569423067697</v>
      </c>
      <c r="W179" s="139">
        <f>IFERROR(IF($I$69="DOW",IF($E179=5,(((SUMPRODUCT(($H$72:$H$95=$D179)*($G$72:$G$95=$C179)*(W$72:W$95))*(SUMPRODUCT(($H$15:$H$21=$H179)*(W$15:W$21)))))),(((SUMPRODUCT(($H$72:$H$95=$D179)*($G$72:$G$95=$C179)*(W$72:W$95)))-(SUMIFS(W$99:W$426,$C$99:$C$426,$C179,$D$99:$D$426,$D179,$E$99:$E$426,5)))*SUMPRODUCT(($H$9:$H$12=$E179)*(W$9:W$12)))*SUMPRODUCT(($H$24:$H$30=$H179)*(W$24:W$30))),VLOOKUP($E179&amp;$H179,$H$33:W$67,W$70,0)/SUM(W$33:W$60,IF(DAY(EOMONTH($G179,0))&lt;29,0,VLOOKUP(5&amp;TEXT(DATE(YEAR($G179),MONTH($G179),29),"ddd"),$H$33:W$67,W$70,0)),IF(DAY(EOMONTH($G179,0))&lt;30,0,VLOOKUP(5&amp;TEXT(DATE(YEAR($G179),MONTH($G179),30),"ddd"),$H$33:W$67,W$70,0)),IF(DAY(EOMONTH($G179,0))&lt;31,0,VLOOKUP(5&amp;TEXT(DATE(YEAR($G179),MONTH($G179),31),"ddd"),$H$33:W$67,W$70,0)))*SUMPRODUCT(($H$72:$H$95=$D179)*($G$72:$G$95=$C179)*(W$72:W$95))),"")</f>
        <v>603.61535973532341</v>
      </c>
      <c r="X179" s="139">
        <f>IFERROR(IF($I$69="DOW",IF($E179=5,(((SUMPRODUCT(($H$72:$H$95=$D179)*($G$72:$G$95=$C179)*(X$72:X$95))*(SUMPRODUCT(($H$15:$H$21=$H179)*(X$15:X$21)))))),(((SUMPRODUCT(($H$72:$H$95=$D179)*($G$72:$G$95=$C179)*(X$72:X$95)))-(SUMIFS(X$99:X$426,$C$99:$C$426,$C179,$D$99:$D$426,$D179,$E$99:$E$426,5)))*SUMPRODUCT(($H$9:$H$12=$E179)*(X$9:X$12)))*SUMPRODUCT(($H$24:$H$30=$H179)*(X$24:X$30))),VLOOKUP($E179&amp;$H179,$H$33:X$67,X$70,0)/SUM(X$33:X$60,IF(DAY(EOMONTH($G179,0))&lt;29,0,VLOOKUP(5&amp;TEXT(DATE(YEAR($G179),MONTH($G179),29),"ddd"),$H$33:X$67,X$70,0)),IF(DAY(EOMONTH($G179,0))&lt;30,0,VLOOKUP(5&amp;TEXT(DATE(YEAR($G179),MONTH($G179),30),"ddd"),$H$33:X$67,X$70,0)),IF(DAY(EOMONTH($G179,0))&lt;31,0,VLOOKUP(5&amp;TEXT(DATE(YEAR($G179),MONTH($G179),31),"ddd"),$H$33:X$67,X$70,0)))*SUMPRODUCT(($H$72:$H$95=$D179)*($G$72:$G$95=$C179)*(X$72:X$95))),"")</f>
        <v>132.28010675868495</v>
      </c>
      <c r="Y179" s="139" t="str">
        <f>IFERROR(IF($I$69="DOW",IF($E179=5,(((SUMPRODUCT(($H$72:$H$95=$D179)*($G$72:$G$95=$C179)*(Y$72:Y$95))*(SUMPRODUCT(($H$15:$H$21=$H179)*(Y$15:Y$21)))))),(((SUMPRODUCT(($H$72:$H$95=$D179)*($G$72:$G$95=$C179)*(Y$72:Y$95)))-(SUMIFS(Y$99:Y$426,$C$99:$C$426,$C179,$D$99:$D$426,$D179,$E$99:$E$426,5)))*SUMPRODUCT(($H$9:$H$12=$E179)*(Y$9:Y$12)))*SUMPRODUCT(($H$24:$H$30=$H179)*(Y$24:Y$30))),VLOOKUP($E179&amp;$H179,$H$33:Y$67,Y$70,0)/SUM(Y$33:Y$60,IF(DAY(EOMONTH($G179,0))&lt;29,0,VLOOKUP(5&amp;TEXT(DATE(YEAR($G179),MONTH($G179),29),"ddd"),$H$33:Y$67,Y$70,0)),IF(DAY(EOMONTH($G179,0))&lt;30,0,VLOOKUP(5&amp;TEXT(DATE(YEAR($G179),MONTH($G179),30),"ddd"),$H$33:Y$67,Y$70,0)),IF(DAY(EOMONTH($G179,0))&lt;31,0,VLOOKUP(5&amp;TEXT(DATE(YEAR($G179),MONTH($G179),31),"ddd"),$H$33:Y$67,Y$70,0)))*SUMPRODUCT(($H$72:$H$95=$D179)*($G$72:$G$95=$C179)*(Y$72:Y$95))),"")</f>
        <v/>
      </c>
      <c r="Z179" s="139" t="str">
        <f>IFERROR(IF($I$69="DOW",IF($E179=5,(((SUMPRODUCT(($H$72:$H$95=$D179)*($G$72:$G$95=$C179)*(Z$72:Z$95))*(SUMPRODUCT(($H$15:$H$21=$H179)*(Z$15:Z$21)))))),(((SUMPRODUCT(($H$72:$H$95=$D179)*($G$72:$G$95=$C179)*(Z$72:Z$95)))-(SUMIFS(Z$99:Z$426,$C$99:$C$426,$C179,$D$99:$D$426,$D179,$E$99:$E$426,5)))*SUMPRODUCT(($H$9:$H$12=$E179)*(Z$9:Z$12)))*SUMPRODUCT(($H$24:$H$30=$H179)*(Z$24:Z$30))),VLOOKUP($E179&amp;$H179,$H$33:Z$67,Z$70,0)/SUM(Z$33:Z$60,IF(DAY(EOMONTH($G179,0))&lt;29,0,VLOOKUP(5&amp;TEXT(DATE(YEAR($G179),MONTH($G179),29),"ddd"),$H$33:Z$67,Z$70,0)),IF(DAY(EOMONTH($G179,0))&lt;30,0,VLOOKUP(5&amp;TEXT(DATE(YEAR($G179),MONTH($G179),30),"ddd"),$H$33:Z$67,Z$70,0)),IF(DAY(EOMONTH($G179,0))&lt;31,0,VLOOKUP(5&amp;TEXT(DATE(YEAR($G179),MONTH($G179),31),"ddd"),$H$33:Z$67,Z$70,0)))*SUMPRODUCT(($H$72:$H$95=$D179)*($G$72:$G$95=$C179)*(Z$72:Z$95))),"")</f>
        <v/>
      </c>
      <c r="AA179" s="139" t="str">
        <f>IFERROR(IF($I$69="DOW",IF($E179=5,(((SUMPRODUCT(($H$72:$H$95=$D179)*($G$72:$G$95=$C179)*(AA$72:AA$95))*(SUMPRODUCT(($H$15:$H$21=$H179)*(AA$15:AA$21)))))),(((SUMPRODUCT(($H$72:$H$95=$D179)*($G$72:$G$95=$C179)*(AA$72:AA$95)))-(SUMIFS(AA$99:AA$426,$C$99:$C$426,$C179,$D$99:$D$426,$D179,$E$99:$E$426,5)))*SUMPRODUCT(($H$9:$H$12=$E179)*(AA$9:AA$12)))*SUMPRODUCT(($H$24:$H$30=$H179)*(AA$24:AA$30))),VLOOKUP($E179&amp;$H179,$H$33:AA$67,AA$70,0)/SUM(AA$33:AA$60,IF(DAY(EOMONTH($G179,0))&lt;29,0,VLOOKUP(5&amp;TEXT(DATE(YEAR($G179),MONTH($G179),29),"ddd"),$H$33:AA$67,AA$70,0)),IF(DAY(EOMONTH($G179,0))&lt;30,0,VLOOKUP(5&amp;TEXT(DATE(YEAR($G179),MONTH($G179),30),"ddd"),$H$33:AA$67,AA$70,0)),IF(DAY(EOMONTH($G179,0))&lt;31,0,VLOOKUP(5&amp;TEXT(DATE(YEAR($G179),MONTH($G179),31),"ddd"),$H$33:AA$67,AA$70,0)))*SUMPRODUCT(($H$72:$H$95=$D179)*($G$72:$G$95=$C179)*(AA$72:AA$95))),"")</f>
        <v/>
      </c>
      <c r="AB179" s="139" t="str">
        <f>IFERROR(IF($I$69="DOW",IF($E179=5,(((SUMPRODUCT(($H$72:$H$95=$D179)*($G$72:$G$95=$C179)*(AB$72:AB$95))*(SUMPRODUCT(($H$15:$H$21=$H179)*(AB$15:AB$21)))))),(((SUMPRODUCT(($H$72:$H$95=$D179)*($G$72:$G$95=$C179)*(AB$72:AB$95)))-(SUMIFS(AB$99:AB$426,$C$99:$C$426,$C179,$D$99:$D$426,$D179,$E$99:$E$426,5)))*SUMPRODUCT(($H$9:$H$12=$E179)*(AB$9:AB$12)))*SUMPRODUCT(($H$24:$H$30=$H179)*(AB$24:AB$30))),VLOOKUP($E179&amp;$H179,$H$33:AB$67,AB$70,0)/SUM(AB$33:AB$60,IF(DAY(EOMONTH($G179,0))&lt;29,0,VLOOKUP(5&amp;TEXT(DATE(YEAR($G179),MONTH($G179),29),"ddd"),$H$33:AB$67,AB$70,0)),IF(DAY(EOMONTH($G179,0))&lt;30,0,VLOOKUP(5&amp;TEXT(DATE(YEAR($G179),MONTH($G179),30),"ddd"),$H$33:AB$67,AB$70,0)),IF(DAY(EOMONTH($G179,0))&lt;31,0,VLOOKUP(5&amp;TEXT(DATE(YEAR($G179),MONTH($G179),31),"ddd"),$H$33:AB$67,AB$70,0)))*SUMPRODUCT(($H$72:$H$95=$D179)*($G$72:$G$95=$C179)*(AB$72:AB$95))),"")</f>
        <v/>
      </c>
      <c r="AC179" s="236"/>
      <c r="AE179" s="205"/>
      <c r="AF179" s="139"/>
      <c r="AG179" s="139"/>
      <c r="AH179" s="139"/>
      <c r="AI179" s="139"/>
      <c r="AJ179" s="139"/>
      <c r="AK179" s="139"/>
      <c r="AL179" s="139"/>
      <c r="AM179" s="139"/>
      <c r="AN179" s="139"/>
      <c r="AO179" s="139"/>
      <c r="AP179" s="139"/>
      <c r="AQ179" s="139"/>
      <c r="AR179" s="139"/>
      <c r="AS179" s="139"/>
      <c r="AT179" s="139"/>
      <c r="AU179" s="139"/>
      <c r="AV179" s="139"/>
      <c r="AW179" s="139"/>
      <c r="AX179" s="139"/>
      <c r="AY179" s="236"/>
      <c r="BA179" s="209">
        <f t="shared" si="108"/>
        <v>227.4303455524655</v>
      </c>
      <c r="BB179" s="180">
        <f t="shared" si="109"/>
        <v>270.33206193499183</v>
      </c>
      <c r="BC179" s="180">
        <f t="shared" si="110"/>
        <v>155.94013993624185</v>
      </c>
      <c r="BD179" s="180">
        <f t="shared" si="111"/>
        <v>34.666030465807864</v>
      </c>
      <c r="BE179" s="180">
        <f t="shared" si="112"/>
        <v>469.40607031334372</v>
      </c>
      <c r="BF179" s="180">
        <f t="shared" si="113"/>
        <v>0</v>
      </c>
      <c r="BG179" s="180">
        <f t="shared" si="114"/>
        <v>0</v>
      </c>
      <c r="BH179" s="180">
        <f t="shared" si="115"/>
        <v>3646.2316306426992</v>
      </c>
      <c r="BI179" s="180">
        <f t="shared" si="116"/>
        <v>2596.4739130524645</v>
      </c>
      <c r="BJ179" s="180">
        <f t="shared" si="117"/>
        <v>0</v>
      </c>
      <c r="BK179" s="180">
        <f t="shared" si="118"/>
        <v>83.690969943162145</v>
      </c>
      <c r="BL179" s="180">
        <f t="shared" si="119"/>
        <v>133.00752385422135</v>
      </c>
      <c r="BM179" s="180">
        <f t="shared" si="120"/>
        <v>28.639915873853983</v>
      </c>
      <c r="BN179" s="180">
        <f t="shared" si="121"/>
        <v>69.493569423067697</v>
      </c>
      <c r="BO179" s="180">
        <f t="shared" si="122"/>
        <v>603.61535973532341</v>
      </c>
      <c r="BP179" s="180">
        <f t="shared" si="123"/>
        <v>132.28010675868495</v>
      </c>
      <c r="BQ179" s="180">
        <f t="shared" si="124"/>
        <v>0</v>
      </c>
      <c r="BR179" s="180">
        <f t="shared" si="125"/>
        <v>0</v>
      </c>
      <c r="BS179" s="180">
        <f t="shared" si="126"/>
        <v>0</v>
      </c>
      <c r="BT179" s="180">
        <f t="shared" si="127"/>
        <v>0</v>
      </c>
      <c r="BV179" s="214">
        <f t="shared" si="150"/>
        <v>42724</v>
      </c>
      <c r="BW179" s="175" t="str">
        <f t="shared" si="151"/>
        <v>Dec</v>
      </c>
      <c r="BX179" s="175">
        <f t="shared" si="152"/>
        <v>2016</v>
      </c>
      <c r="BY179" s="176">
        <f t="shared" si="128"/>
        <v>227.4303455524655</v>
      </c>
      <c r="BZ179" s="176">
        <f t="shared" si="129"/>
        <v>270.33206193499177</v>
      </c>
      <c r="CA179" s="176">
        <f t="shared" si="130"/>
        <v>155.94013993624176</v>
      </c>
      <c r="CB179" s="176">
        <f t="shared" si="131"/>
        <v>34.666030465807857</v>
      </c>
      <c r="CC179" s="176">
        <f t="shared" si="132"/>
        <v>469.40607031334383</v>
      </c>
      <c r="CD179" s="176">
        <f t="shared" si="133"/>
        <v>0</v>
      </c>
      <c r="CE179" s="176">
        <f t="shared" si="134"/>
        <v>0</v>
      </c>
      <c r="CF179" s="176">
        <f t="shared" si="135"/>
        <v>3646.2316306426992</v>
      </c>
      <c r="CG179" s="176">
        <f t="shared" si="136"/>
        <v>2596.4739130524645</v>
      </c>
      <c r="CH179" s="176">
        <f t="shared" si="137"/>
        <v>0</v>
      </c>
      <c r="CI179" s="176">
        <f t="shared" si="138"/>
        <v>83.690969943162159</v>
      </c>
      <c r="CJ179" s="176">
        <f t="shared" si="139"/>
        <v>133.00752385422135</v>
      </c>
      <c r="CK179" s="176">
        <f t="shared" si="140"/>
        <v>28.63991587385399</v>
      </c>
      <c r="CL179" s="176">
        <f t="shared" si="141"/>
        <v>69.493569423067697</v>
      </c>
      <c r="CM179" s="176">
        <f t="shared" si="142"/>
        <v>603.61535973532341</v>
      </c>
      <c r="CN179" s="176">
        <f t="shared" si="143"/>
        <v>132.28010675868498</v>
      </c>
      <c r="CO179" s="176">
        <f t="shared" si="144"/>
        <v>0</v>
      </c>
      <c r="CP179" s="176">
        <f t="shared" si="145"/>
        <v>0</v>
      </c>
      <c r="CQ179" s="176">
        <f t="shared" si="146"/>
        <v>0</v>
      </c>
      <c r="CR179" s="215">
        <f t="shared" si="147"/>
        <v>0</v>
      </c>
    </row>
    <row r="180" spans="2:96" outlineLevel="1" x14ac:dyDescent="0.25">
      <c r="B180" s="197">
        <f t="shared" si="148"/>
        <v>42725</v>
      </c>
      <c r="C180" s="108">
        <f t="shared" si="104"/>
        <v>2016</v>
      </c>
      <c r="D180" s="109" t="str">
        <f t="shared" si="105"/>
        <v>Dec</v>
      </c>
      <c r="E180" s="109">
        <f t="shared" si="106"/>
        <v>3</v>
      </c>
      <c r="F180" s="109">
        <f t="shared" si="149"/>
        <v>52</v>
      </c>
      <c r="G180" s="110">
        <f t="shared" si="153"/>
        <v>42725</v>
      </c>
      <c r="H180" s="109" t="str">
        <f t="shared" si="107"/>
        <v>Wed</v>
      </c>
      <c r="I180" s="139">
        <f>IFERROR(IF($I$69="DOW",IF($E180=5,(((SUMPRODUCT(($H$72:$H$95=$D180)*($G$72:$G$95=$C180)*(I$72:I$95))*(SUMPRODUCT(($H$15:$H$21=$H180)*(I$15:I$21)))))),(((SUMPRODUCT(($H$72:$H$95=$D180)*($G$72:$G$95=$C180)*(I$72:I$95)))-(SUMIFS(I$99:I$426,$C$99:$C$426,$C180,$D$99:$D$426,$D180,$E$99:$E$426,5)))*SUMPRODUCT(($H$9:$H$12=$E180)*(I$9:I$12)))*SUMPRODUCT(($H$24:$H$30=$H180)*(I$24:I$30))),VLOOKUP($E180&amp;$H180,$H$33:I$67,I$70,0)/SUM(I$33:I$60,IF(DAY(EOMONTH($G180,0))&lt;29,0,VLOOKUP(5&amp;TEXT(DATE(YEAR($G180),MONTH($G180),29),"ddd"),$H$33:I$67,I$70,0)),IF(DAY(EOMONTH($G180,0))&lt;30,0,VLOOKUP(5&amp;TEXT(DATE(YEAR($G180),MONTH($G180),30),"ddd"),$H$33:I$67,I$70,0)),IF(DAY(EOMONTH($G180,0))&lt;31,0,VLOOKUP(5&amp;TEXT(DATE(YEAR($G180),MONTH($G180),31),"ddd"),$H$33:I$67,I$70,0)))*SUMPRODUCT(($H$72:$H$95=$D180)*($G$72:$G$95=$C180)*(I$72:I$95))),"")</f>
        <v>230.9574062822646</v>
      </c>
      <c r="J180" s="139">
        <f>IFERROR(IF($I$69="DOW",IF($E180=5,(((SUMPRODUCT(($H$72:$H$95=$D180)*($G$72:$G$95=$C180)*(J$72:J$95))*(SUMPRODUCT(($H$15:$H$21=$H180)*(J$15:J$21)))))),(((SUMPRODUCT(($H$72:$H$95=$D180)*($G$72:$G$95=$C180)*(J$72:J$95)))-(SUMIFS(J$99:J$426,$C$99:$C$426,$C180,$D$99:$D$426,$D180,$E$99:$E$426,5)))*SUMPRODUCT(($H$9:$H$12=$E180)*(J$9:J$12)))*SUMPRODUCT(($H$24:$H$30=$H180)*(J$24:J$30))),VLOOKUP($E180&amp;$H180,$H$33:J$67,J$70,0)/SUM(J$33:J$60,IF(DAY(EOMONTH($G180,0))&lt;29,0,VLOOKUP(5&amp;TEXT(DATE(YEAR($G180),MONTH($G180),29),"ddd"),$H$33:J$67,J$70,0)),IF(DAY(EOMONTH($G180,0))&lt;30,0,VLOOKUP(5&amp;TEXT(DATE(YEAR($G180),MONTH($G180),30),"ddd"),$H$33:J$67,J$70,0)),IF(DAY(EOMONTH($G180,0))&lt;31,0,VLOOKUP(5&amp;TEXT(DATE(YEAR($G180),MONTH($G180),31),"ddd"),$H$33:J$67,J$70,0)))*SUMPRODUCT(($H$72:$H$95=$D180)*($G$72:$G$95=$C180)*(J$72:J$95))),"")</f>
        <v>293.47804499649914</v>
      </c>
      <c r="K180" s="139">
        <f>IFERROR(IF($I$69="DOW",IF($E180=5,(((SUMPRODUCT(($H$72:$H$95=$D180)*($G$72:$G$95=$C180)*(K$72:K$95))*(SUMPRODUCT(($H$15:$H$21=$H180)*(K$15:K$21)))))),(((SUMPRODUCT(($H$72:$H$95=$D180)*($G$72:$G$95=$C180)*(K$72:K$95)))-(SUMIFS(K$99:K$426,$C$99:$C$426,$C180,$D$99:$D$426,$D180,$E$99:$E$426,5)))*SUMPRODUCT(($H$9:$H$12=$E180)*(K$9:K$12)))*SUMPRODUCT(($H$24:$H$30=$H180)*(K$24:K$30))),VLOOKUP($E180&amp;$H180,$H$33:K$67,K$70,0)/SUM(K$33:K$60,IF(DAY(EOMONTH($G180,0))&lt;29,0,VLOOKUP(5&amp;TEXT(DATE(YEAR($G180),MONTH($G180),29),"ddd"),$H$33:K$67,K$70,0)),IF(DAY(EOMONTH($G180,0))&lt;30,0,VLOOKUP(5&amp;TEXT(DATE(YEAR($G180),MONTH($G180),30),"ddd"),$H$33:K$67,K$70,0)),IF(DAY(EOMONTH($G180,0))&lt;31,0,VLOOKUP(5&amp;TEXT(DATE(YEAR($G180),MONTH($G180),31),"ddd"),$H$33:K$67,K$70,0)))*SUMPRODUCT(($H$72:$H$95=$D180)*($G$72:$G$95=$C180)*(K$72:K$95))),"")</f>
        <v>158.61200333508273</v>
      </c>
      <c r="L180" s="139">
        <f>IFERROR(IF($I$69="DOW",IF($E180=5,(((SUMPRODUCT(($H$72:$H$95=$D180)*($G$72:$G$95=$C180)*(L$72:L$95))*(SUMPRODUCT(($H$15:$H$21=$H180)*(L$15:L$21)))))),(((SUMPRODUCT(($H$72:$H$95=$D180)*($G$72:$G$95=$C180)*(L$72:L$95)))-(SUMIFS(L$99:L$426,$C$99:$C$426,$C180,$D$99:$D$426,$D180,$E$99:$E$426,5)))*SUMPRODUCT(($H$9:$H$12=$E180)*(L$9:L$12)))*SUMPRODUCT(($H$24:$H$30=$H180)*(L$24:L$30))),VLOOKUP($E180&amp;$H180,$H$33:L$67,L$70,0)/SUM(L$33:L$60,IF(DAY(EOMONTH($G180,0))&lt;29,0,VLOOKUP(5&amp;TEXT(DATE(YEAR($G180),MONTH($G180),29),"ddd"),$H$33:L$67,L$70,0)),IF(DAY(EOMONTH($G180,0))&lt;30,0,VLOOKUP(5&amp;TEXT(DATE(YEAR($G180),MONTH($G180),30),"ddd"),$H$33:L$67,L$70,0)),IF(DAY(EOMONTH($G180,0))&lt;31,0,VLOOKUP(5&amp;TEXT(DATE(YEAR($G180),MONTH($G180),31),"ddd"),$H$33:L$67,L$70,0)))*SUMPRODUCT(($H$72:$H$95=$D180)*($G$72:$G$95=$C180)*(L$72:L$95))),"")</f>
        <v>27.249711887026017</v>
      </c>
      <c r="M180" s="139">
        <f>IFERROR(IF($I$69="DOW",IF($E180=5,(((SUMPRODUCT(($H$72:$H$95=$D180)*($G$72:$G$95=$C180)*(M$72:M$95))*(SUMPRODUCT(($H$15:$H$21=$H180)*(M$15:M$21)))))),(((SUMPRODUCT(($H$72:$H$95=$D180)*($G$72:$G$95=$C180)*(M$72:M$95)))-(SUMIFS(M$99:M$426,$C$99:$C$426,$C180,$D$99:$D$426,$D180,$E$99:$E$426,5)))*SUMPRODUCT(($H$9:$H$12=$E180)*(M$9:M$12)))*SUMPRODUCT(($H$24:$H$30=$H180)*(M$24:M$30))),VLOOKUP($E180&amp;$H180,$H$33:M$67,M$70,0)/SUM(M$33:M$60,IF(DAY(EOMONTH($G180,0))&lt;29,0,VLOOKUP(5&amp;TEXT(DATE(YEAR($G180),MONTH($G180),29),"ddd"),$H$33:M$67,M$70,0)),IF(DAY(EOMONTH($G180,0))&lt;30,0,VLOOKUP(5&amp;TEXT(DATE(YEAR($G180),MONTH($G180),30),"ddd"),$H$33:M$67,M$70,0)),IF(DAY(EOMONTH($G180,0))&lt;31,0,VLOOKUP(5&amp;TEXT(DATE(YEAR($G180),MONTH($G180),31),"ddd"),$H$33:M$67,M$70,0)))*SUMPRODUCT(($H$72:$H$95=$D180)*($G$72:$G$95=$C180)*(M$72:M$95))),"")</f>
        <v>537.0538622395859</v>
      </c>
      <c r="N180" s="139">
        <f>IFERROR(IF($I$69="DOW",IF($E180=5,(((SUMPRODUCT(($H$72:$H$95=$D180)*($G$72:$G$95=$C180)*(N$72:N$95))*(SUMPRODUCT(($H$15:$H$21=$H180)*(N$15:N$21)))))),(((SUMPRODUCT(($H$72:$H$95=$D180)*($G$72:$G$95=$C180)*(N$72:N$95)))-(SUMIFS(N$99:N$426,$C$99:$C$426,$C180,$D$99:$D$426,$D180,$E$99:$E$426,5)))*SUMPRODUCT(($H$9:$H$12=$E180)*(N$9:N$12)))*SUMPRODUCT(($H$24:$H$30=$H180)*(N$24:N$30))),VLOOKUP($E180&amp;$H180,$H$33:N$67,N$70,0)/SUM(N$33:N$60,IF(DAY(EOMONTH($G180,0))&lt;29,0,VLOOKUP(5&amp;TEXT(DATE(YEAR($G180),MONTH($G180),29),"ddd"),$H$33:N$67,N$70,0)),IF(DAY(EOMONTH($G180,0))&lt;30,0,VLOOKUP(5&amp;TEXT(DATE(YEAR($G180),MONTH($G180),30),"ddd"),$H$33:N$67,N$70,0)),IF(DAY(EOMONTH($G180,0))&lt;31,0,VLOOKUP(5&amp;TEXT(DATE(YEAR($G180),MONTH($G180),31),"ddd"),$H$33:N$67,N$70,0)))*SUMPRODUCT(($H$72:$H$95=$D180)*($G$72:$G$95=$C180)*(N$72:N$95))),"")</f>
        <v>0</v>
      </c>
      <c r="O180" s="139">
        <f>IFERROR(IF($I$69="DOW",IF($E180=5,(((SUMPRODUCT(($H$72:$H$95=$D180)*($G$72:$G$95=$C180)*(O$72:O$95))*(SUMPRODUCT(($H$15:$H$21=$H180)*(O$15:O$21)))))),(((SUMPRODUCT(($H$72:$H$95=$D180)*($G$72:$G$95=$C180)*(O$72:O$95)))-(SUMIFS(O$99:O$426,$C$99:$C$426,$C180,$D$99:$D$426,$D180,$E$99:$E$426,5)))*SUMPRODUCT(($H$9:$H$12=$E180)*(O$9:O$12)))*SUMPRODUCT(($H$24:$H$30=$H180)*(O$24:O$30))),VLOOKUP($E180&amp;$H180,$H$33:O$67,O$70,0)/SUM(O$33:O$60,IF(DAY(EOMONTH($G180,0))&lt;29,0,VLOOKUP(5&amp;TEXT(DATE(YEAR($G180),MONTH($G180),29),"ddd"),$H$33:O$67,O$70,0)),IF(DAY(EOMONTH($G180,0))&lt;30,0,VLOOKUP(5&amp;TEXT(DATE(YEAR($G180),MONTH($G180),30),"ddd"),$H$33:O$67,O$70,0)),IF(DAY(EOMONTH($G180,0))&lt;31,0,VLOOKUP(5&amp;TEXT(DATE(YEAR($G180),MONTH($G180),31),"ddd"),$H$33:O$67,O$70,0)))*SUMPRODUCT(($H$72:$H$95=$D180)*($G$72:$G$95=$C180)*(O$72:O$95))),"")</f>
        <v>0</v>
      </c>
      <c r="P180" s="139">
        <f>IFERROR(IF($I$69="DOW",IF($E180=5,(((SUMPRODUCT(($H$72:$H$95=$D180)*($G$72:$G$95=$C180)*(P$72:P$95))*(SUMPRODUCT(($H$15:$H$21=$H180)*(P$15:P$21)))))),(((SUMPRODUCT(($H$72:$H$95=$D180)*($G$72:$G$95=$C180)*(P$72:P$95)))-(SUMIFS(P$99:P$426,$C$99:$C$426,$C180,$D$99:$D$426,$D180,$E$99:$E$426,5)))*SUMPRODUCT(($H$9:$H$12=$E180)*(P$9:P$12)))*SUMPRODUCT(($H$24:$H$30=$H180)*(P$24:P$30))),VLOOKUP($E180&amp;$H180,$H$33:P$67,P$70,0)/SUM(P$33:P$60,IF(DAY(EOMONTH($G180,0))&lt;29,0,VLOOKUP(5&amp;TEXT(DATE(YEAR($G180),MONTH($G180),29),"ddd"),$H$33:P$67,P$70,0)),IF(DAY(EOMONTH($G180,0))&lt;30,0,VLOOKUP(5&amp;TEXT(DATE(YEAR($G180),MONTH($G180),30),"ddd"),$H$33:P$67,P$70,0)),IF(DAY(EOMONTH($G180,0))&lt;31,0,VLOOKUP(5&amp;TEXT(DATE(YEAR($G180),MONTH($G180),31),"ddd"),$H$33:P$67,P$70,0)))*SUMPRODUCT(($H$72:$H$95=$D180)*($G$72:$G$95=$C180)*(P$72:P$95))),"")</f>
        <v>3435.804357607954</v>
      </c>
      <c r="Q180" s="139">
        <f>IFERROR(IF($I$69="DOW",IF($E180=5,(((SUMPRODUCT(($H$72:$H$95=$D180)*($G$72:$G$95=$C180)*(Q$72:Q$95))*(SUMPRODUCT(($H$15:$H$21=$H180)*(Q$15:Q$21)))))),(((SUMPRODUCT(($H$72:$H$95=$D180)*($G$72:$G$95=$C180)*(Q$72:Q$95)))-(SUMIFS(Q$99:Q$426,$C$99:$C$426,$C180,$D$99:$D$426,$D180,$E$99:$E$426,5)))*SUMPRODUCT(($H$9:$H$12=$E180)*(Q$9:Q$12)))*SUMPRODUCT(($H$24:$H$30=$H180)*(Q$24:Q$30))),VLOOKUP($E180&amp;$H180,$H$33:Q$67,Q$70,0)/SUM(Q$33:Q$60,IF(DAY(EOMONTH($G180,0))&lt;29,0,VLOOKUP(5&amp;TEXT(DATE(YEAR($G180),MONTH($G180),29),"ddd"),$H$33:Q$67,Q$70,0)),IF(DAY(EOMONTH($G180,0))&lt;30,0,VLOOKUP(5&amp;TEXT(DATE(YEAR($G180),MONTH($G180),30),"ddd"),$H$33:Q$67,Q$70,0)),IF(DAY(EOMONTH($G180,0))&lt;31,0,VLOOKUP(5&amp;TEXT(DATE(YEAR($G180),MONTH($G180),31),"ddd"),$H$33:Q$67,Q$70,0)))*SUMPRODUCT(($H$72:$H$95=$D180)*($G$72:$G$95=$C180)*(Q$72:Q$95))),"")</f>
        <v>2547.2477265238831</v>
      </c>
      <c r="R180" s="139">
        <f>IFERROR(IF($I$69="DOW",IF($E180=5,(((SUMPRODUCT(($H$72:$H$95=$D180)*($G$72:$G$95=$C180)*(R$72:R$95))*(SUMPRODUCT(($H$15:$H$21=$H180)*(R$15:R$21)))))),(((SUMPRODUCT(($H$72:$H$95=$D180)*($G$72:$G$95=$C180)*(R$72:R$95)))-(SUMIFS(R$99:R$426,$C$99:$C$426,$C180,$D$99:$D$426,$D180,$E$99:$E$426,5)))*SUMPRODUCT(($H$9:$H$12=$E180)*(R$9:R$12)))*SUMPRODUCT(($H$24:$H$30=$H180)*(R$24:R$30))),VLOOKUP($E180&amp;$H180,$H$33:R$67,R$70,0)/SUM(R$33:R$60,IF(DAY(EOMONTH($G180,0))&lt;29,0,VLOOKUP(5&amp;TEXT(DATE(YEAR($G180),MONTH($G180),29),"ddd"),$H$33:R$67,R$70,0)),IF(DAY(EOMONTH($G180,0))&lt;30,0,VLOOKUP(5&amp;TEXT(DATE(YEAR($G180),MONTH($G180),30),"ddd"),$H$33:R$67,R$70,0)),IF(DAY(EOMONTH($G180,0))&lt;31,0,VLOOKUP(5&amp;TEXT(DATE(YEAR($G180),MONTH($G180),31),"ddd"),$H$33:R$67,R$70,0)))*SUMPRODUCT(($H$72:$H$95=$D180)*($G$72:$G$95=$C180)*(R$72:R$95))),"")</f>
        <v>0</v>
      </c>
      <c r="S180" s="139">
        <f>IFERROR(IF($I$69="DOW",IF($E180=5,(((SUMPRODUCT(($H$72:$H$95=$D180)*($G$72:$G$95=$C180)*(S$72:S$95))*(SUMPRODUCT(($H$15:$H$21=$H180)*(S$15:S$21)))))),(((SUMPRODUCT(($H$72:$H$95=$D180)*($G$72:$G$95=$C180)*(S$72:S$95)))-(SUMIFS(S$99:S$426,$C$99:$C$426,$C180,$D$99:$D$426,$D180,$E$99:$E$426,5)))*SUMPRODUCT(($H$9:$H$12=$E180)*(S$9:S$12)))*SUMPRODUCT(($H$24:$H$30=$H180)*(S$24:S$30))),VLOOKUP($E180&amp;$H180,$H$33:S$67,S$70,0)/SUM(S$33:S$60,IF(DAY(EOMONTH($G180,0))&lt;29,0,VLOOKUP(5&amp;TEXT(DATE(YEAR($G180),MONTH($G180),29),"ddd"),$H$33:S$67,S$70,0)),IF(DAY(EOMONTH($G180,0))&lt;30,0,VLOOKUP(5&amp;TEXT(DATE(YEAR($G180),MONTH($G180),30),"ddd"),$H$33:S$67,S$70,0)),IF(DAY(EOMONTH($G180,0))&lt;31,0,VLOOKUP(5&amp;TEXT(DATE(YEAR($G180),MONTH($G180),31),"ddd"),$H$33:S$67,S$70,0)))*SUMPRODUCT(($H$72:$H$95=$D180)*($G$72:$G$95=$C180)*(S$72:S$95))),"")</f>
        <v>78.849260925665163</v>
      </c>
      <c r="T180" s="139">
        <f>IFERROR(IF($I$69="DOW",IF($E180=5,(((SUMPRODUCT(($H$72:$H$95=$D180)*($G$72:$G$95=$C180)*(T$72:T$95))*(SUMPRODUCT(($H$15:$H$21=$H180)*(T$15:T$21)))))),(((SUMPRODUCT(($H$72:$H$95=$D180)*($G$72:$G$95=$C180)*(T$72:T$95)))-(SUMIFS(T$99:T$426,$C$99:$C$426,$C180,$D$99:$D$426,$D180,$E$99:$E$426,5)))*SUMPRODUCT(($H$9:$H$12=$E180)*(T$9:T$12)))*SUMPRODUCT(($H$24:$H$30=$H180)*(T$24:T$30))),VLOOKUP($E180&amp;$H180,$H$33:T$67,T$70,0)/SUM(T$33:T$60,IF(DAY(EOMONTH($G180,0))&lt;29,0,VLOOKUP(5&amp;TEXT(DATE(YEAR($G180),MONTH($G180),29),"ddd"),$H$33:T$67,T$70,0)),IF(DAY(EOMONTH($G180,0))&lt;30,0,VLOOKUP(5&amp;TEXT(DATE(YEAR($G180),MONTH($G180),30),"ddd"),$H$33:T$67,T$70,0)),IF(DAY(EOMONTH($G180,0))&lt;31,0,VLOOKUP(5&amp;TEXT(DATE(YEAR($G180),MONTH($G180),31),"ddd"),$H$33:T$67,T$70,0)))*SUMPRODUCT(($H$72:$H$95=$D180)*($G$72:$G$95=$C180)*(T$72:T$95))),"")</f>
        <v>115.3956247389695</v>
      </c>
      <c r="U180" s="139">
        <f>IFERROR(IF($I$69="DOW",IF($E180=5,(((SUMPRODUCT(($H$72:$H$95=$D180)*($G$72:$G$95=$C180)*(U$72:U$95))*(SUMPRODUCT(($H$15:$H$21=$H180)*(U$15:U$21)))))),(((SUMPRODUCT(($H$72:$H$95=$D180)*($G$72:$G$95=$C180)*(U$72:U$95)))-(SUMIFS(U$99:U$426,$C$99:$C$426,$C180,$D$99:$D$426,$D180,$E$99:$E$426,5)))*SUMPRODUCT(($H$9:$H$12=$E180)*(U$9:U$12)))*SUMPRODUCT(($H$24:$H$30=$H180)*(U$24:U$30))),VLOOKUP($E180&amp;$H180,$H$33:U$67,U$70,0)/SUM(U$33:U$60,IF(DAY(EOMONTH($G180,0))&lt;29,0,VLOOKUP(5&amp;TEXT(DATE(YEAR($G180),MONTH($G180),29),"ddd"),$H$33:U$67,U$70,0)),IF(DAY(EOMONTH($G180,0))&lt;30,0,VLOOKUP(5&amp;TEXT(DATE(YEAR($G180),MONTH($G180),30),"ddd"),$H$33:U$67,U$70,0)),IF(DAY(EOMONTH($G180,0))&lt;31,0,VLOOKUP(5&amp;TEXT(DATE(YEAR($G180),MONTH($G180),31),"ddd"),$H$33:U$67,U$70,0)))*SUMPRODUCT(($H$72:$H$95=$D180)*($G$72:$G$95=$C180)*(U$72:U$95))),"")</f>
        <v>28.209039357380558</v>
      </c>
      <c r="V180" s="139">
        <f>IFERROR(IF($I$69="DOW",IF($E180=5,(((SUMPRODUCT(($H$72:$H$95=$D180)*($G$72:$G$95=$C180)*(V$72:V$95))*(SUMPRODUCT(($H$15:$H$21=$H180)*(V$15:V$21)))))),(((SUMPRODUCT(($H$72:$H$95=$D180)*($G$72:$G$95=$C180)*(V$72:V$95)))-(SUMIFS(V$99:V$426,$C$99:$C$426,$C180,$D$99:$D$426,$D180,$E$99:$E$426,5)))*SUMPRODUCT(($H$9:$H$12=$E180)*(V$9:V$12)))*SUMPRODUCT(($H$24:$H$30=$H180)*(V$24:V$30))),VLOOKUP($E180&amp;$H180,$H$33:V$67,V$70,0)/SUM(V$33:V$60,IF(DAY(EOMONTH($G180,0))&lt;29,0,VLOOKUP(5&amp;TEXT(DATE(YEAR($G180),MONTH($G180),29),"ddd"),$H$33:V$67,V$70,0)),IF(DAY(EOMONTH($G180,0))&lt;30,0,VLOOKUP(5&amp;TEXT(DATE(YEAR($G180),MONTH($G180),30),"ddd"),$H$33:V$67,V$70,0)),IF(DAY(EOMONTH($G180,0))&lt;31,0,VLOOKUP(5&amp;TEXT(DATE(YEAR($G180),MONTH($G180),31),"ddd"),$H$33:V$67,V$70,0)))*SUMPRODUCT(($H$72:$H$95=$D180)*($G$72:$G$95=$C180)*(V$72:V$95))),"")</f>
        <v>71.767022872360457</v>
      </c>
      <c r="W180" s="139">
        <f>IFERROR(IF($I$69="DOW",IF($E180=5,(((SUMPRODUCT(($H$72:$H$95=$D180)*($G$72:$G$95=$C180)*(W$72:W$95))*(SUMPRODUCT(($H$15:$H$21=$H180)*(W$15:W$21)))))),(((SUMPRODUCT(($H$72:$H$95=$D180)*($G$72:$G$95=$C180)*(W$72:W$95)))-(SUMIFS(W$99:W$426,$C$99:$C$426,$C180,$D$99:$D$426,$D180,$E$99:$E$426,5)))*SUMPRODUCT(($H$9:$H$12=$E180)*(W$9:W$12)))*SUMPRODUCT(($H$24:$H$30=$H180)*(W$24:W$30))),VLOOKUP($E180&amp;$H180,$H$33:W$67,W$70,0)/SUM(W$33:W$60,IF(DAY(EOMONTH($G180,0))&lt;29,0,VLOOKUP(5&amp;TEXT(DATE(YEAR($G180),MONTH($G180),29),"ddd"),$H$33:W$67,W$70,0)),IF(DAY(EOMONTH($G180,0))&lt;30,0,VLOOKUP(5&amp;TEXT(DATE(YEAR($G180),MONTH($G180),30),"ddd"),$H$33:W$67,W$70,0)),IF(DAY(EOMONTH($G180,0))&lt;31,0,VLOOKUP(5&amp;TEXT(DATE(YEAR($G180),MONTH($G180),31),"ddd"),$H$33:W$67,W$70,0)))*SUMPRODUCT(($H$72:$H$95=$D180)*($G$72:$G$95=$C180)*(W$72:W$95))),"")</f>
        <v>546.85681922264075</v>
      </c>
      <c r="X180" s="139">
        <f>IFERROR(IF($I$69="DOW",IF($E180=5,(((SUMPRODUCT(($H$72:$H$95=$D180)*($G$72:$G$95=$C180)*(X$72:X$95))*(SUMPRODUCT(($H$15:$H$21=$H180)*(X$15:X$21)))))),(((SUMPRODUCT(($H$72:$H$95=$D180)*($G$72:$G$95=$C180)*(X$72:X$95)))-(SUMIFS(X$99:X$426,$C$99:$C$426,$C180,$D$99:$D$426,$D180,$E$99:$E$426,5)))*SUMPRODUCT(($H$9:$H$12=$E180)*(X$9:X$12)))*SUMPRODUCT(($H$24:$H$30=$H180)*(X$24:X$30))),VLOOKUP($E180&amp;$H180,$H$33:X$67,X$70,0)/SUM(X$33:X$60,IF(DAY(EOMONTH($G180,0))&lt;29,0,VLOOKUP(5&amp;TEXT(DATE(YEAR($G180),MONTH($G180),29),"ddd"),$H$33:X$67,X$70,0)),IF(DAY(EOMONTH($G180,0))&lt;30,0,VLOOKUP(5&amp;TEXT(DATE(YEAR($G180),MONTH($G180),30),"ddd"),$H$33:X$67,X$70,0)),IF(DAY(EOMONTH($G180,0))&lt;31,0,VLOOKUP(5&amp;TEXT(DATE(YEAR($G180),MONTH($G180),31),"ddd"),$H$33:X$67,X$70,0)))*SUMPRODUCT(($H$72:$H$95=$D180)*($G$72:$G$95=$C180)*(X$72:X$95))),"")</f>
        <v>136.68008859158078</v>
      </c>
      <c r="Y180" s="139" t="str">
        <f>IFERROR(IF($I$69="DOW",IF($E180=5,(((SUMPRODUCT(($H$72:$H$95=$D180)*($G$72:$G$95=$C180)*(Y$72:Y$95))*(SUMPRODUCT(($H$15:$H$21=$H180)*(Y$15:Y$21)))))),(((SUMPRODUCT(($H$72:$H$95=$D180)*($G$72:$G$95=$C180)*(Y$72:Y$95)))-(SUMIFS(Y$99:Y$426,$C$99:$C$426,$C180,$D$99:$D$426,$D180,$E$99:$E$426,5)))*SUMPRODUCT(($H$9:$H$12=$E180)*(Y$9:Y$12)))*SUMPRODUCT(($H$24:$H$30=$H180)*(Y$24:Y$30))),VLOOKUP($E180&amp;$H180,$H$33:Y$67,Y$70,0)/SUM(Y$33:Y$60,IF(DAY(EOMONTH($G180,0))&lt;29,0,VLOOKUP(5&amp;TEXT(DATE(YEAR($G180),MONTH($G180),29),"ddd"),$H$33:Y$67,Y$70,0)),IF(DAY(EOMONTH($G180,0))&lt;30,0,VLOOKUP(5&amp;TEXT(DATE(YEAR($G180),MONTH($G180),30),"ddd"),$H$33:Y$67,Y$70,0)),IF(DAY(EOMONTH($G180,0))&lt;31,0,VLOOKUP(5&amp;TEXT(DATE(YEAR($G180),MONTH($G180),31),"ddd"),$H$33:Y$67,Y$70,0)))*SUMPRODUCT(($H$72:$H$95=$D180)*($G$72:$G$95=$C180)*(Y$72:Y$95))),"")</f>
        <v/>
      </c>
      <c r="Z180" s="139" t="str">
        <f>IFERROR(IF($I$69="DOW",IF($E180=5,(((SUMPRODUCT(($H$72:$H$95=$D180)*($G$72:$G$95=$C180)*(Z$72:Z$95))*(SUMPRODUCT(($H$15:$H$21=$H180)*(Z$15:Z$21)))))),(((SUMPRODUCT(($H$72:$H$95=$D180)*($G$72:$G$95=$C180)*(Z$72:Z$95)))-(SUMIFS(Z$99:Z$426,$C$99:$C$426,$C180,$D$99:$D$426,$D180,$E$99:$E$426,5)))*SUMPRODUCT(($H$9:$H$12=$E180)*(Z$9:Z$12)))*SUMPRODUCT(($H$24:$H$30=$H180)*(Z$24:Z$30))),VLOOKUP($E180&amp;$H180,$H$33:Z$67,Z$70,0)/SUM(Z$33:Z$60,IF(DAY(EOMONTH($G180,0))&lt;29,0,VLOOKUP(5&amp;TEXT(DATE(YEAR($G180),MONTH($G180),29),"ddd"),$H$33:Z$67,Z$70,0)),IF(DAY(EOMONTH($G180,0))&lt;30,0,VLOOKUP(5&amp;TEXT(DATE(YEAR($G180),MONTH($G180),30),"ddd"),$H$33:Z$67,Z$70,0)),IF(DAY(EOMONTH($G180,0))&lt;31,0,VLOOKUP(5&amp;TEXT(DATE(YEAR($G180),MONTH($G180),31),"ddd"),$H$33:Z$67,Z$70,0)))*SUMPRODUCT(($H$72:$H$95=$D180)*($G$72:$G$95=$C180)*(Z$72:Z$95))),"")</f>
        <v/>
      </c>
      <c r="AA180" s="139" t="str">
        <f>IFERROR(IF($I$69="DOW",IF($E180=5,(((SUMPRODUCT(($H$72:$H$95=$D180)*($G$72:$G$95=$C180)*(AA$72:AA$95))*(SUMPRODUCT(($H$15:$H$21=$H180)*(AA$15:AA$21)))))),(((SUMPRODUCT(($H$72:$H$95=$D180)*($G$72:$G$95=$C180)*(AA$72:AA$95)))-(SUMIFS(AA$99:AA$426,$C$99:$C$426,$C180,$D$99:$D$426,$D180,$E$99:$E$426,5)))*SUMPRODUCT(($H$9:$H$12=$E180)*(AA$9:AA$12)))*SUMPRODUCT(($H$24:$H$30=$H180)*(AA$24:AA$30))),VLOOKUP($E180&amp;$H180,$H$33:AA$67,AA$70,0)/SUM(AA$33:AA$60,IF(DAY(EOMONTH($G180,0))&lt;29,0,VLOOKUP(5&amp;TEXT(DATE(YEAR($G180),MONTH($G180),29),"ddd"),$H$33:AA$67,AA$70,0)),IF(DAY(EOMONTH($G180,0))&lt;30,0,VLOOKUP(5&amp;TEXT(DATE(YEAR($G180),MONTH($G180),30),"ddd"),$H$33:AA$67,AA$70,0)),IF(DAY(EOMONTH($G180,0))&lt;31,0,VLOOKUP(5&amp;TEXT(DATE(YEAR($G180),MONTH($G180),31),"ddd"),$H$33:AA$67,AA$70,0)))*SUMPRODUCT(($H$72:$H$95=$D180)*($G$72:$G$95=$C180)*(AA$72:AA$95))),"")</f>
        <v/>
      </c>
      <c r="AB180" s="139" t="str">
        <f>IFERROR(IF($I$69="DOW",IF($E180=5,(((SUMPRODUCT(($H$72:$H$95=$D180)*($G$72:$G$95=$C180)*(AB$72:AB$95))*(SUMPRODUCT(($H$15:$H$21=$H180)*(AB$15:AB$21)))))),(((SUMPRODUCT(($H$72:$H$95=$D180)*($G$72:$G$95=$C180)*(AB$72:AB$95)))-(SUMIFS(AB$99:AB$426,$C$99:$C$426,$C180,$D$99:$D$426,$D180,$E$99:$E$426,5)))*SUMPRODUCT(($H$9:$H$12=$E180)*(AB$9:AB$12)))*SUMPRODUCT(($H$24:$H$30=$H180)*(AB$24:AB$30))),VLOOKUP($E180&amp;$H180,$H$33:AB$67,AB$70,0)/SUM(AB$33:AB$60,IF(DAY(EOMONTH($G180,0))&lt;29,0,VLOOKUP(5&amp;TEXT(DATE(YEAR($G180),MONTH($G180),29),"ddd"),$H$33:AB$67,AB$70,0)),IF(DAY(EOMONTH($G180,0))&lt;30,0,VLOOKUP(5&amp;TEXT(DATE(YEAR($G180),MONTH($G180),30),"ddd"),$H$33:AB$67,AB$70,0)),IF(DAY(EOMONTH($G180,0))&lt;31,0,VLOOKUP(5&amp;TEXT(DATE(YEAR($G180),MONTH($G180),31),"ddd"),$H$33:AB$67,AB$70,0)))*SUMPRODUCT(($H$72:$H$95=$D180)*($G$72:$G$95=$C180)*(AB$72:AB$95))),"")</f>
        <v/>
      </c>
      <c r="AC180" s="236"/>
      <c r="AE180" s="205"/>
      <c r="AF180" s="139"/>
      <c r="AG180" s="139"/>
      <c r="AH180" s="139"/>
      <c r="AI180" s="139"/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  <c r="AU180" s="139"/>
      <c r="AV180" s="139"/>
      <c r="AW180" s="139"/>
      <c r="AX180" s="139"/>
      <c r="AY180" s="236"/>
      <c r="BA180" s="209">
        <f t="shared" si="108"/>
        <v>230.9574062822646</v>
      </c>
      <c r="BB180" s="180">
        <f t="shared" si="109"/>
        <v>293.47804499649914</v>
      </c>
      <c r="BC180" s="180">
        <f t="shared" si="110"/>
        <v>158.61200333508273</v>
      </c>
      <c r="BD180" s="180">
        <f t="shared" si="111"/>
        <v>27.249711887026017</v>
      </c>
      <c r="BE180" s="180">
        <f t="shared" si="112"/>
        <v>537.0538622395859</v>
      </c>
      <c r="BF180" s="180">
        <f t="shared" si="113"/>
        <v>0</v>
      </c>
      <c r="BG180" s="180">
        <f t="shared" si="114"/>
        <v>0</v>
      </c>
      <c r="BH180" s="180">
        <f t="shared" si="115"/>
        <v>3435.804357607954</v>
      </c>
      <c r="BI180" s="180">
        <f t="shared" si="116"/>
        <v>2547.2477265238831</v>
      </c>
      <c r="BJ180" s="180">
        <f t="shared" si="117"/>
        <v>0</v>
      </c>
      <c r="BK180" s="180">
        <f t="shared" si="118"/>
        <v>78.849260925665163</v>
      </c>
      <c r="BL180" s="180">
        <f t="shared" si="119"/>
        <v>115.3956247389695</v>
      </c>
      <c r="BM180" s="180">
        <f t="shared" si="120"/>
        <v>28.209039357380558</v>
      </c>
      <c r="BN180" s="180">
        <f t="shared" si="121"/>
        <v>71.767022872360457</v>
      </c>
      <c r="BO180" s="180">
        <f t="shared" si="122"/>
        <v>546.85681922264075</v>
      </c>
      <c r="BP180" s="180">
        <f t="shared" si="123"/>
        <v>136.68008859158078</v>
      </c>
      <c r="BQ180" s="180">
        <f t="shared" si="124"/>
        <v>0</v>
      </c>
      <c r="BR180" s="180">
        <f t="shared" si="125"/>
        <v>0</v>
      </c>
      <c r="BS180" s="180">
        <f t="shared" si="126"/>
        <v>0</v>
      </c>
      <c r="BT180" s="180">
        <f t="shared" si="127"/>
        <v>0</v>
      </c>
      <c r="BV180" s="214">
        <f t="shared" si="150"/>
        <v>42725</v>
      </c>
      <c r="BW180" s="175" t="str">
        <f t="shared" si="151"/>
        <v>Dec</v>
      </c>
      <c r="BX180" s="175">
        <f t="shared" si="152"/>
        <v>2016</v>
      </c>
      <c r="BY180" s="176">
        <f t="shared" si="128"/>
        <v>230.9574062822646</v>
      </c>
      <c r="BZ180" s="176">
        <f t="shared" si="129"/>
        <v>293.47804499649908</v>
      </c>
      <c r="CA180" s="176">
        <f t="shared" si="130"/>
        <v>158.61200333508265</v>
      </c>
      <c r="CB180" s="176">
        <f t="shared" si="131"/>
        <v>27.249711887026013</v>
      </c>
      <c r="CC180" s="176">
        <f t="shared" si="132"/>
        <v>537.05386223958601</v>
      </c>
      <c r="CD180" s="176">
        <f t="shared" si="133"/>
        <v>0</v>
      </c>
      <c r="CE180" s="176">
        <f t="shared" si="134"/>
        <v>0</v>
      </c>
      <c r="CF180" s="176">
        <f t="shared" si="135"/>
        <v>3435.804357607954</v>
      </c>
      <c r="CG180" s="176">
        <f t="shared" si="136"/>
        <v>2547.2477265238831</v>
      </c>
      <c r="CH180" s="176">
        <f t="shared" si="137"/>
        <v>0</v>
      </c>
      <c r="CI180" s="176">
        <f t="shared" si="138"/>
        <v>78.849260925665178</v>
      </c>
      <c r="CJ180" s="176">
        <f t="shared" si="139"/>
        <v>115.39562473896947</v>
      </c>
      <c r="CK180" s="176">
        <f t="shared" si="140"/>
        <v>28.209039357380561</v>
      </c>
      <c r="CL180" s="176">
        <f t="shared" si="141"/>
        <v>71.767022872360457</v>
      </c>
      <c r="CM180" s="176">
        <f t="shared" si="142"/>
        <v>546.85681922264075</v>
      </c>
      <c r="CN180" s="176">
        <f t="shared" si="143"/>
        <v>136.68008859158078</v>
      </c>
      <c r="CO180" s="176">
        <f t="shared" si="144"/>
        <v>0</v>
      </c>
      <c r="CP180" s="176">
        <f t="shared" si="145"/>
        <v>0</v>
      </c>
      <c r="CQ180" s="176">
        <f t="shared" si="146"/>
        <v>0</v>
      </c>
      <c r="CR180" s="215">
        <f t="shared" si="147"/>
        <v>0</v>
      </c>
    </row>
    <row r="181" spans="2:96" outlineLevel="1" x14ac:dyDescent="0.25">
      <c r="B181" s="197">
        <f t="shared" si="148"/>
        <v>42726</v>
      </c>
      <c r="C181" s="108">
        <f t="shared" si="104"/>
        <v>2016</v>
      </c>
      <c r="D181" s="109" t="str">
        <f t="shared" si="105"/>
        <v>Dec</v>
      </c>
      <c r="E181" s="109">
        <f t="shared" si="106"/>
        <v>4</v>
      </c>
      <c r="F181" s="109">
        <f t="shared" si="149"/>
        <v>52</v>
      </c>
      <c r="G181" s="110">
        <f t="shared" si="153"/>
        <v>42726</v>
      </c>
      <c r="H181" s="109" t="str">
        <f t="shared" si="107"/>
        <v>Thu</v>
      </c>
      <c r="I181" s="139">
        <f>IFERROR(IF($I$69="DOW",IF($E181=5,(((SUMPRODUCT(($H$72:$H$95=$D181)*($G$72:$G$95=$C181)*(I$72:I$95))*(SUMPRODUCT(($H$15:$H$21=$H181)*(I$15:I$21)))))),(((SUMPRODUCT(($H$72:$H$95=$D181)*($G$72:$G$95=$C181)*(I$72:I$95)))-(SUMIFS(I$99:I$426,$C$99:$C$426,$C181,$D$99:$D$426,$D181,$E$99:$E$426,5)))*SUMPRODUCT(($H$9:$H$12=$E181)*(I$9:I$12)))*SUMPRODUCT(($H$24:$H$30=$H181)*(I$24:I$30))),VLOOKUP($E181&amp;$H181,$H$33:I$67,I$70,0)/SUM(I$33:I$60,IF(DAY(EOMONTH($G181,0))&lt;29,0,VLOOKUP(5&amp;TEXT(DATE(YEAR($G181),MONTH($G181),29),"ddd"),$H$33:I$67,I$70,0)),IF(DAY(EOMONTH($G181,0))&lt;30,0,VLOOKUP(5&amp;TEXT(DATE(YEAR($G181),MONTH($G181),30),"ddd"),$H$33:I$67,I$70,0)),IF(DAY(EOMONTH($G181,0))&lt;31,0,VLOOKUP(5&amp;TEXT(DATE(YEAR($G181),MONTH($G181),31),"ddd"),$H$33:I$67,I$70,0)))*SUMPRODUCT(($H$72:$H$95=$D181)*($G$72:$G$95=$C181)*(I$72:I$95))),"")</f>
        <v>212.99250997207056</v>
      </c>
      <c r="J181" s="139">
        <f>IFERROR(IF($I$69="DOW",IF($E181=5,(((SUMPRODUCT(($H$72:$H$95=$D181)*($G$72:$G$95=$C181)*(J$72:J$95))*(SUMPRODUCT(($H$15:$H$21=$H181)*(J$15:J$21)))))),(((SUMPRODUCT(($H$72:$H$95=$D181)*($G$72:$G$95=$C181)*(J$72:J$95)))-(SUMIFS(J$99:J$426,$C$99:$C$426,$C181,$D$99:$D$426,$D181,$E$99:$E$426,5)))*SUMPRODUCT(($H$9:$H$12=$E181)*(J$9:J$12)))*SUMPRODUCT(($H$24:$H$30=$H181)*(J$24:J$30))),VLOOKUP($E181&amp;$H181,$H$33:J$67,J$70,0)/SUM(J$33:J$60,IF(DAY(EOMONTH($G181,0))&lt;29,0,VLOOKUP(5&amp;TEXT(DATE(YEAR($G181),MONTH($G181),29),"ddd"),$H$33:J$67,J$70,0)),IF(DAY(EOMONTH($G181,0))&lt;30,0,VLOOKUP(5&amp;TEXT(DATE(YEAR($G181),MONTH($G181),30),"ddd"),$H$33:J$67,J$70,0)),IF(DAY(EOMONTH($G181,0))&lt;31,0,VLOOKUP(5&amp;TEXT(DATE(YEAR($G181),MONTH($G181),31),"ddd"),$H$33:J$67,J$70,0)))*SUMPRODUCT(($H$72:$H$95=$D181)*($G$72:$G$95=$C181)*(J$72:J$95))),"")</f>
        <v>264.98268633126833</v>
      </c>
      <c r="K181" s="139">
        <f>IFERROR(IF($I$69="DOW",IF($E181=5,(((SUMPRODUCT(($H$72:$H$95=$D181)*($G$72:$G$95=$C181)*(K$72:K$95))*(SUMPRODUCT(($H$15:$H$21=$H181)*(K$15:K$21)))))),(((SUMPRODUCT(($H$72:$H$95=$D181)*($G$72:$G$95=$C181)*(K$72:K$95)))-(SUMIFS(K$99:K$426,$C$99:$C$426,$C181,$D$99:$D$426,$D181,$E$99:$E$426,5)))*SUMPRODUCT(($H$9:$H$12=$E181)*(K$9:K$12)))*SUMPRODUCT(($H$24:$H$30=$H181)*(K$24:K$30))),VLOOKUP($E181&amp;$H181,$H$33:K$67,K$70,0)/SUM(K$33:K$60,IF(DAY(EOMONTH($G181,0))&lt;29,0,VLOOKUP(5&amp;TEXT(DATE(YEAR($G181),MONTH($G181),29),"ddd"),$H$33:K$67,K$70,0)),IF(DAY(EOMONTH($G181,0))&lt;30,0,VLOOKUP(5&amp;TEXT(DATE(YEAR($G181),MONTH($G181),30),"ddd"),$H$33:K$67,K$70,0)),IF(DAY(EOMONTH($G181,0))&lt;31,0,VLOOKUP(5&amp;TEXT(DATE(YEAR($G181),MONTH($G181),31),"ddd"),$H$33:K$67,K$70,0)))*SUMPRODUCT(($H$72:$H$95=$D181)*($G$72:$G$95=$C181)*(K$72:K$95))),"")</f>
        <v>136.71004556537821</v>
      </c>
      <c r="L181" s="139">
        <f>IFERROR(IF($I$69="DOW",IF($E181=5,(((SUMPRODUCT(($H$72:$H$95=$D181)*($G$72:$G$95=$C181)*(L$72:L$95))*(SUMPRODUCT(($H$15:$H$21=$H181)*(L$15:L$21)))))),(((SUMPRODUCT(($H$72:$H$95=$D181)*($G$72:$G$95=$C181)*(L$72:L$95)))-(SUMIFS(L$99:L$426,$C$99:$C$426,$C181,$D$99:$D$426,$D181,$E$99:$E$426,5)))*SUMPRODUCT(($H$9:$H$12=$E181)*(L$9:L$12)))*SUMPRODUCT(($H$24:$H$30=$H181)*(L$24:L$30))),VLOOKUP($E181&amp;$H181,$H$33:L$67,L$70,0)/SUM(L$33:L$60,IF(DAY(EOMONTH($G181,0))&lt;29,0,VLOOKUP(5&amp;TEXT(DATE(YEAR($G181),MONTH($G181),29),"ddd"),$H$33:L$67,L$70,0)),IF(DAY(EOMONTH($G181,0))&lt;30,0,VLOOKUP(5&amp;TEXT(DATE(YEAR($G181),MONTH($G181),30),"ddd"),$H$33:L$67,L$70,0)),IF(DAY(EOMONTH($G181,0))&lt;31,0,VLOOKUP(5&amp;TEXT(DATE(YEAR($G181),MONTH($G181),31),"ddd"),$H$33:L$67,L$70,0)))*SUMPRODUCT(($H$72:$H$95=$D181)*($G$72:$G$95=$C181)*(L$72:L$95))),"")</f>
        <v>31.400293763205752</v>
      </c>
      <c r="M181" s="139">
        <f>IFERROR(IF($I$69="DOW",IF($E181=5,(((SUMPRODUCT(($H$72:$H$95=$D181)*($G$72:$G$95=$C181)*(M$72:M$95))*(SUMPRODUCT(($H$15:$H$21=$H181)*(M$15:M$21)))))),(((SUMPRODUCT(($H$72:$H$95=$D181)*($G$72:$G$95=$C181)*(M$72:M$95)))-(SUMIFS(M$99:M$426,$C$99:$C$426,$C181,$D$99:$D$426,$D181,$E$99:$E$426,5)))*SUMPRODUCT(($H$9:$H$12=$E181)*(M$9:M$12)))*SUMPRODUCT(($H$24:$H$30=$H181)*(M$24:M$30))),VLOOKUP($E181&amp;$H181,$H$33:M$67,M$70,0)/SUM(M$33:M$60,IF(DAY(EOMONTH($G181,0))&lt;29,0,VLOOKUP(5&amp;TEXT(DATE(YEAR($G181),MONTH($G181),29),"ddd"),$H$33:M$67,M$70,0)),IF(DAY(EOMONTH($G181,0))&lt;30,0,VLOOKUP(5&amp;TEXT(DATE(YEAR($G181),MONTH($G181),30),"ddd"),$H$33:M$67,M$70,0)),IF(DAY(EOMONTH($G181,0))&lt;31,0,VLOOKUP(5&amp;TEXT(DATE(YEAR($G181),MONTH($G181),31),"ddd"),$H$33:M$67,M$70,0)))*SUMPRODUCT(($H$72:$H$95=$D181)*($G$72:$G$95=$C181)*(M$72:M$95))),"")</f>
        <v>463.95355309136784</v>
      </c>
      <c r="N181" s="139">
        <f>IFERROR(IF($I$69="DOW",IF($E181=5,(((SUMPRODUCT(($H$72:$H$95=$D181)*($G$72:$G$95=$C181)*(N$72:N$95))*(SUMPRODUCT(($H$15:$H$21=$H181)*(N$15:N$21)))))),(((SUMPRODUCT(($H$72:$H$95=$D181)*($G$72:$G$95=$C181)*(N$72:N$95)))-(SUMIFS(N$99:N$426,$C$99:$C$426,$C181,$D$99:$D$426,$D181,$E$99:$E$426,5)))*SUMPRODUCT(($H$9:$H$12=$E181)*(N$9:N$12)))*SUMPRODUCT(($H$24:$H$30=$H181)*(N$24:N$30))),VLOOKUP($E181&amp;$H181,$H$33:N$67,N$70,0)/SUM(N$33:N$60,IF(DAY(EOMONTH($G181,0))&lt;29,0,VLOOKUP(5&amp;TEXT(DATE(YEAR($G181),MONTH($G181),29),"ddd"),$H$33:N$67,N$70,0)),IF(DAY(EOMONTH($G181,0))&lt;30,0,VLOOKUP(5&amp;TEXT(DATE(YEAR($G181),MONTH($G181),30),"ddd"),$H$33:N$67,N$70,0)),IF(DAY(EOMONTH($G181,0))&lt;31,0,VLOOKUP(5&amp;TEXT(DATE(YEAR($G181),MONTH($G181),31),"ddd"),$H$33:N$67,N$70,0)))*SUMPRODUCT(($H$72:$H$95=$D181)*($G$72:$G$95=$C181)*(N$72:N$95))),"")</f>
        <v>0</v>
      </c>
      <c r="O181" s="139">
        <f>IFERROR(IF($I$69="DOW",IF($E181=5,(((SUMPRODUCT(($H$72:$H$95=$D181)*($G$72:$G$95=$C181)*(O$72:O$95))*(SUMPRODUCT(($H$15:$H$21=$H181)*(O$15:O$21)))))),(((SUMPRODUCT(($H$72:$H$95=$D181)*($G$72:$G$95=$C181)*(O$72:O$95)))-(SUMIFS(O$99:O$426,$C$99:$C$426,$C181,$D$99:$D$426,$D181,$E$99:$E$426,5)))*SUMPRODUCT(($H$9:$H$12=$E181)*(O$9:O$12)))*SUMPRODUCT(($H$24:$H$30=$H181)*(O$24:O$30))),VLOOKUP($E181&amp;$H181,$H$33:O$67,O$70,0)/SUM(O$33:O$60,IF(DAY(EOMONTH($G181,0))&lt;29,0,VLOOKUP(5&amp;TEXT(DATE(YEAR($G181),MONTH($G181),29),"ddd"),$H$33:O$67,O$70,0)),IF(DAY(EOMONTH($G181,0))&lt;30,0,VLOOKUP(5&amp;TEXT(DATE(YEAR($G181),MONTH($G181),30),"ddd"),$H$33:O$67,O$70,0)),IF(DAY(EOMONTH($G181,0))&lt;31,0,VLOOKUP(5&amp;TEXT(DATE(YEAR($G181),MONTH($G181),31),"ddd"),$H$33:O$67,O$70,0)))*SUMPRODUCT(($H$72:$H$95=$D181)*($G$72:$G$95=$C181)*(O$72:O$95))),"")</f>
        <v>0</v>
      </c>
      <c r="P181" s="139">
        <f>IFERROR(IF($I$69="DOW",IF($E181=5,(((SUMPRODUCT(($H$72:$H$95=$D181)*($G$72:$G$95=$C181)*(P$72:P$95))*(SUMPRODUCT(($H$15:$H$21=$H181)*(P$15:P$21)))))),(((SUMPRODUCT(($H$72:$H$95=$D181)*($G$72:$G$95=$C181)*(P$72:P$95)))-(SUMIFS(P$99:P$426,$C$99:$C$426,$C181,$D$99:$D$426,$D181,$E$99:$E$426,5)))*SUMPRODUCT(($H$9:$H$12=$E181)*(P$9:P$12)))*SUMPRODUCT(($H$24:$H$30=$H181)*(P$24:P$30))),VLOOKUP($E181&amp;$H181,$H$33:P$67,P$70,0)/SUM(P$33:P$60,IF(DAY(EOMONTH($G181,0))&lt;29,0,VLOOKUP(5&amp;TEXT(DATE(YEAR($G181),MONTH($G181),29),"ddd"),$H$33:P$67,P$70,0)),IF(DAY(EOMONTH($G181,0))&lt;30,0,VLOOKUP(5&amp;TEXT(DATE(YEAR($G181),MONTH($G181),30),"ddd"),$H$33:P$67,P$70,0)),IF(DAY(EOMONTH($G181,0))&lt;31,0,VLOOKUP(5&amp;TEXT(DATE(YEAR($G181),MONTH($G181),31),"ddd"),$H$33:P$67,P$70,0)))*SUMPRODUCT(($H$72:$H$95=$D181)*($G$72:$G$95=$C181)*(P$72:P$95))),"")</f>
        <v>3227.2525490692742</v>
      </c>
      <c r="Q181" s="139">
        <f>IFERROR(IF($I$69="DOW",IF($E181=5,(((SUMPRODUCT(($H$72:$H$95=$D181)*($G$72:$G$95=$C181)*(Q$72:Q$95))*(SUMPRODUCT(($H$15:$H$21=$H181)*(Q$15:Q$21)))))),(((SUMPRODUCT(($H$72:$H$95=$D181)*($G$72:$G$95=$C181)*(Q$72:Q$95)))-(SUMIFS(Q$99:Q$426,$C$99:$C$426,$C181,$D$99:$D$426,$D181,$E$99:$E$426,5)))*SUMPRODUCT(($H$9:$H$12=$E181)*(Q$9:Q$12)))*SUMPRODUCT(($H$24:$H$30=$H181)*(Q$24:Q$30))),VLOOKUP($E181&amp;$H181,$H$33:Q$67,Q$70,0)/SUM(Q$33:Q$60,IF(DAY(EOMONTH($G181,0))&lt;29,0,VLOOKUP(5&amp;TEXT(DATE(YEAR($G181),MONTH($G181),29),"ddd"),$H$33:Q$67,Q$70,0)),IF(DAY(EOMONTH($G181,0))&lt;30,0,VLOOKUP(5&amp;TEXT(DATE(YEAR($G181),MONTH($G181),30),"ddd"),$H$33:Q$67,Q$70,0)),IF(DAY(EOMONTH($G181,0))&lt;31,0,VLOOKUP(5&amp;TEXT(DATE(YEAR($G181),MONTH($G181),31),"ddd"),$H$33:Q$67,Q$70,0)))*SUMPRODUCT(($H$72:$H$95=$D181)*($G$72:$G$95=$C181)*(Q$72:Q$95))),"")</f>
        <v>2454.493494250733</v>
      </c>
      <c r="R181" s="139">
        <f>IFERROR(IF($I$69="DOW",IF($E181=5,(((SUMPRODUCT(($H$72:$H$95=$D181)*($G$72:$G$95=$C181)*(R$72:R$95))*(SUMPRODUCT(($H$15:$H$21=$H181)*(R$15:R$21)))))),(((SUMPRODUCT(($H$72:$H$95=$D181)*($G$72:$G$95=$C181)*(R$72:R$95)))-(SUMIFS(R$99:R$426,$C$99:$C$426,$C181,$D$99:$D$426,$D181,$E$99:$E$426,5)))*SUMPRODUCT(($H$9:$H$12=$E181)*(R$9:R$12)))*SUMPRODUCT(($H$24:$H$30=$H181)*(R$24:R$30))),VLOOKUP($E181&amp;$H181,$H$33:R$67,R$70,0)/SUM(R$33:R$60,IF(DAY(EOMONTH($G181,0))&lt;29,0,VLOOKUP(5&amp;TEXT(DATE(YEAR($G181),MONTH($G181),29),"ddd"),$H$33:R$67,R$70,0)),IF(DAY(EOMONTH($G181,0))&lt;30,0,VLOOKUP(5&amp;TEXT(DATE(YEAR($G181),MONTH($G181),30),"ddd"),$H$33:R$67,R$70,0)),IF(DAY(EOMONTH($G181,0))&lt;31,0,VLOOKUP(5&amp;TEXT(DATE(YEAR($G181),MONTH($G181),31),"ddd"),$H$33:R$67,R$70,0)))*SUMPRODUCT(($H$72:$H$95=$D181)*($G$72:$G$95=$C181)*(R$72:R$95))),"")</f>
        <v>0</v>
      </c>
      <c r="S181" s="139">
        <f>IFERROR(IF($I$69="DOW",IF($E181=5,(((SUMPRODUCT(($H$72:$H$95=$D181)*($G$72:$G$95=$C181)*(S$72:S$95))*(SUMPRODUCT(($H$15:$H$21=$H181)*(S$15:S$21)))))),(((SUMPRODUCT(($H$72:$H$95=$D181)*($G$72:$G$95=$C181)*(S$72:S$95)))-(SUMIFS(S$99:S$426,$C$99:$C$426,$C181,$D$99:$D$426,$D181,$E$99:$E$426,5)))*SUMPRODUCT(($H$9:$H$12=$E181)*(S$9:S$12)))*SUMPRODUCT(($H$24:$H$30=$H181)*(S$24:S$30))),VLOOKUP($E181&amp;$H181,$H$33:S$67,S$70,0)/SUM(S$33:S$60,IF(DAY(EOMONTH($G181,0))&lt;29,0,VLOOKUP(5&amp;TEXT(DATE(YEAR($G181),MONTH($G181),29),"ddd"),$H$33:S$67,S$70,0)),IF(DAY(EOMONTH($G181,0))&lt;30,0,VLOOKUP(5&amp;TEXT(DATE(YEAR($G181),MONTH($G181),30),"ddd"),$H$33:S$67,S$70,0)),IF(DAY(EOMONTH($G181,0))&lt;31,0,VLOOKUP(5&amp;TEXT(DATE(YEAR($G181),MONTH($G181),31),"ddd"),$H$33:S$67,S$70,0)))*SUMPRODUCT(($H$72:$H$95=$D181)*($G$72:$G$95=$C181)*(S$72:S$95))),"")</f>
        <v>74.110690103094086</v>
      </c>
      <c r="T181" s="139">
        <f>IFERROR(IF($I$69="DOW",IF($E181=5,(((SUMPRODUCT(($H$72:$H$95=$D181)*($G$72:$G$95=$C181)*(T$72:T$95))*(SUMPRODUCT(($H$15:$H$21=$H181)*(T$15:T$21)))))),(((SUMPRODUCT(($H$72:$H$95=$D181)*($G$72:$G$95=$C181)*(T$72:T$95)))-(SUMIFS(T$99:T$426,$C$99:$C$426,$C181,$D$99:$D$426,$D181,$E$99:$E$426,5)))*SUMPRODUCT(($H$9:$H$12=$E181)*(T$9:T$12)))*SUMPRODUCT(($H$24:$H$30=$H181)*(T$24:T$30))),VLOOKUP($E181&amp;$H181,$H$33:T$67,T$70,0)/SUM(T$33:T$60,IF(DAY(EOMONTH($G181,0))&lt;29,0,VLOOKUP(5&amp;TEXT(DATE(YEAR($G181),MONTH($G181),29),"ddd"),$H$33:T$67,T$70,0)),IF(DAY(EOMONTH($G181,0))&lt;30,0,VLOOKUP(5&amp;TEXT(DATE(YEAR($G181),MONTH($G181),30),"ddd"),$H$33:T$67,T$70,0)),IF(DAY(EOMONTH($G181,0))&lt;31,0,VLOOKUP(5&amp;TEXT(DATE(YEAR($G181),MONTH($G181),31),"ddd"),$H$33:T$67,T$70,0)))*SUMPRODUCT(($H$72:$H$95=$D181)*($G$72:$G$95=$C181)*(T$72:T$95))),"")</f>
        <v>141.94936852770053</v>
      </c>
      <c r="U181" s="139">
        <f>IFERROR(IF($I$69="DOW",IF($E181=5,(((SUMPRODUCT(($H$72:$H$95=$D181)*($G$72:$G$95=$C181)*(U$72:U$95))*(SUMPRODUCT(($H$15:$H$21=$H181)*(U$15:U$21)))))),(((SUMPRODUCT(($H$72:$H$95=$D181)*($G$72:$G$95=$C181)*(U$72:U$95)))-(SUMIFS(U$99:U$426,$C$99:$C$426,$C181,$D$99:$D$426,$D181,$E$99:$E$426,5)))*SUMPRODUCT(($H$9:$H$12=$E181)*(U$9:U$12)))*SUMPRODUCT(($H$24:$H$30=$H181)*(U$24:U$30))),VLOOKUP($E181&amp;$H181,$H$33:U$67,U$70,0)/SUM(U$33:U$60,IF(DAY(EOMONTH($G181,0))&lt;29,0,VLOOKUP(5&amp;TEXT(DATE(YEAR($G181),MONTH($G181),29),"ddd"),$H$33:U$67,U$70,0)),IF(DAY(EOMONTH($G181,0))&lt;30,0,VLOOKUP(5&amp;TEXT(DATE(YEAR($G181),MONTH($G181),30),"ddd"),$H$33:U$67,U$70,0)),IF(DAY(EOMONTH($G181,0))&lt;31,0,VLOOKUP(5&amp;TEXT(DATE(YEAR($G181),MONTH($G181),31),"ddd"),$H$33:U$67,U$70,0)))*SUMPRODUCT(($H$72:$H$95=$D181)*($G$72:$G$95=$C181)*(U$72:U$95))),"")</f>
        <v>24.756733093898582</v>
      </c>
      <c r="V181" s="139">
        <f>IFERROR(IF($I$69="DOW",IF($E181=5,(((SUMPRODUCT(($H$72:$H$95=$D181)*($G$72:$G$95=$C181)*(V$72:V$95))*(SUMPRODUCT(($H$15:$H$21=$H181)*(V$15:V$21)))))),(((SUMPRODUCT(($H$72:$H$95=$D181)*($G$72:$G$95=$C181)*(V$72:V$95)))-(SUMIFS(V$99:V$426,$C$99:$C$426,$C181,$D$99:$D$426,$D181,$E$99:$E$426,5)))*SUMPRODUCT(($H$9:$H$12=$E181)*(V$9:V$12)))*SUMPRODUCT(($H$24:$H$30=$H181)*(V$24:V$30))),VLOOKUP($E181&amp;$H181,$H$33:V$67,V$70,0)/SUM(V$33:V$60,IF(DAY(EOMONTH($G181,0))&lt;29,0,VLOOKUP(5&amp;TEXT(DATE(YEAR($G181),MONTH($G181),29),"ddd"),$H$33:V$67,V$70,0)),IF(DAY(EOMONTH($G181,0))&lt;30,0,VLOOKUP(5&amp;TEXT(DATE(YEAR($G181),MONTH($G181),30),"ddd"),$H$33:V$67,V$70,0)),IF(DAY(EOMONTH($G181,0))&lt;31,0,VLOOKUP(5&amp;TEXT(DATE(YEAR($G181),MONTH($G181),31),"ddd"),$H$33:V$67,V$70,0)))*SUMPRODUCT(($H$72:$H$95=$D181)*($G$72:$G$95=$C181)*(V$72:V$95))),"")</f>
        <v>65.329351686815485</v>
      </c>
      <c r="W181" s="139">
        <f>IFERROR(IF($I$69="DOW",IF($E181=5,(((SUMPRODUCT(($H$72:$H$95=$D181)*($G$72:$G$95=$C181)*(W$72:W$95))*(SUMPRODUCT(($H$15:$H$21=$H181)*(W$15:W$21)))))),(((SUMPRODUCT(($H$72:$H$95=$D181)*($G$72:$G$95=$C181)*(W$72:W$95)))-(SUMIFS(W$99:W$426,$C$99:$C$426,$C181,$D$99:$D$426,$D181,$E$99:$E$426,5)))*SUMPRODUCT(($H$9:$H$12=$E181)*(W$9:W$12)))*SUMPRODUCT(($H$24:$H$30=$H181)*(W$24:W$30))),VLOOKUP($E181&amp;$H181,$H$33:W$67,W$70,0)/SUM(W$33:W$60,IF(DAY(EOMONTH($G181,0))&lt;29,0,VLOOKUP(5&amp;TEXT(DATE(YEAR($G181),MONTH($G181),29),"ddd"),$H$33:W$67,W$70,0)),IF(DAY(EOMONTH($G181,0))&lt;30,0,VLOOKUP(5&amp;TEXT(DATE(YEAR($G181),MONTH($G181),30),"ddd"),$H$33:W$67,W$70,0)),IF(DAY(EOMONTH($G181,0))&lt;31,0,VLOOKUP(5&amp;TEXT(DATE(YEAR($G181),MONTH($G181),31),"ddd"),$H$33:W$67,W$70,0)))*SUMPRODUCT(($H$72:$H$95=$D181)*($G$72:$G$95=$C181)*(W$72:W$95))),"")</f>
        <v>543.52966040074864</v>
      </c>
      <c r="X181" s="139">
        <f>IFERROR(IF($I$69="DOW",IF($E181=5,(((SUMPRODUCT(($H$72:$H$95=$D181)*($G$72:$G$95=$C181)*(X$72:X$95))*(SUMPRODUCT(($H$15:$H$21=$H181)*(X$15:X$21)))))),(((SUMPRODUCT(($H$72:$H$95=$D181)*($G$72:$G$95=$C181)*(X$72:X$95)))-(SUMIFS(X$99:X$426,$C$99:$C$426,$C181,$D$99:$D$426,$D181,$E$99:$E$426,5)))*SUMPRODUCT(($H$9:$H$12=$E181)*(X$9:X$12)))*SUMPRODUCT(($H$24:$H$30=$H181)*(X$24:X$30))),VLOOKUP($E181&amp;$H181,$H$33:X$67,X$70,0)/SUM(X$33:X$60,IF(DAY(EOMONTH($G181,0))&lt;29,0,VLOOKUP(5&amp;TEXT(DATE(YEAR($G181),MONTH($G181),29),"ddd"),$H$33:X$67,X$70,0)),IF(DAY(EOMONTH($G181,0))&lt;30,0,VLOOKUP(5&amp;TEXT(DATE(YEAR($G181),MONTH($G181),30),"ddd"),$H$33:X$67,X$70,0)),IF(DAY(EOMONTH($G181,0))&lt;31,0,VLOOKUP(5&amp;TEXT(DATE(YEAR($G181),MONTH($G181),31),"ddd"),$H$33:X$67,X$70,0)))*SUMPRODUCT(($H$72:$H$95=$D181)*($G$72:$G$95=$C181)*(X$72:X$95))),"")</f>
        <v>134.47750780668511</v>
      </c>
      <c r="Y181" s="139" t="str">
        <f>IFERROR(IF($I$69="DOW",IF($E181=5,(((SUMPRODUCT(($H$72:$H$95=$D181)*($G$72:$G$95=$C181)*(Y$72:Y$95))*(SUMPRODUCT(($H$15:$H$21=$H181)*(Y$15:Y$21)))))),(((SUMPRODUCT(($H$72:$H$95=$D181)*($G$72:$G$95=$C181)*(Y$72:Y$95)))-(SUMIFS(Y$99:Y$426,$C$99:$C$426,$C181,$D$99:$D$426,$D181,$E$99:$E$426,5)))*SUMPRODUCT(($H$9:$H$12=$E181)*(Y$9:Y$12)))*SUMPRODUCT(($H$24:$H$30=$H181)*(Y$24:Y$30))),VLOOKUP($E181&amp;$H181,$H$33:Y$67,Y$70,0)/SUM(Y$33:Y$60,IF(DAY(EOMONTH($G181,0))&lt;29,0,VLOOKUP(5&amp;TEXT(DATE(YEAR($G181),MONTH($G181),29),"ddd"),$H$33:Y$67,Y$70,0)),IF(DAY(EOMONTH($G181,0))&lt;30,0,VLOOKUP(5&amp;TEXT(DATE(YEAR($G181),MONTH($G181),30),"ddd"),$H$33:Y$67,Y$70,0)),IF(DAY(EOMONTH($G181,0))&lt;31,0,VLOOKUP(5&amp;TEXT(DATE(YEAR($G181),MONTH($G181),31),"ddd"),$H$33:Y$67,Y$70,0)))*SUMPRODUCT(($H$72:$H$95=$D181)*($G$72:$G$95=$C181)*(Y$72:Y$95))),"")</f>
        <v/>
      </c>
      <c r="Z181" s="139" t="str">
        <f>IFERROR(IF($I$69="DOW",IF($E181=5,(((SUMPRODUCT(($H$72:$H$95=$D181)*($G$72:$G$95=$C181)*(Z$72:Z$95))*(SUMPRODUCT(($H$15:$H$21=$H181)*(Z$15:Z$21)))))),(((SUMPRODUCT(($H$72:$H$95=$D181)*($G$72:$G$95=$C181)*(Z$72:Z$95)))-(SUMIFS(Z$99:Z$426,$C$99:$C$426,$C181,$D$99:$D$426,$D181,$E$99:$E$426,5)))*SUMPRODUCT(($H$9:$H$12=$E181)*(Z$9:Z$12)))*SUMPRODUCT(($H$24:$H$30=$H181)*(Z$24:Z$30))),VLOOKUP($E181&amp;$H181,$H$33:Z$67,Z$70,0)/SUM(Z$33:Z$60,IF(DAY(EOMONTH($G181,0))&lt;29,0,VLOOKUP(5&amp;TEXT(DATE(YEAR($G181),MONTH($G181),29),"ddd"),$H$33:Z$67,Z$70,0)),IF(DAY(EOMONTH($G181,0))&lt;30,0,VLOOKUP(5&amp;TEXT(DATE(YEAR($G181),MONTH($G181),30),"ddd"),$H$33:Z$67,Z$70,0)),IF(DAY(EOMONTH($G181,0))&lt;31,0,VLOOKUP(5&amp;TEXT(DATE(YEAR($G181),MONTH($G181),31),"ddd"),$H$33:Z$67,Z$70,0)))*SUMPRODUCT(($H$72:$H$95=$D181)*($G$72:$G$95=$C181)*(Z$72:Z$95))),"")</f>
        <v/>
      </c>
      <c r="AA181" s="139" t="str">
        <f>IFERROR(IF($I$69="DOW",IF($E181=5,(((SUMPRODUCT(($H$72:$H$95=$D181)*($G$72:$G$95=$C181)*(AA$72:AA$95))*(SUMPRODUCT(($H$15:$H$21=$H181)*(AA$15:AA$21)))))),(((SUMPRODUCT(($H$72:$H$95=$D181)*($G$72:$G$95=$C181)*(AA$72:AA$95)))-(SUMIFS(AA$99:AA$426,$C$99:$C$426,$C181,$D$99:$D$426,$D181,$E$99:$E$426,5)))*SUMPRODUCT(($H$9:$H$12=$E181)*(AA$9:AA$12)))*SUMPRODUCT(($H$24:$H$30=$H181)*(AA$24:AA$30))),VLOOKUP($E181&amp;$H181,$H$33:AA$67,AA$70,0)/SUM(AA$33:AA$60,IF(DAY(EOMONTH($G181,0))&lt;29,0,VLOOKUP(5&amp;TEXT(DATE(YEAR($G181),MONTH($G181),29),"ddd"),$H$33:AA$67,AA$70,0)),IF(DAY(EOMONTH($G181,0))&lt;30,0,VLOOKUP(5&amp;TEXT(DATE(YEAR($G181),MONTH($G181),30),"ddd"),$H$33:AA$67,AA$70,0)),IF(DAY(EOMONTH($G181,0))&lt;31,0,VLOOKUP(5&amp;TEXT(DATE(YEAR($G181),MONTH($G181),31),"ddd"),$H$33:AA$67,AA$70,0)))*SUMPRODUCT(($H$72:$H$95=$D181)*($G$72:$G$95=$C181)*(AA$72:AA$95))),"")</f>
        <v/>
      </c>
      <c r="AB181" s="139" t="str">
        <f>IFERROR(IF($I$69="DOW",IF($E181=5,(((SUMPRODUCT(($H$72:$H$95=$D181)*($G$72:$G$95=$C181)*(AB$72:AB$95))*(SUMPRODUCT(($H$15:$H$21=$H181)*(AB$15:AB$21)))))),(((SUMPRODUCT(($H$72:$H$95=$D181)*($G$72:$G$95=$C181)*(AB$72:AB$95)))-(SUMIFS(AB$99:AB$426,$C$99:$C$426,$C181,$D$99:$D$426,$D181,$E$99:$E$426,5)))*SUMPRODUCT(($H$9:$H$12=$E181)*(AB$9:AB$12)))*SUMPRODUCT(($H$24:$H$30=$H181)*(AB$24:AB$30))),VLOOKUP($E181&amp;$H181,$H$33:AB$67,AB$70,0)/SUM(AB$33:AB$60,IF(DAY(EOMONTH($G181,0))&lt;29,0,VLOOKUP(5&amp;TEXT(DATE(YEAR($G181),MONTH($G181),29),"ddd"),$H$33:AB$67,AB$70,0)),IF(DAY(EOMONTH($G181,0))&lt;30,0,VLOOKUP(5&amp;TEXT(DATE(YEAR($G181),MONTH($G181),30),"ddd"),$H$33:AB$67,AB$70,0)),IF(DAY(EOMONTH($G181,0))&lt;31,0,VLOOKUP(5&amp;TEXT(DATE(YEAR($G181),MONTH($G181),31),"ddd"),$H$33:AB$67,AB$70,0)))*SUMPRODUCT(($H$72:$H$95=$D181)*($G$72:$G$95=$C181)*(AB$72:AB$95))),"")</f>
        <v/>
      </c>
      <c r="AC181" s="236"/>
      <c r="AE181" s="205"/>
      <c r="AF181" s="139"/>
      <c r="AG181" s="139"/>
      <c r="AH181" s="139"/>
      <c r="AI181" s="139"/>
      <c r="AJ181" s="139"/>
      <c r="AK181" s="139"/>
      <c r="AL181" s="139"/>
      <c r="AM181" s="139"/>
      <c r="AN181" s="139"/>
      <c r="AO181" s="139"/>
      <c r="AP181" s="139"/>
      <c r="AQ181" s="139"/>
      <c r="AR181" s="139"/>
      <c r="AS181" s="139"/>
      <c r="AT181" s="139"/>
      <c r="AU181" s="139"/>
      <c r="AV181" s="139"/>
      <c r="AW181" s="139"/>
      <c r="AX181" s="139"/>
      <c r="AY181" s="236"/>
      <c r="BA181" s="209">
        <f t="shared" si="108"/>
        <v>212.99250997207056</v>
      </c>
      <c r="BB181" s="180">
        <f t="shared" si="109"/>
        <v>264.98268633126833</v>
      </c>
      <c r="BC181" s="180">
        <f t="shared" si="110"/>
        <v>136.71004556537821</v>
      </c>
      <c r="BD181" s="180">
        <f t="shared" si="111"/>
        <v>31.400293763205752</v>
      </c>
      <c r="BE181" s="180">
        <f t="shared" si="112"/>
        <v>463.95355309136784</v>
      </c>
      <c r="BF181" s="180">
        <f t="shared" si="113"/>
        <v>0</v>
      </c>
      <c r="BG181" s="180">
        <f t="shared" si="114"/>
        <v>0</v>
      </c>
      <c r="BH181" s="180">
        <f t="shared" si="115"/>
        <v>3227.2525490692742</v>
      </c>
      <c r="BI181" s="180">
        <f t="shared" si="116"/>
        <v>2454.493494250733</v>
      </c>
      <c r="BJ181" s="180">
        <f t="shared" si="117"/>
        <v>0</v>
      </c>
      <c r="BK181" s="180">
        <f t="shared" si="118"/>
        <v>74.110690103094086</v>
      </c>
      <c r="BL181" s="180">
        <f t="shared" si="119"/>
        <v>141.94936852770053</v>
      </c>
      <c r="BM181" s="180">
        <f t="shared" si="120"/>
        <v>24.756733093898582</v>
      </c>
      <c r="BN181" s="180">
        <f t="shared" si="121"/>
        <v>65.329351686815485</v>
      </c>
      <c r="BO181" s="180">
        <f t="shared" si="122"/>
        <v>543.52966040074864</v>
      </c>
      <c r="BP181" s="180">
        <f t="shared" si="123"/>
        <v>134.47750780668511</v>
      </c>
      <c r="BQ181" s="180">
        <f t="shared" si="124"/>
        <v>0</v>
      </c>
      <c r="BR181" s="180">
        <f t="shared" si="125"/>
        <v>0</v>
      </c>
      <c r="BS181" s="180">
        <f t="shared" si="126"/>
        <v>0</v>
      </c>
      <c r="BT181" s="180">
        <f t="shared" si="127"/>
        <v>0</v>
      </c>
      <c r="BV181" s="214">
        <f t="shared" si="150"/>
        <v>42726</v>
      </c>
      <c r="BW181" s="175" t="str">
        <f t="shared" si="151"/>
        <v>Dec</v>
      </c>
      <c r="BX181" s="175">
        <f t="shared" si="152"/>
        <v>2016</v>
      </c>
      <c r="BY181" s="176">
        <f t="shared" si="128"/>
        <v>212.99250997207056</v>
      </c>
      <c r="BZ181" s="176">
        <f t="shared" si="129"/>
        <v>264.98268633126827</v>
      </c>
      <c r="CA181" s="176">
        <f t="shared" si="130"/>
        <v>136.71004556537815</v>
      </c>
      <c r="CB181" s="176">
        <f t="shared" si="131"/>
        <v>31.400293763205749</v>
      </c>
      <c r="CC181" s="176">
        <f t="shared" si="132"/>
        <v>463.95355309136801</v>
      </c>
      <c r="CD181" s="176">
        <f t="shared" si="133"/>
        <v>0</v>
      </c>
      <c r="CE181" s="176">
        <f t="shared" si="134"/>
        <v>0</v>
      </c>
      <c r="CF181" s="176">
        <f t="shared" si="135"/>
        <v>3227.2525490692742</v>
      </c>
      <c r="CG181" s="176">
        <f t="shared" si="136"/>
        <v>2454.493494250733</v>
      </c>
      <c r="CH181" s="176">
        <f t="shared" si="137"/>
        <v>0</v>
      </c>
      <c r="CI181" s="176">
        <f t="shared" si="138"/>
        <v>74.1106901030941</v>
      </c>
      <c r="CJ181" s="176">
        <f t="shared" si="139"/>
        <v>141.94936852770053</v>
      </c>
      <c r="CK181" s="176">
        <f t="shared" si="140"/>
        <v>24.756733093898585</v>
      </c>
      <c r="CL181" s="176">
        <f t="shared" si="141"/>
        <v>65.329351686815485</v>
      </c>
      <c r="CM181" s="176">
        <f t="shared" si="142"/>
        <v>543.52966040074864</v>
      </c>
      <c r="CN181" s="176">
        <f t="shared" si="143"/>
        <v>134.47750780668514</v>
      </c>
      <c r="CO181" s="176">
        <f t="shared" si="144"/>
        <v>0</v>
      </c>
      <c r="CP181" s="176">
        <f t="shared" si="145"/>
        <v>0</v>
      </c>
      <c r="CQ181" s="176">
        <f t="shared" si="146"/>
        <v>0</v>
      </c>
      <c r="CR181" s="215">
        <f t="shared" si="147"/>
        <v>0</v>
      </c>
    </row>
    <row r="182" spans="2:96" outlineLevel="1" x14ac:dyDescent="0.25">
      <c r="B182" s="197">
        <f t="shared" si="148"/>
        <v>42727</v>
      </c>
      <c r="C182" s="108">
        <f t="shared" si="104"/>
        <v>2016</v>
      </c>
      <c r="D182" s="109" t="str">
        <f t="shared" si="105"/>
        <v>Dec</v>
      </c>
      <c r="E182" s="109">
        <f t="shared" si="106"/>
        <v>4</v>
      </c>
      <c r="F182" s="109">
        <f t="shared" si="149"/>
        <v>52</v>
      </c>
      <c r="G182" s="110">
        <f t="shared" si="153"/>
        <v>42727</v>
      </c>
      <c r="H182" s="109" t="str">
        <f t="shared" si="107"/>
        <v>Fri</v>
      </c>
      <c r="I182" s="139">
        <f>IFERROR(IF($I$69="DOW",IF($E182=5,(((SUMPRODUCT(($H$72:$H$95=$D182)*($G$72:$G$95=$C182)*(I$72:I$95))*(SUMPRODUCT(($H$15:$H$21=$H182)*(I$15:I$21)))))),(((SUMPRODUCT(($H$72:$H$95=$D182)*($G$72:$G$95=$C182)*(I$72:I$95)))-(SUMIFS(I$99:I$426,$C$99:$C$426,$C182,$D$99:$D$426,$D182,$E$99:$E$426,5)))*SUMPRODUCT(($H$9:$H$12=$E182)*(I$9:I$12)))*SUMPRODUCT(($H$24:$H$30=$H182)*(I$24:I$30))),VLOOKUP($E182&amp;$H182,$H$33:I$67,I$70,0)/SUM(I$33:I$60,IF(DAY(EOMONTH($G182,0))&lt;29,0,VLOOKUP(5&amp;TEXT(DATE(YEAR($G182),MONTH($G182),29),"ddd"),$H$33:I$67,I$70,0)),IF(DAY(EOMONTH($G182,0))&lt;30,0,VLOOKUP(5&amp;TEXT(DATE(YEAR($G182),MONTH($G182),30),"ddd"),$H$33:I$67,I$70,0)),IF(DAY(EOMONTH($G182,0))&lt;31,0,VLOOKUP(5&amp;TEXT(DATE(YEAR($G182),MONTH($G182),31),"ddd"),$H$33:I$67,I$70,0)))*SUMPRODUCT(($H$72:$H$95=$D182)*($G$72:$G$95=$C182)*(I$72:I$95))),"")</f>
        <v>179.79119290633787</v>
      </c>
      <c r="J182" s="139">
        <f>IFERROR(IF($I$69="DOW",IF($E182=5,(((SUMPRODUCT(($H$72:$H$95=$D182)*($G$72:$G$95=$C182)*(J$72:J$95))*(SUMPRODUCT(($H$15:$H$21=$H182)*(J$15:J$21)))))),(((SUMPRODUCT(($H$72:$H$95=$D182)*($G$72:$G$95=$C182)*(J$72:J$95)))-(SUMIFS(J$99:J$426,$C$99:$C$426,$C182,$D$99:$D$426,$D182,$E$99:$E$426,5)))*SUMPRODUCT(($H$9:$H$12=$E182)*(J$9:J$12)))*SUMPRODUCT(($H$24:$H$30=$H182)*(J$24:J$30))),VLOOKUP($E182&amp;$H182,$H$33:J$67,J$70,0)/SUM(J$33:J$60,IF(DAY(EOMONTH($G182,0))&lt;29,0,VLOOKUP(5&amp;TEXT(DATE(YEAR($G182),MONTH($G182),29),"ddd"),$H$33:J$67,J$70,0)),IF(DAY(EOMONTH($G182,0))&lt;30,0,VLOOKUP(5&amp;TEXT(DATE(YEAR($G182),MONTH($G182),30),"ddd"),$H$33:J$67,J$70,0)),IF(DAY(EOMONTH($G182,0))&lt;31,0,VLOOKUP(5&amp;TEXT(DATE(YEAR($G182),MONTH($G182),31),"ddd"),$H$33:J$67,J$70,0)))*SUMPRODUCT(($H$72:$H$95=$D182)*($G$72:$G$95=$C182)*(J$72:J$95))),"")</f>
        <v>291.07191029115671</v>
      </c>
      <c r="K182" s="139">
        <f>IFERROR(IF($I$69="DOW",IF($E182=5,(((SUMPRODUCT(($H$72:$H$95=$D182)*($G$72:$G$95=$C182)*(K$72:K$95))*(SUMPRODUCT(($H$15:$H$21=$H182)*(K$15:K$21)))))),(((SUMPRODUCT(($H$72:$H$95=$D182)*($G$72:$G$95=$C182)*(K$72:K$95)))-(SUMIFS(K$99:K$426,$C$99:$C$426,$C182,$D$99:$D$426,$D182,$E$99:$E$426,5)))*SUMPRODUCT(($H$9:$H$12=$E182)*(K$9:K$12)))*SUMPRODUCT(($H$24:$H$30=$H182)*(K$24:K$30))),VLOOKUP($E182&amp;$H182,$H$33:K$67,K$70,0)/SUM(K$33:K$60,IF(DAY(EOMONTH($G182,0))&lt;29,0,VLOOKUP(5&amp;TEXT(DATE(YEAR($G182),MONTH($G182),29),"ddd"),$H$33:K$67,K$70,0)),IF(DAY(EOMONTH($G182,0))&lt;30,0,VLOOKUP(5&amp;TEXT(DATE(YEAR($G182),MONTH($G182),30),"ddd"),$H$33:K$67,K$70,0)),IF(DAY(EOMONTH($G182,0))&lt;31,0,VLOOKUP(5&amp;TEXT(DATE(YEAR($G182),MONTH($G182),31),"ddd"),$H$33:K$67,K$70,0)))*SUMPRODUCT(($H$72:$H$95=$D182)*($G$72:$G$95=$C182)*(K$72:K$95))),"")</f>
        <v>148.51209826477759</v>
      </c>
      <c r="L182" s="139">
        <f>IFERROR(IF($I$69="DOW",IF($E182=5,(((SUMPRODUCT(($H$72:$H$95=$D182)*($G$72:$G$95=$C182)*(L$72:L$95))*(SUMPRODUCT(($H$15:$H$21=$H182)*(L$15:L$21)))))),(((SUMPRODUCT(($H$72:$H$95=$D182)*($G$72:$G$95=$C182)*(L$72:L$95)))-(SUMIFS(L$99:L$426,$C$99:$C$426,$C182,$D$99:$D$426,$D182,$E$99:$E$426,5)))*SUMPRODUCT(($H$9:$H$12=$E182)*(L$9:L$12)))*SUMPRODUCT(($H$24:$H$30=$H182)*(L$24:L$30))),VLOOKUP($E182&amp;$H182,$H$33:L$67,L$70,0)/SUM(L$33:L$60,IF(DAY(EOMONTH($G182,0))&lt;29,0,VLOOKUP(5&amp;TEXT(DATE(YEAR($G182),MONTH($G182),29),"ddd"),$H$33:L$67,L$70,0)),IF(DAY(EOMONTH($G182,0))&lt;30,0,VLOOKUP(5&amp;TEXT(DATE(YEAR($G182),MONTH($G182),30),"ddd"),$H$33:L$67,L$70,0)),IF(DAY(EOMONTH($G182,0))&lt;31,0,VLOOKUP(5&amp;TEXT(DATE(YEAR($G182),MONTH($G182),31),"ddd"),$H$33:L$67,L$70,0)))*SUMPRODUCT(($H$72:$H$95=$D182)*($G$72:$G$95=$C182)*(L$72:L$95))),"")</f>
        <v>21.869103523433548</v>
      </c>
      <c r="M182" s="139">
        <f>IFERROR(IF($I$69="DOW",IF($E182=5,(((SUMPRODUCT(($H$72:$H$95=$D182)*($G$72:$G$95=$C182)*(M$72:M$95))*(SUMPRODUCT(($H$15:$H$21=$H182)*(M$15:M$21)))))),(((SUMPRODUCT(($H$72:$H$95=$D182)*($G$72:$G$95=$C182)*(M$72:M$95)))-(SUMIFS(M$99:M$426,$C$99:$C$426,$C182,$D$99:$D$426,$D182,$E$99:$E$426,5)))*SUMPRODUCT(($H$9:$H$12=$E182)*(M$9:M$12)))*SUMPRODUCT(($H$24:$H$30=$H182)*(M$24:M$30))),VLOOKUP($E182&amp;$H182,$H$33:M$67,M$70,0)/SUM(M$33:M$60,IF(DAY(EOMONTH($G182,0))&lt;29,0,VLOOKUP(5&amp;TEXT(DATE(YEAR($G182),MONTH($G182),29),"ddd"),$H$33:M$67,M$70,0)),IF(DAY(EOMONTH($G182,0))&lt;30,0,VLOOKUP(5&amp;TEXT(DATE(YEAR($G182),MONTH($G182),30),"ddd"),$H$33:M$67,M$70,0)),IF(DAY(EOMONTH($G182,0))&lt;31,0,VLOOKUP(5&amp;TEXT(DATE(YEAR($G182),MONTH($G182),31),"ddd"),$H$33:M$67,M$70,0)))*SUMPRODUCT(($H$72:$H$95=$D182)*($G$72:$G$95=$C182)*(M$72:M$95))),"")</f>
        <v>418.13556534273687</v>
      </c>
      <c r="N182" s="139">
        <f>IFERROR(IF($I$69="DOW",IF($E182=5,(((SUMPRODUCT(($H$72:$H$95=$D182)*($G$72:$G$95=$C182)*(N$72:N$95))*(SUMPRODUCT(($H$15:$H$21=$H182)*(N$15:N$21)))))),(((SUMPRODUCT(($H$72:$H$95=$D182)*($G$72:$G$95=$C182)*(N$72:N$95)))-(SUMIFS(N$99:N$426,$C$99:$C$426,$C182,$D$99:$D$426,$D182,$E$99:$E$426,5)))*SUMPRODUCT(($H$9:$H$12=$E182)*(N$9:N$12)))*SUMPRODUCT(($H$24:$H$30=$H182)*(N$24:N$30))),VLOOKUP($E182&amp;$H182,$H$33:N$67,N$70,0)/SUM(N$33:N$60,IF(DAY(EOMONTH($G182,0))&lt;29,0,VLOOKUP(5&amp;TEXT(DATE(YEAR($G182),MONTH($G182),29),"ddd"),$H$33:N$67,N$70,0)),IF(DAY(EOMONTH($G182,0))&lt;30,0,VLOOKUP(5&amp;TEXT(DATE(YEAR($G182),MONTH($G182),30),"ddd"),$H$33:N$67,N$70,0)),IF(DAY(EOMONTH($G182,0))&lt;31,0,VLOOKUP(5&amp;TEXT(DATE(YEAR($G182),MONTH($G182),31),"ddd"),$H$33:N$67,N$70,0)))*SUMPRODUCT(($H$72:$H$95=$D182)*($G$72:$G$95=$C182)*(N$72:N$95))),"")</f>
        <v>0</v>
      </c>
      <c r="O182" s="139">
        <f>IFERROR(IF($I$69="DOW",IF($E182=5,(((SUMPRODUCT(($H$72:$H$95=$D182)*($G$72:$G$95=$C182)*(O$72:O$95))*(SUMPRODUCT(($H$15:$H$21=$H182)*(O$15:O$21)))))),(((SUMPRODUCT(($H$72:$H$95=$D182)*($G$72:$G$95=$C182)*(O$72:O$95)))-(SUMIFS(O$99:O$426,$C$99:$C$426,$C182,$D$99:$D$426,$D182,$E$99:$E$426,5)))*SUMPRODUCT(($H$9:$H$12=$E182)*(O$9:O$12)))*SUMPRODUCT(($H$24:$H$30=$H182)*(O$24:O$30))),VLOOKUP($E182&amp;$H182,$H$33:O$67,O$70,0)/SUM(O$33:O$60,IF(DAY(EOMONTH($G182,0))&lt;29,0,VLOOKUP(5&amp;TEXT(DATE(YEAR($G182),MONTH($G182),29),"ddd"),$H$33:O$67,O$70,0)),IF(DAY(EOMONTH($G182,0))&lt;30,0,VLOOKUP(5&amp;TEXT(DATE(YEAR($G182),MONTH($G182),30),"ddd"),$H$33:O$67,O$70,0)),IF(DAY(EOMONTH($G182,0))&lt;31,0,VLOOKUP(5&amp;TEXT(DATE(YEAR($G182),MONTH($G182),31),"ddd"),$H$33:O$67,O$70,0)))*SUMPRODUCT(($H$72:$H$95=$D182)*($G$72:$G$95=$C182)*(O$72:O$95))),"")</f>
        <v>0</v>
      </c>
      <c r="P182" s="139">
        <f>IFERROR(IF($I$69="DOW",IF($E182=5,(((SUMPRODUCT(($H$72:$H$95=$D182)*($G$72:$G$95=$C182)*(P$72:P$95))*(SUMPRODUCT(($H$15:$H$21=$H182)*(P$15:P$21)))))),(((SUMPRODUCT(($H$72:$H$95=$D182)*($G$72:$G$95=$C182)*(P$72:P$95)))-(SUMIFS(P$99:P$426,$C$99:$C$426,$C182,$D$99:$D$426,$D182,$E$99:$E$426,5)))*SUMPRODUCT(($H$9:$H$12=$E182)*(P$9:P$12)))*SUMPRODUCT(($H$24:$H$30=$H182)*(P$24:P$30))),VLOOKUP($E182&amp;$H182,$H$33:P$67,P$70,0)/SUM(P$33:P$60,IF(DAY(EOMONTH($G182,0))&lt;29,0,VLOOKUP(5&amp;TEXT(DATE(YEAR($G182),MONTH($G182),29),"ddd"),$H$33:P$67,P$70,0)),IF(DAY(EOMONTH($G182,0))&lt;30,0,VLOOKUP(5&amp;TEXT(DATE(YEAR($G182),MONTH($G182),30),"ddd"),$H$33:P$67,P$70,0)),IF(DAY(EOMONTH($G182,0))&lt;31,0,VLOOKUP(5&amp;TEXT(DATE(YEAR($G182),MONTH($G182),31),"ddd"),$H$33:P$67,P$70,0)))*SUMPRODUCT(($H$72:$H$95=$D182)*($G$72:$G$95=$C182)*(P$72:P$95))),"")</f>
        <v>3067.5976586627608</v>
      </c>
      <c r="Q182" s="139">
        <f>IFERROR(IF($I$69="DOW",IF($E182=5,(((SUMPRODUCT(($H$72:$H$95=$D182)*($G$72:$G$95=$C182)*(Q$72:Q$95))*(SUMPRODUCT(($H$15:$H$21=$H182)*(Q$15:Q$21)))))),(((SUMPRODUCT(($H$72:$H$95=$D182)*($G$72:$G$95=$C182)*(Q$72:Q$95)))-(SUMIFS(Q$99:Q$426,$C$99:$C$426,$C182,$D$99:$D$426,$D182,$E$99:$E$426,5)))*SUMPRODUCT(($H$9:$H$12=$E182)*(Q$9:Q$12)))*SUMPRODUCT(($H$24:$H$30=$H182)*(Q$24:Q$30))),VLOOKUP($E182&amp;$H182,$H$33:Q$67,Q$70,0)/SUM(Q$33:Q$60,IF(DAY(EOMONTH($G182,0))&lt;29,0,VLOOKUP(5&amp;TEXT(DATE(YEAR($G182),MONTH($G182),29),"ddd"),$H$33:Q$67,Q$70,0)),IF(DAY(EOMONTH($G182,0))&lt;30,0,VLOOKUP(5&amp;TEXT(DATE(YEAR($G182),MONTH($G182),30),"ddd"),$H$33:Q$67,Q$70,0)),IF(DAY(EOMONTH($G182,0))&lt;31,0,VLOOKUP(5&amp;TEXT(DATE(YEAR($G182),MONTH($G182),31),"ddd"),$H$33:Q$67,Q$70,0)))*SUMPRODUCT(($H$72:$H$95=$D182)*($G$72:$G$95=$C182)*(Q$72:Q$95))),"")</f>
        <v>2449.6193535411126</v>
      </c>
      <c r="R182" s="139">
        <f>IFERROR(IF($I$69="DOW",IF($E182=5,(((SUMPRODUCT(($H$72:$H$95=$D182)*($G$72:$G$95=$C182)*(R$72:R$95))*(SUMPRODUCT(($H$15:$H$21=$H182)*(R$15:R$21)))))),(((SUMPRODUCT(($H$72:$H$95=$D182)*($G$72:$G$95=$C182)*(R$72:R$95)))-(SUMIFS(R$99:R$426,$C$99:$C$426,$C182,$D$99:$D$426,$D182,$E$99:$E$426,5)))*SUMPRODUCT(($H$9:$H$12=$E182)*(R$9:R$12)))*SUMPRODUCT(($H$24:$H$30=$H182)*(R$24:R$30))),VLOOKUP($E182&amp;$H182,$H$33:R$67,R$70,0)/SUM(R$33:R$60,IF(DAY(EOMONTH($G182,0))&lt;29,0,VLOOKUP(5&amp;TEXT(DATE(YEAR($G182),MONTH($G182),29),"ddd"),$H$33:R$67,R$70,0)),IF(DAY(EOMONTH($G182,0))&lt;30,0,VLOOKUP(5&amp;TEXT(DATE(YEAR($G182),MONTH($G182),30),"ddd"),$H$33:R$67,R$70,0)),IF(DAY(EOMONTH($G182,0))&lt;31,0,VLOOKUP(5&amp;TEXT(DATE(YEAR($G182),MONTH($G182),31),"ddd"),$H$33:R$67,R$70,0)))*SUMPRODUCT(($H$72:$H$95=$D182)*($G$72:$G$95=$C182)*(R$72:R$95))),"")</f>
        <v>0</v>
      </c>
      <c r="S182" s="139">
        <f>IFERROR(IF($I$69="DOW",IF($E182=5,(((SUMPRODUCT(($H$72:$H$95=$D182)*($G$72:$G$95=$C182)*(S$72:S$95))*(SUMPRODUCT(($H$15:$H$21=$H182)*(S$15:S$21)))))),(((SUMPRODUCT(($H$72:$H$95=$D182)*($G$72:$G$95=$C182)*(S$72:S$95)))-(SUMIFS(S$99:S$426,$C$99:$C$426,$C182,$D$99:$D$426,$D182,$E$99:$E$426,5)))*SUMPRODUCT(($H$9:$H$12=$E182)*(S$9:S$12)))*SUMPRODUCT(($H$24:$H$30=$H182)*(S$24:S$30))),VLOOKUP($E182&amp;$H182,$H$33:S$67,S$70,0)/SUM(S$33:S$60,IF(DAY(EOMONTH($G182,0))&lt;29,0,VLOOKUP(5&amp;TEXT(DATE(YEAR($G182),MONTH($G182),29),"ddd"),$H$33:S$67,S$70,0)),IF(DAY(EOMONTH($G182,0))&lt;30,0,VLOOKUP(5&amp;TEXT(DATE(YEAR($G182),MONTH($G182),30),"ddd"),$H$33:S$67,S$70,0)),IF(DAY(EOMONTH($G182,0))&lt;31,0,VLOOKUP(5&amp;TEXT(DATE(YEAR($G182),MONTH($G182),31),"ddd"),$H$33:S$67,S$70,0)))*SUMPRODUCT(($H$72:$H$95=$D182)*($G$72:$G$95=$C182)*(S$72:S$95))),"")</f>
        <v>68.423560889006851</v>
      </c>
      <c r="T182" s="139">
        <f>IFERROR(IF($I$69="DOW",IF($E182=5,(((SUMPRODUCT(($H$72:$H$95=$D182)*($G$72:$G$95=$C182)*(T$72:T$95))*(SUMPRODUCT(($H$15:$H$21=$H182)*(T$15:T$21)))))),(((SUMPRODUCT(($H$72:$H$95=$D182)*($G$72:$G$95=$C182)*(T$72:T$95)))-(SUMIFS(T$99:T$426,$C$99:$C$426,$C182,$D$99:$D$426,$D182,$E$99:$E$426,5)))*SUMPRODUCT(($H$9:$H$12=$E182)*(T$9:T$12)))*SUMPRODUCT(($H$24:$H$30=$H182)*(T$24:T$30))),VLOOKUP($E182&amp;$H182,$H$33:T$67,T$70,0)/SUM(T$33:T$60,IF(DAY(EOMONTH($G182,0))&lt;29,0,VLOOKUP(5&amp;TEXT(DATE(YEAR($G182),MONTH($G182),29),"ddd"),$H$33:T$67,T$70,0)),IF(DAY(EOMONTH($G182,0))&lt;30,0,VLOOKUP(5&amp;TEXT(DATE(YEAR($G182),MONTH($G182),30),"ddd"),$H$33:T$67,T$70,0)),IF(DAY(EOMONTH($G182,0))&lt;31,0,VLOOKUP(5&amp;TEXT(DATE(YEAR($G182),MONTH($G182),31),"ddd"),$H$33:T$67,T$70,0)))*SUMPRODUCT(($H$72:$H$95=$D182)*($G$72:$G$95=$C182)*(T$72:T$95))),"")</f>
        <v>125.2323410818647</v>
      </c>
      <c r="U182" s="139">
        <f>IFERROR(IF($I$69="DOW",IF($E182=5,(((SUMPRODUCT(($H$72:$H$95=$D182)*($G$72:$G$95=$C182)*(U$72:U$95))*(SUMPRODUCT(($H$15:$H$21=$H182)*(U$15:U$21)))))),(((SUMPRODUCT(($H$72:$H$95=$D182)*($G$72:$G$95=$C182)*(U$72:U$95)))-(SUMIFS(U$99:U$426,$C$99:$C$426,$C182,$D$99:$D$426,$D182,$E$99:$E$426,5)))*SUMPRODUCT(($H$9:$H$12=$E182)*(U$9:U$12)))*SUMPRODUCT(($H$24:$H$30=$H182)*(U$24:U$30))),VLOOKUP($E182&amp;$H182,$H$33:U$67,U$70,0)/SUM(U$33:U$60,IF(DAY(EOMONTH($G182,0))&lt;29,0,VLOOKUP(5&amp;TEXT(DATE(YEAR($G182),MONTH($G182),29),"ddd"),$H$33:U$67,U$70,0)),IF(DAY(EOMONTH($G182,0))&lt;30,0,VLOOKUP(5&amp;TEXT(DATE(YEAR($G182),MONTH($G182),30),"ddd"),$H$33:U$67,U$70,0)),IF(DAY(EOMONTH($G182,0))&lt;31,0,VLOOKUP(5&amp;TEXT(DATE(YEAR($G182),MONTH($G182),31),"ddd"),$H$33:U$67,U$70,0)))*SUMPRODUCT(($H$72:$H$95=$D182)*($G$72:$G$95=$C182)*(U$72:U$95))),"")</f>
        <v>17.011851309480736</v>
      </c>
      <c r="V182" s="139">
        <f>IFERROR(IF($I$69="DOW",IF($E182=5,(((SUMPRODUCT(($H$72:$H$95=$D182)*($G$72:$G$95=$C182)*(V$72:V$95))*(SUMPRODUCT(($H$15:$H$21=$H182)*(V$15:V$21)))))),(((SUMPRODUCT(($H$72:$H$95=$D182)*($G$72:$G$95=$C182)*(V$72:V$95)))-(SUMIFS(V$99:V$426,$C$99:$C$426,$C182,$D$99:$D$426,$D182,$E$99:$E$426,5)))*SUMPRODUCT(($H$9:$H$12=$E182)*(V$9:V$12)))*SUMPRODUCT(($H$24:$H$30=$H182)*(V$24:V$30))),VLOOKUP($E182&amp;$H182,$H$33:V$67,V$70,0)/SUM(V$33:V$60,IF(DAY(EOMONTH($G182,0))&lt;29,0,VLOOKUP(5&amp;TEXT(DATE(YEAR($G182),MONTH($G182),29),"ddd"),$H$33:V$67,V$70,0)),IF(DAY(EOMONTH($G182,0))&lt;30,0,VLOOKUP(5&amp;TEXT(DATE(YEAR($G182),MONTH($G182),30),"ddd"),$H$33:V$67,V$70,0)),IF(DAY(EOMONTH($G182,0))&lt;31,0,VLOOKUP(5&amp;TEXT(DATE(YEAR($G182),MONTH($G182),31),"ddd"),$H$33:V$67,V$70,0)))*SUMPRODUCT(($H$72:$H$95=$D182)*($G$72:$G$95=$C182)*(V$72:V$95))),"")</f>
        <v>68.553555912188841</v>
      </c>
      <c r="W182" s="139">
        <f>IFERROR(IF($I$69="DOW",IF($E182=5,(((SUMPRODUCT(($H$72:$H$95=$D182)*($G$72:$G$95=$C182)*(W$72:W$95))*(SUMPRODUCT(($H$15:$H$21=$H182)*(W$15:W$21)))))),(((SUMPRODUCT(($H$72:$H$95=$D182)*($G$72:$G$95=$C182)*(W$72:W$95)))-(SUMIFS(W$99:W$426,$C$99:$C$426,$C182,$D$99:$D$426,$D182,$E$99:$E$426,5)))*SUMPRODUCT(($H$9:$H$12=$E182)*(W$9:W$12)))*SUMPRODUCT(($H$24:$H$30=$H182)*(W$24:W$30))),VLOOKUP($E182&amp;$H182,$H$33:W$67,W$70,0)/SUM(W$33:W$60,IF(DAY(EOMONTH($G182,0))&lt;29,0,VLOOKUP(5&amp;TEXT(DATE(YEAR($G182),MONTH($G182),29),"ddd"),$H$33:W$67,W$70,0)),IF(DAY(EOMONTH($G182,0))&lt;30,0,VLOOKUP(5&amp;TEXT(DATE(YEAR($G182),MONTH($G182),30),"ddd"),$H$33:W$67,W$70,0)),IF(DAY(EOMONTH($G182,0))&lt;31,0,VLOOKUP(5&amp;TEXT(DATE(YEAR($G182),MONTH($G182),31),"ddd"),$H$33:W$67,W$70,0)))*SUMPRODUCT(($H$72:$H$95=$D182)*($G$72:$G$95=$C182)*(W$72:W$95))),"")</f>
        <v>458.88332635530958</v>
      </c>
      <c r="X182" s="139">
        <f>IFERROR(IF($I$69="DOW",IF($E182=5,(((SUMPRODUCT(($H$72:$H$95=$D182)*($G$72:$G$95=$C182)*(X$72:X$95))*(SUMPRODUCT(($H$15:$H$21=$H182)*(X$15:X$21)))))),(((SUMPRODUCT(($H$72:$H$95=$D182)*($G$72:$G$95=$C182)*(X$72:X$95)))-(SUMIFS(X$99:X$426,$C$99:$C$426,$C182,$D$99:$D$426,$D182,$E$99:$E$426,5)))*SUMPRODUCT(($H$9:$H$12=$E182)*(X$9:X$12)))*SUMPRODUCT(($H$24:$H$30=$H182)*(X$24:X$30))),VLOOKUP($E182&amp;$H182,$H$33:X$67,X$70,0)/SUM(X$33:X$60,IF(DAY(EOMONTH($G182,0))&lt;29,0,VLOOKUP(5&amp;TEXT(DATE(YEAR($G182),MONTH($G182),29),"ddd"),$H$33:X$67,X$70,0)),IF(DAY(EOMONTH($G182,0))&lt;30,0,VLOOKUP(5&amp;TEXT(DATE(YEAR($G182),MONTH($G182),30),"ddd"),$H$33:X$67,X$70,0)),IF(DAY(EOMONTH($G182,0))&lt;31,0,VLOOKUP(5&amp;TEXT(DATE(YEAR($G182),MONTH($G182),31),"ddd"),$H$33:X$67,X$70,0)))*SUMPRODUCT(($H$72:$H$95=$D182)*($G$72:$G$95=$C182)*(X$72:X$95))),"")</f>
        <v>112.61780851536848</v>
      </c>
      <c r="Y182" s="139" t="str">
        <f>IFERROR(IF($I$69="DOW",IF($E182=5,(((SUMPRODUCT(($H$72:$H$95=$D182)*($G$72:$G$95=$C182)*(Y$72:Y$95))*(SUMPRODUCT(($H$15:$H$21=$H182)*(Y$15:Y$21)))))),(((SUMPRODUCT(($H$72:$H$95=$D182)*($G$72:$G$95=$C182)*(Y$72:Y$95)))-(SUMIFS(Y$99:Y$426,$C$99:$C$426,$C182,$D$99:$D$426,$D182,$E$99:$E$426,5)))*SUMPRODUCT(($H$9:$H$12=$E182)*(Y$9:Y$12)))*SUMPRODUCT(($H$24:$H$30=$H182)*(Y$24:Y$30))),VLOOKUP($E182&amp;$H182,$H$33:Y$67,Y$70,0)/SUM(Y$33:Y$60,IF(DAY(EOMONTH($G182,0))&lt;29,0,VLOOKUP(5&amp;TEXT(DATE(YEAR($G182),MONTH($G182),29),"ddd"),$H$33:Y$67,Y$70,0)),IF(DAY(EOMONTH($G182,0))&lt;30,0,VLOOKUP(5&amp;TEXT(DATE(YEAR($G182),MONTH($G182),30),"ddd"),$H$33:Y$67,Y$70,0)),IF(DAY(EOMONTH($G182,0))&lt;31,0,VLOOKUP(5&amp;TEXT(DATE(YEAR($G182),MONTH($G182),31),"ddd"),$H$33:Y$67,Y$70,0)))*SUMPRODUCT(($H$72:$H$95=$D182)*($G$72:$G$95=$C182)*(Y$72:Y$95))),"")</f>
        <v/>
      </c>
      <c r="Z182" s="139" t="str">
        <f>IFERROR(IF($I$69="DOW",IF($E182=5,(((SUMPRODUCT(($H$72:$H$95=$D182)*($G$72:$G$95=$C182)*(Z$72:Z$95))*(SUMPRODUCT(($H$15:$H$21=$H182)*(Z$15:Z$21)))))),(((SUMPRODUCT(($H$72:$H$95=$D182)*($G$72:$G$95=$C182)*(Z$72:Z$95)))-(SUMIFS(Z$99:Z$426,$C$99:$C$426,$C182,$D$99:$D$426,$D182,$E$99:$E$426,5)))*SUMPRODUCT(($H$9:$H$12=$E182)*(Z$9:Z$12)))*SUMPRODUCT(($H$24:$H$30=$H182)*(Z$24:Z$30))),VLOOKUP($E182&amp;$H182,$H$33:Z$67,Z$70,0)/SUM(Z$33:Z$60,IF(DAY(EOMONTH($G182,0))&lt;29,0,VLOOKUP(5&amp;TEXT(DATE(YEAR($G182),MONTH($G182),29),"ddd"),$H$33:Z$67,Z$70,0)),IF(DAY(EOMONTH($G182,0))&lt;30,0,VLOOKUP(5&amp;TEXT(DATE(YEAR($G182),MONTH($G182),30),"ddd"),$H$33:Z$67,Z$70,0)),IF(DAY(EOMONTH($G182,0))&lt;31,0,VLOOKUP(5&amp;TEXT(DATE(YEAR($G182),MONTH($G182),31),"ddd"),$H$33:Z$67,Z$70,0)))*SUMPRODUCT(($H$72:$H$95=$D182)*($G$72:$G$95=$C182)*(Z$72:Z$95))),"")</f>
        <v/>
      </c>
      <c r="AA182" s="139" t="str">
        <f>IFERROR(IF($I$69="DOW",IF($E182=5,(((SUMPRODUCT(($H$72:$H$95=$D182)*($G$72:$G$95=$C182)*(AA$72:AA$95))*(SUMPRODUCT(($H$15:$H$21=$H182)*(AA$15:AA$21)))))),(((SUMPRODUCT(($H$72:$H$95=$D182)*($G$72:$G$95=$C182)*(AA$72:AA$95)))-(SUMIFS(AA$99:AA$426,$C$99:$C$426,$C182,$D$99:$D$426,$D182,$E$99:$E$426,5)))*SUMPRODUCT(($H$9:$H$12=$E182)*(AA$9:AA$12)))*SUMPRODUCT(($H$24:$H$30=$H182)*(AA$24:AA$30))),VLOOKUP($E182&amp;$H182,$H$33:AA$67,AA$70,0)/SUM(AA$33:AA$60,IF(DAY(EOMONTH($G182,0))&lt;29,0,VLOOKUP(5&amp;TEXT(DATE(YEAR($G182),MONTH($G182),29),"ddd"),$H$33:AA$67,AA$70,0)),IF(DAY(EOMONTH($G182,0))&lt;30,0,VLOOKUP(5&amp;TEXT(DATE(YEAR($G182),MONTH($G182),30),"ddd"),$H$33:AA$67,AA$70,0)),IF(DAY(EOMONTH($G182,0))&lt;31,0,VLOOKUP(5&amp;TEXT(DATE(YEAR($G182),MONTH($G182),31),"ddd"),$H$33:AA$67,AA$70,0)))*SUMPRODUCT(($H$72:$H$95=$D182)*($G$72:$G$95=$C182)*(AA$72:AA$95))),"")</f>
        <v/>
      </c>
      <c r="AB182" s="139" t="str">
        <f>IFERROR(IF($I$69="DOW",IF($E182=5,(((SUMPRODUCT(($H$72:$H$95=$D182)*($G$72:$G$95=$C182)*(AB$72:AB$95))*(SUMPRODUCT(($H$15:$H$21=$H182)*(AB$15:AB$21)))))),(((SUMPRODUCT(($H$72:$H$95=$D182)*($G$72:$G$95=$C182)*(AB$72:AB$95)))-(SUMIFS(AB$99:AB$426,$C$99:$C$426,$C182,$D$99:$D$426,$D182,$E$99:$E$426,5)))*SUMPRODUCT(($H$9:$H$12=$E182)*(AB$9:AB$12)))*SUMPRODUCT(($H$24:$H$30=$H182)*(AB$24:AB$30))),VLOOKUP($E182&amp;$H182,$H$33:AB$67,AB$70,0)/SUM(AB$33:AB$60,IF(DAY(EOMONTH($G182,0))&lt;29,0,VLOOKUP(5&amp;TEXT(DATE(YEAR($G182),MONTH($G182),29),"ddd"),$H$33:AB$67,AB$70,0)),IF(DAY(EOMONTH($G182,0))&lt;30,0,VLOOKUP(5&amp;TEXT(DATE(YEAR($G182),MONTH($G182),30),"ddd"),$H$33:AB$67,AB$70,0)),IF(DAY(EOMONTH($G182,0))&lt;31,0,VLOOKUP(5&amp;TEXT(DATE(YEAR($G182),MONTH($G182),31),"ddd"),$H$33:AB$67,AB$70,0)))*SUMPRODUCT(($H$72:$H$95=$D182)*($G$72:$G$95=$C182)*(AB$72:AB$95))),"")</f>
        <v/>
      </c>
      <c r="AC182" s="236"/>
      <c r="AE182" s="205"/>
      <c r="AF182" s="139"/>
      <c r="AG182" s="139"/>
      <c r="AH182" s="139"/>
      <c r="AI182" s="139"/>
      <c r="AJ182" s="139"/>
      <c r="AK182" s="139"/>
      <c r="AL182" s="139"/>
      <c r="AM182" s="139"/>
      <c r="AN182" s="139"/>
      <c r="AO182" s="139"/>
      <c r="AP182" s="139"/>
      <c r="AQ182" s="139"/>
      <c r="AR182" s="139"/>
      <c r="AS182" s="139"/>
      <c r="AT182" s="139"/>
      <c r="AU182" s="139"/>
      <c r="AV182" s="139"/>
      <c r="AW182" s="139"/>
      <c r="AX182" s="139"/>
      <c r="AY182" s="236"/>
      <c r="BA182" s="209">
        <f t="shared" si="108"/>
        <v>179.79119290633787</v>
      </c>
      <c r="BB182" s="180">
        <f t="shared" si="109"/>
        <v>291.07191029115671</v>
      </c>
      <c r="BC182" s="180">
        <f t="shared" si="110"/>
        <v>148.51209826477759</v>
      </c>
      <c r="BD182" s="180">
        <f t="shared" si="111"/>
        <v>21.869103523433548</v>
      </c>
      <c r="BE182" s="180">
        <f t="shared" si="112"/>
        <v>418.13556534273687</v>
      </c>
      <c r="BF182" s="180">
        <f t="shared" si="113"/>
        <v>0</v>
      </c>
      <c r="BG182" s="180">
        <f t="shared" si="114"/>
        <v>0</v>
      </c>
      <c r="BH182" s="180">
        <f t="shared" si="115"/>
        <v>3067.5976586627608</v>
      </c>
      <c r="BI182" s="180">
        <f t="shared" si="116"/>
        <v>2449.6193535411126</v>
      </c>
      <c r="BJ182" s="180">
        <f t="shared" si="117"/>
        <v>0</v>
      </c>
      <c r="BK182" s="180">
        <f t="shared" si="118"/>
        <v>68.423560889006851</v>
      </c>
      <c r="BL182" s="180">
        <f t="shared" si="119"/>
        <v>125.2323410818647</v>
      </c>
      <c r="BM182" s="180">
        <f t="shared" si="120"/>
        <v>17.011851309480736</v>
      </c>
      <c r="BN182" s="180">
        <f t="shared" si="121"/>
        <v>68.553555912188841</v>
      </c>
      <c r="BO182" s="180">
        <f t="shared" si="122"/>
        <v>458.88332635530958</v>
      </c>
      <c r="BP182" s="180">
        <f t="shared" si="123"/>
        <v>112.61780851536848</v>
      </c>
      <c r="BQ182" s="180">
        <f t="shared" si="124"/>
        <v>0</v>
      </c>
      <c r="BR182" s="180">
        <f t="shared" si="125"/>
        <v>0</v>
      </c>
      <c r="BS182" s="180">
        <f t="shared" si="126"/>
        <v>0</v>
      </c>
      <c r="BT182" s="180">
        <f t="shared" si="127"/>
        <v>0</v>
      </c>
      <c r="BV182" s="214">
        <f t="shared" si="150"/>
        <v>42727</v>
      </c>
      <c r="BW182" s="175" t="str">
        <f t="shared" si="151"/>
        <v>Dec</v>
      </c>
      <c r="BX182" s="175">
        <f t="shared" si="152"/>
        <v>2016</v>
      </c>
      <c r="BY182" s="176">
        <f t="shared" si="128"/>
        <v>179.79119290633787</v>
      </c>
      <c r="BZ182" s="176">
        <f t="shared" si="129"/>
        <v>291.0719102911566</v>
      </c>
      <c r="CA182" s="176">
        <f t="shared" si="130"/>
        <v>148.51209826477751</v>
      </c>
      <c r="CB182" s="176">
        <f t="shared" si="131"/>
        <v>21.869103523433548</v>
      </c>
      <c r="CC182" s="176">
        <f t="shared" si="132"/>
        <v>418.13556534273698</v>
      </c>
      <c r="CD182" s="176">
        <f t="shared" si="133"/>
        <v>0</v>
      </c>
      <c r="CE182" s="176">
        <f t="shared" si="134"/>
        <v>0</v>
      </c>
      <c r="CF182" s="176">
        <f t="shared" si="135"/>
        <v>3067.5976586627608</v>
      </c>
      <c r="CG182" s="176">
        <f t="shared" si="136"/>
        <v>2449.6193535411126</v>
      </c>
      <c r="CH182" s="176">
        <f t="shared" si="137"/>
        <v>0</v>
      </c>
      <c r="CI182" s="176">
        <f t="shared" si="138"/>
        <v>68.423560889006865</v>
      </c>
      <c r="CJ182" s="176">
        <f t="shared" si="139"/>
        <v>125.23234108186467</v>
      </c>
      <c r="CK182" s="176">
        <f t="shared" si="140"/>
        <v>17.01185130948074</v>
      </c>
      <c r="CL182" s="176">
        <f t="shared" si="141"/>
        <v>68.553555912188841</v>
      </c>
      <c r="CM182" s="176">
        <f t="shared" si="142"/>
        <v>458.88332635530958</v>
      </c>
      <c r="CN182" s="176">
        <f t="shared" si="143"/>
        <v>112.61780851536848</v>
      </c>
      <c r="CO182" s="176">
        <f t="shared" si="144"/>
        <v>0</v>
      </c>
      <c r="CP182" s="176">
        <f t="shared" si="145"/>
        <v>0</v>
      </c>
      <c r="CQ182" s="176">
        <f t="shared" si="146"/>
        <v>0</v>
      </c>
      <c r="CR182" s="215">
        <f t="shared" si="147"/>
        <v>0</v>
      </c>
    </row>
    <row r="183" spans="2:96" outlineLevel="1" x14ac:dyDescent="0.25">
      <c r="B183" s="197">
        <f t="shared" si="148"/>
        <v>42728</v>
      </c>
      <c r="C183" s="108">
        <f t="shared" si="104"/>
        <v>2016</v>
      </c>
      <c r="D183" s="109" t="str">
        <f t="shared" si="105"/>
        <v>Dec</v>
      </c>
      <c r="E183" s="109">
        <f t="shared" si="106"/>
        <v>4</v>
      </c>
      <c r="F183" s="109">
        <f t="shared" si="149"/>
        <v>52</v>
      </c>
      <c r="G183" s="110">
        <f t="shared" si="153"/>
        <v>42728</v>
      </c>
      <c r="H183" s="109" t="str">
        <f t="shared" si="107"/>
        <v>Sat</v>
      </c>
      <c r="I183" s="139">
        <f>IFERROR(IF($I$69="DOW",IF($E183=5,(((SUMPRODUCT(($H$72:$H$95=$D183)*($G$72:$G$95=$C183)*(I$72:I$95))*(SUMPRODUCT(($H$15:$H$21=$H183)*(I$15:I$21)))))),(((SUMPRODUCT(($H$72:$H$95=$D183)*($G$72:$G$95=$C183)*(I$72:I$95)))-(SUMIFS(I$99:I$426,$C$99:$C$426,$C183,$D$99:$D$426,$D183,$E$99:$E$426,5)))*SUMPRODUCT(($H$9:$H$12=$E183)*(I$9:I$12)))*SUMPRODUCT(($H$24:$H$30=$H183)*(I$24:I$30))),VLOOKUP($E183&amp;$H183,$H$33:I$67,I$70,0)/SUM(I$33:I$60,IF(DAY(EOMONTH($G183,0))&lt;29,0,VLOOKUP(5&amp;TEXT(DATE(YEAR($G183),MONTH($G183),29),"ddd"),$H$33:I$67,I$70,0)),IF(DAY(EOMONTH($G183,0))&lt;30,0,VLOOKUP(5&amp;TEXT(DATE(YEAR($G183),MONTH($G183),30),"ddd"),$H$33:I$67,I$70,0)),IF(DAY(EOMONTH($G183,0))&lt;31,0,VLOOKUP(5&amp;TEXT(DATE(YEAR($G183),MONTH($G183),31),"ddd"),$H$33:I$67,I$70,0)))*SUMPRODUCT(($H$72:$H$95=$D183)*($G$72:$G$95=$C183)*(I$72:I$95))),"")</f>
        <v>176.20048383419339</v>
      </c>
      <c r="J183" s="139">
        <f>IFERROR(IF($I$69="DOW",IF($E183=5,(((SUMPRODUCT(($H$72:$H$95=$D183)*($G$72:$G$95=$C183)*(J$72:J$95))*(SUMPRODUCT(($H$15:$H$21=$H183)*(J$15:J$21)))))),(((SUMPRODUCT(($H$72:$H$95=$D183)*($G$72:$G$95=$C183)*(J$72:J$95)))-(SUMIFS(J$99:J$426,$C$99:$C$426,$C183,$D$99:$D$426,$D183,$E$99:$E$426,5)))*SUMPRODUCT(($H$9:$H$12=$E183)*(J$9:J$12)))*SUMPRODUCT(($H$24:$H$30=$H183)*(J$24:J$30))),VLOOKUP($E183&amp;$H183,$H$33:J$67,J$70,0)/SUM(J$33:J$60,IF(DAY(EOMONTH($G183,0))&lt;29,0,VLOOKUP(5&amp;TEXT(DATE(YEAR($G183),MONTH($G183),29),"ddd"),$H$33:J$67,J$70,0)),IF(DAY(EOMONTH($G183,0))&lt;30,0,VLOOKUP(5&amp;TEXT(DATE(YEAR($G183),MONTH($G183),30),"ddd"),$H$33:J$67,J$70,0)),IF(DAY(EOMONTH($G183,0))&lt;31,0,VLOOKUP(5&amp;TEXT(DATE(YEAR($G183),MONTH($G183),31),"ddd"),$H$33:J$67,J$70,0)))*SUMPRODUCT(($H$72:$H$95=$D183)*($G$72:$G$95=$C183)*(J$72:J$95))),"")</f>
        <v>263.9010649523882</v>
      </c>
      <c r="K183" s="139">
        <f>IFERROR(IF($I$69="DOW",IF($E183=5,(((SUMPRODUCT(($H$72:$H$95=$D183)*($G$72:$G$95=$C183)*(K$72:K$95))*(SUMPRODUCT(($H$15:$H$21=$H183)*(K$15:K$21)))))),(((SUMPRODUCT(($H$72:$H$95=$D183)*($G$72:$G$95=$C183)*(K$72:K$95)))-(SUMIFS(K$99:K$426,$C$99:$C$426,$C183,$D$99:$D$426,$D183,$E$99:$E$426,5)))*SUMPRODUCT(($H$9:$H$12=$E183)*(K$9:K$12)))*SUMPRODUCT(($H$24:$H$30=$H183)*(K$24:K$30))),VLOOKUP($E183&amp;$H183,$H$33:K$67,K$70,0)/SUM(K$33:K$60,IF(DAY(EOMONTH($G183,0))&lt;29,0,VLOOKUP(5&amp;TEXT(DATE(YEAR($G183),MONTH($G183),29),"ddd"),$H$33:K$67,K$70,0)),IF(DAY(EOMONTH($G183,0))&lt;30,0,VLOOKUP(5&amp;TEXT(DATE(YEAR($G183),MONTH($G183),30),"ddd"),$H$33:K$67,K$70,0)),IF(DAY(EOMONTH($G183,0))&lt;31,0,VLOOKUP(5&amp;TEXT(DATE(YEAR($G183),MONTH($G183),31),"ddd"),$H$33:K$67,K$70,0)))*SUMPRODUCT(($H$72:$H$95=$D183)*($G$72:$G$95=$C183)*(K$72:K$95))),"")</f>
        <v>155.78733166804892</v>
      </c>
      <c r="L183" s="139">
        <f>IFERROR(IF($I$69="DOW",IF($E183=5,(((SUMPRODUCT(($H$72:$H$95=$D183)*($G$72:$G$95=$C183)*(L$72:L$95))*(SUMPRODUCT(($H$15:$H$21=$H183)*(L$15:L$21)))))),(((SUMPRODUCT(($H$72:$H$95=$D183)*($G$72:$G$95=$C183)*(L$72:L$95)))-(SUMIFS(L$99:L$426,$C$99:$C$426,$C183,$D$99:$D$426,$D183,$E$99:$E$426,5)))*SUMPRODUCT(($H$9:$H$12=$E183)*(L$9:L$12)))*SUMPRODUCT(($H$24:$H$30=$H183)*(L$24:L$30))),VLOOKUP($E183&amp;$H183,$H$33:L$67,L$70,0)/SUM(L$33:L$60,IF(DAY(EOMONTH($G183,0))&lt;29,0,VLOOKUP(5&amp;TEXT(DATE(YEAR($G183),MONTH($G183),29),"ddd"),$H$33:L$67,L$70,0)),IF(DAY(EOMONTH($G183,0))&lt;30,0,VLOOKUP(5&amp;TEXT(DATE(YEAR($G183),MONTH($G183),30),"ddd"),$H$33:L$67,L$70,0)),IF(DAY(EOMONTH($G183,0))&lt;31,0,VLOOKUP(5&amp;TEXT(DATE(YEAR($G183),MONTH($G183),31),"ddd"),$H$33:L$67,L$70,0)))*SUMPRODUCT(($H$72:$H$95=$D183)*($G$72:$G$95=$C183)*(L$72:L$95))),"")</f>
        <v>23.794397391191939</v>
      </c>
      <c r="M183" s="139">
        <f>IFERROR(IF($I$69="DOW",IF($E183=5,(((SUMPRODUCT(($H$72:$H$95=$D183)*($G$72:$G$95=$C183)*(M$72:M$95))*(SUMPRODUCT(($H$15:$H$21=$H183)*(M$15:M$21)))))),(((SUMPRODUCT(($H$72:$H$95=$D183)*($G$72:$G$95=$C183)*(M$72:M$95)))-(SUMIFS(M$99:M$426,$C$99:$C$426,$C183,$D$99:$D$426,$D183,$E$99:$E$426,5)))*SUMPRODUCT(($H$9:$H$12=$E183)*(M$9:M$12)))*SUMPRODUCT(($H$24:$H$30=$H183)*(M$24:M$30))),VLOOKUP($E183&amp;$H183,$H$33:M$67,M$70,0)/SUM(M$33:M$60,IF(DAY(EOMONTH($G183,0))&lt;29,0,VLOOKUP(5&amp;TEXT(DATE(YEAR($G183),MONTH($G183),29),"ddd"),$H$33:M$67,M$70,0)),IF(DAY(EOMONTH($G183,0))&lt;30,0,VLOOKUP(5&amp;TEXT(DATE(YEAR($G183),MONTH($G183),30),"ddd"),$H$33:M$67,M$70,0)),IF(DAY(EOMONTH($G183,0))&lt;31,0,VLOOKUP(5&amp;TEXT(DATE(YEAR($G183),MONTH($G183),31),"ddd"),$H$33:M$67,M$70,0)))*SUMPRODUCT(($H$72:$H$95=$D183)*($G$72:$G$95=$C183)*(M$72:M$95))),"")</f>
        <v>332.30513427560641</v>
      </c>
      <c r="N183" s="139">
        <f>IFERROR(IF($I$69="DOW",IF($E183=5,(((SUMPRODUCT(($H$72:$H$95=$D183)*($G$72:$G$95=$C183)*(N$72:N$95))*(SUMPRODUCT(($H$15:$H$21=$H183)*(N$15:N$21)))))),(((SUMPRODUCT(($H$72:$H$95=$D183)*($G$72:$G$95=$C183)*(N$72:N$95)))-(SUMIFS(N$99:N$426,$C$99:$C$426,$C183,$D$99:$D$426,$D183,$E$99:$E$426,5)))*SUMPRODUCT(($H$9:$H$12=$E183)*(N$9:N$12)))*SUMPRODUCT(($H$24:$H$30=$H183)*(N$24:N$30))),VLOOKUP($E183&amp;$H183,$H$33:N$67,N$70,0)/SUM(N$33:N$60,IF(DAY(EOMONTH($G183,0))&lt;29,0,VLOOKUP(5&amp;TEXT(DATE(YEAR($G183),MONTH($G183),29),"ddd"),$H$33:N$67,N$70,0)),IF(DAY(EOMONTH($G183,0))&lt;30,0,VLOOKUP(5&amp;TEXT(DATE(YEAR($G183),MONTH($G183),30),"ddd"),$H$33:N$67,N$70,0)),IF(DAY(EOMONTH($G183,0))&lt;31,0,VLOOKUP(5&amp;TEXT(DATE(YEAR($G183),MONTH($G183),31),"ddd"),$H$33:N$67,N$70,0)))*SUMPRODUCT(($H$72:$H$95=$D183)*($G$72:$G$95=$C183)*(N$72:N$95))),"")</f>
        <v>0</v>
      </c>
      <c r="O183" s="139">
        <f>IFERROR(IF($I$69="DOW",IF($E183=5,(((SUMPRODUCT(($H$72:$H$95=$D183)*($G$72:$G$95=$C183)*(O$72:O$95))*(SUMPRODUCT(($H$15:$H$21=$H183)*(O$15:O$21)))))),(((SUMPRODUCT(($H$72:$H$95=$D183)*($G$72:$G$95=$C183)*(O$72:O$95)))-(SUMIFS(O$99:O$426,$C$99:$C$426,$C183,$D$99:$D$426,$D183,$E$99:$E$426,5)))*SUMPRODUCT(($H$9:$H$12=$E183)*(O$9:O$12)))*SUMPRODUCT(($H$24:$H$30=$H183)*(O$24:O$30))),VLOOKUP($E183&amp;$H183,$H$33:O$67,O$70,0)/SUM(O$33:O$60,IF(DAY(EOMONTH($G183,0))&lt;29,0,VLOOKUP(5&amp;TEXT(DATE(YEAR($G183),MONTH($G183),29),"ddd"),$H$33:O$67,O$70,0)),IF(DAY(EOMONTH($G183,0))&lt;30,0,VLOOKUP(5&amp;TEXT(DATE(YEAR($G183),MONTH($G183),30),"ddd"),$H$33:O$67,O$70,0)),IF(DAY(EOMONTH($G183,0))&lt;31,0,VLOOKUP(5&amp;TEXT(DATE(YEAR($G183),MONTH($G183),31),"ddd"),$H$33:O$67,O$70,0)))*SUMPRODUCT(($H$72:$H$95=$D183)*($G$72:$G$95=$C183)*(O$72:O$95))),"")</f>
        <v>0</v>
      </c>
      <c r="P183" s="139">
        <f>IFERROR(IF($I$69="DOW",IF($E183=5,(((SUMPRODUCT(($H$72:$H$95=$D183)*($G$72:$G$95=$C183)*(P$72:P$95))*(SUMPRODUCT(($H$15:$H$21=$H183)*(P$15:P$21)))))),(((SUMPRODUCT(($H$72:$H$95=$D183)*($G$72:$G$95=$C183)*(P$72:P$95)))-(SUMIFS(P$99:P$426,$C$99:$C$426,$C183,$D$99:$D$426,$D183,$E$99:$E$426,5)))*SUMPRODUCT(($H$9:$H$12=$E183)*(P$9:P$12)))*SUMPRODUCT(($H$24:$H$30=$H183)*(P$24:P$30))),VLOOKUP($E183&amp;$H183,$H$33:P$67,P$70,0)/SUM(P$33:P$60,IF(DAY(EOMONTH($G183,0))&lt;29,0,VLOOKUP(5&amp;TEXT(DATE(YEAR($G183),MONTH($G183),29),"ddd"),$H$33:P$67,P$70,0)),IF(DAY(EOMONTH($G183,0))&lt;30,0,VLOOKUP(5&amp;TEXT(DATE(YEAR($G183),MONTH($G183),30),"ddd"),$H$33:P$67,P$70,0)),IF(DAY(EOMONTH($G183,0))&lt;31,0,VLOOKUP(5&amp;TEXT(DATE(YEAR($G183),MONTH($G183),31),"ddd"),$H$33:P$67,P$70,0)))*SUMPRODUCT(($H$72:$H$95=$D183)*($G$72:$G$95=$C183)*(P$72:P$95))),"")</f>
        <v>2073.3518572841103</v>
      </c>
      <c r="Q183" s="139">
        <f>IFERROR(IF($I$69="DOW",IF($E183=5,(((SUMPRODUCT(($H$72:$H$95=$D183)*($G$72:$G$95=$C183)*(Q$72:Q$95))*(SUMPRODUCT(($H$15:$H$21=$H183)*(Q$15:Q$21)))))),(((SUMPRODUCT(($H$72:$H$95=$D183)*($G$72:$G$95=$C183)*(Q$72:Q$95)))-(SUMIFS(Q$99:Q$426,$C$99:$C$426,$C183,$D$99:$D$426,$D183,$E$99:$E$426,5)))*SUMPRODUCT(($H$9:$H$12=$E183)*(Q$9:Q$12)))*SUMPRODUCT(($H$24:$H$30=$H183)*(Q$24:Q$30))),VLOOKUP($E183&amp;$H183,$H$33:Q$67,Q$70,0)/SUM(Q$33:Q$60,IF(DAY(EOMONTH($G183,0))&lt;29,0,VLOOKUP(5&amp;TEXT(DATE(YEAR($G183),MONTH($G183),29),"ddd"),$H$33:Q$67,Q$70,0)),IF(DAY(EOMONTH($G183,0))&lt;30,0,VLOOKUP(5&amp;TEXT(DATE(YEAR($G183),MONTH($G183),30),"ddd"),$H$33:Q$67,Q$70,0)),IF(DAY(EOMONTH($G183,0))&lt;31,0,VLOOKUP(5&amp;TEXT(DATE(YEAR($G183),MONTH($G183),31),"ddd"),$H$33:Q$67,Q$70,0)))*SUMPRODUCT(($H$72:$H$95=$D183)*($G$72:$G$95=$C183)*(Q$72:Q$95))),"")</f>
        <v>2100.3268325296735</v>
      </c>
      <c r="R183" s="139">
        <f>IFERROR(IF($I$69="DOW",IF($E183=5,(((SUMPRODUCT(($H$72:$H$95=$D183)*($G$72:$G$95=$C183)*(R$72:R$95))*(SUMPRODUCT(($H$15:$H$21=$H183)*(R$15:R$21)))))),(((SUMPRODUCT(($H$72:$H$95=$D183)*($G$72:$G$95=$C183)*(R$72:R$95)))-(SUMIFS(R$99:R$426,$C$99:$C$426,$C183,$D$99:$D$426,$D183,$E$99:$E$426,5)))*SUMPRODUCT(($H$9:$H$12=$E183)*(R$9:R$12)))*SUMPRODUCT(($H$24:$H$30=$H183)*(R$24:R$30))),VLOOKUP($E183&amp;$H183,$H$33:R$67,R$70,0)/SUM(R$33:R$60,IF(DAY(EOMONTH($G183,0))&lt;29,0,VLOOKUP(5&amp;TEXT(DATE(YEAR($G183),MONTH($G183),29),"ddd"),$H$33:R$67,R$70,0)),IF(DAY(EOMONTH($G183,0))&lt;30,0,VLOOKUP(5&amp;TEXT(DATE(YEAR($G183),MONTH($G183),30),"ddd"),$H$33:R$67,R$70,0)),IF(DAY(EOMONTH($G183,0))&lt;31,0,VLOOKUP(5&amp;TEXT(DATE(YEAR($G183),MONTH($G183),31),"ddd"),$H$33:R$67,R$70,0)))*SUMPRODUCT(($H$72:$H$95=$D183)*($G$72:$G$95=$C183)*(R$72:R$95))),"")</f>
        <v>0</v>
      </c>
      <c r="S183" s="139">
        <f>IFERROR(IF($I$69="DOW",IF($E183=5,(((SUMPRODUCT(($H$72:$H$95=$D183)*($G$72:$G$95=$C183)*(S$72:S$95))*(SUMPRODUCT(($H$15:$H$21=$H183)*(S$15:S$21)))))),(((SUMPRODUCT(($H$72:$H$95=$D183)*($G$72:$G$95=$C183)*(S$72:S$95)))-(SUMIFS(S$99:S$426,$C$99:$C$426,$C183,$D$99:$D$426,$D183,$E$99:$E$426,5)))*SUMPRODUCT(($H$9:$H$12=$E183)*(S$9:S$12)))*SUMPRODUCT(($H$24:$H$30=$H183)*(S$24:S$30))),VLOOKUP($E183&amp;$H183,$H$33:S$67,S$70,0)/SUM(S$33:S$60,IF(DAY(EOMONTH($G183,0))&lt;29,0,VLOOKUP(5&amp;TEXT(DATE(YEAR($G183),MONTH($G183),29),"ddd"),$H$33:S$67,S$70,0)),IF(DAY(EOMONTH($G183,0))&lt;30,0,VLOOKUP(5&amp;TEXT(DATE(YEAR($G183),MONTH($G183),30),"ddd"),$H$33:S$67,S$70,0)),IF(DAY(EOMONTH($G183,0))&lt;31,0,VLOOKUP(5&amp;TEXT(DATE(YEAR($G183),MONTH($G183),31),"ddd"),$H$33:S$67,S$70,0)))*SUMPRODUCT(($H$72:$H$95=$D183)*($G$72:$G$95=$C183)*(S$72:S$95))),"")</f>
        <v>72.624725069470372</v>
      </c>
      <c r="T183" s="139">
        <f>IFERROR(IF($I$69="DOW",IF($E183=5,(((SUMPRODUCT(($H$72:$H$95=$D183)*($G$72:$G$95=$C183)*(T$72:T$95))*(SUMPRODUCT(($H$15:$H$21=$H183)*(T$15:T$21)))))),(((SUMPRODUCT(($H$72:$H$95=$D183)*($G$72:$G$95=$C183)*(T$72:T$95)))-(SUMIFS(T$99:T$426,$C$99:$C$426,$C183,$D$99:$D$426,$D183,$E$99:$E$426,5)))*SUMPRODUCT(($H$9:$H$12=$E183)*(T$9:T$12)))*SUMPRODUCT(($H$24:$H$30=$H183)*(T$24:T$30))),VLOOKUP($E183&amp;$H183,$H$33:T$67,T$70,0)/SUM(T$33:T$60,IF(DAY(EOMONTH($G183,0))&lt;29,0,VLOOKUP(5&amp;TEXT(DATE(YEAR($G183),MONTH($G183),29),"ddd"),$H$33:T$67,T$70,0)),IF(DAY(EOMONTH($G183,0))&lt;30,0,VLOOKUP(5&amp;TEXT(DATE(YEAR($G183),MONTH($G183),30),"ddd"),$H$33:T$67,T$70,0)),IF(DAY(EOMONTH($G183,0))&lt;31,0,VLOOKUP(5&amp;TEXT(DATE(YEAR($G183),MONTH($G183),31),"ddd"),$H$33:T$67,T$70,0)))*SUMPRODUCT(($H$72:$H$95=$D183)*($G$72:$G$95=$C183)*(T$72:T$95))),"")</f>
        <v>94.461926939290166</v>
      </c>
      <c r="U183" s="139">
        <f>IFERROR(IF($I$69="DOW",IF($E183=5,(((SUMPRODUCT(($H$72:$H$95=$D183)*($G$72:$G$95=$C183)*(U$72:U$95))*(SUMPRODUCT(($H$15:$H$21=$H183)*(U$15:U$21)))))),(((SUMPRODUCT(($H$72:$H$95=$D183)*($G$72:$G$95=$C183)*(U$72:U$95)))-(SUMIFS(U$99:U$426,$C$99:$C$426,$C183,$D$99:$D$426,$D183,$E$99:$E$426,5)))*SUMPRODUCT(($H$9:$H$12=$E183)*(U$9:U$12)))*SUMPRODUCT(($H$24:$H$30=$H183)*(U$24:U$30))),VLOOKUP($E183&amp;$H183,$H$33:U$67,U$70,0)/SUM(U$33:U$60,IF(DAY(EOMONTH($G183,0))&lt;29,0,VLOOKUP(5&amp;TEXT(DATE(YEAR($G183),MONTH($G183),29),"ddd"),$H$33:U$67,U$70,0)),IF(DAY(EOMONTH($G183,0))&lt;30,0,VLOOKUP(5&amp;TEXT(DATE(YEAR($G183),MONTH($G183),30),"ddd"),$H$33:U$67,U$70,0)),IF(DAY(EOMONTH($G183,0))&lt;31,0,VLOOKUP(5&amp;TEXT(DATE(YEAR($G183),MONTH($G183),31),"ddd"),$H$33:U$67,U$70,0)))*SUMPRODUCT(($H$72:$H$95=$D183)*($G$72:$G$95=$C183)*(U$72:U$95))),"")</f>
        <v>0</v>
      </c>
      <c r="V183" s="139">
        <f>IFERROR(IF($I$69="DOW",IF($E183=5,(((SUMPRODUCT(($H$72:$H$95=$D183)*($G$72:$G$95=$C183)*(V$72:V$95))*(SUMPRODUCT(($H$15:$H$21=$H183)*(V$15:V$21)))))),(((SUMPRODUCT(($H$72:$H$95=$D183)*($G$72:$G$95=$C183)*(V$72:V$95)))-(SUMIFS(V$99:V$426,$C$99:$C$426,$C183,$D$99:$D$426,$D183,$E$99:$E$426,5)))*SUMPRODUCT(($H$9:$H$12=$E183)*(V$9:V$12)))*SUMPRODUCT(($H$24:$H$30=$H183)*(V$24:V$30))),VLOOKUP($E183&amp;$H183,$H$33:V$67,V$70,0)/SUM(V$33:V$60,IF(DAY(EOMONTH($G183,0))&lt;29,0,VLOOKUP(5&amp;TEXT(DATE(YEAR($G183),MONTH($G183),29),"ddd"),$H$33:V$67,V$70,0)),IF(DAY(EOMONTH($G183,0))&lt;30,0,VLOOKUP(5&amp;TEXT(DATE(YEAR($G183),MONTH($G183),30),"ddd"),$H$33:V$67,V$70,0)),IF(DAY(EOMONTH($G183,0))&lt;31,0,VLOOKUP(5&amp;TEXT(DATE(YEAR($G183),MONTH($G183),31),"ddd"),$H$33:V$67,V$70,0)))*SUMPRODUCT(($H$72:$H$95=$D183)*($G$72:$G$95=$C183)*(V$72:V$95))),"")</f>
        <v>0</v>
      </c>
      <c r="W183" s="139">
        <f>IFERROR(IF($I$69="DOW",IF($E183=5,(((SUMPRODUCT(($H$72:$H$95=$D183)*($G$72:$G$95=$C183)*(W$72:W$95))*(SUMPRODUCT(($H$15:$H$21=$H183)*(W$15:W$21)))))),(((SUMPRODUCT(($H$72:$H$95=$D183)*($G$72:$G$95=$C183)*(W$72:W$95)))-(SUMIFS(W$99:W$426,$C$99:$C$426,$C183,$D$99:$D$426,$D183,$E$99:$E$426,5)))*SUMPRODUCT(($H$9:$H$12=$E183)*(W$9:W$12)))*SUMPRODUCT(($H$24:$H$30=$H183)*(W$24:W$30))),VLOOKUP($E183&amp;$H183,$H$33:W$67,W$70,0)/SUM(W$33:W$60,IF(DAY(EOMONTH($G183,0))&lt;29,0,VLOOKUP(5&amp;TEXT(DATE(YEAR($G183),MONTH($G183),29),"ddd"),$H$33:W$67,W$70,0)),IF(DAY(EOMONTH($G183,0))&lt;30,0,VLOOKUP(5&amp;TEXT(DATE(YEAR($G183),MONTH($G183),30),"ddd"),$H$33:W$67,W$70,0)),IF(DAY(EOMONTH($G183,0))&lt;31,0,VLOOKUP(5&amp;TEXT(DATE(YEAR($G183),MONTH($G183),31),"ddd"),$H$33:W$67,W$70,0)))*SUMPRODUCT(($H$72:$H$95=$D183)*($G$72:$G$95=$C183)*(W$72:W$95))),"")</f>
        <v>118.08938335081304</v>
      </c>
      <c r="X183" s="139">
        <f>IFERROR(IF($I$69="DOW",IF($E183=5,(((SUMPRODUCT(($H$72:$H$95=$D183)*($G$72:$G$95=$C183)*(X$72:X$95))*(SUMPRODUCT(($H$15:$H$21=$H183)*(X$15:X$21)))))),(((SUMPRODUCT(($H$72:$H$95=$D183)*($G$72:$G$95=$C183)*(X$72:X$95)))-(SUMIFS(X$99:X$426,$C$99:$C$426,$C183,$D$99:$D$426,$D183,$E$99:$E$426,5)))*SUMPRODUCT(($H$9:$H$12=$E183)*(X$9:X$12)))*SUMPRODUCT(($H$24:$H$30=$H183)*(X$24:X$30))),VLOOKUP($E183&amp;$H183,$H$33:X$67,X$70,0)/SUM(X$33:X$60,IF(DAY(EOMONTH($G183,0))&lt;29,0,VLOOKUP(5&amp;TEXT(DATE(YEAR($G183),MONTH($G183),29),"ddd"),$H$33:X$67,X$70,0)),IF(DAY(EOMONTH($G183,0))&lt;30,0,VLOOKUP(5&amp;TEXT(DATE(YEAR($G183),MONTH($G183),30),"ddd"),$H$33:X$67,X$70,0)),IF(DAY(EOMONTH($G183,0))&lt;31,0,VLOOKUP(5&amp;TEXT(DATE(YEAR($G183),MONTH($G183),31),"ddd"),$H$33:X$67,X$70,0)))*SUMPRODUCT(($H$72:$H$95=$D183)*($G$72:$G$95=$C183)*(X$72:X$95))),"")</f>
        <v>95.854552420170378</v>
      </c>
      <c r="Y183" s="139" t="str">
        <f>IFERROR(IF($I$69="DOW",IF($E183=5,(((SUMPRODUCT(($H$72:$H$95=$D183)*($G$72:$G$95=$C183)*(Y$72:Y$95))*(SUMPRODUCT(($H$15:$H$21=$H183)*(Y$15:Y$21)))))),(((SUMPRODUCT(($H$72:$H$95=$D183)*($G$72:$G$95=$C183)*(Y$72:Y$95)))-(SUMIFS(Y$99:Y$426,$C$99:$C$426,$C183,$D$99:$D$426,$D183,$E$99:$E$426,5)))*SUMPRODUCT(($H$9:$H$12=$E183)*(Y$9:Y$12)))*SUMPRODUCT(($H$24:$H$30=$H183)*(Y$24:Y$30))),VLOOKUP($E183&amp;$H183,$H$33:Y$67,Y$70,0)/SUM(Y$33:Y$60,IF(DAY(EOMONTH($G183,0))&lt;29,0,VLOOKUP(5&amp;TEXT(DATE(YEAR($G183),MONTH($G183),29),"ddd"),$H$33:Y$67,Y$70,0)),IF(DAY(EOMONTH($G183,0))&lt;30,0,VLOOKUP(5&amp;TEXT(DATE(YEAR($G183),MONTH($G183),30),"ddd"),$H$33:Y$67,Y$70,0)),IF(DAY(EOMONTH($G183,0))&lt;31,0,VLOOKUP(5&amp;TEXT(DATE(YEAR($G183),MONTH($G183),31),"ddd"),$H$33:Y$67,Y$70,0)))*SUMPRODUCT(($H$72:$H$95=$D183)*($G$72:$G$95=$C183)*(Y$72:Y$95))),"")</f>
        <v/>
      </c>
      <c r="Z183" s="139" t="str">
        <f>IFERROR(IF($I$69="DOW",IF($E183=5,(((SUMPRODUCT(($H$72:$H$95=$D183)*($G$72:$G$95=$C183)*(Z$72:Z$95))*(SUMPRODUCT(($H$15:$H$21=$H183)*(Z$15:Z$21)))))),(((SUMPRODUCT(($H$72:$H$95=$D183)*($G$72:$G$95=$C183)*(Z$72:Z$95)))-(SUMIFS(Z$99:Z$426,$C$99:$C$426,$C183,$D$99:$D$426,$D183,$E$99:$E$426,5)))*SUMPRODUCT(($H$9:$H$12=$E183)*(Z$9:Z$12)))*SUMPRODUCT(($H$24:$H$30=$H183)*(Z$24:Z$30))),VLOOKUP($E183&amp;$H183,$H$33:Z$67,Z$70,0)/SUM(Z$33:Z$60,IF(DAY(EOMONTH($G183,0))&lt;29,0,VLOOKUP(5&amp;TEXT(DATE(YEAR($G183),MONTH($G183),29),"ddd"),$H$33:Z$67,Z$70,0)),IF(DAY(EOMONTH($G183,0))&lt;30,0,VLOOKUP(5&amp;TEXT(DATE(YEAR($G183),MONTH($G183),30),"ddd"),$H$33:Z$67,Z$70,0)),IF(DAY(EOMONTH($G183,0))&lt;31,0,VLOOKUP(5&amp;TEXT(DATE(YEAR($G183),MONTH($G183),31),"ddd"),$H$33:Z$67,Z$70,0)))*SUMPRODUCT(($H$72:$H$95=$D183)*($G$72:$G$95=$C183)*(Z$72:Z$95))),"")</f>
        <v/>
      </c>
      <c r="AA183" s="139" t="str">
        <f>IFERROR(IF($I$69="DOW",IF($E183=5,(((SUMPRODUCT(($H$72:$H$95=$D183)*($G$72:$G$95=$C183)*(AA$72:AA$95))*(SUMPRODUCT(($H$15:$H$21=$H183)*(AA$15:AA$21)))))),(((SUMPRODUCT(($H$72:$H$95=$D183)*($G$72:$G$95=$C183)*(AA$72:AA$95)))-(SUMIFS(AA$99:AA$426,$C$99:$C$426,$C183,$D$99:$D$426,$D183,$E$99:$E$426,5)))*SUMPRODUCT(($H$9:$H$12=$E183)*(AA$9:AA$12)))*SUMPRODUCT(($H$24:$H$30=$H183)*(AA$24:AA$30))),VLOOKUP($E183&amp;$H183,$H$33:AA$67,AA$70,0)/SUM(AA$33:AA$60,IF(DAY(EOMONTH($G183,0))&lt;29,0,VLOOKUP(5&amp;TEXT(DATE(YEAR($G183),MONTH($G183),29),"ddd"),$H$33:AA$67,AA$70,0)),IF(DAY(EOMONTH($G183,0))&lt;30,0,VLOOKUP(5&amp;TEXT(DATE(YEAR($G183),MONTH($G183),30),"ddd"),$H$33:AA$67,AA$70,0)),IF(DAY(EOMONTH($G183,0))&lt;31,0,VLOOKUP(5&amp;TEXT(DATE(YEAR($G183),MONTH($G183),31),"ddd"),$H$33:AA$67,AA$70,0)))*SUMPRODUCT(($H$72:$H$95=$D183)*($G$72:$G$95=$C183)*(AA$72:AA$95))),"")</f>
        <v/>
      </c>
      <c r="AB183" s="139" t="str">
        <f>IFERROR(IF($I$69="DOW",IF($E183=5,(((SUMPRODUCT(($H$72:$H$95=$D183)*($G$72:$G$95=$C183)*(AB$72:AB$95))*(SUMPRODUCT(($H$15:$H$21=$H183)*(AB$15:AB$21)))))),(((SUMPRODUCT(($H$72:$H$95=$D183)*($G$72:$G$95=$C183)*(AB$72:AB$95)))-(SUMIFS(AB$99:AB$426,$C$99:$C$426,$C183,$D$99:$D$426,$D183,$E$99:$E$426,5)))*SUMPRODUCT(($H$9:$H$12=$E183)*(AB$9:AB$12)))*SUMPRODUCT(($H$24:$H$30=$H183)*(AB$24:AB$30))),VLOOKUP($E183&amp;$H183,$H$33:AB$67,AB$70,0)/SUM(AB$33:AB$60,IF(DAY(EOMONTH($G183,0))&lt;29,0,VLOOKUP(5&amp;TEXT(DATE(YEAR($G183),MONTH($G183),29),"ddd"),$H$33:AB$67,AB$70,0)),IF(DAY(EOMONTH($G183,0))&lt;30,0,VLOOKUP(5&amp;TEXT(DATE(YEAR($G183),MONTH($G183),30),"ddd"),$H$33:AB$67,AB$70,0)),IF(DAY(EOMONTH($G183,0))&lt;31,0,VLOOKUP(5&amp;TEXT(DATE(YEAR($G183),MONTH($G183),31),"ddd"),$H$33:AB$67,AB$70,0)))*SUMPRODUCT(($H$72:$H$95=$D183)*($G$72:$G$95=$C183)*(AB$72:AB$95))),"")</f>
        <v/>
      </c>
      <c r="AC183" s="236"/>
      <c r="AE183" s="205"/>
      <c r="AF183" s="139"/>
      <c r="AG183" s="139"/>
      <c r="AH183" s="139"/>
      <c r="AI183" s="139"/>
      <c r="AJ183" s="139"/>
      <c r="AK183" s="139"/>
      <c r="AL183" s="139"/>
      <c r="AM183" s="139"/>
      <c r="AN183" s="139"/>
      <c r="AO183" s="139"/>
      <c r="AP183" s="139"/>
      <c r="AQ183" s="139"/>
      <c r="AR183" s="139"/>
      <c r="AS183" s="139"/>
      <c r="AT183" s="139"/>
      <c r="AU183" s="139"/>
      <c r="AV183" s="139"/>
      <c r="AW183" s="139"/>
      <c r="AX183" s="139"/>
      <c r="AY183" s="236"/>
      <c r="BA183" s="209">
        <f t="shared" si="108"/>
        <v>176.20048383419339</v>
      </c>
      <c r="BB183" s="180">
        <f t="shared" si="109"/>
        <v>263.9010649523882</v>
      </c>
      <c r="BC183" s="180">
        <f t="shared" si="110"/>
        <v>155.78733166804892</v>
      </c>
      <c r="BD183" s="180">
        <f t="shared" si="111"/>
        <v>23.794397391191939</v>
      </c>
      <c r="BE183" s="180">
        <f t="shared" si="112"/>
        <v>332.30513427560641</v>
      </c>
      <c r="BF183" s="180">
        <f t="shared" si="113"/>
        <v>0</v>
      </c>
      <c r="BG183" s="180">
        <f t="shared" si="114"/>
        <v>0</v>
      </c>
      <c r="BH183" s="180">
        <f t="shared" si="115"/>
        <v>2073.3518572841103</v>
      </c>
      <c r="BI183" s="180">
        <f t="shared" si="116"/>
        <v>2100.3268325296735</v>
      </c>
      <c r="BJ183" s="180">
        <f t="shared" si="117"/>
        <v>0</v>
      </c>
      <c r="BK183" s="180">
        <f t="shared" si="118"/>
        <v>72.624725069470372</v>
      </c>
      <c r="BL183" s="180">
        <f t="shared" si="119"/>
        <v>94.461926939290166</v>
      </c>
      <c r="BM183" s="180">
        <f t="shared" si="120"/>
        <v>0</v>
      </c>
      <c r="BN183" s="180">
        <f t="shared" si="121"/>
        <v>0</v>
      </c>
      <c r="BO183" s="180">
        <f t="shared" si="122"/>
        <v>118.08938335081304</v>
      </c>
      <c r="BP183" s="180">
        <f t="shared" si="123"/>
        <v>95.854552420170378</v>
      </c>
      <c r="BQ183" s="180">
        <f t="shared" si="124"/>
        <v>0</v>
      </c>
      <c r="BR183" s="180">
        <f t="shared" si="125"/>
        <v>0</v>
      </c>
      <c r="BS183" s="180">
        <f t="shared" si="126"/>
        <v>0</v>
      </c>
      <c r="BT183" s="180">
        <f t="shared" si="127"/>
        <v>0</v>
      </c>
      <c r="BV183" s="214">
        <f t="shared" si="150"/>
        <v>42728</v>
      </c>
      <c r="BW183" s="175" t="str">
        <f t="shared" si="151"/>
        <v>Dec</v>
      </c>
      <c r="BX183" s="175">
        <f t="shared" si="152"/>
        <v>2016</v>
      </c>
      <c r="BY183" s="176">
        <f t="shared" si="128"/>
        <v>176.20048383419339</v>
      </c>
      <c r="BZ183" s="176">
        <f t="shared" si="129"/>
        <v>263.90106495238814</v>
      </c>
      <c r="CA183" s="176">
        <f t="shared" si="130"/>
        <v>155.78733166804884</v>
      </c>
      <c r="CB183" s="176">
        <f t="shared" si="131"/>
        <v>23.794397391191936</v>
      </c>
      <c r="CC183" s="176">
        <f t="shared" si="132"/>
        <v>332.30513427560646</v>
      </c>
      <c r="CD183" s="176">
        <f t="shared" si="133"/>
        <v>0</v>
      </c>
      <c r="CE183" s="176">
        <f t="shared" si="134"/>
        <v>0</v>
      </c>
      <c r="CF183" s="176">
        <f t="shared" si="135"/>
        <v>2073.3518572841103</v>
      </c>
      <c r="CG183" s="176">
        <f t="shared" si="136"/>
        <v>2100.3268325296735</v>
      </c>
      <c r="CH183" s="176">
        <f t="shared" si="137"/>
        <v>0</v>
      </c>
      <c r="CI183" s="176">
        <f t="shared" si="138"/>
        <v>72.624725069470387</v>
      </c>
      <c r="CJ183" s="176">
        <f t="shared" si="139"/>
        <v>94.461926939290166</v>
      </c>
      <c r="CK183" s="176">
        <f t="shared" si="140"/>
        <v>0</v>
      </c>
      <c r="CL183" s="176">
        <f t="shared" si="141"/>
        <v>0</v>
      </c>
      <c r="CM183" s="176">
        <f t="shared" si="142"/>
        <v>118.08938335081304</v>
      </c>
      <c r="CN183" s="176">
        <f t="shared" si="143"/>
        <v>95.854552420170393</v>
      </c>
      <c r="CO183" s="176">
        <f t="shared" si="144"/>
        <v>0</v>
      </c>
      <c r="CP183" s="176">
        <f t="shared" si="145"/>
        <v>0</v>
      </c>
      <c r="CQ183" s="176">
        <f t="shared" si="146"/>
        <v>0</v>
      </c>
      <c r="CR183" s="215">
        <f t="shared" si="147"/>
        <v>0</v>
      </c>
    </row>
    <row r="184" spans="2:96" outlineLevel="1" x14ac:dyDescent="0.25">
      <c r="B184" s="197">
        <f t="shared" si="148"/>
        <v>42729</v>
      </c>
      <c r="C184" s="108">
        <f t="shared" si="104"/>
        <v>2016</v>
      </c>
      <c r="D184" s="109" t="str">
        <f t="shared" si="105"/>
        <v>Dec</v>
      </c>
      <c r="E184" s="109">
        <f t="shared" si="106"/>
        <v>4</v>
      </c>
      <c r="F184" s="109">
        <f t="shared" si="149"/>
        <v>53</v>
      </c>
      <c r="G184" s="110">
        <f t="shared" si="153"/>
        <v>42729</v>
      </c>
      <c r="H184" s="109" t="str">
        <f t="shared" si="107"/>
        <v>Sun</v>
      </c>
      <c r="I184" s="139">
        <f>IFERROR(IF($I$69="DOW",IF($E184=5,(((SUMPRODUCT(($H$72:$H$95=$D184)*($G$72:$G$95=$C184)*(I$72:I$95))*(SUMPRODUCT(($H$15:$H$21=$H184)*(I$15:I$21)))))),(((SUMPRODUCT(($H$72:$H$95=$D184)*($G$72:$G$95=$C184)*(I$72:I$95)))-(SUMIFS(I$99:I$426,$C$99:$C$426,$C184,$D$99:$D$426,$D184,$E$99:$E$426,5)))*SUMPRODUCT(($H$9:$H$12=$E184)*(I$9:I$12)))*SUMPRODUCT(($H$24:$H$30=$H184)*(I$24:I$30))),VLOOKUP($E184&amp;$H184,$H$33:I$67,I$70,0)/SUM(I$33:I$60,IF(DAY(EOMONTH($G184,0))&lt;29,0,VLOOKUP(5&amp;TEXT(DATE(YEAR($G184),MONTH($G184),29),"ddd"),$H$33:I$67,I$70,0)),IF(DAY(EOMONTH($G184,0))&lt;30,0,VLOOKUP(5&amp;TEXT(DATE(YEAR($G184),MONTH($G184),30),"ddd"),$H$33:I$67,I$70,0)),IF(DAY(EOMONTH($G184,0))&lt;31,0,VLOOKUP(5&amp;TEXT(DATE(YEAR($G184),MONTH($G184),31),"ddd"),$H$33:I$67,I$70,0)))*SUMPRODUCT(($H$72:$H$95=$D184)*($G$72:$G$95=$C184)*(I$72:I$95))),"")</f>
        <v>173.11065209008046</v>
      </c>
      <c r="J184" s="139">
        <f>IFERROR(IF($I$69="DOW",IF($E184=5,(((SUMPRODUCT(($H$72:$H$95=$D184)*($G$72:$G$95=$C184)*(J$72:J$95))*(SUMPRODUCT(($H$15:$H$21=$H184)*(J$15:J$21)))))),(((SUMPRODUCT(($H$72:$H$95=$D184)*($G$72:$G$95=$C184)*(J$72:J$95)))-(SUMIFS(J$99:J$426,$C$99:$C$426,$C184,$D$99:$D$426,$D184,$E$99:$E$426,5)))*SUMPRODUCT(($H$9:$H$12=$E184)*(J$9:J$12)))*SUMPRODUCT(($H$24:$H$30=$H184)*(J$24:J$30))),VLOOKUP($E184&amp;$H184,$H$33:J$67,J$70,0)/SUM(J$33:J$60,IF(DAY(EOMONTH($G184,0))&lt;29,0,VLOOKUP(5&amp;TEXT(DATE(YEAR($G184),MONTH($G184),29),"ddd"),$H$33:J$67,J$70,0)),IF(DAY(EOMONTH($G184,0))&lt;30,0,VLOOKUP(5&amp;TEXT(DATE(YEAR($G184),MONTH($G184),30),"ddd"),$H$33:J$67,J$70,0)),IF(DAY(EOMONTH($G184,0))&lt;31,0,VLOOKUP(5&amp;TEXT(DATE(YEAR($G184),MONTH($G184),31),"ddd"),$H$33:J$67,J$70,0)))*SUMPRODUCT(($H$72:$H$95=$D184)*($G$72:$G$95=$C184)*(J$72:J$95))),"")</f>
        <v>192.07690205521675</v>
      </c>
      <c r="K184" s="139">
        <f>IFERROR(IF($I$69="DOW",IF($E184=5,(((SUMPRODUCT(($H$72:$H$95=$D184)*($G$72:$G$95=$C184)*(K$72:K$95))*(SUMPRODUCT(($H$15:$H$21=$H184)*(K$15:K$21)))))),(((SUMPRODUCT(($H$72:$H$95=$D184)*($G$72:$G$95=$C184)*(K$72:K$95)))-(SUMIFS(K$99:K$426,$C$99:$C$426,$C184,$D$99:$D$426,$D184,$E$99:$E$426,5)))*SUMPRODUCT(($H$9:$H$12=$E184)*(K$9:K$12)))*SUMPRODUCT(($H$24:$H$30=$H184)*(K$24:K$30))),VLOOKUP($E184&amp;$H184,$H$33:K$67,K$70,0)/SUM(K$33:K$60,IF(DAY(EOMONTH($G184,0))&lt;29,0,VLOOKUP(5&amp;TEXT(DATE(YEAR($G184),MONTH($G184),29),"ddd"),$H$33:K$67,K$70,0)),IF(DAY(EOMONTH($G184,0))&lt;30,0,VLOOKUP(5&amp;TEXT(DATE(YEAR($G184),MONTH($G184),30),"ddd"),$H$33:K$67,K$70,0)),IF(DAY(EOMONTH($G184,0))&lt;31,0,VLOOKUP(5&amp;TEXT(DATE(YEAR($G184),MONTH($G184),31),"ddd"),$H$33:K$67,K$70,0)))*SUMPRODUCT(($H$72:$H$95=$D184)*($G$72:$G$95=$C184)*(K$72:K$95))),"")</f>
        <v>146.33823753051215</v>
      </c>
      <c r="L184" s="139">
        <f>IFERROR(IF($I$69="DOW",IF($E184=5,(((SUMPRODUCT(($H$72:$H$95=$D184)*($G$72:$G$95=$C184)*(L$72:L$95))*(SUMPRODUCT(($H$15:$H$21=$H184)*(L$15:L$21)))))),(((SUMPRODUCT(($H$72:$H$95=$D184)*($G$72:$G$95=$C184)*(L$72:L$95)))-(SUMIFS(L$99:L$426,$C$99:$C$426,$C184,$D$99:$D$426,$D184,$E$99:$E$426,5)))*SUMPRODUCT(($H$9:$H$12=$E184)*(L$9:L$12)))*SUMPRODUCT(($H$24:$H$30=$H184)*(L$24:L$30))),VLOOKUP($E184&amp;$H184,$H$33:L$67,L$70,0)/SUM(L$33:L$60,IF(DAY(EOMONTH($G184,0))&lt;29,0,VLOOKUP(5&amp;TEXT(DATE(YEAR($G184),MONTH($G184),29),"ddd"),$H$33:L$67,L$70,0)),IF(DAY(EOMONTH($G184,0))&lt;30,0,VLOOKUP(5&amp;TEXT(DATE(YEAR($G184),MONTH($G184),30),"ddd"),$H$33:L$67,L$70,0)),IF(DAY(EOMONTH($G184,0))&lt;31,0,VLOOKUP(5&amp;TEXT(DATE(YEAR($G184),MONTH($G184),31),"ddd"),$H$33:L$67,L$70,0)))*SUMPRODUCT(($H$72:$H$95=$D184)*($G$72:$G$95=$C184)*(L$72:L$95))),"")</f>
        <v>26.619228706998612</v>
      </c>
      <c r="M184" s="139">
        <f>IFERROR(IF($I$69="DOW",IF($E184=5,(((SUMPRODUCT(($H$72:$H$95=$D184)*($G$72:$G$95=$C184)*(M$72:M$95))*(SUMPRODUCT(($H$15:$H$21=$H184)*(M$15:M$21)))))),(((SUMPRODUCT(($H$72:$H$95=$D184)*($G$72:$G$95=$C184)*(M$72:M$95)))-(SUMIFS(M$99:M$426,$C$99:$C$426,$C184,$D$99:$D$426,$D184,$E$99:$E$426,5)))*SUMPRODUCT(($H$9:$H$12=$E184)*(M$9:M$12)))*SUMPRODUCT(($H$24:$H$30=$H184)*(M$24:M$30))),VLOOKUP($E184&amp;$H184,$H$33:M$67,M$70,0)/SUM(M$33:M$60,IF(DAY(EOMONTH($G184,0))&lt;29,0,VLOOKUP(5&amp;TEXT(DATE(YEAR($G184),MONTH($G184),29),"ddd"),$H$33:M$67,M$70,0)),IF(DAY(EOMONTH($G184,0))&lt;30,0,VLOOKUP(5&amp;TEXT(DATE(YEAR($G184),MONTH($G184),30),"ddd"),$H$33:M$67,M$70,0)),IF(DAY(EOMONTH($G184,0))&lt;31,0,VLOOKUP(5&amp;TEXT(DATE(YEAR($G184),MONTH($G184),31),"ddd"),$H$33:M$67,M$70,0)))*SUMPRODUCT(($H$72:$H$95=$D184)*($G$72:$G$95=$C184)*(M$72:M$95))),"")</f>
        <v>307.03789650964313</v>
      </c>
      <c r="N184" s="139">
        <f>IFERROR(IF($I$69="DOW",IF($E184=5,(((SUMPRODUCT(($H$72:$H$95=$D184)*($G$72:$G$95=$C184)*(N$72:N$95))*(SUMPRODUCT(($H$15:$H$21=$H184)*(N$15:N$21)))))),(((SUMPRODUCT(($H$72:$H$95=$D184)*($G$72:$G$95=$C184)*(N$72:N$95)))-(SUMIFS(N$99:N$426,$C$99:$C$426,$C184,$D$99:$D$426,$D184,$E$99:$E$426,5)))*SUMPRODUCT(($H$9:$H$12=$E184)*(N$9:N$12)))*SUMPRODUCT(($H$24:$H$30=$H184)*(N$24:N$30))),VLOOKUP($E184&amp;$H184,$H$33:N$67,N$70,0)/SUM(N$33:N$60,IF(DAY(EOMONTH($G184,0))&lt;29,0,VLOOKUP(5&amp;TEXT(DATE(YEAR($G184),MONTH($G184),29),"ddd"),$H$33:N$67,N$70,0)),IF(DAY(EOMONTH($G184,0))&lt;30,0,VLOOKUP(5&amp;TEXT(DATE(YEAR($G184),MONTH($G184),30),"ddd"),$H$33:N$67,N$70,0)),IF(DAY(EOMONTH($G184,0))&lt;31,0,VLOOKUP(5&amp;TEXT(DATE(YEAR($G184),MONTH($G184),31),"ddd"),$H$33:N$67,N$70,0)))*SUMPRODUCT(($H$72:$H$95=$D184)*($G$72:$G$95=$C184)*(N$72:N$95))),"")</f>
        <v>0</v>
      </c>
      <c r="O184" s="139">
        <f>IFERROR(IF($I$69="DOW",IF($E184=5,(((SUMPRODUCT(($H$72:$H$95=$D184)*($G$72:$G$95=$C184)*(O$72:O$95))*(SUMPRODUCT(($H$15:$H$21=$H184)*(O$15:O$21)))))),(((SUMPRODUCT(($H$72:$H$95=$D184)*($G$72:$G$95=$C184)*(O$72:O$95)))-(SUMIFS(O$99:O$426,$C$99:$C$426,$C184,$D$99:$D$426,$D184,$E$99:$E$426,5)))*SUMPRODUCT(($H$9:$H$12=$E184)*(O$9:O$12)))*SUMPRODUCT(($H$24:$H$30=$H184)*(O$24:O$30))),VLOOKUP($E184&amp;$H184,$H$33:O$67,O$70,0)/SUM(O$33:O$60,IF(DAY(EOMONTH($G184,0))&lt;29,0,VLOOKUP(5&amp;TEXT(DATE(YEAR($G184),MONTH($G184),29),"ddd"),$H$33:O$67,O$70,0)),IF(DAY(EOMONTH($G184,0))&lt;30,0,VLOOKUP(5&amp;TEXT(DATE(YEAR($G184),MONTH($G184),30),"ddd"),$H$33:O$67,O$70,0)),IF(DAY(EOMONTH($G184,0))&lt;31,0,VLOOKUP(5&amp;TEXT(DATE(YEAR($G184),MONTH($G184),31),"ddd"),$H$33:O$67,O$70,0)))*SUMPRODUCT(($H$72:$H$95=$D184)*($G$72:$G$95=$C184)*(O$72:O$95))),"")</f>
        <v>0</v>
      </c>
      <c r="P184" s="139">
        <f>IFERROR(IF($I$69="DOW",IF($E184=5,(((SUMPRODUCT(($H$72:$H$95=$D184)*($G$72:$G$95=$C184)*(P$72:P$95))*(SUMPRODUCT(($H$15:$H$21=$H184)*(P$15:P$21)))))),(((SUMPRODUCT(($H$72:$H$95=$D184)*($G$72:$G$95=$C184)*(P$72:P$95)))-(SUMIFS(P$99:P$426,$C$99:$C$426,$C184,$D$99:$D$426,$D184,$E$99:$E$426,5)))*SUMPRODUCT(($H$9:$H$12=$E184)*(P$9:P$12)))*SUMPRODUCT(($H$24:$H$30=$H184)*(P$24:P$30))),VLOOKUP($E184&amp;$H184,$H$33:P$67,P$70,0)/SUM(P$33:P$60,IF(DAY(EOMONTH($G184,0))&lt;29,0,VLOOKUP(5&amp;TEXT(DATE(YEAR($G184),MONTH($G184),29),"ddd"),$H$33:P$67,P$70,0)),IF(DAY(EOMONTH($G184,0))&lt;30,0,VLOOKUP(5&amp;TEXT(DATE(YEAR($G184),MONTH($G184),30),"ddd"),$H$33:P$67,P$70,0)),IF(DAY(EOMONTH($G184,0))&lt;31,0,VLOOKUP(5&amp;TEXT(DATE(YEAR($G184),MONTH($G184),31),"ddd"),$H$33:P$67,P$70,0)))*SUMPRODUCT(($H$72:$H$95=$D184)*($G$72:$G$95=$C184)*(P$72:P$95))),"")</f>
        <v>1782.9943814635174</v>
      </c>
      <c r="Q184" s="139">
        <f>IFERROR(IF($I$69="DOW",IF($E184=5,(((SUMPRODUCT(($H$72:$H$95=$D184)*($G$72:$G$95=$C184)*(Q$72:Q$95))*(SUMPRODUCT(($H$15:$H$21=$H184)*(Q$15:Q$21)))))),(((SUMPRODUCT(($H$72:$H$95=$D184)*($G$72:$G$95=$C184)*(Q$72:Q$95)))-(SUMIFS(Q$99:Q$426,$C$99:$C$426,$C184,$D$99:$D$426,$D184,$E$99:$E$426,5)))*SUMPRODUCT(($H$9:$H$12=$E184)*(Q$9:Q$12)))*SUMPRODUCT(($H$24:$H$30=$H184)*(Q$24:Q$30))),VLOOKUP($E184&amp;$H184,$H$33:Q$67,Q$70,0)/SUM(Q$33:Q$60,IF(DAY(EOMONTH($G184,0))&lt;29,0,VLOOKUP(5&amp;TEXT(DATE(YEAR($G184),MONTH($G184),29),"ddd"),$H$33:Q$67,Q$70,0)),IF(DAY(EOMONTH($G184,0))&lt;30,0,VLOOKUP(5&amp;TEXT(DATE(YEAR($G184),MONTH($G184),30),"ddd"),$H$33:Q$67,Q$70,0)),IF(DAY(EOMONTH($G184,0))&lt;31,0,VLOOKUP(5&amp;TEXT(DATE(YEAR($G184),MONTH($G184),31),"ddd"),$H$33:Q$67,Q$70,0)))*SUMPRODUCT(($H$72:$H$95=$D184)*($G$72:$G$95=$C184)*(Q$72:Q$95))),"")</f>
        <v>1822.6023017827056</v>
      </c>
      <c r="R184" s="139">
        <f>IFERROR(IF($I$69="DOW",IF($E184=5,(((SUMPRODUCT(($H$72:$H$95=$D184)*($G$72:$G$95=$C184)*(R$72:R$95))*(SUMPRODUCT(($H$15:$H$21=$H184)*(R$15:R$21)))))),(((SUMPRODUCT(($H$72:$H$95=$D184)*($G$72:$G$95=$C184)*(R$72:R$95)))-(SUMIFS(R$99:R$426,$C$99:$C$426,$C184,$D$99:$D$426,$D184,$E$99:$E$426,5)))*SUMPRODUCT(($H$9:$H$12=$E184)*(R$9:R$12)))*SUMPRODUCT(($H$24:$H$30=$H184)*(R$24:R$30))),VLOOKUP($E184&amp;$H184,$H$33:R$67,R$70,0)/SUM(R$33:R$60,IF(DAY(EOMONTH($G184,0))&lt;29,0,VLOOKUP(5&amp;TEXT(DATE(YEAR($G184),MONTH($G184),29),"ddd"),$H$33:R$67,R$70,0)),IF(DAY(EOMONTH($G184,0))&lt;30,0,VLOOKUP(5&amp;TEXT(DATE(YEAR($G184),MONTH($G184),30),"ddd"),$H$33:R$67,R$70,0)),IF(DAY(EOMONTH($G184,0))&lt;31,0,VLOOKUP(5&amp;TEXT(DATE(YEAR($G184),MONTH($G184),31),"ddd"),$H$33:R$67,R$70,0)))*SUMPRODUCT(($H$72:$H$95=$D184)*($G$72:$G$95=$C184)*(R$72:R$95))),"")</f>
        <v>0</v>
      </c>
      <c r="S184" s="139">
        <f>IFERROR(IF($I$69="DOW",IF($E184=5,(((SUMPRODUCT(($H$72:$H$95=$D184)*($G$72:$G$95=$C184)*(S$72:S$95))*(SUMPRODUCT(($H$15:$H$21=$H184)*(S$15:S$21)))))),(((SUMPRODUCT(($H$72:$H$95=$D184)*($G$72:$G$95=$C184)*(S$72:S$95)))-(SUMIFS(S$99:S$426,$C$99:$C$426,$C184,$D$99:$D$426,$D184,$E$99:$E$426,5)))*SUMPRODUCT(($H$9:$H$12=$E184)*(S$9:S$12)))*SUMPRODUCT(($H$24:$H$30=$H184)*(S$24:S$30))),VLOOKUP($E184&amp;$H184,$H$33:S$67,S$70,0)/SUM(S$33:S$60,IF(DAY(EOMONTH($G184,0))&lt;29,0,VLOOKUP(5&amp;TEXT(DATE(YEAR($G184),MONTH($G184),29),"ddd"),$H$33:S$67,S$70,0)),IF(DAY(EOMONTH($G184,0))&lt;30,0,VLOOKUP(5&amp;TEXT(DATE(YEAR($G184),MONTH($G184),30),"ddd"),$H$33:S$67,S$70,0)),IF(DAY(EOMONTH($G184,0))&lt;31,0,VLOOKUP(5&amp;TEXT(DATE(YEAR($G184),MONTH($G184),31),"ddd"),$H$33:S$67,S$70,0)))*SUMPRODUCT(($H$72:$H$95=$D184)*($G$72:$G$95=$C184)*(S$72:S$95))),"")</f>
        <v>51.060173468227568</v>
      </c>
      <c r="T184" s="139">
        <f>IFERROR(IF($I$69="DOW",IF($E184=5,(((SUMPRODUCT(($H$72:$H$95=$D184)*($G$72:$G$95=$C184)*(T$72:T$95))*(SUMPRODUCT(($H$15:$H$21=$H184)*(T$15:T$21)))))),(((SUMPRODUCT(($H$72:$H$95=$D184)*($G$72:$G$95=$C184)*(T$72:T$95)))-(SUMIFS(T$99:T$426,$C$99:$C$426,$C184,$D$99:$D$426,$D184,$E$99:$E$426,5)))*SUMPRODUCT(($H$9:$H$12=$E184)*(T$9:T$12)))*SUMPRODUCT(($H$24:$H$30=$H184)*(T$24:T$30))),VLOOKUP($E184&amp;$H184,$H$33:T$67,T$70,0)/SUM(T$33:T$60,IF(DAY(EOMONTH($G184,0))&lt;29,0,VLOOKUP(5&amp;TEXT(DATE(YEAR($G184),MONTH($G184),29),"ddd"),$H$33:T$67,T$70,0)),IF(DAY(EOMONTH($G184,0))&lt;30,0,VLOOKUP(5&amp;TEXT(DATE(YEAR($G184),MONTH($G184),30),"ddd"),$H$33:T$67,T$70,0)),IF(DAY(EOMONTH($G184,0))&lt;31,0,VLOOKUP(5&amp;TEXT(DATE(YEAR($G184),MONTH($G184),31),"ddd"),$H$33:T$67,T$70,0)))*SUMPRODUCT(($H$72:$H$95=$D184)*($G$72:$G$95=$C184)*(T$72:T$95))),"")</f>
        <v>90.828028667530631</v>
      </c>
      <c r="U184" s="139">
        <f>IFERROR(IF($I$69="DOW",IF($E184=5,(((SUMPRODUCT(($H$72:$H$95=$D184)*($G$72:$G$95=$C184)*(U$72:U$95))*(SUMPRODUCT(($H$15:$H$21=$H184)*(U$15:U$21)))))),(((SUMPRODUCT(($H$72:$H$95=$D184)*($G$72:$G$95=$C184)*(U$72:U$95)))-(SUMIFS(U$99:U$426,$C$99:$C$426,$C184,$D$99:$D$426,$D184,$E$99:$E$426,5)))*SUMPRODUCT(($H$9:$H$12=$E184)*(U$9:U$12)))*SUMPRODUCT(($H$24:$H$30=$H184)*(U$24:U$30))),VLOOKUP($E184&amp;$H184,$H$33:U$67,U$70,0)/SUM(U$33:U$60,IF(DAY(EOMONTH($G184,0))&lt;29,0,VLOOKUP(5&amp;TEXT(DATE(YEAR($G184),MONTH($G184),29),"ddd"),$H$33:U$67,U$70,0)),IF(DAY(EOMONTH($G184,0))&lt;30,0,VLOOKUP(5&amp;TEXT(DATE(YEAR($G184),MONTH($G184),30),"ddd"),$H$33:U$67,U$70,0)),IF(DAY(EOMONTH($G184,0))&lt;31,0,VLOOKUP(5&amp;TEXT(DATE(YEAR($G184),MONTH($G184),31),"ddd"),$H$33:U$67,U$70,0)))*SUMPRODUCT(($H$72:$H$95=$D184)*($G$72:$G$95=$C184)*(U$72:U$95))),"")</f>
        <v>0</v>
      </c>
      <c r="V184" s="139">
        <f>IFERROR(IF($I$69="DOW",IF($E184=5,(((SUMPRODUCT(($H$72:$H$95=$D184)*($G$72:$G$95=$C184)*(V$72:V$95))*(SUMPRODUCT(($H$15:$H$21=$H184)*(V$15:V$21)))))),(((SUMPRODUCT(($H$72:$H$95=$D184)*($G$72:$G$95=$C184)*(V$72:V$95)))-(SUMIFS(V$99:V$426,$C$99:$C$426,$C184,$D$99:$D$426,$D184,$E$99:$E$426,5)))*SUMPRODUCT(($H$9:$H$12=$E184)*(V$9:V$12)))*SUMPRODUCT(($H$24:$H$30=$H184)*(V$24:V$30))),VLOOKUP($E184&amp;$H184,$H$33:V$67,V$70,0)/SUM(V$33:V$60,IF(DAY(EOMONTH($G184,0))&lt;29,0,VLOOKUP(5&amp;TEXT(DATE(YEAR($G184),MONTH($G184),29),"ddd"),$H$33:V$67,V$70,0)),IF(DAY(EOMONTH($G184,0))&lt;30,0,VLOOKUP(5&amp;TEXT(DATE(YEAR($G184),MONTH($G184),30),"ddd"),$H$33:V$67,V$70,0)),IF(DAY(EOMONTH($G184,0))&lt;31,0,VLOOKUP(5&amp;TEXT(DATE(YEAR($G184),MONTH($G184),31),"ddd"),$H$33:V$67,V$70,0)))*SUMPRODUCT(($H$72:$H$95=$D184)*($G$72:$G$95=$C184)*(V$72:V$95))),"")</f>
        <v>0</v>
      </c>
      <c r="W184" s="139">
        <f>IFERROR(IF($I$69="DOW",IF($E184=5,(((SUMPRODUCT(($H$72:$H$95=$D184)*($G$72:$G$95=$C184)*(W$72:W$95))*(SUMPRODUCT(($H$15:$H$21=$H184)*(W$15:W$21)))))),(((SUMPRODUCT(($H$72:$H$95=$D184)*($G$72:$G$95=$C184)*(W$72:W$95)))-(SUMIFS(W$99:W$426,$C$99:$C$426,$C184,$D$99:$D$426,$D184,$E$99:$E$426,5)))*SUMPRODUCT(($H$9:$H$12=$E184)*(W$9:W$12)))*SUMPRODUCT(($H$24:$H$30=$H184)*(W$24:W$30))),VLOOKUP($E184&amp;$H184,$H$33:W$67,W$70,0)/SUM(W$33:W$60,IF(DAY(EOMONTH($G184,0))&lt;29,0,VLOOKUP(5&amp;TEXT(DATE(YEAR($G184),MONTH($G184),29),"ddd"),$H$33:W$67,W$70,0)),IF(DAY(EOMONTH($G184,0))&lt;30,0,VLOOKUP(5&amp;TEXT(DATE(YEAR($G184),MONTH($G184),30),"ddd"),$H$33:W$67,W$70,0)),IF(DAY(EOMONTH($G184,0))&lt;31,0,VLOOKUP(5&amp;TEXT(DATE(YEAR($G184),MONTH($G184),31),"ddd"),$H$33:W$67,W$70,0)))*SUMPRODUCT(($H$72:$H$95=$D184)*($G$72:$G$95=$C184)*(W$72:W$95))),"")</f>
        <v>124.48619597977145</v>
      </c>
      <c r="X184" s="139">
        <f>IFERROR(IF($I$69="DOW",IF($E184=5,(((SUMPRODUCT(($H$72:$H$95=$D184)*($G$72:$G$95=$C184)*(X$72:X$95))*(SUMPRODUCT(($H$15:$H$21=$H184)*(X$15:X$21)))))),(((SUMPRODUCT(($H$72:$H$95=$D184)*($G$72:$G$95=$C184)*(X$72:X$95)))-(SUMIFS(X$99:X$426,$C$99:$C$426,$C184,$D$99:$D$426,$D184,$E$99:$E$426,5)))*SUMPRODUCT(($H$9:$H$12=$E184)*(X$9:X$12)))*SUMPRODUCT(($H$24:$H$30=$H184)*(X$24:X$30))),VLOOKUP($E184&amp;$H184,$H$33:X$67,X$70,0)/SUM(X$33:X$60,IF(DAY(EOMONTH($G184,0))&lt;29,0,VLOOKUP(5&amp;TEXT(DATE(YEAR($G184),MONTH($G184),29),"ddd"),$H$33:X$67,X$70,0)),IF(DAY(EOMONTH($G184,0))&lt;30,0,VLOOKUP(5&amp;TEXT(DATE(YEAR($G184),MONTH($G184),30),"ddd"),$H$33:X$67,X$70,0)),IF(DAY(EOMONTH($G184,0))&lt;31,0,VLOOKUP(5&amp;TEXT(DATE(YEAR($G184),MONTH($G184),31),"ddd"),$H$33:X$67,X$70,0)))*SUMPRODUCT(($H$72:$H$95=$D184)*($G$72:$G$95=$C184)*(X$72:X$95))),"")</f>
        <v>66.995854512483149</v>
      </c>
      <c r="Y184" s="139" t="str">
        <f>IFERROR(IF($I$69="DOW",IF($E184=5,(((SUMPRODUCT(($H$72:$H$95=$D184)*($G$72:$G$95=$C184)*(Y$72:Y$95))*(SUMPRODUCT(($H$15:$H$21=$H184)*(Y$15:Y$21)))))),(((SUMPRODUCT(($H$72:$H$95=$D184)*($G$72:$G$95=$C184)*(Y$72:Y$95)))-(SUMIFS(Y$99:Y$426,$C$99:$C$426,$C184,$D$99:$D$426,$D184,$E$99:$E$426,5)))*SUMPRODUCT(($H$9:$H$12=$E184)*(Y$9:Y$12)))*SUMPRODUCT(($H$24:$H$30=$H184)*(Y$24:Y$30))),VLOOKUP($E184&amp;$H184,$H$33:Y$67,Y$70,0)/SUM(Y$33:Y$60,IF(DAY(EOMONTH($G184,0))&lt;29,0,VLOOKUP(5&amp;TEXT(DATE(YEAR($G184),MONTH($G184),29),"ddd"),$H$33:Y$67,Y$70,0)),IF(DAY(EOMONTH($G184,0))&lt;30,0,VLOOKUP(5&amp;TEXT(DATE(YEAR($G184),MONTH($G184),30),"ddd"),$H$33:Y$67,Y$70,0)),IF(DAY(EOMONTH($G184,0))&lt;31,0,VLOOKUP(5&amp;TEXT(DATE(YEAR($G184),MONTH($G184),31),"ddd"),$H$33:Y$67,Y$70,0)))*SUMPRODUCT(($H$72:$H$95=$D184)*($G$72:$G$95=$C184)*(Y$72:Y$95))),"")</f>
        <v/>
      </c>
      <c r="Z184" s="139" t="str">
        <f>IFERROR(IF($I$69="DOW",IF($E184=5,(((SUMPRODUCT(($H$72:$H$95=$D184)*($G$72:$G$95=$C184)*(Z$72:Z$95))*(SUMPRODUCT(($H$15:$H$21=$H184)*(Z$15:Z$21)))))),(((SUMPRODUCT(($H$72:$H$95=$D184)*($G$72:$G$95=$C184)*(Z$72:Z$95)))-(SUMIFS(Z$99:Z$426,$C$99:$C$426,$C184,$D$99:$D$426,$D184,$E$99:$E$426,5)))*SUMPRODUCT(($H$9:$H$12=$E184)*(Z$9:Z$12)))*SUMPRODUCT(($H$24:$H$30=$H184)*(Z$24:Z$30))),VLOOKUP($E184&amp;$H184,$H$33:Z$67,Z$70,0)/SUM(Z$33:Z$60,IF(DAY(EOMONTH($G184,0))&lt;29,0,VLOOKUP(5&amp;TEXT(DATE(YEAR($G184),MONTH($G184),29),"ddd"),$H$33:Z$67,Z$70,0)),IF(DAY(EOMONTH($G184,0))&lt;30,0,VLOOKUP(5&amp;TEXT(DATE(YEAR($G184),MONTH($G184),30),"ddd"),$H$33:Z$67,Z$70,0)),IF(DAY(EOMONTH($G184,0))&lt;31,0,VLOOKUP(5&amp;TEXT(DATE(YEAR($G184),MONTH($G184),31),"ddd"),$H$33:Z$67,Z$70,0)))*SUMPRODUCT(($H$72:$H$95=$D184)*($G$72:$G$95=$C184)*(Z$72:Z$95))),"")</f>
        <v/>
      </c>
      <c r="AA184" s="139" t="str">
        <f>IFERROR(IF($I$69="DOW",IF($E184=5,(((SUMPRODUCT(($H$72:$H$95=$D184)*($G$72:$G$95=$C184)*(AA$72:AA$95))*(SUMPRODUCT(($H$15:$H$21=$H184)*(AA$15:AA$21)))))),(((SUMPRODUCT(($H$72:$H$95=$D184)*($G$72:$G$95=$C184)*(AA$72:AA$95)))-(SUMIFS(AA$99:AA$426,$C$99:$C$426,$C184,$D$99:$D$426,$D184,$E$99:$E$426,5)))*SUMPRODUCT(($H$9:$H$12=$E184)*(AA$9:AA$12)))*SUMPRODUCT(($H$24:$H$30=$H184)*(AA$24:AA$30))),VLOOKUP($E184&amp;$H184,$H$33:AA$67,AA$70,0)/SUM(AA$33:AA$60,IF(DAY(EOMONTH($G184,0))&lt;29,0,VLOOKUP(5&amp;TEXT(DATE(YEAR($G184),MONTH($G184),29),"ddd"),$H$33:AA$67,AA$70,0)),IF(DAY(EOMONTH($G184,0))&lt;30,0,VLOOKUP(5&amp;TEXT(DATE(YEAR($G184),MONTH($G184),30),"ddd"),$H$33:AA$67,AA$70,0)),IF(DAY(EOMONTH($G184,0))&lt;31,0,VLOOKUP(5&amp;TEXT(DATE(YEAR($G184),MONTH($G184),31),"ddd"),$H$33:AA$67,AA$70,0)))*SUMPRODUCT(($H$72:$H$95=$D184)*($G$72:$G$95=$C184)*(AA$72:AA$95))),"")</f>
        <v/>
      </c>
      <c r="AB184" s="139" t="str">
        <f>IFERROR(IF($I$69="DOW",IF($E184=5,(((SUMPRODUCT(($H$72:$H$95=$D184)*($G$72:$G$95=$C184)*(AB$72:AB$95))*(SUMPRODUCT(($H$15:$H$21=$H184)*(AB$15:AB$21)))))),(((SUMPRODUCT(($H$72:$H$95=$D184)*($G$72:$G$95=$C184)*(AB$72:AB$95)))-(SUMIFS(AB$99:AB$426,$C$99:$C$426,$C184,$D$99:$D$426,$D184,$E$99:$E$426,5)))*SUMPRODUCT(($H$9:$H$12=$E184)*(AB$9:AB$12)))*SUMPRODUCT(($H$24:$H$30=$H184)*(AB$24:AB$30))),VLOOKUP($E184&amp;$H184,$H$33:AB$67,AB$70,0)/SUM(AB$33:AB$60,IF(DAY(EOMONTH($G184,0))&lt;29,0,VLOOKUP(5&amp;TEXT(DATE(YEAR($G184),MONTH($G184),29),"ddd"),$H$33:AB$67,AB$70,0)),IF(DAY(EOMONTH($G184,0))&lt;30,0,VLOOKUP(5&amp;TEXT(DATE(YEAR($G184),MONTH($G184),30),"ddd"),$H$33:AB$67,AB$70,0)),IF(DAY(EOMONTH($G184,0))&lt;31,0,VLOOKUP(5&amp;TEXT(DATE(YEAR($G184),MONTH($G184),31),"ddd"),$H$33:AB$67,AB$70,0)))*SUMPRODUCT(($H$72:$H$95=$D184)*($G$72:$G$95=$C184)*(AB$72:AB$95))),"")</f>
        <v/>
      </c>
      <c r="AC184" s="236"/>
      <c r="AE184" s="205"/>
      <c r="AF184" s="139"/>
      <c r="AG184" s="139"/>
      <c r="AH184" s="139"/>
      <c r="AI184" s="139"/>
      <c r="AJ184" s="139"/>
      <c r="AK184" s="139"/>
      <c r="AL184" s="139"/>
      <c r="AM184" s="139"/>
      <c r="AN184" s="139"/>
      <c r="AO184" s="139"/>
      <c r="AP184" s="139"/>
      <c r="AQ184" s="139"/>
      <c r="AR184" s="139"/>
      <c r="AS184" s="139"/>
      <c r="AT184" s="139"/>
      <c r="AU184" s="139"/>
      <c r="AV184" s="139"/>
      <c r="AW184" s="139"/>
      <c r="AX184" s="139"/>
      <c r="AY184" s="236"/>
      <c r="BA184" s="209">
        <f t="shared" si="108"/>
        <v>173.11065209008046</v>
      </c>
      <c r="BB184" s="180">
        <f t="shared" si="109"/>
        <v>192.07690205521675</v>
      </c>
      <c r="BC184" s="180">
        <f t="shared" si="110"/>
        <v>146.33823753051215</v>
      </c>
      <c r="BD184" s="180">
        <f t="shared" si="111"/>
        <v>26.619228706998612</v>
      </c>
      <c r="BE184" s="180">
        <f t="shared" si="112"/>
        <v>307.03789650964313</v>
      </c>
      <c r="BF184" s="180">
        <f t="shared" si="113"/>
        <v>0</v>
      </c>
      <c r="BG184" s="180">
        <f t="shared" si="114"/>
        <v>0</v>
      </c>
      <c r="BH184" s="180">
        <f t="shared" si="115"/>
        <v>1782.9943814635174</v>
      </c>
      <c r="BI184" s="180">
        <f t="shared" si="116"/>
        <v>1822.6023017827056</v>
      </c>
      <c r="BJ184" s="180">
        <f t="shared" si="117"/>
        <v>0</v>
      </c>
      <c r="BK184" s="180">
        <f t="shared" si="118"/>
        <v>51.060173468227568</v>
      </c>
      <c r="BL184" s="180">
        <f t="shared" si="119"/>
        <v>90.828028667530631</v>
      </c>
      <c r="BM184" s="180">
        <f t="shared" si="120"/>
        <v>0</v>
      </c>
      <c r="BN184" s="180">
        <f t="shared" si="121"/>
        <v>0</v>
      </c>
      <c r="BO184" s="180">
        <f t="shared" si="122"/>
        <v>124.48619597977145</v>
      </c>
      <c r="BP184" s="180">
        <f t="shared" si="123"/>
        <v>66.995854512483149</v>
      </c>
      <c r="BQ184" s="180">
        <f t="shared" si="124"/>
        <v>0</v>
      </c>
      <c r="BR184" s="180">
        <f t="shared" si="125"/>
        <v>0</v>
      </c>
      <c r="BS184" s="180">
        <f t="shared" si="126"/>
        <v>0</v>
      </c>
      <c r="BT184" s="180">
        <f t="shared" si="127"/>
        <v>0</v>
      </c>
      <c r="BV184" s="214">
        <f t="shared" si="150"/>
        <v>42729</v>
      </c>
      <c r="BW184" s="175" t="str">
        <f t="shared" si="151"/>
        <v>Dec</v>
      </c>
      <c r="BX184" s="175">
        <f t="shared" si="152"/>
        <v>2016</v>
      </c>
      <c r="BY184" s="176">
        <f t="shared" si="128"/>
        <v>173.11065209008046</v>
      </c>
      <c r="BZ184" s="176">
        <f t="shared" si="129"/>
        <v>192.07690205521669</v>
      </c>
      <c r="CA184" s="176">
        <f t="shared" si="130"/>
        <v>146.33823753051209</v>
      </c>
      <c r="CB184" s="176">
        <f t="shared" si="131"/>
        <v>26.619228706998609</v>
      </c>
      <c r="CC184" s="176">
        <f t="shared" si="132"/>
        <v>307.03789650964319</v>
      </c>
      <c r="CD184" s="176">
        <f t="shared" si="133"/>
        <v>0</v>
      </c>
      <c r="CE184" s="176">
        <f t="shared" si="134"/>
        <v>0</v>
      </c>
      <c r="CF184" s="176">
        <f t="shared" si="135"/>
        <v>1782.9943814635174</v>
      </c>
      <c r="CG184" s="176">
        <f t="shared" si="136"/>
        <v>1822.6023017827056</v>
      </c>
      <c r="CH184" s="176">
        <f t="shared" si="137"/>
        <v>0</v>
      </c>
      <c r="CI184" s="176">
        <f t="shared" si="138"/>
        <v>51.060173468227582</v>
      </c>
      <c r="CJ184" s="176">
        <f t="shared" si="139"/>
        <v>90.828028667530617</v>
      </c>
      <c r="CK184" s="176">
        <f t="shared" si="140"/>
        <v>0</v>
      </c>
      <c r="CL184" s="176">
        <f t="shared" si="141"/>
        <v>0</v>
      </c>
      <c r="CM184" s="176">
        <f t="shared" si="142"/>
        <v>124.48619597977145</v>
      </c>
      <c r="CN184" s="176">
        <f t="shared" si="143"/>
        <v>66.995854512483149</v>
      </c>
      <c r="CO184" s="176">
        <f t="shared" si="144"/>
        <v>0</v>
      </c>
      <c r="CP184" s="176">
        <f t="shared" si="145"/>
        <v>0</v>
      </c>
      <c r="CQ184" s="176">
        <f t="shared" si="146"/>
        <v>0</v>
      </c>
      <c r="CR184" s="215">
        <f t="shared" si="147"/>
        <v>0</v>
      </c>
    </row>
    <row r="185" spans="2:96" outlineLevel="1" x14ac:dyDescent="0.25">
      <c r="B185" s="197">
        <f t="shared" si="148"/>
        <v>42730</v>
      </c>
      <c r="C185" s="108">
        <f t="shared" si="104"/>
        <v>2016</v>
      </c>
      <c r="D185" s="109" t="str">
        <f t="shared" si="105"/>
        <v>Dec</v>
      </c>
      <c r="E185" s="109">
        <f t="shared" si="106"/>
        <v>4</v>
      </c>
      <c r="F185" s="109">
        <f t="shared" si="149"/>
        <v>53</v>
      </c>
      <c r="G185" s="110">
        <f t="shared" si="153"/>
        <v>42730</v>
      </c>
      <c r="H185" s="109" t="str">
        <f t="shared" si="107"/>
        <v>Mon</v>
      </c>
      <c r="I185" s="139">
        <f>IFERROR(IF($I$69="DOW",IF($E185=5,(((SUMPRODUCT(($H$72:$H$95=$D185)*($G$72:$G$95=$C185)*(I$72:I$95))*(SUMPRODUCT(($H$15:$H$21=$H185)*(I$15:I$21)))))),(((SUMPRODUCT(($H$72:$H$95=$D185)*($G$72:$G$95=$C185)*(I$72:I$95)))-(SUMIFS(I$99:I$426,$C$99:$C$426,$C185,$D$99:$D$426,$D185,$E$99:$E$426,5)))*SUMPRODUCT(($H$9:$H$12=$E185)*(I$9:I$12)))*SUMPRODUCT(($H$24:$H$30=$H185)*(I$24:I$30))),VLOOKUP($E185&amp;$H185,$H$33:I$67,I$70,0)/SUM(I$33:I$60,IF(DAY(EOMONTH($G185,0))&lt;29,0,VLOOKUP(5&amp;TEXT(DATE(YEAR($G185),MONTH($G185),29),"ddd"),$H$33:I$67,I$70,0)),IF(DAY(EOMONTH($G185,0))&lt;30,0,VLOOKUP(5&amp;TEXT(DATE(YEAR($G185),MONTH($G185),30),"ddd"),$H$33:I$67,I$70,0)),IF(DAY(EOMONTH($G185,0))&lt;31,0,VLOOKUP(5&amp;TEXT(DATE(YEAR($G185),MONTH($G185),31),"ddd"),$H$33:I$67,I$70,0)))*SUMPRODUCT(($H$72:$H$95=$D185)*($G$72:$G$95=$C185)*(I$72:I$95))),"")</f>
        <v>203.8655696575228</v>
      </c>
      <c r="J185" s="139">
        <f>IFERROR(IF($I$69="DOW",IF($E185=5,(((SUMPRODUCT(($H$72:$H$95=$D185)*($G$72:$G$95=$C185)*(J$72:J$95))*(SUMPRODUCT(($H$15:$H$21=$H185)*(J$15:J$21)))))),(((SUMPRODUCT(($H$72:$H$95=$D185)*($G$72:$G$95=$C185)*(J$72:J$95)))-(SUMIFS(J$99:J$426,$C$99:$C$426,$C185,$D$99:$D$426,$D185,$E$99:$E$426,5)))*SUMPRODUCT(($H$9:$H$12=$E185)*(J$9:J$12)))*SUMPRODUCT(($H$24:$H$30=$H185)*(J$24:J$30))),VLOOKUP($E185&amp;$H185,$H$33:J$67,J$70,0)/SUM(J$33:J$60,IF(DAY(EOMONTH($G185,0))&lt;29,0,VLOOKUP(5&amp;TEXT(DATE(YEAR($G185),MONTH($G185),29),"ddd"),$H$33:J$67,J$70,0)),IF(DAY(EOMONTH($G185,0))&lt;30,0,VLOOKUP(5&amp;TEXT(DATE(YEAR($G185),MONTH($G185),30),"ddd"),$H$33:J$67,J$70,0)),IF(DAY(EOMONTH($G185,0))&lt;31,0,VLOOKUP(5&amp;TEXT(DATE(YEAR($G185),MONTH($G185),31),"ddd"),$H$33:J$67,J$70,0)))*SUMPRODUCT(($H$72:$H$95=$D185)*($G$72:$G$95=$C185)*(J$72:J$95))),"")</f>
        <v>271.41754871463672</v>
      </c>
      <c r="K185" s="139">
        <f>IFERROR(IF($I$69="DOW",IF($E185=5,(((SUMPRODUCT(($H$72:$H$95=$D185)*($G$72:$G$95=$C185)*(K$72:K$95))*(SUMPRODUCT(($H$15:$H$21=$H185)*(K$15:K$21)))))),(((SUMPRODUCT(($H$72:$H$95=$D185)*($G$72:$G$95=$C185)*(K$72:K$95)))-(SUMIFS(K$99:K$426,$C$99:$C$426,$C185,$D$99:$D$426,$D185,$E$99:$E$426,5)))*SUMPRODUCT(($H$9:$H$12=$E185)*(K$9:K$12)))*SUMPRODUCT(($H$24:$H$30=$H185)*(K$24:K$30))),VLOOKUP($E185&amp;$H185,$H$33:K$67,K$70,0)/SUM(K$33:K$60,IF(DAY(EOMONTH($G185,0))&lt;29,0,VLOOKUP(5&amp;TEXT(DATE(YEAR($G185),MONTH($G185),29),"ddd"),$H$33:K$67,K$70,0)),IF(DAY(EOMONTH($G185,0))&lt;30,0,VLOOKUP(5&amp;TEXT(DATE(YEAR($G185),MONTH($G185),30),"ddd"),$H$33:K$67,K$70,0)),IF(DAY(EOMONTH($G185,0))&lt;31,0,VLOOKUP(5&amp;TEXT(DATE(YEAR($G185),MONTH($G185),31),"ddd"),$H$33:K$67,K$70,0)))*SUMPRODUCT(($H$72:$H$95=$D185)*($G$72:$G$95=$C185)*(K$72:K$95))),"")</f>
        <v>152.14971136697056</v>
      </c>
      <c r="L185" s="139">
        <f>IFERROR(IF($I$69="DOW",IF($E185=5,(((SUMPRODUCT(($H$72:$H$95=$D185)*($G$72:$G$95=$C185)*(L$72:L$95))*(SUMPRODUCT(($H$15:$H$21=$H185)*(L$15:L$21)))))),(((SUMPRODUCT(($H$72:$H$95=$D185)*($G$72:$G$95=$C185)*(L$72:L$95)))-(SUMIFS(L$99:L$426,$C$99:$C$426,$C185,$D$99:$D$426,$D185,$E$99:$E$426,5)))*SUMPRODUCT(($H$9:$H$12=$E185)*(L$9:L$12)))*SUMPRODUCT(($H$24:$H$30=$H185)*(L$24:L$30))),VLOOKUP($E185&amp;$H185,$H$33:L$67,L$70,0)/SUM(L$33:L$60,IF(DAY(EOMONTH($G185,0))&lt;29,0,VLOOKUP(5&amp;TEXT(DATE(YEAR($G185),MONTH($G185),29),"ddd"),$H$33:L$67,L$70,0)),IF(DAY(EOMONTH($G185,0))&lt;30,0,VLOOKUP(5&amp;TEXT(DATE(YEAR($G185),MONTH($G185),30),"ddd"),$H$33:L$67,L$70,0)),IF(DAY(EOMONTH($G185,0))&lt;31,0,VLOOKUP(5&amp;TEXT(DATE(YEAR($G185),MONTH($G185),31),"ddd"),$H$33:L$67,L$70,0)))*SUMPRODUCT(($H$72:$H$95=$D185)*($G$72:$G$95=$C185)*(L$72:L$95))),"")</f>
        <v>30.906017348373044</v>
      </c>
      <c r="M185" s="139">
        <f>IFERROR(IF($I$69="DOW",IF($E185=5,(((SUMPRODUCT(($H$72:$H$95=$D185)*($G$72:$G$95=$C185)*(M$72:M$95))*(SUMPRODUCT(($H$15:$H$21=$H185)*(M$15:M$21)))))),(((SUMPRODUCT(($H$72:$H$95=$D185)*($G$72:$G$95=$C185)*(M$72:M$95)))-(SUMIFS(M$99:M$426,$C$99:$C$426,$C185,$D$99:$D$426,$D185,$E$99:$E$426,5)))*SUMPRODUCT(($H$9:$H$12=$E185)*(M$9:M$12)))*SUMPRODUCT(($H$24:$H$30=$H185)*(M$24:M$30))),VLOOKUP($E185&amp;$H185,$H$33:M$67,M$70,0)/SUM(M$33:M$60,IF(DAY(EOMONTH($G185,0))&lt;29,0,VLOOKUP(5&amp;TEXT(DATE(YEAR($G185),MONTH($G185),29),"ddd"),$H$33:M$67,M$70,0)),IF(DAY(EOMONTH($G185,0))&lt;30,0,VLOOKUP(5&amp;TEXT(DATE(YEAR($G185),MONTH($G185),30),"ddd"),$H$33:M$67,M$70,0)),IF(DAY(EOMONTH($G185,0))&lt;31,0,VLOOKUP(5&amp;TEXT(DATE(YEAR($G185),MONTH($G185),31),"ddd"),$H$33:M$67,M$70,0)))*SUMPRODUCT(($H$72:$H$95=$D185)*($G$72:$G$95=$C185)*(M$72:M$95))),"")</f>
        <v>584.22316247906394</v>
      </c>
      <c r="N185" s="139">
        <f>IFERROR(IF($I$69="DOW",IF($E185=5,(((SUMPRODUCT(($H$72:$H$95=$D185)*($G$72:$G$95=$C185)*(N$72:N$95))*(SUMPRODUCT(($H$15:$H$21=$H185)*(N$15:N$21)))))),(((SUMPRODUCT(($H$72:$H$95=$D185)*($G$72:$G$95=$C185)*(N$72:N$95)))-(SUMIFS(N$99:N$426,$C$99:$C$426,$C185,$D$99:$D$426,$D185,$E$99:$E$426,5)))*SUMPRODUCT(($H$9:$H$12=$E185)*(N$9:N$12)))*SUMPRODUCT(($H$24:$H$30=$H185)*(N$24:N$30))),VLOOKUP($E185&amp;$H185,$H$33:N$67,N$70,0)/SUM(N$33:N$60,IF(DAY(EOMONTH($G185,0))&lt;29,0,VLOOKUP(5&amp;TEXT(DATE(YEAR($G185),MONTH($G185),29),"ddd"),$H$33:N$67,N$70,0)),IF(DAY(EOMONTH($G185,0))&lt;30,0,VLOOKUP(5&amp;TEXT(DATE(YEAR($G185),MONTH($G185),30),"ddd"),$H$33:N$67,N$70,0)),IF(DAY(EOMONTH($G185,0))&lt;31,0,VLOOKUP(5&amp;TEXT(DATE(YEAR($G185),MONTH($G185),31),"ddd"),$H$33:N$67,N$70,0)))*SUMPRODUCT(($H$72:$H$95=$D185)*($G$72:$G$95=$C185)*(N$72:N$95))),"")</f>
        <v>0</v>
      </c>
      <c r="O185" s="139">
        <f>IFERROR(IF($I$69="DOW",IF($E185=5,(((SUMPRODUCT(($H$72:$H$95=$D185)*($G$72:$G$95=$C185)*(O$72:O$95))*(SUMPRODUCT(($H$15:$H$21=$H185)*(O$15:O$21)))))),(((SUMPRODUCT(($H$72:$H$95=$D185)*($G$72:$G$95=$C185)*(O$72:O$95)))-(SUMIFS(O$99:O$426,$C$99:$C$426,$C185,$D$99:$D$426,$D185,$E$99:$E$426,5)))*SUMPRODUCT(($H$9:$H$12=$E185)*(O$9:O$12)))*SUMPRODUCT(($H$24:$H$30=$H185)*(O$24:O$30))),VLOOKUP($E185&amp;$H185,$H$33:O$67,O$70,0)/SUM(O$33:O$60,IF(DAY(EOMONTH($G185,0))&lt;29,0,VLOOKUP(5&amp;TEXT(DATE(YEAR($G185),MONTH($G185),29),"ddd"),$H$33:O$67,O$70,0)),IF(DAY(EOMONTH($G185,0))&lt;30,0,VLOOKUP(5&amp;TEXT(DATE(YEAR($G185),MONTH($G185),30),"ddd"),$H$33:O$67,O$70,0)),IF(DAY(EOMONTH($G185,0))&lt;31,0,VLOOKUP(5&amp;TEXT(DATE(YEAR($G185),MONTH($G185),31),"ddd"),$H$33:O$67,O$70,0)))*SUMPRODUCT(($H$72:$H$95=$D185)*($G$72:$G$95=$C185)*(O$72:O$95))),"")</f>
        <v>0</v>
      </c>
      <c r="P185" s="139">
        <f>IFERROR(IF($I$69="DOW",IF($E185=5,(((SUMPRODUCT(($H$72:$H$95=$D185)*($G$72:$G$95=$C185)*(P$72:P$95))*(SUMPRODUCT(($H$15:$H$21=$H185)*(P$15:P$21)))))),(((SUMPRODUCT(($H$72:$H$95=$D185)*($G$72:$G$95=$C185)*(P$72:P$95)))-(SUMIFS(P$99:P$426,$C$99:$C$426,$C185,$D$99:$D$426,$D185,$E$99:$E$426,5)))*SUMPRODUCT(($H$9:$H$12=$E185)*(P$9:P$12)))*SUMPRODUCT(($H$24:$H$30=$H185)*(P$24:P$30))),VLOOKUP($E185&amp;$H185,$H$33:P$67,P$70,0)/SUM(P$33:P$60,IF(DAY(EOMONTH($G185,0))&lt;29,0,VLOOKUP(5&amp;TEXT(DATE(YEAR($G185),MONTH($G185),29),"ddd"),$H$33:P$67,P$70,0)),IF(DAY(EOMONTH($G185,0))&lt;30,0,VLOOKUP(5&amp;TEXT(DATE(YEAR($G185),MONTH($G185),30),"ddd"),$H$33:P$67,P$70,0)),IF(DAY(EOMONTH($G185,0))&lt;31,0,VLOOKUP(5&amp;TEXT(DATE(YEAR($G185),MONTH($G185),31),"ddd"),$H$33:P$67,P$70,0)))*SUMPRODUCT(($H$72:$H$95=$D185)*($G$72:$G$95=$C185)*(P$72:P$95))),"")</f>
        <v>4132.1544967873197</v>
      </c>
      <c r="Q185" s="139">
        <f>IFERROR(IF($I$69="DOW",IF($E185=5,(((SUMPRODUCT(($H$72:$H$95=$D185)*($G$72:$G$95=$C185)*(Q$72:Q$95))*(SUMPRODUCT(($H$15:$H$21=$H185)*(Q$15:Q$21)))))),(((SUMPRODUCT(($H$72:$H$95=$D185)*($G$72:$G$95=$C185)*(Q$72:Q$95)))-(SUMIFS(Q$99:Q$426,$C$99:$C$426,$C185,$D$99:$D$426,$D185,$E$99:$E$426,5)))*SUMPRODUCT(($H$9:$H$12=$E185)*(Q$9:Q$12)))*SUMPRODUCT(($H$24:$H$30=$H185)*(Q$24:Q$30))),VLOOKUP($E185&amp;$H185,$H$33:Q$67,Q$70,0)/SUM(Q$33:Q$60,IF(DAY(EOMONTH($G185,0))&lt;29,0,VLOOKUP(5&amp;TEXT(DATE(YEAR($G185),MONTH($G185),29),"ddd"),$H$33:Q$67,Q$70,0)),IF(DAY(EOMONTH($G185,0))&lt;30,0,VLOOKUP(5&amp;TEXT(DATE(YEAR($G185),MONTH($G185),30),"ddd"),$H$33:Q$67,Q$70,0)),IF(DAY(EOMONTH($G185,0))&lt;31,0,VLOOKUP(5&amp;TEXT(DATE(YEAR($G185),MONTH($G185),31),"ddd"),$H$33:Q$67,Q$70,0)))*SUMPRODUCT(($H$72:$H$95=$D185)*($G$72:$G$95=$C185)*(Q$72:Q$95))),"")</f>
        <v>2791.0535829480459</v>
      </c>
      <c r="R185" s="139">
        <f>IFERROR(IF($I$69="DOW",IF($E185=5,(((SUMPRODUCT(($H$72:$H$95=$D185)*($G$72:$G$95=$C185)*(R$72:R$95))*(SUMPRODUCT(($H$15:$H$21=$H185)*(R$15:R$21)))))),(((SUMPRODUCT(($H$72:$H$95=$D185)*($G$72:$G$95=$C185)*(R$72:R$95)))-(SUMIFS(R$99:R$426,$C$99:$C$426,$C185,$D$99:$D$426,$D185,$E$99:$E$426,5)))*SUMPRODUCT(($H$9:$H$12=$E185)*(R$9:R$12)))*SUMPRODUCT(($H$24:$H$30=$H185)*(R$24:R$30))),VLOOKUP($E185&amp;$H185,$H$33:R$67,R$70,0)/SUM(R$33:R$60,IF(DAY(EOMONTH($G185,0))&lt;29,0,VLOOKUP(5&amp;TEXT(DATE(YEAR($G185),MONTH($G185),29),"ddd"),$H$33:R$67,R$70,0)),IF(DAY(EOMONTH($G185,0))&lt;30,0,VLOOKUP(5&amp;TEXT(DATE(YEAR($G185),MONTH($G185),30),"ddd"),$H$33:R$67,R$70,0)),IF(DAY(EOMONTH($G185,0))&lt;31,0,VLOOKUP(5&amp;TEXT(DATE(YEAR($G185),MONTH($G185),31),"ddd"),$H$33:R$67,R$70,0)))*SUMPRODUCT(($H$72:$H$95=$D185)*($G$72:$G$95=$C185)*(R$72:R$95))),"")</f>
        <v>0</v>
      </c>
      <c r="S185" s="139">
        <f>IFERROR(IF($I$69="DOW",IF($E185=5,(((SUMPRODUCT(($H$72:$H$95=$D185)*($G$72:$G$95=$C185)*(S$72:S$95))*(SUMPRODUCT(($H$15:$H$21=$H185)*(S$15:S$21)))))),(((SUMPRODUCT(($H$72:$H$95=$D185)*($G$72:$G$95=$C185)*(S$72:S$95)))-(SUMIFS(S$99:S$426,$C$99:$C$426,$C185,$D$99:$D$426,$D185,$E$99:$E$426,5)))*SUMPRODUCT(($H$9:$H$12=$E185)*(S$9:S$12)))*SUMPRODUCT(($H$24:$H$30=$H185)*(S$24:S$30))),VLOOKUP($E185&amp;$H185,$H$33:S$67,S$70,0)/SUM(S$33:S$60,IF(DAY(EOMONTH($G185,0))&lt;29,0,VLOOKUP(5&amp;TEXT(DATE(YEAR($G185),MONTH($G185),29),"ddd"),$H$33:S$67,S$70,0)),IF(DAY(EOMONTH($G185,0))&lt;30,0,VLOOKUP(5&amp;TEXT(DATE(YEAR($G185),MONTH($G185),30),"ddd"),$H$33:S$67,S$70,0)),IF(DAY(EOMONTH($G185,0))&lt;31,0,VLOOKUP(5&amp;TEXT(DATE(YEAR($G185),MONTH($G185),31),"ddd"),$H$33:S$67,S$70,0)))*SUMPRODUCT(($H$72:$H$95=$D185)*($G$72:$G$95=$C185)*(S$72:S$95))),"")</f>
        <v>77.565651854218729</v>
      </c>
      <c r="T185" s="139">
        <f>IFERROR(IF($I$69="DOW",IF($E185=5,(((SUMPRODUCT(($H$72:$H$95=$D185)*($G$72:$G$95=$C185)*(T$72:T$95))*(SUMPRODUCT(($H$15:$H$21=$H185)*(T$15:T$21)))))),(((SUMPRODUCT(($H$72:$H$95=$D185)*($G$72:$G$95=$C185)*(T$72:T$95)))-(SUMIFS(T$99:T$426,$C$99:$C$426,$C185,$D$99:$D$426,$D185,$E$99:$E$426,5)))*SUMPRODUCT(($H$9:$H$12=$E185)*(T$9:T$12)))*SUMPRODUCT(($H$24:$H$30=$H185)*(T$24:T$30))),VLOOKUP($E185&amp;$H185,$H$33:T$67,T$70,0)/SUM(T$33:T$60,IF(DAY(EOMONTH($G185,0))&lt;29,0,VLOOKUP(5&amp;TEXT(DATE(YEAR($G185),MONTH($G185),29),"ddd"),$H$33:T$67,T$70,0)),IF(DAY(EOMONTH($G185,0))&lt;30,0,VLOOKUP(5&amp;TEXT(DATE(YEAR($G185),MONTH($G185),30),"ddd"),$H$33:T$67,T$70,0)),IF(DAY(EOMONTH($G185,0))&lt;31,0,VLOOKUP(5&amp;TEXT(DATE(YEAR($G185),MONTH($G185),31),"ddd"),$H$33:T$67,T$70,0)))*SUMPRODUCT(($H$72:$H$95=$D185)*($G$72:$G$95=$C185)*(T$72:T$95))),"")</f>
        <v>148.37561656985895</v>
      </c>
      <c r="U185" s="139">
        <f>IFERROR(IF($I$69="DOW",IF($E185=5,(((SUMPRODUCT(($H$72:$H$95=$D185)*($G$72:$G$95=$C185)*(U$72:U$95))*(SUMPRODUCT(($H$15:$H$21=$H185)*(U$15:U$21)))))),(((SUMPRODUCT(($H$72:$H$95=$D185)*($G$72:$G$95=$C185)*(U$72:U$95)))-(SUMIFS(U$99:U$426,$C$99:$C$426,$C185,$D$99:$D$426,$D185,$E$99:$E$426,5)))*SUMPRODUCT(($H$9:$H$12=$E185)*(U$9:U$12)))*SUMPRODUCT(($H$24:$H$30=$H185)*(U$24:U$30))),VLOOKUP($E185&amp;$H185,$H$33:U$67,U$70,0)/SUM(U$33:U$60,IF(DAY(EOMONTH($G185,0))&lt;29,0,VLOOKUP(5&amp;TEXT(DATE(YEAR($G185),MONTH($G185),29),"ddd"),$H$33:U$67,U$70,0)),IF(DAY(EOMONTH($G185,0))&lt;30,0,VLOOKUP(5&amp;TEXT(DATE(YEAR($G185),MONTH($G185),30),"ddd"),$H$33:U$67,U$70,0)),IF(DAY(EOMONTH($G185,0))&lt;31,0,VLOOKUP(5&amp;TEXT(DATE(YEAR($G185),MONTH($G185),31),"ddd"),$H$33:U$67,U$70,0)))*SUMPRODUCT(($H$72:$H$95=$D185)*($G$72:$G$95=$C185)*(U$72:U$95))),"")</f>
        <v>31.73138806539459</v>
      </c>
      <c r="V185" s="139">
        <f>IFERROR(IF($I$69="DOW",IF($E185=5,(((SUMPRODUCT(($H$72:$H$95=$D185)*($G$72:$G$95=$C185)*(V$72:V$95))*(SUMPRODUCT(($H$15:$H$21=$H185)*(V$15:V$21)))))),(((SUMPRODUCT(($H$72:$H$95=$D185)*($G$72:$G$95=$C185)*(V$72:V$95)))-(SUMIFS(V$99:V$426,$C$99:$C$426,$C185,$D$99:$D$426,$D185,$E$99:$E$426,5)))*SUMPRODUCT(($H$9:$H$12=$E185)*(V$9:V$12)))*SUMPRODUCT(($H$24:$H$30=$H185)*(V$24:V$30))),VLOOKUP($E185&amp;$H185,$H$33:V$67,V$70,0)/SUM(V$33:V$60,IF(DAY(EOMONTH($G185,0))&lt;29,0,VLOOKUP(5&amp;TEXT(DATE(YEAR($G185),MONTH($G185),29),"ddd"),$H$33:V$67,V$70,0)),IF(DAY(EOMONTH($G185,0))&lt;30,0,VLOOKUP(5&amp;TEXT(DATE(YEAR($G185),MONTH($G185),30),"ddd"),$H$33:V$67,V$70,0)),IF(DAY(EOMONTH($G185,0))&lt;31,0,VLOOKUP(5&amp;TEXT(DATE(YEAR($G185),MONTH($G185),31),"ddd"),$H$33:V$67,V$70,0)))*SUMPRODUCT(($H$72:$H$95=$D185)*($G$72:$G$95=$C185)*(V$72:V$95))),"")</f>
        <v>87.988572077870174</v>
      </c>
      <c r="W185" s="139">
        <f>IFERROR(IF($I$69="DOW",IF($E185=5,(((SUMPRODUCT(($H$72:$H$95=$D185)*($G$72:$G$95=$C185)*(W$72:W$95))*(SUMPRODUCT(($H$15:$H$21=$H185)*(W$15:W$21)))))),(((SUMPRODUCT(($H$72:$H$95=$D185)*($G$72:$G$95=$C185)*(W$72:W$95)))-(SUMIFS(W$99:W$426,$C$99:$C$426,$C185,$D$99:$D$426,$D185,$E$99:$E$426,5)))*SUMPRODUCT(($H$9:$H$12=$E185)*(W$9:W$12)))*SUMPRODUCT(($H$24:$H$30=$H185)*(W$24:W$30))),VLOOKUP($E185&amp;$H185,$H$33:W$67,W$70,0)/SUM(W$33:W$60,IF(DAY(EOMONTH($G185,0))&lt;29,0,VLOOKUP(5&amp;TEXT(DATE(YEAR($G185),MONTH($G185),29),"ddd"),$H$33:W$67,W$70,0)),IF(DAY(EOMONTH($G185,0))&lt;30,0,VLOOKUP(5&amp;TEXT(DATE(YEAR($G185),MONTH($G185),30),"ddd"),$H$33:W$67,W$70,0)),IF(DAY(EOMONTH($G185,0))&lt;31,0,VLOOKUP(5&amp;TEXT(DATE(YEAR($G185),MONTH($G185),31),"ddd"),$H$33:W$67,W$70,0)))*SUMPRODUCT(($H$72:$H$95=$D185)*($G$72:$G$95=$C185)*(W$72:W$95))),"")</f>
        <v>574.96564500251134</v>
      </c>
      <c r="X185" s="139">
        <f>IFERROR(IF($I$69="DOW",IF($E185=5,(((SUMPRODUCT(($H$72:$H$95=$D185)*($G$72:$G$95=$C185)*(X$72:X$95))*(SUMPRODUCT(($H$15:$H$21=$H185)*(X$15:X$21)))))),(((SUMPRODUCT(($H$72:$H$95=$D185)*($G$72:$G$95=$C185)*(X$72:X$95)))-(SUMIFS(X$99:X$426,$C$99:$C$426,$C185,$D$99:$D$426,$D185,$E$99:$E$426,5)))*SUMPRODUCT(($H$9:$H$12=$E185)*(X$9:X$12)))*SUMPRODUCT(($H$24:$H$30=$H185)*(X$24:X$30))),VLOOKUP($E185&amp;$H185,$H$33:X$67,X$70,0)/SUM(X$33:X$60,IF(DAY(EOMONTH($G185,0))&lt;29,0,VLOOKUP(5&amp;TEXT(DATE(YEAR($G185),MONTH($G185),29),"ddd"),$H$33:X$67,X$70,0)),IF(DAY(EOMONTH($G185,0))&lt;30,0,VLOOKUP(5&amp;TEXT(DATE(YEAR($G185),MONTH($G185),30),"ddd"),$H$33:X$67,X$70,0)),IF(DAY(EOMONTH($G185,0))&lt;31,0,VLOOKUP(5&amp;TEXT(DATE(YEAR($G185),MONTH($G185),31),"ddd"),$H$33:X$67,X$70,0)))*SUMPRODUCT(($H$72:$H$95=$D185)*($G$72:$G$95=$C185)*(X$72:X$95))),"")</f>
        <v>121.50218199917924</v>
      </c>
      <c r="Y185" s="139" t="str">
        <f>IFERROR(IF($I$69="DOW",IF($E185=5,(((SUMPRODUCT(($H$72:$H$95=$D185)*($G$72:$G$95=$C185)*(Y$72:Y$95))*(SUMPRODUCT(($H$15:$H$21=$H185)*(Y$15:Y$21)))))),(((SUMPRODUCT(($H$72:$H$95=$D185)*($G$72:$G$95=$C185)*(Y$72:Y$95)))-(SUMIFS(Y$99:Y$426,$C$99:$C$426,$C185,$D$99:$D$426,$D185,$E$99:$E$426,5)))*SUMPRODUCT(($H$9:$H$12=$E185)*(Y$9:Y$12)))*SUMPRODUCT(($H$24:$H$30=$H185)*(Y$24:Y$30))),VLOOKUP($E185&amp;$H185,$H$33:Y$67,Y$70,0)/SUM(Y$33:Y$60,IF(DAY(EOMONTH($G185,0))&lt;29,0,VLOOKUP(5&amp;TEXT(DATE(YEAR($G185),MONTH($G185),29),"ddd"),$H$33:Y$67,Y$70,0)),IF(DAY(EOMONTH($G185,0))&lt;30,0,VLOOKUP(5&amp;TEXT(DATE(YEAR($G185),MONTH($G185),30),"ddd"),$H$33:Y$67,Y$70,0)),IF(DAY(EOMONTH($G185,0))&lt;31,0,VLOOKUP(5&amp;TEXT(DATE(YEAR($G185),MONTH($G185),31),"ddd"),$H$33:Y$67,Y$70,0)))*SUMPRODUCT(($H$72:$H$95=$D185)*($G$72:$G$95=$C185)*(Y$72:Y$95))),"")</f>
        <v/>
      </c>
      <c r="Z185" s="139" t="str">
        <f>IFERROR(IF($I$69="DOW",IF($E185=5,(((SUMPRODUCT(($H$72:$H$95=$D185)*($G$72:$G$95=$C185)*(Z$72:Z$95))*(SUMPRODUCT(($H$15:$H$21=$H185)*(Z$15:Z$21)))))),(((SUMPRODUCT(($H$72:$H$95=$D185)*($G$72:$G$95=$C185)*(Z$72:Z$95)))-(SUMIFS(Z$99:Z$426,$C$99:$C$426,$C185,$D$99:$D$426,$D185,$E$99:$E$426,5)))*SUMPRODUCT(($H$9:$H$12=$E185)*(Z$9:Z$12)))*SUMPRODUCT(($H$24:$H$30=$H185)*(Z$24:Z$30))),VLOOKUP($E185&amp;$H185,$H$33:Z$67,Z$70,0)/SUM(Z$33:Z$60,IF(DAY(EOMONTH($G185,0))&lt;29,0,VLOOKUP(5&amp;TEXT(DATE(YEAR($G185),MONTH($G185),29),"ddd"),$H$33:Z$67,Z$70,0)),IF(DAY(EOMONTH($G185,0))&lt;30,0,VLOOKUP(5&amp;TEXT(DATE(YEAR($G185),MONTH($G185),30),"ddd"),$H$33:Z$67,Z$70,0)),IF(DAY(EOMONTH($G185,0))&lt;31,0,VLOOKUP(5&amp;TEXT(DATE(YEAR($G185),MONTH($G185),31),"ddd"),$H$33:Z$67,Z$70,0)))*SUMPRODUCT(($H$72:$H$95=$D185)*($G$72:$G$95=$C185)*(Z$72:Z$95))),"")</f>
        <v/>
      </c>
      <c r="AA185" s="139" t="str">
        <f>IFERROR(IF($I$69="DOW",IF($E185=5,(((SUMPRODUCT(($H$72:$H$95=$D185)*($G$72:$G$95=$C185)*(AA$72:AA$95))*(SUMPRODUCT(($H$15:$H$21=$H185)*(AA$15:AA$21)))))),(((SUMPRODUCT(($H$72:$H$95=$D185)*($G$72:$G$95=$C185)*(AA$72:AA$95)))-(SUMIFS(AA$99:AA$426,$C$99:$C$426,$C185,$D$99:$D$426,$D185,$E$99:$E$426,5)))*SUMPRODUCT(($H$9:$H$12=$E185)*(AA$9:AA$12)))*SUMPRODUCT(($H$24:$H$30=$H185)*(AA$24:AA$30))),VLOOKUP($E185&amp;$H185,$H$33:AA$67,AA$70,0)/SUM(AA$33:AA$60,IF(DAY(EOMONTH($G185,0))&lt;29,0,VLOOKUP(5&amp;TEXT(DATE(YEAR($G185),MONTH($G185),29),"ddd"),$H$33:AA$67,AA$70,0)),IF(DAY(EOMONTH($G185,0))&lt;30,0,VLOOKUP(5&amp;TEXT(DATE(YEAR($G185),MONTH($G185),30),"ddd"),$H$33:AA$67,AA$70,0)),IF(DAY(EOMONTH($G185,0))&lt;31,0,VLOOKUP(5&amp;TEXT(DATE(YEAR($G185),MONTH($G185),31),"ddd"),$H$33:AA$67,AA$70,0)))*SUMPRODUCT(($H$72:$H$95=$D185)*($G$72:$G$95=$C185)*(AA$72:AA$95))),"")</f>
        <v/>
      </c>
      <c r="AB185" s="139" t="str">
        <f>IFERROR(IF($I$69="DOW",IF($E185=5,(((SUMPRODUCT(($H$72:$H$95=$D185)*($G$72:$G$95=$C185)*(AB$72:AB$95))*(SUMPRODUCT(($H$15:$H$21=$H185)*(AB$15:AB$21)))))),(((SUMPRODUCT(($H$72:$H$95=$D185)*($G$72:$G$95=$C185)*(AB$72:AB$95)))-(SUMIFS(AB$99:AB$426,$C$99:$C$426,$C185,$D$99:$D$426,$D185,$E$99:$E$426,5)))*SUMPRODUCT(($H$9:$H$12=$E185)*(AB$9:AB$12)))*SUMPRODUCT(($H$24:$H$30=$H185)*(AB$24:AB$30))),VLOOKUP($E185&amp;$H185,$H$33:AB$67,AB$70,0)/SUM(AB$33:AB$60,IF(DAY(EOMONTH($G185,0))&lt;29,0,VLOOKUP(5&amp;TEXT(DATE(YEAR($G185),MONTH($G185),29),"ddd"),$H$33:AB$67,AB$70,0)),IF(DAY(EOMONTH($G185,0))&lt;30,0,VLOOKUP(5&amp;TEXT(DATE(YEAR($G185),MONTH($G185),30),"ddd"),$H$33:AB$67,AB$70,0)),IF(DAY(EOMONTH($G185,0))&lt;31,0,VLOOKUP(5&amp;TEXT(DATE(YEAR($G185),MONTH($G185),31),"ddd"),$H$33:AB$67,AB$70,0)))*SUMPRODUCT(($H$72:$H$95=$D185)*($G$72:$G$95=$C185)*(AB$72:AB$95))),"")</f>
        <v/>
      </c>
      <c r="AC185" s="236"/>
      <c r="AE185" s="205"/>
      <c r="AF185" s="139"/>
      <c r="AG185" s="139"/>
      <c r="AH185" s="139"/>
      <c r="AI185" s="139"/>
      <c r="AJ185" s="139"/>
      <c r="AK185" s="139"/>
      <c r="AL185" s="139"/>
      <c r="AM185" s="139"/>
      <c r="AN185" s="139"/>
      <c r="AO185" s="139"/>
      <c r="AP185" s="139"/>
      <c r="AQ185" s="139"/>
      <c r="AR185" s="139"/>
      <c r="AS185" s="139"/>
      <c r="AT185" s="139"/>
      <c r="AU185" s="139"/>
      <c r="AV185" s="139"/>
      <c r="AW185" s="139"/>
      <c r="AX185" s="139"/>
      <c r="AY185" s="236"/>
      <c r="BA185" s="209">
        <f t="shared" si="108"/>
        <v>203.8655696575228</v>
      </c>
      <c r="BB185" s="180">
        <f t="shared" si="109"/>
        <v>271.41754871463672</v>
      </c>
      <c r="BC185" s="180">
        <f t="shared" si="110"/>
        <v>152.14971136697056</v>
      </c>
      <c r="BD185" s="180">
        <f t="shared" si="111"/>
        <v>30.906017348373044</v>
      </c>
      <c r="BE185" s="180">
        <f t="shared" si="112"/>
        <v>584.22316247906394</v>
      </c>
      <c r="BF185" s="180">
        <f t="shared" si="113"/>
        <v>0</v>
      </c>
      <c r="BG185" s="180">
        <f t="shared" si="114"/>
        <v>0</v>
      </c>
      <c r="BH185" s="180">
        <f t="shared" si="115"/>
        <v>4132.1544967873197</v>
      </c>
      <c r="BI185" s="180">
        <f t="shared" si="116"/>
        <v>2791.0535829480459</v>
      </c>
      <c r="BJ185" s="180">
        <f t="shared" si="117"/>
        <v>0</v>
      </c>
      <c r="BK185" s="180">
        <f t="shared" si="118"/>
        <v>77.565651854218729</v>
      </c>
      <c r="BL185" s="180">
        <f t="shared" si="119"/>
        <v>148.37561656985895</v>
      </c>
      <c r="BM185" s="180">
        <f t="shared" si="120"/>
        <v>31.73138806539459</v>
      </c>
      <c r="BN185" s="180">
        <f t="shared" si="121"/>
        <v>87.988572077870174</v>
      </c>
      <c r="BO185" s="180">
        <f t="shared" si="122"/>
        <v>574.96564500251134</v>
      </c>
      <c r="BP185" s="180">
        <f t="shared" si="123"/>
        <v>121.50218199917924</v>
      </c>
      <c r="BQ185" s="180">
        <f t="shared" si="124"/>
        <v>0</v>
      </c>
      <c r="BR185" s="180">
        <f t="shared" si="125"/>
        <v>0</v>
      </c>
      <c r="BS185" s="180">
        <f t="shared" si="126"/>
        <v>0</v>
      </c>
      <c r="BT185" s="180">
        <f t="shared" si="127"/>
        <v>0</v>
      </c>
      <c r="BV185" s="214">
        <f t="shared" si="150"/>
        <v>42730</v>
      </c>
      <c r="BW185" s="175" t="str">
        <f t="shared" si="151"/>
        <v>Dec</v>
      </c>
      <c r="BX185" s="175">
        <f t="shared" si="152"/>
        <v>2016</v>
      </c>
      <c r="BY185" s="176">
        <f t="shared" si="128"/>
        <v>203.8655696575228</v>
      </c>
      <c r="BZ185" s="176">
        <f t="shared" si="129"/>
        <v>271.41754871463667</v>
      </c>
      <c r="CA185" s="176">
        <f t="shared" si="130"/>
        <v>152.14971136697048</v>
      </c>
      <c r="CB185" s="176">
        <f t="shared" si="131"/>
        <v>30.906017348373037</v>
      </c>
      <c r="CC185" s="176">
        <f t="shared" si="132"/>
        <v>584.22316247906406</v>
      </c>
      <c r="CD185" s="176">
        <f t="shared" si="133"/>
        <v>0</v>
      </c>
      <c r="CE185" s="176">
        <f t="shared" si="134"/>
        <v>0</v>
      </c>
      <c r="CF185" s="176">
        <f t="shared" si="135"/>
        <v>4132.1544967873197</v>
      </c>
      <c r="CG185" s="176">
        <f t="shared" si="136"/>
        <v>2791.0535829480459</v>
      </c>
      <c r="CH185" s="176">
        <f t="shared" si="137"/>
        <v>0</v>
      </c>
      <c r="CI185" s="176">
        <f t="shared" si="138"/>
        <v>77.565651854218743</v>
      </c>
      <c r="CJ185" s="176">
        <f t="shared" si="139"/>
        <v>148.37561656985895</v>
      </c>
      <c r="CK185" s="176">
        <f t="shared" si="140"/>
        <v>31.731388065394597</v>
      </c>
      <c r="CL185" s="176">
        <f t="shared" si="141"/>
        <v>87.988572077870174</v>
      </c>
      <c r="CM185" s="176">
        <f t="shared" si="142"/>
        <v>574.96564500251134</v>
      </c>
      <c r="CN185" s="176">
        <f t="shared" si="143"/>
        <v>121.50218199917926</v>
      </c>
      <c r="CO185" s="176">
        <f t="shared" si="144"/>
        <v>0</v>
      </c>
      <c r="CP185" s="176">
        <f t="shared" si="145"/>
        <v>0</v>
      </c>
      <c r="CQ185" s="176">
        <f t="shared" si="146"/>
        <v>0</v>
      </c>
      <c r="CR185" s="215">
        <f t="shared" si="147"/>
        <v>0</v>
      </c>
    </row>
    <row r="186" spans="2:96" outlineLevel="1" x14ac:dyDescent="0.25">
      <c r="B186" s="197">
        <f t="shared" si="148"/>
        <v>42731</v>
      </c>
      <c r="C186" s="108">
        <f t="shared" si="104"/>
        <v>2016</v>
      </c>
      <c r="D186" s="109" t="str">
        <f t="shared" si="105"/>
        <v>Dec</v>
      </c>
      <c r="E186" s="109">
        <f t="shared" si="106"/>
        <v>4</v>
      </c>
      <c r="F186" s="109">
        <f t="shared" si="149"/>
        <v>53</v>
      </c>
      <c r="G186" s="110">
        <f t="shared" si="153"/>
        <v>42731</v>
      </c>
      <c r="H186" s="109" t="str">
        <f t="shared" si="107"/>
        <v>Tue</v>
      </c>
      <c r="I186" s="139">
        <f>IFERROR(IF($I$69="DOW",IF($E186=5,(((SUMPRODUCT(($H$72:$H$95=$D186)*($G$72:$G$95=$C186)*(I$72:I$95))*(SUMPRODUCT(($H$15:$H$21=$H186)*(I$15:I$21)))))),(((SUMPRODUCT(($H$72:$H$95=$D186)*($G$72:$G$95=$C186)*(I$72:I$95)))-(SUMIFS(I$99:I$426,$C$99:$C$426,$C186,$D$99:$D$426,$D186,$E$99:$E$426,5)))*SUMPRODUCT(($H$9:$H$12=$E186)*(I$9:I$12)))*SUMPRODUCT(($H$24:$H$30=$H186)*(I$24:I$30))),VLOOKUP($E186&amp;$H186,$H$33:I$67,I$70,0)/SUM(I$33:I$60,IF(DAY(EOMONTH($G186,0))&lt;29,0,VLOOKUP(5&amp;TEXT(DATE(YEAR($G186),MONTH($G186),29),"ddd"),$H$33:I$67,I$70,0)),IF(DAY(EOMONTH($G186,0))&lt;30,0,VLOOKUP(5&amp;TEXT(DATE(YEAR($G186),MONTH($G186),30),"ddd"),$H$33:I$67,I$70,0)),IF(DAY(EOMONTH($G186,0))&lt;31,0,VLOOKUP(5&amp;TEXT(DATE(YEAR($G186),MONTH($G186),31),"ddd"),$H$33:I$67,I$70,0)))*SUMPRODUCT(($H$72:$H$95=$D186)*($G$72:$G$95=$C186)*(I$72:I$95))),"")</f>
        <v>214.71112799953463</v>
      </c>
      <c r="J186" s="139">
        <f>IFERROR(IF($I$69="DOW",IF($E186=5,(((SUMPRODUCT(($H$72:$H$95=$D186)*($G$72:$G$95=$C186)*(J$72:J$95))*(SUMPRODUCT(($H$15:$H$21=$H186)*(J$15:J$21)))))),(((SUMPRODUCT(($H$72:$H$95=$D186)*($G$72:$G$95=$C186)*(J$72:J$95)))-(SUMIFS(J$99:J$426,$C$99:$C$426,$C186,$D$99:$D$426,$D186,$E$99:$E$426,5)))*SUMPRODUCT(($H$9:$H$12=$E186)*(J$9:J$12)))*SUMPRODUCT(($H$24:$H$30=$H186)*(J$24:J$30))),VLOOKUP($E186&amp;$H186,$H$33:J$67,J$70,0)/SUM(J$33:J$60,IF(DAY(EOMONTH($G186,0))&lt;29,0,VLOOKUP(5&amp;TEXT(DATE(YEAR($G186),MONTH($G186),29),"ddd"),$H$33:J$67,J$70,0)),IF(DAY(EOMONTH($G186,0))&lt;30,0,VLOOKUP(5&amp;TEXT(DATE(YEAR($G186),MONTH($G186),30),"ddd"),$H$33:J$67,J$70,0)),IF(DAY(EOMONTH($G186,0))&lt;31,0,VLOOKUP(5&amp;TEXT(DATE(YEAR($G186),MONTH($G186),31),"ddd"),$H$33:J$67,J$70,0)))*SUMPRODUCT(($H$72:$H$95=$D186)*($G$72:$G$95=$C186)*(J$72:J$95))),"")</f>
        <v>270.06141766949264</v>
      </c>
      <c r="K186" s="139">
        <f>IFERROR(IF($I$69="DOW",IF($E186=5,(((SUMPRODUCT(($H$72:$H$95=$D186)*($G$72:$G$95=$C186)*(K$72:K$95))*(SUMPRODUCT(($H$15:$H$21=$H186)*(K$15:K$21)))))),(((SUMPRODUCT(($H$72:$H$95=$D186)*($G$72:$G$95=$C186)*(K$72:K$95)))-(SUMIFS(K$99:K$426,$C$99:$C$426,$C186,$D$99:$D$426,$D186,$E$99:$E$426,5)))*SUMPRODUCT(($H$9:$H$12=$E186)*(K$9:K$12)))*SUMPRODUCT(($H$24:$H$30=$H186)*(K$24:K$30))),VLOOKUP($E186&amp;$H186,$H$33:K$67,K$70,0)/SUM(K$33:K$60,IF(DAY(EOMONTH($G186,0))&lt;29,0,VLOOKUP(5&amp;TEXT(DATE(YEAR($G186),MONTH($G186),29),"ddd"),$H$33:K$67,K$70,0)),IF(DAY(EOMONTH($G186,0))&lt;30,0,VLOOKUP(5&amp;TEXT(DATE(YEAR($G186),MONTH($G186),30),"ddd"),$H$33:K$67,K$70,0)),IF(DAY(EOMONTH($G186,0))&lt;31,0,VLOOKUP(5&amp;TEXT(DATE(YEAR($G186),MONTH($G186),31),"ddd"),$H$33:K$67,K$70,0)))*SUMPRODUCT(($H$72:$H$95=$D186)*($G$72:$G$95=$C186)*(K$72:K$95))),"")</f>
        <v>139.21988749630052</v>
      </c>
      <c r="L186" s="139">
        <f>IFERROR(IF($I$69="DOW",IF($E186=5,(((SUMPRODUCT(($H$72:$H$95=$D186)*($G$72:$G$95=$C186)*(L$72:L$95))*(SUMPRODUCT(($H$15:$H$21=$H186)*(L$15:L$21)))))),(((SUMPRODUCT(($H$72:$H$95=$D186)*($G$72:$G$95=$C186)*(L$72:L$95)))-(SUMIFS(L$99:L$426,$C$99:$C$426,$C186,$D$99:$D$426,$D186,$E$99:$E$426,5)))*SUMPRODUCT(($H$9:$H$12=$E186)*(L$9:L$12)))*SUMPRODUCT(($H$24:$H$30=$H186)*(L$24:L$30))),VLOOKUP($E186&amp;$H186,$H$33:L$67,L$70,0)/SUM(L$33:L$60,IF(DAY(EOMONTH($G186,0))&lt;29,0,VLOOKUP(5&amp;TEXT(DATE(YEAR($G186),MONTH($G186),29),"ddd"),$H$33:L$67,L$70,0)),IF(DAY(EOMONTH($G186,0))&lt;30,0,VLOOKUP(5&amp;TEXT(DATE(YEAR($G186),MONTH($G186),30),"ddd"),$H$33:L$67,L$70,0)),IF(DAY(EOMONTH($G186,0))&lt;31,0,VLOOKUP(5&amp;TEXT(DATE(YEAR($G186),MONTH($G186),31),"ddd"),$H$33:L$67,L$70,0)))*SUMPRODUCT(($H$72:$H$95=$D186)*($G$72:$G$95=$C186)*(L$72:L$95))),"")</f>
        <v>35.036163063974051</v>
      </c>
      <c r="M186" s="139">
        <f>IFERROR(IF($I$69="DOW",IF($E186=5,(((SUMPRODUCT(($H$72:$H$95=$D186)*($G$72:$G$95=$C186)*(M$72:M$95))*(SUMPRODUCT(($H$15:$H$21=$H186)*(M$15:M$21)))))),(((SUMPRODUCT(($H$72:$H$95=$D186)*($G$72:$G$95=$C186)*(M$72:M$95)))-(SUMIFS(M$99:M$426,$C$99:$C$426,$C186,$D$99:$D$426,$D186,$E$99:$E$426,5)))*SUMPRODUCT(($H$9:$H$12=$E186)*(M$9:M$12)))*SUMPRODUCT(($H$24:$H$30=$H186)*(M$24:M$30))),VLOOKUP($E186&amp;$H186,$H$33:M$67,M$70,0)/SUM(M$33:M$60,IF(DAY(EOMONTH($G186,0))&lt;29,0,VLOOKUP(5&amp;TEXT(DATE(YEAR($G186),MONTH($G186),29),"ddd"),$H$33:M$67,M$70,0)),IF(DAY(EOMONTH($G186,0))&lt;30,0,VLOOKUP(5&amp;TEXT(DATE(YEAR($G186),MONTH($G186),30),"ddd"),$H$33:M$67,M$70,0)),IF(DAY(EOMONTH($G186,0))&lt;31,0,VLOOKUP(5&amp;TEXT(DATE(YEAR($G186),MONTH($G186),31),"ddd"),$H$33:M$67,M$70,0)))*SUMPRODUCT(($H$72:$H$95=$D186)*($G$72:$G$95=$C186)*(M$72:M$95))),"")</f>
        <v>516.87191851290015</v>
      </c>
      <c r="N186" s="139">
        <f>IFERROR(IF($I$69="DOW",IF($E186=5,(((SUMPRODUCT(($H$72:$H$95=$D186)*($G$72:$G$95=$C186)*(N$72:N$95))*(SUMPRODUCT(($H$15:$H$21=$H186)*(N$15:N$21)))))),(((SUMPRODUCT(($H$72:$H$95=$D186)*($G$72:$G$95=$C186)*(N$72:N$95)))-(SUMIFS(N$99:N$426,$C$99:$C$426,$C186,$D$99:$D$426,$D186,$E$99:$E$426,5)))*SUMPRODUCT(($H$9:$H$12=$E186)*(N$9:N$12)))*SUMPRODUCT(($H$24:$H$30=$H186)*(N$24:N$30))),VLOOKUP($E186&amp;$H186,$H$33:N$67,N$70,0)/SUM(N$33:N$60,IF(DAY(EOMONTH($G186,0))&lt;29,0,VLOOKUP(5&amp;TEXT(DATE(YEAR($G186),MONTH($G186),29),"ddd"),$H$33:N$67,N$70,0)),IF(DAY(EOMONTH($G186,0))&lt;30,0,VLOOKUP(5&amp;TEXT(DATE(YEAR($G186),MONTH($G186),30),"ddd"),$H$33:N$67,N$70,0)),IF(DAY(EOMONTH($G186,0))&lt;31,0,VLOOKUP(5&amp;TEXT(DATE(YEAR($G186),MONTH($G186),31),"ddd"),$H$33:N$67,N$70,0)))*SUMPRODUCT(($H$72:$H$95=$D186)*($G$72:$G$95=$C186)*(N$72:N$95))),"")</f>
        <v>0</v>
      </c>
      <c r="O186" s="139">
        <f>IFERROR(IF($I$69="DOW",IF($E186=5,(((SUMPRODUCT(($H$72:$H$95=$D186)*($G$72:$G$95=$C186)*(O$72:O$95))*(SUMPRODUCT(($H$15:$H$21=$H186)*(O$15:O$21)))))),(((SUMPRODUCT(($H$72:$H$95=$D186)*($G$72:$G$95=$C186)*(O$72:O$95)))-(SUMIFS(O$99:O$426,$C$99:$C$426,$C186,$D$99:$D$426,$D186,$E$99:$E$426,5)))*SUMPRODUCT(($H$9:$H$12=$E186)*(O$9:O$12)))*SUMPRODUCT(($H$24:$H$30=$H186)*(O$24:O$30))),VLOOKUP($E186&amp;$H186,$H$33:O$67,O$70,0)/SUM(O$33:O$60,IF(DAY(EOMONTH($G186,0))&lt;29,0,VLOOKUP(5&amp;TEXT(DATE(YEAR($G186),MONTH($G186),29),"ddd"),$H$33:O$67,O$70,0)),IF(DAY(EOMONTH($G186,0))&lt;30,0,VLOOKUP(5&amp;TEXT(DATE(YEAR($G186),MONTH($G186),30),"ddd"),$H$33:O$67,O$70,0)),IF(DAY(EOMONTH($G186,0))&lt;31,0,VLOOKUP(5&amp;TEXT(DATE(YEAR($G186),MONTH($G186),31),"ddd"),$H$33:O$67,O$70,0)))*SUMPRODUCT(($H$72:$H$95=$D186)*($G$72:$G$95=$C186)*(O$72:O$95))),"")</f>
        <v>0</v>
      </c>
      <c r="P186" s="139">
        <f>IFERROR(IF($I$69="DOW",IF($E186=5,(((SUMPRODUCT(($H$72:$H$95=$D186)*($G$72:$G$95=$C186)*(P$72:P$95))*(SUMPRODUCT(($H$15:$H$21=$H186)*(P$15:P$21)))))),(((SUMPRODUCT(($H$72:$H$95=$D186)*($G$72:$G$95=$C186)*(P$72:P$95)))-(SUMIFS(P$99:P$426,$C$99:$C$426,$C186,$D$99:$D$426,$D186,$E$99:$E$426,5)))*SUMPRODUCT(($H$9:$H$12=$E186)*(P$9:P$12)))*SUMPRODUCT(($H$24:$H$30=$H186)*(P$24:P$30))),VLOOKUP($E186&amp;$H186,$H$33:P$67,P$70,0)/SUM(P$33:P$60,IF(DAY(EOMONTH($G186,0))&lt;29,0,VLOOKUP(5&amp;TEXT(DATE(YEAR($G186),MONTH($G186),29),"ddd"),$H$33:P$67,P$70,0)),IF(DAY(EOMONTH($G186,0))&lt;30,0,VLOOKUP(5&amp;TEXT(DATE(YEAR($G186),MONTH($G186),30),"ddd"),$H$33:P$67,P$70,0)),IF(DAY(EOMONTH($G186,0))&lt;31,0,VLOOKUP(5&amp;TEXT(DATE(YEAR($G186),MONTH($G186),31),"ddd"),$H$33:P$67,P$70,0)))*SUMPRODUCT(($H$72:$H$95=$D186)*($G$72:$G$95=$C186)*(P$72:P$95))),"")</f>
        <v>3566.4554647169525</v>
      </c>
      <c r="Q186" s="139">
        <f>IFERROR(IF($I$69="DOW",IF($E186=5,(((SUMPRODUCT(($H$72:$H$95=$D186)*($G$72:$G$95=$C186)*(Q$72:Q$95))*(SUMPRODUCT(($H$15:$H$21=$H186)*(Q$15:Q$21)))))),(((SUMPRODUCT(($H$72:$H$95=$D186)*($G$72:$G$95=$C186)*(Q$72:Q$95)))-(SUMIFS(Q$99:Q$426,$C$99:$C$426,$C186,$D$99:$D$426,$D186,$E$99:$E$426,5)))*SUMPRODUCT(($H$9:$H$12=$E186)*(Q$9:Q$12)))*SUMPRODUCT(($H$24:$H$30=$H186)*(Q$24:Q$30))),VLOOKUP($E186&amp;$H186,$H$33:Q$67,Q$70,0)/SUM(Q$33:Q$60,IF(DAY(EOMONTH($G186,0))&lt;29,0,VLOOKUP(5&amp;TEXT(DATE(YEAR($G186),MONTH($G186),29),"ddd"),$H$33:Q$67,Q$70,0)),IF(DAY(EOMONTH($G186,0))&lt;30,0,VLOOKUP(5&amp;TEXT(DATE(YEAR($G186),MONTH($G186),30),"ddd"),$H$33:Q$67,Q$70,0)),IF(DAY(EOMONTH($G186,0))&lt;31,0,VLOOKUP(5&amp;TEXT(DATE(YEAR($G186),MONTH($G186),31),"ddd"),$H$33:Q$67,Q$70,0)))*SUMPRODUCT(($H$72:$H$95=$D186)*($G$72:$G$95=$C186)*(Q$72:Q$95))),"")</f>
        <v>2560.6825982438677</v>
      </c>
      <c r="R186" s="139">
        <f>IFERROR(IF($I$69="DOW",IF($E186=5,(((SUMPRODUCT(($H$72:$H$95=$D186)*($G$72:$G$95=$C186)*(R$72:R$95))*(SUMPRODUCT(($H$15:$H$21=$H186)*(R$15:R$21)))))),(((SUMPRODUCT(($H$72:$H$95=$D186)*($G$72:$G$95=$C186)*(R$72:R$95)))-(SUMIFS(R$99:R$426,$C$99:$C$426,$C186,$D$99:$D$426,$D186,$E$99:$E$426,5)))*SUMPRODUCT(($H$9:$H$12=$E186)*(R$9:R$12)))*SUMPRODUCT(($H$24:$H$30=$H186)*(R$24:R$30))),VLOOKUP($E186&amp;$H186,$H$33:R$67,R$70,0)/SUM(R$33:R$60,IF(DAY(EOMONTH($G186,0))&lt;29,0,VLOOKUP(5&amp;TEXT(DATE(YEAR($G186),MONTH($G186),29),"ddd"),$H$33:R$67,R$70,0)),IF(DAY(EOMONTH($G186,0))&lt;30,0,VLOOKUP(5&amp;TEXT(DATE(YEAR($G186),MONTH($G186),30),"ddd"),$H$33:R$67,R$70,0)),IF(DAY(EOMONTH($G186,0))&lt;31,0,VLOOKUP(5&amp;TEXT(DATE(YEAR($G186),MONTH($G186),31),"ddd"),$H$33:R$67,R$70,0)))*SUMPRODUCT(($H$72:$H$95=$D186)*($G$72:$G$95=$C186)*(R$72:R$95))),"")</f>
        <v>0</v>
      </c>
      <c r="S186" s="139">
        <f>IFERROR(IF($I$69="DOW",IF($E186=5,(((SUMPRODUCT(($H$72:$H$95=$D186)*($G$72:$G$95=$C186)*(S$72:S$95))*(SUMPRODUCT(($H$15:$H$21=$H186)*(S$15:S$21)))))),(((SUMPRODUCT(($H$72:$H$95=$D186)*($G$72:$G$95=$C186)*(S$72:S$95)))-(SUMIFS(S$99:S$426,$C$99:$C$426,$C186,$D$99:$D$426,$D186,$E$99:$E$426,5)))*SUMPRODUCT(($H$9:$H$12=$E186)*(S$9:S$12)))*SUMPRODUCT(($H$24:$H$30=$H186)*(S$24:S$30))),VLOOKUP($E186&amp;$H186,$H$33:S$67,S$70,0)/SUM(S$33:S$60,IF(DAY(EOMONTH($G186,0))&lt;29,0,VLOOKUP(5&amp;TEXT(DATE(YEAR($G186),MONTH($G186),29),"ddd"),$H$33:S$67,S$70,0)),IF(DAY(EOMONTH($G186,0))&lt;30,0,VLOOKUP(5&amp;TEXT(DATE(YEAR($G186),MONTH($G186),30),"ddd"),$H$33:S$67,S$70,0)),IF(DAY(EOMONTH($G186,0))&lt;31,0,VLOOKUP(5&amp;TEXT(DATE(YEAR($G186),MONTH($G186),31),"ddd"),$H$33:S$67,S$70,0)))*SUMPRODUCT(($H$72:$H$95=$D186)*($G$72:$G$95=$C186)*(S$72:S$95))),"")</f>
        <v>75.445900375957507</v>
      </c>
      <c r="T186" s="139">
        <f>IFERROR(IF($I$69="DOW",IF($E186=5,(((SUMPRODUCT(($H$72:$H$95=$D186)*($G$72:$G$95=$C186)*(T$72:T$95))*(SUMPRODUCT(($H$15:$H$21=$H186)*(T$15:T$21)))))),(((SUMPRODUCT(($H$72:$H$95=$D186)*($G$72:$G$95=$C186)*(T$72:T$95)))-(SUMIFS(T$99:T$426,$C$99:$C$426,$C186,$D$99:$D$426,$D186,$E$99:$E$426,5)))*SUMPRODUCT(($H$9:$H$12=$E186)*(T$9:T$12)))*SUMPRODUCT(($H$24:$H$30=$H186)*(T$24:T$30))),VLOOKUP($E186&amp;$H186,$H$33:T$67,T$70,0)/SUM(T$33:T$60,IF(DAY(EOMONTH($G186,0))&lt;29,0,VLOOKUP(5&amp;TEXT(DATE(YEAR($G186),MONTH($G186),29),"ddd"),$H$33:T$67,T$70,0)),IF(DAY(EOMONTH($G186,0))&lt;30,0,VLOOKUP(5&amp;TEXT(DATE(YEAR($G186),MONTH($G186),30),"ddd"),$H$33:T$67,T$70,0)),IF(DAY(EOMONTH($G186,0))&lt;31,0,VLOOKUP(5&amp;TEXT(DATE(YEAR($G186),MONTH($G186),31),"ddd"),$H$33:T$67,T$70,0)))*SUMPRODUCT(($H$72:$H$95=$D186)*($G$72:$G$95=$C186)*(T$72:T$95))),"")</f>
        <v>144.67697344230479</v>
      </c>
      <c r="U186" s="139">
        <f>IFERROR(IF($I$69="DOW",IF($E186=5,(((SUMPRODUCT(($H$72:$H$95=$D186)*($G$72:$G$95=$C186)*(U$72:U$95))*(SUMPRODUCT(($H$15:$H$21=$H186)*(U$15:U$21)))))),(((SUMPRODUCT(($H$72:$H$95=$D186)*($G$72:$G$95=$C186)*(U$72:U$95)))-(SUMIFS(U$99:U$426,$C$99:$C$426,$C186,$D$99:$D$426,$D186,$E$99:$E$426,5)))*SUMPRODUCT(($H$9:$H$12=$E186)*(U$9:U$12)))*SUMPRODUCT(($H$24:$H$30=$H186)*(U$24:U$30))),VLOOKUP($E186&amp;$H186,$H$33:U$67,U$70,0)/SUM(U$33:U$60,IF(DAY(EOMONTH($G186,0))&lt;29,0,VLOOKUP(5&amp;TEXT(DATE(YEAR($G186),MONTH($G186),29),"ddd"),$H$33:U$67,U$70,0)),IF(DAY(EOMONTH($G186,0))&lt;30,0,VLOOKUP(5&amp;TEXT(DATE(YEAR($G186),MONTH($G186),30),"ddd"),$H$33:U$67,U$70,0)),IF(DAY(EOMONTH($G186,0))&lt;31,0,VLOOKUP(5&amp;TEXT(DATE(YEAR($G186),MONTH($G186),31),"ddd"),$H$33:U$67,U$70,0)))*SUMPRODUCT(($H$72:$H$95=$D186)*($G$72:$G$95=$C186)*(U$72:U$95))),"")</f>
        <v>22.239586494730105</v>
      </c>
      <c r="V186" s="139">
        <f>IFERROR(IF($I$69="DOW",IF($E186=5,(((SUMPRODUCT(($H$72:$H$95=$D186)*($G$72:$G$95=$C186)*(V$72:V$95))*(SUMPRODUCT(($H$15:$H$21=$H186)*(V$15:V$21)))))),(((SUMPRODUCT(($H$72:$H$95=$D186)*($G$72:$G$95=$C186)*(V$72:V$95)))-(SUMIFS(V$99:V$426,$C$99:$C$426,$C186,$D$99:$D$426,$D186,$E$99:$E$426,5)))*SUMPRODUCT(($H$9:$H$12=$E186)*(V$9:V$12)))*SUMPRODUCT(($H$24:$H$30=$H186)*(V$24:V$30))),VLOOKUP($E186&amp;$H186,$H$33:V$67,V$70,0)/SUM(V$33:V$60,IF(DAY(EOMONTH($G186,0))&lt;29,0,VLOOKUP(5&amp;TEXT(DATE(YEAR($G186),MONTH($G186),29),"ddd"),$H$33:V$67,V$70,0)),IF(DAY(EOMONTH($G186,0))&lt;30,0,VLOOKUP(5&amp;TEXT(DATE(YEAR($G186),MONTH($G186),30),"ddd"),$H$33:V$67,V$70,0)),IF(DAY(EOMONTH($G186,0))&lt;31,0,VLOOKUP(5&amp;TEXT(DATE(YEAR($G186),MONTH($G186),31),"ddd"),$H$33:V$67,V$70,0)))*SUMPRODUCT(($H$72:$H$95=$D186)*($G$72:$G$95=$C186)*(V$72:V$95))),"")</f>
        <v>75.096956450935153</v>
      </c>
      <c r="W186" s="139">
        <f>IFERROR(IF($I$69="DOW",IF($E186=5,(((SUMPRODUCT(($H$72:$H$95=$D186)*($G$72:$G$95=$C186)*(W$72:W$95))*(SUMPRODUCT(($H$15:$H$21=$H186)*(W$15:W$21)))))),(((SUMPRODUCT(($H$72:$H$95=$D186)*($G$72:$G$95=$C186)*(W$72:W$95)))-(SUMIFS(W$99:W$426,$C$99:$C$426,$C186,$D$99:$D$426,$D186,$E$99:$E$426,5)))*SUMPRODUCT(($H$9:$H$12=$E186)*(W$9:W$12)))*SUMPRODUCT(($H$24:$H$30=$H186)*(W$24:W$30))),VLOOKUP($E186&amp;$H186,$H$33:W$67,W$70,0)/SUM(W$33:W$60,IF(DAY(EOMONTH($G186,0))&lt;29,0,VLOOKUP(5&amp;TEXT(DATE(YEAR($G186),MONTH($G186),29),"ddd"),$H$33:W$67,W$70,0)),IF(DAY(EOMONTH($G186,0))&lt;30,0,VLOOKUP(5&amp;TEXT(DATE(YEAR($G186),MONTH($G186),30),"ddd"),$H$33:W$67,W$70,0)),IF(DAY(EOMONTH($G186,0))&lt;31,0,VLOOKUP(5&amp;TEXT(DATE(YEAR($G186),MONTH($G186),31),"ddd"),$H$33:W$67,W$70,0)))*SUMPRODUCT(($H$72:$H$95=$D186)*($G$72:$G$95=$C186)*(W$72:W$95))),"")</f>
        <v>577.48602605053759</v>
      </c>
      <c r="X186" s="139">
        <f>IFERROR(IF($I$69="DOW",IF($E186=5,(((SUMPRODUCT(($H$72:$H$95=$D186)*($G$72:$G$95=$C186)*(X$72:X$95))*(SUMPRODUCT(($H$15:$H$21=$H186)*(X$15:X$21)))))),(((SUMPRODUCT(($H$72:$H$95=$D186)*($G$72:$G$95=$C186)*(X$72:X$95)))-(SUMIFS(X$99:X$426,$C$99:$C$426,$C186,$D$99:$D$426,$D186,$E$99:$E$426,5)))*SUMPRODUCT(($H$9:$H$12=$E186)*(X$9:X$12)))*SUMPRODUCT(($H$24:$H$30=$H186)*(X$24:X$30))),VLOOKUP($E186&amp;$H186,$H$33:X$67,X$70,0)/SUM(X$33:X$60,IF(DAY(EOMONTH($G186,0))&lt;29,0,VLOOKUP(5&amp;TEXT(DATE(YEAR($G186),MONTH($G186),29),"ddd"),$H$33:X$67,X$70,0)),IF(DAY(EOMONTH($G186,0))&lt;30,0,VLOOKUP(5&amp;TEXT(DATE(YEAR($G186),MONTH($G186),30),"ddd"),$H$33:X$67,X$70,0)),IF(DAY(EOMONTH($G186,0))&lt;31,0,VLOOKUP(5&amp;TEXT(DATE(YEAR($G186),MONTH($G186),31),"ddd"),$H$33:X$67,X$70,0)))*SUMPRODUCT(($H$72:$H$95=$D186)*($G$72:$G$95=$C186)*(X$72:X$95))),"")</f>
        <v>133.26293853715572</v>
      </c>
      <c r="Y186" s="139" t="str">
        <f>IFERROR(IF($I$69="DOW",IF($E186=5,(((SUMPRODUCT(($H$72:$H$95=$D186)*($G$72:$G$95=$C186)*(Y$72:Y$95))*(SUMPRODUCT(($H$15:$H$21=$H186)*(Y$15:Y$21)))))),(((SUMPRODUCT(($H$72:$H$95=$D186)*($G$72:$G$95=$C186)*(Y$72:Y$95)))-(SUMIFS(Y$99:Y$426,$C$99:$C$426,$C186,$D$99:$D$426,$D186,$E$99:$E$426,5)))*SUMPRODUCT(($H$9:$H$12=$E186)*(Y$9:Y$12)))*SUMPRODUCT(($H$24:$H$30=$H186)*(Y$24:Y$30))),VLOOKUP($E186&amp;$H186,$H$33:Y$67,Y$70,0)/SUM(Y$33:Y$60,IF(DAY(EOMONTH($G186,0))&lt;29,0,VLOOKUP(5&amp;TEXT(DATE(YEAR($G186),MONTH($G186),29),"ddd"),$H$33:Y$67,Y$70,0)),IF(DAY(EOMONTH($G186,0))&lt;30,0,VLOOKUP(5&amp;TEXT(DATE(YEAR($G186),MONTH($G186),30),"ddd"),$H$33:Y$67,Y$70,0)),IF(DAY(EOMONTH($G186,0))&lt;31,0,VLOOKUP(5&amp;TEXT(DATE(YEAR($G186),MONTH($G186),31),"ddd"),$H$33:Y$67,Y$70,0)))*SUMPRODUCT(($H$72:$H$95=$D186)*($G$72:$G$95=$C186)*(Y$72:Y$95))),"")</f>
        <v/>
      </c>
      <c r="Z186" s="139" t="str">
        <f>IFERROR(IF($I$69="DOW",IF($E186=5,(((SUMPRODUCT(($H$72:$H$95=$D186)*($G$72:$G$95=$C186)*(Z$72:Z$95))*(SUMPRODUCT(($H$15:$H$21=$H186)*(Z$15:Z$21)))))),(((SUMPRODUCT(($H$72:$H$95=$D186)*($G$72:$G$95=$C186)*(Z$72:Z$95)))-(SUMIFS(Z$99:Z$426,$C$99:$C$426,$C186,$D$99:$D$426,$D186,$E$99:$E$426,5)))*SUMPRODUCT(($H$9:$H$12=$E186)*(Z$9:Z$12)))*SUMPRODUCT(($H$24:$H$30=$H186)*(Z$24:Z$30))),VLOOKUP($E186&amp;$H186,$H$33:Z$67,Z$70,0)/SUM(Z$33:Z$60,IF(DAY(EOMONTH($G186,0))&lt;29,0,VLOOKUP(5&amp;TEXT(DATE(YEAR($G186),MONTH($G186),29),"ddd"),$H$33:Z$67,Z$70,0)),IF(DAY(EOMONTH($G186,0))&lt;30,0,VLOOKUP(5&amp;TEXT(DATE(YEAR($G186),MONTH($G186),30),"ddd"),$H$33:Z$67,Z$70,0)),IF(DAY(EOMONTH($G186,0))&lt;31,0,VLOOKUP(5&amp;TEXT(DATE(YEAR($G186),MONTH($G186),31),"ddd"),$H$33:Z$67,Z$70,0)))*SUMPRODUCT(($H$72:$H$95=$D186)*($G$72:$G$95=$C186)*(Z$72:Z$95))),"")</f>
        <v/>
      </c>
      <c r="AA186" s="139" t="str">
        <f>IFERROR(IF($I$69="DOW",IF($E186=5,(((SUMPRODUCT(($H$72:$H$95=$D186)*($G$72:$G$95=$C186)*(AA$72:AA$95))*(SUMPRODUCT(($H$15:$H$21=$H186)*(AA$15:AA$21)))))),(((SUMPRODUCT(($H$72:$H$95=$D186)*($G$72:$G$95=$C186)*(AA$72:AA$95)))-(SUMIFS(AA$99:AA$426,$C$99:$C$426,$C186,$D$99:$D$426,$D186,$E$99:$E$426,5)))*SUMPRODUCT(($H$9:$H$12=$E186)*(AA$9:AA$12)))*SUMPRODUCT(($H$24:$H$30=$H186)*(AA$24:AA$30))),VLOOKUP($E186&amp;$H186,$H$33:AA$67,AA$70,0)/SUM(AA$33:AA$60,IF(DAY(EOMONTH($G186,0))&lt;29,0,VLOOKUP(5&amp;TEXT(DATE(YEAR($G186),MONTH($G186),29),"ddd"),$H$33:AA$67,AA$70,0)),IF(DAY(EOMONTH($G186,0))&lt;30,0,VLOOKUP(5&amp;TEXT(DATE(YEAR($G186),MONTH($G186),30),"ddd"),$H$33:AA$67,AA$70,0)),IF(DAY(EOMONTH($G186,0))&lt;31,0,VLOOKUP(5&amp;TEXT(DATE(YEAR($G186),MONTH($G186),31),"ddd"),$H$33:AA$67,AA$70,0)))*SUMPRODUCT(($H$72:$H$95=$D186)*($G$72:$G$95=$C186)*(AA$72:AA$95))),"")</f>
        <v/>
      </c>
      <c r="AB186" s="139" t="str">
        <f>IFERROR(IF($I$69="DOW",IF($E186=5,(((SUMPRODUCT(($H$72:$H$95=$D186)*($G$72:$G$95=$C186)*(AB$72:AB$95))*(SUMPRODUCT(($H$15:$H$21=$H186)*(AB$15:AB$21)))))),(((SUMPRODUCT(($H$72:$H$95=$D186)*($G$72:$G$95=$C186)*(AB$72:AB$95)))-(SUMIFS(AB$99:AB$426,$C$99:$C$426,$C186,$D$99:$D$426,$D186,$E$99:$E$426,5)))*SUMPRODUCT(($H$9:$H$12=$E186)*(AB$9:AB$12)))*SUMPRODUCT(($H$24:$H$30=$H186)*(AB$24:AB$30))),VLOOKUP($E186&amp;$H186,$H$33:AB$67,AB$70,0)/SUM(AB$33:AB$60,IF(DAY(EOMONTH($G186,0))&lt;29,0,VLOOKUP(5&amp;TEXT(DATE(YEAR($G186),MONTH($G186),29),"ddd"),$H$33:AB$67,AB$70,0)),IF(DAY(EOMONTH($G186,0))&lt;30,0,VLOOKUP(5&amp;TEXT(DATE(YEAR($G186),MONTH($G186),30),"ddd"),$H$33:AB$67,AB$70,0)),IF(DAY(EOMONTH($G186,0))&lt;31,0,VLOOKUP(5&amp;TEXT(DATE(YEAR($G186),MONTH($G186),31),"ddd"),$H$33:AB$67,AB$70,0)))*SUMPRODUCT(($H$72:$H$95=$D186)*($G$72:$G$95=$C186)*(AB$72:AB$95))),"")</f>
        <v/>
      </c>
      <c r="AC186" s="236"/>
      <c r="AE186" s="205"/>
      <c r="AF186" s="139"/>
      <c r="AG186" s="139"/>
      <c r="AH186" s="139"/>
      <c r="AI186" s="139"/>
      <c r="AJ186" s="139"/>
      <c r="AK186" s="139"/>
      <c r="AL186" s="139"/>
      <c r="AM186" s="139"/>
      <c r="AN186" s="139"/>
      <c r="AO186" s="139"/>
      <c r="AP186" s="139"/>
      <c r="AQ186" s="139"/>
      <c r="AR186" s="139"/>
      <c r="AS186" s="139"/>
      <c r="AT186" s="139"/>
      <c r="AU186" s="139"/>
      <c r="AV186" s="139"/>
      <c r="AW186" s="139"/>
      <c r="AX186" s="139"/>
      <c r="AY186" s="236"/>
      <c r="BA186" s="209">
        <f t="shared" si="108"/>
        <v>214.71112799953463</v>
      </c>
      <c r="BB186" s="180">
        <f t="shared" si="109"/>
        <v>270.06141766949264</v>
      </c>
      <c r="BC186" s="180">
        <f t="shared" si="110"/>
        <v>139.21988749630052</v>
      </c>
      <c r="BD186" s="180">
        <f t="shared" si="111"/>
        <v>35.036163063974051</v>
      </c>
      <c r="BE186" s="180">
        <f t="shared" si="112"/>
        <v>516.87191851290015</v>
      </c>
      <c r="BF186" s="180">
        <f t="shared" si="113"/>
        <v>0</v>
      </c>
      <c r="BG186" s="180">
        <f t="shared" si="114"/>
        <v>0</v>
      </c>
      <c r="BH186" s="180">
        <f t="shared" si="115"/>
        <v>3566.4554647169525</v>
      </c>
      <c r="BI186" s="180">
        <f t="shared" si="116"/>
        <v>2560.6825982438677</v>
      </c>
      <c r="BJ186" s="180">
        <f t="shared" si="117"/>
        <v>0</v>
      </c>
      <c r="BK186" s="180">
        <f t="shared" si="118"/>
        <v>75.445900375957507</v>
      </c>
      <c r="BL186" s="180">
        <f t="shared" si="119"/>
        <v>144.67697344230479</v>
      </c>
      <c r="BM186" s="180">
        <f t="shared" si="120"/>
        <v>22.239586494730105</v>
      </c>
      <c r="BN186" s="180">
        <f t="shared" si="121"/>
        <v>75.096956450935153</v>
      </c>
      <c r="BO186" s="180">
        <f t="shared" si="122"/>
        <v>577.48602605053759</v>
      </c>
      <c r="BP186" s="180">
        <f t="shared" si="123"/>
        <v>133.26293853715572</v>
      </c>
      <c r="BQ186" s="180">
        <f t="shared" si="124"/>
        <v>0</v>
      </c>
      <c r="BR186" s="180">
        <f t="shared" si="125"/>
        <v>0</v>
      </c>
      <c r="BS186" s="180">
        <f t="shared" si="126"/>
        <v>0</v>
      </c>
      <c r="BT186" s="180">
        <f t="shared" si="127"/>
        <v>0</v>
      </c>
      <c r="BV186" s="214">
        <f t="shared" si="150"/>
        <v>42731</v>
      </c>
      <c r="BW186" s="175" t="str">
        <f t="shared" si="151"/>
        <v>Dec</v>
      </c>
      <c r="BX186" s="175">
        <f t="shared" si="152"/>
        <v>2016</v>
      </c>
      <c r="BY186" s="176">
        <f t="shared" si="128"/>
        <v>214.71112799953463</v>
      </c>
      <c r="BZ186" s="176">
        <f t="shared" si="129"/>
        <v>270.06141766949258</v>
      </c>
      <c r="CA186" s="176">
        <f t="shared" si="130"/>
        <v>139.21988749630046</v>
      </c>
      <c r="CB186" s="176">
        <f t="shared" si="131"/>
        <v>35.036163063974051</v>
      </c>
      <c r="CC186" s="176">
        <f t="shared" si="132"/>
        <v>516.87191851290027</v>
      </c>
      <c r="CD186" s="176">
        <f t="shared" si="133"/>
        <v>0</v>
      </c>
      <c r="CE186" s="176">
        <f t="shared" si="134"/>
        <v>0</v>
      </c>
      <c r="CF186" s="176">
        <f t="shared" si="135"/>
        <v>3566.4554647169525</v>
      </c>
      <c r="CG186" s="176">
        <f t="shared" si="136"/>
        <v>2560.6825982438677</v>
      </c>
      <c r="CH186" s="176">
        <f t="shared" si="137"/>
        <v>0</v>
      </c>
      <c r="CI186" s="176">
        <f t="shared" si="138"/>
        <v>75.445900375957521</v>
      </c>
      <c r="CJ186" s="176">
        <f t="shared" si="139"/>
        <v>144.67697344230476</v>
      </c>
      <c r="CK186" s="176">
        <f t="shared" si="140"/>
        <v>22.239586494730109</v>
      </c>
      <c r="CL186" s="176">
        <f t="shared" si="141"/>
        <v>75.096956450935153</v>
      </c>
      <c r="CM186" s="176">
        <f t="shared" si="142"/>
        <v>577.48602605053759</v>
      </c>
      <c r="CN186" s="176">
        <f t="shared" si="143"/>
        <v>133.26293853715575</v>
      </c>
      <c r="CO186" s="176">
        <f t="shared" si="144"/>
        <v>0</v>
      </c>
      <c r="CP186" s="176">
        <f t="shared" si="145"/>
        <v>0</v>
      </c>
      <c r="CQ186" s="176">
        <f t="shared" si="146"/>
        <v>0</v>
      </c>
      <c r="CR186" s="215">
        <f t="shared" si="147"/>
        <v>0</v>
      </c>
    </row>
    <row r="187" spans="2:96" outlineLevel="1" x14ac:dyDescent="0.25">
      <c r="B187" s="197">
        <f t="shared" si="148"/>
        <v>42732</v>
      </c>
      <c r="C187" s="108">
        <f t="shared" si="104"/>
        <v>2016</v>
      </c>
      <c r="D187" s="109" t="str">
        <f t="shared" si="105"/>
        <v>Dec</v>
      </c>
      <c r="E187" s="109">
        <f t="shared" si="106"/>
        <v>4</v>
      </c>
      <c r="F187" s="109">
        <f t="shared" si="149"/>
        <v>53</v>
      </c>
      <c r="G187" s="110">
        <f t="shared" si="153"/>
        <v>42732</v>
      </c>
      <c r="H187" s="109" t="str">
        <f t="shared" si="107"/>
        <v>Wed</v>
      </c>
      <c r="I187" s="139">
        <f>IFERROR(IF($I$69="DOW",IF($E187=5,(((SUMPRODUCT(($H$72:$H$95=$D187)*($G$72:$G$95=$C187)*(I$72:I$95))*(SUMPRODUCT(($H$15:$H$21=$H187)*(I$15:I$21)))))),(((SUMPRODUCT(($H$72:$H$95=$D187)*($G$72:$G$95=$C187)*(I$72:I$95)))-(SUMIFS(I$99:I$426,$C$99:$C$426,$C187,$D$99:$D$426,$D187,$E$99:$E$426,5)))*SUMPRODUCT(($H$9:$H$12=$E187)*(I$9:I$12)))*SUMPRODUCT(($H$24:$H$30=$H187)*(I$24:I$30))),VLOOKUP($E187&amp;$H187,$H$33:I$67,I$70,0)/SUM(I$33:I$60,IF(DAY(EOMONTH($G187,0))&lt;29,0,VLOOKUP(5&amp;TEXT(DATE(YEAR($G187),MONTH($G187),29),"ddd"),$H$33:I$67,I$70,0)),IF(DAY(EOMONTH($G187,0))&lt;30,0,VLOOKUP(5&amp;TEXT(DATE(YEAR($G187),MONTH($G187),30),"ddd"),$H$33:I$67,I$70,0)),IF(DAY(EOMONTH($G187,0))&lt;31,0,VLOOKUP(5&amp;TEXT(DATE(YEAR($G187),MONTH($G187),31),"ddd"),$H$33:I$67,I$70,0)))*SUMPRODUCT(($H$72:$H$95=$D187)*($G$72:$G$95=$C187)*(I$72:I$95))),"")</f>
        <v>203.18748953388848</v>
      </c>
      <c r="J187" s="139">
        <f>IFERROR(IF($I$69="DOW",IF($E187=5,(((SUMPRODUCT(($H$72:$H$95=$D187)*($G$72:$G$95=$C187)*(J$72:J$95))*(SUMPRODUCT(($H$15:$H$21=$H187)*(J$15:J$21)))))),(((SUMPRODUCT(($H$72:$H$95=$D187)*($G$72:$G$95=$C187)*(J$72:J$95)))-(SUMIFS(J$99:J$426,$C$99:$C$426,$C187,$D$99:$D$426,$D187,$E$99:$E$426,5)))*SUMPRODUCT(($H$9:$H$12=$E187)*(J$9:J$12)))*SUMPRODUCT(($H$24:$H$30=$H187)*(J$24:J$30))),VLOOKUP($E187&amp;$H187,$H$33:J$67,J$70,0)/SUM(J$33:J$60,IF(DAY(EOMONTH($G187,0))&lt;29,0,VLOOKUP(5&amp;TEXT(DATE(YEAR($G187),MONTH($G187),29),"ddd"),$H$33:J$67,J$70,0)),IF(DAY(EOMONTH($G187,0))&lt;30,0,VLOOKUP(5&amp;TEXT(DATE(YEAR($G187),MONTH($G187),30),"ddd"),$H$33:J$67,J$70,0)),IF(DAY(EOMONTH($G187,0))&lt;31,0,VLOOKUP(5&amp;TEXT(DATE(YEAR($G187),MONTH($G187),31),"ddd"),$H$33:J$67,J$70,0)))*SUMPRODUCT(($H$72:$H$95=$D187)*($G$72:$G$95=$C187)*(J$72:J$95))),"")</f>
        <v>255.27486180436088</v>
      </c>
      <c r="K187" s="139">
        <f>IFERROR(IF($I$69="DOW",IF($E187=5,(((SUMPRODUCT(($H$72:$H$95=$D187)*($G$72:$G$95=$C187)*(K$72:K$95))*(SUMPRODUCT(($H$15:$H$21=$H187)*(K$15:K$21)))))),(((SUMPRODUCT(($H$72:$H$95=$D187)*($G$72:$G$95=$C187)*(K$72:K$95)))-(SUMIFS(K$99:K$426,$C$99:$C$426,$C187,$D$99:$D$426,$D187,$E$99:$E$426,5)))*SUMPRODUCT(($H$9:$H$12=$E187)*(K$9:K$12)))*SUMPRODUCT(($H$24:$H$30=$H187)*(K$24:K$30))),VLOOKUP($E187&amp;$H187,$H$33:K$67,K$70,0)/SUM(K$33:K$60,IF(DAY(EOMONTH($G187,0))&lt;29,0,VLOOKUP(5&amp;TEXT(DATE(YEAR($G187),MONTH($G187),29),"ddd"),$H$33:K$67,K$70,0)),IF(DAY(EOMONTH($G187,0))&lt;30,0,VLOOKUP(5&amp;TEXT(DATE(YEAR($G187),MONTH($G187),30),"ddd"),$H$33:K$67,K$70,0)),IF(DAY(EOMONTH($G187,0))&lt;31,0,VLOOKUP(5&amp;TEXT(DATE(YEAR($G187),MONTH($G187),31),"ddd"),$H$33:K$67,K$70,0)))*SUMPRODUCT(($H$72:$H$95=$D187)*($G$72:$G$95=$C187)*(K$72:K$95))),"")</f>
        <v>154.68898807487798</v>
      </c>
      <c r="L187" s="139">
        <f>IFERROR(IF($I$69="DOW",IF($E187=5,(((SUMPRODUCT(($H$72:$H$95=$D187)*($G$72:$G$95=$C187)*(L$72:L$95))*(SUMPRODUCT(($H$15:$H$21=$H187)*(L$15:L$21)))))),(((SUMPRODUCT(($H$72:$H$95=$D187)*($G$72:$G$95=$C187)*(L$72:L$95)))-(SUMIFS(L$99:L$426,$C$99:$C$426,$C187,$D$99:$D$426,$D187,$E$99:$E$426,5)))*SUMPRODUCT(($H$9:$H$12=$E187)*(L$9:L$12)))*SUMPRODUCT(($H$24:$H$30=$H187)*(L$24:L$30))),VLOOKUP($E187&amp;$H187,$H$33:L$67,L$70,0)/SUM(L$33:L$60,IF(DAY(EOMONTH($G187,0))&lt;29,0,VLOOKUP(5&amp;TEXT(DATE(YEAR($G187),MONTH($G187),29),"ddd"),$H$33:L$67,L$70,0)),IF(DAY(EOMONTH($G187,0))&lt;30,0,VLOOKUP(5&amp;TEXT(DATE(YEAR($G187),MONTH($G187),30),"ddd"),$H$33:L$67,L$70,0)),IF(DAY(EOMONTH($G187,0))&lt;31,0,VLOOKUP(5&amp;TEXT(DATE(YEAR($G187),MONTH($G187),31),"ddd"),$H$33:L$67,L$70,0)))*SUMPRODUCT(($H$72:$H$95=$D187)*($G$72:$G$95=$C187)*(L$72:L$95))),"")</f>
        <v>29.465124696847749</v>
      </c>
      <c r="M187" s="139">
        <f>IFERROR(IF($I$69="DOW",IF($E187=5,(((SUMPRODUCT(($H$72:$H$95=$D187)*($G$72:$G$95=$C187)*(M$72:M$95))*(SUMPRODUCT(($H$15:$H$21=$H187)*(M$15:M$21)))))),(((SUMPRODUCT(($H$72:$H$95=$D187)*($G$72:$G$95=$C187)*(M$72:M$95)))-(SUMIFS(M$99:M$426,$C$99:$C$426,$C187,$D$99:$D$426,$D187,$E$99:$E$426,5)))*SUMPRODUCT(($H$9:$H$12=$E187)*(M$9:M$12)))*SUMPRODUCT(($H$24:$H$30=$H187)*(M$24:M$30))),VLOOKUP($E187&amp;$H187,$H$33:M$67,M$70,0)/SUM(M$33:M$60,IF(DAY(EOMONTH($G187,0))&lt;29,0,VLOOKUP(5&amp;TEXT(DATE(YEAR($G187),MONTH($G187),29),"ddd"),$H$33:M$67,M$70,0)),IF(DAY(EOMONTH($G187,0))&lt;30,0,VLOOKUP(5&amp;TEXT(DATE(YEAR($G187),MONTH($G187),30),"ddd"),$H$33:M$67,M$70,0)),IF(DAY(EOMONTH($G187,0))&lt;31,0,VLOOKUP(5&amp;TEXT(DATE(YEAR($G187),MONTH($G187),31),"ddd"),$H$33:M$67,M$70,0)))*SUMPRODUCT(($H$72:$H$95=$D187)*($G$72:$G$95=$C187)*(M$72:M$95))),"")</f>
        <v>469.0939208746347</v>
      </c>
      <c r="N187" s="139">
        <f>IFERROR(IF($I$69="DOW",IF($E187=5,(((SUMPRODUCT(($H$72:$H$95=$D187)*($G$72:$G$95=$C187)*(N$72:N$95))*(SUMPRODUCT(($H$15:$H$21=$H187)*(N$15:N$21)))))),(((SUMPRODUCT(($H$72:$H$95=$D187)*($G$72:$G$95=$C187)*(N$72:N$95)))-(SUMIFS(N$99:N$426,$C$99:$C$426,$C187,$D$99:$D$426,$D187,$E$99:$E$426,5)))*SUMPRODUCT(($H$9:$H$12=$E187)*(N$9:N$12)))*SUMPRODUCT(($H$24:$H$30=$H187)*(N$24:N$30))),VLOOKUP($E187&amp;$H187,$H$33:N$67,N$70,0)/SUM(N$33:N$60,IF(DAY(EOMONTH($G187,0))&lt;29,0,VLOOKUP(5&amp;TEXT(DATE(YEAR($G187),MONTH($G187),29),"ddd"),$H$33:N$67,N$70,0)),IF(DAY(EOMONTH($G187,0))&lt;30,0,VLOOKUP(5&amp;TEXT(DATE(YEAR($G187),MONTH($G187),30),"ddd"),$H$33:N$67,N$70,0)),IF(DAY(EOMONTH($G187,0))&lt;31,0,VLOOKUP(5&amp;TEXT(DATE(YEAR($G187),MONTH($G187),31),"ddd"),$H$33:N$67,N$70,0)))*SUMPRODUCT(($H$72:$H$95=$D187)*($G$72:$G$95=$C187)*(N$72:N$95))),"")</f>
        <v>0</v>
      </c>
      <c r="O187" s="139">
        <f>IFERROR(IF($I$69="DOW",IF($E187=5,(((SUMPRODUCT(($H$72:$H$95=$D187)*($G$72:$G$95=$C187)*(O$72:O$95))*(SUMPRODUCT(($H$15:$H$21=$H187)*(O$15:O$21)))))),(((SUMPRODUCT(($H$72:$H$95=$D187)*($G$72:$G$95=$C187)*(O$72:O$95)))-(SUMIFS(O$99:O$426,$C$99:$C$426,$C187,$D$99:$D$426,$D187,$E$99:$E$426,5)))*SUMPRODUCT(($H$9:$H$12=$E187)*(O$9:O$12)))*SUMPRODUCT(($H$24:$H$30=$H187)*(O$24:O$30))),VLOOKUP($E187&amp;$H187,$H$33:O$67,O$70,0)/SUM(O$33:O$60,IF(DAY(EOMONTH($G187,0))&lt;29,0,VLOOKUP(5&amp;TEXT(DATE(YEAR($G187),MONTH($G187),29),"ddd"),$H$33:O$67,O$70,0)),IF(DAY(EOMONTH($G187,0))&lt;30,0,VLOOKUP(5&amp;TEXT(DATE(YEAR($G187),MONTH($G187),30),"ddd"),$H$33:O$67,O$70,0)),IF(DAY(EOMONTH($G187,0))&lt;31,0,VLOOKUP(5&amp;TEXT(DATE(YEAR($G187),MONTH($G187),31),"ddd"),$H$33:O$67,O$70,0)))*SUMPRODUCT(($H$72:$H$95=$D187)*($G$72:$G$95=$C187)*(O$72:O$95))),"")</f>
        <v>0</v>
      </c>
      <c r="P187" s="139">
        <f>IFERROR(IF($I$69="DOW",IF($E187=5,(((SUMPRODUCT(($H$72:$H$95=$D187)*($G$72:$G$95=$C187)*(P$72:P$95))*(SUMPRODUCT(($H$15:$H$21=$H187)*(P$15:P$21)))))),(((SUMPRODUCT(($H$72:$H$95=$D187)*($G$72:$G$95=$C187)*(P$72:P$95)))-(SUMIFS(P$99:P$426,$C$99:$C$426,$C187,$D$99:$D$426,$D187,$E$99:$E$426,5)))*SUMPRODUCT(($H$9:$H$12=$E187)*(P$9:P$12)))*SUMPRODUCT(($H$24:$H$30=$H187)*(P$24:P$30))),VLOOKUP($E187&amp;$H187,$H$33:P$67,P$70,0)/SUM(P$33:P$60,IF(DAY(EOMONTH($G187,0))&lt;29,0,VLOOKUP(5&amp;TEXT(DATE(YEAR($G187),MONTH($G187),29),"ddd"),$H$33:P$67,P$70,0)),IF(DAY(EOMONTH($G187,0))&lt;30,0,VLOOKUP(5&amp;TEXT(DATE(YEAR($G187),MONTH($G187),30),"ddd"),$H$33:P$67,P$70,0)),IF(DAY(EOMONTH($G187,0))&lt;31,0,VLOOKUP(5&amp;TEXT(DATE(YEAR($G187),MONTH($G187),31),"ddd"),$H$33:P$67,P$70,0)))*SUMPRODUCT(($H$72:$H$95=$D187)*($G$72:$G$95=$C187)*(P$72:P$95))),"")</f>
        <v>3374.3287506571951</v>
      </c>
      <c r="Q187" s="139">
        <f>IFERROR(IF($I$69="DOW",IF($E187=5,(((SUMPRODUCT(($H$72:$H$95=$D187)*($G$72:$G$95=$C187)*(Q$72:Q$95))*(SUMPRODUCT(($H$15:$H$21=$H187)*(Q$15:Q$21)))))),(((SUMPRODUCT(($H$72:$H$95=$D187)*($G$72:$G$95=$C187)*(Q$72:Q$95)))-(SUMIFS(Q$99:Q$426,$C$99:$C$426,$C187,$D$99:$D$426,$D187,$E$99:$E$426,5)))*SUMPRODUCT(($H$9:$H$12=$E187)*(Q$9:Q$12)))*SUMPRODUCT(($H$24:$H$30=$H187)*(Q$24:Q$30))),VLOOKUP($E187&amp;$H187,$H$33:Q$67,Q$70,0)/SUM(Q$33:Q$60,IF(DAY(EOMONTH($G187,0))&lt;29,0,VLOOKUP(5&amp;TEXT(DATE(YEAR($G187),MONTH($G187),29),"ddd"),$H$33:Q$67,Q$70,0)),IF(DAY(EOMONTH($G187,0))&lt;30,0,VLOOKUP(5&amp;TEXT(DATE(YEAR($G187),MONTH($G187),30),"ddd"),$H$33:Q$67,Q$70,0)),IF(DAY(EOMONTH($G187,0))&lt;31,0,VLOOKUP(5&amp;TEXT(DATE(YEAR($G187),MONTH($G187),31),"ddd"),$H$33:Q$67,Q$70,0)))*SUMPRODUCT(($H$72:$H$95=$D187)*($G$72:$G$95=$C187)*(Q$72:Q$95))),"")</f>
        <v>2577.0785014464818</v>
      </c>
      <c r="R187" s="139">
        <f>IFERROR(IF($I$69="DOW",IF($E187=5,(((SUMPRODUCT(($H$72:$H$95=$D187)*($G$72:$G$95=$C187)*(R$72:R$95))*(SUMPRODUCT(($H$15:$H$21=$H187)*(R$15:R$21)))))),(((SUMPRODUCT(($H$72:$H$95=$D187)*($G$72:$G$95=$C187)*(R$72:R$95)))-(SUMIFS(R$99:R$426,$C$99:$C$426,$C187,$D$99:$D$426,$D187,$E$99:$E$426,5)))*SUMPRODUCT(($H$9:$H$12=$E187)*(R$9:R$12)))*SUMPRODUCT(($H$24:$H$30=$H187)*(R$24:R$30))),VLOOKUP($E187&amp;$H187,$H$33:R$67,R$70,0)/SUM(R$33:R$60,IF(DAY(EOMONTH($G187,0))&lt;29,0,VLOOKUP(5&amp;TEXT(DATE(YEAR($G187),MONTH($G187),29),"ddd"),$H$33:R$67,R$70,0)),IF(DAY(EOMONTH($G187,0))&lt;30,0,VLOOKUP(5&amp;TEXT(DATE(YEAR($G187),MONTH($G187),30),"ddd"),$H$33:R$67,R$70,0)),IF(DAY(EOMONTH($G187,0))&lt;31,0,VLOOKUP(5&amp;TEXT(DATE(YEAR($G187),MONTH($G187),31),"ddd"),$H$33:R$67,R$70,0)))*SUMPRODUCT(($H$72:$H$95=$D187)*($G$72:$G$95=$C187)*(R$72:R$95))),"")</f>
        <v>0</v>
      </c>
      <c r="S187" s="139">
        <f>IFERROR(IF($I$69="DOW",IF($E187=5,(((SUMPRODUCT(($H$72:$H$95=$D187)*($G$72:$G$95=$C187)*(S$72:S$95))*(SUMPRODUCT(($H$15:$H$21=$H187)*(S$15:S$21)))))),(((SUMPRODUCT(($H$72:$H$95=$D187)*($G$72:$G$95=$C187)*(S$72:S$95)))-(SUMIFS(S$99:S$426,$C$99:$C$426,$C187,$D$99:$D$426,$D187,$E$99:$E$426,5)))*SUMPRODUCT(($H$9:$H$12=$E187)*(S$9:S$12)))*SUMPRODUCT(($H$24:$H$30=$H187)*(S$24:S$30))),VLOOKUP($E187&amp;$H187,$H$33:S$67,S$70,0)/SUM(S$33:S$60,IF(DAY(EOMONTH($G187,0))&lt;29,0,VLOOKUP(5&amp;TEXT(DATE(YEAR($G187),MONTH($G187),29),"ddd"),$H$33:S$67,S$70,0)),IF(DAY(EOMONTH($G187,0))&lt;30,0,VLOOKUP(5&amp;TEXT(DATE(YEAR($G187),MONTH($G187),30),"ddd"),$H$33:S$67,S$70,0)),IF(DAY(EOMONTH($G187,0))&lt;31,0,VLOOKUP(5&amp;TEXT(DATE(YEAR($G187),MONTH($G187),31),"ddd"),$H$33:S$67,S$70,0)))*SUMPRODUCT(($H$72:$H$95=$D187)*($G$72:$G$95=$C187)*(S$72:S$95))),"")</f>
        <v>76.387372350400895</v>
      </c>
      <c r="T187" s="139">
        <f>IFERROR(IF($I$69="DOW",IF($E187=5,(((SUMPRODUCT(($H$72:$H$95=$D187)*($G$72:$G$95=$C187)*(T$72:T$95))*(SUMPRODUCT(($H$15:$H$21=$H187)*(T$15:T$21)))))),(((SUMPRODUCT(($H$72:$H$95=$D187)*($G$72:$G$95=$C187)*(T$72:T$95)))-(SUMIFS(T$99:T$426,$C$99:$C$426,$C187,$D$99:$D$426,$D187,$E$99:$E$426,5)))*SUMPRODUCT(($H$9:$H$12=$E187)*(T$9:T$12)))*SUMPRODUCT(($H$24:$H$30=$H187)*(T$24:T$30))),VLOOKUP($E187&amp;$H187,$H$33:T$67,T$70,0)/SUM(T$33:T$60,IF(DAY(EOMONTH($G187,0))&lt;29,0,VLOOKUP(5&amp;TEXT(DATE(YEAR($G187),MONTH($G187),29),"ddd"),$H$33:T$67,T$70,0)),IF(DAY(EOMONTH($G187,0))&lt;30,0,VLOOKUP(5&amp;TEXT(DATE(YEAR($G187),MONTH($G187),30),"ddd"),$H$33:T$67,T$70,0)),IF(DAY(EOMONTH($G187,0))&lt;31,0,VLOOKUP(5&amp;TEXT(DATE(YEAR($G187),MONTH($G187),31),"ddd"),$H$33:T$67,T$70,0)))*SUMPRODUCT(($H$72:$H$95=$D187)*($G$72:$G$95=$C187)*(T$72:T$95))),"")</f>
        <v>138.53679354138484</v>
      </c>
      <c r="U187" s="139">
        <f>IFERROR(IF($I$69="DOW",IF($E187=5,(((SUMPRODUCT(($H$72:$H$95=$D187)*($G$72:$G$95=$C187)*(U$72:U$95))*(SUMPRODUCT(($H$15:$H$21=$H187)*(U$15:U$21)))))),(((SUMPRODUCT(($H$72:$H$95=$D187)*($G$72:$G$95=$C187)*(U$72:U$95)))-(SUMIFS(U$99:U$426,$C$99:$C$426,$C187,$D$99:$D$426,$D187,$E$99:$E$426,5)))*SUMPRODUCT(($H$9:$H$12=$E187)*(U$9:U$12)))*SUMPRODUCT(($H$24:$H$30=$H187)*(U$24:U$30))),VLOOKUP($E187&amp;$H187,$H$33:U$67,U$70,0)/SUM(U$33:U$60,IF(DAY(EOMONTH($G187,0))&lt;29,0,VLOOKUP(5&amp;TEXT(DATE(YEAR($G187),MONTH($G187),29),"ddd"),$H$33:U$67,U$70,0)),IF(DAY(EOMONTH($G187,0))&lt;30,0,VLOOKUP(5&amp;TEXT(DATE(YEAR($G187),MONTH($G187),30),"ddd"),$H$33:U$67,U$70,0)),IF(DAY(EOMONTH($G187,0))&lt;31,0,VLOOKUP(5&amp;TEXT(DATE(YEAR($G187),MONTH($G187),31),"ddd"),$H$33:U$67,U$70,0)))*SUMPRODUCT(($H$72:$H$95=$D187)*($G$72:$G$95=$C187)*(U$72:U$95))),"")</f>
        <v>29.043673648533538</v>
      </c>
      <c r="V187" s="139">
        <f>IFERROR(IF($I$69="DOW",IF($E187=5,(((SUMPRODUCT(($H$72:$H$95=$D187)*($G$72:$G$95=$C187)*(V$72:V$95))*(SUMPRODUCT(($H$15:$H$21=$H187)*(V$15:V$21)))))),(((SUMPRODUCT(($H$72:$H$95=$D187)*($G$72:$G$95=$C187)*(V$72:V$95)))-(SUMIFS(V$99:V$426,$C$99:$C$426,$C187,$D$99:$D$426,$D187,$E$99:$E$426,5)))*SUMPRODUCT(($H$9:$H$12=$E187)*(V$9:V$12)))*SUMPRODUCT(($H$24:$H$30=$H187)*(V$24:V$30))),VLOOKUP($E187&amp;$H187,$H$33:V$67,V$70,0)/SUM(V$33:V$60,IF(DAY(EOMONTH($G187,0))&lt;29,0,VLOOKUP(5&amp;TEXT(DATE(YEAR($G187),MONTH($G187),29),"ddd"),$H$33:V$67,V$70,0)),IF(DAY(EOMONTH($G187,0))&lt;30,0,VLOOKUP(5&amp;TEXT(DATE(YEAR($G187),MONTH($G187),30),"ddd"),$H$33:V$67,V$70,0)),IF(DAY(EOMONTH($G187,0))&lt;31,0,VLOOKUP(5&amp;TEXT(DATE(YEAR($G187),MONTH($G187),31),"ddd"),$H$33:V$67,V$70,0)))*SUMPRODUCT(($H$72:$H$95=$D187)*($G$72:$G$95=$C187)*(V$72:V$95))),"")</f>
        <v>74.680051714703595</v>
      </c>
      <c r="W187" s="139">
        <f>IFERROR(IF($I$69="DOW",IF($E187=5,(((SUMPRODUCT(($H$72:$H$95=$D187)*($G$72:$G$95=$C187)*(W$72:W$95))*(SUMPRODUCT(($H$15:$H$21=$H187)*(W$15:W$21)))))),(((SUMPRODUCT(($H$72:$H$95=$D187)*($G$72:$G$95=$C187)*(W$72:W$95)))-(SUMIFS(W$99:W$426,$C$99:$C$426,$C187,$D$99:$D$426,$D187,$E$99:$E$426,5)))*SUMPRODUCT(($H$9:$H$12=$E187)*(W$9:W$12)))*SUMPRODUCT(($H$24:$H$30=$H187)*(W$24:W$30))),VLOOKUP($E187&amp;$H187,$H$33:W$67,W$70,0)/SUM(W$33:W$60,IF(DAY(EOMONTH($G187,0))&lt;29,0,VLOOKUP(5&amp;TEXT(DATE(YEAR($G187),MONTH($G187),29),"ddd"),$H$33:W$67,W$70,0)),IF(DAY(EOMONTH($G187,0))&lt;30,0,VLOOKUP(5&amp;TEXT(DATE(YEAR($G187),MONTH($G187),30),"ddd"),$H$33:W$67,W$70,0)),IF(DAY(EOMONTH($G187,0))&lt;31,0,VLOOKUP(5&amp;TEXT(DATE(YEAR($G187),MONTH($G187),31),"ddd"),$H$33:W$67,W$70,0)))*SUMPRODUCT(($H$72:$H$95=$D187)*($G$72:$G$95=$C187)*(W$72:W$95))),"")</f>
        <v>565.610648220092</v>
      </c>
      <c r="X187" s="139">
        <f>IFERROR(IF($I$69="DOW",IF($E187=5,(((SUMPRODUCT(($H$72:$H$95=$D187)*($G$72:$G$95=$C187)*(X$72:X$95))*(SUMPRODUCT(($H$15:$H$21=$H187)*(X$15:X$21)))))),(((SUMPRODUCT(($H$72:$H$95=$D187)*($G$72:$G$95=$C187)*(X$72:X$95)))-(SUMIFS(X$99:X$426,$C$99:$C$426,$C187,$D$99:$D$426,$D187,$E$99:$E$426,5)))*SUMPRODUCT(($H$9:$H$12=$E187)*(X$9:X$12)))*SUMPRODUCT(($H$24:$H$30=$H187)*(X$24:X$30))),VLOOKUP($E187&amp;$H187,$H$33:X$67,X$70,0)/SUM(X$33:X$60,IF(DAY(EOMONTH($G187,0))&lt;29,0,VLOOKUP(5&amp;TEXT(DATE(YEAR($G187),MONTH($G187),29),"ddd"),$H$33:X$67,X$70,0)),IF(DAY(EOMONTH($G187,0))&lt;30,0,VLOOKUP(5&amp;TEXT(DATE(YEAR($G187),MONTH($G187),30),"ddd"),$H$33:X$67,X$70,0)),IF(DAY(EOMONTH($G187,0))&lt;31,0,VLOOKUP(5&amp;TEXT(DATE(YEAR($G187),MONTH($G187),31),"ddd"),$H$33:X$67,X$70,0)))*SUMPRODUCT(($H$72:$H$95=$D187)*($G$72:$G$95=$C187)*(X$72:X$95))),"")</f>
        <v>131.88102457137285</v>
      </c>
      <c r="Y187" s="139" t="str">
        <f>IFERROR(IF($I$69="DOW",IF($E187=5,(((SUMPRODUCT(($H$72:$H$95=$D187)*($G$72:$G$95=$C187)*(Y$72:Y$95))*(SUMPRODUCT(($H$15:$H$21=$H187)*(Y$15:Y$21)))))),(((SUMPRODUCT(($H$72:$H$95=$D187)*($G$72:$G$95=$C187)*(Y$72:Y$95)))-(SUMIFS(Y$99:Y$426,$C$99:$C$426,$C187,$D$99:$D$426,$D187,$E$99:$E$426,5)))*SUMPRODUCT(($H$9:$H$12=$E187)*(Y$9:Y$12)))*SUMPRODUCT(($H$24:$H$30=$H187)*(Y$24:Y$30))),VLOOKUP($E187&amp;$H187,$H$33:Y$67,Y$70,0)/SUM(Y$33:Y$60,IF(DAY(EOMONTH($G187,0))&lt;29,0,VLOOKUP(5&amp;TEXT(DATE(YEAR($G187),MONTH($G187),29),"ddd"),$H$33:Y$67,Y$70,0)),IF(DAY(EOMONTH($G187,0))&lt;30,0,VLOOKUP(5&amp;TEXT(DATE(YEAR($G187),MONTH($G187),30),"ddd"),$H$33:Y$67,Y$70,0)),IF(DAY(EOMONTH($G187,0))&lt;31,0,VLOOKUP(5&amp;TEXT(DATE(YEAR($G187),MONTH($G187),31),"ddd"),$H$33:Y$67,Y$70,0)))*SUMPRODUCT(($H$72:$H$95=$D187)*($G$72:$G$95=$C187)*(Y$72:Y$95))),"")</f>
        <v/>
      </c>
      <c r="Z187" s="139" t="str">
        <f>IFERROR(IF($I$69="DOW",IF($E187=5,(((SUMPRODUCT(($H$72:$H$95=$D187)*($G$72:$G$95=$C187)*(Z$72:Z$95))*(SUMPRODUCT(($H$15:$H$21=$H187)*(Z$15:Z$21)))))),(((SUMPRODUCT(($H$72:$H$95=$D187)*($G$72:$G$95=$C187)*(Z$72:Z$95)))-(SUMIFS(Z$99:Z$426,$C$99:$C$426,$C187,$D$99:$D$426,$D187,$E$99:$E$426,5)))*SUMPRODUCT(($H$9:$H$12=$E187)*(Z$9:Z$12)))*SUMPRODUCT(($H$24:$H$30=$H187)*(Z$24:Z$30))),VLOOKUP($E187&amp;$H187,$H$33:Z$67,Z$70,0)/SUM(Z$33:Z$60,IF(DAY(EOMONTH($G187,0))&lt;29,0,VLOOKUP(5&amp;TEXT(DATE(YEAR($G187),MONTH($G187),29),"ddd"),$H$33:Z$67,Z$70,0)),IF(DAY(EOMONTH($G187,0))&lt;30,0,VLOOKUP(5&amp;TEXT(DATE(YEAR($G187),MONTH($G187),30),"ddd"),$H$33:Z$67,Z$70,0)),IF(DAY(EOMONTH($G187,0))&lt;31,0,VLOOKUP(5&amp;TEXT(DATE(YEAR($G187),MONTH($G187),31),"ddd"),$H$33:Z$67,Z$70,0)))*SUMPRODUCT(($H$72:$H$95=$D187)*($G$72:$G$95=$C187)*(Z$72:Z$95))),"")</f>
        <v/>
      </c>
      <c r="AA187" s="139" t="str">
        <f>IFERROR(IF($I$69="DOW",IF($E187=5,(((SUMPRODUCT(($H$72:$H$95=$D187)*($G$72:$G$95=$C187)*(AA$72:AA$95))*(SUMPRODUCT(($H$15:$H$21=$H187)*(AA$15:AA$21)))))),(((SUMPRODUCT(($H$72:$H$95=$D187)*($G$72:$G$95=$C187)*(AA$72:AA$95)))-(SUMIFS(AA$99:AA$426,$C$99:$C$426,$C187,$D$99:$D$426,$D187,$E$99:$E$426,5)))*SUMPRODUCT(($H$9:$H$12=$E187)*(AA$9:AA$12)))*SUMPRODUCT(($H$24:$H$30=$H187)*(AA$24:AA$30))),VLOOKUP($E187&amp;$H187,$H$33:AA$67,AA$70,0)/SUM(AA$33:AA$60,IF(DAY(EOMONTH($G187,0))&lt;29,0,VLOOKUP(5&amp;TEXT(DATE(YEAR($G187),MONTH($G187),29),"ddd"),$H$33:AA$67,AA$70,0)),IF(DAY(EOMONTH($G187,0))&lt;30,0,VLOOKUP(5&amp;TEXT(DATE(YEAR($G187),MONTH($G187),30),"ddd"),$H$33:AA$67,AA$70,0)),IF(DAY(EOMONTH($G187,0))&lt;31,0,VLOOKUP(5&amp;TEXT(DATE(YEAR($G187),MONTH($G187),31),"ddd"),$H$33:AA$67,AA$70,0)))*SUMPRODUCT(($H$72:$H$95=$D187)*($G$72:$G$95=$C187)*(AA$72:AA$95))),"")</f>
        <v/>
      </c>
      <c r="AB187" s="139" t="str">
        <f>IFERROR(IF($I$69="DOW",IF($E187=5,(((SUMPRODUCT(($H$72:$H$95=$D187)*($G$72:$G$95=$C187)*(AB$72:AB$95))*(SUMPRODUCT(($H$15:$H$21=$H187)*(AB$15:AB$21)))))),(((SUMPRODUCT(($H$72:$H$95=$D187)*($G$72:$G$95=$C187)*(AB$72:AB$95)))-(SUMIFS(AB$99:AB$426,$C$99:$C$426,$C187,$D$99:$D$426,$D187,$E$99:$E$426,5)))*SUMPRODUCT(($H$9:$H$12=$E187)*(AB$9:AB$12)))*SUMPRODUCT(($H$24:$H$30=$H187)*(AB$24:AB$30))),VLOOKUP($E187&amp;$H187,$H$33:AB$67,AB$70,0)/SUM(AB$33:AB$60,IF(DAY(EOMONTH($G187,0))&lt;29,0,VLOOKUP(5&amp;TEXT(DATE(YEAR($G187),MONTH($G187),29),"ddd"),$H$33:AB$67,AB$70,0)),IF(DAY(EOMONTH($G187,0))&lt;30,0,VLOOKUP(5&amp;TEXT(DATE(YEAR($G187),MONTH($G187),30),"ddd"),$H$33:AB$67,AB$70,0)),IF(DAY(EOMONTH($G187,0))&lt;31,0,VLOOKUP(5&amp;TEXT(DATE(YEAR($G187),MONTH($G187),31),"ddd"),$H$33:AB$67,AB$70,0)))*SUMPRODUCT(($H$72:$H$95=$D187)*($G$72:$G$95=$C187)*(AB$72:AB$95))),"")</f>
        <v/>
      </c>
      <c r="AC187" s="236"/>
      <c r="AE187" s="205"/>
      <c r="AF187" s="139"/>
      <c r="AG187" s="139"/>
      <c r="AH187" s="139"/>
      <c r="AI187" s="139"/>
      <c r="AJ187" s="139"/>
      <c r="AK187" s="139"/>
      <c r="AL187" s="139"/>
      <c r="AM187" s="139"/>
      <c r="AN187" s="139"/>
      <c r="AO187" s="139"/>
      <c r="AP187" s="139"/>
      <c r="AQ187" s="139"/>
      <c r="AR187" s="139"/>
      <c r="AS187" s="139"/>
      <c r="AT187" s="139"/>
      <c r="AU187" s="139"/>
      <c r="AV187" s="139"/>
      <c r="AW187" s="139"/>
      <c r="AX187" s="139"/>
      <c r="AY187" s="236"/>
      <c r="BA187" s="209">
        <f t="shared" si="108"/>
        <v>203.18748953388848</v>
      </c>
      <c r="BB187" s="180">
        <f t="shared" si="109"/>
        <v>255.27486180436088</v>
      </c>
      <c r="BC187" s="180">
        <f t="shared" si="110"/>
        <v>154.68898807487798</v>
      </c>
      <c r="BD187" s="180">
        <f t="shared" si="111"/>
        <v>29.465124696847749</v>
      </c>
      <c r="BE187" s="180">
        <f t="shared" si="112"/>
        <v>469.0939208746347</v>
      </c>
      <c r="BF187" s="180">
        <f t="shared" si="113"/>
        <v>0</v>
      </c>
      <c r="BG187" s="180">
        <f t="shared" si="114"/>
        <v>0</v>
      </c>
      <c r="BH187" s="180">
        <f t="shared" si="115"/>
        <v>3374.3287506571951</v>
      </c>
      <c r="BI187" s="180">
        <f t="shared" si="116"/>
        <v>2577.0785014464818</v>
      </c>
      <c r="BJ187" s="180">
        <f t="shared" si="117"/>
        <v>0</v>
      </c>
      <c r="BK187" s="180">
        <f t="shared" si="118"/>
        <v>76.387372350400895</v>
      </c>
      <c r="BL187" s="180">
        <f t="shared" si="119"/>
        <v>138.53679354138484</v>
      </c>
      <c r="BM187" s="180">
        <f t="shared" si="120"/>
        <v>29.043673648533538</v>
      </c>
      <c r="BN187" s="180">
        <f t="shared" si="121"/>
        <v>74.680051714703595</v>
      </c>
      <c r="BO187" s="180">
        <f t="shared" si="122"/>
        <v>565.610648220092</v>
      </c>
      <c r="BP187" s="180">
        <f t="shared" si="123"/>
        <v>131.88102457137285</v>
      </c>
      <c r="BQ187" s="180">
        <f t="shared" si="124"/>
        <v>0</v>
      </c>
      <c r="BR187" s="180">
        <f t="shared" si="125"/>
        <v>0</v>
      </c>
      <c r="BS187" s="180">
        <f t="shared" si="126"/>
        <v>0</v>
      </c>
      <c r="BT187" s="180">
        <f t="shared" si="127"/>
        <v>0</v>
      </c>
      <c r="BV187" s="214">
        <f t="shared" si="150"/>
        <v>42732</v>
      </c>
      <c r="BW187" s="175" t="str">
        <f t="shared" si="151"/>
        <v>Dec</v>
      </c>
      <c r="BX187" s="175">
        <f t="shared" si="152"/>
        <v>2016</v>
      </c>
      <c r="BY187" s="176">
        <f t="shared" si="128"/>
        <v>203.18748953388848</v>
      </c>
      <c r="BZ187" s="176">
        <f t="shared" si="129"/>
        <v>255.27486180436082</v>
      </c>
      <c r="CA187" s="176">
        <f t="shared" si="130"/>
        <v>154.68898807487793</v>
      </c>
      <c r="CB187" s="176">
        <f t="shared" si="131"/>
        <v>29.465124696847745</v>
      </c>
      <c r="CC187" s="176">
        <f t="shared" si="132"/>
        <v>469.09392087463488</v>
      </c>
      <c r="CD187" s="176">
        <f t="shared" si="133"/>
        <v>0</v>
      </c>
      <c r="CE187" s="176">
        <f t="shared" si="134"/>
        <v>0</v>
      </c>
      <c r="CF187" s="176">
        <f t="shared" si="135"/>
        <v>3374.3287506571951</v>
      </c>
      <c r="CG187" s="176">
        <f t="shared" si="136"/>
        <v>2577.0785014464818</v>
      </c>
      <c r="CH187" s="176">
        <f t="shared" si="137"/>
        <v>0</v>
      </c>
      <c r="CI187" s="176">
        <f t="shared" si="138"/>
        <v>76.387372350400909</v>
      </c>
      <c r="CJ187" s="176">
        <f t="shared" si="139"/>
        <v>138.53679354138481</v>
      </c>
      <c r="CK187" s="176">
        <f t="shared" si="140"/>
        <v>29.043673648533542</v>
      </c>
      <c r="CL187" s="176">
        <f t="shared" si="141"/>
        <v>74.680051714703595</v>
      </c>
      <c r="CM187" s="176">
        <f t="shared" si="142"/>
        <v>565.610648220092</v>
      </c>
      <c r="CN187" s="176">
        <f t="shared" si="143"/>
        <v>131.88102457137285</v>
      </c>
      <c r="CO187" s="176">
        <f t="shared" si="144"/>
        <v>0</v>
      </c>
      <c r="CP187" s="176">
        <f t="shared" si="145"/>
        <v>0</v>
      </c>
      <c r="CQ187" s="176">
        <f t="shared" si="146"/>
        <v>0</v>
      </c>
      <c r="CR187" s="215">
        <f t="shared" si="147"/>
        <v>0</v>
      </c>
    </row>
    <row r="188" spans="2:96" outlineLevel="1" x14ac:dyDescent="0.25">
      <c r="B188" s="197">
        <f t="shared" si="148"/>
        <v>42733</v>
      </c>
      <c r="C188" s="108">
        <f t="shared" si="104"/>
        <v>2016</v>
      </c>
      <c r="D188" s="109" t="str">
        <f t="shared" si="105"/>
        <v>Dec</v>
      </c>
      <c r="E188" s="109">
        <f t="shared" si="106"/>
        <v>5</v>
      </c>
      <c r="F188" s="109">
        <f t="shared" si="149"/>
        <v>53</v>
      </c>
      <c r="G188" s="110">
        <f t="shared" si="153"/>
        <v>42733</v>
      </c>
      <c r="H188" s="109" t="str">
        <f t="shared" si="107"/>
        <v>Thu</v>
      </c>
      <c r="I188" s="139">
        <f>IFERROR(IF($I$69="DOW",IF($E188=5,(((SUMPRODUCT(($H$72:$H$95=$D188)*($G$72:$G$95=$C188)*(I$72:I$95))*(SUMPRODUCT(($H$15:$H$21=$H188)*(I$15:I$21)))))),(((SUMPRODUCT(($H$72:$H$95=$D188)*($G$72:$G$95=$C188)*(I$72:I$95)))-(SUMIFS(I$99:I$426,$C$99:$C$426,$C188,$D$99:$D$426,$D188,$E$99:$E$426,5)))*SUMPRODUCT(($H$9:$H$12=$E188)*(I$9:I$12)))*SUMPRODUCT(($H$24:$H$30=$H188)*(I$24:I$30))),VLOOKUP($E188&amp;$H188,$H$33:I$67,I$70,0)/SUM(I$33:I$60,IF(DAY(EOMONTH($G188,0))&lt;29,0,VLOOKUP(5&amp;TEXT(DATE(YEAR($G188),MONTH($G188),29),"ddd"),$H$33:I$67,I$70,0)),IF(DAY(EOMONTH($G188,0))&lt;30,0,VLOOKUP(5&amp;TEXT(DATE(YEAR($G188),MONTH($G188),30),"ddd"),$H$33:I$67,I$70,0)),IF(DAY(EOMONTH($G188,0))&lt;31,0,VLOOKUP(5&amp;TEXT(DATE(YEAR($G188),MONTH($G188),31),"ddd"),$H$33:I$67,I$70,0)))*SUMPRODUCT(($H$72:$H$95=$D188)*($G$72:$G$95=$C188)*(I$72:I$95))),"")</f>
        <v>210.04595442304401</v>
      </c>
      <c r="J188" s="139">
        <f>IFERROR(IF($I$69="DOW",IF($E188=5,(((SUMPRODUCT(($H$72:$H$95=$D188)*($G$72:$G$95=$C188)*(J$72:J$95))*(SUMPRODUCT(($H$15:$H$21=$H188)*(J$15:J$21)))))),(((SUMPRODUCT(($H$72:$H$95=$D188)*($G$72:$G$95=$C188)*(J$72:J$95)))-(SUMIFS(J$99:J$426,$C$99:$C$426,$C188,$D$99:$D$426,$D188,$E$99:$E$426,5)))*SUMPRODUCT(($H$9:$H$12=$E188)*(J$9:J$12)))*SUMPRODUCT(($H$24:$H$30=$H188)*(J$24:J$30))),VLOOKUP($E188&amp;$H188,$H$33:J$67,J$70,0)/SUM(J$33:J$60,IF(DAY(EOMONTH($G188,0))&lt;29,0,VLOOKUP(5&amp;TEXT(DATE(YEAR($G188),MONTH($G188),29),"ddd"),$H$33:J$67,J$70,0)),IF(DAY(EOMONTH($G188,0))&lt;30,0,VLOOKUP(5&amp;TEXT(DATE(YEAR($G188),MONTH($G188),30),"ddd"),$H$33:J$67,J$70,0)),IF(DAY(EOMONTH($G188,0))&lt;31,0,VLOOKUP(5&amp;TEXT(DATE(YEAR($G188),MONTH($G188),31),"ddd"),$H$33:J$67,J$70,0)))*SUMPRODUCT(($H$72:$H$95=$D188)*($G$72:$G$95=$C188)*(J$72:J$95))),"")</f>
        <v>278.93623832299789</v>
      </c>
      <c r="K188" s="139">
        <f>IFERROR(IF($I$69="DOW",IF($E188=5,(((SUMPRODUCT(($H$72:$H$95=$D188)*($G$72:$G$95=$C188)*(K$72:K$95))*(SUMPRODUCT(($H$15:$H$21=$H188)*(K$15:K$21)))))),(((SUMPRODUCT(($H$72:$H$95=$D188)*($G$72:$G$95=$C188)*(K$72:K$95)))-(SUMIFS(K$99:K$426,$C$99:$C$426,$C188,$D$99:$D$426,$D188,$E$99:$E$426,5)))*SUMPRODUCT(($H$9:$H$12=$E188)*(K$9:K$12)))*SUMPRODUCT(($H$24:$H$30=$H188)*(K$24:K$30))),VLOOKUP($E188&amp;$H188,$H$33:K$67,K$70,0)/SUM(K$33:K$60,IF(DAY(EOMONTH($G188,0))&lt;29,0,VLOOKUP(5&amp;TEXT(DATE(YEAR($G188),MONTH($G188),29),"ddd"),$H$33:K$67,K$70,0)),IF(DAY(EOMONTH($G188,0))&lt;30,0,VLOOKUP(5&amp;TEXT(DATE(YEAR($G188),MONTH($G188),30),"ddd"),$H$33:K$67,K$70,0)),IF(DAY(EOMONTH($G188,0))&lt;31,0,VLOOKUP(5&amp;TEXT(DATE(YEAR($G188),MONTH($G188),31),"ddd"),$H$33:K$67,K$70,0)))*SUMPRODUCT(($H$72:$H$95=$D188)*($G$72:$G$95=$C188)*(K$72:K$95))),"")</f>
        <v>130.59032863756786</v>
      </c>
      <c r="L188" s="139">
        <f>IFERROR(IF($I$69="DOW",IF($E188=5,(((SUMPRODUCT(($H$72:$H$95=$D188)*($G$72:$G$95=$C188)*(L$72:L$95))*(SUMPRODUCT(($H$15:$H$21=$H188)*(L$15:L$21)))))),(((SUMPRODUCT(($H$72:$H$95=$D188)*($G$72:$G$95=$C188)*(L$72:L$95)))-(SUMIFS(L$99:L$426,$C$99:$C$426,$C188,$D$99:$D$426,$D188,$E$99:$E$426,5)))*SUMPRODUCT(($H$9:$H$12=$E188)*(L$9:L$12)))*SUMPRODUCT(($H$24:$H$30=$H188)*(L$24:L$30))),VLOOKUP($E188&amp;$H188,$H$33:L$67,L$70,0)/SUM(L$33:L$60,IF(DAY(EOMONTH($G188,0))&lt;29,0,VLOOKUP(5&amp;TEXT(DATE(YEAR($G188),MONTH($G188),29),"ddd"),$H$33:L$67,L$70,0)),IF(DAY(EOMONTH($G188,0))&lt;30,0,VLOOKUP(5&amp;TEXT(DATE(YEAR($G188),MONTH($G188),30),"ddd"),$H$33:L$67,L$70,0)),IF(DAY(EOMONTH($G188,0))&lt;31,0,VLOOKUP(5&amp;TEXT(DATE(YEAR($G188),MONTH($G188),31),"ddd"),$H$33:L$67,L$70,0)))*SUMPRODUCT(($H$72:$H$95=$D188)*($G$72:$G$95=$C188)*(L$72:L$95))),"")</f>
        <v>28.529478743586878</v>
      </c>
      <c r="M188" s="139">
        <f>IFERROR(IF($I$69="DOW",IF($E188=5,(((SUMPRODUCT(($H$72:$H$95=$D188)*($G$72:$G$95=$C188)*(M$72:M$95))*(SUMPRODUCT(($H$15:$H$21=$H188)*(M$15:M$21)))))),(((SUMPRODUCT(($H$72:$H$95=$D188)*($G$72:$G$95=$C188)*(M$72:M$95)))-(SUMIFS(M$99:M$426,$C$99:$C$426,$C188,$D$99:$D$426,$D188,$E$99:$E$426,5)))*SUMPRODUCT(($H$9:$H$12=$E188)*(M$9:M$12)))*SUMPRODUCT(($H$24:$H$30=$H188)*(M$24:M$30))),VLOOKUP($E188&amp;$H188,$H$33:M$67,M$70,0)/SUM(M$33:M$60,IF(DAY(EOMONTH($G188,0))&lt;29,0,VLOOKUP(5&amp;TEXT(DATE(YEAR($G188),MONTH($G188),29),"ddd"),$H$33:M$67,M$70,0)),IF(DAY(EOMONTH($G188,0))&lt;30,0,VLOOKUP(5&amp;TEXT(DATE(YEAR($G188),MONTH($G188),30),"ddd"),$H$33:M$67,M$70,0)),IF(DAY(EOMONTH($G188,0))&lt;31,0,VLOOKUP(5&amp;TEXT(DATE(YEAR($G188),MONTH($G188),31),"ddd"),$H$33:M$67,M$70,0)))*SUMPRODUCT(($H$72:$H$95=$D188)*($G$72:$G$95=$C188)*(M$72:M$95))),"")</f>
        <v>465.1370023874162</v>
      </c>
      <c r="N188" s="139">
        <f>IFERROR(IF($I$69="DOW",IF($E188=5,(((SUMPRODUCT(($H$72:$H$95=$D188)*($G$72:$G$95=$C188)*(N$72:N$95))*(SUMPRODUCT(($H$15:$H$21=$H188)*(N$15:N$21)))))),(((SUMPRODUCT(($H$72:$H$95=$D188)*($G$72:$G$95=$C188)*(N$72:N$95)))-(SUMIFS(N$99:N$426,$C$99:$C$426,$C188,$D$99:$D$426,$D188,$E$99:$E$426,5)))*SUMPRODUCT(($H$9:$H$12=$E188)*(N$9:N$12)))*SUMPRODUCT(($H$24:$H$30=$H188)*(N$24:N$30))),VLOOKUP($E188&amp;$H188,$H$33:N$67,N$70,0)/SUM(N$33:N$60,IF(DAY(EOMONTH($G188,0))&lt;29,0,VLOOKUP(5&amp;TEXT(DATE(YEAR($G188),MONTH($G188),29),"ddd"),$H$33:N$67,N$70,0)),IF(DAY(EOMONTH($G188,0))&lt;30,0,VLOOKUP(5&amp;TEXT(DATE(YEAR($G188),MONTH($G188),30),"ddd"),$H$33:N$67,N$70,0)),IF(DAY(EOMONTH($G188,0))&lt;31,0,VLOOKUP(5&amp;TEXT(DATE(YEAR($G188),MONTH($G188),31),"ddd"),$H$33:N$67,N$70,0)))*SUMPRODUCT(($H$72:$H$95=$D188)*($G$72:$G$95=$C188)*(N$72:N$95))),"")</f>
        <v>0</v>
      </c>
      <c r="O188" s="139">
        <f>IFERROR(IF($I$69="DOW",IF($E188=5,(((SUMPRODUCT(($H$72:$H$95=$D188)*($G$72:$G$95=$C188)*(O$72:O$95))*(SUMPRODUCT(($H$15:$H$21=$H188)*(O$15:O$21)))))),(((SUMPRODUCT(($H$72:$H$95=$D188)*($G$72:$G$95=$C188)*(O$72:O$95)))-(SUMIFS(O$99:O$426,$C$99:$C$426,$C188,$D$99:$D$426,$D188,$E$99:$E$426,5)))*SUMPRODUCT(($H$9:$H$12=$E188)*(O$9:O$12)))*SUMPRODUCT(($H$24:$H$30=$H188)*(O$24:O$30))),VLOOKUP($E188&amp;$H188,$H$33:O$67,O$70,0)/SUM(O$33:O$60,IF(DAY(EOMONTH($G188,0))&lt;29,0,VLOOKUP(5&amp;TEXT(DATE(YEAR($G188),MONTH($G188),29),"ddd"),$H$33:O$67,O$70,0)),IF(DAY(EOMONTH($G188,0))&lt;30,0,VLOOKUP(5&amp;TEXT(DATE(YEAR($G188),MONTH($G188),30),"ddd"),$H$33:O$67,O$70,0)),IF(DAY(EOMONTH($G188,0))&lt;31,0,VLOOKUP(5&amp;TEXT(DATE(YEAR($G188),MONTH($G188),31),"ddd"),$H$33:O$67,O$70,0)))*SUMPRODUCT(($H$72:$H$95=$D188)*($G$72:$G$95=$C188)*(O$72:O$95))),"")</f>
        <v>0</v>
      </c>
      <c r="P188" s="139">
        <f>IFERROR(IF($I$69="DOW",IF($E188=5,(((SUMPRODUCT(($H$72:$H$95=$D188)*($G$72:$G$95=$C188)*(P$72:P$95))*(SUMPRODUCT(($H$15:$H$21=$H188)*(P$15:P$21)))))),(((SUMPRODUCT(($H$72:$H$95=$D188)*($G$72:$G$95=$C188)*(P$72:P$95)))-(SUMIFS(P$99:P$426,$C$99:$C$426,$C188,$D$99:$D$426,$D188,$E$99:$E$426,5)))*SUMPRODUCT(($H$9:$H$12=$E188)*(P$9:P$12)))*SUMPRODUCT(($H$24:$H$30=$H188)*(P$24:P$30))),VLOOKUP($E188&amp;$H188,$H$33:P$67,P$70,0)/SUM(P$33:P$60,IF(DAY(EOMONTH($G188,0))&lt;29,0,VLOOKUP(5&amp;TEXT(DATE(YEAR($G188),MONTH($G188),29),"ddd"),$H$33:P$67,P$70,0)),IF(DAY(EOMONTH($G188,0))&lt;30,0,VLOOKUP(5&amp;TEXT(DATE(YEAR($G188),MONTH($G188),30),"ddd"),$H$33:P$67,P$70,0)),IF(DAY(EOMONTH($G188,0))&lt;31,0,VLOOKUP(5&amp;TEXT(DATE(YEAR($G188),MONTH($G188),31),"ddd"),$H$33:P$67,P$70,0)))*SUMPRODUCT(($H$72:$H$95=$D188)*($G$72:$G$95=$C188)*(P$72:P$95))),"")</f>
        <v>3270.0116813343466</v>
      </c>
      <c r="Q188" s="139">
        <f>IFERROR(IF($I$69="DOW",IF($E188=5,(((SUMPRODUCT(($H$72:$H$95=$D188)*($G$72:$G$95=$C188)*(Q$72:Q$95))*(SUMPRODUCT(($H$15:$H$21=$H188)*(Q$15:Q$21)))))),(((SUMPRODUCT(($H$72:$H$95=$D188)*($G$72:$G$95=$C188)*(Q$72:Q$95)))-(SUMIFS(Q$99:Q$426,$C$99:$C$426,$C188,$D$99:$D$426,$D188,$E$99:$E$426,5)))*SUMPRODUCT(($H$9:$H$12=$E188)*(Q$9:Q$12)))*SUMPRODUCT(($H$24:$H$30=$H188)*(Q$24:Q$30))),VLOOKUP($E188&amp;$H188,$H$33:Q$67,Q$70,0)/SUM(Q$33:Q$60,IF(DAY(EOMONTH($G188,0))&lt;29,0,VLOOKUP(5&amp;TEXT(DATE(YEAR($G188),MONTH($G188),29),"ddd"),$H$33:Q$67,Q$70,0)),IF(DAY(EOMONTH($G188,0))&lt;30,0,VLOOKUP(5&amp;TEXT(DATE(YEAR($G188),MONTH($G188),30),"ddd"),$H$33:Q$67,Q$70,0)),IF(DAY(EOMONTH($G188,0))&lt;31,0,VLOOKUP(5&amp;TEXT(DATE(YEAR($G188),MONTH($G188),31),"ddd"),$H$33:Q$67,Q$70,0)))*SUMPRODUCT(($H$72:$H$95=$D188)*($G$72:$G$95=$C188)*(Q$72:Q$95))),"")</f>
        <v>2502.7236574209742</v>
      </c>
      <c r="R188" s="139">
        <f>IFERROR(IF($I$69="DOW",IF($E188=5,(((SUMPRODUCT(($H$72:$H$95=$D188)*($G$72:$G$95=$C188)*(R$72:R$95))*(SUMPRODUCT(($H$15:$H$21=$H188)*(R$15:R$21)))))),(((SUMPRODUCT(($H$72:$H$95=$D188)*($G$72:$G$95=$C188)*(R$72:R$95)))-(SUMIFS(R$99:R$426,$C$99:$C$426,$C188,$D$99:$D$426,$D188,$E$99:$E$426,5)))*SUMPRODUCT(($H$9:$H$12=$E188)*(R$9:R$12)))*SUMPRODUCT(($H$24:$H$30=$H188)*(R$24:R$30))),VLOOKUP($E188&amp;$H188,$H$33:R$67,R$70,0)/SUM(R$33:R$60,IF(DAY(EOMONTH($G188,0))&lt;29,0,VLOOKUP(5&amp;TEXT(DATE(YEAR($G188),MONTH($G188),29),"ddd"),$H$33:R$67,R$70,0)),IF(DAY(EOMONTH($G188,0))&lt;30,0,VLOOKUP(5&amp;TEXT(DATE(YEAR($G188),MONTH($G188),30),"ddd"),$H$33:R$67,R$70,0)),IF(DAY(EOMONTH($G188,0))&lt;31,0,VLOOKUP(5&amp;TEXT(DATE(YEAR($G188),MONTH($G188),31),"ddd"),$H$33:R$67,R$70,0)))*SUMPRODUCT(($H$72:$H$95=$D188)*($G$72:$G$95=$C188)*(R$72:R$95))),"")</f>
        <v>0</v>
      </c>
      <c r="S188" s="139">
        <f>IFERROR(IF($I$69="DOW",IF($E188=5,(((SUMPRODUCT(($H$72:$H$95=$D188)*($G$72:$G$95=$C188)*(S$72:S$95))*(SUMPRODUCT(($H$15:$H$21=$H188)*(S$15:S$21)))))),(((SUMPRODUCT(($H$72:$H$95=$D188)*($G$72:$G$95=$C188)*(S$72:S$95)))-(SUMIFS(S$99:S$426,$C$99:$C$426,$C188,$D$99:$D$426,$D188,$E$99:$E$426,5)))*SUMPRODUCT(($H$9:$H$12=$E188)*(S$9:S$12)))*SUMPRODUCT(($H$24:$H$30=$H188)*(S$24:S$30))),VLOOKUP($E188&amp;$H188,$H$33:S$67,S$70,0)/SUM(S$33:S$60,IF(DAY(EOMONTH($G188,0))&lt;29,0,VLOOKUP(5&amp;TEXT(DATE(YEAR($G188),MONTH($G188),29),"ddd"),$H$33:S$67,S$70,0)),IF(DAY(EOMONTH($G188,0))&lt;30,0,VLOOKUP(5&amp;TEXT(DATE(YEAR($G188),MONTH($G188),30),"ddd"),$H$33:S$67,S$70,0)),IF(DAY(EOMONTH($G188,0))&lt;31,0,VLOOKUP(5&amp;TEXT(DATE(YEAR($G188),MONTH($G188),31),"ddd"),$H$33:S$67,S$70,0)))*SUMPRODUCT(($H$72:$H$95=$D188)*($G$72:$G$95=$C188)*(S$72:S$95))),"")</f>
        <v>74.429299030321374</v>
      </c>
      <c r="T188" s="139">
        <f>IFERROR(IF($I$69="DOW",IF($E188=5,(((SUMPRODUCT(($H$72:$H$95=$D188)*($G$72:$G$95=$C188)*(T$72:T$95))*(SUMPRODUCT(($H$15:$H$21=$H188)*(T$15:T$21)))))),(((SUMPRODUCT(($H$72:$H$95=$D188)*($G$72:$G$95=$C188)*(T$72:T$95)))-(SUMIFS(T$99:T$426,$C$99:$C$426,$C188,$D$99:$D$426,$D188,$E$99:$E$426,5)))*SUMPRODUCT(($H$9:$H$12=$E188)*(T$9:T$12)))*SUMPRODUCT(($H$24:$H$30=$H188)*(T$24:T$30))),VLOOKUP($E188&amp;$H188,$H$33:T$67,T$70,0)/SUM(T$33:T$60,IF(DAY(EOMONTH($G188,0))&lt;29,0,VLOOKUP(5&amp;TEXT(DATE(YEAR($G188),MONTH($G188),29),"ddd"),$H$33:T$67,T$70,0)),IF(DAY(EOMONTH($G188,0))&lt;30,0,VLOOKUP(5&amp;TEXT(DATE(YEAR($G188),MONTH($G188),30),"ddd"),$H$33:T$67,T$70,0)),IF(DAY(EOMONTH($G188,0))&lt;31,0,VLOOKUP(5&amp;TEXT(DATE(YEAR($G188),MONTH($G188),31),"ddd"),$H$33:T$67,T$70,0)))*SUMPRODUCT(($H$72:$H$95=$D188)*($G$72:$G$95=$C188)*(T$72:T$95))),"")</f>
        <v>122.13982445468142</v>
      </c>
      <c r="U188" s="139">
        <f>IFERROR(IF($I$69="DOW",IF($E188=5,(((SUMPRODUCT(($H$72:$H$95=$D188)*($G$72:$G$95=$C188)*(U$72:U$95))*(SUMPRODUCT(($H$15:$H$21=$H188)*(U$15:U$21)))))),(((SUMPRODUCT(($H$72:$H$95=$D188)*($G$72:$G$95=$C188)*(U$72:U$95)))-(SUMIFS(U$99:U$426,$C$99:$C$426,$C188,$D$99:$D$426,$D188,$E$99:$E$426,5)))*SUMPRODUCT(($H$9:$H$12=$E188)*(U$9:U$12)))*SUMPRODUCT(($H$24:$H$30=$H188)*(U$24:U$30))),VLOOKUP($E188&amp;$H188,$H$33:U$67,U$70,0)/SUM(U$33:U$60,IF(DAY(EOMONTH($G188,0))&lt;29,0,VLOOKUP(5&amp;TEXT(DATE(YEAR($G188),MONTH($G188),29),"ddd"),$H$33:U$67,U$70,0)),IF(DAY(EOMONTH($G188,0))&lt;30,0,VLOOKUP(5&amp;TEXT(DATE(YEAR($G188),MONTH($G188),30),"ddd"),$H$33:U$67,U$70,0)),IF(DAY(EOMONTH($G188,0))&lt;31,0,VLOOKUP(5&amp;TEXT(DATE(YEAR($G188),MONTH($G188),31),"ddd"),$H$33:U$67,U$70,0)))*SUMPRODUCT(($H$72:$H$95=$D188)*($G$72:$G$95=$C188)*(U$72:U$95))),"")</f>
        <v>22.819016987174685</v>
      </c>
      <c r="V188" s="139">
        <f>IFERROR(IF($I$69="DOW",IF($E188=5,(((SUMPRODUCT(($H$72:$H$95=$D188)*($G$72:$G$95=$C188)*(V$72:V$95))*(SUMPRODUCT(($H$15:$H$21=$H188)*(V$15:V$21)))))),(((SUMPRODUCT(($H$72:$H$95=$D188)*($G$72:$G$95=$C188)*(V$72:V$95)))-(SUMIFS(V$99:V$426,$C$99:$C$426,$C188,$D$99:$D$426,$D188,$E$99:$E$426,5)))*SUMPRODUCT(($H$9:$H$12=$E188)*(V$9:V$12)))*SUMPRODUCT(($H$24:$H$30=$H188)*(V$24:V$30))),VLOOKUP($E188&amp;$H188,$H$33:V$67,V$70,0)/SUM(V$33:V$60,IF(DAY(EOMONTH($G188,0))&lt;29,0,VLOOKUP(5&amp;TEXT(DATE(YEAR($G188),MONTH($G188),29),"ddd"),$H$33:V$67,V$70,0)),IF(DAY(EOMONTH($G188,0))&lt;30,0,VLOOKUP(5&amp;TEXT(DATE(YEAR($G188),MONTH($G188),30),"ddd"),$H$33:V$67,V$70,0)),IF(DAY(EOMONTH($G188,0))&lt;31,0,VLOOKUP(5&amp;TEXT(DATE(YEAR($G188),MONTH($G188),31),"ddd"),$H$33:V$67,V$70,0)))*SUMPRODUCT(($H$72:$H$95=$D188)*($G$72:$G$95=$C188)*(V$72:V$95))),"")</f>
        <v>68.702312059041475</v>
      </c>
      <c r="W188" s="139">
        <f>IFERROR(IF($I$69="DOW",IF($E188=5,(((SUMPRODUCT(($H$72:$H$95=$D188)*($G$72:$G$95=$C188)*(W$72:W$95))*(SUMPRODUCT(($H$15:$H$21=$H188)*(W$15:W$21)))))),(((SUMPRODUCT(($H$72:$H$95=$D188)*($G$72:$G$95=$C188)*(W$72:W$95)))-(SUMIFS(W$99:W$426,$C$99:$C$426,$C188,$D$99:$D$426,$D188,$E$99:$E$426,5)))*SUMPRODUCT(($H$9:$H$12=$E188)*(W$9:W$12)))*SUMPRODUCT(($H$24:$H$30=$H188)*(W$24:W$30))),VLOOKUP($E188&amp;$H188,$H$33:W$67,W$70,0)/SUM(W$33:W$60,IF(DAY(EOMONTH($G188,0))&lt;29,0,VLOOKUP(5&amp;TEXT(DATE(YEAR($G188),MONTH($G188),29),"ddd"),$H$33:W$67,W$70,0)),IF(DAY(EOMONTH($G188,0))&lt;30,0,VLOOKUP(5&amp;TEXT(DATE(YEAR($G188),MONTH($G188),30),"ddd"),$H$33:W$67,W$70,0)),IF(DAY(EOMONTH($G188,0))&lt;31,0,VLOOKUP(5&amp;TEXT(DATE(YEAR($G188),MONTH($G188),31),"ddd"),$H$33:W$67,W$70,0)))*SUMPRODUCT(($H$72:$H$95=$D188)*($G$72:$G$95=$C188)*(W$72:W$95))),"")</f>
        <v>573.7689614793336</v>
      </c>
      <c r="X188" s="139">
        <f>IFERROR(IF($I$69="DOW",IF($E188=5,(((SUMPRODUCT(($H$72:$H$95=$D188)*($G$72:$G$95=$C188)*(X$72:X$95))*(SUMPRODUCT(($H$15:$H$21=$H188)*(X$15:X$21)))))),(((SUMPRODUCT(($H$72:$H$95=$D188)*($G$72:$G$95=$C188)*(X$72:X$95)))-(SUMIFS(X$99:X$426,$C$99:$C$426,$C188,$D$99:$D$426,$D188,$E$99:$E$426,5)))*SUMPRODUCT(($H$9:$H$12=$E188)*(X$9:X$12)))*SUMPRODUCT(($H$24:$H$30=$H188)*(X$24:X$30))),VLOOKUP($E188&amp;$H188,$H$33:X$67,X$70,0)/SUM(X$33:X$60,IF(DAY(EOMONTH($G188,0))&lt;29,0,VLOOKUP(5&amp;TEXT(DATE(YEAR($G188),MONTH($G188),29),"ddd"),$H$33:X$67,X$70,0)),IF(DAY(EOMONTH($G188,0))&lt;30,0,VLOOKUP(5&amp;TEXT(DATE(YEAR($G188),MONTH($G188),30),"ddd"),$H$33:X$67,X$70,0)),IF(DAY(EOMONTH($G188,0))&lt;31,0,VLOOKUP(5&amp;TEXT(DATE(YEAR($G188),MONTH($G188),31),"ddd"),$H$33:X$67,X$70,0)))*SUMPRODUCT(($H$72:$H$95=$D188)*($G$72:$G$95=$C188)*(X$72:X$95))),"")</f>
        <v>129.98719108303604</v>
      </c>
      <c r="Y188" s="139" t="str">
        <f>IFERROR(IF($I$69="DOW",IF($E188=5,(((SUMPRODUCT(($H$72:$H$95=$D188)*($G$72:$G$95=$C188)*(Y$72:Y$95))*(SUMPRODUCT(($H$15:$H$21=$H188)*(Y$15:Y$21)))))),(((SUMPRODUCT(($H$72:$H$95=$D188)*($G$72:$G$95=$C188)*(Y$72:Y$95)))-(SUMIFS(Y$99:Y$426,$C$99:$C$426,$C188,$D$99:$D$426,$D188,$E$99:$E$426,5)))*SUMPRODUCT(($H$9:$H$12=$E188)*(Y$9:Y$12)))*SUMPRODUCT(($H$24:$H$30=$H188)*(Y$24:Y$30))),VLOOKUP($E188&amp;$H188,$H$33:Y$67,Y$70,0)/SUM(Y$33:Y$60,IF(DAY(EOMONTH($G188,0))&lt;29,0,VLOOKUP(5&amp;TEXT(DATE(YEAR($G188),MONTH($G188),29),"ddd"),$H$33:Y$67,Y$70,0)),IF(DAY(EOMONTH($G188,0))&lt;30,0,VLOOKUP(5&amp;TEXT(DATE(YEAR($G188),MONTH($G188),30),"ddd"),$H$33:Y$67,Y$70,0)),IF(DAY(EOMONTH($G188,0))&lt;31,0,VLOOKUP(5&amp;TEXT(DATE(YEAR($G188),MONTH($G188),31),"ddd"),$H$33:Y$67,Y$70,0)))*SUMPRODUCT(($H$72:$H$95=$D188)*($G$72:$G$95=$C188)*(Y$72:Y$95))),"")</f>
        <v/>
      </c>
      <c r="Z188" s="139" t="str">
        <f>IFERROR(IF($I$69="DOW",IF($E188=5,(((SUMPRODUCT(($H$72:$H$95=$D188)*($G$72:$G$95=$C188)*(Z$72:Z$95))*(SUMPRODUCT(($H$15:$H$21=$H188)*(Z$15:Z$21)))))),(((SUMPRODUCT(($H$72:$H$95=$D188)*($G$72:$G$95=$C188)*(Z$72:Z$95)))-(SUMIFS(Z$99:Z$426,$C$99:$C$426,$C188,$D$99:$D$426,$D188,$E$99:$E$426,5)))*SUMPRODUCT(($H$9:$H$12=$E188)*(Z$9:Z$12)))*SUMPRODUCT(($H$24:$H$30=$H188)*(Z$24:Z$30))),VLOOKUP($E188&amp;$H188,$H$33:Z$67,Z$70,0)/SUM(Z$33:Z$60,IF(DAY(EOMONTH($G188,0))&lt;29,0,VLOOKUP(5&amp;TEXT(DATE(YEAR($G188),MONTH($G188),29),"ddd"),$H$33:Z$67,Z$70,0)),IF(DAY(EOMONTH($G188,0))&lt;30,0,VLOOKUP(5&amp;TEXT(DATE(YEAR($G188),MONTH($G188),30),"ddd"),$H$33:Z$67,Z$70,0)),IF(DAY(EOMONTH($G188,0))&lt;31,0,VLOOKUP(5&amp;TEXT(DATE(YEAR($G188),MONTH($G188),31),"ddd"),$H$33:Z$67,Z$70,0)))*SUMPRODUCT(($H$72:$H$95=$D188)*($G$72:$G$95=$C188)*(Z$72:Z$95))),"")</f>
        <v/>
      </c>
      <c r="AA188" s="139" t="str">
        <f>IFERROR(IF($I$69="DOW",IF($E188=5,(((SUMPRODUCT(($H$72:$H$95=$D188)*($G$72:$G$95=$C188)*(AA$72:AA$95))*(SUMPRODUCT(($H$15:$H$21=$H188)*(AA$15:AA$21)))))),(((SUMPRODUCT(($H$72:$H$95=$D188)*($G$72:$G$95=$C188)*(AA$72:AA$95)))-(SUMIFS(AA$99:AA$426,$C$99:$C$426,$C188,$D$99:$D$426,$D188,$E$99:$E$426,5)))*SUMPRODUCT(($H$9:$H$12=$E188)*(AA$9:AA$12)))*SUMPRODUCT(($H$24:$H$30=$H188)*(AA$24:AA$30))),VLOOKUP($E188&amp;$H188,$H$33:AA$67,AA$70,0)/SUM(AA$33:AA$60,IF(DAY(EOMONTH($G188,0))&lt;29,0,VLOOKUP(5&amp;TEXT(DATE(YEAR($G188),MONTH($G188),29),"ddd"),$H$33:AA$67,AA$70,0)),IF(DAY(EOMONTH($G188,0))&lt;30,0,VLOOKUP(5&amp;TEXT(DATE(YEAR($G188),MONTH($G188),30),"ddd"),$H$33:AA$67,AA$70,0)),IF(DAY(EOMONTH($G188,0))&lt;31,0,VLOOKUP(5&amp;TEXT(DATE(YEAR($G188),MONTH($G188),31),"ddd"),$H$33:AA$67,AA$70,0)))*SUMPRODUCT(($H$72:$H$95=$D188)*($G$72:$G$95=$C188)*(AA$72:AA$95))),"")</f>
        <v/>
      </c>
      <c r="AB188" s="139" t="str">
        <f>IFERROR(IF($I$69="DOW",IF($E188=5,(((SUMPRODUCT(($H$72:$H$95=$D188)*($G$72:$G$95=$C188)*(AB$72:AB$95))*(SUMPRODUCT(($H$15:$H$21=$H188)*(AB$15:AB$21)))))),(((SUMPRODUCT(($H$72:$H$95=$D188)*($G$72:$G$95=$C188)*(AB$72:AB$95)))-(SUMIFS(AB$99:AB$426,$C$99:$C$426,$C188,$D$99:$D$426,$D188,$E$99:$E$426,5)))*SUMPRODUCT(($H$9:$H$12=$E188)*(AB$9:AB$12)))*SUMPRODUCT(($H$24:$H$30=$H188)*(AB$24:AB$30))),VLOOKUP($E188&amp;$H188,$H$33:AB$67,AB$70,0)/SUM(AB$33:AB$60,IF(DAY(EOMONTH($G188,0))&lt;29,0,VLOOKUP(5&amp;TEXT(DATE(YEAR($G188),MONTH($G188),29),"ddd"),$H$33:AB$67,AB$70,0)),IF(DAY(EOMONTH($G188,0))&lt;30,0,VLOOKUP(5&amp;TEXT(DATE(YEAR($G188),MONTH($G188),30),"ddd"),$H$33:AB$67,AB$70,0)),IF(DAY(EOMONTH($G188,0))&lt;31,0,VLOOKUP(5&amp;TEXT(DATE(YEAR($G188),MONTH($G188),31),"ddd"),$H$33:AB$67,AB$70,0)))*SUMPRODUCT(($H$72:$H$95=$D188)*($G$72:$G$95=$C188)*(AB$72:AB$95))),"")</f>
        <v/>
      </c>
      <c r="AC188" s="236"/>
      <c r="AE188" s="205"/>
      <c r="AF188" s="139"/>
      <c r="AG188" s="139"/>
      <c r="AH188" s="139"/>
      <c r="AI188" s="139"/>
      <c r="AJ188" s="139"/>
      <c r="AK188" s="139"/>
      <c r="AL188" s="139"/>
      <c r="AM188" s="139"/>
      <c r="AN188" s="139"/>
      <c r="AO188" s="139"/>
      <c r="AP188" s="139"/>
      <c r="AQ188" s="139"/>
      <c r="AR188" s="139"/>
      <c r="AS188" s="139"/>
      <c r="AT188" s="139"/>
      <c r="AU188" s="139"/>
      <c r="AV188" s="139"/>
      <c r="AW188" s="139"/>
      <c r="AX188" s="139"/>
      <c r="AY188" s="236"/>
      <c r="BA188" s="209">
        <f t="shared" si="108"/>
        <v>210.04595442304401</v>
      </c>
      <c r="BB188" s="180">
        <f t="shared" si="109"/>
        <v>278.93623832299789</v>
      </c>
      <c r="BC188" s="180">
        <f t="shared" si="110"/>
        <v>130.59032863756786</v>
      </c>
      <c r="BD188" s="180">
        <f t="shared" si="111"/>
        <v>28.529478743586878</v>
      </c>
      <c r="BE188" s="180">
        <f t="shared" si="112"/>
        <v>465.1370023874162</v>
      </c>
      <c r="BF188" s="180">
        <f t="shared" si="113"/>
        <v>0</v>
      </c>
      <c r="BG188" s="180">
        <f t="shared" si="114"/>
        <v>0</v>
      </c>
      <c r="BH188" s="180">
        <f t="shared" si="115"/>
        <v>3270.0116813343466</v>
      </c>
      <c r="BI188" s="180">
        <f t="shared" si="116"/>
        <v>2502.7236574209742</v>
      </c>
      <c r="BJ188" s="180">
        <f t="shared" si="117"/>
        <v>0</v>
      </c>
      <c r="BK188" s="180">
        <f t="shared" si="118"/>
        <v>74.429299030321374</v>
      </c>
      <c r="BL188" s="180">
        <f t="shared" si="119"/>
        <v>122.13982445468142</v>
      </c>
      <c r="BM188" s="180">
        <f t="shared" si="120"/>
        <v>22.819016987174685</v>
      </c>
      <c r="BN188" s="180">
        <f t="shared" si="121"/>
        <v>68.702312059041475</v>
      </c>
      <c r="BO188" s="180">
        <f t="shared" si="122"/>
        <v>573.7689614793336</v>
      </c>
      <c r="BP188" s="180">
        <f t="shared" si="123"/>
        <v>129.98719108303604</v>
      </c>
      <c r="BQ188" s="180">
        <f t="shared" si="124"/>
        <v>0</v>
      </c>
      <c r="BR188" s="180">
        <f t="shared" si="125"/>
        <v>0</v>
      </c>
      <c r="BS188" s="180">
        <f t="shared" si="126"/>
        <v>0</v>
      </c>
      <c r="BT188" s="180">
        <f t="shared" si="127"/>
        <v>0</v>
      </c>
      <c r="BV188" s="214">
        <f t="shared" si="150"/>
        <v>42733</v>
      </c>
      <c r="BW188" s="175" t="str">
        <f t="shared" si="151"/>
        <v>Dec</v>
      </c>
      <c r="BX188" s="175">
        <f t="shared" si="152"/>
        <v>2016</v>
      </c>
      <c r="BY188" s="176">
        <f t="shared" si="128"/>
        <v>210.04595442304401</v>
      </c>
      <c r="BZ188" s="176">
        <f t="shared" si="129"/>
        <v>278.93623832299784</v>
      </c>
      <c r="CA188" s="176">
        <f t="shared" si="130"/>
        <v>130.59032863756781</v>
      </c>
      <c r="CB188" s="176">
        <f t="shared" si="131"/>
        <v>28.529478743586878</v>
      </c>
      <c r="CC188" s="176">
        <f t="shared" si="132"/>
        <v>465.13700238741632</v>
      </c>
      <c r="CD188" s="176">
        <f t="shared" si="133"/>
        <v>0</v>
      </c>
      <c r="CE188" s="176">
        <f t="shared" si="134"/>
        <v>0</v>
      </c>
      <c r="CF188" s="176">
        <f t="shared" si="135"/>
        <v>3270.0116813343466</v>
      </c>
      <c r="CG188" s="176">
        <f t="shared" si="136"/>
        <v>2502.7236574209742</v>
      </c>
      <c r="CH188" s="176">
        <f t="shared" si="137"/>
        <v>0</v>
      </c>
      <c r="CI188" s="176">
        <f t="shared" si="138"/>
        <v>74.429299030321403</v>
      </c>
      <c r="CJ188" s="176">
        <f t="shared" si="139"/>
        <v>122.13982445468142</v>
      </c>
      <c r="CK188" s="176">
        <f t="shared" si="140"/>
        <v>22.819016987174692</v>
      </c>
      <c r="CL188" s="176">
        <f t="shared" si="141"/>
        <v>68.702312059041475</v>
      </c>
      <c r="CM188" s="176">
        <f t="shared" si="142"/>
        <v>573.7689614793336</v>
      </c>
      <c r="CN188" s="176">
        <f t="shared" si="143"/>
        <v>129.98719108303604</v>
      </c>
      <c r="CO188" s="176">
        <f t="shared" si="144"/>
        <v>0</v>
      </c>
      <c r="CP188" s="176">
        <f t="shared" si="145"/>
        <v>0</v>
      </c>
      <c r="CQ188" s="176">
        <f t="shared" si="146"/>
        <v>0</v>
      </c>
      <c r="CR188" s="215">
        <f t="shared" si="147"/>
        <v>0</v>
      </c>
    </row>
    <row r="189" spans="2:96" outlineLevel="1" x14ac:dyDescent="0.25">
      <c r="B189" s="197">
        <f t="shared" si="148"/>
        <v>42734</v>
      </c>
      <c r="C189" s="108">
        <f t="shared" si="104"/>
        <v>2016</v>
      </c>
      <c r="D189" s="109" t="str">
        <f t="shared" si="105"/>
        <v>Dec</v>
      </c>
      <c r="E189" s="109">
        <f t="shared" si="106"/>
        <v>5</v>
      </c>
      <c r="F189" s="109">
        <f t="shared" si="149"/>
        <v>53</v>
      </c>
      <c r="G189" s="110">
        <f t="shared" si="153"/>
        <v>42734</v>
      </c>
      <c r="H189" s="109" t="str">
        <f t="shared" si="107"/>
        <v>Fri</v>
      </c>
      <c r="I189" s="139">
        <f>IFERROR(IF($I$69="DOW",IF($E189=5,(((SUMPRODUCT(($H$72:$H$95=$D189)*($G$72:$G$95=$C189)*(I$72:I$95))*(SUMPRODUCT(($H$15:$H$21=$H189)*(I$15:I$21)))))),(((SUMPRODUCT(($H$72:$H$95=$D189)*($G$72:$G$95=$C189)*(I$72:I$95)))-(SUMIFS(I$99:I$426,$C$99:$C$426,$C189,$D$99:$D$426,$D189,$E$99:$E$426,5)))*SUMPRODUCT(($H$9:$H$12=$E189)*(I$9:I$12)))*SUMPRODUCT(($H$24:$H$30=$H189)*(I$24:I$30))),VLOOKUP($E189&amp;$H189,$H$33:I$67,I$70,0)/SUM(I$33:I$60,IF(DAY(EOMONTH($G189,0))&lt;29,0,VLOOKUP(5&amp;TEXT(DATE(YEAR($G189),MONTH($G189),29),"ddd"),$H$33:I$67,I$70,0)),IF(DAY(EOMONTH($G189,0))&lt;30,0,VLOOKUP(5&amp;TEXT(DATE(YEAR($G189),MONTH($G189),30),"ddd"),$H$33:I$67,I$70,0)),IF(DAY(EOMONTH($G189,0))&lt;31,0,VLOOKUP(5&amp;TEXT(DATE(YEAR($G189),MONTH($G189),31),"ddd"),$H$33:I$67,I$70,0)))*SUMPRODUCT(($H$72:$H$95=$D189)*($G$72:$G$95=$C189)*(I$72:I$95))),"")</f>
        <v>176.98847584753969</v>
      </c>
      <c r="J189" s="139">
        <f>IFERROR(IF($I$69="DOW",IF($E189=5,(((SUMPRODUCT(($H$72:$H$95=$D189)*($G$72:$G$95=$C189)*(J$72:J$95))*(SUMPRODUCT(($H$15:$H$21=$H189)*(J$15:J$21)))))),(((SUMPRODUCT(($H$72:$H$95=$D189)*($G$72:$G$95=$C189)*(J$72:J$95)))-(SUMIFS(J$99:J$426,$C$99:$C$426,$C189,$D$99:$D$426,$D189,$E$99:$E$426,5)))*SUMPRODUCT(($H$9:$H$12=$E189)*(J$9:J$12)))*SUMPRODUCT(($H$24:$H$30=$H189)*(J$24:J$30))),VLOOKUP($E189&amp;$H189,$H$33:J$67,J$70,0)/SUM(J$33:J$60,IF(DAY(EOMONTH($G189,0))&lt;29,0,VLOOKUP(5&amp;TEXT(DATE(YEAR($G189),MONTH($G189),29),"ddd"),$H$33:J$67,J$70,0)),IF(DAY(EOMONTH($G189,0))&lt;30,0,VLOOKUP(5&amp;TEXT(DATE(YEAR($G189),MONTH($G189),30),"ddd"),$H$33:J$67,J$70,0)),IF(DAY(EOMONTH($G189,0))&lt;31,0,VLOOKUP(5&amp;TEXT(DATE(YEAR($G189),MONTH($G189),31),"ddd"),$H$33:J$67,J$70,0)))*SUMPRODUCT(($H$72:$H$95=$D189)*($G$72:$G$95=$C189)*(J$72:J$95))),"")</f>
        <v>277.18407686100915</v>
      </c>
      <c r="K189" s="139">
        <f>IFERROR(IF($I$69="DOW",IF($E189=5,(((SUMPRODUCT(($H$72:$H$95=$D189)*($G$72:$G$95=$C189)*(K$72:K$95))*(SUMPRODUCT(($H$15:$H$21=$H189)*(K$15:K$21)))))),(((SUMPRODUCT(($H$72:$H$95=$D189)*($G$72:$G$95=$C189)*(K$72:K$95)))-(SUMIFS(K$99:K$426,$C$99:$C$426,$C189,$D$99:$D$426,$D189,$E$99:$E$426,5)))*SUMPRODUCT(($H$9:$H$12=$E189)*(K$9:K$12)))*SUMPRODUCT(($H$24:$H$30=$H189)*(K$24:K$30))),VLOOKUP($E189&amp;$H189,$H$33:K$67,K$70,0)/SUM(K$33:K$60,IF(DAY(EOMONTH($G189,0))&lt;29,0,VLOOKUP(5&amp;TEXT(DATE(YEAR($G189),MONTH($G189),29),"ddd"),$H$33:K$67,K$70,0)),IF(DAY(EOMONTH($G189,0))&lt;30,0,VLOOKUP(5&amp;TEXT(DATE(YEAR($G189),MONTH($G189),30),"ddd"),$H$33:K$67,K$70,0)),IF(DAY(EOMONTH($G189,0))&lt;31,0,VLOOKUP(5&amp;TEXT(DATE(YEAR($G189),MONTH($G189),31),"ddd"),$H$33:K$67,K$70,0)))*SUMPRODUCT(($H$72:$H$95=$D189)*($G$72:$G$95=$C189)*(K$72:K$95))),"")</f>
        <v>138.83366911805831</v>
      </c>
      <c r="L189" s="139">
        <f>IFERROR(IF($I$69="DOW",IF($E189=5,(((SUMPRODUCT(($H$72:$H$95=$D189)*($G$72:$G$95=$C189)*(L$72:L$95))*(SUMPRODUCT(($H$15:$H$21=$H189)*(L$15:L$21)))))),(((SUMPRODUCT(($H$72:$H$95=$D189)*($G$72:$G$95=$C189)*(L$72:L$95)))-(SUMIFS(L$99:L$426,$C$99:$C$426,$C189,$D$99:$D$426,$D189,$E$99:$E$426,5)))*SUMPRODUCT(($H$9:$H$12=$E189)*(L$9:L$12)))*SUMPRODUCT(($H$24:$H$30=$H189)*(L$24:L$30))),VLOOKUP($E189&amp;$H189,$H$33:L$67,L$70,0)/SUM(L$33:L$60,IF(DAY(EOMONTH($G189,0))&lt;29,0,VLOOKUP(5&amp;TEXT(DATE(YEAR($G189),MONTH($G189),29),"ddd"),$H$33:L$67,L$70,0)),IF(DAY(EOMONTH($G189,0))&lt;30,0,VLOOKUP(5&amp;TEXT(DATE(YEAR($G189),MONTH($G189),30),"ddd"),$H$33:L$67,L$70,0)),IF(DAY(EOMONTH($G189,0))&lt;31,0,VLOOKUP(5&amp;TEXT(DATE(YEAR($G189),MONTH($G189),31),"ddd"),$H$33:L$67,L$70,0)))*SUMPRODUCT(($H$72:$H$95=$D189)*($G$72:$G$95=$C189)*(L$72:L$95))),"")</f>
        <v>23.390311319826719</v>
      </c>
      <c r="M189" s="139">
        <f>IFERROR(IF($I$69="DOW",IF($E189=5,(((SUMPRODUCT(($H$72:$H$95=$D189)*($G$72:$G$95=$C189)*(M$72:M$95))*(SUMPRODUCT(($H$15:$H$21=$H189)*(M$15:M$21)))))),(((SUMPRODUCT(($H$72:$H$95=$D189)*($G$72:$G$95=$C189)*(M$72:M$95)))-(SUMIFS(M$99:M$426,$C$99:$C$426,$C189,$D$99:$D$426,$D189,$E$99:$E$426,5)))*SUMPRODUCT(($H$9:$H$12=$E189)*(M$9:M$12)))*SUMPRODUCT(($H$24:$H$30=$H189)*(M$24:M$30))),VLOOKUP($E189&amp;$H189,$H$33:M$67,M$70,0)/SUM(M$33:M$60,IF(DAY(EOMONTH($G189,0))&lt;29,0,VLOOKUP(5&amp;TEXT(DATE(YEAR($G189),MONTH($G189),29),"ddd"),$H$33:M$67,M$70,0)),IF(DAY(EOMONTH($G189,0))&lt;30,0,VLOOKUP(5&amp;TEXT(DATE(YEAR($G189),MONTH($G189),30),"ddd"),$H$33:M$67,M$70,0)),IF(DAY(EOMONTH($G189,0))&lt;31,0,VLOOKUP(5&amp;TEXT(DATE(YEAR($G189),MONTH($G189),31),"ddd"),$H$33:M$67,M$70,0)))*SUMPRODUCT(($H$72:$H$95=$D189)*($G$72:$G$95=$C189)*(M$72:M$95))),"")</f>
        <v>448.44098538193691</v>
      </c>
      <c r="N189" s="139">
        <f>IFERROR(IF($I$69="DOW",IF($E189=5,(((SUMPRODUCT(($H$72:$H$95=$D189)*($G$72:$G$95=$C189)*(N$72:N$95))*(SUMPRODUCT(($H$15:$H$21=$H189)*(N$15:N$21)))))),(((SUMPRODUCT(($H$72:$H$95=$D189)*($G$72:$G$95=$C189)*(N$72:N$95)))-(SUMIFS(N$99:N$426,$C$99:$C$426,$C189,$D$99:$D$426,$D189,$E$99:$E$426,5)))*SUMPRODUCT(($H$9:$H$12=$E189)*(N$9:N$12)))*SUMPRODUCT(($H$24:$H$30=$H189)*(N$24:N$30))),VLOOKUP($E189&amp;$H189,$H$33:N$67,N$70,0)/SUM(N$33:N$60,IF(DAY(EOMONTH($G189,0))&lt;29,0,VLOOKUP(5&amp;TEXT(DATE(YEAR($G189),MONTH($G189),29),"ddd"),$H$33:N$67,N$70,0)),IF(DAY(EOMONTH($G189,0))&lt;30,0,VLOOKUP(5&amp;TEXT(DATE(YEAR($G189),MONTH($G189),30),"ddd"),$H$33:N$67,N$70,0)),IF(DAY(EOMONTH($G189,0))&lt;31,0,VLOOKUP(5&amp;TEXT(DATE(YEAR($G189),MONTH($G189),31),"ddd"),$H$33:N$67,N$70,0)))*SUMPRODUCT(($H$72:$H$95=$D189)*($G$72:$G$95=$C189)*(N$72:N$95))),"")</f>
        <v>0</v>
      </c>
      <c r="O189" s="139">
        <f>IFERROR(IF($I$69="DOW",IF($E189=5,(((SUMPRODUCT(($H$72:$H$95=$D189)*($G$72:$G$95=$C189)*(O$72:O$95))*(SUMPRODUCT(($H$15:$H$21=$H189)*(O$15:O$21)))))),(((SUMPRODUCT(($H$72:$H$95=$D189)*($G$72:$G$95=$C189)*(O$72:O$95)))-(SUMIFS(O$99:O$426,$C$99:$C$426,$C189,$D$99:$D$426,$D189,$E$99:$E$426,5)))*SUMPRODUCT(($H$9:$H$12=$E189)*(O$9:O$12)))*SUMPRODUCT(($H$24:$H$30=$H189)*(O$24:O$30))),VLOOKUP($E189&amp;$H189,$H$33:O$67,O$70,0)/SUM(O$33:O$60,IF(DAY(EOMONTH($G189,0))&lt;29,0,VLOOKUP(5&amp;TEXT(DATE(YEAR($G189),MONTH($G189),29),"ddd"),$H$33:O$67,O$70,0)),IF(DAY(EOMONTH($G189,0))&lt;30,0,VLOOKUP(5&amp;TEXT(DATE(YEAR($G189),MONTH($G189),30),"ddd"),$H$33:O$67,O$70,0)),IF(DAY(EOMONTH($G189,0))&lt;31,0,VLOOKUP(5&amp;TEXT(DATE(YEAR($G189),MONTH($G189),31),"ddd"),$H$33:O$67,O$70,0)))*SUMPRODUCT(($H$72:$H$95=$D189)*($G$72:$G$95=$C189)*(O$72:O$95))),"")</f>
        <v>0</v>
      </c>
      <c r="P189" s="139">
        <f>IFERROR(IF($I$69="DOW",IF($E189=5,(((SUMPRODUCT(($H$72:$H$95=$D189)*($G$72:$G$95=$C189)*(P$72:P$95))*(SUMPRODUCT(($H$15:$H$21=$H189)*(P$15:P$21)))))),(((SUMPRODUCT(($H$72:$H$95=$D189)*($G$72:$G$95=$C189)*(P$72:P$95)))-(SUMIFS(P$99:P$426,$C$99:$C$426,$C189,$D$99:$D$426,$D189,$E$99:$E$426,5)))*SUMPRODUCT(($H$9:$H$12=$E189)*(P$9:P$12)))*SUMPRODUCT(($H$24:$H$30=$H189)*(P$24:P$30))),VLOOKUP($E189&amp;$H189,$H$33:P$67,P$70,0)/SUM(P$33:P$60,IF(DAY(EOMONTH($G189,0))&lt;29,0,VLOOKUP(5&amp;TEXT(DATE(YEAR($G189),MONTH($G189),29),"ddd"),$H$33:P$67,P$70,0)),IF(DAY(EOMONTH($G189,0))&lt;30,0,VLOOKUP(5&amp;TEXT(DATE(YEAR($G189),MONTH($G189),30),"ddd"),$H$33:P$67,P$70,0)),IF(DAY(EOMONTH($G189,0))&lt;31,0,VLOOKUP(5&amp;TEXT(DATE(YEAR($G189),MONTH($G189),31),"ddd"),$H$33:P$67,P$70,0)))*SUMPRODUCT(($H$72:$H$95=$D189)*($G$72:$G$95=$C189)*(P$72:P$95))),"")</f>
        <v>3111.9654357182785</v>
      </c>
      <c r="Q189" s="139">
        <f>IFERROR(IF($I$69="DOW",IF($E189=5,(((SUMPRODUCT(($H$72:$H$95=$D189)*($G$72:$G$95=$C189)*(Q$72:Q$95))*(SUMPRODUCT(($H$15:$H$21=$H189)*(Q$15:Q$21)))))),(((SUMPRODUCT(($H$72:$H$95=$D189)*($G$72:$G$95=$C189)*(Q$72:Q$95)))-(SUMIFS(Q$99:Q$426,$C$99:$C$426,$C189,$D$99:$D$426,$D189,$E$99:$E$426,5)))*SUMPRODUCT(($H$9:$H$12=$E189)*(Q$9:Q$12)))*SUMPRODUCT(($H$24:$H$30=$H189)*(Q$24:Q$30))),VLOOKUP($E189&amp;$H189,$H$33:Q$67,Q$70,0)/SUM(Q$33:Q$60,IF(DAY(EOMONTH($G189,0))&lt;29,0,VLOOKUP(5&amp;TEXT(DATE(YEAR($G189),MONTH($G189),29),"ddd"),$H$33:Q$67,Q$70,0)),IF(DAY(EOMONTH($G189,0))&lt;30,0,VLOOKUP(5&amp;TEXT(DATE(YEAR($G189),MONTH($G189),30),"ddd"),$H$33:Q$67,Q$70,0)),IF(DAY(EOMONTH($G189,0))&lt;31,0,VLOOKUP(5&amp;TEXT(DATE(YEAR($G189),MONTH($G189),31),"ddd"),$H$33:Q$67,Q$70,0)))*SUMPRODUCT(($H$72:$H$95=$D189)*($G$72:$G$95=$C189)*(Q$72:Q$95))),"")</f>
        <v>2400.126560591249</v>
      </c>
      <c r="R189" s="139">
        <f>IFERROR(IF($I$69="DOW",IF($E189=5,(((SUMPRODUCT(($H$72:$H$95=$D189)*($G$72:$G$95=$C189)*(R$72:R$95))*(SUMPRODUCT(($H$15:$H$21=$H189)*(R$15:R$21)))))),(((SUMPRODUCT(($H$72:$H$95=$D189)*($G$72:$G$95=$C189)*(R$72:R$95)))-(SUMIFS(R$99:R$426,$C$99:$C$426,$C189,$D$99:$D$426,$D189,$E$99:$E$426,5)))*SUMPRODUCT(($H$9:$H$12=$E189)*(R$9:R$12)))*SUMPRODUCT(($H$24:$H$30=$H189)*(R$24:R$30))),VLOOKUP($E189&amp;$H189,$H$33:R$67,R$70,0)/SUM(R$33:R$60,IF(DAY(EOMONTH($G189,0))&lt;29,0,VLOOKUP(5&amp;TEXT(DATE(YEAR($G189),MONTH($G189),29),"ddd"),$H$33:R$67,R$70,0)),IF(DAY(EOMONTH($G189,0))&lt;30,0,VLOOKUP(5&amp;TEXT(DATE(YEAR($G189),MONTH($G189),30),"ddd"),$H$33:R$67,R$70,0)),IF(DAY(EOMONTH($G189,0))&lt;31,0,VLOOKUP(5&amp;TEXT(DATE(YEAR($G189),MONTH($G189),31),"ddd"),$H$33:R$67,R$70,0)))*SUMPRODUCT(($H$72:$H$95=$D189)*($G$72:$G$95=$C189)*(R$72:R$95))),"")</f>
        <v>0</v>
      </c>
      <c r="S189" s="139">
        <f>IFERROR(IF($I$69="DOW",IF($E189=5,(((SUMPRODUCT(($H$72:$H$95=$D189)*($G$72:$G$95=$C189)*(S$72:S$95))*(SUMPRODUCT(($H$15:$H$21=$H189)*(S$15:S$21)))))),(((SUMPRODUCT(($H$72:$H$95=$D189)*($G$72:$G$95=$C189)*(S$72:S$95)))-(SUMIFS(S$99:S$426,$C$99:$C$426,$C189,$D$99:$D$426,$D189,$E$99:$E$426,5)))*SUMPRODUCT(($H$9:$H$12=$E189)*(S$9:S$12)))*SUMPRODUCT(($H$24:$H$30=$H189)*(S$24:S$30))),VLOOKUP($E189&amp;$H189,$H$33:S$67,S$70,0)/SUM(S$33:S$60,IF(DAY(EOMONTH($G189,0))&lt;29,0,VLOOKUP(5&amp;TEXT(DATE(YEAR($G189),MONTH($G189),29),"ddd"),$H$33:S$67,S$70,0)),IF(DAY(EOMONTH($G189,0))&lt;30,0,VLOOKUP(5&amp;TEXT(DATE(YEAR($G189),MONTH($G189),30),"ddd"),$H$33:S$67,S$70,0)),IF(DAY(EOMONTH($G189,0))&lt;31,0,VLOOKUP(5&amp;TEXT(DATE(YEAR($G189),MONTH($G189),31),"ddd"),$H$33:S$67,S$70,0)))*SUMPRODUCT(($H$72:$H$95=$D189)*($G$72:$G$95=$C189)*(S$72:S$95))),"")</f>
        <v>68.131796596859985</v>
      </c>
      <c r="T189" s="139">
        <f>IFERROR(IF($I$69="DOW",IF($E189=5,(((SUMPRODUCT(($H$72:$H$95=$D189)*($G$72:$G$95=$C189)*(T$72:T$95))*(SUMPRODUCT(($H$15:$H$21=$H189)*(T$15:T$21)))))),(((SUMPRODUCT(($H$72:$H$95=$D189)*($G$72:$G$95=$C189)*(T$72:T$95)))-(SUMIFS(T$99:T$426,$C$99:$C$426,$C189,$D$99:$D$426,$D189,$E$99:$E$426,5)))*SUMPRODUCT(($H$9:$H$12=$E189)*(T$9:T$12)))*SUMPRODUCT(($H$24:$H$30=$H189)*(T$24:T$30))),VLOOKUP($E189&amp;$H189,$H$33:T$67,T$70,0)/SUM(T$33:T$60,IF(DAY(EOMONTH($G189,0))&lt;29,0,VLOOKUP(5&amp;TEXT(DATE(YEAR($G189),MONTH($G189),29),"ddd"),$H$33:T$67,T$70,0)),IF(DAY(EOMONTH($G189,0))&lt;30,0,VLOOKUP(5&amp;TEXT(DATE(YEAR($G189),MONTH($G189),30),"ddd"),$H$33:T$67,T$70,0)),IF(DAY(EOMONTH($G189,0))&lt;31,0,VLOOKUP(5&amp;TEXT(DATE(YEAR($G189),MONTH($G189),31),"ddd"),$H$33:T$67,T$70,0)))*SUMPRODUCT(($H$72:$H$95=$D189)*($G$72:$G$95=$C189)*(T$72:T$95))),"")</f>
        <v>104.45651554761386</v>
      </c>
      <c r="U189" s="139">
        <f>IFERROR(IF($I$69="DOW",IF($E189=5,(((SUMPRODUCT(($H$72:$H$95=$D189)*($G$72:$G$95=$C189)*(U$72:U$95))*(SUMPRODUCT(($H$15:$H$21=$H189)*(U$15:U$21)))))),(((SUMPRODUCT(($H$72:$H$95=$D189)*($G$72:$G$95=$C189)*(U$72:U$95)))-(SUMIFS(U$99:U$426,$C$99:$C$426,$C189,$D$99:$D$426,$D189,$E$99:$E$426,5)))*SUMPRODUCT(($H$9:$H$12=$E189)*(U$9:U$12)))*SUMPRODUCT(($H$24:$H$30=$H189)*(U$24:U$30))),VLOOKUP($E189&amp;$H189,$H$33:U$67,U$70,0)/SUM(U$33:U$60,IF(DAY(EOMONTH($G189,0))&lt;29,0,VLOOKUP(5&amp;TEXT(DATE(YEAR($G189),MONTH($G189),29),"ddd"),$H$33:U$67,U$70,0)),IF(DAY(EOMONTH($G189,0))&lt;30,0,VLOOKUP(5&amp;TEXT(DATE(YEAR($G189),MONTH($G189),30),"ddd"),$H$33:U$67,U$70,0)),IF(DAY(EOMONTH($G189,0))&lt;31,0,VLOOKUP(5&amp;TEXT(DATE(YEAR($G189),MONTH($G189),31),"ddd"),$H$33:U$67,U$70,0)))*SUMPRODUCT(($H$72:$H$95=$D189)*($G$72:$G$95=$C189)*(U$72:U$95))),"")</f>
        <v>18.482562586955737</v>
      </c>
      <c r="V189" s="139">
        <f>IFERROR(IF($I$69="DOW",IF($E189=5,(((SUMPRODUCT(($H$72:$H$95=$D189)*($G$72:$G$95=$C189)*(V$72:V$95))*(SUMPRODUCT(($H$15:$H$21=$H189)*(V$15:V$21)))))),(((SUMPRODUCT(($H$72:$H$95=$D189)*($G$72:$G$95=$C189)*(V$72:V$95)))-(SUMIFS(V$99:V$426,$C$99:$C$426,$C189,$D$99:$D$426,$D189,$E$99:$E$426,5)))*SUMPRODUCT(($H$9:$H$12=$E189)*(V$9:V$12)))*SUMPRODUCT(($H$24:$H$30=$H189)*(V$24:V$30))),VLOOKUP($E189&amp;$H189,$H$33:V$67,V$70,0)/SUM(V$33:V$60,IF(DAY(EOMONTH($G189,0))&lt;29,0,VLOOKUP(5&amp;TEXT(DATE(YEAR($G189),MONTH($G189),29),"ddd"),$H$33:V$67,V$70,0)),IF(DAY(EOMONTH($G189,0))&lt;30,0,VLOOKUP(5&amp;TEXT(DATE(YEAR($G189),MONTH($G189),30),"ddd"),$H$33:V$67,V$70,0)),IF(DAY(EOMONTH($G189,0))&lt;31,0,VLOOKUP(5&amp;TEXT(DATE(YEAR($G189),MONTH($G189),31),"ddd"),$H$33:V$67,V$70,0)))*SUMPRODUCT(($H$72:$H$95=$D189)*($G$72:$G$95=$C189)*(V$72:V$95))),"")</f>
        <v>69.010937509176614</v>
      </c>
      <c r="W189" s="139">
        <f>IFERROR(IF($I$69="DOW",IF($E189=5,(((SUMPRODUCT(($H$72:$H$95=$D189)*($G$72:$G$95=$C189)*(W$72:W$95))*(SUMPRODUCT(($H$15:$H$21=$H189)*(W$15:W$21)))))),(((SUMPRODUCT(($H$72:$H$95=$D189)*($G$72:$G$95=$C189)*(W$72:W$95)))-(SUMIFS(W$99:W$426,$C$99:$C$426,$C189,$D$99:$D$426,$D189,$E$99:$E$426,5)))*SUMPRODUCT(($H$9:$H$12=$E189)*(W$9:W$12)))*SUMPRODUCT(($H$24:$H$30=$H189)*(W$24:W$30))),VLOOKUP($E189&amp;$H189,$H$33:W$67,W$70,0)/SUM(W$33:W$60,IF(DAY(EOMONTH($G189,0))&lt;29,0,VLOOKUP(5&amp;TEXT(DATE(YEAR($G189),MONTH($G189),29),"ddd"),$H$33:W$67,W$70,0)),IF(DAY(EOMONTH($G189,0))&lt;30,0,VLOOKUP(5&amp;TEXT(DATE(YEAR($G189),MONTH($G189),30),"ddd"),$H$33:W$67,W$70,0)),IF(DAY(EOMONTH($G189,0))&lt;31,0,VLOOKUP(5&amp;TEXT(DATE(YEAR($G189),MONTH($G189),31),"ddd"),$H$33:W$67,W$70,0)))*SUMPRODUCT(($H$72:$H$95=$D189)*($G$72:$G$95=$C189)*(W$72:W$95))),"")</f>
        <v>463.98516209728581</v>
      </c>
      <c r="X189" s="139">
        <f>IFERROR(IF($I$69="DOW",IF($E189=5,(((SUMPRODUCT(($H$72:$H$95=$D189)*($G$72:$G$95=$C189)*(X$72:X$95))*(SUMPRODUCT(($H$15:$H$21=$H189)*(X$15:X$21)))))),(((SUMPRODUCT(($H$72:$H$95=$D189)*($G$72:$G$95=$C189)*(X$72:X$95)))-(SUMIFS(X$99:X$426,$C$99:$C$426,$C189,$D$99:$D$426,$D189,$E$99:$E$426,5)))*SUMPRODUCT(($H$9:$H$12=$E189)*(X$9:X$12)))*SUMPRODUCT(($H$24:$H$30=$H189)*(X$24:X$30))),VLOOKUP($E189&amp;$H189,$H$33:X$67,X$70,0)/SUM(X$33:X$60,IF(DAY(EOMONTH($G189,0))&lt;29,0,VLOOKUP(5&amp;TEXT(DATE(YEAR($G189),MONTH($G189),29),"ddd"),$H$33:X$67,X$70,0)),IF(DAY(EOMONTH($G189,0))&lt;30,0,VLOOKUP(5&amp;TEXT(DATE(YEAR($G189),MONTH($G189),30),"ddd"),$H$33:X$67,X$70,0)),IF(DAY(EOMONTH($G189,0))&lt;31,0,VLOOKUP(5&amp;TEXT(DATE(YEAR($G189),MONTH($G189),31),"ddd"),$H$33:X$67,X$70,0)))*SUMPRODUCT(($H$72:$H$95=$D189)*($G$72:$G$95=$C189)*(X$72:X$95))),"")</f>
        <v>109.17528423303186</v>
      </c>
      <c r="Y189" s="139" t="str">
        <f>IFERROR(IF($I$69="DOW",IF($E189=5,(((SUMPRODUCT(($H$72:$H$95=$D189)*($G$72:$G$95=$C189)*(Y$72:Y$95))*(SUMPRODUCT(($H$15:$H$21=$H189)*(Y$15:Y$21)))))),(((SUMPRODUCT(($H$72:$H$95=$D189)*($G$72:$G$95=$C189)*(Y$72:Y$95)))-(SUMIFS(Y$99:Y$426,$C$99:$C$426,$C189,$D$99:$D$426,$D189,$E$99:$E$426,5)))*SUMPRODUCT(($H$9:$H$12=$E189)*(Y$9:Y$12)))*SUMPRODUCT(($H$24:$H$30=$H189)*(Y$24:Y$30))),VLOOKUP($E189&amp;$H189,$H$33:Y$67,Y$70,0)/SUM(Y$33:Y$60,IF(DAY(EOMONTH($G189,0))&lt;29,0,VLOOKUP(5&amp;TEXT(DATE(YEAR($G189),MONTH($G189),29),"ddd"),$H$33:Y$67,Y$70,0)),IF(DAY(EOMONTH($G189,0))&lt;30,0,VLOOKUP(5&amp;TEXT(DATE(YEAR($G189),MONTH($G189),30),"ddd"),$H$33:Y$67,Y$70,0)),IF(DAY(EOMONTH($G189,0))&lt;31,0,VLOOKUP(5&amp;TEXT(DATE(YEAR($G189),MONTH($G189),31),"ddd"),$H$33:Y$67,Y$70,0)))*SUMPRODUCT(($H$72:$H$95=$D189)*($G$72:$G$95=$C189)*(Y$72:Y$95))),"")</f>
        <v/>
      </c>
      <c r="Z189" s="139" t="str">
        <f>IFERROR(IF($I$69="DOW",IF($E189=5,(((SUMPRODUCT(($H$72:$H$95=$D189)*($G$72:$G$95=$C189)*(Z$72:Z$95))*(SUMPRODUCT(($H$15:$H$21=$H189)*(Z$15:Z$21)))))),(((SUMPRODUCT(($H$72:$H$95=$D189)*($G$72:$G$95=$C189)*(Z$72:Z$95)))-(SUMIFS(Z$99:Z$426,$C$99:$C$426,$C189,$D$99:$D$426,$D189,$E$99:$E$426,5)))*SUMPRODUCT(($H$9:$H$12=$E189)*(Z$9:Z$12)))*SUMPRODUCT(($H$24:$H$30=$H189)*(Z$24:Z$30))),VLOOKUP($E189&amp;$H189,$H$33:Z$67,Z$70,0)/SUM(Z$33:Z$60,IF(DAY(EOMONTH($G189,0))&lt;29,0,VLOOKUP(5&amp;TEXT(DATE(YEAR($G189),MONTH($G189),29),"ddd"),$H$33:Z$67,Z$70,0)),IF(DAY(EOMONTH($G189,0))&lt;30,0,VLOOKUP(5&amp;TEXT(DATE(YEAR($G189),MONTH($G189),30),"ddd"),$H$33:Z$67,Z$70,0)),IF(DAY(EOMONTH($G189,0))&lt;31,0,VLOOKUP(5&amp;TEXT(DATE(YEAR($G189),MONTH($G189),31),"ddd"),$H$33:Z$67,Z$70,0)))*SUMPRODUCT(($H$72:$H$95=$D189)*($G$72:$G$95=$C189)*(Z$72:Z$95))),"")</f>
        <v/>
      </c>
      <c r="AA189" s="139" t="str">
        <f>IFERROR(IF($I$69="DOW",IF($E189=5,(((SUMPRODUCT(($H$72:$H$95=$D189)*($G$72:$G$95=$C189)*(AA$72:AA$95))*(SUMPRODUCT(($H$15:$H$21=$H189)*(AA$15:AA$21)))))),(((SUMPRODUCT(($H$72:$H$95=$D189)*($G$72:$G$95=$C189)*(AA$72:AA$95)))-(SUMIFS(AA$99:AA$426,$C$99:$C$426,$C189,$D$99:$D$426,$D189,$E$99:$E$426,5)))*SUMPRODUCT(($H$9:$H$12=$E189)*(AA$9:AA$12)))*SUMPRODUCT(($H$24:$H$30=$H189)*(AA$24:AA$30))),VLOOKUP($E189&amp;$H189,$H$33:AA$67,AA$70,0)/SUM(AA$33:AA$60,IF(DAY(EOMONTH($G189,0))&lt;29,0,VLOOKUP(5&amp;TEXT(DATE(YEAR($G189),MONTH($G189),29),"ddd"),$H$33:AA$67,AA$70,0)),IF(DAY(EOMONTH($G189,0))&lt;30,0,VLOOKUP(5&amp;TEXT(DATE(YEAR($G189),MONTH($G189),30),"ddd"),$H$33:AA$67,AA$70,0)),IF(DAY(EOMONTH($G189,0))&lt;31,0,VLOOKUP(5&amp;TEXT(DATE(YEAR($G189),MONTH($G189),31),"ddd"),$H$33:AA$67,AA$70,0)))*SUMPRODUCT(($H$72:$H$95=$D189)*($G$72:$G$95=$C189)*(AA$72:AA$95))),"")</f>
        <v/>
      </c>
      <c r="AB189" s="139" t="str">
        <f>IFERROR(IF($I$69="DOW",IF($E189=5,(((SUMPRODUCT(($H$72:$H$95=$D189)*($G$72:$G$95=$C189)*(AB$72:AB$95))*(SUMPRODUCT(($H$15:$H$21=$H189)*(AB$15:AB$21)))))),(((SUMPRODUCT(($H$72:$H$95=$D189)*($G$72:$G$95=$C189)*(AB$72:AB$95)))-(SUMIFS(AB$99:AB$426,$C$99:$C$426,$C189,$D$99:$D$426,$D189,$E$99:$E$426,5)))*SUMPRODUCT(($H$9:$H$12=$E189)*(AB$9:AB$12)))*SUMPRODUCT(($H$24:$H$30=$H189)*(AB$24:AB$30))),VLOOKUP($E189&amp;$H189,$H$33:AB$67,AB$70,0)/SUM(AB$33:AB$60,IF(DAY(EOMONTH($G189,0))&lt;29,0,VLOOKUP(5&amp;TEXT(DATE(YEAR($G189),MONTH($G189),29),"ddd"),$H$33:AB$67,AB$70,0)),IF(DAY(EOMONTH($G189,0))&lt;30,0,VLOOKUP(5&amp;TEXT(DATE(YEAR($G189),MONTH($G189),30),"ddd"),$H$33:AB$67,AB$70,0)),IF(DAY(EOMONTH($G189,0))&lt;31,0,VLOOKUP(5&amp;TEXT(DATE(YEAR($G189),MONTH($G189),31),"ddd"),$H$33:AB$67,AB$70,0)))*SUMPRODUCT(($H$72:$H$95=$D189)*($G$72:$G$95=$C189)*(AB$72:AB$95))),"")</f>
        <v/>
      </c>
      <c r="AC189" s="236"/>
      <c r="AE189" s="205"/>
      <c r="AF189" s="139"/>
      <c r="AG189" s="139"/>
      <c r="AH189" s="139"/>
      <c r="AI189" s="139"/>
      <c r="AJ189" s="139"/>
      <c r="AK189" s="139"/>
      <c r="AL189" s="139"/>
      <c r="AM189" s="139"/>
      <c r="AN189" s="139"/>
      <c r="AO189" s="139"/>
      <c r="AP189" s="139"/>
      <c r="AQ189" s="139"/>
      <c r="AR189" s="139"/>
      <c r="AS189" s="139"/>
      <c r="AT189" s="139"/>
      <c r="AU189" s="139"/>
      <c r="AV189" s="139"/>
      <c r="AW189" s="139"/>
      <c r="AX189" s="139"/>
      <c r="AY189" s="236"/>
      <c r="BA189" s="209">
        <f t="shared" si="108"/>
        <v>176.98847584753969</v>
      </c>
      <c r="BB189" s="180">
        <f t="shared" si="109"/>
        <v>277.18407686100915</v>
      </c>
      <c r="BC189" s="180">
        <f t="shared" si="110"/>
        <v>138.83366911805831</v>
      </c>
      <c r="BD189" s="180">
        <f t="shared" si="111"/>
        <v>23.390311319826719</v>
      </c>
      <c r="BE189" s="180">
        <f t="shared" si="112"/>
        <v>448.44098538193691</v>
      </c>
      <c r="BF189" s="180">
        <f t="shared" si="113"/>
        <v>0</v>
      </c>
      <c r="BG189" s="180">
        <f t="shared" si="114"/>
        <v>0</v>
      </c>
      <c r="BH189" s="180">
        <f t="shared" si="115"/>
        <v>3111.9654357182785</v>
      </c>
      <c r="BI189" s="180">
        <f t="shared" si="116"/>
        <v>2400.126560591249</v>
      </c>
      <c r="BJ189" s="180">
        <f t="shared" si="117"/>
        <v>0</v>
      </c>
      <c r="BK189" s="180">
        <f t="shared" si="118"/>
        <v>68.131796596859985</v>
      </c>
      <c r="BL189" s="180">
        <f t="shared" si="119"/>
        <v>104.45651554761386</v>
      </c>
      <c r="BM189" s="180">
        <f t="shared" si="120"/>
        <v>18.482562586955737</v>
      </c>
      <c r="BN189" s="180">
        <f t="shared" si="121"/>
        <v>69.010937509176614</v>
      </c>
      <c r="BO189" s="180">
        <f t="shared" si="122"/>
        <v>463.98516209728581</v>
      </c>
      <c r="BP189" s="180">
        <f t="shared" si="123"/>
        <v>109.17528423303186</v>
      </c>
      <c r="BQ189" s="180">
        <f t="shared" si="124"/>
        <v>0</v>
      </c>
      <c r="BR189" s="180">
        <f t="shared" si="125"/>
        <v>0</v>
      </c>
      <c r="BS189" s="180">
        <f t="shared" si="126"/>
        <v>0</v>
      </c>
      <c r="BT189" s="180">
        <f t="shared" si="127"/>
        <v>0</v>
      </c>
      <c r="BV189" s="214">
        <f t="shared" si="150"/>
        <v>42734</v>
      </c>
      <c r="BW189" s="175" t="str">
        <f t="shared" si="151"/>
        <v>Dec</v>
      </c>
      <c r="BX189" s="175">
        <f t="shared" si="152"/>
        <v>2016</v>
      </c>
      <c r="BY189" s="176">
        <f t="shared" si="128"/>
        <v>176.98847584753969</v>
      </c>
      <c r="BZ189" s="176">
        <f t="shared" si="129"/>
        <v>277.18407686100909</v>
      </c>
      <c r="CA189" s="176">
        <f t="shared" si="130"/>
        <v>138.83366911805825</v>
      </c>
      <c r="CB189" s="176">
        <f t="shared" si="131"/>
        <v>23.390311319826715</v>
      </c>
      <c r="CC189" s="176">
        <f t="shared" si="132"/>
        <v>448.44098538193703</v>
      </c>
      <c r="CD189" s="176">
        <f t="shared" si="133"/>
        <v>0</v>
      </c>
      <c r="CE189" s="176">
        <f t="shared" si="134"/>
        <v>0</v>
      </c>
      <c r="CF189" s="176">
        <f t="shared" si="135"/>
        <v>3111.9654357182785</v>
      </c>
      <c r="CG189" s="176">
        <f t="shared" si="136"/>
        <v>2400.126560591249</v>
      </c>
      <c r="CH189" s="176">
        <f t="shared" si="137"/>
        <v>0</v>
      </c>
      <c r="CI189" s="176">
        <f t="shared" si="138"/>
        <v>68.131796596859999</v>
      </c>
      <c r="CJ189" s="176">
        <f t="shared" si="139"/>
        <v>104.45651554761385</v>
      </c>
      <c r="CK189" s="176">
        <f t="shared" si="140"/>
        <v>18.482562586955744</v>
      </c>
      <c r="CL189" s="176">
        <f t="shared" si="141"/>
        <v>69.010937509176614</v>
      </c>
      <c r="CM189" s="176">
        <f t="shared" si="142"/>
        <v>463.98516209728581</v>
      </c>
      <c r="CN189" s="176">
        <f t="shared" si="143"/>
        <v>109.17528423303186</v>
      </c>
      <c r="CO189" s="176">
        <f t="shared" si="144"/>
        <v>0</v>
      </c>
      <c r="CP189" s="176">
        <f t="shared" si="145"/>
        <v>0</v>
      </c>
      <c r="CQ189" s="176">
        <f t="shared" si="146"/>
        <v>0</v>
      </c>
      <c r="CR189" s="215">
        <f t="shared" si="147"/>
        <v>0</v>
      </c>
    </row>
    <row r="190" spans="2:96" outlineLevel="1" x14ac:dyDescent="0.25">
      <c r="B190" s="197">
        <f t="shared" si="148"/>
        <v>42735</v>
      </c>
      <c r="C190" s="108">
        <f t="shared" si="104"/>
        <v>2016</v>
      </c>
      <c r="D190" s="109" t="str">
        <f t="shared" si="105"/>
        <v>Dec</v>
      </c>
      <c r="E190" s="109">
        <f t="shared" si="106"/>
        <v>5</v>
      </c>
      <c r="F190" s="109">
        <f t="shared" si="149"/>
        <v>53</v>
      </c>
      <c r="G190" s="110">
        <f t="shared" si="153"/>
        <v>42735</v>
      </c>
      <c r="H190" s="109" t="str">
        <f t="shared" si="107"/>
        <v>Sat</v>
      </c>
      <c r="I190" s="139">
        <f>IFERROR(IF($I$69="DOW",IF($E190=5,(((SUMPRODUCT(($H$72:$H$95=$D190)*($G$72:$G$95=$C190)*(I$72:I$95))*(SUMPRODUCT(($H$15:$H$21=$H190)*(I$15:I$21)))))),(((SUMPRODUCT(($H$72:$H$95=$D190)*($G$72:$G$95=$C190)*(I$72:I$95)))-(SUMIFS(I$99:I$426,$C$99:$C$426,$C190,$D$99:$D$426,$D190,$E$99:$E$426,5)))*SUMPRODUCT(($H$9:$H$12=$E190)*(I$9:I$12)))*SUMPRODUCT(($H$24:$H$30=$H190)*(I$24:I$30))),VLOOKUP($E190&amp;$H190,$H$33:I$67,I$70,0)/SUM(I$33:I$60,IF(DAY(EOMONTH($G190,0))&lt;29,0,VLOOKUP(5&amp;TEXT(DATE(YEAR($G190),MONTH($G190),29),"ddd"),$H$33:I$67,I$70,0)),IF(DAY(EOMONTH($G190,0))&lt;30,0,VLOOKUP(5&amp;TEXT(DATE(YEAR($G190),MONTH($G190),30),"ddd"),$H$33:I$67,I$70,0)),IF(DAY(EOMONTH($G190,0))&lt;31,0,VLOOKUP(5&amp;TEXT(DATE(YEAR($G190),MONTH($G190),31),"ddd"),$H$33:I$67,I$70,0)))*SUMPRODUCT(($H$72:$H$95=$D190)*($G$72:$G$95=$C190)*(I$72:I$95))),"")</f>
        <v>171.34344045493933</v>
      </c>
      <c r="J190" s="139">
        <f>IFERROR(IF($I$69="DOW",IF($E190=5,(((SUMPRODUCT(($H$72:$H$95=$D190)*($G$72:$G$95=$C190)*(J$72:J$95))*(SUMPRODUCT(($H$15:$H$21=$H190)*(J$15:J$21)))))),(((SUMPRODUCT(($H$72:$H$95=$D190)*($G$72:$G$95=$C190)*(J$72:J$95)))-(SUMIFS(J$99:J$426,$C$99:$C$426,$C190,$D$99:$D$426,$D190,$E$99:$E$426,5)))*SUMPRODUCT(($H$9:$H$12=$E190)*(J$9:J$12)))*SUMPRODUCT(($H$24:$H$30=$H190)*(J$24:J$30))),VLOOKUP($E190&amp;$H190,$H$33:J$67,J$70,0)/SUM(J$33:J$60,IF(DAY(EOMONTH($G190,0))&lt;29,0,VLOOKUP(5&amp;TEXT(DATE(YEAR($G190),MONTH($G190),29),"ddd"),$H$33:J$67,J$70,0)),IF(DAY(EOMONTH($G190,0))&lt;30,0,VLOOKUP(5&amp;TEXT(DATE(YEAR($G190),MONTH($G190),30),"ddd"),$H$33:J$67,J$70,0)),IF(DAY(EOMONTH($G190,0))&lt;31,0,VLOOKUP(5&amp;TEXT(DATE(YEAR($G190),MONTH($G190),31),"ddd"),$H$33:J$67,J$70,0)))*SUMPRODUCT(($H$72:$H$95=$D190)*($G$72:$G$95=$C190)*(J$72:J$95))),"")</f>
        <v>250.62246970403797</v>
      </c>
      <c r="K190" s="139">
        <f>IFERROR(IF($I$69="DOW",IF($E190=5,(((SUMPRODUCT(($H$72:$H$95=$D190)*($G$72:$G$95=$C190)*(K$72:K$95))*(SUMPRODUCT(($H$15:$H$21=$H190)*(K$15:K$21)))))),(((SUMPRODUCT(($H$72:$H$95=$D190)*($G$72:$G$95=$C190)*(K$72:K$95)))-(SUMIFS(K$99:K$426,$C$99:$C$426,$C190,$D$99:$D$426,$D190,$E$99:$E$426,5)))*SUMPRODUCT(($H$9:$H$12=$E190)*(K$9:K$12)))*SUMPRODUCT(($H$24:$H$30=$H190)*(K$24:K$30))),VLOOKUP($E190&amp;$H190,$H$33:K$67,K$70,0)/SUM(K$33:K$60,IF(DAY(EOMONTH($G190,0))&lt;29,0,VLOOKUP(5&amp;TEXT(DATE(YEAR($G190),MONTH($G190),29),"ddd"),$H$33:K$67,K$70,0)),IF(DAY(EOMONTH($G190,0))&lt;30,0,VLOOKUP(5&amp;TEXT(DATE(YEAR($G190),MONTH($G190),30),"ddd"),$H$33:K$67,K$70,0)),IF(DAY(EOMONTH($G190,0))&lt;31,0,VLOOKUP(5&amp;TEXT(DATE(YEAR($G190),MONTH($G190),31),"ddd"),$H$33:K$67,K$70,0)))*SUMPRODUCT(($H$72:$H$95=$D190)*($G$72:$G$95=$C190)*(K$72:K$95))),"")</f>
        <v>151.65296315453449</v>
      </c>
      <c r="L190" s="139">
        <f>IFERROR(IF($I$69="DOW",IF($E190=5,(((SUMPRODUCT(($H$72:$H$95=$D190)*($G$72:$G$95=$C190)*(L$72:L$95))*(SUMPRODUCT(($H$15:$H$21=$H190)*(L$15:L$21)))))),(((SUMPRODUCT(($H$72:$H$95=$D190)*($G$72:$G$95=$C190)*(L$72:L$95)))-(SUMIFS(L$99:L$426,$C$99:$C$426,$C190,$D$99:$D$426,$D190,$E$99:$E$426,5)))*SUMPRODUCT(($H$9:$H$12=$E190)*(L$9:L$12)))*SUMPRODUCT(($H$24:$H$30=$H190)*(L$24:L$30))),VLOOKUP($E190&amp;$H190,$H$33:L$67,L$70,0)/SUM(L$33:L$60,IF(DAY(EOMONTH($G190,0))&lt;29,0,VLOOKUP(5&amp;TEXT(DATE(YEAR($G190),MONTH($G190),29),"ddd"),$H$33:L$67,L$70,0)),IF(DAY(EOMONTH($G190,0))&lt;30,0,VLOOKUP(5&amp;TEXT(DATE(YEAR($G190),MONTH($G190),30),"ddd"),$H$33:L$67,L$70,0)),IF(DAY(EOMONTH($G190,0))&lt;31,0,VLOOKUP(5&amp;TEXT(DATE(YEAR($G190),MONTH($G190),31),"ddd"),$H$33:L$67,L$70,0)))*SUMPRODUCT(($H$72:$H$95=$D190)*($G$72:$G$95=$C190)*(L$72:L$95))),"")</f>
        <v>22.618957128207473</v>
      </c>
      <c r="M190" s="139">
        <f>IFERROR(IF($I$69="DOW",IF($E190=5,(((SUMPRODUCT(($H$72:$H$95=$D190)*($G$72:$G$95=$C190)*(M$72:M$95))*(SUMPRODUCT(($H$15:$H$21=$H190)*(M$15:M$21)))))),(((SUMPRODUCT(($H$72:$H$95=$D190)*($G$72:$G$95=$C190)*(M$72:M$95)))-(SUMIFS(M$99:M$426,$C$99:$C$426,$C190,$D$99:$D$426,$D190,$E$99:$E$426,5)))*SUMPRODUCT(($H$9:$H$12=$E190)*(M$9:M$12)))*SUMPRODUCT(($H$24:$H$30=$H190)*(M$24:M$30))),VLOOKUP($E190&amp;$H190,$H$33:M$67,M$70,0)/SUM(M$33:M$60,IF(DAY(EOMONTH($G190,0))&lt;29,0,VLOOKUP(5&amp;TEXT(DATE(YEAR($G190),MONTH($G190),29),"ddd"),$H$33:M$67,M$70,0)),IF(DAY(EOMONTH($G190,0))&lt;30,0,VLOOKUP(5&amp;TEXT(DATE(YEAR($G190),MONTH($G190),30),"ddd"),$H$33:M$67,M$70,0)),IF(DAY(EOMONTH($G190,0))&lt;31,0,VLOOKUP(5&amp;TEXT(DATE(YEAR($G190),MONTH($G190),31),"ddd"),$H$33:M$67,M$70,0)))*SUMPRODUCT(($H$72:$H$95=$D190)*($G$72:$G$95=$C190)*(M$72:M$95))),"")</f>
        <v>335.89016335333332</v>
      </c>
      <c r="N190" s="139">
        <f>IFERROR(IF($I$69="DOW",IF($E190=5,(((SUMPRODUCT(($H$72:$H$95=$D190)*($G$72:$G$95=$C190)*(N$72:N$95))*(SUMPRODUCT(($H$15:$H$21=$H190)*(N$15:N$21)))))),(((SUMPRODUCT(($H$72:$H$95=$D190)*($G$72:$G$95=$C190)*(N$72:N$95)))-(SUMIFS(N$99:N$426,$C$99:$C$426,$C190,$D$99:$D$426,$D190,$E$99:$E$426,5)))*SUMPRODUCT(($H$9:$H$12=$E190)*(N$9:N$12)))*SUMPRODUCT(($H$24:$H$30=$H190)*(N$24:N$30))),VLOOKUP($E190&amp;$H190,$H$33:N$67,N$70,0)/SUM(N$33:N$60,IF(DAY(EOMONTH($G190,0))&lt;29,0,VLOOKUP(5&amp;TEXT(DATE(YEAR($G190),MONTH($G190),29),"ddd"),$H$33:N$67,N$70,0)),IF(DAY(EOMONTH($G190,0))&lt;30,0,VLOOKUP(5&amp;TEXT(DATE(YEAR($G190),MONTH($G190),30),"ddd"),$H$33:N$67,N$70,0)),IF(DAY(EOMONTH($G190,0))&lt;31,0,VLOOKUP(5&amp;TEXT(DATE(YEAR($G190),MONTH($G190),31),"ddd"),$H$33:N$67,N$70,0)))*SUMPRODUCT(($H$72:$H$95=$D190)*($G$72:$G$95=$C190)*(N$72:N$95))),"")</f>
        <v>0</v>
      </c>
      <c r="O190" s="139">
        <f>IFERROR(IF($I$69="DOW",IF($E190=5,(((SUMPRODUCT(($H$72:$H$95=$D190)*($G$72:$G$95=$C190)*(O$72:O$95))*(SUMPRODUCT(($H$15:$H$21=$H190)*(O$15:O$21)))))),(((SUMPRODUCT(($H$72:$H$95=$D190)*($G$72:$G$95=$C190)*(O$72:O$95)))-(SUMIFS(O$99:O$426,$C$99:$C$426,$C190,$D$99:$D$426,$D190,$E$99:$E$426,5)))*SUMPRODUCT(($H$9:$H$12=$E190)*(O$9:O$12)))*SUMPRODUCT(($H$24:$H$30=$H190)*(O$24:O$30))),VLOOKUP($E190&amp;$H190,$H$33:O$67,O$70,0)/SUM(O$33:O$60,IF(DAY(EOMONTH($G190,0))&lt;29,0,VLOOKUP(5&amp;TEXT(DATE(YEAR($G190),MONTH($G190),29),"ddd"),$H$33:O$67,O$70,0)),IF(DAY(EOMONTH($G190,0))&lt;30,0,VLOOKUP(5&amp;TEXT(DATE(YEAR($G190),MONTH($G190),30),"ddd"),$H$33:O$67,O$70,0)),IF(DAY(EOMONTH($G190,0))&lt;31,0,VLOOKUP(5&amp;TEXT(DATE(YEAR($G190),MONTH($G190),31),"ddd"),$H$33:O$67,O$70,0)))*SUMPRODUCT(($H$72:$H$95=$D190)*($G$72:$G$95=$C190)*(O$72:O$95))),"")</f>
        <v>0</v>
      </c>
      <c r="P190" s="139">
        <f>IFERROR(IF($I$69="DOW",IF($E190=5,(((SUMPRODUCT(($H$72:$H$95=$D190)*($G$72:$G$95=$C190)*(P$72:P$95))*(SUMPRODUCT(($H$15:$H$21=$H190)*(P$15:P$21)))))),(((SUMPRODUCT(($H$72:$H$95=$D190)*($G$72:$G$95=$C190)*(P$72:P$95)))-(SUMIFS(P$99:P$426,$C$99:$C$426,$C190,$D$99:$D$426,$D190,$E$99:$E$426,5)))*SUMPRODUCT(($H$9:$H$12=$E190)*(P$9:P$12)))*SUMPRODUCT(($H$24:$H$30=$H190)*(P$24:P$30))),VLOOKUP($E190&amp;$H190,$H$33:P$67,P$70,0)/SUM(P$33:P$60,IF(DAY(EOMONTH($G190,0))&lt;29,0,VLOOKUP(5&amp;TEXT(DATE(YEAR($G190),MONTH($G190),29),"ddd"),$H$33:P$67,P$70,0)),IF(DAY(EOMONTH($G190,0))&lt;30,0,VLOOKUP(5&amp;TEXT(DATE(YEAR($G190),MONTH($G190),30),"ddd"),$H$33:P$67,P$70,0)),IF(DAY(EOMONTH($G190,0))&lt;31,0,VLOOKUP(5&amp;TEXT(DATE(YEAR($G190),MONTH($G190),31),"ddd"),$H$33:P$67,P$70,0)))*SUMPRODUCT(($H$72:$H$95=$D190)*($G$72:$G$95=$C190)*(P$72:P$95))),"")</f>
        <v>2122.7406492435452</v>
      </c>
      <c r="Q190" s="139">
        <f>IFERROR(IF($I$69="DOW",IF($E190=5,(((SUMPRODUCT(($H$72:$H$95=$D190)*($G$72:$G$95=$C190)*(Q$72:Q$95))*(SUMPRODUCT(($H$15:$H$21=$H190)*(Q$15:Q$21)))))),(((SUMPRODUCT(($H$72:$H$95=$D190)*($G$72:$G$95=$C190)*(Q$72:Q$95)))-(SUMIFS(Q$99:Q$426,$C$99:$C$426,$C190,$D$99:$D$426,$D190,$E$99:$E$426,5)))*SUMPRODUCT(($H$9:$H$12=$E190)*(Q$9:Q$12)))*SUMPRODUCT(($H$24:$H$30=$H190)*(Q$24:Q$30))),VLOOKUP($E190&amp;$H190,$H$33:Q$67,Q$70,0)/SUM(Q$33:Q$60,IF(DAY(EOMONTH($G190,0))&lt;29,0,VLOOKUP(5&amp;TEXT(DATE(YEAR($G190),MONTH($G190),29),"ddd"),$H$33:Q$67,Q$70,0)),IF(DAY(EOMONTH($G190,0))&lt;30,0,VLOOKUP(5&amp;TEXT(DATE(YEAR($G190),MONTH($G190),30),"ddd"),$H$33:Q$67,Q$70,0)),IF(DAY(EOMONTH($G190,0))&lt;31,0,VLOOKUP(5&amp;TEXT(DATE(YEAR($G190),MONTH($G190),31),"ddd"),$H$33:Q$67,Q$70,0)))*SUMPRODUCT(($H$72:$H$95=$D190)*($G$72:$G$95=$C190)*(Q$72:Q$95))),"")</f>
        <v>1990.116114723058</v>
      </c>
      <c r="R190" s="139">
        <f>IFERROR(IF($I$69="DOW",IF($E190=5,(((SUMPRODUCT(($H$72:$H$95=$D190)*($G$72:$G$95=$C190)*(R$72:R$95))*(SUMPRODUCT(($H$15:$H$21=$H190)*(R$15:R$21)))))),(((SUMPRODUCT(($H$72:$H$95=$D190)*($G$72:$G$95=$C190)*(R$72:R$95)))-(SUMIFS(R$99:R$426,$C$99:$C$426,$C190,$D$99:$D$426,$D190,$E$99:$E$426,5)))*SUMPRODUCT(($H$9:$H$12=$E190)*(R$9:R$12)))*SUMPRODUCT(($H$24:$H$30=$H190)*(R$24:R$30))),VLOOKUP($E190&amp;$H190,$H$33:R$67,R$70,0)/SUM(R$33:R$60,IF(DAY(EOMONTH($G190,0))&lt;29,0,VLOOKUP(5&amp;TEXT(DATE(YEAR($G190),MONTH($G190),29),"ddd"),$H$33:R$67,R$70,0)),IF(DAY(EOMONTH($G190,0))&lt;30,0,VLOOKUP(5&amp;TEXT(DATE(YEAR($G190),MONTH($G190),30),"ddd"),$H$33:R$67,R$70,0)),IF(DAY(EOMONTH($G190,0))&lt;31,0,VLOOKUP(5&amp;TEXT(DATE(YEAR($G190),MONTH($G190),31),"ddd"),$H$33:R$67,R$70,0)))*SUMPRODUCT(($H$72:$H$95=$D190)*($G$72:$G$95=$C190)*(R$72:R$95))),"")</f>
        <v>0</v>
      </c>
      <c r="S190" s="139">
        <f>IFERROR(IF($I$69="DOW",IF($E190=5,(((SUMPRODUCT(($H$72:$H$95=$D190)*($G$72:$G$95=$C190)*(S$72:S$95))*(SUMPRODUCT(($H$15:$H$21=$H190)*(S$15:S$21)))))),(((SUMPRODUCT(($H$72:$H$95=$D190)*($G$72:$G$95=$C190)*(S$72:S$95)))-(SUMIFS(S$99:S$426,$C$99:$C$426,$C190,$D$99:$D$426,$D190,$E$99:$E$426,5)))*SUMPRODUCT(($H$9:$H$12=$E190)*(S$9:S$12)))*SUMPRODUCT(($H$24:$H$30=$H190)*(S$24:S$30))),VLOOKUP($E190&amp;$H190,$H$33:S$67,S$70,0)/SUM(S$33:S$60,IF(DAY(EOMONTH($G190,0))&lt;29,0,VLOOKUP(5&amp;TEXT(DATE(YEAR($G190),MONTH($G190),29),"ddd"),$H$33:S$67,S$70,0)),IF(DAY(EOMONTH($G190,0))&lt;30,0,VLOOKUP(5&amp;TEXT(DATE(YEAR($G190),MONTH($G190),30),"ddd"),$H$33:S$67,S$70,0)),IF(DAY(EOMONTH($G190,0))&lt;31,0,VLOOKUP(5&amp;TEXT(DATE(YEAR($G190),MONTH($G190),31),"ddd"),$H$33:S$67,S$70,0)))*SUMPRODUCT(($H$72:$H$95=$D190)*($G$72:$G$95=$C190)*(S$72:S$95))),"")</f>
        <v>65.694285087704017</v>
      </c>
      <c r="T190" s="139">
        <f>IFERROR(IF($I$69="DOW",IF($E190=5,(((SUMPRODUCT(($H$72:$H$95=$D190)*($G$72:$G$95=$C190)*(T$72:T$95))*(SUMPRODUCT(($H$15:$H$21=$H190)*(T$15:T$21)))))),(((SUMPRODUCT(($H$72:$H$95=$D190)*($G$72:$G$95=$C190)*(T$72:T$95)))-(SUMIFS(T$99:T$426,$C$99:$C$426,$C190,$D$99:$D$426,$D190,$E$99:$E$426,5)))*SUMPRODUCT(($H$9:$H$12=$E190)*(T$9:T$12)))*SUMPRODUCT(($H$24:$H$30=$H190)*(T$24:T$30))),VLOOKUP($E190&amp;$H190,$H$33:T$67,T$70,0)/SUM(T$33:T$60,IF(DAY(EOMONTH($G190,0))&lt;29,0,VLOOKUP(5&amp;TEXT(DATE(YEAR($G190),MONTH($G190),29),"ddd"),$H$33:T$67,T$70,0)),IF(DAY(EOMONTH($G190,0))&lt;30,0,VLOOKUP(5&amp;TEXT(DATE(YEAR($G190),MONTH($G190),30),"ddd"),$H$33:T$67,T$70,0)),IF(DAY(EOMONTH($G190,0))&lt;31,0,VLOOKUP(5&amp;TEXT(DATE(YEAR($G190),MONTH($G190),31),"ddd"),$H$33:T$67,T$70,0)))*SUMPRODUCT(($H$72:$H$95=$D190)*($G$72:$G$95=$C190)*(T$72:T$95))),"")</f>
        <v>99.241496424909968</v>
      </c>
      <c r="U190" s="139">
        <f>IFERROR(IF($I$69="DOW",IF($E190=5,(((SUMPRODUCT(($H$72:$H$95=$D190)*($G$72:$G$95=$C190)*(U$72:U$95))*(SUMPRODUCT(($H$15:$H$21=$H190)*(U$15:U$21)))))),(((SUMPRODUCT(($H$72:$H$95=$D190)*($G$72:$G$95=$C190)*(U$72:U$95)))-(SUMIFS(U$99:U$426,$C$99:$C$426,$C190,$D$99:$D$426,$D190,$E$99:$E$426,5)))*SUMPRODUCT(($H$9:$H$12=$E190)*(U$9:U$12)))*SUMPRODUCT(($H$24:$H$30=$H190)*(U$24:U$30))),VLOOKUP($E190&amp;$H190,$H$33:U$67,U$70,0)/SUM(U$33:U$60,IF(DAY(EOMONTH($G190,0))&lt;29,0,VLOOKUP(5&amp;TEXT(DATE(YEAR($G190),MONTH($G190),29),"ddd"),$H$33:U$67,U$70,0)),IF(DAY(EOMONTH($G190,0))&lt;30,0,VLOOKUP(5&amp;TEXT(DATE(YEAR($G190),MONTH($G190),30),"ddd"),$H$33:U$67,U$70,0)),IF(DAY(EOMONTH($G190,0))&lt;31,0,VLOOKUP(5&amp;TEXT(DATE(YEAR($G190),MONTH($G190),31),"ddd"),$H$33:U$67,U$70,0)))*SUMPRODUCT(($H$72:$H$95=$D190)*($G$72:$G$95=$C190)*(U$72:U$95))),"")</f>
        <v>0</v>
      </c>
      <c r="V190" s="139">
        <f>IFERROR(IF($I$69="DOW",IF($E190=5,(((SUMPRODUCT(($H$72:$H$95=$D190)*($G$72:$G$95=$C190)*(V$72:V$95))*(SUMPRODUCT(($H$15:$H$21=$H190)*(V$15:V$21)))))),(((SUMPRODUCT(($H$72:$H$95=$D190)*($G$72:$G$95=$C190)*(V$72:V$95)))-(SUMIFS(V$99:V$426,$C$99:$C$426,$C190,$D$99:$D$426,$D190,$E$99:$E$426,5)))*SUMPRODUCT(($H$9:$H$12=$E190)*(V$9:V$12)))*SUMPRODUCT(($H$24:$H$30=$H190)*(V$24:V$30))),VLOOKUP($E190&amp;$H190,$H$33:V$67,V$70,0)/SUM(V$33:V$60,IF(DAY(EOMONTH($G190,0))&lt;29,0,VLOOKUP(5&amp;TEXT(DATE(YEAR($G190),MONTH($G190),29),"ddd"),$H$33:V$67,V$70,0)),IF(DAY(EOMONTH($G190,0))&lt;30,0,VLOOKUP(5&amp;TEXT(DATE(YEAR($G190),MONTH($G190),30),"ddd"),$H$33:V$67,V$70,0)),IF(DAY(EOMONTH($G190,0))&lt;31,0,VLOOKUP(5&amp;TEXT(DATE(YEAR($G190),MONTH($G190),31),"ddd"),$H$33:V$67,V$70,0)))*SUMPRODUCT(($H$72:$H$95=$D190)*($G$72:$G$95=$C190)*(V$72:V$95))),"")</f>
        <v>0</v>
      </c>
      <c r="W190" s="139">
        <f>IFERROR(IF($I$69="DOW",IF($E190=5,(((SUMPRODUCT(($H$72:$H$95=$D190)*($G$72:$G$95=$C190)*(W$72:W$95))*(SUMPRODUCT(($H$15:$H$21=$H190)*(W$15:W$21)))))),(((SUMPRODUCT(($H$72:$H$95=$D190)*($G$72:$G$95=$C190)*(W$72:W$95)))-(SUMIFS(W$99:W$426,$C$99:$C$426,$C190,$D$99:$D$426,$D190,$E$99:$E$426,5)))*SUMPRODUCT(($H$9:$H$12=$E190)*(W$9:W$12)))*SUMPRODUCT(($H$24:$H$30=$H190)*(W$24:W$30))),VLOOKUP($E190&amp;$H190,$H$33:W$67,W$70,0)/SUM(W$33:W$60,IF(DAY(EOMONTH($G190,0))&lt;29,0,VLOOKUP(5&amp;TEXT(DATE(YEAR($G190),MONTH($G190),29),"ddd"),$H$33:W$67,W$70,0)),IF(DAY(EOMONTH($G190,0))&lt;30,0,VLOOKUP(5&amp;TEXT(DATE(YEAR($G190),MONTH($G190),30),"ddd"),$H$33:W$67,W$70,0)),IF(DAY(EOMONTH($G190,0))&lt;31,0,VLOOKUP(5&amp;TEXT(DATE(YEAR($G190),MONTH($G190),31),"ddd"),$H$33:W$67,W$70,0)))*SUMPRODUCT(($H$72:$H$95=$D190)*($G$72:$G$95=$C190)*(W$72:W$95))),"")</f>
        <v>119.26954993949934</v>
      </c>
      <c r="X190" s="139">
        <f>IFERROR(IF($I$69="DOW",IF($E190=5,(((SUMPRODUCT(($H$72:$H$95=$D190)*($G$72:$G$95=$C190)*(X$72:X$95))*(SUMPRODUCT(($H$15:$H$21=$H190)*(X$15:X$21)))))),(((SUMPRODUCT(($H$72:$H$95=$D190)*($G$72:$G$95=$C190)*(X$72:X$95)))-(SUMIFS(X$99:X$426,$C$99:$C$426,$C190,$D$99:$D$426,$D190,$E$99:$E$426,5)))*SUMPRODUCT(($H$9:$H$12=$E190)*(X$9:X$12)))*SUMPRODUCT(($H$24:$H$30=$H190)*(X$24:X$30))),VLOOKUP($E190&amp;$H190,$H$33:X$67,X$70,0)/SUM(X$33:X$60,IF(DAY(EOMONTH($G190,0))&lt;29,0,VLOOKUP(5&amp;TEXT(DATE(YEAR($G190),MONTH($G190),29),"ddd"),$H$33:X$67,X$70,0)),IF(DAY(EOMONTH($G190,0))&lt;30,0,VLOOKUP(5&amp;TEXT(DATE(YEAR($G190),MONTH($G190),30),"ddd"),$H$33:X$67,X$70,0)),IF(DAY(EOMONTH($G190,0))&lt;31,0,VLOOKUP(5&amp;TEXT(DATE(YEAR($G190),MONTH($G190),31),"ddd"),$H$33:X$67,X$70,0)))*SUMPRODUCT(($H$72:$H$95=$D190)*($G$72:$G$95=$C190)*(X$72:X$95))),"")</f>
        <v>82.019569826568883</v>
      </c>
      <c r="Y190" s="139" t="str">
        <f>IFERROR(IF($I$69="DOW",IF($E190=5,(((SUMPRODUCT(($H$72:$H$95=$D190)*($G$72:$G$95=$C190)*(Y$72:Y$95))*(SUMPRODUCT(($H$15:$H$21=$H190)*(Y$15:Y$21)))))),(((SUMPRODUCT(($H$72:$H$95=$D190)*($G$72:$G$95=$C190)*(Y$72:Y$95)))-(SUMIFS(Y$99:Y$426,$C$99:$C$426,$C190,$D$99:$D$426,$D190,$E$99:$E$426,5)))*SUMPRODUCT(($H$9:$H$12=$E190)*(Y$9:Y$12)))*SUMPRODUCT(($H$24:$H$30=$H190)*(Y$24:Y$30))),VLOOKUP($E190&amp;$H190,$H$33:Y$67,Y$70,0)/SUM(Y$33:Y$60,IF(DAY(EOMONTH($G190,0))&lt;29,0,VLOOKUP(5&amp;TEXT(DATE(YEAR($G190),MONTH($G190),29),"ddd"),$H$33:Y$67,Y$70,0)),IF(DAY(EOMONTH($G190,0))&lt;30,0,VLOOKUP(5&amp;TEXT(DATE(YEAR($G190),MONTH($G190),30),"ddd"),$H$33:Y$67,Y$70,0)),IF(DAY(EOMONTH($G190,0))&lt;31,0,VLOOKUP(5&amp;TEXT(DATE(YEAR($G190),MONTH($G190),31),"ddd"),$H$33:Y$67,Y$70,0)))*SUMPRODUCT(($H$72:$H$95=$D190)*($G$72:$G$95=$C190)*(Y$72:Y$95))),"")</f>
        <v/>
      </c>
      <c r="Z190" s="139" t="str">
        <f>IFERROR(IF($I$69="DOW",IF($E190=5,(((SUMPRODUCT(($H$72:$H$95=$D190)*($G$72:$G$95=$C190)*(Z$72:Z$95))*(SUMPRODUCT(($H$15:$H$21=$H190)*(Z$15:Z$21)))))),(((SUMPRODUCT(($H$72:$H$95=$D190)*($G$72:$G$95=$C190)*(Z$72:Z$95)))-(SUMIFS(Z$99:Z$426,$C$99:$C$426,$C190,$D$99:$D$426,$D190,$E$99:$E$426,5)))*SUMPRODUCT(($H$9:$H$12=$E190)*(Z$9:Z$12)))*SUMPRODUCT(($H$24:$H$30=$H190)*(Z$24:Z$30))),VLOOKUP($E190&amp;$H190,$H$33:Z$67,Z$70,0)/SUM(Z$33:Z$60,IF(DAY(EOMONTH($G190,0))&lt;29,0,VLOOKUP(5&amp;TEXT(DATE(YEAR($G190),MONTH($G190),29),"ddd"),$H$33:Z$67,Z$70,0)),IF(DAY(EOMONTH($G190,0))&lt;30,0,VLOOKUP(5&amp;TEXT(DATE(YEAR($G190),MONTH($G190),30),"ddd"),$H$33:Z$67,Z$70,0)),IF(DAY(EOMONTH($G190,0))&lt;31,0,VLOOKUP(5&amp;TEXT(DATE(YEAR($G190),MONTH($G190),31),"ddd"),$H$33:Z$67,Z$70,0)))*SUMPRODUCT(($H$72:$H$95=$D190)*($G$72:$G$95=$C190)*(Z$72:Z$95))),"")</f>
        <v/>
      </c>
      <c r="AA190" s="139" t="str">
        <f>IFERROR(IF($I$69="DOW",IF($E190=5,(((SUMPRODUCT(($H$72:$H$95=$D190)*($G$72:$G$95=$C190)*(AA$72:AA$95))*(SUMPRODUCT(($H$15:$H$21=$H190)*(AA$15:AA$21)))))),(((SUMPRODUCT(($H$72:$H$95=$D190)*($G$72:$G$95=$C190)*(AA$72:AA$95)))-(SUMIFS(AA$99:AA$426,$C$99:$C$426,$C190,$D$99:$D$426,$D190,$E$99:$E$426,5)))*SUMPRODUCT(($H$9:$H$12=$E190)*(AA$9:AA$12)))*SUMPRODUCT(($H$24:$H$30=$H190)*(AA$24:AA$30))),VLOOKUP($E190&amp;$H190,$H$33:AA$67,AA$70,0)/SUM(AA$33:AA$60,IF(DAY(EOMONTH($G190,0))&lt;29,0,VLOOKUP(5&amp;TEXT(DATE(YEAR($G190),MONTH($G190),29),"ddd"),$H$33:AA$67,AA$70,0)),IF(DAY(EOMONTH($G190,0))&lt;30,0,VLOOKUP(5&amp;TEXT(DATE(YEAR($G190),MONTH($G190),30),"ddd"),$H$33:AA$67,AA$70,0)),IF(DAY(EOMONTH($G190,0))&lt;31,0,VLOOKUP(5&amp;TEXT(DATE(YEAR($G190),MONTH($G190),31),"ddd"),$H$33:AA$67,AA$70,0)))*SUMPRODUCT(($H$72:$H$95=$D190)*($G$72:$G$95=$C190)*(AA$72:AA$95))),"")</f>
        <v/>
      </c>
      <c r="AB190" s="139" t="str">
        <f>IFERROR(IF($I$69="DOW",IF($E190=5,(((SUMPRODUCT(($H$72:$H$95=$D190)*($G$72:$G$95=$C190)*(AB$72:AB$95))*(SUMPRODUCT(($H$15:$H$21=$H190)*(AB$15:AB$21)))))),(((SUMPRODUCT(($H$72:$H$95=$D190)*($G$72:$G$95=$C190)*(AB$72:AB$95)))-(SUMIFS(AB$99:AB$426,$C$99:$C$426,$C190,$D$99:$D$426,$D190,$E$99:$E$426,5)))*SUMPRODUCT(($H$9:$H$12=$E190)*(AB$9:AB$12)))*SUMPRODUCT(($H$24:$H$30=$H190)*(AB$24:AB$30))),VLOOKUP($E190&amp;$H190,$H$33:AB$67,AB$70,0)/SUM(AB$33:AB$60,IF(DAY(EOMONTH($G190,0))&lt;29,0,VLOOKUP(5&amp;TEXT(DATE(YEAR($G190),MONTH($G190),29),"ddd"),$H$33:AB$67,AB$70,0)),IF(DAY(EOMONTH($G190,0))&lt;30,0,VLOOKUP(5&amp;TEXT(DATE(YEAR($G190),MONTH($G190),30),"ddd"),$H$33:AB$67,AB$70,0)),IF(DAY(EOMONTH($G190,0))&lt;31,0,VLOOKUP(5&amp;TEXT(DATE(YEAR($G190),MONTH($G190),31),"ddd"),$H$33:AB$67,AB$70,0)))*SUMPRODUCT(($H$72:$H$95=$D190)*($G$72:$G$95=$C190)*(AB$72:AB$95))),"")</f>
        <v/>
      </c>
      <c r="AC190" s="236"/>
      <c r="AE190" s="205"/>
      <c r="AF190" s="139"/>
      <c r="AG190" s="139"/>
      <c r="AH190" s="139"/>
      <c r="AI190" s="139"/>
      <c r="AJ190" s="139"/>
      <c r="AK190" s="139"/>
      <c r="AL190" s="139"/>
      <c r="AM190" s="139"/>
      <c r="AN190" s="139"/>
      <c r="AO190" s="139"/>
      <c r="AP190" s="139"/>
      <c r="AQ190" s="139"/>
      <c r="AR190" s="139"/>
      <c r="AS190" s="139"/>
      <c r="AT190" s="139"/>
      <c r="AU190" s="139"/>
      <c r="AV190" s="139"/>
      <c r="AW190" s="139"/>
      <c r="AX190" s="139"/>
      <c r="AY190" s="236"/>
      <c r="BA190" s="209">
        <f t="shared" si="108"/>
        <v>171.34344045493933</v>
      </c>
      <c r="BB190" s="180">
        <f t="shared" si="109"/>
        <v>250.62246970403797</v>
      </c>
      <c r="BC190" s="180">
        <f t="shared" si="110"/>
        <v>151.65296315453449</v>
      </c>
      <c r="BD190" s="180">
        <f t="shared" si="111"/>
        <v>22.618957128207473</v>
      </c>
      <c r="BE190" s="180">
        <f t="shared" si="112"/>
        <v>335.89016335333332</v>
      </c>
      <c r="BF190" s="180">
        <f t="shared" si="113"/>
        <v>0</v>
      </c>
      <c r="BG190" s="180">
        <f t="shared" si="114"/>
        <v>0</v>
      </c>
      <c r="BH190" s="180">
        <f t="shared" si="115"/>
        <v>2122.7406492435452</v>
      </c>
      <c r="BI190" s="180">
        <f t="shared" si="116"/>
        <v>1990.116114723058</v>
      </c>
      <c r="BJ190" s="180">
        <f t="shared" si="117"/>
        <v>0</v>
      </c>
      <c r="BK190" s="180">
        <f t="shared" si="118"/>
        <v>65.694285087704017</v>
      </c>
      <c r="BL190" s="180">
        <f t="shared" si="119"/>
        <v>99.241496424909968</v>
      </c>
      <c r="BM190" s="180">
        <f t="shared" si="120"/>
        <v>0</v>
      </c>
      <c r="BN190" s="180">
        <f t="shared" si="121"/>
        <v>0</v>
      </c>
      <c r="BO190" s="180">
        <f t="shared" si="122"/>
        <v>119.26954993949934</v>
      </c>
      <c r="BP190" s="180">
        <f t="shared" si="123"/>
        <v>82.019569826568883</v>
      </c>
      <c r="BQ190" s="180">
        <f t="shared" si="124"/>
        <v>0</v>
      </c>
      <c r="BR190" s="180">
        <f t="shared" si="125"/>
        <v>0</v>
      </c>
      <c r="BS190" s="180">
        <f t="shared" si="126"/>
        <v>0</v>
      </c>
      <c r="BT190" s="180">
        <f t="shared" si="127"/>
        <v>0</v>
      </c>
      <c r="BV190" s="214">
        <f t="shared" si="150"/>
        <v>42735</v>
      </c>
      <c r="BW190" s="175" t="str">
        <f t="shared" si="151"/>
        <v>Dec</v>
      </c>
      <c r="BX190" s="175">
        <f t="shared" si="152"/>
        <v>2016</v>
      </c>
      <c r="BY190" s="176">
        <f t="shared" si="128"/>
        <v>171.34344045493933</v>
      </c>
      <c r="BZ190" s="176">
        <f t="shared" si="129"/>
        <v>250.62246970403791</v>
      </c>
      <c r="CA190" s="176">
        <f t="shared" si="130"/>
        <v>151.65296315453443</v>
      </c>
      <c r="CB190" s="176">
        <f t="shared" si="131"/>
        <v>22.618957128207473</v>
      </c>
      <c r="CC190" s="176">
        <f t="shared" si="132"/>
        <v>335.89016335333338</v>
      </c>
      <c r="CD190" s="176">
        <f t="shared" si="133"/>
        <v>0</v>
      </c>
      <c r="CE190" s="176">
        <f t="shared" si="134"/>
        <v>0</v>
      </c>
      <c r="CF190" s="176">
        <f t="shared" si="135"/>
        <v>2122.7406492435452</v>
      </c>
      <c r="CG190" s="176">
        <f t="shared" si="136"/>
        <v>1990.116114723058</v>
      </c>
      <c r="CH190" s="176">
        <f t="shared" si="137"/>
        <v>0</v>
      </c>
      <c r="CI190" s="176">
        <f t="shared" si="138"/>
        <v>65.694285087704031</v>
      </c>
      <c r="CJ190" s="176">
        <f t="shared" si="139"/>
        <v>99.241496424909954</v>
      </c>
      <c r="CK190" s="176">
        <f t="shared" si="140"/>
        <v>0</v>
      </c>
      <c r="CL190" s="176">
        <f t="shared" si="141"/>
        <v>0</v>
      </c>
      <c r="CM190" s="176">
        <f t="shared" si="142"/>
        <v>119.26954993949934</v>
      </c>
      <c r="CN190" s="176">
        <f t="shared" si="143"/>
        <v>82.019569826568897</v>
      </c>
      <c r="CO190" s="176">
        <f t="shared" si="144"/>
        <v>0</v>
      </c>
      <c r="CP190" s="176">
        <f t="shared" si="145"/>
        <v>0</v>
      </c>
      <c r="CQ190" s="176">
        <f t="shared" si="146"/>
        <v>0</v>
      </c>
      <c r="CR190" s="215">
        <f t="shared" si="147"/>
        <v>0</v>
      </c>
    </row>
    <row r="191" spans="2:96" outlineLevel="1" x14ac:dyDescent="0.25">
      <c r="B191" s="197">
        <f t="shared" si="148"/>
        <v>42736</v>
      </c>
      <c r="C191" s="108">
        <f t="shared" si="104"/>
        <v>2017</v>
      </c>
      <c r="D191" s="109" t="str">
        <f t="shared" si="105"/>
        <v>Jan</v>
      </c>
      <c r="E191" s="109">
        <f t="shared" si="106"/>
        <v>1</v>
      </c>
      <c r="F191" s="109">
        <f t="shared" si="149"/>
        <v>1</v>
      </c>
      <c r="G191" s="110">
        <f t="shared" si="153"/>
        <v>42736</v>
      </c>
      <c r="H191" s="109" t="str">
        <f t="shared" si="107"/>
        <v>Sun</v>
      </c>
      <c r="I191" s="139">
        <f>IFERROR(IF($I$69="DOW",IF($E191=5,(((SUMPRODUCT(($H$72:$H$95=$D191)*($G$72:$G$95=$C191)*(I$72:I$95))*(SUMPRODUCT(($H$15:$H$21=$H191)*(I$15:I$21)))))),(((SUMPRODUCT(($H$72:$H$95=$D191)*($G$72:$G$95=$C191)*(I$72:I$95)))-(SUMIFS(I$99:I$426,$C$99:$C$426,$C191,$D$99:$D$426,$D191,$E$99:$E$426,5)))*SUMPRODUCT(($H$9:$H$12=$E191)*(I$9:I$12)))*SUMPRODUCT(($H$24:$H$30=$H191)*(I$24:I$30))),VLOOKUP($E191&amp;$H191,$H$33:I$67,I$70,0)/SUM(I$33:I$60,IF(DAY(EOMONTH($G191,0))&lt;29,0,VLOOKUP(5&amp;TEXT(DATE(YEAR($G191),MONTH($G191),29),"ddd"),$H$33:I$67,I$70,0)),IF(DAY(EOMONTH($G191,0))&lt;30,0,VLOOKUP(5&amp;TEXT(DATE(YEAR($G191),MONTH($G191),30),"ddd"),$H$33:I$67,I$70,0)),IF(DAY(EOMONTH($G191,0))&lt;31,0,VLOOKUP(5&amp;TEXT(DATE(YEAR($G191),MONTH($G191),31),"ddd"),$H$33:I$67,I$70,0)))*SUMPRODUCT(($H$72:$H$95=$D191)*($G$72:$G$95=$C191)*(I$72:I$95))),"")</f>
        <v>187.90664477181502</v>
      </c>
      <c r="J191" s="139">
        <f>IFERROR(IF($I$69="DOW",IF($E191=5,(((SUMPRODUCT(($H$72:$H$95=$D191)*($G$72:$G$95=$C191)*(J$72:J$95))*(SUMPRODUCT(($H$15:$H$21=$H191)*(J$15:J$21)))))),(((SUMPRODUCT(($H$72:$H$95=$D191)*($G$72:$G$95=$C191)*(J$72:J$95)))-(SUMIFS(J$99:J$426,$C$99:$C$426,$C191,$D$99:$D$426,$D191,$E$99:$E$426,5)))*SUMPRODUCT(($H$9:$H$12=$E191)*(J$9:J$12)))*SUMPRODUCT(($H$24:$H$30=$H191)*(J$24:J$30))),VLOOKUP($E191&amp;$H191,$H$33:J$67,J$70,0)/SUM(J$33:J$60,IF(DAY(EOMONTH($G191,0))&lt;29,0,VLOOKUP(5&amp;TEXT(DATE(YEAR($G191),MONTH($G191),29),"ddd"),$H$33:J$67,J$70,0)),IF(DAY(EOMONTH($G191,0))&lt;30,0,VLOOKUP(5&amp;TEXT(DATE(YEAR($G191),MONTH($G191),30),"ddd"),$H$33:J$67,J$70,0)),IF(DAY(EOMONTH($G191,0))&lt;31,0,VLOOKUP(5&amp;TEXT(DATE(YEAR($G191),MONTH($G191),31),"ddd"),$H$33:J$67,J$70,0)))*SUMPRODUCT(($H$72:$H$95=$D191)*($G$72:$G$95=$C191)*(J$72:J$95))),"")</f>
        <v>166.32297582532959</v>
      </c>
      <c r="K191" s="139">
        <f>IFERROR(IF($I$69="DOW",IF($E191=5,(((SUMPRODUCT(($H$72:$H$95=$D191)*($G$72:$G$95=$C191)*(K$72:K$95))*(SUMPRODUCT(($H$15:$H$21=$H191)*(K$15:K$21)))))),(((SUMPRODUCT(($H$72:$H$95=$D191)*($G$72:$G$95=$C191)*(K$72:K$95)))-(SUMIFS(K$99:K$426,$C$99:$C$426,$C191,$D$99:$D$426,$D191,$E$99:$E$426,5)))*SUMPRODUCT(($H$9:$H$12=$E191)*(K$9:K$12)))*SUMPRODUCT(($H$24:$H$30=$H191)*(K$24:K$30))),VLOOKUP($E191&amp;$H191,$H$33:K$67,K$70,0)/SUM(K$33:K$60,IF(DAY(EOMONTH($G191,0))&lt;29,0,VLOOKUP(5&amp;TEXT(DATE(YEAR($G191),MONTH($G191),29),"ddd"),$H$33:K$67,K$70,0)),IF(DAY(EOMONTH($G191,0))&lt;30,0,VLOOKUP(5&amp;TEXT(DATE(YEAR($G191),MONTH($G191),30),"ddd"),$H$33:K$67,K$70,0)),IF(DAY(EOMONTH($G191,0))&lt;31,0,VLOOKUP(5&amp;TEXT(DATE(YEAR($G191),MONTH($G191),31),"ddd"),$H$33:K$67,K$70,0)))*SUMPRODUCT(($H$72:$H$95=$D191)*($G$72:$G$95=$C191)*(K$72:K$95))),"")</f>
        <v>128.13472903070095</v>
      </c>
      <c r="L191" s="139">
        <f>IFERROR(IF($I$69="DOW",IF($E191=5,(((SUMPRODUCT(($H$72:$H$95=$D191)*($G$72:$G$95=$C191)*(L$72:L$95))*(SUMPRODUCT(($H$15:$H$21=$H191)*(L$15:L$21)))))),(((SUMPRODUCT(($H$72:$H$95=$D191)*($G$72:$G$95=$C191)*(L$72:L$95)))-(SUMIFS(L$99:L$426,$C$99:$C$426,$C191,$D$99:$D$426,$D191,$E$99:$E$426,5)))*SUMPRODUCT(($H$9:$H$12=$E191)*(L$9:L$12)))*SUMPRODUCT(($H$24:$H$30=$H191)*(L$24:L$30))),VLOOKUP($E191&amp;$H191,$H$33:L$67,L$70,0)/SUM(L$33:L$60,IF(DAY(EOMONTH($G191,0))&lt;29,0,VLOOKUP(5&amp;TEXT(DATE(YEAR($G191),MONTH($G191),29),"ddd"),$H$33:L$67,L$70,0)),IF(DAY(EOMONTH($G191,0))&lt;30,0,VLOOKUP(5&amp;TEXT(DATE(YEAR($G191),MONTH($G191),30),"ddd"),$H$33:L$67,L$70,0)),IF(DAY(EOMONTH($G191,0))&lt;31,0,VLOOKUP(5&amp;TEXT(DATE(YEAR($G191),MONTH($G191),31),"ddd"),$H$33:L$67,L$70,0)))*SUMPRODUCT(($H$72:$H$95=$D191)*($G$72:$G$95=$C191)*(L$72:L$95))),"")</f>
        <v>26.31250043657667</v>
      </c>
      <c r="M191" s="139">
        <f>IFERROR(IF($I$69="DOW",IF($E191=5,(((SUMPRODUCT(($H$72:$H$95=$D191)*($G$72:$G$95=$C191)*(M$72:M$95))*(SUMPRODUCT(($H$15:$H$21=$H191)*(M$15:M$21)))))),(((SUMPRODUCT(($H$72:$H$95=$D191)*($G$72:$G$95=$C191)*(M$72:M$95)))-(SUMIFS(M$99:M$426,$C$99:$C$426,$C191,$D$99:$D$426,$D191,$E$99:$E$426,5)))*SUMPRODUCT(($H$9:$H$12=$E191)*(M$9:M$12)))*SUMPRODUCT(($H$24:$H$30=$H191)*(M$24:M$30))),VLOOKUP($E191&amp;$H191,$H$33:M$67,M$70,0)/SUM(M$33:M$60,IF(DAY(EOMONTH($G191,0))&lt;29,0,VLOOKUP(5&amp;TEXT(DATE(YEAR($G191),MONTH($G191),29),"ddd"),$H$33:M$67,M$70,0)),IF(DAY(EOMONTH($G191,0))&lt;30,0,VLOOKUP(5&amp;TEXT(DATE(YEAR($G191),MONTH($G191),30),"ddd"),$H$33:M$67,M$70,0)),IF(DAY(EOMONTH($G191,0))&lt;31,0,VLOOKUP(5&amp;TEXT(DATE(YEAR($G191),MONTH($G191),31),"ddd"),$H$33:M$67,M$70,0)))*SUMPRODUCT(($H$72:$H$95=$D191)*($G$72:$G$95=$C191)*(M$72:M$95))),"")</f>
        <v>0</v>
      </c>
      <c r="N191" s="139">
        <f>IFERROR(IF($I$69="DOW",IF($E191=5,(((SUMPRODUCT(($H$72:$H$95=$D191)*($G$72:$G$95=$C191)*(N$72:N$95))*(SUMPRODUCT(($H$15:$H$21=$H191)*(N$15:N$21)))))),(((SUMPRODUCT(($H$72:$H$95=$D191)*($G$72:$G$95=$C191)*(N$72:N$95)))-(SUMIFS(N$99:N$426,$C$99:$C$426,$C191,$D$99:$D$426,$D191,$E$99:$E$426,5)))*SUMPRODUCT(($H$9:$H$12=$E191)*(N$9:N$12)))*SUMPRODUCT(($H$24:$H$30=$H191)*(N$24:N$30))),VLOOKUP($E191&amp;$H191,$H$33:N$67,N$70,0)/SUM(N$33:N$60,IF(DAY(EOMONTH($G191,0))&lt;29,0,VLOOKUP(5&amp;TEXT(DATE(YEAR($G191),MONTH($G191),29),"ddd"),$H$33:N$67,N$70,0)),IF(DAY(EOMONTH($G191,0))&lt;30,0,VLOOKUP(5&amp;TEXT(DATE(YEAR($G191),MONTH($G191),30),"ddd"),$H$33:N$67,N$70,0)),IF(DAY(EOMONTH($G191,0))&lt;31,0,VLOOKUP(5&amp;TEXT(DATE(YEAR($G191),MONTH($G191),31),"ddd"),$H$33:N$67,N$70,0)))*SUMPRODUCT(($H$72:$H$95=$D191)*($G$72:$G$95=$C191)*(N$72:N$95))),"")</f>
        <v>0</v>
      </c>
      <c r="O191" s="139">
        <f>IFERROR(IF($I$69="DOW",IF($E191=5,(((SUMPRODUCT(($H$72:$H$95=$D191)*($G$72:$G$95=$C191)*(O$72:O$95))*(SUMPRODUCT(($H$15:$H$21=$H191)*(O$15:O$21)))))),(((SUMPRODUCT(($H$72:$H$95=$D191)*($G$72:$G$95=$C191)*(O$72:O$95)))-(SUMIFS(O$99:O$426,$C$99:$C$426,$C191,$D$99:$D$426,$D191,$E$99:$E$426,5)))*SUMPRODUCT(($H$9:$H$12=$E191)*(O$9:O$12)))*SUMPRODUCT(($H$24:$H$30=$H191)*(O$24:O$30))),VLOOKUP($E191&amp;$H191,$H$33:O$67,O$70,0)/SUM(O$33:O$60,IF(DAY(EOMONTH($G191,0))&lt;29,0,VLOOKUP(5&amp;TEXT(DATE(YEAR($G191),MONTH($G191),29),"ddd"),$H$33:O$67,O$70,0)),IF(DAY(EOMONTH($G191,0))&lt;30,0,VLOOKUP(5&amp;TEXT(DATE(YEAR($G191),MONTH($G191),30),"ddd"),$H$33:O$67,O$70,0)),IF(DAY(EOMONTH($G191,0))&lt;31,0,VLOOKUP(5&amp;TEXT(DATE(YEAR($G191),MONTH($G191),31),"ddd"),$H$33:O$67,O$70,0)))*SUMPRODUCT(($H$72:$H$95=$D191)*($G$72:$G$95=$C191)*(O$72:O$95))),"")</f>
        <v>0</v>
      </c>
      <c r="P191" s="139">
        <f>IFERROR(IF($I$69="DOW",IF($E191=5,(((SUMPRODUCT(($H$72:$H$95=$D191)*($G$72:$G$95=$C191)*(P$72:P$95))*(SUMPRODUCT(($H$15:$H$21=$H191)*(P$15:P$21)))))),(((SUMPRODUCT(($H$72:$H$95=$D191)*($G$72:$G$95=$C191)*(P$72:P$95)))-(SUMIFS(P$99:P$426,$C$99:$C$426,$C191,$D$99:$D$426,$D191,$E$99:$E$426,5)))*SUMPRODUCT(($H$9:$H$12=$E191)*(P$9:P$12)))*SUMPRODUCT(($H$24:$H$30=$H191)*(P$24:P$30))),VLOOKUP($E191&amp;$H191,$H$33:P$67,P$70,0)/SUM(P$33:P$60,IF(DAY(EOMONTH($G191,0))&lt;29,0,VLOOKUP(5&amp;TEXT(DATE(YEAR($G191),MONTH($G191),29),"ddd"),$H$33:P$67,P$70,0)),IF(DAY(EOMONTH($G191,0))&lt;30,0,VLOOKUP(5&amp;TEXT(DATE(YEAR($G191),MONTH($G191),30),"ddd"),$H$33:P$67,P$70,0)),IF(DAY(EOMONTH($G191,0))&lt;31,0,VLOOKUP(5&amp;TEXT(DATE(YEAR($G191),MONTH($G191),31),"ddd"),$H$33:P$67,P$70,0)))*SUMPRODUCT(($H$72:$H$95=$D191)*($G$72:$G$95=$C191)*(P$72:P$95))),"")</f>
        <v>1773.3170226423442</v>
      </c>
      <c r="Q191" s="139">
        <f>IFERROR(IF($I$69="DOW",IF($E191=5,(((SUMPRODUCT(($H$72:$H$95=$D191)*($G$72:$G$95=$C191)*(Q$72:Q$95))*(SUMPRODUCT(($H$15:$H$21=$H191)*(Q$15:Q$21)))))),(((SUMPRODUCT(($H$72:$H$95=$D191)*($G$72:$G$95=$C191)*(Q$72:Q$95)))-(SUMIFS(Q$99:Q$426,$C$99:$C$426,$C191,$D$99:$D$426,$D191,$E$99:$E$426,5)))*SUMPRODUCT(($H$9:$H$12=$E191)*(Q$9:Q$12)))*SUMPRODUCT(($H$24:$H$30=$H191)*(Q$24:Q$30))),VLOOKUP($E191&amp;$H191,$H$33:Q$67,Q$70,0)/SUM(Q$33:Q$60,IF(DAY(EOMONTH($G191,0))&lt;29,0,VLOOKUP(5&amp;TEXT(DATE(YEAR($G191),MONTH($G191),29),"ddd"),$H$33:Q$67,Q$70,0)),IF(DAY(EOMONTH($G191,0))&lt;30,0,VLOOKUP(5&amp;TEXT(DATE(YEAR($G191),MONTH($G191),30),"ddd"),$H$33:Q$67,Q$70,0)),IF(DAY(EOMONTH($G191,0))&lt;31,0,VLOOKUP(5&amp;TEXT(DATE(YEAR($G191),MONTH($G191),31),"ddd"),$H$33:Q$67,Q$70,0)))*SUMPRODUCT(($H$72:$H$95=$D191)*($G$72:$G$95=$C191)*(Q$72:Q$95))),"")</f>
        <v>1860.8447001312952</v>
      </c>
      <c r="R191" s="139">
        <f>IFERROR(IF($I$69="DOW",IF($E191=5,(((SUMPRODUCT(($H$72:$H$95=$D191)*($G$72:$G$95=$C191)*(R$72:R$95))*(SUMPRODUCT(($H$15:$H$21=$H191)*(R$15:R$21)))))),(((SUMPRODUCT(($H$72:$H$95=$D191)*($G$72:$G$95=$C191)*(R$72:R$95)))-(SUMIFS(R$99:R$426,$C$99:$C$426,$C191,$D$99:$D$426,$D191,$E$99:$E$426,5)))*SUMPRODUCT(($H$9:$H$12=$E191)*(R$9:R$12)))*SUMPRODUCT(($H$24:$H$30=$H191)*(R$24:R$30))),VLOOKUP($E191&amp;$H191,$H$33:R$67,R$70,0)/SUM(R$33:R$60,IF(DAY(EOMONTH($G191,0))&lt;29,0,VLOOKUP(5&amp;TEXT(DATE(YEAR($G191),MONTH($G191),29),"ddd"),$H$33:R$67,R$70,0)),IF(DAY(EOMONTH($G191,0))&lt;30,0,VLOOKUP(5&amp;TEXT(DATE(YEAR($G191),MONTH($G191),30),"ddd"),$H$33:R$67,R$70,0)),IF(DAY(EOMONTH($G191,0))&lt;31,0,VLOOKUP(5&amp;TEXT(DATE(YEAR($G191),MONTH($G191),31),"ddd"),$H$33:R$67,R$70,0)))*SUMPRODUCT(($H$72:$H$95=$D191)*($G$72:$G$95=$C191)*(R$72:R$95))),"")</f>
        <v>0</v>
      </c>
      <c r="S191" s="139">
        <f>IFERROR(IF($I$69="DOW",IF($E191=5,(((SUMPRODUCT(($H$72:$H$95=$D191)*($G$72:$G$95=$C191)*(S$72:S$95))*(SUMPRODUCT(($H$15:$H$21=$H191)*(S$15:S$21)))))),(((SUMPRODUCT(($H$72:$H$95=$D191)*($G$72:$G$95=$C191)*(S$72:S$95)))-(SUMIFS(S$99:S$426,$C$99:$C$426,$C191,$D$99:$D$426,$D191,$E$99:$E$426,5)))*SUMPRODUCT(($H$9:$H$12=$E191)*(S$9:S$12)))*SUMPRODUCT(($H$24:$H$30=$H191)*(S$24:S$30))),VLOOKUP($E191&amp;$H191,$H$33:S$67,S$70,0)/SUM(S$33:S$60,IF(DAY(EOMONTH($G191,0))&lt;29,0,VLOOKUP(5&amp;TEXT(DATE(YEAR($G191),MONTH($G191),29),"ddd"),$H$33:S$67,S$70,0)),IF(DAY(EOMONTH($G191,0))&lt;30,0,VLOOKUP(5&amp;TEXT(DATE(YEAR($G191),MONTH($G191),30),"ddd"),$H$33:S$67,S$70,0)),IF(DAY(EOMONTH($G191,0))&lt;31,0,VLOOKUP(5&amp;TEXT(DATE(YEAR($G191),MONTH($G191),31),"ddd"),$H$33:S$67,S$70,0)))*SUMPRODUCT(($H$72:$H$95=$D191)*($G$72:$G$95=$C191)*(S$72:S$95))),"")</f>
        <v>59.144812805624838</v>
      </c>
      <c r="T191" s="139">
        <f>IFERROR(IF($I$69="DOW",IF($E191=5,(((SUMPRODUCT(($H$72:$H$95=$D191)*($G$72:$G$95=$C191)*(T$72:T$95))*(SUMPRODUCT(($H$15:$H$21=$H191)*(T$15:T$21)))))),(((SUMPRODUCT(($H$72:$H$95=$D191)*($G$72:$G$95=$C191)*(T$72:T$95)))-(SUMIFS(T$99:T$426,$C$99:$C$426,$C191,$D$99:$D$426,$D191,$E$99:$E$426,5)))*SUMPRODUCT(($H$9:$H$12=$E191)*(T$9:T$12)))*SUMPRODUCT(($H$24:$H$30=$H191)*(T$24:T$30))),VLOOKUP($E191&amp;$H191,$H$33:T$67,T$70,0)/SUM(T$33:T$60,IF(DAY(EOMONTH($G191,0))&lt;29,0,VLOOKUP(5&amp;TEXT(DATE(YEAR($G191),MONTH($G191),29),"ddd"),$H$33:T$67,T$70,0)),IF(DAY(EOMONTH($G191,0))&lt;30,0,VLOOKUP(5&amp;TEXT(DATE(YEAR($G191),MONTH($G191),30),"ddd"),$H$33:T$67,T$70,0)),IF(DAY(EOMONTH($G191,0))&lt;31,0,VLOOKUP(5&amp;TEXT(DATE(YEAR($G191),MONTH($G191),31),"ddd"),$H$33:T$67,T$70,0)))*SUMPRODUCT(($H$72:$H$95=$D191)*($G$72:$G$95=$C191)*(T$72:T$95))),"")</f>
        <v>0</v>
      </c>
      <c r="U191" s="139">
        <f>IFERROR(IF($I$69="DOW",IF($E191=5,(((SUMPRODUCT(($H$72:$H$95=$D191)*($G$72:$G$95=$C191)*(U$72:U$95))*(SUMPRODUCT(($H$15:$H$21=$H191)*(U$15:U$21)))))),(((SUMPRODUCT(($H$72:$H$95=$D191)*($G$72:$G$95=$C191)*(U$72:U$95)))-(SUMIFS(U$99:U$426,$C$99:$C$426,$C191,$D$99:$D$426,$D191,$E$99:$E$426,5)))*SUMPRODUCT(($H$9:$H$12=$E191)*(U$9:U$12)))*SUMPRODUCT(($H$24:$H$30=$H191)*(U$24:U$30))),VLOOKUP($E191&amp;$H191,$H$33:U$67,U$70,0)/SUM(U$33:U$60,IF(DAY(EOMONTH($G191,0))&lt;29,0,VLOOKUP(5&amp;TEXT(DATE(YEAR($G191),MONTH($G191),29),"ddd"),$H$33:U$67,U$70,0)),IF(DAY(EOMONTH($G191,0))&lt;30,0,VLOOKUP(5&amp;TEXT(DATE(YEAR($G191),MONTH($G191),30),"ddd"),$H$33:U$67,U$70,0)),IF(DAY(EOMONTH($G191,0))&lt;31,0,VLOOKUP(5&amp;TEXT(DATE(YEAR($G191),MONTH($G191),31),"ddd"),$H$33:U$67,U$70,0)))*SUMPRODUCT(($H$72:$H$95=$D191)*($G$72:$G$95=$C191)*(U$72:U$95))),"")</f>
        <v>0</v>
      </c>
      <c r="V191" s="139">
        <f>IFERROR(IF($I$69="DOW",IF($E191=5,(((SUMPRODUCT(($H$72:$H$95=$D191)*($G$72:$G$95=$C191)*(V$72:V$95))*(SUMPRODUCT(($H$15:$H$21=$H191)*(V$15:V$21)))))),(((SUMPRODUCT(($H$72:$H$95=$D191)*($G$72:$G$95=$C191)*(V$72:V$95)))-(SUMIFS(V$99:V$426,$C$99:$C$426,$C191,$D$99:$D$426,$D191,$E$99:$E$426,5)))*SUMPRODUCT(($H$9:$H$12=$E191)*(V$9:V$12)))*SUMPRODUCT(($H$24:$H$30=$H191)*(V$24:V$30))),VLOOKUP($E191&amp;$H191,$H$33:V$67,V$70,0)/SUM(V$33:V$60,IF(DAY(EOMONTH($G191,0))&lt;29,0,VLOOKUP(5&amp;TEXT(DATE(YEAR($G191),MONTH($G191),29),"ddd"),$H$33:V$67,V$70,0)),IF(DAY(EOMONTH($G191,0))&lt;30,0,VLOOKUP(5&amp;TEXT(DATE(YEAR($G191),MONTH($G191),30),"ddd"),$H$33:V$67,V$70,0)),IF(DAY(EOMONTH($G191,0))&lt;31,0,VLOOKUP(5&amp;TEXT(DATE(YEAR($G191),MONTH($G191),31),"ddd"),$H$33:V$67,V$70,0)))*SUMPRODUCT(($H$72:$H$95=$D191)*($G$72:$G$95=$C191)*(V$72:V$95))),"")</f>
        <v>0</v>
      </c>
      <c r="W191" s="139">
        <f>IFERROR(IF($I$69="DOW",IF($E191=5,(((SUMPRODUCT(($H$72:$H$95=$D191)*($G$72:$G$95=$C191)*(W$72:W$95))*(SUMPRODUCT(($H$15:$H$21=$H191)*(W$15:W$21)))))),(((SUMPRODUCT(($H$72:$H$95=$D191)*($G$72:$G$95=$C191)*(W$72:W$95)))-(SUMIFS(W$99:W$426,$C$99:$C$426,$C191,$D$99:$D$426,$D191,$E$99:$E$426,5)))*SUMPRODUCT(($H$9:$H$12=$E191)*(W$9:W$12)))*SUMPRODUCT(($H$24:$H$30=$H191)*(W$24:W$30))),VLOOKUP($E191&amp;$H191,$H$33:W$67,W$70,0)/SUM(W$33:W$60,IF(DAY(EOMONTH($G191,0))&lt;29,0,VLOOKUP(5&amp;TEXT(DATE(YEAR($G191),MONTH($G191),29),"ddd"),$H$33:W$67,W$70,0)),IF(DAY(EOMONTH($G191,0))&lt;30,0,VLOOKUP(5&amp;TEXT(DATE(YEAR($G191),MONTH($G191),30),"ddd"),$H$33:W$67,W$70,0)),IF(DAY(EOMONTH($G191,0))&lt;31,0,VLOOKUP(5&amp;TEXT(DATE(YEAR($G191),MONTH($G191),31),"ddd"),$H$33:W$67,W$70,0)))*SUMPRODUCT(($H$72:$H$95=$D191)*($G$72:$G$95=$C191)*(W$72:W$95))),"")</f>
        <v>131.5667651033726</v>
      </c>
      <c r="X191" s="139">
        <f>IFERROR(IF($I$69="DOW",IF($E191=5,(((SUMPRODUCT(($H$72:$H$95=$D191)*($G$72:$G$95=$C191)*(X$72:X$95))*(SUMPRODUCT(($H$15:$H$21=$H191)*(X$15:X$21)))))),(((SUMPRODUCT(($H$72:$H$95=$D191)*($G$72:$G$95=$C191)*(X$72:X$95)))-(SUMIFS(X$99:X$426,$C$99:$C$426,$C191,$D$99:$D$426,$D191,$E$99:$E$426,5)))*SUMPRODUCT(($H$9:$H$12=$E191)*(X$9:X$12)))*SUMPRODUCT(($H$24:$H$30=$H191)*(X$24:X$30))),VLOOKUP($E191&amp;$H191,$H$33:X$67,X$70,0)/SUM(X$33:X$60,IF(DAY(EOMONTH($G191,0))&lt;29,0,VLOOKUP(5&amp;TEXT(DATE(YEAR($G191),MONTH($G191),29),"ddd"),$H$33:X$67,X$70,0)),IF(DAY(EOMONTH($G191,0))&lt;30,0,VLOOKUP(5&amp;TEXT(DATE(YEAR($G191),MONTH($G191),30),"ddd"),$H$33:X$67,X$70,0)),IF(DAY(EOMONTH($G191,0))&lt;31,0,VLOOKUP(5&amp;TEXT(DATE(YEAR($G191),MONTH($G191),31),"ddd"),$H$33:X$67,X$70,0)))*SUMPRODUCT(($H$72:$H$95=$D191)*($G$72:$G$95=$C191)*(X$72:X$95))),"")</f>
        <v>72.626000297448897</v>
      </c>
      <c r="Y191" s="139" t="str">
        <f>IFERROR(IF($I$69="DOW",IF($E191=5,(((SUMPRODUCT(($H$72:$H$95=$D191)*($G$72:$G$95=$C191)*(Y$72:Y$95))*(SUMPRODUCT(($H$15:$H$21=$H191)*(Y$15:Y$21)))))),(((SUMPRODUCT(($H$72:$H$95=$D191)*($G$72:$G$95=$C191)*(Y$72:Y$95)))-(SUMIFS(Y$99:Y$426,$C$99:$C$426,$C191,$D$99:$D$426,$D191,$E$99:$E$426,5)))*SUMPRODUCT(($H$9:$H$12=$E191)*(Y$9:Y$12)))*SUMPRODUCT(($H$24:$H$30=$H191)*(Y$24:Y$30))),VLOOKUP($E191&amp;$H191,$H$33:Y$67,Y$70,0)/SUM(Y$33:Y$60,IF(DAY(EOMONTH($G191,0))&lt;29,0,VLOOKUP(5&amp;TEXT(DATE(YEAR($G191),MONTH($G191),29),"ddd"),$H$33:Y$67,Y$70,0)),IF(DAY(EOMONTH($G191,0))&lt;30,0,VLOOKUP(5&amp;TEXT(DATE(YEAR($G191),MONTH($G191),30),"ddd"),$H$33:Y$67,Y$70,0)),IF(DAY(EOMONTH($G191,0))&lt;31,0,VLOOKUP(5&amp;TEXT(DATE(YEAR($G191),MONTH($G191),31),"ddd"),$H$33:Y$67,Y$70,0)))*SUMPRODUCT(($H$72:$H$95=$D191)*($G$72:$G$95=$C191)*(Y$72:Y$95))),"")</f>
        <v/>
      </c>
      <c r="Z191" s="139" t="str">
        <f>IFERROR(IF($I$69="DOW",IF($E191=5,(((SUMPRODUCT(($H$72:$H$95=$D191)*($G$72:$G$95=$C191)*(Z$72:Z$95))*(SUMPRODUCT(($H$15:$H$21=$H191)*(Z$15:Z$21)))))),(((SUMPRODUCT(($H$72:$H$95=$D191)*($G$72:$G$95=$C191)*(Z$72:Z$95)))-(SUMIFS(Z$99:Z$426,$C$99:$C$426,$C191,$D$99:$D$426,$D191,$E$99:$E$426,5)))*SUMPRODUCT(($H$9:$H$12=$E191)*(Z$9:Z$12)))*SUMPRODUCT(($H$24:$H$30=$H191)*(Z$24:Z$30))),VLOOKUP($E191&amp;$H191,$H$33:Z$67,Z$70,0)/SUM(Z$33:Z$60,IF(DAY(EOMONTH($G191,0))&lt;29,0,VLOOKUP(5&amp;TEXT(DATE(YEAR($G191),MONTH($G191),29),"ddd"),$H$33:Z$67,Z$70,0)),IF(DAY(EOMONTH($G191,0))&lt;30,0,VLOOKUP(5&amp;TEXT(DATE(YEAR($G191),MONTH($G191),30),"ddd"),$H$33:Z$67,Z$70,0)),IF(DAY(EOMONTH($G191,0))&lt;31,0,VLOOKUP(5&amp;TEXT(DATE(YEAR($G191),MONTH($G191),31),"ddd"),$H$33:Z$67,Z$70,0)))*SUMPRODUCT(($H$72:$H$95=$D191)*($G$72:$G$95=$C191)*(Z$72:Z$95))),"")</f>
        <v/>
      </c>
      <c r="AA191" s="139" t="str">
        <f>IFERROR(IF($I$69="DOW",IF($E191=5,(((SUMPRODUCT(($H$72:$H$95=$D191)*($G$72:$G$95=$C191)*(AA$72:AA$95))*(SUMPRODUCT(($H$15:$H$21=$H191)*(AA$15:AA$21)))))),(((SUMPRODUCT(($H$72:$H$95=$D191)*($G$72:$G$95=$C191)*(AA$72:AA$95)))-(SUMIFS(AA$99:AA$426,$C$99:$C$426,$C191,$D$99:$D$426,$D191,$E$99:$E$426,5)))*SUMPRODUCT(($H$9:$H$12=$E191)*(AA$9:AA$12)))*SUMPRODUCT(($H$24:$H$30=$H191)*(AA$24:AA$30))),VLOOKUP($E191&amp;$H191,$H$33:AA$67,AA$70,0)/SUM(AA$33:AA$60,IF(DAY(EOMONTH($G191,0))&lt;29,0,VLOOKUP(5&amp;TEXT(DATE(YEAR($G191),MONTH($G191),29),"ddd"),$H$33:AA$67,AA$70,0)),IF(DAY(EOMONTH($G191,0))&lt;30,0,VLOOKUP(5&amp;TEXT(DATE(YEAR($G191),MONTH($G191),30),"ddd"),$H$33:AA$67,AA$70,0)),IF(DAY(EOMONTH($G191,0))&lt;31,0,VLOOKUP(5&amp;TEXT(DATE(YEAR($G191),MONTH($G191),31),"ddd"),$H$33:AA$67,AA$70,0)))*SUMPRODUCT(($H$72:$H$95=$D191)*($G$72:$G$95=$C191)*(AA$72:AA$95))),"")</f>
        <v/>
      </c>
      <c r="AB191" s="139" t="str">
        <f>IFERROR(IF($I$69="DOW",IF($E191=5,(((SUMPRODUCT(($H$72:$H$95=$D191)*($G$72:$G$95=$C191)*(AB$72:AB$95))*(SUMPRODUCT(($H$15:$H$21=$H191)*(AB$15:AB$21)))))),(((SUMPRODUCT(($H$72:$H$95=$D191)*($G$72:$G$95=$C191)*(AB$72:AB$95)))-(SUMIFS(AB$99:AB$426,$C$99:$C$426,$C191,$D$99:$D$426,$D191,$E$99:$E$426,5)))*SUMPRODUCT(($H$9:$H$12=$E191)*(AB$9:AB$12)))*SUMPRODUCT(($H$24:$H$30=$H191)*(AB$24:AB$30))),VLOOKUP($E191&amp;$H191,$H$33:AB$67,AB$70,0)/SUM(AB$33:AB$60,IF(DAY(EOMONTH($G191,0))&lt;29,0,VLOOKUP(5&amp;TEXT(DATE(YEAR($G191),MONTH($G191),29),"ddd"),$H$33:AB$67,AB$70,0)),IF(DAY(EOMONTH($G191,0))&lt;30,0,VLOOKUP(5&amp;TEXT(DATE(YEAR($G191),MONTH($G191),30),"ddd"),$H$33:AB$67,AB$70,0)),IF(DAY(EOMONTH($G191,0))&lt;31,0,VLOOKUP(5&amp;TEXT(DATE(YEAR($G191),MONTH($G191),31),"ddd"),$H$33:AB$67,AB$70,0)))*SUMPRODUCT(($H$72:$H$95=$D191)*($G$72:$G$95=$C191)*(AB$72:AB$95))),"")</f>
        <v/>
      </c>
      <c r="AC191" s="236"/>
      <c r="AE191" s="205"/>
      <c r="AF191" s="139"/>
      <c r="AG191" s="139"/>
      <c r="AH191" s="139"/>
      <c r="AI191" s="139"/>
      <c r="AJ191" s="139"/>
      <c r="AK191" s="139"/>
      <c r="AL191" s="139"/>
      <c r="AM191" s="139"/>
      <c r="AN191" s="139"/>
      <c r="AO191" s="139"/>
      <c r="AP191" s="139"/>
      <c r="AQ191" s="139"/>
      <c r="AR191" s="139"/>
      <c r="AS191" s="139"/>
      <c r="AT191" s="139"/>
      <c r="AU191" s="139"/>
      <c r="AV191" s="139"/>
      <c r="AW191" s="139"/>
      <c r="AX191" s="139"/>
      <c r="AY191" s="236"/>
      <c r="BA191" s="209">
        <f t="shared" si="108"/>
        <v>187.90664477181502</v>
      </c>
      <c r="BB191" s="180">
        <f t="shared" si="109"/>
        <v>166.32297582532959</v>
      </c>
      <c r="BC191" s="180">
        <f t="shared" si="110"/>
        <v>128.13472903070095</v>
      </c>
      <c r="BD191" s="180">
        <f t="shared" si="111"/>
        <v>26.31250043657667</v>
      </c>
      <c r="BE191" s="180">
        <f t="shared" si="112"/>
        <v>0</v>
      </c>
      <c r="BF191" s="180">
        <f t="shared" si="113"/>
        <v>0</v>
      </c>
      <c r="BG191" s="180">
        <f t="shared" si="114"/>
        <v>0</v>
      </c>
      <c r="BH191" s="180">
        <f t="shared" si="115"/>
        <v>1773.3170226423442</v>
      </c>
      <c r="BI191" s="180">
        <f t="shared" si="116"/>
        <v>1860.8447001312952</v>
      </c>
      <c r="BJ191" s="180">
        <f t="shared" si="117"/>
        <v>0</v>
      </c>
      <c r="BK191" s="180">
        <f t="shared" si="118"/>
        <v>59.144812805624838</v>
      </c>
      <c r="BL191" s="180">
        <f t="shared" si="119"/>
        <v>0</v>
      </c>
      <c r="BM191" s="180">
        <f t="shared" si="120"/>
        <v>0</v>
      </c>
      <c r="BN191" s="180">
        <f t="shared" si="121"/>
        <v>0</v>
      </c>
      <c r="BO191" s="180">
        <f t="shared" si="122"/>
        <v>131.5667651033726</v>
      </c>
      <c r="BP191" s="180">
        <f t="shared" si="123"/>
        <v>72.626000297448897</v>
      </c>
      <c r="BQ191" s="180">
        <f t="shared" si="124"/>
        <v>0</v>
      </c>
      <c r="BR191" s="180">
        <f t="shared" si="125"/>
        <v>0</v>
      </c>
      <c r="BS191" s="180">
        <f t="shared" si="126"/>
        <v>0</v>
      </c>
      <c r="BT191" s="180">
        <f t="shared" si="127"/>
        <v>0</v>
      </c>
      <c r="BV191" s="214">
        <f t="shared" si="150"/>
        <v>42736</v>
      </c>
      <c r="BW191" s="175" t="str">
        <f t="shared" si="151"/>
        <v>Jan</v>
      </c>
      <c r="BX191" s="175">
        <f t="shared" si="152"/>
        <v>2017</v>
      </c>
      <c r="BY191" s="176">
        <f t="shared" si="128"/>
        <v>187.90664477181502</v>
      </c>
      <c r="BZ191" s="176">
        <f t="shared" si="129"/>
        <v>166.32297582532959</v>
      </c>
      <c r="CA191" s="176">
        <f t="shared" si="130"/>
        <v>128.13472903070095</v>
      </c>
      <c r="CB191" s="176">
        <f t="shared" si="131"/>
        <v>26.312500436576666</v>
      </c>
      <c r="CC191" s="176">
        <f t="shared" si="132"/>
        <v>0</v>
      </c>
      <c r="CD191" s="176">
        <f t="shared" si="133"/>
        <v>0</v>
      </c>
      <c r="CE191" s="176">
        <f t="shared" si="134"/>
        <v>0</v>
      </c>
      <c r="CF191" s="176">
        <f t="shared" si="135"/>
        <v>1773.3170226423447</v>
      </c>
      <c r="CG191" s="176">
        <f t="shared" si="136"/>
        <v>1860.8447001312948</v>
      </c>
      <c r="CH191" s="176">
        <f t="shared" si="137"/>
        <v>0</v>
      </c>
      <c r="CI191" s="176">
        <f t="shared" si="138"/>
        <v>59.144812805624838</v>
      </c>
      <c r="CJ191" s="176">
        <f t="shared" si="139"/>
        <v>0</v>
      </c>
      <c r="CK191" s="176">
        <f t="shared" si="140"/>
        <v>0</v>
      </c>
      <c r="CL191" s="176">
        <f t="shared" si="141"/>
        <v>0</v>
      </c>
      <c r="CM191" s="176">
        <f t="shared" si="142"/>
        <v>131.5667651033726</v>
      </c>
      <c r="CN191" s="176">
        <f t="shared" si="143"/>
        <v>72.626000297448883</v>
      </c>
      <c r="CO191" s="176">
        <f t="shared" si="144"/>
        <v>0</v>
      </c>
      <c r="CP191" s="176">
        <f t="shared" si="145"/>
        <v>0</v>
      </c>
      <c r="CQ191" s="176">
        <f t="shared" si="146"/>
        <v>0</v>
      </c>
      <c r="CR191" s="215">
        <f t="shared" si="147"/>
        <v>0</v>
      </c>
    </row>
    <row r="192" spans="2:96" outlineLevel="1" x14ac:dyDescent="0.25">
      <c r="B192" s="197">
        <f t="shared" si="148"/>
        <v>42737</v>
      </c>
      <c r="C192" s="108">
        <f t="shared" si="104"/>
        <v>2017</v>
      </c>
      <c r="D192" s="109" t="str">
        <f t="shared" si="105"/>
        <v>Jan</v>
      </c>
      <c r="E192" s="109">
        <f t="shared" si="106"/>
        <v>1</v>
      </c>
      <c r="F192" s="109">
        <f t="shared" si="149"/>
        <v>1</v>
      </c>
      <c r="G192" s="110">
        <f t="shared" si="153"/>
        <v>42737</v>
      </c>
      <c r="H192" s="109" t="str">
        <f t="shared" si="107"/>
        <v>Mon</v>
      </c>
      <c r="I192" s="139">
        <f>IFERROR(IF($I$69="DOW",IF($E192=5,(((SUMPRODUCT(($H$72:$H$95=$D192)*($G$72:$G$95=$C192)*(I$72:I$95))*(SUMPRODUCT(($H$15:$H$21=$H192)*(I$15:I$21)))))),(((SUMPRODUCT(($H$72:$H$95=$D192)*($G$72:$G$95=$C192)*(I$72:I$95)))-(SUMIFS(I$99:I$426,$C$99:$C$426,$C192,$D$99:$D$426,$D192,$E$99:$E$426,5)))*SUMPRODUCT(($H$9:$H$12=$E192)*(I$9:I$12)))*SUMPRODUCT(($H$24:$H$30=$H192)*(I$24:I$30))),VLOOKUP($E192&amp;$H192,$H$33:I$67,I$70,0)/SUM(I$33:I$60,IF(DAY(EOMONTH($G192,0))&lt;29,0,VLOOKUP(5&amp;TEXT(DATE(YEAR($G192),MONTH($G192),29),"ddd"),$H$33:I$67,I$70,0)),IF(DAY(EOMONTH($G192,0))&lt;30,0,VLOOKUP(5&amp;TEXT(DATE(YEAR($G192),MONTH($G192),30),"ddd"),$H$33:I$67,I$70,0)),IF(DAY(EOMONTH($G192,0))&lt;31,0,VLOOKUP(5&amp;TEXT(DATE(YEAR($G192),MONTH($G192),31),"ddd"),$H$33:I$67,I$70,0)))*SUMPRODUCT(($H$72:$H$95=$D192)*($G$72:$G$95=$C192)*(I$72:I$95))),"")</f>
        <v>238.46986079123653</v>
      </c>
      <c r="J192" s="139">
        <f>IFERROR(IF($I$69="DOW",IF($E192=5,(((SUMPRODUCT(($H$72:$H$95=$D192)*($G$72:$G$95=$C192)*(J$72:J$95))*(SUMPRODUCT(($H$15:$H$21=$H192)*(J$15:J$21)))))),(((SUMPRODUCT(($H$72:$H$95=$D192)*($G$72:$G$95=$C192)*(J$72:J$95)))-(SUMIFS(J$99:J$426,$C$99:$C$426,$C192,$D$99:$D$426,$D192,$E$99:$E$426,5)))*SUMPRODUCT(($H$9:$H$12=$E192)*(J$9:J$12)))*SUMPRODUCT(($H$24:$H$30=$H192)*(J$24:J$30))),VLOOKUP($E192&amp;$H192,$H$33:J$67,J$70,0)/SUM(J$33:J$60,IF(DAY(EOMONTH($G192,0))&lt;29,0,VLOOKUP(5&amp;TEXT(DATE(YEAR($G192),MONTH($G192),29),"ddd"),$H$33:J$67,J$70,0)),IF(DAY(EOMONTH($G192,0))&lt;30,0,VLOOKUP(5&amp;TEXT(DATE(YEAR($G192),MONTH($G192),30),"ddd"),$H$33:J$67,J$70,0)),IF(DAY(EOMONTH($G192,0))&lt;31,0,VLOOKUP(5&amp;TEXT(DATE(YEAR($G192),MONTH($G192),31),"ddd"),$H$33:J$67,J$70,0)))*SUMPRODUCT(($H$72:$H$95=$D192)*($G$72:$G$95=$C192)*(J$72:J$95))),"")</f>
        <v>236.61310625969102</v>
      </c>
      <c r="K192" s="139">
        <f>IFERROR(IF($I$69="DOW",IF($E192=5,(((SUMPRODUCT(($H$72:$H$95=$D192)*($G$72:$G$95=$C192)*(K$72:K$95))*(SUMPRODUCT(($H$15:$H$21=$H192)*(K$15:K$21)))))),(((SUMPRODUCT(($H$72:$H$95=$D192)*($G$72:$G$95=$C192)*(K$72:K$95)))-(SUMIFS(K$99:K$426,$C$99:$C$426,$C192,$D$99:$D$426,$D192,$E$99:$E$426,5)))*SUMPRODUCT(($H$9:$H$12=$E192)*(K$9:K$12)))*SUMPRODUCT(($H$24:$H$30=$H192)*(K$24:K$30))),VLOOKUP($E192&amp;$H192,$H$33:K$67,K$70,0)/SUM(K$33:K$60,IF(DAY(EOMONTH($G192,0))&lt;29,0,VLOOKUP(5&amp;TEXT(DATE(YEAR($G192),MONTH($G192),29),"ddd"),$H$33:K$67,K$70,0)),IF(DAY(EOMONTH($G192,0))&lt;30,0,VLOOKUP(5&amp;TEXT(DATE(YEAR($G192),MONTH($G192),30),"ddd"),$H$33:K$67,K$70,0)),IF(DAY(EOMONTH($G192,0))&lt;31,0,VLOOKUP(5&amp;TEXT(DATE(YEAR($G192),MONTH($G192),31),"ddd"),$H$33:K$67,K$70,0)))*SUMPRODUCT(($H$72:$H$95=$D192)*($G$72:$G$95=$C192)*(K$72:K$95))),"")</f>
        <v>126.87291148656212</v>
      </c>
      <c r="L192" s="139">
        <f>IFERROR(IF($I$69="DOW",IF($E192=5,(((SUMPRODUCT(($H$72:$H$95=$D192)*($G$72:$G$95=$C192)*(L$72:L$95))*(SUMPRODUCT(($H$15:$H$21=$H192)*(L$15:L$21)))))),(((SUMPRODUCT(($H$72:$H$95=$D192)*($G$72:$G$95=$C192)*(L$72:L$95)))-(SUMIFS(L$99:L$426,$C$99:$C$426,$C192,$D$99:$D$426,$D192,$E$99:$E$426,5)))*SUMPRODUCT(($H$9:$H$12=$E192)*(L$9:L$12)))*SUMPRODUCT(($H$24:$H$30=$H192)*(L$24:L$30))),VLOOKUP($E192&amp;$H192,$H$33:L$67,L$70,0)/SUM(L$33:L$60,IF(DAY(EOMONTH($G192,0))&lt;29,0,VLOOKUP(5&amp;TEXT(DATE(YEAR($G192),MONTH($G192),29),"ddd"),$H$33:L$67,L$70,0)),IF(DAY(EOMONTH($G192,0))&lt;30,0,VLOOKUP(5&amp;TEXT(DATE(YEAR($G192),MONTH($G192),30),"ddd"),$H$33:L$67,L$70,0)),IF(DAY(EOMONTH($G192,0))&lt;31,0,VLOOKUP(5&amp;TEXT(DATE(YEAR($G192),MONTH($G192),31),"ddd"),$H$33:L$67,L$70,0)))*SUMPRODUCT(($H$72:$H$95=$D192)*($G$72:$G$95=$C192)*(L$72:L$95))),"")</f>
        <v>31.448512756254068</v>
      </c>
      <c r="M192" s="139">
        <f>IFERROR(IF($I$69="DOW",IF($E192=5,(((SUMPRODUCT(($H$72:$H$95=$D192)*($G$72:$G$95=$C192)*(M$72:M$95))*(SUMPRODUCT(($H$15:$H$21=$H192)*(M$15:M$21)))))),(((SUMPRODUCT(($H$72:$H$95=$D192)*($G$72:$G$95=$C192)*(M$72:M$95)))-(SUMIFS(M$99:M$426,$C$99:$C$426,$C192,$D$99:$D$426,$D192,$E$99:$E$426,5)))*SUMPRODUCT(($H$9:$H$12=$E192)*(M$9:M$12)))*SUMPRODUCT(($H$24:$H$30=$H192)*(M$24:M$30))),VLOOKUP($E192&amp;$H192,$H$33:M$67,M$70,0)/SUM(M$33:M$60,IF(DAY(EOMONTH($G192,0))&lt;29,0,VLOOKUP(5&amp;TEXT(DATE(YEAR($G192),MONTH($G192),29),"ddd"),$H$33:M$67,M$70,0)),IF(DAY(EOMONTH($G192,0))&lt;30,0,VLOOKUP(5&amp;TEXT(DATE(YEAR($G192),MONTH($G192),30),"ddd"),$H$33:M$67,M$70,0)),IF(DAY(EOMONTH($G192,0))&lt;31,0,VLOOKUP(5&amp;TEXT(DATE(YEAR($G192),MONTH($G192),31),"ddd"),$H$33:M$67,M$70,0)))*SUMPRODUCT(($H$72:$H$95=$D192)*($G$72:$G$95=$C192)*(M$72:M$95))),"")</f>
        <v>0</v>
      </c>
      <c r="N192" s="139">
        <f>IFERROR(IF($I$69="DOW",IF($E192=5,(((SUMPRODUCT(($H$72:$H$95=$D192)*($G$72:$G$95=$C192)*(N$72:N$95))*(SUMPRODUCT(($H$15:$H$21=$H192)*(N$15:N$21)))))),(((SUMPRODUCT(($H$72:$H$95=$D192)*($G$72:$G$95=$C192)*(N$72:N$95)))-(SUMIFS(N$99:N$426,$C$99:$C$426,$C192,$D$99:$D$426,$D192,$E$99:$E$426,5)))*SUMPRODUCT(($H$9:$H$12=$E192)*(N$9:N$12)))*SUMPRODUCT(($H$24:$H$30=$H192)*(N$24:N$30))),VLOOKUP($E192&amp;$H192,$H$33:N$67,N$70,0)/SUM(N$33:N$60,IF(DAY(EOMONTH($G192,0))&lt;29,0,VLOOKUP(5&amp;TEXT(DATE(YEAR($G192),MONTH($G192),29),"ddd"),$H$33:N$67,N$70,0)),IF(DAY(EOMONTH($G192,0))&lt;30,0,VLOOKUP(5&amp;TEXT(DATE(YEAR($G192),MONTH($G192),30),"ddd"),$H$33:N$67,N$70,0)),IF(DAY(EOMONTH($G192,0))&lt;31,0,VLOOKUP(5&amp;TEXT(DATE(YEAR($G192),MONTH($G192),31),"ddd"),$H$33:N$67,N$70,0)))*SUMPRODUCT(($H$72:$H$95=$D192)*($G$72:$G$95=$C192)*(N$72:N$95))),"")</f>
        <v>0</v>
      </c>
      <c r="O192" s="139">
        <f>IFERROR(IF($I$69="DOW",IF($E192=5,(((SUMPRODUCT(($H$72:$H$95=$D192)*($G$72:$G$95=$C192)*(O$72:O$95))*(SUMPRODUCT(($H$15:$H$21=$H192)*(O$15:O$21)))))),(((SUMPRODUCT(($H$72:$H$95=$D192)*($G$72:$G$95=$C192)*(O$72:O$95)))-(SUMIFS(O$99:O$426,$C$99:$C$426,$C192,$D$99:$D$426,$D192,$E$99:$E$426,5)))*SUMPRODUCT(($H$9:$H$12=$E192)*(O$9:O$12)))*SUMPRODUCT(($H$24:$H$30=$H192)*(O$24:O$30))),VLOOKUP($E192&amp;$H192,$H$33:O$67,O$70,0)/SUM(O$33:O$60,IF(DAY(EOMONTH($G192,0))&lt;29,0,VLOOKUP(5&amp;TEXT(DATE(YEAR($G192),MONTH($G192),29),"ddd"),$H$33:O$67,O$70,0)),IF(DAY(EOMONTH($G192,0))&lt;30,0,VLOOKUP(5&amp;TEXT(DATE(YEAR($G192),MONTH($G192),30),"ddd"),$H$33:O$67,O$70,0)),IF(DAY(EOMONTH($G192,0))&lt;31,0,VLOOKUP(5&amp;TEXT(DATE(YEAR($G192),MONTH($G192),31),"ddd"),$H$33:O$67,O$70,0)))*SUMPRODUCT(($H$72:$H$95=$D192)*($G$72:$G$95=$C192)*(O$72:O$95))),"")</f>
        <v>0</v>
      </c>
      <c r="P192" s="139">
        <f>IFERROR(IF($I$69="DOW",IF($E192=5,(((SUMPRODUCT(($H$72:$H$95=$D192)*($G$72:$G$95=$C192)*(P$72:P$95))*(SUMPRODUCT(($H$15:$H$21=$H192)*(P$15:P$21)))))),(((SUMPRODUCT(($H$72:$H$95=$D192)*($G$72:$G$95=$C192)*(P$72:P$95)))-(SUMIFS(P$99:P$426,$C$99:$C$426,$C192,$D$99:$D$426,$D192,$E$99:$E$426,5)))*SUMPRODUCT(($H$9:$H$12=$E192)*(P$9:P$12)))*SUMPRODUCT(($H$24:$H$30=$H192)*(P$24:P$30))),VLOOKUP($E192&amp;$H192,$H$33:P$67,P$70,0)/SUM(P$33:P$60,IF(DAY(EOMONTH($G192,0))&lt;29,0,VLOOKUP(5&amp;TEXT(DATE(YEAR($G192),MONTH($G192),29),"ddd"),$H$33:P$67,P$70,0)),IF(DAY(EOMONTH($G192,0))&lt;30,0,VLOOKUP(5&amp;TEXT(DATE(YEAR($G192),MONTH($G192),30),"ddd"),$H$33:P$67,P$70,0)),IF(DAY(EOMONTH($G192,0))&lt;31,0,VLOOKUP(5&amp;TEXT(DATE(YEAR($G192),MONTH($G192),31),"ddd"),$H$33:P$67,P$70,0)))*SUMPRODUCT(($H$72:$H$95=$D192)*($G$72:$G$95=$C192)*(P$72:P$95))),"")</f>
        <v>4131.3873458864491</v>
      </c>
      <c r="Q192" s="139">
        <f>IFERROR(IF($I$69="DOW",IF($E192=5,(((SUMPRODUCT(($H$72:$H$95=$D192)*($G$72:$G$95=$C192)*(Q$72:Q$95))*(SUMPRODUCT(($H$15:$H$21=$H192)*(Q$15:Q$21)))))),(((SUMPRODUCT(($H$72:$H$95=$D192)*($G$72:$G$95=$C192)*(Q$72:Q$95)))-(SUMIFS(Q$99:Q$426,$C$99:$C$426,$C192,$D$99:$D$426,$D192,$E$99:$E$426,5)))*SUMPRODUCT(($H$9:$H$12=$E192)*(Q$9:Q$12)))*SUMPRODUCT(($H$24:$H$30=$H192)*(Q$24:Q$30))),VLOOKUP($E192&amp;$H192,$H$33:Q$67,Q$70,0)/SUM(Q$33:Q$60,IF(DAY(EOMONTH($G192,0))&lt;29,0,VLOOKUP(5&amp;TEXT(DATE(YEAR($G192),MONTH($G192),29),"ddd"),$H$33:Q$67,Q$70,0)),IF(DAY(EOMONTH($G192,0))&lt;30,0,VLOOKUP(5&amp;TEXT(DATE(YEAR($G192),MONTH($G192),30),"ddd"),$H$33:Q$67,Q$70,0)),IF(DAY(EOMONTH($G192,0))&lt;31,0,VLOOKUP(5&amp;TEXT(DATE(YEAR($G192),MONTH($G192),31),"ddd"),$H$33:Q$67,Q$70,0)))*SUMPRODUCT(($H$72:$H$95=$D192)*($G$72:$G$95=$C192)*(Q$72:Q$95))),"")</f>
        <v>2979.2704466403075</v>
      </c>
      <c r="R192" s="139">
        <f>IFERROR(IF($I$69="DOW",IF($E192=5,(((SUMPRODUCT(($H$72:$H$95=$D192)*($G$72:$G$95=$C192)*(R$72:R$95))*(SUMPRODUCT(($H$15:$H$21=$H192)*(R$15:R$21)))))),(((SUMPRODUCT(($H$72:$H$95=$D192)*($G$72:$G$95=$C192)*(R$72:R$95)))-(SUMIFS(R$99:R$426,$C$99:$C$426,$C192,$D$99:$D$426,$D192,$E$99:$E$426,5)))*SUMPRODUCT(($H$9:$H$12=$E192)*(R$9:R$12)))*SUMPRODUCT(($H$24:$H$30=$H192)*(R$24:R$30))),VLOOKUP($E192&amp;$H192,$H$33:R$67,R$70,0)/SUM(R$33:R$60,IF(DAY(EOMONTH($G192,0))&lt;29,0,VLOOKUP(5&amp;TEXT(DATE(YEAR($G192),MONTH($G192),29),"ddd"),$H$33:R$67,R$70,0)),IF(DAY(EOMONTH($G192,0))&lt;30,0,VLOOKUP(5&amp;TEXT(DATE(YEAR($G192),MONTH($G192),30),"ddd"),$H$33:R$67,R$70,0)),IF(DAY(EOMONTH($G192,0))&lt;31,0,VLOOKUP(5&amp;TEXT(DATE(YEAR($G192),MONTH($G192),31),"ddd"),$H$33:R$67,R$70,0)))*SUMPRODUCT(($H$72:$H$95=$D192)*($G$72:$G$95=$C192)*(R$72:R$95))),"")</f>
        <v>0</v>
      </c>
      <c r="S192" s="139">
        <f>IFERROR(IF($I$69="DOW",IF($E192=5,(((SUMPRODUCT(($H$72:$H$95=$D192)*($G$72:$G$95=$C192)*(S$72:S$95))*(SUMPRODUCT(($H$15:$H$21=$H192)*(S$15:S$21)))))),(((SUMPRODUCT(($H$72:$H$95=$D192)*($G$72:$G$95=$C192)*(S$72:S$95)))-(SUMIFS(S$99:S$426,$C$99:$C$426,$C192,$D$99:$D$426,$D192,$E$99:$E$426,5)))*SUMPRODUCT(($H$9:$H$12=$E192)*(S$9:S$12)))*SUMPRODUCT(($H$24:$H$30=$H192)*(S$24:S$30))),VLOOKUP($E192&amp;$H192,$H$33:S$67,S$70,0)/SUM(S$33:S$60,IF(DAY(EOMONTH($G192,0))&lt;29,0,VLOOKUP(5&amp;TEXT(DATE(YEAR($G192),MONTH($G192),29),"ddd"),$H$33:S$67,S$70,0)),IF(DAY(EOMONTH($G192,0))&lt;30,0,VLOOKUP(5&amp;TEXT(DATE(YEAR($G192),MONTH($G192),30),"ddd"),$H$33:S$67,S$70,0)),IF(DAY(EOMONTH($G192,0))&lt;31,0,VLOOKUP(5&amp;TEXT(DATE(YEAR($G192),MONTH($G192),31),"ddd"),$H$33:S$67,S$70,0)))*SUMPRODUCT(($H$72:$H$95=$D192)*($G$72:$G$95=$C192)*(S$72:S$95))),"")</f>
        <v>78.984407798297781</v>
      </c>
      <c r="T192" s="139">
        <f>IFERROR(IF($I$69="DOW",IF($E192=5,(((SUMPRODUCT(($H$72:$H$95=$D192)*($G$72:$G$95=$C192)*(T$72:T$95))*(SUMPRODUCT(($H$15:$H$21=$H192)*(T$15:T$21)))))),(((SUMPRODUCT(($H$72:$H$95=$D192)*($G$72:$G$95=$C192)*(T$72:T$95)))-(SUMIFS(T$99:T$426,$C$99:$C$426,$C192,$D$99:$D$426,$D192,$E$99:$E$426,5)))*SUMPRODUCT(($H$9:$H$12=$E192)*(T$9:T$12)))*SUMPRODUCT(($H$24:$H$30=$H192)*(T$24:T$30))),VLOOKUP($E192&amp;$H192,$H$33:T$67,T$70,0)/SUM(T$33:T$60,IF(DAY(EOMONTH($G192,0))&lt;29,0,VLOOKUP(5&amp;TEXT(DATE(YEAR($G192),MONTH($G192),29),"ddd"),$H$33:T$67,T$70,0)),IF(DAY(EOMONTH($G192,0))&lt;30,0,VLOOKUP(5&amp;TEXT(DATE(YEAR($G192),MONTH($G192),30),"ddd"),$H$33:T$67,T$70,0)),IF(DAY(EOMONTH($G192,0))&lt;31,0,VLOOKUP(5&amp;TEXT(DATE(YEAR($G192),MONTH($G192),31),"ddd"),$H$33:T$67,T$70,0)))*SUMPRODUCT(($H$72:$H$95=$D192)*($G$72:$G$95=$C192)*(T$72:T$95))),"")</f>
        <v>0</v>
      </c>
      <c r="U192" s="139">
        <f>IFERROR(IF($I$69="DOW",IF($E192=5,(((SUMPRODUCT(($H$72:$H$95=$D192)*($G$72:$G$95=$C192)*(U$72:U$95))*(SUMPRODUCT(($H$15:$H$21=$H192)*(U$15:U$21)))))),(((SUMPRODUCT(($H$72:$H$95=$D192)*($G$72:$G$95=$C192)*(U$72:U$95)))-(SUMIFS(U$99:U$426,$C$99:$C$426,$C192,$D$99:$D$426,$D192,$E$99:$E$426,5)))*SUMPRODUCT(($H$9:$H$12=$E192)*(U$9:U$12)))*SUMPRODUCT(($H$24:$H$30=$H192)*(U$24:U$30))),VLOOKUP($E192&amp;$H192,$H$33:U$67,U$70,0)/SUM(U$33:U$60,IF(DAY(EOMONTH($G192,0))&lt;29,0,VLOOKUP(5&amp;TEXT(DATE(YEAR($G192),MONTH($G192),29),"ddd"),$H$33:U$67,U$70,0)),IF(DAY(EOMONTH($G192,0))&lt;30,0,VLOOKUP(5&amp;TEXT(DATE(YEAR($G192),MONTH($G192),30),"ddd"),$H$33:U$67,U$70,0)),IF(DAY(EOMONTH($G192,0))&lt;31,0,VLOOKUP(5&amp;TEXT(DATE(YEAR($G192),MONTH($G192),31),"ddd"),$H$33:U$67,U$70,0)))*SUMPRODUCT(($H$72:$H$95=$D192)*($G$72:$G$95=$C192)*(U$72:U$95))),"")</f>
        <v>36.042449360910567</v>
      </c>
      <c r="V192" s="139">
        <f>IFERROR(IF($I$69="DOW",IF($E192=5,(((SUMPRODUCT(($H$72:$H$95=$D192)*($G$72:$G$95=$C192)*(V$72:V$95))*(SUMPRODUCT(($H$15:$H$21=$H192)*(V$15:V$21)))))),(((SUMPRODUCT(($H$72:$H$95=$D192)*($G$72:$G$95=$C192)*(V$72:V$95)))-(SUMIFS(V$99:V$426,$C$99:$C$426,$C192,$D$99:$D$426,$D192,$E$99:$E$426,5)))*SUMPRODUCT(($H$9:$H$12=$E192)*(V$9:V$12)))*SUMPRODUCT(($H$24:$H$30=$H192)*(V$24:V$30))),VLOOKUP($E192&amp;$H192,$H$33:V$67,V$70,0)/SUM(V$33:V$60,IF(DAY(EOMONTH($G192,0))&lt;29,0,VLOOKUP(5&amp;TEXT(DATE(YEAR($G192),MONTH($G192),29),"ddd"),$H$33:V$67,V$70,0)),IF(DAY(EOMONTH($G192,0))&lt;30,0,VLOOKUP(5&amp;TEXT(DATE(YEAR($G192),MONTH($G192),30),"ddd"),$H$33:V$67,V$70,0)),IF(DAY(EOMONTH($G192,0))&lt;31,0,VLOOKUP(5&amp;TEXT(DATE(YEAR($G192),MONTH($G192),31),"ddd"),$H$33:V$67,V$70,0)))*SUMPRODUCT(($H$72:$H$95=$D192)*($G$72:$G$95=$C192)*(V$72:V$95))),"")</f>
        <v>76.600623080177371</v>
      </c>
      <c r="W192" s="139">
        <f>IFERROR(IF($I$69="DOW",IF($E192=5,(((SUMPRODUCT(($H$72:$H$95=$D192)*($G$72:$G$95=$C192)*(W$72:W$95))*(SUMPRODUCT(($H$15:$H$21=$H192)*(W$15:W$21)))))),(((SUMPRODUCT(($H$72:$H$95=$D192)*($G$72:$G$95=$C192)*(W$72:W$95)))-(SUMIFS(W$99:W$426,$C$99:$C$426,$C192,$D$99:$D$426,$D192,$E$99:$E$426,5)))*SUMPRODUCT(($H$9:$H$12=$E192)*(W$9:W$12)))*SUMPRODUCT(($H$24:$H$30=$H192)*(W$24:W$30))),VLOOKUP($E192&amp;$H192,$H$33:W$67,W$70,0)/SUM(W$33:W$60,IF(DAY(EOMONTH($G192,0))&lt;29,0,VLOOKUP(5&amp;TEXT(DATE(YEAR($G192),MONTH($G192),29),"ddd"),$H$33:W$67,W$70,0)),IF(DAY(EOMONTH($G192,0))&lt;30,0,VLOOKUP(5&amp;TEXT(DATE(YEAR($G192),MONTH($G192),30),"ddd"),$H$33:W$67,W$70,0)),IF(DAY(EOMONTH($G192,0))&lt;31,0,VLOOKUP(5&amp;TEXT(DATE(YEAR($G192),MONTH($G192),31),"ddd"),$H$33:W$67,W$70,0)))*SUMPRODUCT(($H$72:$H$95=$D192)*($G$72:$G$95=$C192)*(W$72:W$95))),"")</f>
        <v>606.60192554939681</v>
      </c>
      <c r="X192" s="139">
        <f>IFERROR(IF($I$69="DOW",IF($E192=5,(((SUMPRODUCT(($H$72:$H$95=$D192)*($G$72:$G$95=$C192)*(X$72:X$95))*(SUMPRODUCT(($H$15:$H$21=$H192)*(X$15:X$21)))))),(((SUMPRODUCT(($H$72:$H$95=$D192)*($G$72:$G$95=$C192)*(X$72:X$95)))-(SUMIFS(X$99:X$426,$C$99:$C$426,$C192,$D$99:$D$426,$D192,$E$99:$E$426,5)))*SUMPRODUCT(($H$9:$H$12=$E192)*(X$9:X$12)))*SUMPRODUCT(($H$24:$H$30=$H192)*(X$24:X$30))),VLOOKUP($E192&amp;$H192,$H$33:X$67,X$70,0)/SUM(X$33:X$60,IF(DAY(EOMONTH($G192,0))&lt;29,0,VLOOKUP(5&amp;TEXT(DATE(YEAR($G192),MONTH($G192),29),"ddd"),$H$33:X$67,X$70,0)),IF(DAY(EOMONTH($G192,0))&lt;30,0,VLOOKUP(5&amp;TEXT(DATE(YEAR($G192),MONTH($G192),30),"ddd"),$H$33:X$67,X$70,0)),IF(DAY(EOMONTH($G192,0))&lt;31,0,VLOOKUP(5&amp;TEXT(DATE(YEAR($G192),MONTH($G192),31),"ddd"),$H$33:X$67,X$70,0)))*SUMPRODUCT(($H$72:$H$95=$D192)*($G$72:$G$95=$C192)*(X$72:X$95))),"")</f>
        <v>138.82874652911048</v>
      </c>
      <c r="Y192" s="139" t="str">
        <f>IFERROR(IF($I$69="DOW",IF($E192=5,(((SUMPRODUCT(($H$72:$H$95=$D192)*($G$72:$G$95=$C192)*(Y$72:Y$95))*(SUMPRODUCT(($H$15:$H$21=$H192)*(Y$15:Y$21)))))),(((SUMPRODUCT(($H$72:$H$95=$D192)*($G$72:$G$95=$C192)*(Y$72:Y$95)))-(SUMIFS(Y$99:Y$426,$C$99:$C$426,$C192,$D$99:$D$426,$D192,$E$99:$E$426,5)))*SUMPRODUCT(($H$9:$H$12=$E192)*(Y$9:Y$12)))*SUMPRODUCT(($H$24:$H$30=$H192)*(Y$24:Y$30))),VLOOKUP($E192&amp;$H192,$H$33:Y$67,Y$70,0)/SUM(Y$33:Y$60,IF(DAY(EOMONTH($G192,0))&lt;29,0,VLOOKUP(5&amp;TEXT(DATE(YEAR($G192),MONTH($G192),29),"ddd"),$H$33:Y$67,Y$70,0)),IF(DAY(EOMONTH($G192,0))&lt;30,0,VLOOKUP(5&amp;TEXT(DATE(YEAR($G192),MONTH($G192),30),"ddd"),$H$33:Y$67,Y$70,0)),IF(DAY(EOMONTH($G192,0))&lt;31,0,VLOOKUP(5&amp;TEXT(DATE(YEAR($G192),MONTH($G192),31),"ddd"),$H$33:Y$67,Y$70,0)))*SUMPRODUCT(($H$72:$H$95=$D192)*($G$72:$G$95=$C192)*(Y$72:Y$95))),"")</f>
        <v/>
      </c>
      <c r="Z192" s="139" t="str">
        <f>IFERROR(IF($I$69="DOW",IF($E192=5,(((SUMPRODUCT(($H$72:$H$95=$D192)*($G$72:$G$95=$C192)*(Z$72:Z$95))*(SUMPRODUCT(($H$15:$H$21=$H192)*(Z$15:Z$21)))))),(((SUMPRODUCT(($H$72:$H$95=$D192)*($G$72:$G$95=$C192)*(Z$72:Z$95)))-(SUMIFS(Z$99:Z$426,$C$99:$C$426,$C192,$D$99:$D$426,$D192,$E$99:$E$426,5)))*SUMPRODUCT(($H$9:$H$12=$E192)*(Z$9:Z$12)))*SUMPRODUCT(($H$24:$H$30=$H192)*(Z$24:Z$30))),VLOOKUP($E192&amp;$H192,$H$33:Z$67,Z$70,0)/SUM(Z$33:Z$60,IF(DAY(EOMONTH($G192,0))&lt;29,0,VLOOKUP(5&amp;TEXT(DATE(YEAR($G192),MONTH($G192),29),"ddd"),$H$33:Z$67,Z$70,0)),IF(DAY(EOMONTH($G192,0))&lt;30,0,VLOOKUP(5&amp;TEXT(DATE(YEAR($G192),MONTH($G192),30),"ddd"),$H$33:Z$67,Z$70,0)),IF(DAY(EOMONTH($G192,0))&lt;31,0,VLOOKUP(5&amp;TEXT(DATE(YEAR($G192),MONTH($G192),31),"ddd"),$H$33:Z$67,Z$70,0)))*SUMPRODUCT(($H$72:$H$95=$D192)*($G$72:$G$95=$C192)*(Z$72:Z$95))),"")</f>
        <v/>
      </c>
      <c r="AA192" s="139" t="str">
        <f>IFERROR(IF($I$69="DOW",IF($E192=5,(((SUMPRODUCT(($H$72:$H$95=$D192)*($G$72:$G$95=$C192)*(AA$72:AA$95))*(SUMPRODUCT(($H$15:$H$21=$H192)*(AA$15:AA$21)))))),(((SUMPRODUCT(($H$72:$H$95=$D192)*($G$72:$G$95=$C192)*(AA$72:AA$95)))-(SUMIFS(AA$99:AA$426,$C$99:$C$426,$C192,$D$99:$D$426,$D192,$E$99:$E$426,5)))*SUMPRODUCT(($H$9:$H$12=$E192)*(AA$9:AA$12)))*SUMPRODUCT(($H$24:$H$30=$H192)*(AA$24:AA$30))),VLOOKUP($E192&amp;$H192,$H$33:AA$67,AA$70,0)/SUM(AA$33:AA$60,IF(DAY(EOMONTH($G192,0))&lt;29,0,VLOOKUP(5&amp;TEXT(DATE(YEAR($G192),MONTH($G192),29),"ddd"),$H$33:AA$67,AA$70,0)),IF(DAY(EOMONTH($G192,0))&lt;30,0,VLOOKUP(5&amp;TEXT(DATE(YEAR($G192),MONTH($G192),30),"ddd"),$H$33:AA$67,AA$70,0)),IF(DAY(EOMONTH($G192,0))&lt;31,0,VLOOKUP(5&amp;TEXT(DATE(YEAR($G192),MONTH($G192),31),"ddd"),$H$33:AA$67,AA$70,0)))*SUMPRODUCT(($H$72:$H$95=$D192)*($G$72:$G$95=$C192)*(AA$72:AA$95))),"")</f>
        <v/>
      </c>
      <c r="AB192" s="139" t="str">
        <f>IFERROR(IF($I$69="DOW",IF($E192=5,(((SUMPRODUCT(($H$72:$H$95=$D192)*($G$72:$G$95=$C192)*(AB$72:AB$95))*(SUMPRODUCT(($H$15:$H$21=$H192)*(AB$15:AB$21)))))),(((SUMPRODUCT(($H$72:$H$95=$D192)*($G$72:$G$95=$C192)*(AB$72:AB$95)))-(SUMIFS(AB$99:AB$426,$C$99:$C$426,$C192,$D$99:$D$426,$D192,$E$99:$E$426,5)))*SUMPRODUCT(($H$9:$H$12=$E192)*(AB$9:AB$12)))*SUMPRODUCT(($H$24:$H$30=$H192)*(AB$24:AB$30))),VLOOKUP($E192&amp;$H192,$H$33:AB$67,AB$70,0)/SUM(AB$33:AB$60,IF(DAY(EOMONTH($G192,0))&lt;29,0,VLOOKUP(5&amp;TEXT(DATE(YEAR($G192),MONTH($G192),29),"ddd"),$H$33:AB$67,AB$70,0)),IF(DAY(EOMONTH($G192,0))&lt;30,0,VLOOKUP(5&amp;TEXT(DATE(YEAR($G192),MONTH($G192),30),"ddd"),$H$33:AB$67,AB$70,0)),IF(DAY(EOMONTH($G192,0))&lt;31,0,VLOOKUP(5&amp;TEXT(DATE(YEAR($G192),MONTH($G192),31),"ddd"),$H$33:AB$67,AB$70,0)))*SUMPRODUCT(($H$72:$H$95=$D192)*($G$72:$G$95=$C192)*(AB$72:AB$95))),"")</f>
        <v/>
      </c>
      <c r="AC192" s="236"/>
      <c r="AE192" s="205"/>
      <c r="AF192" s="139"/>
      <c r="AG192" s="139"/>
      <c r="AH192" s="139"/>
      <c r="AI192" s="139"/>
      <c r="AJ192" s="139"/>
      <c r="AK192" s="139"/>
      <c r="AL192" s="139"/>
      <c r="AM192" s="139"/>
      <c r="AN192" s="139"/>
      <c r="AO192" s="139"/>
      <c r="AP192" s="139"/>
      <c r="AQ192" s="139"/>
      <c r="AR192" s="139"/>
      <c r="AS192" s="139"/>
      <c r="AT192" s="139"/>
      <c r="AU192" s="139"/>
      <c r="AV192" s="139"/>
      <c r="AW192" s="139"/>
      <c r="AX192" s="139"/>
      <c r="AY192" s="236"/>
      <c r="BA192" s="209">
        <f t="shared" si="108"/>
        <v>238.46986079123653</v>
      </c>
      <c r="BB192" s="180">
        <f t="shared" si="109"/>
        <v>236.61310625969102</v>
      </c>
      <c r="BC192" s="180">
        <f t="shared" si="110"/>
        <v>126.87291148656212</v>
      </c>
      <c r="BD192" s="180">
        <f t="shared" si="111"/>
        <v>31.448512756254068</v>
      </c>
      <c r="BE192" s="180">
        <f t="shared" si="112"/>
        <v>0</v>
      </c>
      <c r="BF192" s="180">
        <f t="shared" si="113"/>
        <v>0</v>
      </c>
      <c r="BG192" s="180">
        <f t="shared" si="114"/>
        <v>0</v>
      </c>
      <c r="BH192" s="180">
        <f t="shared" si="115"/>
        <v>4131.3873458864491</v>
      </c>
      <c r="BI192" s="180">
        <f t="shared" si="116"/>
        <v>2979.2704466403075</v>
      </c>
      <c r="BJ192" s="180">
        <f t="shared" si="117"/>
        <v>0</v>
      </c>
      <c r="BK192" s="180">
        <f t="shared" si="118"/>
        <v>78.984407798297781</v>
      </c>
      <c r="BL192" s="180">
        <f t="shared" si="119"/>
        <v>0</v>
      </c>
      <c r="BM192" s="180">
        <f t="shared" si="120"/>
        <v>36.042449360910567</v>
      </c>
      <c r="BN192" s="180">
        <f t="shared" si="121"/>
        <v>76.600623080177371</v>
      </c>
      <c r="BO192" s="180">
        <f t="shared" si="122"/>
        <v>606.60192554939681</v>
      </c>
      <c r="BP192" s="180">
        <f t="shared" si="123"/>
        <v>138.82874652911048</v>
      </c>
      <c r="BQ192" s="180">
        <f t="shared" si="124"/>
        <v>0</v>
      </c>
      <c r="BR192" s="180">
        <f t="shared" si="125"/>
        <v>0</v>
      </c>
      <c r="BS192" s="180">
        <f t="shared" si="126"/>
        <v>0</v>
      </c>
      <c r="BT192" s="180">
        <f t="shared" si="127"/>
        <v>0</v>
      </c>
      <c r="BV192" s="214">
        <f t="shared" si="150"/>
        <v>42737</v>
      </c>
      <c r="BW192" s="175" t="str">
        <f t="shared" si="151"/>
        <v>Jan</v>
      </c>
      <c r="BX192" s="175">
        <f t="shared" si="152"/>
        <v>2017</v>
      </c>
      <c r="BY192" s="176">
        <f t="shared" si="128"/>
        <v>238.46986079123653</v>
      </c>
      <c r="BZ192" s="176">
        <f t="shared" si="129"/>
        <v>236.61310625969102</v>
      </c>
      <c r="CA192" s="176">
        <f t="shared" si="130"/>
        <v>126.87291148656212</v>
      </c>
      <c r="CB192" s="176">
        <f t="shared" si="131"/>
        <v>31.448512756254065</v>
      </c>
      <c r="CC192" s="176">
        <f t="shared" si="132"/>
        <v>0</v>
      </c>
      <c r="CD192" s="176">
        <f t="shared" si="133"/>
        <v>0</v>
      </c>
      <c r="CE192" s="176">
        <f t="shared" si="134"/>
        <v>0</v>
      </c>
      <c r="CF192" s="176">
        <f t="shared" si="135"/>
        <v>4131.3873458864491</v>
      </c>
      <c r="CG192" s="176">
        <f t="shared" si="136"/>
        <v>2979.2704466403065</v>
      </c>
      <c r="CH192" s="176">
        <f t="shared" si="137"/>
        <v>0</v>
      </c>
      <c r="CI192" s="176">
        <f t="shared" si="138"/>
        <v>78.984407798297781</v>
      </c>
      <c r="CJ192" s="176">
        <f t="shared" si="139"/>
        <v>0</v>
      </c>
      <c r="CK192" s="176">
        <f t="shared" si="140"/>
        <v>36.042449360910581</v>
      </c>
      <c r="CL192" s="176">
        <f t="shared" si="141"/>
        <v>76.600623080177385</v>
      </c>
      <c r="CM192" s="176">
        <f t="shared" si="142"/>
        <v>606.60192554939681</v>
      </c>
      <c r="CN192" s="176">
        <f t="shared" si="143"/>
        <v>138.82874652911045</v>
      </c>
      <c r="CO192" s="176">
        <f t="shared" si="144"/>
        <v>0</v>
      </c>
      <c r="CP192" s="176">
        <f t="shared" si="145"/>
        <v>0</v>
      </c>
      <c r="CQ192" s="176">
        <f t="shared" si="146"/>
        <v>0</v>
      </c>
      <c r="CR192" s="215">
        <f t="shared" si="147"/>
        <v>0</v>
      </c>
    </row>
    <row r="193" spans="2:96" outlineLevel="1" x14ac:dyDescent="0.25">
      <c r="B193" s="197">
        <f t="shared" si="148"/>
        <v>42738</v>
      </c>
      <c r="C193" s="108">
        <f t="shared" si="104"/>
        <v>2017</v>
      </c>
      <c r="D193" s="109" t="str">
        <f t="shared" si="105"/>
        <v>Jan</v>
      </c>
      <c r="E193" s="109">
        <f t="shared" si="106"/>
        <v>1</v>
      </c>
      <c r="F193" s="109">
        <f t="shared" si="149"/>
        <v>1</v>
      </c>
      <c r="G193" s="110">
        <f t="shared" si="153"/>
        <v>42738</v>
      </c>
      <c r="H193" s="109" t="str">
        <f t="shared" si="107"/>
        <v>Tue</v>
      </c>
      <c r="I193" s="139">
        <f>IFERROR(IF($I$69="DOW",IF($E193=5,(((SUMPRODUCT(($H$72:$H$95=$D193)*($G$72:$G$95=$C193)*(I$72:I$95))*(SUMPRODUCT(($H$15:$H$21=$H193)*(I$15:I$21)))))),(((SUMPRODUCT(($H$72:$H$95=$D193)*($G$72:$G$95=$C193)*(I$72:I$95)))-(SUMIFS(I$99:I$426,$C$99:$C$426,$C193,$D$99:$D$426,$D193,$E$99:$E$426,5)))*SUMPRODUCT(($H$9:$H$12=$E193)*(I$9:I$12)))*SUMPRODUCT(($H$24:$H$30=$H193)*(I$24:I$30))),VLOOKUP($E193&amp;$H193,$H$33:I$67,I$70,0)/SUM(I$33:I$60,IF(DAY(EOMONTH($G193,0))&lt;29,0,VLOOKUP(5&amp;TEXT(DATE(YEAR($G193),MONTH($G193),29),"ddd"),$H$33:I$67,I$70,0)),IF(DAY(EOMONTH($G193,0))&lt;30,0,VLOOKUP(5&amp;TEXT(DATE(YEAR($G193),MONTH($G193),30),"ddd"),$H$33:I$67,I$70,0)),IF(DAY(EOMONTH($G193,0))&lt;31,0,VLOOKUP(5&amp;TEXT(DATE(YEAR($G193),MONTH($G193),31),"ddd"),$H$33:I$67,I$70,0)))*SUMPRODUCT(($H$72:$H$95=$D193)*($G$72:$G$95=$C193)*(I$72:I$95))),"")</f>
        <v>228.26409528496859</v>
      </c>
      <c r="J193" s="139">
        <f>IFERROR(IF($I$69="DOW",IF($E193=5,(((SUMPRODUCT(($H$72:$H$95=$D193)*($G$72:$G$95=$C193)*(J$72:J$95))*(SUMPRODUCT(($H$15:$H$21=$H193)*(J$15:J$21)))))),(((SUMPRODUCT(($H$72:$H$95=$D193)*($G$72:$G$95=$C193)*(J$72:J$95)))-(SUMIFS(J$99:J$426,$C$99:$C$426,$C193,$D$99:$D$426,$D193,$E$99:$E$426,5)))*SUMPRODUCT(($H$9:$H$12=$E193)*(J$9:J$12)))*SUMPRODUCT(($H$24:$H$30=$H193)*(J$24:J$30))),VLOOKUP($E193&amp;$H193,$H$33:J$67,J$70,0)/SUM(J$33:J$60,IF(DAY(EOMONTH($G193,0))&lt;29,0,VLOOKUP(5&amp;TEXT(DATE(YEAR($G193),MONTH($G193),29),"ddd"),$H$33:J$67,J$70,0)),IF(DAY(EOMONTH($G193,0))&lt;30,0,VLOOKUP(5&amp;TEXT(DATE(YEAR($G193),MONTH($G193),30),"ddd"),$H$33:J$67,J$70,0)),IF(DAY(EOMONTH($G193,0))&lt;31,0,VLOOKUP(5&amp;TEXT(DATE(YEAR($G193),MONTH($G193),31),"ddd"),$H$33:J$67,J$70,0)))*SUMPRODUCT(($H$72:$H$95=$D193)*($G$72:$G$95=$C193)*(J$72:J$95))),"")</f>
        <v>235.20815375631835</v>
      </c>
      <c r="K193" s="139">
        <f>IFERROR(IF($I$69="DOW",IF($E193=5,(((SUMPRODUCT(($H$72:$H$95=$D193)*($G$72:$G$95=$C193)*(K$72:K$95))*(SUMPRODUCT(($H$15:$H$21=$H193)*(K$15:K$21)))))),(((SUMPRODUCT(($H$72:$H$95=$D193)*($G$72:$G$95=$C193)*(K$72:K$95)))-(SUMIFS(K$99:K$426,$C$99:$C$426,$C193,$D$99:$D$426,$D193,$E$99:$E$426,5)))*SUMPRODUCT(($H$9:$H$12=$E193)*(K$9:K$12)))*SUMPRODUCT(($H$24:$H$30=$H193)*(K$24:K$30))),VLOOKUP($E193&amp;$H193,$H$33:K$67,K$70,0)/SUM(K$33:K$60,IF(DAY(EOMONTH($G193,0))&lt;29,0,VLOOKUP(5&amp;TEXT(DATE(YEAR($G193),MONTH($G193),29),"ddd"),$H$33:K$67,K$70,0)),IF(DAY(EOMONTH($G193,0))&lt;30,0,VLOOKUP(5&amp;TEXT(DATE(YEAR($G193),MONTH($G193),30),"ddd"),$H$33:K$67,K$70,0)),IF(DAY(EOMONTH($G193,0))&lt;31,0,VLOOKUP(5&amp;TEXT(DATE(YEAR($G193),MONTH($G193),31),"ddd"),$H$33:K$67,K$70,0)))*SUMPRODUCT(($H$72:$H$95=$D193)*($G$72:$G$95=$C193)*(K$72:K$95))),"")</f>
        <v>118.91615949803969</v>
      </c>
      <c r="L193" s="139">
        <f>IFERROR(IF($I$69="DOW",IF($E193=5,(((SUMPRODUCT(($H$72:$H$95=$D193)*($G$72:$G$95=$C193)*(L$72:L$95))*(SUMPRODUCT(($H$15:$H$21=$H193)*(L$15:L$21)))))),(((SUMPRODUCT(($H$72:$H$95=$D193)*($G$72:$G$95=$C193)*(L$72:L$95)))-(SUMIFS(L$99:L$426,$C$99:$C$426,$C193,$D$99:$D$426,$D193,$E$99:$E$426,5)))*SUMPRODUCT(($H$9:$H$12=$E193)*(L$9:L$12)))*SUMPRODUCT(($H$24:$H$30=$H193)*(L$24:L$30))),VLOOKUP($E193&amp;$H193,$H$33:L$67,L$70,0)/SUM(L$33:L$60,IF(DAY(EOMONTH($G193,0))&lt;29,0,VLOOKUP(5&amp;TEXT(DATE(YEAR($G193),MONTH($G193),29),"ddd"),$H$33:L$67,L$70,0)),IF(DAY(EOMONTH($G193,0))&lt;30,0,VLOOKUP(5&amp;TEXT(DATE(YEAR($G193),MONTH($G193),30),"ddd"),$H$33:L$67,L$70,0)),IF(DAY(EOMONTH($G193,0))&lt;31,0,VLOOKUP(5&amp;TEXT(DATE(YEAR($G193),MONTH($G193),31),"ddd"),$H$33:L$67,L$70,0)))*SUMPRODUCT(($H$72:$H$95=$D193)*($G$72:$G$95=$C193)*(L$72:L$95))),"")</f>
        <v>35.878461648867294</v>
      </c>
      <c r="M193" s="139">
        <f>IFERROR(IF($I$69="DOW",IF($E193=5,(((SUMPRODUCT(($H$72:$H$95=$D193)*($G$72:$G$95=$C193)*(M$72:M$95))*(SUMPRODUCT(($H$15:$H$21=$H193)*(M$15:M$21)))))),(((SUMPRODUCT(($H$72:$H$95=$D193)*($G$72:$G$95=$C193)*(M$72:M$95)))-(SUMIFS(M$99:M$426,$C$99:$C$426,$C193,$D$99:$D$426,$D193,$E$99:$E$426,5)))*SUMPRODUCT(($H$9:$H$12=$E193)*(M$9:M$12)))*SUMPRODUCT(($H$24:$H$30=$H193)*(M$24:M$30))),VLOOKUP($E193&amp;$H193,$H$33:M$67,M$70,0)/SUM(M$33:M$60,IF(DAY(EOMONTH($G193,0))&lt;29,0,VLOOKUP(5&amp;TEXT(DATE(YEAR($G193),MONTH($G193),29),"ddd"),$H$33:M$67,M$70,0)),IF(DAY(EOMONTH($G193,0))&lt;30,0,VLOOKUP(5&amp;TEXT(DATE(YEAR($G193),MONTH($G193),30),"ddd"),$H$33:M$67,M$70,0)),IF(DAY(EOMONTH($G193,0))&lt;31,0,VLOOKUP(5&amp;TEXT(DATE(YEAR($G193),MONTH($G193),31),"ddd"),$H$33:M$67,M$70,0)))*SUMPRODUCT(($H$72:$H$95=$D193)*($G$72:$G$95=$C193)*(M$72:M$95))),"")</f>
        <v>0</v>
      </c>
      <c r="N193" s="139">
        <f>IFERROR(IF($I$69="DOW",IF($E193=5,(((SUMPRODUCT(($H$72:$H$95=$D193)*($G$72:$G$95=$C193)*(N$72:N$95))*(SUMPRODUCT(($H$15:$H$21=$H193)*(N$15:N$21)))))),(((SUMPRODUCT(($H$72:$H$95=$D193)*($G$72:$G$95=$C193)*(N$72:N$95)))-(SUMIFS(N$99:N$426,$C$99:$C$426,$C193,$D$99:$D$426,$D193,$E$99:$E$426,5)))*SUMPRODUCT(($H$9:$H$12=$E193)*(N$9:N$12)))*SUMPRODUCT(($H$24:$H$30=$H193)*(N$24:N$30))),VLOOKUP($E193&amp;$H193,$H$33:N$67,N$70,0)/SUM(N$33:N$60,IF(DAY(EOMONTH($G193,0))&lt;29,0,VLOOKUP(5&amp;TEXT(DATE(YEAR($G193),MONTH($G193),29),"ddd"),$H$33:N$67,N$70,0)),IF(DAY(EOMONTH($G193,0))&lt;30,0,VLOOKUP(5&amp;TEXT(DATE(YEAR($G193),MONTH($G193),30),"ddd"),$H$33:N$67,N$70,0)),IF(DAY(EOMONTH($G193,0))&lt;31,0,VLOOKUP(5&amp;TEXT(DATE(YEAR($G193),MONTH($G193),31),"ddd"),$H$33:N$67,N$70,0)))*SUMPRODUCT(($H$72:$H$95=$D193)*($G$72:$G$95=$C193)*(N$72:N$95))),"")</f>
        <v>0</v>
      </c>
      <c r="O193" s="139">
        <f>IFERROR(IF($I$69="DOW",IF($E193=5,(((SUMPRODUCT(($H$72:$H$95=$D193)*($G$72:$G$95=$C193)*(O$72:O$95))*(SUMPRODUCT(($H$15:$H$21=$H193)*(O$15:O$21)))))),(((SUMPRODUCT(($H$72:$H$95=$D193)*($G$72:$G$95=$C193)*(O$72:O$95)))-(SUMIFS(O$99:O$426,$C$99:$C$426,$C193,$D$99:$D$426,$D193,$E$99:$E$426,5)))*SUMPRODUCT(($H$9:$H$12=$E193)*(O$9:O$12)))*SUMPRODUCT(($H$24:$H$30=$H193)*(O$24:O$30))),VLOOKUP($E193&amp;$H193,$H$33:O$67,O$70,0)/SUM(O$33:O$60,IF(DAY(EOMONTH($G193,0))&lt;29,0,VLOOKUP(5&amp;TEXT(DATE(YEAR($G193),MONTH($G193),29),"ddd"),$H$33:O$67,O$70,0)),IF(DAY(EOMONTH($G193,0))&lt;30,0,VLOOKUP(5&amp;TEXT(DATE(YEAR($G193),MONTH($G193),30),"ddd"),$H$33:O$67,O$70,0)),IF(DAY(EOMONTH($G193,0))&lt;31,0,VLOOKUP(5&amp;TEXT(DATE(YEAR($G193),MONTH($G193),31),"ddd"),$H$33:O$67,O$70,0)))*SUMPRODUCT(($H$72:$H$95=$D193)*($G$72:$G$95=$C193)*(O$72:O$95))),"")</f>
        <v>0</v>
      </c>
      <c r="P193" s="139">
        <f>IFERROR(IF($I$69="DOW",IF($E193=5,(((SUMPRODUCT(($H$72:$H$95=$D193)*($G$72:$G$95=$C193)*(P$72:P$95))*(SUMPRODUCT(($H$15:$H$21=$H193)*(P$15:P$21)))))),(((SUMPRODUCT(($H$72:$H$95=$D193)*($G$72:$G$95=$C193)*(P$72:P$95)))-(SUMIFS(P$99:P$426,$C$99:$C$426,$C193,$D$99:$D$426,$D193,$E$99:$E$426,5)))*SUMPRODUCT(($H$9:$H$12=$E193)*(P$9:P$12)))*SUMPRODUCT(($H$24:$H$30=$H193)*(P$24:P$30))),VLOOKUP($E193&amp;$H193,$H$33:P$67,P$70,0)/SUM(P$33:P$60,IF(DAY(EOMONTH($G193,0))&lt;29,0,VLOOKUP(5&amp;TEXT(DATE(YEAR($G193),MONTH($G193),29),"ddd"),$H$33:P$67,P$70,0)),IF(DAY(EOMONTH($G193,0))&lt;30,0,VLOOKUP(5&amp;TEXT(DATE(YEAR($G193),MONTH($G193),30),"ddd"),$H$33:P$67,P$70,0)),IF(DAY(EOMONTH($G193,0))&lt;31,0,VLOOKUP(5&amp;TEXT(DATE(YEAR($G193),MONTH($G193),31),"ddd"),$H$33:P$67,P$70,0)))*SUMPRODUCT(($H$72:$H$95=$D193)*($G$72:$G$95=$C193)*(P$72:P$95))),"")</f>
        <v>3945.7906185566253</v>
      </c>
      <c r="Q193" s="139">
        <f>IFERROR(IF($I$69="DOW",IF($E193=5,(((SUMPRODUCT(($H$72:$H$95=$D193)*($G$72:$G$95=$C193)*(Q$72:Q$95))*(SUMPRODUCT(($H$15:$H$21=$H193)*(Q$15:Q$21)))))),(((SUMPRODUCT(($H$72:$H$95=$D193)*($G$72:$G$95=$C193)*(Q$72:Q$95)))-(SUMIFS(Q$99:Q$426,$C$99:$C$426,$C193,$D$99:$D$426,$D193,$E$99:$E$426,5)))*SUMPRODUCT(($H$9:$H$12=$E193)*(Q$9:Q$12)))*SUMPRODUCT(($H$24:$H$30=$H193)*(Q$24:Q$30))),VLOOKUP($E193&amp;$H193,$H$33:Q$67,Q$70,0)/SUM(Q$33:Q$60,IF(DAY(EOMONTH($G193,0))&lt;29,0,VLOOKUP(5&amp;TEXT(DATE(YEAR($G193),MONTH($G193),29),"ddd"),$H$33:Q$67,Q$70,0)),IF(DAY(EOMONTH($G193,0))&lt;30,0,VLOOKUP(5&amp;TEXT(DATE(YEAR($G193),MONTH($G193),30),"ddd"),$H$33:Q$67,Q$70,0)),IF(DAY(EOMONTH($G193,0))&lt;31,0,VLOOKUP(5&amp;TEXT(DATE(YEAR($G193),MONTH($G193),31),"ddd"),$H$33:Q$67,Q$70,0)))*SUMPRODUCT(($H$72:$H$95=$D193)*($G$72:$G$95=$C193)*(Q$72:Q$95))),"")</f>
        <v>2857.48137702245</v>
      </c>
      <c r="R193" s="139">
        <f>IFERROR(IF($I$69="DOW",IF($E193=5,(((SUMPRODUCT(($H$72:$H$95=$D193)*($G$72:$G$95=$C193)*(R$72:R$95))*(SUMPRODUCT(($H$15:$H$21=$H193)*(R$15:R$21)))))),(((SUMPRODUCT(($H$72:$H$95=$D193)*($G$72:$G$95=$C193)*(R$72:R$95)))-(SUMIFS(R$99:R$426,$C$99:$C$426,$C193,$D$99:$D$426,$D193,$E$99:$E$426,5)))*SUMPRODUCT(($H$9:$H$12=$E193)*(R$9:R$12)))*SUMPRODUCT(($H$24:$H$30=$H193)*(R$24:R$30))),VLOOKUP($E193&amp;$H193,$H$33:R$67,R$70,0)/SUM(R$33:R$60,IF(DAY(EOMONTH($G193,0))&lt;29,0,VLOOKUP(5&amp;TEXT(DATE(YEAR($G193),MONTH($G193),29),"ddd"),$H$33:R$67,R$70,0)),IF(DAY(EOMONTH($G193,0))&lt;30,0,VLOOKUP(5&amp;TEXT(DATE(YEAR($G193),MONTH($G193),30),"ddd"),$H$33:R$67,R$70,0)),IF(DAY(EOMONTH($G193,0))&lt;31,0,VLOOKUP(5&amp;TEXT(DATE(YEAR($G193),MONTH($G193),31),"ddd"),$H$33:R$67,R$70,0)))*SUMPRODUCT(($H$72:$H$95=$D193)*($G$72:$G$95=$C193)*(R$72:R$95))),"")</f>
        <v>0</v>
      </c>
      <c r="S193" s="139">
        <f>IFERROR(IF($I$69="DOW",IF($E193=5,(((SUMPRODUCT(($H$72:$H$95=$D193)*($G$72:$G$95=$C193)*(S$72:S$95))*(SUMPRODUCT(($H$15:$H$21=$H193)*(S$15:S$21)))))),(((SUMPRODUCT(($H$72:$H$95=$D193)*($G$72:$G$95=$C193)*(S$72:S$95)))-(SUMIFS(S$99:S$426,$C$99:$C$426,$C193,$D$99:$D$426,$D193,$E$99:$E$426,5)))*SUMPRODUCT(($H$9:$H$12=$E193)*(S$9:S$12)))*SUMPRODUCT(($H$24:$H$30=$H193)*(S$24:S$30))),VLOOKUP($E193&amp;$H193,$H$33:S$67,S$70,0)/SUM(S$33:S$60,IF(DAY(EOMONTH($G193,0))&lt;29,0,VLOOKUP(5&amp;TEXT(DATE(YEAR($G193),MONTH($G193),29),"ddd"),$H$33:S$67,S$70,0)),IF(DAY(EOMONTH($G193,0))&lt;30,0,VLOOKUP(5&amp;TEXT(DATE(YEAR($G193),MONTH($G193),30),"ddd"),$H$33:S$67,S$70,0)),IF(DAY(EOMONTH($G193,0))&lt;31,0,VLOOKUP(5&amp;TEXT(DATE(YEAR($G193),MONTH($G193),31),"ddd"),$H$33:S$67,S$70,0)))*SUMPRODUCT(($H$72:$H$95=$D193)*($G$72:$G$95=$C193)*(S$72:S$95))),"")</f>
        <v>59.432642379831556</v>
      </c>
      <c r="T193" s="139">
        <f>IFERROR(IF($I$69="DOW",IF($E193=5,(((SUMPRODUCT(($H$72:$H$95=$D193)*($G$72:$G$95=$C193)*(T$72:T$95))*(SUMPRODUCT(($H$15:$H$21=$H193)*(T$15:T$21)))))),(((SUMPRODUCT(($H$72:$H$95=$D193)*($G$72:$G$95=$C193)*(T$72:T$95)))-(SUMIFS(T$99:T$426,$C$99:$C$426,$C193,$D$99:$D$426,$D193,$E$99:$E$426,5)))*SUMPRODUCT(($H$9:$H$12=$E193)*(T$9:T$12)))*SUMPRODUCT(($H$24:$H$30=$H193)*(T$24:T$30))),VLOOKUP($E193&amp;$H193,$H$33:T$67,T$70,0)/SUM(T$33:T$60,IF(DAY(EOMONTH($G193,0))&lt;29,0,VLOOKUP(5&amp;TEXT(DATE(YEAR($G193),MONTH($G193),29),"ddd"),$H$33:T$67,T$70,0)),IF(DAY(EOMONTH($G193,0))&lt;30,0,VLOOKUP(5&amp;TEXT(DATE(YEAR($G193),MONTH($G193),30),"ddd"),$H$33:T$67,T$70,0)),IF(DAY(EOMONTH($G193,0))&lt;31,0,VLOOKUP(5&amp;TEXT(DATE(YEAR($G193),MONTH($G193),31),"ddd"),$H$33:T$67,T$70,0)))*SUMPRODUCT(($H$72:$H$95=$D193)*($G$72:$G$95=$C193)*(T$72:T$95))),"")</f>
        <v>0</v>
      </c>
      <c r="U193" s="139">
        <f>IFERROR(IF($I$69="DOW",IF($E193=5,(((SUMPRODUCT(($H$72:$H$95=$D193)*($G$72:$G$95=$C193)*(U$72:U$95))*(SUMPRODUCT(($H$15:$H$21=$H193)*(U$15:U$21)))))),(((SUMPRODUCT(($H$72:$H$95=$D193)*($G$72:$G$95=$C193)*(U$72:U$95)))-(SUMIFS(U$99:U$426,$C$99:$C$426,$C193,$D$99:$D$426,$D193,$E$99:$E$426,5)))*SUMPRODUCT(($H$9:$H$12=$E193)*(U$9:U$12)))*SUMPRODUCT(($H$24:$H$30=$H193)*(U$24:U$30))),VLOOKUP($E193&amp;$H193,$H$33:U$67,U$70,0)/SUM(U$33:U$60,IF(DAY(EOMONTH($G193,0))&lt;29,0,VLOOKUP(5&amp;TEXT(DATE(YEAR($G193),MONTH($G193),29),"ddd"),$H$33:U$67,U$70,0)),IF(DAY(EOMONTH($G193,0))&lt;30,0,VLOOKUP(5&amp;TEXT(DATE(YEAR($G193),MONTH($G193),30),"ddd"),$H$33:U$67,U$70,0)),IF(DAY(EOMONTH($G193,0))&lt;31,0,VLOOKUP(5&amp;TEXT(DATE(YEAR($G193),MONTH($G193),31),"ddd"),$H$33:U$67,U$70,0)))*SUMPRODUCT(($H$72:$H$95=$D193)*($G$72:$G$95=$C193)*(U$72:U$95))),"")</f>
        <v>27.918300030720737</v>
      </c>
      <c r="V193" s="139">
        <f>IFERROR(IF($I$69="DOW",IF($E193=5,(((SUMPRODUCT(($H$72:$H$95=$D193)*($G$72:$G$95=$C193)*(V$72:V$95))*(SUMPRODUCT(($H$15:$H$21=$H193)*(V$15:V$21)))))),(((SUMPRODUCT(($H$72:$H$95=$D193)*($G$72:$G$95=$C193)*(V$72:V$95)))-(SUMIFS(V$99:V$426,$C$99:$C$426,$C193,$D$99:$D$426,$D193,$E$99:$E$426,5)))*SUMPRODUCT(($H$9:$H$12=$E193)*(V$9:V$12)))*SUMPRODUCT(($H$24:$H$30=$H193)*(V$24:V$30))),VLOOKUP($E193&amp;$H193,$H$33:V$67,V$70,0)/SUM(V$33:V$60,IF(DAY(EOMONTH($G193,0))&lt;29,0,VLOOKUP(5&amp;TEXT(DATE(YEAR($G193),MONTH($G193),29),"ddd"),$H$33:V$67,V$70,0)),IF(DAY(EOMONTH($G193,0))&lt;30,0,VLOOKUP(5&amp;TEXT(DATE(YEAR($G193),MONTH($G193),30),"ddd"),$H$33:V$67,V$70,0)),IF(DAY(EOMONTH($G193,0))&lt;31,0,VLOOKUP(5&amp;TEXT(DATE(YEAR($G193),MONTH($G193),31),"ddd"),$H$33:V$67,V$70,0)))*SUMPRODUCT(($H$72:$H$95=$D193)*($G$72:$G$95=$C193)*(V$72:V$95))),"")</f>
        <v>79.798744134228457</v>
      </c>
      <c r="W193" s="139">
        <f>IFERROR(IF($I$69="DOW",IF($E193=5,(((SUMPRODUCT(($H$72:$H$95=$D193)*($G$72:$G$95=$C193)*(W$72:W$95))*(SUMPRODUCT(($H$15:$H$21=$H193)*(W$15:W$21)))))),(((SUMPRODUCT(($H$72:$H$95=$D193)*($G$72:$G$95=$C193)*(W$72:W$95)))-(SUMIFS(W$99:W$426,$C$99:$C$426,$C193,$D$99:$D$426,$D193,$E$99:$E$426,5)))*SUMPRODUCT(($H$9:$H$12=$E193)*(W$9:W$12)))*SUMPRODUCT(($H$24:$H$30=$H193)*(W$24:W$30))),VLOOKUP($E193&amp;$H193,$H$33:W$67,W$70,0)/SUM(W$33:W$60,IF(DAY(EOMONTH($G193,0))&lt;29,0,VLOOKUP(5&amp;TEXT(DATE(YEAR($G193),MONTH($G193),29),"ddd"),$H$33:W$67,W$70,0)),IF(DAY(EOMONTH($G193,0))&lt;30,0,VLOOKUP(5&amp;TEXT(DATE(YEAR($G193),MONTH($G193),30),"ddd"),$H$33:W$67,W$70,0)),IF(DAY(EOMONTH($G193,0))&lt;31,0,VLOOKUP(5&amp;TEXT(DATE(YEAR($G193),MONTH($G193),31),"ddd"),$H$33:W$67,W$70,0)))*SUMPRODUCT(($H$72:$H$95=$D193)*($G$72:$G$95=$C193)*(W$72:W$95))),"")</f>
        <v>597.34825505397362</v>
      </c>
      <c r="X193" s="139">
        <f>IFERROR(IF($I$69="DOW",IF($E193=5,(((SUMPRODUCT(($H$72:$H$95=$D193)*($G$72:$G$95=$C193)*(X$72:X$95))*(SUMPRODUCT(($H$15:$H$21=$H193)*(X$15:X$21)))))),(((SUMPRODUCT(($H$72:$H$95=$D193)*($G$72:$G$95=$C193)*(X$72:X$95)))-(SUMIFS(X$99:X$426,$C$99:$C$426,$C193,$D$99:$D$426,$D193,$E$99:$E$426,5)))*SUMPRODUCT(($H$9:$H$12=$E193)*(X$9:X$12)))*SUMPRODUCT(($H$24:$H$30=$H193)*(X$24:X$30))),VLOOKUP($E193&amp;$H193,$H$33:X$67,X$70,0)/SUM(X$33:X$60,IF(DAY(EOMONTH($G193,0))&lt;29,0,VLOOKUP(5&amp;TEXT(DATE(YEAR($G193),MONTH($G193),29),"ddd"),$H$33:X$67,X$70,0)),IF(DAY(EOMONTH($G193,0))&lt;30,0,VLOOKUP(5&amp;TEXT(DATE(YEAR($G193),MONTH($G193),30),"ddd"),$H$33:X$67,X$70,0)),IF(DAY(EOMONTH($G193,0))&lt;31,0,VLOOKUP(5&amp;TEXT(DATE(YEAR($G193),MONTH($G193),31),"ddd"),$H$33:X$67,X$70,0)))*SUMPRODUCT(($H$72:$H$95=$D193)*($G$72:$G$95=$C193)*(X$72:X$95))),"")</f>
        <v>131.80638691798231</v>
      </c>
      <c r="Y193" s="139" t="str">
        <f>IFERROR(IF($I$69="DOW",IF($E193=5,(((SUMPRODUCT(($H$72:$H$95=$D193)*($G$72:$G$95=$C193)*(Y$72:Y$95))*(SUMPRODUCT(($H$15:$H$21=$H193)*(Y$15:Y$21)))))),(((SUMPRODUCT(($H$72:$H$95=$D193)*($G$72:$G$95=$C193)*(Y$72:Y$95)))-(SUMIFS(Y$99:Y$426,$C$99:$C$426,$C193,$D$99:$D$426,$D193,$E$99:$E$426,5)))*SUMPRODUCT(($H$9:$H$12=$E193)*(Y$9:Y$12)))*SUMPRODUCT(($H$24:$H$30=$H193)*(Y$24:Y$30))),VLOOKUP($E193&amp;$H193,$H$33:Y$67,Y$70,0)/SUM(Y$33:Y$60,IF(DAY(EOMONTH($G193,0))&lt;29,0,VLOOKUP(5&amp;TEXT(DATE(YEAR($G193),MONTH($G193),29),"ddd"),$H$33:Y$67,Y$70,0)),IF(DAY(EOMONTH($G193,0))&lt;30,0,VLOOKUP(5&amp;TEXT(DATE(YEAR($G193),MONTH($G193),30),"ddd"),$H$33:Y$67,Y$70,0)),IF(DAY(EOMONTH($G193,0))&lt;31,0,VLOOKUP(5&amp;TEXT(DATE(YEAR($G193),MONTH($G193),31),"ddd"),$H$33:Y$67,Y$70,0)))*SUMPRODUCT(($H$72:$H$95=$D193)*($G$72:$G$95=$C193)*(Y$72:Y$95))),"")</f>
        <v/>
      </c>
      <c r="Z193" s="139" t="str">
        <f>IFERROR(IF($I$69="DOW",IF($E193=5,(((SUMPRODUCT(($H$72:$H$95=$D193)*($G$72:$G$95=$C193)*(Z$72:Z$95))*(SUMPRODUCT(($H$15:$H$21=$H193)*(Z$15:Z$21)))))),(((SUMPRODUCT(($H$72:$H$95=$D193)*($G$72:$G$95=$C193)*(Z$72:Z$95)))-(SUMIFS(Z$99:Z$426,$C$99:$C$426,$C193,$D$99:$D$426,$D193,$E$99:$E$426,5)))*SUMPRODUCT(($H$9:$H$12=$E193)*(Z$9:Z$12)))*SUMPRODUCT(($H$24:$H$30=$H193)*(Z$24:Z$30))),VLOOKUP($E193&amp;$H193,$H$33:Z$67,Z$70,0)/SUM(Z$33:Z$60,IF(DAY(EOMONTH($G193,0))&lt;29,0,VLOOKUP(5&amp;TEXT(DATE(YEAR($G193),MONTH($G193),29),"ddd"),$H$33:Z$67,Z$70,0)),IF(DAY(EOMONTH($G193,0))&lt;30,0,VLOOKUP(5&amp;TEXT(DATE(YEAR($G193),MONTH($G193),30),"ddd"),$H$33:Z$67,Z$70,0)),IF(DAY(EOMONTH($G193,0))&lt;31,0,VLOOKUP(5&amp;TEXT(DATE(YEAR($G193),MONTH($G193),31),"ddd"),$H$33:Z$67,Z$70,0)))*SUMPRODUCT(($H$72:$H$95=$D193)*($G$72:$G$95=$C193)*(Z$72:Z$95))),"")</f>
        <v/>
      </c>
      <c r="AA193" s="139" t="str">
        <f>IFERROR(IF($I$69="DOW",IF($E193=5,(((SUMPRODUCT(($H$72:$H$95=$D193)*($G$72:$G$95=$C193)*(AA$72:AA$95))*(SUMPRODUCT(($H$15:$H$21=$H193)*(AA$15:AA$21)))))),(((SUMPRODUCT(($H$72:$H$95=$D193)*($G$72:$G$95=$C193)*(AA$72:AA$95)))-(SUMIFS(AA$99:AA$426,$C$99:$C$426,$C193,$D$99:$D$426,$D193,$E$99:$E$426,5)))*SUMPRODUCT(($H$9:$H$12=$E193)*(AA$9:AA$12)))*SUMPRODUCT(($H$24:$H$30=$H193)*(AA$24:AA$30))),VLOOKUP($E193&amp;$H193,$H$33:AA$67,AA$70,0)/SUM(AA$33:AA$60,IF(DAY(EOMONTH($G193,0))&lt;29,0,VLOOKUP(5&amp;TEXT(DATE(YEAR($G193),MONTH($G193),29),"ddd"),$H$33:AA$67,AA$70,0)),IF(DAY(EOMONTH($G193,0))&lt;30,0,VLOOKUP(5&amp;TEXT(DATE(YEAR($G193),MONTH($G193),30),"ddd"),$H$33:AA$67,AA$70,0)),IF(DAY(EOMONTH($G193,0))&lt;31,0,VLOOKUP(5&amp;TEXT(DATE(YEAR($G193),MONTH($G193),31),"ddd"),$H$33:AA$67,AA$70,0)))*SUMPRODUCT(($H$72:$H$95=$D193)*($G$72:$G$95=$C193)*(AA$72:AA$95))),"")</f>
        <v/>
      </c>
      <c r="AB193" s="139" t="str">
        <f>IFERROR(IF($I$69="DOW",IF($E193=5,(((SUMPRODUCT(($H$72:$H$95=$D193)*($G$72:$G$95=$C193)*(AB$72:AB$95))*(SUMPRODUCT(($H$15:$H$21=$H193)*(AB$15:AB$21)))))),(((SUMPRODUCT(($H$72:$H$95=$D193)*($G$72:$G$95=$C193)*(AB$72:AB$95)))-(SUMIFS(AB$99:AB$426,$C$99:$C$426,$C193,$D$99:$D$426,$D193,$E$99:$E$426,5)))*SUMPRODUCT(($H$9:$H$12=$E193)*(AB$9:AB$12)))*SUMPRODUCT(($H$24:$H$30=$H193)*(AB$24:AB$30))),VLOOKUP($E193&amp;$H193,$H$33:AB$67,AB$70,0)/SUM(AB$33:AB$60,IF(DAY(EOMONTH($G193,0))&lt;29,0,VLOOKUP(5&amp;TEXT(DATE(YEAR($G193),MONTH($G193),29),"ddd"),$H$33:AB$67,AB$70,0)),IF(DAY(EOMONTH($G193,0))&lt;30,0,VLOOKUP(5&amp;TEXT(DATE(YEAR($G193),MONTH($G193),30),"ddd"),$H$33:AB$67,AB$70,0)),IF(DAY(EOMONTH($G193,0))&lt;31,0,VLOOKUP(5&amp;TEXT(DATE(YEAR($G193),MONTH($G193),31),"ddd"),$H$33:AB$67,AB$70,0)))*SUMPRODUCT(($H$72:$H$95=$D193)*($G$72:$G$95=$C193)*(AB$72:AB$95))),"")</f>
        <v/>
      </c>
      <c r="AC193" s="236"/>
      <c r="AE193" s="205"/>
      <c r="AF193" s="139"/>
      <c r="AG193" s="139"/>
      <c r="AH193" s="139"/>
      <c r="AI193" s="139"/>
      <c r="AJ193" s="139"/>
      <c r="AK193" s="139"/>
      <c r="AL193" s="139"/>
      <c r="AM193" s="139"/>
      <c r="AN193" s="139"/>
      <c r="AO193" s="139"/>
      <c r="AP193" s="139"/>
      <c r="AQ193" s="139"/>
      <c r="AR193" s="139"/>
      <c r="AS193" s="139"/>
      <c r="AT193" s="139"/>
      <c r="AU193" s="139"/>
      <c r="AV193" s="139"/>
      <c r="AW193" s="139"/>
      <c r="AX193" s="139"/>
      <c r="AY193" s="236"/>
      <c r="BA193" s="209">
        <f t="shared" si="108"/>
        <v>228.26409528496859</v>
      </c>
      <c r="BB193" s="180">
        <f t="shared" si="109"/>
        <v>235.20815375631835</v>
      </c>
      <c r="BC193" s="180">
        <f t="shared" si="110"/>
        <v>118.91615949803969</v>
      </c>
      <c r="BD193" s="180">
        <f t="shared" si="111"/>
        <v>35.878461648867294</v>
      </c>
      <c r="BE193" s="180">
        <f t="shared" si="112"/>
        <v>0</v>
      </c>
      <c r="BF193" s="180">
        <f t="shared" si="113"/>
        <v>0</v>
      </c>
      <c r="BG193" s="180">
        <f t="shared" si="114"/>
        <v>0</v>
      </c>
      <c r="BH193" s="180">
        <f t="shared" si="115"/>
        <v>3945.7906185566253</v>
      </c>
      <c r="BI193" s="180">
        <f t="shared" si="116"/>
        <v>2857.48137702245</v>
      </c>
      <c r="BJ193" s="180">
        <f t="shared" si="117"/>
        <v>0</v>
      </c>
      <c r="BK193" s="180">
        <f t="shared" si="118"/>
        <v>59.432642379831556</v>
      </c>
      <c r="BL193" s="180">
        <f t="shared" si="119"/>
        <v>0</v>
      </c>
      <c r="BM193" s="180">
        <f t="shared" si="120"/>
        <v>27.918300030720737</v>
      </c>
      <c r="BN193" s="180">
        <f t="shared" si="121"/>
        <v>79.798744134228457</v>
      </c>
      <c r="BO193" s="180">
        <f t="shared" si="122"/>
        <v>597.34825505397362</v>
      </c>
      <c r="BP193" s="180">
        <f t="shared" si="123"/>
        <v>131.80638691798231</v>
      </c>
      <c r="BQ193" s="180">
        <f t="shared" si="124"/>
        <v>0</v>
      </c>
      <c r="BR193" s="180">
        <f t="shared" si="125"/>
        <v>0</v>
      </c>
      <c r="BS193" s="180">
        <f t="shared" si="126"/>
        <v>0</v>
      </c>
      <c r="BT193" s="180">
        <f t="shared" si="127"/>
        <v>0</v>
      </c>
      <c r="BV193" s="214">
        <f t="shared" si="150"/>
        <v>42738</v>
      </c>
      <c r="BW193" s="175" t="str">
        <f t="shared" si="151"/>
        <v>Jan</v>
      </c>
      <c r="BX193" s="175">
        <f t="shared" si="152"/>
        <v>2017</v>
      </c>
      <c r="BY193" s="176">
        <f t="shared" si="128"/>
        <v>228.26409528496859</v>
      </c>
      <c r="BZ193" s="176">
        <f t="shared" si="129"/>
        <v>235.20815375631835</v>
      </c>
      <c r="CA193" s="176">
        <f t="shared" si="130"/>
        <v>118.91615949803969</v>
      </c>
      <c r="CB193" s="176">
        <f t="shared" si="131"/>
        <v>35.878461648867287</v>
      </c>
      <c r="CC193" s="176">
        <f t="shared" si="132"/>
        <v>0</v>
      </c>
      <c r="CD193" s="176">
        <f t="shared" si="133"/>
        <v>0</v>
      </c>
      <c r="CE193" s="176">
        <f t="shared" si="134"/>
        <v>0</v>
      </c>
      <c r="CF193" s="176">
        <f t="shared" si="135"/>
        <v>3945.7906185566258</v>
      </c>
      <c r="CG193" s="176">
        <f t="shared" si="136"/>
        <v>2857.4813770224491</v>
      </c>
      <c r="CH193" s="176">
        <f t="shared" si="137"/>
        <v>0</v>
      </c>
      <c r="CI193" s="176">
        <f t="shared" si="138"/>
        <v>59.432642379831556</v>
      </c>
      <c r="CJ193" s="176">
        <f t="shared" si="139"/>
        <v>0</v>
      </c>
      <c r="CK193" s="176">
        <f t="shared" si="140"/>
        <v>27.918300030720747</v>
      </c>
      <c r="CL193" s="176">
        <f t="shared" si="141"/>
        <v>79.798744134228457</v>
      </c>
      <c r="CM193" s="176">
        <f t="shared" si="142"/>
        <v>597.34825505397373</v>
      </c>
      <c r="CN193" s="176">
        <f t="shared" si="143"/>
        <v>131.80638691798228</v>
      </c>
      <c r="CO193" s="176">
        <f t="shared" si="144"/>
        <v>0</v>
      </c>
      <c r="CP193" s="176">
        <f t="shared" si="145"/>
        <v>0</v>
      </c>
      <c r="CQ193" s="176">
        <f t="shared" si="146"/>
        <v>0</v>
      </c>
      <c r="CR193" s="215">
        <f t="shared" si="147"/>
        <v>0</v>
      </c>
    </row>
    <row r="194" spans="2:96" outlineLevel="1" x14ac:dyDescent="0.25">
      <c r="B194" s="197">
        <f t="shared" si="148"/>
        <v>42739</v>
      </c>
      <c r="C194" s="108">
        <f t="shared" si="104"/>
        <v>2017</v>
      </c>
      <c r="D194" s="109" t="str">
        <f t="shared" si="105"/>
        <v>Jan</v>
      </c>
      <c r="E194" s="109">
        <f t="shared" si="106"/>
        <v>1</v>
      </c>
      <c r="F194" s="109">
        <f t="shared" si="149"/>
        <v>1</v>
      </c>
      <c r="G194" s="110">
        <f t="shared" si="153"/>
        <v>42739</v>
      </c>
      <c r="H194" s="109" t="str">
        <f t="shared" si="107"/>
        <v>Wed</v>
      </c>
      <c r="I194" s="139">
        <f>IFERROR(IF($I$69="DOW",IF($E194=5,(((SUMPRODUCT(($H$72:$H$95=$D194)*($G$72:$G$95=$C194)*(I$72:I$95))*(SUMPRODUCT(($H$15:$H$21=$H194)*(I$15:I$21)))))),(((SUMPRODUCT(($H$72:$H$95=$D194)*($G$72:$G$95=$C194)*(I$72:I$95)))-(SUMIFS(I$99:I$426,$C$99:$C$426,$C194,$D$99:$D$426,$D194,$E$99:$E$426,5)))*SUMPRODUCT(($H$9:$H$12=$E194)*(I$9:I$12)))*SUMPRODUCT(($H$24:$H$30=$H194)*(I$24:I$30))),VLOOKUP($E194&amp;$H194,$H$33:I$67,I$70,0)/SUM(I$33:I$60,IF(DAY(EOMONTH($G194,0))&lt;29,0,VLOOKUP(5&amp;TEXT(DATE(YEAR($G194),MONTH($G194),29),"ddd"),$H$33:I$67,I$70,0)),IF(DAY(EOMONTH($G194,0))&lt;30,0,VLOOKUP(5&amp;TEXT(DATE(YEAR($G194),MONTH($G194),30),"ddd"),$H$33:I$67,I$70,0)),IF(DAY(EOMONTH($G194,0))&lt;31,0,VLOOKUP(5&amp;TEXT(DATE(YEAR($G194),MONTH($G194),31),"ddd"),$H$33:I$67,I$70,0)))*SUMPRODUCT(($H$72:$H$95=$D194)*($G$72:$G$95=$C194)*(I$72:I$95))),"")</f>
        <v>225.30259528109974</v>
      </c>
      <c r="J194" s="139">
        <f>IFERROR(IF($I$69="DOW",IF($E194=5,(((SUMPRODUCT(($H$72:$H$95=$D194)*($G$72:$G$95=$C194)*(J$72:J$95))*(SUMPRODUCT(($H$15:$H$21=$H194)*(J$15:J$21)))))),(((SUMPRODUCT(($H$72:$H$95=$D194)*($G$72:$G$95=$C194)*(J$72:J$95)))-(SUMIFS(J$99:J$426,$C$99:$C$426,$C194,$D$99:$D$426,$D194,$E$99:$E$426,5)))*SUMPRODUCT(($H$9:$H$12=$E194)*(J$9:J$12)))*SUMPRODUCT(($H$24:$H$30=$H194)*(J$24:J$30))),VLOOKUP($E194&amp;$H194,$H$33:J$67,J$70,0)/SUM(J$33:J$60,IF(DAY(EOMONTH($G194,0))&lt;29,0,VLOOKUP(5&amp;TEXT(DATE(YEAR($G194),MONTH($G194),29),"ddd"),$H$33:J$67,J$70,0)),IF(DAY(EOMONTH($G194,0))&lt;30,0,VLOOKUP(5&amp;TEXT(DATE(YEAR($G194),MONTH($G194),30),"ddd"),$H$33:J$67,J$70,0)),IF(DAY(EOMONTH($G194,0))&lt;31,0,VLOOKUP(5&amp;TEXT(DATE(YEAR($G194),MONTH($G194),31),"ddd"),$H$33:J$67,J$70,0)))*SUMPRODUCT(($H$72:$H$95=$D194)*($G$72:$G$95=$C194)*(J$72:J$95))),"")</f>
        <v>218.1853768769117</v>
      </c>
      <c r="K194" s="139">
        <f>IFERROR(IF($I$69="DOW",IF($E194=5,(((SUMPRODUCT(($H$72:$H$95=$D194)*($G$72:$G$95=$C194)*(K$72:K$95))*(SUMPRODUCT(($H$15:$H$21=$H194)*(K$15:K$21)))))),(((SUMPRODUCT(($H$72:$H$95=$D194)*($G$72:$G$95=$C194)*(K$72:K$95)))-(SUMIFS(K$99:K$426,$C$99:$C$426,$C194,$D$99:$D$426,$D194,$E$99:$E$426,5)))*SUMPRODUCT(($H$9:$H$12=$E194)*(K$9:K$12)))*SUMPRODUCT(($H$24:$H$30=$H194)*(K$24:K$30))),VLOOKUP($E194&amp;$H194,$H$33:K$67,K$70,0)/SUM(K$33:K$60,IF(DAY(EOMONTH($G194,0))&lt;29,0,VLOOKUP(5&amp;TEXT(DATE(YEAR($G194),MONTH($G194),29),"ddd"),$H$33:K$67,K$70,0)),IF(DAY(EOMONTH($G194,0))&lt;30,0,VLOOKUP(5&amp;TEXT(DATE(YEAR($G194),MONTH($G194),30),"ddd"),$H$33:K$67,K$70,0)),IF(DAY(EOMONTH($G194,0))&lt;31,0,VLOOKUP(5&amp;TEXT(DATE(YEAR($G194),MONTH($G194),31),"ddd"),$H$33:K$67,K$70,0)))*SUMPRODUCT(($H$72:$H$95=$D194)*($G$72:$G$95=$C194)*(K$72:K$95))),"")</f>
        <v>116.65803236024857</v>
      </c>
      <c r="L194" s="139">
        <f>IFERROR(IF($I$69="DOW",IF($E194=5,(((SUMPRODUCT(($H$72:$H$95=$D194)*($G$72:$G$95=$C194)*(L$72:L$95))*(SUMPRODUCT(($H$15:$H$21=$H194)*(L$15:L$21)))))),(((SUMPRODUCT(($H$72:$H$95=$D194)*($G$72:$G$95=$C194)*(L$72:L$95)))-(SUMIFS(L$99:L$426,$C$99:$C$426,$C194,$D$99:$D$426,$D194,$E$99:$E$426,5)))*SUMPRODUCT(($H$9:$H$12=$E194)*(L$9:L$12)))*SUMPRODUCT(($H$24:$H$30=$H194)*(L$24:L$30))),VLOOKUP($E194&amp;$H194,$H$33:L$67,L$70,0)/SUM(L$33:L$60,IF(DAY(EOMONTH($G194,0))&lt;29,0,VLOOKUP(5&amp;TEXT(DATE(YEAR($G194),MONTH($G194),29),"ddd"),$H$33:L$67,L$70,0)),IF(DAY(EOMONTH($G194,0))&lt;30,0,VLOOKUP(5&amp;TEXT(DATE(YEAR($G194),MONTH($G194),30),"ddd"),$H$33:L$67,L$70,0)),IF(DAY(EOMONTH($G194,0))&lt;31,0,VLOOKUP(5&amp;TEXT(DATE(YEAR($G194),MONTH($G194),31),"ddd"),$H$33:L$67,L$70,0)))*SUMPRODUCT(($H$72:$H$95=$D194)*($G$72:$G$95=$C194)*(L$72:L$95))),"")</f>
        <v>28.444973067352514</v>
      </c>
      <c r="M194" s="139">
        <f>IFERROR(IF($I$69="DOW",IF($E194=5,(((SUMPRODUCT(($H$72:$H$95=$D194)*($G$72:$G$95=$C194)*(M$72:M$95))*(SUMPRODUCT(($H$15:$H$21=$H194)*(M$15:M$21)))))),(((SUMPRODUCT(($H$72:$H$95=$D194)*($G$72:$G$95=$C194)*(M$72:M$95)))-(SUMIFS(M$99:M$426,$C$99:$C$426,$C194,$D$99:$D$426,$D194,$E$99:$E$426,5)))*SUMPRODUCT(($H$9:$H$12=$E194)*(M$9:M$12)))*SUMPRODUCT(($H$24:$H$30=$H194)*(M$24:M$30))),VLOOKUP($E194&amp;$H194,$H$33:M$67,M$70,0)/SUM(M$33:M$60,IF(DAY(EOMONTH($G194,0))&lt;29,0,VLOOKUP(5&amp;TEXT(DATE(YEAR($G194),MONTH($G194),29),"ddd"),$H$33:M$67,M$70,0)),IF(DAY(EOMONTH($G194,0))&lt;30,0,VLOOKUP(5&amp;TEXT(DATE(YEAR($G194),MONTH($G194),30),"ddd"),$H$33:M$67,M$70,0)),IF(DAY(EOMONTH($G194,0))&lt;31,0,VLOOKUP(5&amp;TEXT(DATE(YEAR($G194),MONTH($G194),31),"ddd"),$H$33:M$67,M$70,0)))*SUMPRODUCT(($H$72:$H$95=$D194)*($G$72:$G$95=$C194)*(M$72:M$95))),"")</f>
        <v>0</v>
      </c>
      <c r="N194" s="139">
        <f>IFERROR(IF($I$69="DOW",IF($E194=5,(((SUMPRODUCT(($H$72:$H$95=$D194)*($G$72:$G$95=$C194)*(N$72:N$95))*(SUMPRODUCT(($H$15:$H$21=$H194)*(N$15:N$21)))))),(((SUMPRODUCT(($H$72:$H$95=$D194)*($G$72:$G$95=$C194)*(N$72:N$95)))-(SUMIFS(N$99:N$426,$C$99:$C$426,$C194,$D$99:$D$426,$D194,$E$99:$E$426,5)))*SUMPRODUCT(($H$9:$H$12=$E194)*(N$9:N$12)))*SUMPRODUCT(($H$24:$H$30=$H194)*(N$24:N$30))),VLOOKUP($E194&amp;$H194,$H$33:N$67,N$70,0)/SUM(N$33:N$60,IF(DAY(EOMONTH($G194,0))&lt;29,0,VLOOKUP(5&amp;TEXT(DATE(YEAR($G194),MONTH($G194),29),"ddd"),$H$33:N$67,N$70,0)),IF(DAY(EOMONTH($G194,0))&lt;30,0,VLOOKUP(5&amp;TEXT(DATE(YEAR($G194),MONTH($G194),30),"ddd"),$H$33:N$67,N$70,0)),IF(DAY(EOMONTH($G194,0))&lt;31,0,VLOOKUP(5&amp;TEXT(DATE(YEAR($G194),MONTH($G194),31),"ddd"),$H$33:N$67,N$70,0)))*SUMPRODUCT(($H$72:$H$95=$D194)*($G$72:$G$95=$C194)*(N$72:N$95))),"")</f>
        <v>0</v>
      </c>
      <c r="O194" s="139">
        <f>IFERROR(IF($I$69="DOW",IF($E194=5,(((SUMPRODUCT(($H$72:$H$95=$D194)*($G$72:$G$95=$C194)*(O$72:O$95))*(SUMPRODUCT(($H$15:$H$21=$H194)*(O$15:O$21)))))),(((SUMPRODUCT(($H$72:$H$95=$D194)*($G$72:$G$95=$C194)*(O$72:O$95)))-(SUMIFS(O$99:O$426,$C$99:$C$426,$C194,$D$99:$D$426,$D194,$E$99:$E$426,5)))*SUMPRODUCT(($H$9:$H$12=$E194)*(O$9:O$12)))*SUMPRODUCT(($H$24:$H$30=$H194)*(O$24:O$30))),VLOOKUP($E194&amp;$H194,$H$33:O$67,O$70,0)/SUM(O$33:O$60,IF(DAY(EOMONTH($G194,0))&lt;29,0,VLOOKUP(5&amp;TEXT(DATE(YEAR($G194),MONTH($G194),29),"ddd"),$H$33:O$67,O$70,0)),IF(DAY(EOMONTH($G194,0))&lt;30,0,VLOOKUP(5&amp;TEXT(DATE(YEAR($G194),MONTH($G194),30),"ddd"),$H$33:O$67,O$70,0)),IF(DAY(EOMONTH($G194,0))&lt;31,0,VLOOKUP(5&amp;TEXT(DATE(YEAR($G194),MONTH($G194),31),"ddd"),$H$33:O$67,O$70,0)))*SUMPRODUCT(($H$72:$H$95=$D194)*($G$72:$G$95=$C194)*(O$72:O$95))),"")</f>
        <v>0</v>
      </c>
      <c r="P194" s="139">
        <f>IFERROR(IF($I$69="DOW",IF($E194=5,(((SUMPRODUCT(($H$72:$H$95=$D194)*($G$72:$G$95=$C194)*(P$72:P$95))*(SUMPRODUCT(($H$15:$H$21=$H194)*(P$15:P$21)))))),(((SUMPRODUCT(($H$72:$H$95=$D194)*($G$72:$G$95=$C194)*(P$72:P$95)))-(SUMIFS(P$99:P$426,$C$99:$C$426,$C194,$D$99:$D$426,$D194,$E$99:$E$426,5)))*SUMPRODUCT(($H$9:$H$12=$E194)*(P$9:P$12)))*SUMPRODUCT(($H$24:$H$30=$H194)*(P$24:P$30))),VLOOKUP($E194&amp;$H194,$H$33:P$67,P$70,0)/SUM(P$33:P$60,IF(DAY(EOMONTH($G194,0))&lt;29,0,VLOOKUP(5&amp;TEXT(DATE(YEAR($G194),MONTH($G194),29),"ddd"),$H$33:P$67,P$70,0)),IF(DAY(EOMONTH($G194,0))&lt;30,0,VLOOKUP(5&amp;TEXT(DATE(YEAR($G194),MONTH($G194),30),"ddd"),$H$33:P$67,P$70,0)),IF(DAY(EOMONTH($G194,0))&lt;31,0,VLOOKUP(5&amp;TEXT(DATE(YEAR($G194),MONTH($G194),31),"ddd"),$H$33:P$67,P$70,0)))*SUMPRODUCT(($H$72:$H$95=$D194)*($G$72:$G$95=$C194)*(P$72:P$95))),"")</f>
        <v>3740.3658265724953</v>
      </c>
      <c r="Q194" s="139">
        <f>IFERROR(IF($I$69="DOW",IF($E194=5,(((SUMPRODUCT(($H$72:$H$95=$D194)*($G$72:$G$95=$C194)*(Q$72:Q$95))*(SUMPRODUCT(($H$15:$H$21=$H194)*(Q$15:Q$21)))))),(((SUMPRODUCT(($H$72:$H$95=$D194)*($G$72:$G$95=$C194)*(Q$72:Q$95)))-(SUMIFS(Q$99:Q$426,$C$99:$C$426,$C194,$D$99:$D$426,$D194,$E$99:$E$426,5)))*SUMPRODUCT(($H$9:$H$12=$E194)*(Q$9:Q$12)))*SUMPRODUCT(($H$24:$H$30=$H194)*(Q$24:Q$30))),VLOOKUP($E194&amp;$H194,$H$33:Q$67,Q$70,0)/SUM(Q$33:Q$60,IF(DAY(EOMONTH($G194,0))&lt;29,0,VLOOKUP(5&amp;TEXT(DATE(YEAR($G194),MONTH($G194),29),"ddd"),$H$33:Q$67,Q$70,0)),IF(DAY(EOMONTH($G194,0))&lt;30,0,VLOOKUP(5&amp;TEXT(DATE(YEAR($G194),MONTH($G194),30),"ddd"),$H$33:Q$67,Q$70,0)),IF(DAY(EOMONTH($G194,0))&lt;31,0,VLOOKUP(5&amp;TEXT(DATE(YEAR($G194),MONTH($G194),31),"ddd"),$H$33:Q$67,Q$70,0)))*SUMPRODUCT(($H$72:$H$95=$D194)*($G$72:$G$95=$C194)*(Q$72:Q$95))),"")</f>
        <v>2750.8153848283864</v>
      </c>
      <c r="R194" s="139">
        <f>IFERROR(IF($I$69="DOW",IF($E194=5,(((SUMPRODUCT(($H$72:$H$95=$D194)*($G$72:$G$95=$C194)*(R$72:R$95))*(SUMPRODUCT(($H$15:$H$21=$H194)*(R$15:R$21)))))),(((SUMPRODUCT(($H$72:$H$95=$D194)*($G$72:$G$95=$C194)*(R$72:R$95)))-(SUMIFS(R$99:R$426,$C$99:$C$426,$C194,$D$99:$D$426,$D194,$E$99:$E$426,5)))*SUMPRODUCT(($H$9:$H$12=$E194)*(R$9:R$12)))*SUMPRODUCT(($H$24:$H$30=$H194)*(R$24:R$30))),VLOOKUP($E194&amp;$H194,$H$33:R$67,R$70,0)/SUM(R$33:R$60,IF(DAY(EOMONTH($G194,0))&lt;29,0,VLOOKUP(5&amp;TEXT(DATE(YEAR($G194),MONTH($G194),29),"ddd"),$H$33:R$67,R$70,0)),IF(DAY(EOMONTH($G194,0))&lt;30,0,VLOOKUP(5&amp;TEXT(DATE(YEAR($G194),MONTH($G194),30),"ddd"),$H$33:R$67,R$70,0)),IF(DAY(EOMONTH($G194,0))&lt;31,0,VLOOKUP(5&amp;TEXT(DATE(YEAR($G194),MONTH($G194),31),"ddd"),$H$33:R$67,R$70,0)))*SUMPRODUCT(($H$72:$H$95=$D194)*($G$72:$G$95=$C194)*(R$72:R$95))),"")</f>
        <v>0</v>
      </c>
      <c r="S194" s="139">
        <f>IFERROR(IF($I$69="DOW",IF($E194=5,(((SUMPRODUCT(($H$72:$H$95=$D194)*($G$72:$G$95=$C194)*(S$72:S$95))*(SUMPRODUCT(($H$15:$H$21=$H194)*(S$15:S$21)))))),(((SUMPRODUCT(($H$72:$H$95=$D194)*($G$72:$G$95=$C194)*(S$72:S$95)))-(SUMIFS(S$99:S$426,$C$99:$C$426,$C194,$D$99:$D$426,$D194,$E$99:$E$426,5)))*SUMPRODUCT(($H$9:$H$12=$E194)*(S$9:S$12)))*SUMPRODUCT(($H$24:$H$30=$H194)*(S$24:S$30))),VLOOKUP($E194&amp;$H194,$H$33:S$67,S$70,0)/SUM(S$33:S$60,IF(DAY(EOMONTH($G194,0))&lt;29,0,VLOOKUP(5&amp;TEXT(DATE(YEAR($G194),MONTH($G194),29),"ddd"),$H$33:S$67,S$70,0)),IF(DAY(EOMONTH($G194,0))&lt;30,0,VLOOKUP(5&amp;TEXT(DATE(YEAR($G194),MONTH($G194),30),"ddd"),$H$33:S$67,S$70,0)),IF(DAY(EOMONTH($G194,0))&lt;31,0,VLOOKUP(5&amp;TEXT(DATE(YEAR($G194),MONTH($G194),31),"ddd"),$H$33:S$67,S$70,0)))*SUMPRODUCT(($H$72:$H$95=$D194)*($G$72:$G$95=$C194)*(S$72:S$95))),"")</f>
        <v>70.906749027339742</v>
      </c>
      <c r="T194" s="139">
        <f>IFERROR(IF($I$69="DOW",IF($E194=5,(((SUMPRODUCT(($H$72:$H$95=$D194)*($G$72:$G$95=$C194)*(T$72:T$95))*(SUMPRODUCT(($H$15:$H$21=$H194)*(T$15:T$21)))))),(((SUMPRODUCT(($H$72:$H$95=$D194)*($G$72:$G$95=$C194)*(T$72:T$95)))-(SUMIFS(T$99:T$426,$C$99:$C$426,$C194,$D$99:$D$426,$D194,$E$99:$E$426,5)))*SUMPRODUCT(($H$9:$H$12=$E194)*(T$9:T$12)))*SUMPRODUCT(($H$24:$H$30=$H194)*(T$24:T$30))),VLOOKUP($E194&amp;$H194,$H$33:T$67,T$70,0)/SUM(T$33:T$60,IF(DAY(EOMONTH($G194,0))&lt;29,0,VLOOKUP(5&amp;TEXT(DATE(YEAR($G194),MONTH($G194),29),"ddd"),$H$33:T$67,T$70,0)),IF(DAY(EOMONTH($G194,0))&lt;30,0,VLOOKUP(5&amp;TEXT(DATE(YEAR($G194),MONTH($G194),30),"ddd"),$H$33:T$67,T$70,0)),IF(DAY(EOMONTH($G194,0))&lt;31,0,VLOOKUP(5&amp;TEXT(DATE(YEAR($G194),MONTH($G194),31),"ddd"),$H$33:T$67,T$70,0)))*SUMPRODUCT(($H$72:$H$95=$D194)*($G$72:$G$95=$C194)*(T$72:T$95))),"")</f>
        <v>0</v>
      </c>
      <c r="U194" s="139">
        <f>IFERROR(IF($I$69="DOW",IF($E194=5,(((SUMPRODUCT(($H$72:$H$95=$D194)*($G$72:$G$95=$C194)*(U$72:U$95))*(SUMPRODUCT(($H$15:$H$21=$H194)*(U$15:U$21)))))),(((SUMPRODUCT(($H$72:$H$95=$D194)*($G$72:$G$95=$C194)*(U$72:U$95)))-(SUMIFS(U$99:U$426,$C$99:$C$426,$C194,$D$99:$D$426,$D194,$E$99:$E$426,5)))*SUMPRODUCT(($H$9:$H$12=$E194)*(U$9:U$12)))*SUMPRODUCT(($H$24:$H$30=$H194)*(U$24:U$30))),VLOOKUP($E194&amp;$H194,$H$33:U$67,U$70,0)/SUM(U$33:U$60,IF(DAY(EOMONTH($G194,0))&lt;29,0,VLOOKUP(5&amp;TEXT(DATE(YEAR($G194),MONTH($G194),29),"ddd"),$H$33:U$67,U$70,0)),IF(DAY(EOMONTH($G194,0))&lt;30,0,VLOOKUP(5&amp;TEXT(DATE(YEAR($G194),MONTH($G194),30),"ddd"),$H$33:U$67,U$70,0)),IF(DAY(EOMONTH($G194,0))&lt;31,0,VLOOKUP(5&amp;TEXT(DATE(YEAR($G194),MONTH($G194),31),"ddd"),$H$33:U$67,U$70,0)))*SUMPRODUCT(($H$72:$H$95=$D194)*($G$72:$G$95=$C194)*(U$72:U$95))),"")</f>
        <v>27.656311438456644</v>
      </c>
      <c r="V194" s="139">
        <f>IFERROR(IF($I$69="DOW",IF($E194=5,(((SUMPRODUCT(($H$72:$H$95=$D194)*($G$72:$G$95=$C194)*(V$72:V$95))*(SUMPRODUCT(($H$15:$H$21=$H194)*(V$15:V$21)))))),(((SUMPRODUCT(($H$72:$H$95=$D194)*($G$72:$G$95=$C194)*(V$72:V$95)))-(SUMIFS(V$99:V$426,$C$99:$C$426,$C194,$D$99:$D$426,$D194,$E$99:$E$426,5)))*SUMPRODUCT(($H$9:$H$12=$E194)*(V$9:V$12)))*SUMPRODUCT(($H$24:$H$30=$H194)*(V$24:V$30))),VLOOKUP($E194&amp;$H194,$H$33:V$67,V$70,0)/SUM(V$33:V$60,IF(DAY(EOMONTH($G194,0))&lt;29,0,VLOOKUP(5&amp;TEXT(DATE(YEAR($G194),MONTH($G194),29),"ddd"),$H$33:V$67,V$70,0)),IF(DAY(EOMONTH($G194,0))&lt;30,0,VLOOKUP(5&amp;TEXT(DATE(YEAR($G194),MONTH($G194),30),"ddd"),$H$33:V$67,V$70,0)),IF(DAY(EOMONTH($G194,0))&lt;31,0,VLOOKUP(5&amp;TEXT(DATE(YEAR($G194),MONTH($G194),31),"ddd"),$H$33:V$67,V$70,0)))*SUMPRODUCT(($H$72:$H$95=$D194)*($G$72:$G$95=$C194)*(V$72:V$95))),"")</f>
        <v>89.110670187633033</v>
      </c>
      <c r="W194" s="139">
        <f>IFERROR(IF($I$69="DOW",IF($E194=5,(((SUMPRODUCT(($H$72:$H$95=$D194)*($G$72:$G$95=$C194)*(W$72:W$95))*(SUMPRODUCT(($H$15:$H$21=$H194)*(W$15:W$21)))))),(((SUMPRODUCT(($H$72:$H$95=$D194)*($G$72:$G$95=$C194)*(W$72:W$95)))-(SUMIFS(W$99:W$426,$C$99:$C$426,$C194,$D$99:$D$426,$D194,$E$99:$E$426,5)))*SUMPRODUCT(($H$9:$H$12=$E194)*(W$9:W$12)))*SUMPRODUCT(($H$24:$H$30=$H194)*(W$24:W$30))),VLOOKUP($E194&amp;$H194,$H$33:W$67,W$70,0)/SUM(W$33:W$60,IF(DAY(EOMONTH($G194,0))&lt;29,0,VLOOKUP(5&amp;TEXT(DATE(YEAR($G194),MONTH($G194),29),"ddd"),$H$33:W$67,W$70,0)),IF(DAY(EOMONTH($G194,0))&lt;30,0,VLOOKUP(5&amp;TEXT(DATE(YEAR($G194),MONTH($G194),30),"ddd"),$H$33:W$67,W$70,0)),IF(DAY(EOMONTH($G194,0))&lt;31,0,VLOOKUP(5&amp;TEXT(DATE(YEAR($G194),MONTH($G194),31),"ddd"),$H$33:W$67,W$70,0)))*SUMPRODUCT(($H$72:$H$95=$D194)*($G$72:$G$95=$C194)*(W$72:W$95))),"")</f>
        <v>650.08955575583059</v>
      </c>
      <c r="X194" s="139">
        <f>IFERROR(IF($I$69="DOW",IF($E194=5,(((SUMPRODUCT(($H$72:$H$95=$D194)*($G$72:$G$95=$C194)*(X$72:X$95))*(SUMPRODUCT(($H$15:$H$21=$H194)*(X$15:X$21)))))),(((SUMPRODUCT(($H$72:$H$95=$D194)*($G$72:$G$95=$C194)*(X$72:X$95)))-(SUMIFS(X$99:X$426,$C$99:$C$426,$C194,$D$99:$D$426,$D194,$E$99:$E$426,5)))*SUMPRODUCT(($H$9:$H$12=$E194)*(X$9:X$12)))*SUMPRODUCT(($H$24:$H$30=$H194)*(X$24:X$30))),VLOOKUP($E194&amp;$H194,$H$33:X$67,X$70,0)/SUM(X$33:X$60,IF(DAY(EOMONTH($G194,0))&lt;29,0,VLOOKUP(5&amp;TEXT(DATE(YEAR($G194),MONTH($G194),29),"ddd"),$H$33:X$67,X$70,0)),IF(DAY(EOMONTH($G194,0))&lt;30,0,VLOOKUP(5&amp;TEXT(DATE(YEAR($G194),MONTH($G194),30),"ddd"),$H$33:X$67,X$70,0)),IF(DAY(EOMONTH($G194,0))&lt;31,0,VLOOKUP(5&amp;TEXT(DATE(YEAR($G194),MONTH($G194),31),"ddd"),$H$33:X$67,X$70,0)))*SUMPRODUCT(($H$72:$H$95=$D194)*($G$72:$G$95=$C194)*(X$72:X$95))),"")</f>
        <v>120.82617298437192</v>
      </c>
      <c r="Y194" s="139" t="str">
        <f>IFERROR(IF($I$69="DOW",IF($E194=5,(((SUMPRODUCT(($H$72:$H$95=$D194)*($G$72:$G$95=$C194)*(Y$72:Y$95))*(SUMPRODUCT(($H$15:$H$21=$H194)*(Y$15:Y$21)))))),(((SUMPRODUCT(($H$72:$H$95=$D194)*($G$72:$G$95=$C194)*(Y$72:Y$95)))-(SUMIFS(Y$99:Y$426,$C$99:$C$426,$C194,$D$99:$D$426,$D194,$E$99:$E$426,5)))*SUMPRODUCT(($H$9:$H$12=$E194)*(Y$9:Y$12)))*SUMPRODUCT(($H$24:$H$30=$H194)*(Y$24:Y$30))),VLOOKUP($E194&amp;$H194,$H$33:Y$67,Y$70,0)/SUM(Y$33:Y$60,IF(DAY(EOMONTH($G194,0))&lt;29,0,VLOOKUP(5&amp;TEXT(DATE(YEAR($G194),MONTH($G194),29),"ddd"),$H$33:Y$67,Y$70,0)),IF(DAY(EOMONTH($G194,0))&lt;30,0,VLOOKUP(5&amp;TEXT(DATE(YEAR($G194),MONTH($G194),30),"ddd"),$H$33:Y$67,Y$70,0)),IF(DAY(EOMONTH($G194,0))&lt;31,0,VLOOKUP(5&amp;TEXT(DATE(YEAR($G194),MONTH($G194),31),"ddd"),$H$33:Y$67,Y$70,0)))*SUMPRODUCT(($H$72:$H$95=$D194)*($G$72:$G$95=$C194)*(Y$72:Y$95))),"")</f>
        <v/>
      </c>
      <c r="Z194" s="139" t="str">
        <f>IFERROR(IF($I$69="DOW",IF($E194=5,(((SUMPRODUCT(($H$72:$H$95=$D194)*($G$72:$G$95=$C194)*(Z$72:Z$95))*(SUMPRODUCT(($H$15:$H$21=$H194)*(Z$15:Z$21)))))),(((SUMPRODUCT(($H$72:$H$95=$D194)*($G$72:$G$95=$C194)*(Z$72:Z$95)))-(SUMIFS(Z$99:Z$426,$C$99:$C$426,$C194,$D$99:$D$426,$D194,$E$99:$E$426,5)))*SUMPRODUCT(($H$9:$H$12=$E194)*(Z$9:Z$12)))*SUMPRODUCT(($H$24:$H$30=$H194)*(Z$24:Z$30))),VLOOKUP($E194&amp;$H194,$H$33:Z$67,Z$70,0)/SUM(Z$33:Z$60,IF(DAY(EOMONTH($G194,0))&lt;29,0,VLOOKUP(5&amp;TEXT(DATE(YEAR($G194),MONTH($G194),29),"ddd"),$H$33:Z$67,Z$70,0)),IF(DAY(EOMONTH($G194,0))&lt;30,0,VLOOKUP(5&amp;TEXT(DATE(YEAR($G194),MONTH($G194),30),"ddd"),$H$33:Z$67,Z$70,0)),IF(DAY(EOMONTH($G194,0))&lt;31,0,VLOOKUP(5&amp;TEXT(DATE(YEAR($G194),MONTH($G194),31),"ddd"),$H$33:Z$67,Z$70,0)))*SUMPRODUCT(($H$72:$H$95=$D194)*($G$72:$G$95=$C194)*(Z$72:Z$95))),"")</f>
        <v/>
      </c>
      <c r="AA194" s="139" t="str">
        <f>IFERROR(IF($I$69="DOW",IF($E194=5,(((SUMPRODUCT(($H$72:$H$95=$D194)*($G$72:$G$95=$C194)*(AA$72:AA$95))*(SUMPRODUCT(($H$15:$H$21=$H194)*(AA$15:AA$21)))))),(((SUMPRODUCT(($H$72:$H$95=$D194)*($G$72:$G$95=$C194)*(AA$72:AA$95)))-(SUMIFS(AA$99:AA$426,$C$99:$C$426,$C194,$D$99:$D$426,$D194,$E$99:$E$426,5)))*SUMPRODUCT(($H$9:$H$12=$E194)*(AA$9:AA$12)))*SUMPRODUCT(($H$24:$H$30=$H194)*(AA$24:AA$30))),VLOOKUP($E194&amp;$H194,$H$33:AA$67,AA$70,0)/SUM(AA$33:AA$60,IF(DAY(EOMONTH($G194,0))&lt;29,0,VLOOKUP(5&amp;TEXT(DATE(YEAR($G194),MONTH($G194),29),"ddd"),$H$33:AA$67,AA$70,0)),IF(DAY(EOMONTH($G194,0))&lt;30,0,VLOOKUP(5&amp;TEXT(DATE(YEAR($G194),MONTH($G194),30),"ddd"),$H$33:AA$67,AA$70,0)),IF(DAY(EOMONTH($G194,0))&lt;31,0,VLOOKUP(5&amp;TEXT(DATE(YEAR($G194),MONTH($G194),31),"ddd"),$H$33:AA$67,AA$70,0)))*SUMPRODUCT(($H$72:$H$95=$D194)*($G$72:$G$95=$C194)*(AA$72:AA$95))),"")</f>
        <v/>
      </c>
      <c r="AB194" s="139" t="str">
        <f>IFERROR(IF($I$69="DOW",IF($E194=5,(((SUMPRODUCT(($H$72:$H$95=$D194)*($G$72:$G$95=$C194)*(AB$72:AB$95))*(SUMPRODUCT(($H$15:$H$21=$H194)*(AB$15:AB$21)))))),(((SUMPRODUCT(($H$72:$H$95=$D194)*($G$72:$G$95=$C194)*(AB$72:AB$95)))-(SUMIFS(AB$99:AB$426,$C$99:$C$426,$C194,$D$99:$D$426,$D194,$E$99:$E$426,5)))*SUMPRODUCT(($H$9:$H$12=$E194)*(AB$9:AB$12)))*SUMPRODUCT(($H$24:$H$30=$H194)*(AB$24:AB$30))),VLOOKUP($E194&amp;$H194,$H$33:AB$67,AB$70,0)/SUM(AB$33:AB$60,IF(DAY(EOMONTH($G194,0))&lt;29,0,VLOOKUP(5&amp;TEXT(DATE(YEAR($G194),MONTH($G194),29),"ddd"),$H$33:AB$67,AB$70,0)),IF(DAY(EOMONTH($G194,0))&lt;30,0,VLOOKUP(5&amp;TEXT(DATE(YEAR($G194),MONTH($G194),30),"ddd"),$H$33:AB$67,AB$70,0)),IF(DAY(EOMONTH($G194,0))&lt;31,0,VLOOKUP(5&amp;TEXT(DATE(YEAR($G194),MONTH($G194),31),"ddd"),$H$33:AB$67,AB$70,0)))*SUMPRODUCT(($H$72:$H$95=$D194)*($G$72:$G$95=$C194)*(AB$72:AB$95))),"")</f>
        <v/>
      </c>
      <c r="AC194" s="236"/>
      <c r="AE194" s="205"/>
      <c r="AF194" s="139"/>
      <c r="AG194" s="139"/>
      <c r="AH194" s="139"/>
      <c r="AI194" s="139"/>
      <c r="AJ194" s="139"/>
      <c r="AK194" s="139"/>
      <c r="AL194" s="139"/>
      <c r="AM194" s="139"/>
      <c r="AN194" s="139"/>
      <c r="AO194" s="139"/>
      <c r="AP194" s="139"/>
      <c r="AQ194" s="139"/>
      <c r="AR194" s="139"/>
      <c r="AS194" s="139"/>
      <c r="AT194" s="139"/>
      <c r="AU194" s="139"/>
      <c r="AV194" s="139"/>
      <c r="AW194" s="139"/>
      <c r="AX194" s="139"/>
      <c r="AY194" s="236"/>
      <c r="BA194" s="209">
        <f t="shared" si="108"/>
        <v>225.30259528109974</v>
      </c>
      <c r="BB194" s="180">
        <f t="shared" si="109"/>
        <v>218.1853768769117</v>
      </c>
      <c r="BC194" s="180">
        <f t="shared" si="110"/>
        <v>116.65803236024857</v>
      </c>
      <c r="BD194" s="180">
        <f t="shared" si="111"/>
        <v>28.444973067352514</v>
      </c>
      <c r="BE194" s="180">
        <f t="shared" si="112"/>
        <v>0</v>
      </c>
      <c r="BF194" s="180">
        <f t="shared" si="113"/>
        <v>0</v>
      </c>
      <c r="BG194" s="180">
        <f t="shared" si="114"/>
        <v>0</v>
      </c>
      <c r="BH194" s="180">
        <f t="shared" si="115"/>
        <v>3740.3658265724953</v>
      </c>
      <c r="BI194" s="180">
        <f t="shared" si="116"/>
        <v>2750.8153848283864</v>
      </c>
      <c r="BJ194" s="180">
        <f t="shared" si="117"/>
        <v>0</v>
      </c>
      <c r="BK194" s="180">
        <f t="shared" si="118"/>
        <v>70.906749027339742</v>
      </c>
      <c r="BL194" s="180">
        <f t="shared" si="119"/>
        <v>0</v>
      </c>
      <c r="BM194" s="180">
        <f t="shared" si="120"/>
        <v>27.656311438456644</v>
      </c>
      <c r="BN194" s="180">
        <f t="shared" si="121"/>
        <v>89.110670187633033</v>
      </c>
      <c r="BO194" s="180">
        <f t="shared" si="122"/>
        <v>650.08955575583059</v>
      </c>
      <c r="BP194" s="180">
        <f t="shared" si="123"/>
        <v>120.82617298437192</v>
      </c>
      <c r="BQ194" s="180">
        <f t="shared" si="124"/>
        <v>0</v>
      </c>
      <c r="BR194" s="180">
        <f t="shared" si="125"/>
        <v>0</v>
      </c>
      <c r="BS194" s="180">
        <f t="shared" si="126"/>
        <v>0</v>
      </c>
      <c r="BT194" s="180">
        <f t="shared" si="127"/>
        <v>0</v>
      </c>
      <c r="BV194" s="214">
        <f t="shared" si="150"/>
        <v>42739</v>
      </c>
      <c r="BW194" s="175" t="str">
        <f t="shared" si="151"/>
        <v>Jan</v>
      </c>
      <c r="BX194" s="175">
        <f t="shared" si="152"/>
        <v>2017</v>
      </c>
      <c r="BY194" s="176">
        <f t="shared" si="128"/>
        <v>225.30259528109974</v>
      </c>
      <c r="BZ194" s="176">
        <f t="shared" si="129"/>
        <v>218.1853768769117</v>
      </c>
      <c r="CA194" s="176">
        <f t="shared" si="130"/>
        <v>116.65803236024857</v>
      </c>
      <c r="CB194" s="176">
        <f t="shared" si="131"/>
        <v>28.44497306735251</v>
      </c>
      <c r="CC194" s="176">
        <f t="shared" si="132"/>
        <v>0</v>
      </c>
      <c r="CD194" s="176">
        <f t="shared" si="133"/>
        <v>0</v>
      </c>
      <c r="CE194" s="176">
        <f t="shared" si="134"/>
        <v>0</v>
      </c>
      <c r="CF194" s="176">
        <f t="shared" si="135"/>
        <v>3740.3658265724957</v>
      </c>
      <c r="CG194" s="176">
        <f t="shared" si="136"/>
        <v>2750.8153848283855</v>
      </c>
      <c r="CH194" s="176">
        <f t="shared" si="137"/>
        <v>0</v>
      </c>
      <c r="CI194" s="176">
        <f t="shared" si="138"/>
        <v>70.906749027339742</v>
      </c>
      <c r="CJ194" s="176">
        <f t="shared" si="139"/>
        <v>0</v>
      </c>
      <c r="CK194" s="176">
        <f t="shared" si="140"/>
        <v>27.656311438456655</v>
      </c>
      <c r="CL194" s="176">
        <f t="shared" si="141"/>
        <v>89.110670187633048</v>
      </c>
      <c r="CM194" s="176">
        <f t="shared" si="142"/>
        <v>650.0895557558307</v>
      </c>
      <c r="CN194" s="176">
        <f t="shared" si="143"/>
        <v>120.82617298437189</v>
      </c>
      <c r="CO194" s="176">
        <f t="shared" si="144"/>
        <v>0</v>
      </c>
      <c r="CP194" s="176">
        <f t="shared" si="145"/>
        <v>0</v>
      </c>
      <c r="CQ194" s="176">
        <f t="shared" si="146"/>
        <v>0</v>
      </c>
      <c r="CR194" s="215">
        <f t="shared" si="147"/>
        <v>0</v>
      </c>
    </row>
    <row r="195" spans="2:96" outlineLevel="1" x14ac:dyDescent="0.25">
      <c r="B195" s="197">
        <f t="shared" si="148"/>
        <v>42740</v>
      </c>
      <c r="C195" s="108">
        <f t="shared" si="104"/>
        <v>2017</v>
      </c>
      <c r="D195" s="109" t="str">
        <f t="shared" si="105"/>
        <v>Jan</v>
      </c>
      <c r="E195" s="109">
        <f t="shared" si="106"/>
        <v>1</v>
      </c>
      <c r="F195" s="109">
        <f t="shared" si="149"/>
        <v>1</v>
      </c>
      <c r="G195" s="110">
        <f t="shared" si="153"/>
        <v>42740</v>
      </c>
      <c r="H195" s="109" t="str">
        <f t="shared" si="107"/>
        <v>Thu</v>
      </c>
      <c r="I195" s="139">
        <f>IFERROR(IF($I$69="DOW",IF($E195=5,(((SUMPRODUCT(($H$72:$H$95=$D195)*($G$72:$G$95=$C195)*(I$72:I$95))*(SUMPRODUCT(($H$15:$H$21=$H195)*(I$15:I$21)))))),(((SUMPRODUCT(($H$72:$H$95=$D195)*($G$72:$G$95=$C195)*(I$72:I$95)))-(SUMIFS(I$99:I$426,$C$99:$C$426,$C195,$D$99:$D$426,$D195,$E$99:$E$426,5)))*SUMPRODUCT(($H$9:$H$12=$E195)*(I$9:I$12)))*SUMPRODUCT(($H$24:$H$30=$H195)*(I$24:I$30))),VLOOKUP($E195&amp;$H195,$H$33:I$67,I$70,0)/SUM(I$33:I$60,IF(DAY(EOMONTH($G195,0))&lt;29,0,VLOOKUP(5&amp;TEXT(DATE(YEAR($G195),MONTH($G195),29),"ddd"),$H$33:I$67,I$70,0)),IF(DAY(EOMONTH($G195,0))&lt;30,0,VLOOKUP(5&amp;TEXT(DATE(YEAR($G195),MONTH($G195),30),"ddd"),$H$33:I$67,I$70,0)),IF(DAY(EOMONTH($G195,0))&lt;31,0,VLOOKUP(5&amp;TEXT(DATE(YEAR($G195),MONTH($G195),31),"ddd"),$H$33:I$67,I$70,0)))*SUMPRODUCT(($H$72:$H$95=$D195)*($G$72:$G$95=$C195)*(I$72:I$95))),"")</f>
        <v>208.57583004522476</v>
      </c>
      <c r="J195" s="139">
        <f>IFERROR(IF($I$69="DOW",IF($E195=5,(((SUMPRODUCT(($H$72:$H$95=$D195)*($G$72:$G$95=$C195)*(J$72:J$95))*(SUMPRODUCT(($H$15:$H$21=$H195)*(J$15:J$21)))))),(((SUMPRODUCT(($H$72:$H$95=$D195)*($G$72:$G$95=$C195)*(J$72:J$95)))-(SUMIFS(J$99:J$426,$C$99:$C$426,$C195,$D$99:$D$426,$D195,$E$99:$E$426,5)))*SUMPRODUCT(($H$9:$H$12=$E195)*(J$9:J$12)))*SUMPRODUCT(($H$24:$H$30=$H195)*(J$24:J$30))),VLOOKUP($E195&amp;$H195,$H$33:J$67,J$70,0)/SUM(J$33:J$60,IF(DAY(EOMONTH($G195,0))&lt;29,0,VLOOKUP(5&amp;TEXT(DATE(YEAR($G195),MONTH($G195),29),"ddd"),$H$33:J$67,J$70,0)),IF(DAY(EOMONTH($G195,0))&lt;30,0,VLOOKUP(5&amp;TEXT(DATE(YEAR($G195),MONTH($G195),30),"ddd"),$H$33:J$67,J$70,0)),IF(DAY(EOMONTH($G195,0))&lt;31,0,VLOOKUP(5&amp;TEXT(DATE(YEAR($G195),MONTH($G195),31),"ddd"),$H$33:J$67,J$70,0)))*SUMPRODUCT(($H$72:$H$95=$D195)*($G$72:$G$95=$C195)*(J$72:J$95))),"")</f>
        <v>273.08014938450651</v>
      </c>
      <c r="K195" s="139">
        <f>IFERROR(IF($I$69="DOW",IF($E195=5,(((SUMPRODUCT(($H$72:$H$95=$D195)*($G$72:$G$95=$C195)*(K$72:K$95))*(SUMPRODUCT(($H$15:$H$21=$H195)*(K$15:K$21)))))),(((SUMPRODUCT(($H$72:$H$95=$D195)*($G$72:$G$95=$C195)*(K$72:K$95)))-(SUMIFS(K$99:K$426,$C$99:$C$426,$C195,$D$99:$D$426,$D195,$E$99:$E$426,5)))*SUMPRODUCT(($H$9:$H$12=$E195)*(K$9:K$12)))*SUMPRODUCT(($H$24:$H$30=$H195)*(K$24:K$30))),VLOOKUP($E195&amp;$H195,$H$33:K$67,K$70,0)/SUM(K$33:K$60,IF(DAY(EOMONTH($G195,0))&lt;29,0,VLOOKUP(5&amp;TEXT(DATE(YEAR($G195),MONTH($G195),29),"ddd"),$H$33:K$67,K$70,0)),IF(DAY(EOMONTH($G195,0))&lt;30,0,VLOOKUP(5&amp;TEXT(DATE(YEAR($G195),MONTH($G195),30),"ddd"),$H$33:K$67,K$70,0)),IF(DAY(EOMONTH($G195,0))&lt;31,0,VLOOKUP(5&amp;TEXT(DATE(YEAR($G195),MONTH($G195),31),"ddd"),$H$33:K$67,K$70,0)))*SUMPRODUCT(($H$72:$H$95=$D195)*($G$72:$G$95=$C195)*(K$72:K$95))),"")</f>
        <v>122.24437942772502</v>
      </c>
      <c r="L195" s="139">
        <f>IFERROR(IF($I$69="DOW",IF($E195=5,(((SUMPRODUCT(($H$72:$H$95=$D195)*($G$72:$G$95=$C195)*(L$72:L$95))*(SUMPRODUCT(($H$15:$H$21=$H195)*(L$15:L$21)))))),(((SUMPRODUCT(($H$72:$H$95=$D195)*($G$72:$G$95=$C195)*(L$72:L$95)))-(SUMIFS(L$99:L$426,$C$99:$C$426,$C195,$D$99:$D$426,$D195,$E$99:$E$426,5)))*SUMPRODUCT(($H$9:$H$12=$E195)*(L$9:L$12)))*SUMPRODUCT(($H$24:$H$30=$H195)*(L$24:L$30))),VLOOKUP($E195&amp;$H195,$H$33:L$67,L$70,0)/SUM(L$33:L$60,IF(DAY(EOMONTH($G195,0))&lt;29,0,VLOOKUP(5&amp;TEXT(DATE(YEAR($G195),MONTH($G195),29),"ddd"),$H$33:L$67,L$70,0)),IF(DAY(EOMONTH($G195,0))&lt;30,0,VLOOKUP(5&amp;TEXT(DATE(YEAR($G195),MONTH($G195),30),"ddd"),$H$33:L$67,L$70,0)),IF(DAY(EOMONTH($G195,0))&lt;31,0,VLOOKUP(5&amp;TEXT(DATE(YEAR($G195),MONTH($G195),31),"ddd"),$H$33:L$67,L$70,0)))*SUMPRODUCT(($H$72:$H$95=$D195)*($G$72:$G$95=$C195)*(L$72:L$95))),"")</f>
        <v>25.856799688676485</v>
      </c>
      <c r="M195" s="139">
        <f>IFERROR(IF($I$69="DOW",IF($E195=5,(((SUMPRODUCT(($H$72:$H$95=$D195)*($G$72:$G$95=$C195)*(M$72:M$95))*(SUMPRODUCT(($H$15:$H$21=$H195)*(M$15:M$21)))))),(((SUMPRODUCT(($H$72:$H$95=$D195)*($G$72:$G$95=$C195)*(M$72:M$95)))-(SUMIFS(M$99:M$426,$C$99:$C$426,$C195,$D$99:$D$426,$D195,$E$99:$E$426,5)))*SUMPRODUCT(($H$9:$H$12=$E195)*(M$9:M$12)))*SUMPRODUCT(($H$24:$H$30=$H195)*(M$24:M$30))),VLOOKUP($E195&amp;$H195,$H$33:M$67,M$70,0)/SUM(M$33:M$60,IF(DAY(EOMONTH($G195,0))&lt;29,0,VLOOKUP(5&amp;TEXT(DATE(YEAR($G195),MONTH($G195),29),"ddd"),$H$33:M$67,M$70,0)),IF(DAY(EOMONTH($G195,0))&lt;30,0,VLOOKUP(5&amp;TEXT(DATE(YEAR($G195),MONTH($G195),30),"ddd"),$H$33:M$67,M$70,0)),IF(DAY(EOMONTH($G195,0))&lt;31,0,VLOOKUP(5&amp;TEXT(DATE(YEAR($G195),MONTH($G195),31),"ddd"),$H$33:M$67,M$70,0)))*SUMPRODUCT(($H$72:$H$95=$D195)*($G$72:$G$95=$C195)*(M$72:M$95))),"")</f>
        <v>0</v>
      </c>
      <c r="N195" s="139">
        <f>IFERROR(IF($I$69="DOW",IF($E195=5,(((SUMPRODUCT(($H$72:$H$95=$D195)*($G$72:$G$95=$C195)*(N$72:N$95))*(SUMPRODUCT(($H$15:$H$21=$H195)*(N$15:N$21)))))),(((SUMPRODUCT(($H$72:$H$95=$D195)*($G$72:$G$95=$C195)*(N$72:N$95)))-(SUMIFS(N$99:N$426,$C$99:$C$426,$C195,$D$99:$D$426,$D195,$E$99:$E$426,5)))*SUMPRODUCT(($H$9:$H$12=$E195)*(N$9:N$12)))*SUMPRODUCT(($H$24:$H$30=$H195)*(N$24:N$30))),VLOOKUP($E195&amp;$H195,$H$33:N$67,N$70,0)/SUM(N$33:N$60,IF(DAY(EOMONTH($G195,0))&lt;29,0,VLOOKUP(5&amp;TEXT(DATE(YEAR($G195),MONTH($G195),29),"ddd"),$H$33:N$67,N$70,0)),IF(DAY(EOMONTH($G195,0))&lt;30,0,VLOOKUP(5&amp;TEXT(DATE(YEAR($G195),MONTH($G195),30),"ddd"),$H$33:N$67,N$70,0)),IF(DAY(EOMONTH($G195,0))&lt;31,0,VLOOKUP(5&amp;TEXT(DATE(YEAR($G195),MONTH($G195),31),"ddd"),$H$33:N$67,N$70,0)))*SUMPRODUCT(($H$72:$H$95=$D195)*($G$72:$G$95=$C195)*(N$72:N$95))),"")</f>
        <v>0</v>
      </c>
      <c r="O195" s="139">
        <f>IFERROR(IF($I$69="DOW",IF($E195=5,(((SUMPRODUCT(($H$72:$H$95=$D195)*($G$72:$G$95=$C195)*(O$72:O$95))*(SUMPRODUCT(($H$15:$H$21=$H195)*(O$15:O$21)))))),(((SUMPRODUCT(($H$72:$H$95=$D195)*($G$72:$G$95=$C195)*(O$72:O$95)))-(SUMIFS(O$99:O$426,$C$99:$C$426,$C195,$D$99:$D$426,$D195,$E$99:$E$426,5)))*SUMPRODUCT(($H$9:$H$12=$E195)*(O$9:O$12)))*SUMPRODUCT(($H$24:$H$30=$H195)*(O$24:O$30))),VLOOKUP($E195&amp;$H195,$H$33:O$67,O$70,0)/SUM(O$33:O$60,IF(DAY(EOMONTH($G195,0))&lt;29,0,VLOOKUP(5&amp;TEXT(DATE(YEAR($G195),MONTH($G195),29),"ddd"),$H$33:O$67,O$70,0)),IF(DAY(EOMONTH($G195,0))&lt;30,0,VLOOKUP(5&amp;TEXT(DATE(YEAR($G195),MONTH($G195),30),"ddd"),$H$33:O$67,O$70,0)),IF(DAY(EOMONTH($G195,0))&lt;31,0,VLOOKUP(5&amp;TEXT(DATE(YEAR($G195),MONTH($G195),31),"ddd"),$H$33:O$67,O$70,0)))*SUMPRODUCT(($H$72:$H$95=$D195)*($G$72:$G$95=$C195)*(O$72:O$95))),"")</f>
        <v>0</v>
      </c>
      <c r="P195" s="139">
        <f>IFERROR(IF($I$69="DOW",IF($E195=5,(((SUMPRODUCT(($H$72:$H$95=$D195)*($G$72:$G$95=$C195)*(P$72:P$95))*(SUMPRODUCT(($H$15:$H$21=$H195)*(P$15:P$21)))))),(((SUMPRODUCT(($H$72:$H$95=$D195)*($G$72:$G$95=$C195)*(P$72:P$95)))-(SUMIFS(P$99:P$426,$C$99:$C$426,$C195,$D$99:$D$426,$D195,$E$99:$E$426,5)))*SUMPRODUCT(($H$9:$H$12=$E195)*(P$9:P$12)))*SUMPRODUCT(($H$24:$H$30=$H195)*(P$24:P$30))),VLOOKUP($E195&amp;$H195,$H$33:P$67,P$70,0)/SUM(P$33:P$60,IF(DAY(EOMONTH($G195,0))&lt;29,0,VLOOKUP(5&amp;TEXT(DATE(YEAR($G195),MONTH($G195),29),"ddd"),$H$33:P$67,P$70,0)),IF(DAY(EOMONTH($G195,0))&lt;30,0,VLOOKUP(5&amp;TEXT(DATE(YEAR($G195),MONTH($G195),30),"ddd"),$H$33:P$67,P$70,0)),IF(DAY(EOMONTH($G195,0))&lt;31,0,VLOOKUP(5&amp;TEXT(DATE(YEAR($G195),MONTH($G195),31),"ddd"),$H$33:P$67,P$70,0)))*SUMPRODUCT(($H$72:$H$95=$D195)*($G$72:$G$95=$C195)*(P$72:P$95))),"")</f>
        <v>3453.81880060191</v>
      </c>
      <c r="Q195" s="139">
        <f>IFERROR(IF($I$69="DOW",IF($E195=5,(((SUMPRODUCT(($H$72:$H$95=$D195)*($G$72:$G$95=$C195)*(Q$72:Q$95))*(SUMPRODUCT(($H$15:$H$21=$H195)*(Q$15:Q$21)))))),(((SUMPRODUCT(($H$72:$H$95=$D195)*($G$72:$G$95=$C195)*(Q$72:Q$95)))-(SUMIFS(Q$99:Q$426,$C$99:$C$426,$C195,$D$99:$D$426,$D195,$E$99:$E$426,5)))*SUMPRODUCT(($H$9:$H$12=$E195)*(Q$9:Q$12)))*SUMPRODUCT(($H$24:$H$30=$H195)*(Q$24:Q$30))),VLOOKUP($E195&amp;$H195,$H$33:Q$67,Q$70,0)/SUM(Q$33:Q$60,IF(DAY(EOMONTH($G195,0))&lt;29,0,VLOOKUP(5&amp;TEXT(DATE(YEAR($G195),MONTH($G195),29),"ddd"),$H$33:Q$67,Q$70,0)),IF(DAY(EOMONTH($G195,0))&lt;30,0,VLOOKUP(5&amp;TEXT(DATE(YEAR($G195),MONTH($G195),30),"ddd"),$H$33:Q$67,Q$70,0)),IF(DAY(EOMONTH($G195,0))&lt;31,0,VLOOKUP(5&amp;TEXT(DATE(YEAR($G195),MONTH($G195),31),"ddd"),$H$33:Q$67,Q$70,0)))*SUMPRODUCT(($H$72:$H$95=$D195)*($G$72:$G$95=$C195)*(Q$72:Q$95))),"")</f>
        <v>2719.8602527954499</v>
      </c>
      <c r="R195" s="139">
        <f>IFERROR(IF($I$69="DOW",IF($E195=5,(((SUMPRODUCT(($H$72:$H$95=$D195)*($G$72:$G$95=$C195)*(R$72:R$95))*(SUMPRODUCT(($H$15:$H$21=$H195)*(R$15:R$21)))))),(((SUMPRODUCT(($H$72:$H$95=$D195)*($G$72:$G$95=$C195)*(R$72:R$95)))-(SUMIFS(R$99:R$426,$C$99:$C$426,$C195,$D$99:$D$426,$D195,$E$99:$E$426,5)))*SUMPRODUCT(($H$9:$H$12=$E195)*(R$9:R$12)))*SUMPRODUCT(($H$24:$H$30=$H195)*(R$24:R$30))),VLOOKUP($E195&amp;$H195,$H$33:R$67,R$70,0)/SUM(R$33:R$60,IF(DAY(EOMONTH($G195,0))&lt;29,0,VLOOKUP(5&amp;TEXT(DATE(YEAR($G195),MONTH($G195),29),"ddd"),$H$33:R$67,R$70,0)),IF(DAY(EOMONTH($G195,0))&lt;30,0,VLOOKUP(5&amp;TEXT(DATE(YEAR($G195),MONTH($G195),30),"ddd"),$H$33:R$67,R$70,0)),IF(DAY(EOMONTH($G195,0))&lt;31,0,VLOOKUP(5&amp;TEXT(DATE(YEAR($G195),MONTH($G195),31),"ddd"),$H$33:R$67,R$70,0)))*SUMPRODUCT(($H$72:$H$95=$D195)*($G$72:$G$95=$C195)*(R$72:R$95))),"")</f>
        <v>0</v>
      </c>
      <c r="S195" s="139">
        <f>IFERROR(IF($I$69="DOW",IF($E195=5,(((SUMPRODUCT(($H$72:$H$95=$D195)*($G$72:$G$95=$C195)*(S$72:S$95))*(SUMPRODUCT(($H$15:$H$21=$H195)*(S$15:S$21)))))),(((SUMPRODUCT(($H$72:$H$95=$D195)*($G$72:$G$95=$C195)*(S$72:S$95)))-(SUMIFS(S$99:S$426,$C$99:$C$426,$C195,$D$99:$D$426,$D195,$E$99:$E$426,5)))*SUMPRODUCT(($H$9:$H$12=$E195)*(S$9:S$12)))*SUMPRODUCT(($H$24:$H$30=$H195)*(S$24:S$30))),VLOOKUP($E195&amp;$H195,$H$33:S$67,S$70,0)/SUM(S$33:S$60,IF(DAY(EOMONTH($G195,0))&lt;29,0,VLOOKUP(5&amp;TEXT(DATE(YEAR($G195),MONTH($G195),29),"ddd"),$H$33:S$67,S$70,0)),IF(DAY(EOMONTH($G195,0))&lt;30,0,VLOOKUP(5&amp;TEXT(DATE(YEAR($G195),MONTH($G195),30),"ddd"),$H$33:S$67,S$70,0)),IF(DAY(EOMONTH($G195,0))&lt;31,0,VLOOKUP(5&amp;TEXT(DATE(YEAR($G195),MONTH($G195),31),"ddd"),$H$33:S$67,S$70,0)))*SUMPRODUCT(($H$72:$H$95=$D195)*($G$72:$G$95=$C195)*(S$72:S$95))),"")</f>
        <v>67.856718690858813</v>
      </c>
      <c r="T195" s="139">
        <f>IFERROR(IF($I$69="DOW",IF($E195=5,(((SUMPRODUCT(($H$72:$H$95=$D195)*($G$72:$G$95=$C195)*(T$72:T$95))*(SUMPRODUCT(($H$15:$H$21=$H195)*(T$15:T$21)))))),(((SUMPRODUCT(($H$72:$H$95=$D195)*($G$72:$G$95=$C195)*(T$72:T$95)))-(SUMIFS(T$99:T$426,$C$99:$C$426,$C195,$D$99:$D$426,$D195,$E$99:$E$426,5)))*SUMPRODUCT(($H$9:$H$12=$E195)*(T$9:T$12)))*SUMPRODUCT(($H$24:$H$30=$H195)*(T$24:T$30))),VLOOKUP($E195&amp;$H195,$H$33:T$67,T$70,0)/SUM(T$33:T$60,IF(DAY(EOMONTH($G195,0))&lt;29,0,VLOOKUP(5&amp;TEXT(DATE(YEAR($G195),MONTH($G195),29),"ddd"),$H$33:T$67,T$70,0)),IF(DAY(EOMONTH($G195,0))&lt;30,0,VLOOKUP(5&amp;TEXT(DATE(YEAR($G195),MONTH($G195),30),"ddd"),$H$33:T$67,T$70,0)),IF(DAY(EOMONTH($G195,0))&lt;31,0,VLOOKUP(5&amp;TEXT(DATE(YEAR($G195),MONTH($G195),31),"ddd"),$H$33:T$67,T$70,0)))*SUMPRODUCT(($H$72:$H$95=$D195)*($G$72:$G$95=$C195)*(T$72:T$95))),"")</f>
        <v>0</v>
      </c>
      <c r="U195" s="139">
        <f>IFERROR(IF($I$69="DOW",IF($E195=5,(((SUMPRODUCT(($H$72:$H$95=$D195)*($G$72:$G$95=$C195)*(U$72:U$95))*(SUMPRODUCT(($H$15:$H$21=$H195)*(U$15:U$21)))))),(((SUMPRODUCT(($H$72:$H$95=$D195)*($G$72:$G$95=$C195)*(U$72:U$95)))-(SUMIFS(U$99:U$426,$C$99:$C$426,$C195,$D$99:$D$426,$D195,$E$99:$E$426,5)))*SUMPRODUCT(($H$9:$H$12=$E195)*(U$9:U$12)))*SUMPRODUCT(($H$24:$H$30=$H195)*(U$24:U$30))),VLOOKUP($E195&amp;$H195,$H$33:U$67,U$70,0)/SUM(U$33:U$60,IF(DAY(EOMONTH($G195,0))&lt;29,0,VLOOKUP(5&amp;TEXT(DATE(YEAR($G195),MONTH($G195),29),"ddd"),$H$33:U$67,U$70,0)),IF(DAY(EOMONTH($G195,0))&lt;30,0,VLOOKUP(5&amp;TEXT(DATE(YEAR($G195),MONTH($G195),30),"ddd"),$H$33:U$67,U$70,0)),IF(DAY(EOMONTH($G195,0))&lt;31,0,VLOOKUP(5&amp;TEXT(DATE(YEAR($G195),MONTH($G195),31),"ddd"),$H$33:U$67,U$70,0)))*SUMPRODUCT(($H$72:$H$95=$D195)*($G$72:$G$95=$C195)*(U$72:U$95))),"")</f>
        <v>25.397296029384457</v>
      </c>
      <c r="V195" s="139">
        <f>IFERROR(IF($I$69="DOW",IF($E195=5,(((SUMPRODUCT(($H$72:$H$95=$D195)*($G$72:$G$95=$C195)*(V$72:V$95))*(SUMPRODUCT(($H$15:$H$21=$H195)*(V$15:V$21)))))),(((SUMPRODUCT(($H$72:$H$95=$D195)*($G$72:$G$95=$C195)*(V$72:V$95)))-(SUMIFS(V$99:V$426,$C$99:$C$426,$C195,$D$99:$D$426,$D195,$E$99:$E$426,5)))*SUMPRODUCT(($H$9:$H$12=$E195)*(V$9:V$12)))*SUMPRODUCT(($H$24:$H$30=$H195)*(V$24:V$30))),VLOOKUP($E195&amp;$H195,$H$33:V$67,V$70,0)/SUM(V$33:V$60,IF(DAY(EOMONTH($G195,0))&lt;29,0,VLOOKUP(5&amp;TEXT(DATE(YEAR($G195),MONTH($G195),29),"ddd"),$H$33:V$67,V$70,0)),IF(DAY(EOMONTH($G195,0))&lt;30,0,VLOOKUP(5&amp;TEXT(DATE(YEAR($G195),MONTH($G195),30),"ddd"),$H$33:V$67,V$70,0)),IF(DAY(EOMONTH($G195,0))&lt;31,0,VLOOKUP(5&amp;TEXT(DATE(YEAR($G195),MONTH($G195),31),"ddd"),$H$33:V$67,V$70,0)))*SUMPRODUCT(($H$72:$H$95=$D195)*($G$72:$G$95=$C195)*(V$72:V$95))),"")</f>
        <v>71.884177679310937</v>
      </c>
      <c r="W195" s="139">
        <f>IFERROR(IF($I$69="DOW",IF($E195=5,(((SUMPRODUCT(($H$72:$H$95=$D195)*($G$72:$G$95=$C195)*(W$72:W$95))*(SUMPRODUCT(($H$15:$H$21=$H195)*(W$15:W$21)))))),(((SUMPRODUCT(($H$72:$H$95=$D195)*($G$72:$G$95=$C195)*(W$72:W$95)))-(SUMIFS(W$99:W$426,$C$99:$C$426,$C195,$D$99:$D$426,$D195,$E$99:$E$426,5)))*SUMPRODUCT(($H$9:$H$12=$E195)*(W$9:W$12)))*SUMPRODUCT(($H$24:$H$30=$H195)*(W$24:W$30))),VLOOKUP($E195&amp;$H195,$H$33:W$67,W$70,0)/SUM(W$33:W$60,IF(DAY(EOMONTH($G195,0))&lt;29,0,VLOOKUP(5&amp;TEXT(DATE(YEAR($G195),MONTH($G195),29),"ddd"),$H$33:W$67,W$70,0)),IF(DAY(EOMONTH($G195,0))&lt;30,0,VLOOKUP(5&amp;TEXT(DATE(YEAR($G195),MONTH($G195),30),"ddd"),$H$33:W$67,W$70,0)),IF(DAY(EOMONTH($G195,0))&lt;31,0,VLOOKUP(5&amp;TEXT(DATE(YEAR($G195),MONTH($G195),31),"ddd"),$H$33:W$67,W$70,0)))*SUMPRODUCT(($H$72:$H$95=$D195)*($G$72:$G$95=$C195)*(W$72:W$95))),"")</f>
        <v>634.51388109025129</v>
      </c>
      <c r="X195" s="139">
        <f>IFERROR(IF($I$69="DOW",IF($E195=5,(((SUMPRODUCT(($H$72:$H$95=$D195)*($G$72:$G$95=$C195)*(X$72:X$95))*(SUMPRODUCT(($H$15:$H$21=$H195)*(X$15:X$21)))))),(((SUMPRODUCT(($H$72:$H$95=$D195)*($G$72:$G$95=$C195)*(X$72:X$95)))-(SUMIFS(X$99:X$426,$C$99:$C$426,$C195,$D$99:$D$426,$D195,$E$99:$E$426,5)))*SUMPRODUCT(($H$9:$H$12=$E195)*(X$9:X$12)))*SUMPRODUCT(($H$24:$H$30=$H195)*(X$24:X$30))),VLOOKUP($E195&amp;$H195,$H$33:X$67,X$70,0)/SUM(X$33:X$60,IF(DAY(EOMONTH($G195,0))&lt;29,0,VLOOKUP(5&amp;TEXT(DATE(YEAR($G195),MONTH($G195),29),"ddd"),$H$33:X$67,X$70,0)),IF(DAY(EOMONTH($G195,0))&lt;30,0,VLOOKUP(5&amp;TEXT(DATE(YEAR($G195),MONTH($G195),30),"ddd"),$H$33:X$67,X$70,0)),IF(DAY(EOMONTH($G195,0))&lt;31,0,VLOOKUP(5&amp;TEXT(DATE(YEAR($G195),MONTH($G195),31),"ddd"),$H$33:X$67,X$70,0)))*SUMPRODUCT(($H$72:$H$95=$D195)*($G$72:$G$95=$C195)*(X$72:X$95))),"")</f>
        <v>126.24930407468176</v>
      </c>
      <c r="Y195" s="139" t="str">
        <f>IFERROR(IF($I$69="DOW",IF($E195=5,(((SUMPRODUCT(($H$72:$H$95=$D195)*($G$72:$G$95=$C195)*(Y$72:Y$95))*(SUMPRODUCT(($H$15:$H$21=$H195)*(Y$15:Y$21)))))),(((SUMPRODUCT(($H$72:$H$95=$D195)*($G$72:$G$95=$C195)*(Y$72:Y$95)))-(SUMIFS(Y$99:Y$426,$C$99:$C$426,$C195,$D$99:$D$426,$D195,$E$99:$E$426,5)))*SUMPRODUCT(($H$9:$H$12=$E195)*(Y$9:Y$12)))*SUMPRODUCT(($H$24:$H$30=$H195)*(Y$24:Y$30))),VLOOKUP($E195&amp;$H195,$H$33:Y$67,Y$70,0)/SUM(Y$33:Y$60,IF(DAY(EOMONTH($G195,0))&lt;29,0,VLOOKUP(5&amp;TEXT(DATE(YEAR($G195),MONTH($G195),29),"ddd"),$H$33:Y$67,Y$70,0)),IF(DAY(EOMONTH($G195,0))&lt;30,0,VLOOKUP(5&amp;TEXT(DATE(YEAR($G195),MONTH($G195),30),"ddd"),$H$33:Y$67,Y$70,0)),IF(DAY(EOMONTH($G195,0))&lt;31,0,VLOOKUP(5&amp;TEXT(DATE(YEAR($G195),MONTH($G195),31),"ddd"),$H$33:Y$67,Y$70,0)))*SUMPRODUCT(($H$72:$H$95=$D195)*($G$72:$G$95=$C195)*(Y$72:Y$95))),"")</f>
        <v/>
      </c>
      <c r="Z195" s="139" t="str">
        <f>IFERROR(IF($I$69="DOW",IF($E195=5,(((SUMPRODUCT(($H$72:$H$95=$D195)*($G$72:$G$95=$C195)*(Z$72:Z$95))*(SUMPRODUCT(($H$15:$H$21=$H195)*(Z$15:Z$21)))))),(((SUMPRODUCT(($H$72:$H$95=$D195)*($G$72:$G$95=$C195)*(Z$72:Z$95)))-(SUMIFS(Z$99:Z$426,$C$99:$C$426,$C195,$D$99:$D$426,$D195,$E$99:$E$426,5)))*SUMPRODUCT(($H$9:$H$12=$E195)*(Z$9:Z$12)))*SUMPRODUCT(($H$24:$H$30=$H195)*(Z$24:Z$30))),VLOOKUP($E195&amp;$H195,$H$33:Z$67,Z$70,0)/SUM(Z$33:Z$60,IF(DAY(EOMONTH($G195,0))&lt;29,0,VLOOKUP(5&amp;TEXT(DATE(YEAR($G195),MONTH($G195),29),"ddd"),$H$33:Z$67,Z$70,0)),IF(DAY(EOMONTH($G195,0))&lt;30,0,VLOOKUP(5&amp;TEXT(DATE(YEAR($G195),MONTH($G195),30),"ddd"),$H$33:Z$67,Z$70,0)),IF(DAY(EOMONTH($G195,0))&lt;31,0,VLOOKUP(5&amp;TEXT(DATE(YEAR($G195),MONTH($G195),31),"ddd"),$H$33:Z$67,Z$70,0)))*SUMPRODUCT(($H$72:$H$95=$D195)*($G$72:$G$95=$C195)*(Z$72:Z$95))),"")</f>
        <v/>
      </c>
      <c r="AA195" s="139" t="str">
        <f>IFERROR(IF($I$69="DOW",IF($E195=5,(((SUMPRODUCT(($H$72:$H$95=$D195)*($G$72:$G$95=$C195)*(AA$72:AA$95))*(SUMPRODUCT(($H$15:$H$21=$H195)*(AA$15:AA$21)))))),(((SUMPRODUCT(($H$72:$H$95=$D195)*($G$72:$G$95=$C195)*(AA$72:AA$95)))-(SUMIFS(AA$99:AA$426,$C$99:$C$426,$C195,$D$99:$D$426,$D195,$E$99:$E$426,5)))*SUMPRODUCT(($H$9:$H$12=$E195)*(AA$9:AA$12)))*SUMPRODUCT(($H$24:$H$30=$H195)*(AA$24:AA$30))),VLOOKUP($E195&amp;$H195,$H$33:AA$67,AA$70,0)/SUM(AA$33:AA$60,IF(DAY(EOMONTH($G195,0))&lt;29,0,VLOOKUP(5&amp;TEXT(DATE(YEAR($G195),MONTH($G195),29),"ddd"),$H$33:AA$67,AA$70,0)),IF(DAY(EOMONTH($G195,0))&lt;30,0,VLOOKUP(5&amp;TEXT(DATE(YEAR($G195),MONTH($G195),30),"ddd"),$H$33:AA$67,AA$70,0)),IF(DAY(EOMONTH($G195,0))&lt;31,0,VLOOKUP(5&amp;TEXT(DATE(YEAR($G195),MONTH($G195),31),"ddd"),$H$33:AA$67,AA$70,0)))*SUMPRODUCT(($H$72:$H$95=$D195)*($G$72:$G$95=$C195)*(AA$72:AA$95))),"")</f>
        <v/>
      </c>
      <c r="AB195" s="139" t="str">
        <f>IFERROR(IF($I$69="DOW",IF($E195=5,(((SUMPRODUCT(($H$72:$H$95=$D195)*($G$72:$G$95=$C195)*(AB$72:AB$95))*(SUMPRODUCT(($H$15:$H$21=$H195)*(AB$15:AB$21)))))),(((SUMPRODUCT(($H$72:$H$95=$D195)*($G$72:$G$95=$C195)*(AB$72:AB$95)))-(SUMIFS(AB$99:AB$426,$C$99:$C$426,$C195,$D$99:$D$426,$D195,$E$99:$E$426,5)))*SUMPRODUCT(($H$9:$H$12=$E195)*(AB$9:AB$12)))*SUMPRODUCT(($H$24:$H$30=$H195)*(AB$24:AB$30))),VLOOKUP($E195&amp;$H195,$H$33:AB$67,AB$70,0)/SUM(AB$33:AB$60,IF(DAY(EOMONTH($G195,0))&lt;29,0,VLOOKUP(5&amp;TEXT(DATE(YEAR($G195),MONTH($G195),29),"ddd"),$H$33:AB$67,AB$70,0)),IF(DAY(EOMONTH($G195,0))&lt;30,0,VLOOKUP(5&amp;TEXT(DATE(YEAR($G195),MONTH($G195),30),"ddd"),$H$33:AB$67,AB$70,0)),IF(DAY(EOMONTH($G195,0))&lt;31,0,VLOOKUP(5&amp;TEXT(DATE(YEAR($G195),MONTH($G195),31),"ddd"),$H$33:AB$67,AB$70,0)))*SUMPRODUCT(($H$72:$H$95=$D195)*($G$72:$G$95=$C195)*(AB$72:AB$95))),"")</f>
        <v/>
      </c>
      <c r="AC195" s="236"/>
      <c r="AE195" s="205"/>
      <c r="AF195" s="139"/>
      <c r="AG195" s="139"/>
      <c r="AH195" s="139"/>
      <c r="AI195" s="139"/>
      <c r="AJ195" s="139"/>
      <c r="AK195" s="139"/>
      <c r="AL195" s="139"/>
      <c r="AM195" s="139"/>
      <c r="AN195" s="139"/>
      <c r="AO195" s="139"/>
      <c r="AP195" s="139"/>
      <c r="AQ195" s="139"/>
      <c r="AR195" s="139"/>
      <c r="AS195" s="139"/>
      <c r="AT195" s="139"/>
      <c r="AU195" s="139"/>
      <c r="AV195" s="139"/>
      <c r="AW195" s="139"/>
      <c r="AX195" s="139"/>
      <c r="AY195" s="236"/>
      <c r="BA195" s="209">
        <f t="shared" ref="BA195:BA226" si="154">IFERROR(I195+(I195*AE195),0)</f>
        <v>208.57583004522476</v>
      </c>
      <c r="BB195" s="180">
        <f t="shared" ref="BB195:BB226" si="155">IFERROR(J195+(J195*AF195),0)</f>
        <v>273.08014938450651</v>
      </c>
      <c r="BC195" s="180">
        <f t="shared" ref="BC195:BC226" si="156">IFERROR(K195+(K195*AG195),0)</f>
        <v>122.24437942772502</v>
      </c>
      <c r="BD195" s="180">
        <f t="shared" ref="BD195:BD226" si="157">IFERROR(L195+(L195*AH195),0)</f>
        <v>25.856799688676485</v>
      </c>
      <c r="BE195" s="180">
        <f t="shared" ref="BE195:BE226" si="158">IFERROR(M195+(M195*AI195),0)</f>
        <v>0</v>
      </c>
      <c r="BF195" s="180">
        <f t="shared" ref="BF195:BF226" si="159">IFERROR(N195+(N195*AJ195),0)</f>
        <v>0</v>
      </c>
      <c r="BG195" s="180">
        <f t="shared" ref="BG195:BG226" si="160">IFERROR(O195+(O195*AK195),0)</f>
        <v>0</v>
      </c>
      <c r="BH195" s="180">
        <f t="shared" ref="BH195:BH226" si="161">IFERROR(P195+(P195*AL195),0)</f>
        <v>3453.81880060191</v>
      </c>
      <c r="BI195" s="180">
        <f t="shared" si="116"/>
        <v>2719.8602527954499</v>
      </c>
      <c r="BJ195" s="180">
        <f t="shared" si="117"/>
        <v>0</v>
      </c>
      <c r="BK195" s="180">
        <f t="shared" si="118"/>
        <v>67.856718690858813</v>
      </c>
      <c r="BL195" s="180">
        <f t="shared" si="119"/>
        <v>0</v>
      </c>
      <c r="BM195" s="180">
        <f t="shared" si="120"/>
        <v>25.397296029384457</v>
      </c>
      <c r="BN195" s="180">
        <f t="shared" si="121"/>
        <v>71.884177679310937</v>
      </c>
      <c r="BO195" s="180">
        <f t="shared" si="122"/>
        <v>634.51388109025129</v>
      </c>
      <c r="BP195" s="180">
        <f t="shared" si="123"/>
        <v>126.24930407468176</v>
      </c>
      <c r="BQ195" s="180">
        <f t="shared" si="124"/>
        <v>0</v>
      </c>
      <c r="BR195" s="180">
        <f t="shared" si="125"/>
        <v>0</v>
      </c>
      <c r="BS195" s="180">
        <f t="shared" si="126"/>
        <v>0</v>
      </c>
      <c r="BT195" s="180">
        <f t="shared" si="127"/>
        <v>0</v>
      </c>
      <c r="BV195" s="214">
        <f t="shared" si="150"/>
        <v>42740</v>
      </c>
      <c r="BW195" s="175" t="str">
        <f t="shared" si="151"/>
        <v>Jan</v>
      </c>
      <c r="BX195" s="175">
        <f t="shared" si="152"/>
        <v>2017</v>
      </c>
      <c r="BY195" s="176">
        <f t="shared" ref="BY195:BY226" si="162">IFERROR((BA195/SUMIFS(BA$99:BA$7500,$C$99:$C$7500,$BX195,$D$99:$D$7500,$BW195))*(SUMPRODUCT(($G$72:$G$76=$BX195)*($H$72:$H$76=$BW195)*($I$71:$AB$71=BY$98)*($I$72:$AB$76))),0)</f>
        <v>208.57583004522476</v>
      </c>
      <c r="BZ195" s="176">
        <f t="shared" ref="BZ195:BZ226" si="163">IFERROR((BB195/SUMIFS(BB$99:BB$7500,$C$99:$C$7500,$BX195,$D$99:$D$7500,$BW195))*(SUMPRODUCT(($G$72:$G$76=$BX195)*($H$72:$H$76=$BW195)*($I$71:$AB$71=BZ$98)*($I$72:$AB$76))),0)</f>
        <v>273.08014938450651</v>
      </c>
      <c r="CA195" s="176">
        <f t="shared" ref="CA195:CA226" si="164">IFERROR((BC195/SUMIFS(BC$99:BC$7500,$C$99:$C$7500,$BX195,$D$99:$D$7500,$BW195))*(SUMPRODUCT(($G$72:$G$76=$BX195)*($H$72:$H$76=$BW195)*($I$71:$AB$71=CA$98)*($I$72:$AB$76))),0)</f>
        <v>122.24437942772502</v>
      </c>
      <c r="CB195" s="176">
        <f t="shared" ref="CB195:CB226" si="165">IFERROR((BD195/SUMIFS(BD$99:BD$7500,$C$99:$C$7500,$BX195,$D$99:$D$7500,$BW195))*(SUMPRODUCT(($G$72:$G$76=$BX195)*($H$72:$H$76=$BW195)*($I$71:$AB$71=CB$98)*($I$72:$AB$76))),0)</f>
        <v>25.856799688676482</v>
      </c>
      <c r="CC195" s="176">
        <f t="shared" ref="CC195:CC226" si="166">IFERROR((BE195/SUMIFS(BE$99:BE$7500,$C$99:$C$7500,$BX195,$D$99:$D$7500,$BW195))*(SUMPRODUCT(($G$72:$G$76=$BX195)*($H$72:$H$76=$BW195)*($I$71:$AB$71=CC$98)*($I$72:$AB$76))),0)</f>
        <v>0</v>
      </c>
      <c r="CD195" s="176">
        <f t="shared" ref="CD195:CD226" si="167">IFERROR((BF195/SUMIFS(BF$99:BF$7500,$C$99:$C$7500,$BX195,$D$99:$D$7500,$BW195))*(SUMPRODUCT(($G$72:$G$76=$BX195)*($H$72:$H$76=$BW195)*($I$71:$AB$71=CD$98)*($I$72:$AB$76))),0)</f>
        <v>0</v>
      </c>
      <c r="CE195" s="176">
        <f t="shared" ref="CE195:CE226" si="168">IFERROR((BG195/SUMIFS(BG$99:BG$7500,$C$99:$C$7500,$BX195,$D$99:$D$7500,$BW195))*(SUMPRODUCT(($G$72:$G$76=$BX195)*($H$72:$H$76=$BW195)*($I$71:$AB$71=CE$98)*($I$72:$AB$76))),0)</f>
        <v>0</v>
      </c>
      <c r="CF195" s="176">
        <f t="shared" ref="CF195:CF226" si="169">IFERROR((BH195/SUMIFS(BH$99:BH$7500,$C$99:$C$7500,$BX195,$D$99:$D$7500,$BW195))*(SUMPRODUCT(($G$72:$G$76=$BX195)*($H$72:$H$76=$BW195)*($I$71:$AB$71=CF$98)*($I$72:$AB$76))),0)</f>
        <v>3453.8188006019104</v>
      </c>
      <c r="CG195" s="176">
        <f t="shared" ref="CG195:CG226" si="170">IFERROR((BI195/SUMIFS(BI$99:BI$7500,$C$99:$C$7500,$BX195,$D$99:$D$7500,$BW195))*(SUMPRODUCT(($G$72:$G$76=$BX195)*($H$72:$H$76=$BW195)*($I$71:$AB$71=CG$98)*($I$72:$AB$76))),0)</f>
        <v>2719.8602527954486</v>
      </c>
      <c r="CH195" s="176">
        <f t="shared" ref="CH195:CH226" si="171">IFERROR((BJ195/SUMIFS(BJ$99:BJ$7500,$C$99:$C$7500,$BX195,$D$99:$D$7500,$BW195))*(SUMPRODUCT(($G$72:$G$76=$BX195)*($H$72:$H$76=$BW195)*($I$71:$AB$71=CH$98)*($I$72:$AB$76))),0)</f>
        <v>0</v>
      </c>
      <c r="CI195" s="176">
        <f t="shared" ref="CI195:CI226" si="172">IFERROR((BK195/SUMIFS(BK$99:BK$7500,$C$99:$C$7500,$BX195,$D$99:$D$7500,$BW195))*(SUMPRODUCT(($G$72:$G$76=$BX195)*($H$72:$H$76=$BW195)*($I$71:$AB$71=CI$98)*($I$72:$AB$76))),0)</f>
        <v>67.856718690858813</v>
      </c>
      <c r="CJ195" s="176">
        <f t="shared" ref="CJ195:CJ226" si="173">IFERROR((BL195/SUMIFS(BL$99:BL$7500,$C$99:$C$7500,$BX195,$D$99:$D$7500,$BW195))*(SUMPRODUCT(($G$72:$G$76=$BX195)*($H$72:$H$76=$BW195)*($I$71:$AB$71=CJ$98)*($I$72:$AB$76))),0)</f>
        <v>0</v>
      </c>
      <c r="CK195" s="176">
        <f t="shared" ref="CK195:CK226" si="174">IFERROR((BM195/SUMIFS(BM$99:BM$7500,$C$99:$C$7500,$BX195,$D$99:$D$7500,$BW195))*(SUMPRODUCT(($G$72:$G$76=$BX195)*($H$72:$H$76=$BW195)*($I$71:$AB$71=CK$98)*($I$72:$AB$76))),0)</f>
        <v>25.397296029384467</v>
      </c>
      <c r="CL195" s="176">
        <f t="shared" ref="CL195:CL226" si="175">IFERROR((BN195/SUMIFS(BN$99:BN$7500,$C$99:$C$7500,$BX195,$D$99:$D$7500,$BW195))*(SUMPRODUCT(($G$72:$G$76=$BX195)*($H$72:$H$76=$BW195)*($I$71:$AB$71=CL$98)*($I$72:$AB$76))),0)</f>
        <v>71.884177679310952</v>
      </c>
      <c r="CM195" s="176">
        <f t="shared" ref="CM195:CM226" si="176">IFERROR((BO195/SUMIFS(BO$99:BO$7500,$C$99:$C$7500,$BX195,$D$99:$D$7500,$BW195))*(SUMPRODUCT(($G$72:$G$76=$BX195)*($H$72:$H$76=$BW195)*($I$71:$AB$71=CM$98)*($I$72:$AB$76))),0)</f>
        <v>634.51388109025129</v>
      </c>
      <c r="CN195" s="176">
        <f t="shared" ref="CN195:CN226" si="177">IFERROR((BP195/SUMIFS(BP$99:BP$7500,$C$99:$C$7500,$BX195,$D$99:$D$7500,$BW195))*(SUMPRODUCT(($G$72:$G$76=$BX195)*($H$72:$H$76=$BW195)*($I$71:$AB$71=CN$98)*($I$72:$AB$76))),0)</f>
        <v>126.24930407468173</v>
      </c>
      <c r="CO195" s="176">
        <f t="shared" ref="CO195:CO226" si="178">IFERROR((BQ195/SUMIFS(BQ$99:BQ$7500,$C$99:$C$7500,$BX195,$D$99:$D$7500,$BW195))*(SUMPRODUCT(($G$72:$G$76=$BX195)*($H$72:$H$76=$BW195)*($I$71:$AB$71=CO$98)*($I$72:$AB$76))),0)</f>
        <v>0</v>
      </c>
      <c r="CP195" s="176">
        <f t="shared" ref="CP195:CP226" si="179">IFERROR((BR195/SUMIFS(BR$99:BR$7500,$C$99:$C$7500,$BX195,$D$99:$D$7500,$BW195))*(SUMPRODUCT(($G$72:$G$76=$BX195)*($H$72:$H$76=$BW195)*($I$71:$AB$71=CP$98)*($I$72:$AB$76))),0)</f>
        <v>0</v>
      </c>
      <c r="CQ195" s="176">
        <f t="shared" ref="CQ195:CQ226" si="180">IFERROR((BS195/SUMIFS(BS$99:BS$7500,$C$99:$C$7500,$BX195,$D$99:$D$7500,$BW195))*(SUMPRODUCT(($G$72:$G$76=$BX195)*($H$72:$H$76=$BW195)*($I$71:$AB$71=CQ$98)*($I$72:$AB$76))),0)</f>
        <v>0</v>
      </c>
      <c r="CR195" s="215">
        <f t="shared" ref="CR195:CR226" si="181">IFERROR((BT195/SUMIFS(BT$99:BT$7500,$C$99:$C$7500,$BX195,$D$99:$D$7500,$BW195))*(SUMPRODUCT(($G$72:$G$76=$BX195)*($H$72:$H$76=$BW195)*($I$71:$AB$71=CR$98)*($I$72:$AB$76))),0)</f>
        <v>0</v>
      </c>
    </row>
    <row r="196" spans="2:96" outlineLevel="1" x14ac:dyDescent="0.25">
      <c r="B196" s="197">
        <f t="shared" si="148"/>
        <v>42741</v>
      </c>
      <c r="C196" s="108">
        <f t="shared" si="104"/>
        <v>2017</v>
      </c>
      <c r="D196" s="109" t="str">
        <f t="shared" si="105"/>
        <v>Jan</v>
      </c>
      <c r="E196" s="109">
        <f t="shared" si="106"/>
        <v>1</v>
      </c>
      <c r="F196" s="109">
        <f t="shared" si="149"/>
        <v>1</v>
      </c>
      <c r="G196" s="110">
        <f t="shared" si="153"/>
        <v>42741</v>
      </c>
      <c r="H196" s="109" t="str">
        <f t="shared" si="107"/>
        <v>Fri</v>
      </c>
      <c r="I196" s="139">
        <f>IFERROR(IF($I$69="DOW",IF($E196=5,(((SUMPRODUCT(($H$72:$H$95=$D196)*($G$72:$G$95=$C196)*(I$72:I$95))*(SUMPRODUCT(($H$15:$H$21=$H196)*(I$15:I$21)))))),(((SUMPRODUCT(($H$72:$H$95=$D196)*($G$72:$G$95=$C196)*(I$72:I$95)))-(SUMIFS(I$99:I$426,$C$99:$C$426,$C196,$D$99:$D$426,$D196,$E$99:$E$426,5)))*SUMPRODUCT(($H$9:$H$12=$E196)*(I$9:I$12)))*SUMPRODUCT(($H$24:$H$30=$H196)*(I$24:I$30))),VLOOKUP($E196&amp;$H196,$H$33:I$67,I$70,0)/SUM(I$33:I$60,IF(DAY(EOMONTH($G196,0))&lt;29,0,VLOOKUP(5&amp;TEXT(DATE(YEAR($G196),MONTH($G196),29),"ddd"),$H$33:I$67,I$70,0)),IF(DAY(EOMONTH($G196,0))&lt;30,0,VLOOKUP(5&amp;TEXT(DATE(YEAR($G196),MONTH($G196),30),"ddd"),$H$33:I$67,I$70,0)),IF(DAY(EOMONTH($G196,0))&lt;31,0,VLOOKUP(5&amp;TEXT(DATE(YEAR($G196),MONTH($G196),31),"ddd"),$H$33:I$67,I$70,0)))*SUMPRODUCT(($H$72:$H$95=$D196)*($G$72:$G$95=$C196)*(I$72:I$95))),"")</f>
        <v>191.52324716201454</v>
      </c>
      <c r="J196" s="139">
        <f>IFERROR(IF($I$69="DOW",IF($E196=5,(((SUMPRODUCT(($H$72:$H$95=$D196)*($G$72:$G$95=$C196)*(J$72:J$95))*(SUMPRODUCT(($H$15:$H$21=$H196)*(J$15:J$21)))))),(((SUMPRODUCT(($H$72:$H$95=$D196)*($G$72:$G$95=$C196)*(J$72:J$95)))-(SUMIFS(J$99:J$426,$C$99:$C$426,$C196,$D$99:$D$426,$D196,$E$99:$E$426,5)))*SUMPRODUCT(($H$9:$H$12=$E196)*(J$9:J$12)))*SUMPRODUCT(($H$24:$H$30=$H196)*(J$24:J$30))),VLOOKUP($E196&amp;$H196,$H$33:J$67,J$70,0)/SUM(J$33:J$60,IF(DAY(EOMONTH($G196,0))&lt;29,0,VLOOKUP(5&amp;TEXT(DATE(YEAR($G196),MONTH($G196),29),"ddd"),$H$33:J$67,J$70,0)),IF(DAY(EOMONTH($G196,0))&lt;30,0,VLOOKUP(5&amp;TEXT(DATE(YEAR($G196),MONTH($G196),30),"ddd"),$H$33:J$67,J$70,0)),IF(DAY(EOMONTH($G196,0))&lt;31,0,VLOOKUP(5&amp;TEXT(DATE(YEAR($G196),MONTH($G196),31),"ddd"),$H$33:J$67,J$70,0)))*SUMPRODUCT(($H$72:$H$95=$D196)*($G$72:$G$95=$C196)*(J$72:J$95))),"")</f>
        <v>237.3839056616923</v>
      </c>
      <c r="K196" s="139">
        <f>IFERROR(IF($I$69="DOW",IF($E196=5,(((SUMPRODUCT(($H$72:$H$95=$D196)*($G$72:$G$95=$C196)*(K$72:K$95))*(SUMPRODUCT(($H$15:$H$21=$H196)*(K$15:K$21)))))),(((SUMPRODUCT(($H$72:$H$95=$D196)*($G$72:$G$95=$C196)*(K$72:K$95)))-(SUMIFS(K$99:K$426,$C$99:$C$426,$C196,$D$99:$D$426,$D196,$E$99:$E$426,5)))*SUMPRODUCT(($H$9:$H$12=$E196)*(K$9:K$12)))*SUMPRODUCT(($H$24:$H$30=$H196)*(K$24:K$30))),VLOOKUP($E196&amp;$H196,$H$33:K$67,K$70,0)/SUM(K$33:K$60,IF(DAY(EOMONTH($G196,0))&lt;29,0,VLOOKUP(5&amp;TEXT(DATE(YEAR($G196),MONTH($G196),29),"ddd"),$H$33:K$67,K$70,0)),IF(DAY(EOMONTH($G196,0))&lt;30,0,VLOOKUP(5&amp;TEXT(DATE(YEAR($G196),MONTH($G196),30),"ddd"),$H$33:K$67,K$70,0)),IF(DAY(EOMONTH($G196,0))&lt;31,0,VLOOKUP(5&amp;TEXT(DATE(YEAR($G196),MONTH($G196),31),"ddd"),$H$33:K$67,K$70,0)))*SUMPRODUCT(($H$72:$H$95=$D196)*($G$72:$G$95=$C196)*(K$72:K$95))),"")</f>
        <v>101.74065856273336</v>
      </c>
      <c r="L196" s="139">
        <f>IFERROR(IF($I$69="DOW",IF($E196=5,(((SUMPRODUCT(($H$72:$H$95=$D196)*($G$72:$G$95=$C196)*(L$72:L$95))*(SUMPRODUCT(($H$15:$H$21=$H196)*(L$15:L$21)))))),(((SUMPRODUCT(($H$72:$H$95=$D196)*($G$72:$G$95=$C196)*(L$72:L$95)))-(SUMIFS(L$99:L$426,$C$99:$C$426,$C196,$D$99:$D$426,$D196,$E$99:$E$426,5)))*SUMPRODUCT(($H$9:$H$12=$E196)*(L$9:L$12)))*SUMPRODUCT(($H$24:$H$30=$H196)*(L$24:L$30))),VLOOKUP($E196&amp;$H196,$H$33:L$67,L$70,0)/SUM(L$33:L$60,IF(DAY(EOMONTH($G196,0))&lt;29,0,VLOOKUP(5&amp;TEXT(DATE(YEAR($G196),MONTH($G196),29),"ddd"),$H$33:L$67,L$70,0)),IF(DAY(EOMONTH($G196,0))&lt;30,0,VLOOKUP(5&amp;TEXT(DATE(YEAR($G196),MONTH($G196),30),"ddd"),$H$33:L$67,L$70,0)),IF(DAY(EOMONTH($G196,0))&lt;31,0,VLOOKUP(5&amp;TEXT(DATE(YEAR($G196),MONTH($G196),31),"ddd"),$H$33:L$67,L$70,0)))*SUMPRODUCT(($H$72:$H$95=$D196)*($G$72:$G$95=$C196)*(L$72:L$95))),"")</f>
        <v>23.327941986068993</v>
      </c>
      <c r="M196" s="139">
        <f>IFERROR(IF($I$69="DOW",IF($E196=5,(((SUMPRODUCT(($H$72:$H$95=$D196)*($G$72:$G$95=$C196)*(M$72:M$95))*(SUMPRODUCT(($H$15:$H$21=$H196)*(M$15:M$21)))))),(((SUMPRODUCT(($H$72:$H$95=$D196)*($G$72:$G$95=$C196)*(M$72:M$95)))-(SUMIFS(M$99:M$426,$C$99:$C$426,$C196,$D$99:$D$426,$D196,$E$99:$E$426,5)))*SUMPRODUCT(($H$9:$H$12=$E196)*(M$9:M$12)))*SUMPRODUCT(($H$24:$H$30=$H196)*(M$24:M$30))),VLOOKUP($E196&amp;$H196,$H$33:M$67,M$70,0)/SUM(M$33:M$60,IF(DAY(EOMONTH($G196,0))&lt;29,0,VLOOKUP(5&amp;TEXT(DATE(YEAR($G196),MONTH($G196),29),"ddd"),$H$33:M$67,M$70,0)),IF(DAY(EOMONTH($G196,0))&lt;30,0,VLOOKUP(5&amp;TEXT(DATE(YEAR($G196),MONTH($G196),30),"ddd"),$H$33:M$67,M$70,0)),IF(DAY(EOMONTH($G196,0))&lt;31,0,VLOOKUP(5&amp;TEXT(DATE(YEAR($G196),MONTH($G196),31),"ddd"),$H$33:M$67,M$70,0)))*SUMPRODUCT(($H$72:$H$95=$D196)*($G$72:$G$95=$C196)*(M$72:M$95))),"")</f>
        <v>0</v>
      </c>
      <c r="N196" s="139">
        <f>IFERROR(IF($I$69="DOW",IF($E196=5,(((SUMPRODUCT(($H$72:$H$95=$D196)*($G$72:$G$95=$C196)*(N$72:N$95))*(SUMPRODUCT(($H$15:$H$21=$H196)*(N$15:N$21)))))),(((SUMPRODUCT(($H$72:$H$95=$D196)*($G$72:$G$95=$C196)*(N$72:N$95)))-(SUMIFS(N$99:N$426,$C$99:$C$426,$C196,$D$99:$D$426,$D196,$E$99:$E$426,5)))*SUMPRODUCT(($H$9:$H$12=$E196)*(N$9:N$12)))*SUMPRODUCT(($H$24:$H$30=$H196)*(N$24:N$30))),VLOOKUP($E196&amp;$H196,$H$33:N$67,N$70,0)/SUM(N$33:N$60,IF(DAY(EOMONTH($G196,0))&lt;29,0,VLOOKUP(5&amp;TEXT(DATE(YEAR($G196),MONTH($G196),29),"ddd"),$H$33:N$67,N$70,0)),IF(DAY(EOMONTH($G196,0))&lt;30,0,VLOOKUP(5&amp;TEXT(DATE(YEAR($G196),MONTH($G196),30),"ddd"),$H$33:N$67,N$70,0)),IF(DAY(EOMONTH($G196,0))&lt;31,0,VLOOKUP(5&amp;TEXT(DATE(YEAR($G196),MONTH($G196),31),"ddd"),$H$33:N$67,N$70,0)))*SUMPRODUCT(($H$72:$H$95=$D196)*($G$72:$G$95=$C196)*(N$72:N$95))),"")</f>
        <v>0</v>
      </c>
      <c r="O196" s="139">
        <f>IFERROR(IF($I$69="DOW",IF($E196=5,(((SUMPRODUCT(($H$72:$H$95=$D196)*($G$72:$G$95=$C196)*(O$72:O$95))*(SUMPRODUCT(($H$15:$H$21=$H196)*(O$15:O$21)))))),(((SUMPRODUCT(($H$72:$H$95=$D196)*($G$72:$G$95=$C196)*(O$72:O$95)))-(SUMIFS(O$99:O$426,$C$99:$C$426,$C196,$D$99:$D$426,$D196,$E$99:$E$426,5)))*SUMPRODUCT(($H$9:$H$12=$E196)*(O$9:O$12)))*SUMPRODUCT(($H$24:$H$30=$H196)*(O$24:O$30))),VLOOKUP($E196&amp;$H196,$H$33:O$67,O$70,0)/SUM(O$33:O$60,IF(DAY(EOMONTH($G196,0))&lt;29,0,VLOOKUP(5&amp;TEXT(DATE(YEAR($G196),MONTH($G196),29),"ddd"),$H$33:O$67,O$70,0)),IF(DAY(EOMONTH($G196,0))&lt;30,0,VLOOKUP(5&amp;TEXT(DATE(YEAR($G196),MONTH($G196),30),"ddd"),$H$33:O$67,O$70,0)),IF(DAY(EOMONTH($G196,0))&lt;31,0,VLOOKUP(5&amp;TEXT(DATE(YEAR($G196),MONTH($G196),31),"ddd"),$H$33:O$67,O$70,0)))*SUMPRODUCT(($H$72:$H$95=$D196)*($G$72:$G$95=$C196)*(O$72:O$95))),"")</f>
        <v>0</v>
      </c>
      <c r="P196" s="139">
        <f>IFERROR(IF($I$69="DOW",IF($E196=5,(((SUMPRODUCT(($H$72:$H$95=$D196)*($G$72:$G$95=$C196)*(P$72:P$95))*(SUMPRODUCT(($H$15:$H$21=$H196)*(P$15:P$21)))))),(((SUMPRODUCT(($H$72:$H$95=$D196)*($G$72:$G$95=$C196)*(P$72:P$95)))-(SUMIFS(P$99:P$426,$C$99:$C$426,$C196,$D$99:$D$426,$D196,$E$99:$E$426,5)))*SUMPRODUCT(($H$9:$H$12=$E196)*(P$9:P$12)))*SUMPRODUCT(($H$24:$H$30=$H196)*(P$24:P$30))),VLOOKUP($E196&amp;$H196,$H$33:P$67,P$70,0)/SUM(P$33:P$60,IF(DAY(EOMONTH($G196,0))&lt;29,0,VLOOKUP(5&amp;TEXT(DATE(YEAR($G196),MONTH($G196),29),"ddd"),$H$33:P$67,P$70,0)),IF(DAY(EOMONTH($G196,0))&lt;30,0,VLOOKUP(5&amp;TEXT(DATE(YEAR($G196),MONTH($G196),30),"ddd"),$H$33:P$67,P$70,0)),IF(DAY(EOMONTH($G196,0))&lt;31,0,VLOOKUP(5&amp;TEXT(DATE(YEAR($G196),MONTH($G196),31),"ddd"),$H$33:P$67,P$70,0)))*SUMPRODUCT(($H$72:$H$95=$D196)*($G$72:$G$95=$C196)*(P$72:P$95))),"")</f>
        <v>3146.6366116782033</v>
      </c>
      <c r="Q196" s="139">
        <f>IFERROR(IF($I$69="DOW",IF($E196=5,(((SUMPRODUCT(($H$72:$H$95=$D196)*($G$72:$G$95=$C196)*(Q$72:Q$95))*(SUMPRODUCT(($H$15:$H$21=$H196)*(Q$15:Q$21)))))),(((SUMPRODUCT(($H$72:$H$95=$D196)*($G$72:$G$95=$C196)*(Q$72:Q$95)))-(SUMIFS(Q$99:Q$426,$C$99:$C$426,$C196,$D$99:$D$426,$D196,$E$99:$E$426,5)))*SUMPRODUCT(($H$9:$H$12=$E196)*(Q$9:Q$12)))*SUMPRODUCT(($H$24:$H$30=$H196)*(Q$24:Q$30))),VLOOKUP($E196&amp;$H196,$H$33:Q$67,Q$70,0)/SUM(Q$33:Q$60,IF(DAY(EOMONTH($G196,0))&lt;29,0,VLOOKUP(5&amp;TEXT(DATE(YEAR($G196),MONTH($G196),29),"ddd"),$H$33:Q$67,Q$70,0)),IF(DAY(EOMONTH($G196,0))&lt;30,0,VLOOKUP(5&amp;TEXT(DATE(YEAR($G196),MONTH($G196),30),"ddd"),$H$33:Q$67,Q$70,0)),IF(DAY(EOMONTH($G196,0))&lt;31,0,VLOOKUP(5&amp;TEXT(DATE(YEAR($G196),MONTH($G196),31),"ddd"),$H$33:Q$67,Q$70,0)))*SUMPRODUCT(($H$72:$H$95=$D196)*($G$72:$G$95=$C196)*(Q$72:Q$95))),"")</f>
        <v>2591.6381693150738</v>
      </c>
      <c r="R196" s="139">
        <f>IFERROR(IF($I$69="DOW",IF($E196=5,(((SUMPRODUCT(($H$72:$H$95=$D196)*($G$72:$G$95=$C196)*(R$72:R$95))*(SUMPRODUCT(($H$15:$H$21=$H196)*(R$15:R$21)))))),(((SUMPRODUCT(($H$72:$H$95=$D196)*($G$72:$G$95=$C196)*(R$72:R$95)))-(SUMIFS(R$99:R$426,$C$99:$C$426,$C196,$D$99:$D$426,$D196,$E$99:$E$426,5)))*SUMPRODUCT(($H$9:$H$12=$E196)*(R$9:R$12)))*SUMPRODUCT(($H$24:$H$30=$H196)*(R$24:R$30))),VLOOKUP($E196&amp;$H196,$H$33:R$67,R$70,0)/SUM(R$33:R$60,IF(DAY(EOMONTH($G196,0))&lt;29,0,VLOOKUP(5&amp;TEXT(DATE(YEAR($G196),MONTH($G196),29),"ddd"),$H$33:R$67,R$70,0)),IF(DAY(EOMONTH($G196,0))&lt;30,0,VLOOKUP(5&amp;TEXT(DATE(YEAR($G196),MONTH($G196),30),"ddd"),$H$33:R$67,R$70,0)),IF(DAY(EOMONTH($G196,0))&lt;31,0,VLOOKUP(5&amp;TEXT(DATE(YEAR($G196),MONTH($G196),31),"ddd"),$H$33:R$67,R$70,0)))*SUMPRODUCT(($H$72:$H$95=$D196)*($G$72:$G$95=$C196)*(R$72:R$95))),"")</f>
        <v>0</v>
      </c>
      <c r="S196" s="139">
        <f>IFERROR(IF($I$69="DOW",IF($E196=5,(((SUMPRODUCT(($H$72:$H$95=$D196)*($G$72:$G$95=$C196)*(S$72:S$95))*(SUMPRODUCT(($H$15:$H$21=$H196)*(S$15:S$21)))))),(((SUMPRODUCT(($H$72:$H$95=$D196)*($G$72:$G$95=$C196)*(S$72:S$95)))-(SUMIFS(S$99:S$426,$C$99:$C$426,$C196,$D$99:$D$426,$D196,$E$99:$E$426,5)))*SUMPRODUCT(($H$9:$H$12=$E196)*(S$9:S$12)))*SUMPRODUCT(($H$24:$H$30=$H196)*(S$24:S$30))),VLOOKUP($E196&amp;$H196,$H$33:S$67,S$70,0)/SUM(S$33:S$60,IF(DAY(EOMONTH($G196,0))&lt;29,0,VLOOKUP(5&amp;TEXT(DATE(YEAR($G196),MONTH($G196),29),"ddd"),$H$33:S$67,S$70,0)),IF(DAY(EOMONTH($G196,0))&lt;30,0,VLOOKUP(5&amp;TEXT(DATE(YEAR($G196),MONTH($G196),30),"ddd"),$H$33:S$67,S$70,0)),IF(DAY(EOMONTH($G196,0))&lt;31,0,VLOOKUP(5&amp;TEXT(DATE(YEAR($G196),MONTH($G196),31),"ddd"),$H$33:S$67,S$70,0)))*SUMPRODUCT(($H$72:$H$95=$D196)*($G$72:$G$95=$C196)*(S$72:S$95))),"")</f>
        <v>70.550464322261604</v>
      </c>
      <c r="T196" s="139">
        <f>IFERROR(IF($I$69="DOW",IF($E196=5,(((SUMPRODUCT(($H$72:$H$95=$D196)*($G$72:$G$95=$C196)*(T$72:T$95))*(SUMPRODUCT(($H$15:$H$21=$H196)*(T$15:T$21)))))),(((SUMPRODUCT(($H$72:$H$95=$D196)*($G$72:$G$95=$C196)*(T$72:T$95)))-(SUMIFS(T$99:T$426,$C$99:$C$426,$C196,$D$99:$D$426,$D196,$E$99:$E$426,5)))*SUMPRODUCT(($H$9:$H$12=$E196)*(T$9:T$12)))*SUMPRODUCT(($H$24:$H$30=$H196)*(T$24:T$30))),VLOOKUP($E196&amp;$H196,$H$33:T$67,T$70,0)/SUM(T$33:T$60,IF(DAY(EOMONTH($G196,0))&lt;29,0,VLOOKUP(5&amp;TEXT(DATE(YEAR($G196),MONTH($G196),29),"ddd"),$H$33:T$67,T$70,0)),IF(DAY(EOMONTH($G196,0))&lt;30,0,VLOOKUP(5&amp;TEXT(DATE(YEAR($G196),MONTH($G196),30),"ddd"),$H$33:T$67,T$70,0)),IF(DAY(EOMONTH($G196,0))&lt;31,0,VLOOKUP(5&amp;TEXT(DATE(YEAR($G196),MONTH($G196),31),"ddd"),$H$33:T$67,T$70,0)))*SUMPRODUCT(($H$72:$H$95=$D196)*($G$72:$G$95=$C196)*(T$72:T$95))),"")</f>
        <v>0</v>
      </c>
      <c r="U196" s="139">
        <f>IFERROR(IF($I$69="DOW",IF($E196=5,(((SUMPRODUCT(($H$72:$H$95=$D196)*($G$72:$G$95=$C196)*(U$72:U$95))*(SUMPRODUCT(($H$15:$H$21=$H196)*(U$15:U$21)))))),(((SUMPRODUCT(($H$72:$H$95=$D196)*($G$72:$G$95=$C196)*(U$72:U$95)))-(SUMIFS(U$99:U$426,$C$99:$C$426,$C196,$D$99:$D$426,$D196,$E$99:$E$426,5)))*SUMPRODUCT(($H$9:$H$12=$E196)*(U$9:U$12)))*SUMPRODUCT(($H$24:$H$30=$H196)*(U$24:U$30))),VLOOKUP($E196&amp;$H196,$H$33:U$67,U$70,0)/SUM(U$33:U$60,IF(DAY(EOMONTH($G196,0))&lt;29,0,VLOOKUP(5&amp;TEXT(DATE(YEAR($G196),MONTH($G196),29),"ddd"),$H$33:U$67,U$70,0)),IF(DAY(EOMONTH($G196,0))&lt;30,0,VLOOKUP(5&amp;TEXT(DATE(YEAR($G196),MONTH($G196),30),"ddd"),$H$33:U$67,U$70,0)),IF(DAY(EOMONTH($G196,0))&lt;31,0,VLOOKUP(5&amp;TEXT(DATE(YEAR($G196),MONTH($G196),31),"ddd"),$H$33:U$67,U$70,0)))*SUMPRODUCT(($H$72:$H$95=$D196)*($G$72:$G$95=$C196)*(U$72:U$95))),"")</f>
        <v>19.496168470140542</v>
      </c>
      <c r="V196" s="139">
        <f>IFERROR(IF($I$69="DOW",IF($E196=5,(((SUMPRODUCT(($H$72:$H$95=$D196)*($G$72:$G$95=$C196)*(V$72:V$95))*(SUMPRODUCT(($H$15:$H$21=$H196)*(V$15:V$21)))))),(((SUMPRODUCT(($H$72:$H$95=$D196)*($G$72:$G$95=$C196)*(V$72:V$95)))-(SUMIFS(V$99:V$426,$C$99:$C$426,$C196,$D$99:$D$426,$D196,$E$99:$E$426,5)))*SUMPRODUCT(($H$9:$H$12=$E196)*(V$9:V$12)))*SUMPRODUCT(($H$24:$H$30=$H196)*(V$24:V$30))),VLOOKUP($E196&amp;$H196,$H$33:V$67,V$70,0)/SUM(V$33:V$60,IF(DAY(EOMONTH($G196,0))&lt;29,0,VLOOKUP(5&amp;TEXT(DATE(YEAR($G196),MONTH($G196),29),"ddd"),$H$33:V$67,V$70,0)),IF(DAY(EOMONTH($G196,0))&lt;30,0,VLOOKUP(5&amp;TEXT(DATE(YEAR($G196),MONTH($G196),30),"ddd"),$H$33:V$67,V$70,0)),IF(DAY(EOMONTH($G196,0))&lt;31,0,VLOOKUP(5&amp;TEXT(DATE(YEAR($G196),MONTH($G196),31),"ddd"),$H$33:V$67,V$70,0)))*SUMPRODUCT(($H$72:$H$95=$D196)*($G$72:$G$95=$C196)*(V$72:V$95))),"")</f>
        <v>78.360442274309051</v>
      </c>
      <c r="W196" s="139">
        <f>IFERROR(IF($I$69="DOW",IF($E196=5,(((SUMPRODUCT(($H$72:$H$95=$D196)*($G$72:$G$95=$C196)*(W$72:W$95))*(SUMPRODUCT(($H$15:$H$21=$H196)*(W$15:W$21)))))),(((SUMPRODUCT(($H$72:$H$95=$D196)*($G$72:$G$95=$C196)*(W$72:W$95)))-(SUMIFS(W$99:W$426,$C$99:$C$426,$C196,$D$99:$D$426,$D196,$E$99:$E$426,5)))*SUMPRODUCT(($H$9:$H$12=$E196)*(W$9:W$12)))*SUMPRODUCT(($H$24:$H$30=$H196)*(W$24:W$30))),VLOOKUP($E196&amp;$H196,$H$33:W$67,W$70,0)/SUM(W$33:W$60,IF(DAY(EOMONTH($G196,0))&lt;29,0,VLOOKUP(5&amp;TEXT(DATE(YEAR($G196),MONTH($G196),29),"ddd"),$H$33:W$67,W$70,0)),IF(DAY(EOMONTH($G196,0))&lt;30,0,VLOOKUP(5&amp;TEXT(DATE(YEAR($G196),MONTH($G196),30),"ddd"),$H$33:W$67,W$70,0)),IF(DAY(EOMONTH($G196,0))&lt;31,0,VLOOKUP(5&amp;TEXT(DATE(YEAR($G196),MONTH($G196),31),"ddd"),$H$33:W$67,W$70,0)))*SUMPRODUCT(($H$72:$H$95=$D196)*($G$72:$G$95=$C196)*(W$72:W$95))),"")</f>
        <v>512.08079405068202</v>
      </c>
      <c r="X196" s="139">
        <f>IFERROR(IF($I$69="DOW",IF($E196=5,(((SUMPRODUCT(($H$72:$H$95=$D196)*($G$72:$G$95=$C196)*(X$72:X$95))*(SUMPRODUCT(($H$15:$H$21=$H196)*(X$15:X$21)))))),(((SUMPRODUCT(($H$72:$H$95=$D196)*($G$72:$G$95=$C196)*(X$72:X$95)))-(SUMIFS(X$99:X$426,$C$99:$C$426,$C196,$D$99:$D$426,$D196,$E$99:$E$426,5)))*SUMPRODUCT(($H$9:$H$12=$E196)*(X$9:X$12)))*SUMPRODUCT(($H$24:$H$30=$H196)*(X$24:X$30))),VLOOKUP($E196&amp;$H196,$H$33:X$67,X$70,0)/SUM(X$33:X$60,IF(DAY(EOMONTH($G196,0))&lt;29,0,VLOOKUP(5&amp;TEXT(DATE(YEAR($G196),MONTH($G196),29),"ddd"),$H$33:X$67,X$70,0)),IF(DAY(EOMONTH($G196,0))&lt;30,0,VLOOKUP(5&amp;TEXT(DATE(YEAR($G196),MONTH($G196),30),"ddd"),$H$33:X$67,X$70,0)),IF(DAY(EOMONTH($G196,0))&lt;31,0,VLOOKUP(5&amp;TEXT(DATE(YEAR($G196),MONTH($G196),31),"ddd"),$H$33:X$67,X$70,0)))*SUMPRODUCT(($H$72:$H$95=$D196)*($G$72:$G$95=$C196)*(X$72:X$95))),"")</f>
        <v>110.46677395131147</v>
      </c>
      <c r="Y196" s="139" t="str">
        <f>IFERROR(IF($I$69="DOW",IF($E196=5,(((SUMPRODUCT(($H$72:$H$95=$D196)*($G$72:$G$95=$C196)*(Y$72:Y$95))*(SUMPRODUCT(($H$15:$H$21=$H196)*(Y$15:Y$21)))))),(((SUMPRODUCT(($H$72:$H$95=$D196)*($G$72:$G$95=$C196)*(Y$72:Y$95)))-(SUMIFS(Y$99:Y$426,$C$99:$C$426,$C196,$D$99:$D$426,$D196,$E$99:$E$426,5)))*SUMPRODUCT(($H$9:$H$12=$E196)*(Y$9:Y$12)))*SUMPRODUCT(($H$24:$H$30=$H196)*(Y$24:Y$30))),VLOOKUP($E196&amp;$H196,$H$33:Y$67,Y$70,0)/SUM(Y$33:Y$60,IF(DAY(EOMONTH($G196,0))&lt;29,0,VLOOKUP(5&amp;TEXT(DATE(YEAR($G196),MONTH($G196),29),"ddd"),$H$33:Y$67,Y$70,0)),IF(DAY(EOMONTH($G196,0))&lt;30,0,VLOOKUP(5&amp;TEXT(DATE(YEAR($G196),MONTH($G196),30),"ddd"),$H$33:Y$67,Y$70,0)),IF(DAY(EOMONTH($G196,0))&lt;31,0,VLOOKUP(5&amp;TEXT(DATE(YEAR($G196),MONTH($G196),31),"ddd"),$H$33:Y$67,Y$70,0)))*SUMPRODUCT(($H$72:$H$95=$D196)*($G$72:$G$95=$C196)*(Y$72:Y$95))),"")</f>
        <v/>
      </c>
      <c r="Z196" s="139" t="str">
        <f>IFERROR(IF($I$69="DOW",IF($E196=5,(((SUMPRODUCT(($H$72:$H$95=$D196)*($G$72:$G$95=$C196)*(Z$72:Z$95))*(SUMPRODUCT(($H$15:$H$21=$H196)*(Z$15:Z$21)))))),(((SUMPRODUCT(($H$72:$H$95=$D196)*($G$72:$G$95=$C196)*(Z$72:Z$95)))-(SUMIFS(Z$99:Z$426,$C$99:$C$426,$C196,$D$99:$D$426,$D196,$E$99:$E$426,5)))*SUMPRODUCT(($H$9:$H$12=$E196)*(Z$9:Z$12)))*SUMPRODUCT(($H$24:$H$30=$H196)*(Z$24:Z$30))),VLOOKUP($E196&amp;$H196,$H$33:Z$67,Z$70,0)/SUM(Z$33:Z$60,IF(DAY(EOMONTH($G196,0))&lt;29,0,VLOOKUP(5&amp;TEXT(DATE(YEAR($G196),MONTH($G196),29),"ddd"),$H$33:Z$67,Z$70,0)),IF(DAY(EOMONTH($G196,0))&lt;30,0,VLOOKUP(5&amp;TEXT(DATE(YEAR($G196),MONTH($G196),30),"ddd"),$H$33:Z$67,Z$70,0)),IF(DAY(EOMONTH($G196,0))&lt;31,0,VLOOKUP(5&amp;TEXT(DATE(YEAR($G196),MONTH($G196),31),"ddd"),$H$33:Z$67,Z$70,0)))*SUMPRODUCT(($H$72:$H$95=$D196)*($G$72:$G$95=$C196)*(Z$72:Z$95))),"")</f>
        <v/>
      </c>
      <c r="AA196" s="139" t="str">
        <f>IFERROR(IF($I$69="DOW",IF($E196=5,(((SUMPRODUCT(($H$72:$H$95=$D196)*($G$72:$G$95=$C196)*(AA$72:AA$95))*(SUMPRODUCT(($H$15:$H$21=$H196)*(AA$15:AA$21)))))),(((SUMPRODUCT(($H$72:$H$95=$D196)*($G$72:$G$95=$C196)*(AA$72:AA$95)))-(SUMIFS(AA$99:AA$426,$C$99:$C$426,$C196,$D$99:$D$426,$D196,$E$99:$E$426,5)))*SUMPRODUCT(($H$9:$H$12=$E196)*(AA$9:AA$12)))*SUMPRODUCT(($H$24:$H$30=$H196)*(AA$24:AA$30))),VLOOKUP($E196&amp;$H196,$H$33:AA$67,AA$70,0)/SUM(AA$33:AA$60,IF(DAY(EOMONTH($G196,0))&lt;29,0,VLOOKUP(5&amp;TEXT(DATE(YEAR($G196),MONTH($G196),29),"ddd"),$H$33:AA$67,AA$70,0)),IF(DAY(EOMONTH($G196,0))&lt;30,0,VLOOKUP(5&amp;TEXT(DATE(YEAR($G196),MONTH($G196),30),"ddd"),$H$33:AA$67,AA$70,0)),IF(DAY(EOMONTH($G196,0))&lt;31,0,VLOOKUP(5&amp;TEXT(DATE(YEAR($G196),MONTH($G196),31),"ddd"),$H$33:AA$67,AA$70,0)))*SUMPRODUCT(($H$72:$H$95=$D196)*($G$72:$G$95=$C196)*(AA$72:AA$95))),"")</f>
        <v/>
      </c>
      <c r="AB196" s="139" t="str">
        <f>IFERROR(IF($I$69="DOW",IF($E196=5,(((SUMPRODUCT(($H$72:$H$95=$D196)*($G$72:$G$95=$C196)*(AB$72:AB$95))*(SUMPRODUCT(($H$15:$H$21=$H196)*(AB$15:AB$21)))))),(((SUMPRODUCT(($H$72:$H$95=$D196)*($G$72:$G$95=$C196)*(AB$72:AB$95)))-(SUMIFS(AB$99:AB$426,$C$99:$C$426,$C196,$D$99:$D$426,$D196,$E$99:$E$426,5)))*SUMPRODUCT(($H$9:$H$12=$E196)*(AB$9:AB$12)))*SUMPRODUCT(($H$24:$H$30=$H196)*(AB$24:AB$30))),VLOOKUP($E196&amp;$H196,$H$33:AB$67,AB$70,0)/SUM(AB$33:AB$60,IF(DAY(EOMONTH($G196,0))&lt;29,0,VLOOKUP(5&amp;TEXT(DATE(YEAR($G196),MONTH($G196),29),"ddd"),$H$33:AB$67,AB$70,0)),IF(DAY(EOMONTH($G196,0))&lt;30,0,VLOOKUP(5&amp;TEXT(DATE(YEAR($G196),MONTH($G196),30),"ddd"),$H$33:AB$67,AB$70,0)),IF(DAY(EOMONTH($G196,0))&lt;31,0,VLOOKUP(5&amp;TEXT(DATE(YEAR($G196),MONTH($G196),31),"ddd"),$H$33:AB$67,AB$70,0)))*SUMPRODUCT(($H$72:$H$95=$D196)*($G$72:$G$95=$C196)*(AB$72:AB$95))),"")</f>
        <v/>
      </c>
      <c r="AC196" s="236"/>
      <c r="AE196" s="205"/>
      <c r="AF196" s="139"/>
      <c r="AG196" s="139"/>
      <c r="AH196" s="139"/>
      <c r="AI196" s="139"/>
      <c r="AJ196" s="139"/>
      <c r="AK196" s="139"/>
      <c r="AL196" s="139"/>
      <c r="AM196" s="139"/>
      <c r="AN196" s="139"/>
      <c r="AO196" s="139"/>
      <c r="AP196" s="139"/>
      <c r="AQ196" s="139"/>
      <c r="AR196" s="139"/>
      <c r="AS196" s="139"/>
      <c r="AT196" s="139"/>
      <c r="AU196" s="139"/>
      <c r="AV196" s="139"/>
      <c r="AW196" s="139"/>
      <c r="AX196" s="139"/>
      <c r="AY196" s="236"/>
      <c r="BA196" s="209">
        <f t="shared" si="154"/>
        <v>191.52324716201454</v>
      </c>
      <c r="BB196" s="180">
        <f t="shared" si="155"/>
        <v>237.3839056616923</v>
      </c>
      <c r="BC196" s="180">
        <f t="shared" si="156"/>
        <v>101.74065856273336</v>
      </c>
      <c r="BD196" s="180">
        <f t="shared" si="157"/>
        <v>23.327941986068993</v>
      </c>
      <c r="BE196" s="180">
        <f t="shared" si="158"/>
        <v>0</v>
      </c>
      <c r="BF196" s="180">
        <f t="shared" si="159"/>
        <v>0</v>
      </c>
      <c r="BG196" s="180">
        <f t="shared" si="160"/>
        <v>0</v>
      </c>
      <c r="BH196" s="180">
        <f t="shared" si="161"/>
        <v>3146.6366116782033</v>
      </c>
      <c r="BI196" s="180">
        <f t="shared" si="116"/>
        <v>2591.6381693150738</v>
      </c>
      <c r="BJ196" s="180">
        <f t="shared" si="117"/>
        <v>0</v>
      </c>
      <c r="BK196" s="180">
        <f t="shared" si="118"/>
        <v>70.550464322261604</v>
      </c>
      <c r="BL196" s="180">
        <f t="shared" si="119"/>
        <v>0</v>
      </c>
      <c r="BM196" s="180">
        <f t="shared" si="120"/>
        <v>19.496168470140542</v>
      </c>
      <c r="BN196" s="180">
        <f t="shared" si="121"/>
        <v>78.360442274309051</v>
      </c>
      <c r="BO196" s="180">
        <f t="shared" si="122"/>
        <v>512.08079405068202</v>
      </c>
      <c r="BP196" s="180">
        <f t="shared" si="123"/>
        <v>110.46677395131147</v>
      </c>
      <c r="BQ196" s="180">
        <f t="shared" si="124"/>
        <v>0</v>
      </c>
      <c r="BR196" s="180">
        <f t="shared" si="125"/>
        <v>0</v>
      </c>
      <c r="BS196" s="180">
        <f t="shared" si="126"/>
        <v>0</v>
      </c>
      <c r="BT196" s="180">
        <f t="shared" si="127"/>
        <v>0</v>
      </c>
      <c r="BV196" s="214">
        <f t="shared" si="150"/>
        <v>42741</v>
      </c>
      <c r="BW196" s="175" t="str">
        <f t="shared" si="151"/>
        <v>Jan</v>
      </c>
      <c r="BX196" s="175">
        <f t="shared" si="152"/>
        <v>2017</v>
      </c>
      <c r="BY196" s="176">
        <f t="shared" si="162"/>
        <v>191.52324716201454</v>
      </c>
      <c r="BZ196" s="176">
        <f t="shared" si="163"/>
        <v>237.3839056616923</v>
      </c>
      <c r="CA196" s="176">
        <f t="shared" si="164"/>
        <v>101.74065856273336</v>
      </c>
      <c r="CB196" s="176">
        <f t="shared" si="165"/>
        <v>23.327941986068989</v>
      </c>
      <c r="CC196" s="176">
        <f t="shared" si="166"/>
        <v>0</v>
      </c>
      <c r="CD196" s="176">
        <f t="shared" si="167"/>
        <v>0</v>
      </c>
      <c r="CE196" s="176">
        <f t="shared" si="168"/>
        <v>0</v>
      </c>
      <c r="CF196" s="176">
        <f t="shared" si="169"/>
        <v>3146.6366116782037</v>
      </c>
      <c r="CG196" s="176">
        <f t="shared" si="170"/>
        <v>2591.6381693150729</v>
      </c>
      <c r="CH196" s="176">
        <f t="shared" si="171"/>
        <v>0</v>
      </c>
      <c r="CI196" s="176">
        <f t="shared" si="172"/>
        <v>70.550464322261604</v>
      </c>
      <c r="CJ196" s="176">
        <f t="shared" si="173"/>
        <v>0</v>
      </c>
      <c r="CK196" s="176">
        <f t="shared" si="174"/>
        <v>19.49616847014055</v>
      </c>
      <c r="CL196" s="176">
        <f t="shared" si="175"/>
        <v>78.360442274309065</v>
      </c>
      <c r="CM196" s="176">
        <f t="shared" si="176"/>
        <v>512.08079405068202</v>
      </c>
      <c r="CN196" s="176">
        <f t="shared" si="177"/>
        <v>110.46677395131144</v>
      </c>
      <c r="CO196" s="176">
        <f t="shared" si="178"/>
        <v>0</v>
      </c>
      <c r="CP196" s="176">
        <f t="shared" si="179"/>
        <v>0</v>
      </c>
      <c r="CQ196" s="176">
        <f t="shared" si="180"/>
        <v>0</v>
      </c>
      <c r="CR196" s="215">
        <f t="shared" si="181"/>
        <v>0</v>
      </c>
    </row>
    <row r="197" spans="2:96" outlineLevel="1" x14ac:dyDescent="0.25">
      <c r="B197" s="197">
        <f t="shared" si="148"/>
        <v>42742</v>
      </c>
      <c r="C197" s="108">
        <f t="shared" si="104"/>
        <v>2017</v>
      </c>
      <c r="D197" s="109" t="str">
        <f t="shared" si="105"/>
        <v>Jan</v>
      </c>
      <c r="E197" s="109">
        <f t="shared" si="106"/>
        <v>1</v>
      </c>
      <c r="F197" s="109">
        <f t="shared" si="149"/>
        <v>1</v>
      </c>
      <c r="G197" s="110">
        <f t="shared" si="153"/>
        <v>42742</v>
      </c>
      <c r="H197" s="109" t="str">
        <f t="shared" si="107"/>
        <v>Sat</v>
      </c>
      <c r="I197" s="139">
        <f>IFERROR(IF($I$69="DOW",IF($E197=5,(((SUMPRODUCT(($H$72:$H$95=$D197)*($G$72:$G$95=$C197)*(I$72:I$95))*(SUMPRODUCT(($H$15:$H$21=$H197)*(I$15:I$21)))))),(((SUMPRODUCT(($H$72:$H$95=$D197)*($G$72:$G$95=$C197)*(I$72:I$95)))-(SUMIFS(I$99:I$426,$C$99:$C$426,$C197,$D$99:$D$426,$D197,$E$99:$E$426,5)))*SUMPRODUCT(($H$9:$H$12=$E197)*(I$9:I$12)))*SUMPRODUCT(($H$24:$H$30=$H197)*(I$24:I$30))),VLOOKUP($E197&amp;$H197,$H$33:I$67,I$70,0)/SUM(I$33:I$60,IF(DAY(EOMONTH($G197,0))&lt;29,0,VLOOKUP(5&amp;TEXT(DATE(YEAR($G197),MONTH($G197),29),"ddd"),$H$33:I$67,I$70,0)),IF(DAY(EOMONTH($G197,0))&lt;30,0,VLOOKUP(5&amp;TEXT(DATE(YEAR($G197),MONTH($G197),30),"ddd"),$H$33:I$67,I$70,0)),IF(DAY(EOMONTH($G197,0))&lt;31,0,VLOOKUP(5&amp;TEXT(DATE(YEAR($G197),MONTH($G197),31),"ddd"),$H$33:I$67,I$70,0)))*SUMPRODUCT(($H$72:$H$95=$D197)*($G$72:$G$95=$C197)*(I$72:I$95))),"")</f>
        <v>187.65292663961847</v>
      </c>
      <c r="J197" s="139">
        <f>IFERROR(IF($I$69="DOW",IF($E197=5,(((SUMPRODUCT(($H$72:$H$95=$D197)*($G$72:$G$95=$C197)*(J$72:J$95))*(SUMPRODUCT(($H$15:$H$21=$H197)*(J$15:J$21)))))),(((SUMPRODUCT(($H$72:$H$95=$D197)*($G$72:$G$95=$C197)*(J$72:J$95)))-(SUMIFS(J$99:J$426,$C$99:$C$426,$C197,$D$99:$D$426,$D197,$E$99:$E$426,5)))*SUMPRODUCT(($H$9:$H$12=$E197)*(J$9:J$12)))*SUMPRODUCT(($H$24:$H$30=$H197)*(J$24:J$30))),VLOOKUP($E197&amp;$H197,$H$33:J$67,J$70,0)/SUM(J$33:J$60,IF(DAY(EOMONTH($G197,0))&lt;29,0,VLOOKUP(5&amp;TEXT(DATE(YEAR($G197),MONTH($G197),29),"ddd"),$H$33:J$67,J$70,0)),IF(DAY(EOMONTH($G197,0))&lt;30,0,VLOOKUP(5&amp;TEXT(DATE(YEAR($G197),MONTH($G197),30),"ddd"),$H$33:J$67,J$70,0)),IF(DAY(EOMONTH($G197,0))&lt;31,0,VLOOKUP(5&amp;TEXT(DATE(YEAR($G197),MONTH($G197),31),"ddd"),$H$33:J$67,J$70,0)))*SUMPRODUCT(($H$72:$H$95=$D197)*($G$72:$G$95=$C197)*(J$72:J$95))),"")</f>
        <v>230.62071249391531</v>
      </c>
      <c r="K197" s="139">
        <f>IFERROR(IF($I$69="DOW",IF($E197=5,(((SUMPRODUCT(($H$72:$H$95=$D197)*($G$72:$G$95=$C197)*(K$72:K$95))*(SUMPRODUCT(($H$15:$H$21=$H197)*(K$15:K$21)))))),(((SUMPRODUCT(($H$72:$H$95=$D197)*($G$72:$G$95=$C197)*(K$72:K$95)))-(SUMIFS(K$99:K$426,$C$99:$C$426,$C197,$D$99:$D$426,$D197,$E$99:$E$426,5)))*SUMPRODUCT(($H$9:$H$12=$E197)*(K$9:K$12)))*SUMPRODUCT(($H$24:$H$30=$H197)*(K$24:K$30))),VLOOKUP($E197&amp;$H197,$H$33:K$67,K$70,0)/SUM(K$33:K$60,IF(DAY(EOMONTH($G197,0))&lt;29,0,VLOOKUP(5&amp;TEXT(DATE(YEAR($G197),MONTH($G197),29),"ddd"),$H$33:K$67,K$70,0)),IF(DAY(EOMONTH($G197,0))&lt;30,0,VLOOKUP(5&amp;TEXT(DATE(YEAR($G197),MONTH($G197),30),"ddd"),$H$33:K$67,K$70,0)),IF(DAY(EOMONTH($G197,0))&lt;31,0,VLOOKUP(5&amp;TEXT(DATE(YEAR($G197),MONTH($G197),31),"ddd"),$H$33:K$67,K$70,0)))*SUMPRODUCT(($H$72:$H$95=$D197)*($G$72:$G$95=$C197)*(K$72:K$95))),"")</f>
        <v>108.30649127334249</v>
      </c>
      <c r="L197" s="139">
        <f>IFERROR(IF($I$69="DOW",IF($E197=5,(((SUMPRODUCT(($H$72:$H$95=$D197)*($G$72:$G$95=$C197)*(L$72:L$95))*(SUMPRODUCT(($H$15:$H$21=$H197)*(L$15:L$21)))))),(((SUMPRODUCT(($H$72:$H$95=$D197)*($G$72:$G$95=$C197)*(L$72:L$95)))-(SUMIFS(L$99:L$426,$C$99:$C$426,$C197,$D$99:$D$426,$D197,$E$99:$E$426,5)))*SUMPRODUCT(($H$9:$H$12=$E197)*(L$9:L$12)))*SUMPRODUCT(($H$24:$H$30=$H197)*(L$24:L$30))),VLOOKUP($E197&amp;$H197,$H$33:L$67,L$70,0)/SUM(L$33:L$60,IF(DAY(EOMONTH($G197,0))&lt;29,0,VLOOKUP(5&amp;TEXT(DATE(YEAR($G197),MONTH($G197),29),"ddd"),$H$33:L$67,L$70,0)),IF(DAY(EOMONTH($G197,0))&lt;30,0,VLOOKUP(5&amp;TEXT(DATE(YEAR($G197),MONTH($G197),30),"ddd"),$H$33:L$67,L$70,0)),IF(DAY(EOMONTH($G197,0))&lt;31,0,VLOOKUP(5&amp;TEXT(DATE(YEAR($G197),MONTH($G197),31),"ddd"),$H$33:L$67,L$70,0)))*SUMPRODUCT(($H$72:$H$95=$D197)*($G$72:$G$95=$C197)*(L$72:L$95))),"")</f>
        <v>23.43730443371966</v>
      </c>
      <c r="M197" s="139">
        <f>IFERROR(IF($I$69="DOW",IF($E197=5,(((SUMPRODUCT(($H$72:$H$95=$D197)*($G$72:$G$95=$C197)*(M$72:M$95))*(SUMPRODUCT(($H$15:$H$21=$H197)*(M$15:M$21)))))),(((SUMPRODUCT(($H$72:$H$95=$D197)*($G$72:$G$95=$C197)*(M$72:M$95)))-(SUMIFS(M$99:M$426,$C$99:$C$426,$C197,$D$99:$D$426,$D197,$E$99:$E$426,5)))*SUMPRODUCT(($H$9:$H$12=$E197)*(M$9:M$12)))*SUMPRODUCT(($H$24:$H$30=$H197)*(M$24:M$30))),VLOOKUP($E197&amp;$H197,$H$33:M$67,M$70,0)/SUM(M$33:M$60,IF(DAY(EOMONTH($G197,0))&lt;29,0,VLOOKUP(5&amp;TEXT(DATE(YEAR($G197),MONTH($G197),29),"ddd"),$H$33:M$67,M$70,0)),IF(DAY(EOMONTH($G197,0))&lt;30,0,VLOOKUP(5&amp;TEXT(DATE(YEAR($G197),MONTH($G197),30),"ddd"),$H$33:M$67,M$70,0)),IF(DAY(EOMONTH($G197,0))&lt;31,0,VLOOKUP(5&amp;TEXT(DATE(YEAR($G197),MONTH($G197),31),"ddd"),$H$33:M$67,M$70,0)))*SUMPRODUCT(($H$72:$H$95=$D197)*($G$72:$G$95=$C197)*(M$72:M$95))),"")</f>
        <v>0</v>
      </c>
      <c r="N197" s="139">
        <f>IFERROR(IF($I$69="DOW",IF($E197=5,(((SUMPRODUCT(($H$72:$H$95=$D197)*($G$72:$G$95=$C197)*(N$72:N$95))*(SUMPRODUCT(($H$15:$H$21=$H197)*(N$15:N$21)))))),(((SUMPRODUCT(($H$72:$H$95=$D197)*($G$72:$G$95=$C197)*(N$72:N$95)))-(SUMIFS(N$99:N$426,$C$99:$C$426,$C197,$D$99:$D$426,$D197,$E$99:$E$426,5)))*SUMPRODUCT(($H$9:$H$12=$E197)*(N$9:N$12)))*SUMPRODUCT(($H$24:$H$30=$H197)*(N$24:N$30))),VLOOKUP($E197&amp;$H197,$H$33:N$67,N$70,0)/SUM(N$33:N$60,IF(DAY(EOMONTH($G197,0))&lt;29,0,VLOOKUP(5&amp;TEXT(DATE(YEAR($G197),MONTH($G197),29),"ddd"),$H$33:N$67,N$70,0)),IF(DAY(EOMONTH($G197,0))&lt;30,0,VLOOKUP(5&amp;TEXT(DATE(YEAR($G197),MONTH($G197),30),"ddd"),$H$33:N$67,N$70,0)),IF(DAY(EOMONTH($G197,0))&lt;31,0,VLOOKUP(5&amp;TEXT(DATE(YEAR($G197),MONTH($G197),31),"ddd"),$H$33:N$67,N$70,0)))*SUMPRODUCT(($H$72:$H$95=$D197)*($G$72:$G$95=$C197)*(N$72:N$95))),"")</f>
        <v>0</v>
      </c>
      <c r="O197" s="139">
        <f>IFERROR(IF($I$69="DOW",IF($E197=5,(((SUMPRODUCT(($H$72:$H$95=$D197)*($G$72:$G$95=$C197)*(O$72:O$95))*(SUMPRODUCT(($H$15:$H$21=$H197)*(O$15:O$21)))))),(((SUMPRODUCT(($H$72:$H$95=$D197)*($G$72:$G$95=$C197)*(O$72:O$95)))-(SUMIFS(O$99:O$426,$C$99:$C$426,$C197,$D$99:$D$426,$D197,$E$99:$E$426,5)))*SUMPRODUCT(($H$9:$H$12=$E197)*(O$9:O$12)))*SUMPRODUCT(($H$24:$H$30=$H197)*(O$24:O$30))),VLOOKUP($E197&amp;$H197,$H$33:O$67,O$70,0)/SUM(O$33:O$60,IF(DAY(EOMONTH($G197,0))&lt;29,0,VLOOKUP(5&amp;TEXT(DATE(YEAR($G197),MONTH($G197),29),"ddd"),$H$33:O$67,O$70,0)),IF(DAY(EOMONTH($G197,0))&lt;30,0,VLOOKUP(5&amp;TEXT(DATE(YEAR($G197),MONTH($G197),30),"ddd"),$H$33:O$67,O$70,0)),IF(DAY(EOMONTH($G197,0))&lt;31,0,VLOOKUP(5&amp;TEXT(DATE(YEAR($G197),MONTH($G197),31),"ddd"),$H$33:O$67,O$70,0)))*SUMPRODUCT(($H$72:$H$95=$D197)*($G$72:$G$95=$C197)*(O$72:O$95))),"")</f>
        <v>0</v>
      </c>
      <c r="P197" s="139">
        <f>IFERROR(IF($I$69="DOW",IF($E197=5,(((SUMPRODUCT(($H$72:$H$95=$D197)*($G$72:$G$95=$C197)*(P$72:P$95))*(SUMPRODUCT(($H$15:$H$21=$H197)*(P$15:P$21)))))),(((SUMPRODUCT(($H$72:$H$95=$D197)*($G$72:$G$95=$C197)*(P$72:P$95)))-(SUMIFS(P$99:P$426,$C$99:$C$426,$C197,$D$99:$D$426,$D197,$E$99:$E$426,5)))*SUMPRODUCT(($H$9:$H$12=$E197)*(P$9:P$12)))*SUMPRODUCT(($H$24:$H$30=$H197)*(P$24:P$30))),VLOOKUP($E197&amp;$H197,$H$33:P$67,P$70,0)/SUM(P$33:P$60,IF(DAY(EOMONTH($G197,0))&lt;29,0,VLOOKUP(5&amp;TEXT(DATE(YEAR($G197),MONTH($G197),29),"ddd"),$H$33:P$67,P$70,0)),IF(DAY(EOMONTH($G197,0))&lt;30,0,VLOOKUP(5&amp;TEXT(DATE(YEAR($G197),MONTH($G197),30),"ddd"),$H$33:P$67,P$70,0)),IF(DAY(EOMONTH($G197,0))&lt;31,0,VLOOKUP(5&amp;TEXT(DATE(YEAR($G197),MONTH($G197),31),"ddd"),$H$33:P$67,P$70,0)))*SUMPRODUCT(($H$72:$H$95=$D197)*($G$72:$G$95=$C197)*(P$72:P$95))),"")</f>
        <v>2217.7481127310052</v>
      </c>
      <c r="Q197" s="139">
        <f>IFERROR(IF($I$69="DOW",IF($E197=5,(((SUMPRODUCT(($H$72:$H$95=$D197)*($G$72:$G$95=$C197)*(Q$72:Q$95))*(SUMPRODUCT(($H$15:$H$21=$H197)*(Q$15:Q$21)))))),(((SUMPRODUCT(($H$72:$H$95=$D197)*($G$72:$G$95=$C197)*(Q$72:Q$95)))-(SUMIFS(Q$99:Q$426,$C$99:$C$426,$C197,$D$99:$D$426,$D197,$E$99:$E$426,5)))*SUMPRODUCT(($H$9:$H$12=$E197)*(Q$9:Q$12)))*SUMPRODUCT(($H$24:$H$30=$H197)*(Q$24:Q$30))),VLOOKUP($E197&amp;$H197,$H$33:Q$67,Q$70,0)/SUM(Q$33:Q$60,IF(DAY(EOMONTH($G197,0))&lt;29,0,VLOOKUP(5&amp;TEXT(DATE(YEAR($G197),MONTH($G197),29),"ddd"),$H$33:Q$67,Q$70,0)),IF(DAY(EOMONTH($G197,0))&lt;30,0,VLOOKUP(5&amp;TEXT(DATE(YEAR($G197),MONTH($G197),30),"ddd"),$H$33:Q$67,Q$70,0)),IF(DAY(EOMONTH($G197,0))&lt;31,0,VLOOKUP(5&amp;TEXT(DATE(YEAR($G197),MONTH($G197),31),"ddd"),$H$33:Q$67,Q$70,0)))*SUMPRODUCT(($H$72:$H$95=$D197)*($G$72:$G$95=$C197)*(Q$72:Q$95))),"")</f>
        <v>2176.6346013835773</v>
      </c>
      <c r="R197" s="139">
        <f>IFERROR(IF($I$69="DOW",IF($E197=5,(((SUMPRODUCT(($H$72:$H$95=$D197)*($G$72:$G$95=$C197)*(R$72:R$95))*(SUMPRODUCT(($H$15:$H$21=$H197)*(R$15:R$21)))))),(((SUMPRODUCT(($H$72:$H$95=$D197)*($G$72:$G$95=$C197)*(R$72:R$95)))-(SUMIFS(R$99:R$426,$C$99:$C$426,$C197,$D$99:$D$426,$D197,$E$99:$E$426,5)))*SUMPRODUCT(($H$9:$H$12=$E197)*(R$9:R$12)))*SUMPRODUCT(($H$24:$H$30=$H197)*(R$24:R$30))),VLOOKUP($E197&amp;$H197,$H$33:R$67,R$70,0)/SUM(R$33:R$60,IF(DAY(EOMONTH($G197,0))&lt;29,0,VLOOKUP(5&amp;TEXT(DATE(YEAR($G197),MONTH($G197),29),"ddd"),$H$33:R$67,R$70,0)),IF(DAY(EOMONTH($G197,0))&lt;30,0,VLOOKUP(5&amp;TEXT(DATE(YEAR($G197),MONTH($G197),30),"ddd"),$H$33:R$67,R$70,0)),IF(DAY(EOMONTH($G197,0))&lt;31,0,VLOOKUP(5&amp;TEXT(DATE(YEAR($G197),MONTH($G197),31),"ddd"),$H$33:R$67,R$70,0)))*SUMPRODUCT(($H$72:$H$95=$D197)*($G$72:$G$95=$C197)*(R$72:R$95))),"")</f>
        <v>0</v>
      </c>
      <c r="S197" s="139">
        <f>IFERROR(IF($I$69="DOW",IF($E197=5,(((SUMPRODUCT(($H$72:$H$95=$D197)*($G$72:$G$95=$C197)*(S$72:S$95))*(SUMPRODUCT(($H$15:$H$21=$H197)*(S$15:S$21)))))),(((SUMPRODUCT(($H$72:$H$95=$D197)*($G$72:$G$95=$C197)*(S$72:S$95)))-(SUMIFS(S$99:S$426,$C$99:$C$426,$C197,$D$99:$D$426,$D197,$E$99:$E$426,5)))*SUMPRODUCT(($H$9:$H$12=$E197)*(S$9:S$12)))*SUMPRODUCT(($H$24:$H$30=$H197)*(S$24:S$30))),VLOOKUP($E197&amp;$H197,$H$33:S$67,S$70,0)/SUM(S$33:S$60,IF(DAY(EOMONTH($G197,0))&lt;29,0,VLOOKUP(5&amp;TEXT(DATE(YEAR($G197),MONTH($G197),29),"ddd"),$H$33:S$67,S$70,0)),IF(DAY(EOMONTH($G197,0))&lt;30,0,VLOOKUP(5&amp;TEXT(DATE(YEAR($G197),MONTH($G197),30),"ddd"),$H$33:S$67,S$70,0)),IF(DAY(EOMONTH($G197,0))&lt;31,0,VLOOKUP(5&amp;TEXT(DATE(YEAR($G197),MONTH($G197),31),"ddd"),$H$33:S$67,S$70,0)))*SUMPRODUCT(($H$72:$H$95=$D197)*($G$72:$G$95=$C197)*(S$72:S$95))),"")</f>
        <v>63.650510844235043</v>
      </c>
      <c r="T197" s="139">
        <f>IFERROR(IF($I$69="DOW",IF($E197=5,(((SUMPRODUCT(($H$72:$H$95=$D197)*($G$72:$G$95=$C197)*(T$72:T$95))*(SUMPRODUCT(($H$15:$H$21=$H197)*(T$15:T$21)))))),(((SUMPRODUCT(($H$72:$H$95=$D197)*($G$72:$G$95=$C197)*(T$72:T$95)))-(SUMIFS(T$99:T$426,$C$99:$C$426,$C197,$D$99:$D$426,$D197,$E$99:$E$426,5)))*SUMPRODUCT(($H$9:$H$12=$E197)*(T$9:T$12)))*SUMPRODUCT(($H$24:$H$30=$H197)*(T$24:T$30))),VLOOKUP($E197&amp;$H197,$H$33:T$67,T$70,0)/SUM(T$33:T$60,IF(DAY(EOMONTH($G197,0))&lt;29,0,VLOOKUP(5&amp;TEXT(DATE(YEAR($G197),MONTH($G197),29),"ddd"),$H$33:T$67,T$70,0)),IF(DAY(EOMONTH($G197,0))&lt;30,0,VLOOKUP(5&amp;TEXT(DATE(YEAR($G197),MONTH($G197),30),"ddd"),$H$33:T$67,T$70,0)),IF(DAY(EOMONTH($G197,0))&lt;31,0,VLOOKUP(5&amp;TEXT(DATE(YEAR($G197),MONTH($G197),31),"ddd"),$H$33:T$67,T$70,0)))*SUMPRODUCT(($H$72:$H$95=$D197)*($G$72:$G$95=$C197)*(T$72:T$95))),"")</f>
        <v>0</v>
      </c>
      <c r="U197" s="139">
        <f>IFERROR(IF($I$69="DOW",IF($E197=5,(((SUMPRODUCT(($H$72:$H$95=$D197)*($G$72:$G$95=$C197)*(U$72:U$95))*(SUMPRODUCT(($H$15:$H$21=$H197)*(U$15:U$21)))))),(((SUMPRODUCT(($H$72:$H$95=$D197)*($G$72:$G$95=$C197)*(U$72:U$95)))-(SUMIFS(U$99:U$426,$C$99:$C$426,$C197,$D$99:$D$426,$D197,$E$99:$E$426,5)))*SUMPRODUCT(($H$9:$H$12=$E197)*(U$9:U$12)))*SUMPRODUCT(($H$24:$H$30=$H197)*(U$24:U$30))),VLOOKUP($E197&amp;$H197,$H$33:U$67,U$70,0)/SUM(U$33:U$60,IF(DAY(EOMONTH($G197,0))&lt;29,0,VLOOKUP(5&amp;TEXT(DATE(YEAR($G197),MONTH($G197),29),"ddd"),$H$33:U$67,U$70,0)),IF(DAY(EOMONTH($G197,0))&lt;30,0,VLOOKUP(5&amp;TEXT(DATE(YEAR($G197),MONTH($G197),30),"ddd"),$H$33:U$67,U$70,0)),IF(DAY(EOMONTH($G197,0))&lt;31,0,VLOOKUP(5&amp;TEXT(DATE(YEAR($G197),MONTH($G197),31),"ddd"),$H$33:U$67,U$70,0)))*SUMPRODUCT(($H$72:$H$95=$D197)*($G$72:$G$95=$C197)*(U$72:U$95))),"")</f>
        <v>0</v>
      </c>
      <c r="V197" s="139">
        <f>IFERROR(IF($I$69="DOW",IF($E197=5,(((SUMPRODUCT(($H$72:$H$95=$D197)*($G$72:$G$95=$C197)*(V$72:V$95))*(SUMPRODUCT(($H$15:$H$21=$H197)*(V$15:V$21)))))),(((SUMPRODUCT(($H$72:$H$95=$D197)*($G$72:$G$95=$C197)*(V$72:V$95)))-(SUMIFS(V$99:V$426,$C$99:$C$426,$C197,$D$99:$D$426,$D197,$E$99:$E$426,5)))*SUMPRODUCT(($H$9:$H$12=$E197)*(V$9:V$12)))*SUMPRODUCT(($H$24:$H$30=$H197)*(V$24:V$30))),VLOOKUP($E197&amp;$H197,$H$33:V$67,V$70,0)/SUM(V$33:V$60,IF(DAY(EOMONTH($G197,0))&lt;29,0,VLOOKUP(5&amp;TEXT(DATE(YEAR($G197),MONTH($G197),29),"ddd"),$H$33:V$67,V$70,0)),IF(DAY(EOMONTH($G197,0))&lt;30,0,VLOOKUP(5&amp;TEXT(DATE(YEAR($G197),MONTH($G197),30),"ddd"),$H$33:V$67,V$70,0)),IF(DAY(EOMONTH($G197,0))&lt;31,0,VLOOKUP(5&amp;TEXT(DATE(YEAR($G197),MONTH($G197),31),"ddd"),$H$33:V$67,V$70,0)))*SUMPRODUCT(($H$72:$H$95=$D197)*($G$72:$G$95=$C197)*(V$72:V$95))),"")</f>
        <v>0</v>
      </c>
      <c r="W197" s="139">
        <f>IFERROR(IF($I$69="DOW",IF($E197=5,(((SUMPRODUCT(($H$72:$H$95=$D197)*($G$72:$G$95=$C197)*(W$72:W$95))*(SUMPRODUCT(($H$15:$H$21=$H197)*(W$15:W$21)))))),(((SUMPRODUCT(($H$72:$H$95=$D197)*($G$72:$G$95=$C197)*(W$72:W$95)))-(SUMIFS(W$99:W$426,$C$99:$C$426,$C197,$D$99:$D$426,$D197,$E$99:$E$426,5)))*SUMPRODUCT(($H$9:$H$12=$E197)*(W$9:W$12)))*SUMPRODUCT(($H$24:$H$30=$H197)*(W$24:W$30))),VLOOKUP($E197&amp;$H197,$H$33:W$67,W$70,0)/SUM(W$33:W$60,IF(DAY(EOMONTH($G197,0))&lt;29,0,VLOOKUP(5&amp;TEXT(DATE(YEAR($G197),MONTH($G197),29),"ddd"),$H$33:W$67,W$70,0)),IF(DAY(EOMONTH($G197,0))&lt;30,0,VLOOKUP(5&amp;TEXT(DATE(YEAR($G197),MONTH($G197),30),"ddd"),$H$33:W$67,W$70,0)),IF(DAY(EOMONTH($G197,0))&lt;31,0,VLOOKUP(5&amp;TEXT(DATE(YEAR($G197),MONTH($G197),31),"ddd"),$H$33:W$67,W$70,0)))*SUMPRODUCT(($H$72:$H$95=$D197)*($G$72:$G$95=$C197)*(W$72:W$95))),"")</f>
        <v>127.31424913146188</v>
      </c>
      <c r="X197" s="139">
        <f>IFERROR(IF($I$69="DOW",IF($E197=5,(((SUMPRODUCT(($H$72:$H$95=$D197)*($G$72:$G$95=$C197)*(X$72:X$95))*(SUMPRODUCT(($H$15:$H$21=$H197)*(X$15:X$21)))))),(((SUMPRODUCT(($H$72:$H$95=$D197)*($G$72:$G$95=$C197)*(X$72:X$95)))-(SUMIFS(X$99:X$426,$C$99:$C$426,$C197,$D$99:$D$426,$D197,$E$99:$E$426,5)))*SUMPRODUCT(($H$9:$H$12=$E197)*(X$9:X$12)))*SUMPRODUCT(($H$24:$H$30=$H197)*(X$24:X$30))),VLOOKUP($E197&amp;$H197,$H$33:X$67,X$70,0)/SUM(X$33:X$60,IF(DAY(EOMONTH($G197,0))&lt;29,0,VLOOKUP(5&amp;TEXT(DATE(YEAR($G197),MONTH($G197),29),"ddd"),$H$33:X$67,X$70,0)),IF(DAY(EOMONTH($G197,0))&lt;30,0,VLOOKUP(5&amp;TEXT(DATE(YEAR($G197),MONTH($G197),30),"ddd"),$H$33:X$67,X$70,0)),IF(DAY(EOMONTH($G197,0))&lt;31,0,VLOOKUP(5&amp;TEXT(DATE(YEAR($G197),MONTH($G197),31),"ddd"),$H$33:X$67,X$70,0)))*SUMPRODUCT(($H$72:$H$95=$D197)*($G$72:$G$95=$C197)*(X$72:X$95))),"")</f>
        <v>84.482399522072527</v>
      </c>
      <c r="Y197" s="139" t="str">
        <f>IFERROR(IF($I$69="DOW",IF($E197=5,(((SUMPRODUCT(($H$72:$H$95=$D197)*($G$72:$G$95=$C197)*(Y$72:Y$95))*(SUMPRODUCT(($H$15:$H$21=$H197)*(Y$15:Y$21)))))),(((SUMPRODUCT(($H$72:$H$95=$D197)*($G$72:$G$95=$C197)*(Y$72:Y$95)))-(SUMIFS(Y$99:Y$426,$C$99:$C$426,$C197,$D$99:$D$426,$D197,$E$99:$E$426,5)))*SUMPRODUCT(($H$9:$H$12=$E197)*(Y$9:Y$12)))*SUMPRODUCT(($H$24:$H$30=$H197)*(Y$24:Y$30))),VLOOKUP($E197&amp;$H197,$H$33:Y$67,Y$70,0)/SUM(Y$33:Y$60,IF(DAY(EOMONTH($G197,0))&lt;29,0,VLOOKUP(5&amp;TEXT(DATE(YEAR($G197),MONTH($G197),29),"ddd"),$H$33:Y$67,Y$70,0)),IF(DAY(EOMONTH($G197,0))&lt;30,0,VLOOKUP(5&amp;TEXT(DATE(YEAR($G197),MONTH($G197),30),"ddd"),$H$33:Y$67,Y$70,0)),IF(DAY(EOMONTH($G197,0))&lt;31,0,VLOOKUP(5&amp;TEXT(DATE(YEAR($G197),MONTH($G197),31),"ddd"),$H$33:Y$67,Y$70,0)))*SUMPRODUCT(($H$72:$H$95=$D197)*($G$72:$G$95=$C197)*(Y$72:Y$95))),"")</f>
        <v/>
      </c>
      <c r="Z197" s="139" t="str">
        <f>IFERROR(IF($I$69="DOW",IF($E197=5,(((SUMPRODUCT(($H$72:$H$95=$D197)*($G$72:$G$95=$C197)*(Z$72:Z$95))*(SUMPRODUCT(($H$15:$H$21=$H197)*(Z$15:Z$21)))))),(((SUMPRODUCT(($H$72:$H$95=$D197)*($G$72:$G$95=$C197)*(Z$72:Z$95)))-(SUMIFS(Z$99:Z$426,$C$99:$C$426,$C197,$D$99:$D$426,$D197,$E$99:$E$426,5)))*SUMPRODUCT(($H$9:$H$12=$E197)*(Z$9:Z$12)))*SUMPRODUCT(($H$24:$H$30=$H197)*(Z$24:Z$30))),VLOOKUP($E197&amp;$H197,$H$33:Z$67,Z$70,0)/SUM(Z$33:Z$60,IF(DAY(EOMONTH($G197,0))&lt;29,0,VLOOKUP(5&amp;TEXT(DATE(YEAR($G197),MONTH($G197),29),"ddd"),$H$33:Z$67,Z$70,0)),IF(DAY(EOMONTH($G197,0))&lt;30,0,VLOOKUP(5&amp;TEXT(DATE(YEAR($G197),MONTH($G197),30),"ddd"),$H$33:Z$67,Z$70,0)),IF(DAY(EOMONTH($G197,0))&lt;31,0,VLOOKUP(5&amp;TEXT(DATE(YEAR($G197),MONTH($G197),31),"ddd"),$H$33:Z$67,Z$70,0)))*SUMPRODUCT(($H$72:$H$95=$D197)*($G$72:$G$95=$C197)*(Z$72:Z$95))),"")</f>
        <v/>
      </c>
      <c r="AA197" s="139" t="str">
        <f>IFERROR(IF($I$69="DOW",IF($E197=5,(((SUMPRODUCT(($H$72:$H$95=$D197)*($G$72:$G$95=$C197)*(AA$72:AA$95))*(SUMPRODUCT(($H$15:$H$21=$H197)*(AA$15:AA$21)))))),(((SUMPRODUCT(($H$72:$H$95=$D197)*($G$72:$G$95=$C197)*(AA$72:AA$95)))-(SUMIFS(AA$99:AA$426,$C$99:$C$426,$C197,$D$99:$D$426,$D197,$E$99:$E$426,5)))*SUMPRODUCT(($H$9:$H$12=$E197)*(AA$9:AA$12)))*SUMPRODUCT(($H$24:$H$30=$H197)*(AA$24:AA$30))),VLOOKUP($E197&amp;$H197,$H$33:AA$67,AA$70,0)/SUM(AA$33:AA$60,IF(DAY(EOMONTH($G197,0))&lt;29,0,VLOOKUP(5&amp;TEXT(DATE(YEAR($G197),MONTH($G197),29),"ddd"),$H$33:AA$67,AA$70,0)),IF(DAY(EOMONTH($G197,0))&lt;30,0,VLOOKUP(5&amp;TEXT(DATE(YEAR($G197),MONTH($G197),30),"ddd"),$H$33:AA$67,AA$70,0)),IF(DAY(EOMONTH($G197,0))&lt;31,0,VLOOKUP(5&amp;TEXT(DATE(YEAR($G197),MONTH($G197),31),"ddd"),$H$33:AA$67,AA$70,0)))*SUMPRODUCT(($H$72:$H$95=$D197)*($G$72:$G$95=$C197)*(AA$72:AA$95))),"")</f>
        <v/>
      </c>
      <c r="AB197" s="139" t="str">
        <f>IFERROR(IF($I$69="DOW",IF($E197=5,(((SUMPRODUCT(($H$72:$H$95=$D197)*($G$72:$G$95=$C197)*(AB$72:AB$95))*(SUMPRODUCT(($H$15:$H$21=$H197)*(AB$15:AB$21)))))),(((SUMPRODUCT(($H$72:$H$95=$D197)*($G$72:$G$95=$C197)*(AB$72:AB$95)))-(SUMIFS(AB$99:AB$426,$C$99:$C$426,$C197,$D$99:$D$426,$D197,$E$99:$E$426,5)))*SUMPRODUCT(($H$9:$H$12=$E197)*(AB$9:AB$12)))*SUMPRODUCT(($H$24:$H$30=$H197)*(AB$24:AB$30))),VLOOKUP($E197&amp;$H197,$H$33:AB$67,AB$70,0)/SUM(AB$33:AB$60,IF(DAY(EOMONTH($G197,0))&lt;29,0,VLOOKUP(5&amp;TEXT(DATE(YEAR($G197),MONTH($G197),29),"ddd"),$H$33:AB$67,AB$70,0)),IF(DAY(EOMONTH($G197,0))&lt;30,0,VLOOKUP(5&amp;TEXT(DATE(YEAR($G197),MONTH($G197),30),"ddd"),$H$33:AB$67,AB$70,0)),IF(DAY(EOMONTH($G197,0))&lt;31,0,VLOOKUP(5&amp;TEXT(DATE(YEAR($G197),MONTH($G197),31),"ddd"),$H$33:AB$67,AB$70,0)))*SUMPRODUCT(($H$72:$H$95=$D197)*($G$72:$G$95=$C197)*(AB$72:AB$95))),"")</f>
        <v/>
      </c>
      <c r="AC197" s="236"/>
      <c r="AE197" s="205"/>
      <c r="AF197" s="139"/>
      <c r="AG197" s="139"/>
      <c r="AH197" s="139"/>
      <c r="AI197" s="139"/>
      <c r="AJ197" s="139"/>
      <c r="AK197" s="139"/>
      <c r="AL197" s="139"/>
      <c r="AM197" s="139"/>
      <c r="AN197" s="139"/>
      <c r="AO197" s="139"/>
      <c r="AP197" s="139"/>
      <c r="AQ197" s="139"/>
      <c r="AR197" s="139"/>
      <c r="AS197" s="139"/>
      <c r="AT197" s="139"/>
      <c r="AU197" s="139"/>
      <c r="AV197" s="139"/>
      <c r="AW197" s="139"/>
      <c r="AX197" s="139"/>
      <c r="AY197" s="236"/>
      <c r="BA197" s="209">
        <f t="shared" si="154"/>
        <v>187.65292663961847</v>
      </c>
      <c r="BB197" s="180">
        <f t="shared" si="155"/>
        <v>230.62071249391531</v>
      </c>
      <c r="BC197" s="180">
        <f t="shared" si="156"/>
        <v>108.30649127334249</v>
      </c>
      <c r="BD197" s="180">
        <f t="shared" si="157"/>
        <v>23.43730443371966</v>
      </c>
      <c r="BE197" s="180">
        <f t="shared" si="158"/>
        <v>0</v>
      </c>
      <c r="BF197" s="180">
        <f t="shared" si="159"/>
        <v>0</v>
      </c>
      <c r="BG197" s="180">
        <f t="shared" si="160"/>
        <v>0</v>
      </c>
      <c r="BH197" s="180">
        <f t="shared" si="161"/>
        <v>2217.7481127310052</v>
      </c>
      <c r="BI197" s="180">
        <f t="shared" si="116"/>
        <v>2176.6346013835773</v>
      </c>
      <c r="BJ197" s="180">
        <f t="shared" si="117"/>
        <v>0</v>
      </c>
      <c r="BK197" s="180">
        <f t="shared" si="118"/>
        <v>63.650510844235043</v>
      </c>
      <c r="BL197" s="180">
        <f t="shared" si="119"/>
        <v>0</v>
      </c>
      <c r="BM197" s="180">
        <f t="shared" si="120"/>
        <v>0</v>
      </c>
      <c r="BN197" s="180">
        <f t="shared" si="121"/>
        <v>0</v>
      </c>
      <c r="BO197" s="180">
        <f t="shared" si="122"/>
        <v>127.31424913146188</v>
      </c>
      <c r="BP197" s="180">
        <f t="shared" si="123"/>
        <v>84.482399522072527</v>
      </c>
      <c r="BQ197" s="180">
        <f t="shared" si="124"/>
        <v>0</v>
      </c>
      <c r="BR197" s="180">
        <f t="shared" si="125"/>
        <v>0</v>
      </c>
      <c r="BS197" s="180">
        <f t="shared" si="126"/>
        <v>0</v>
      </c>
      <c r="BT197" s="180">
        <f t="shared" si="127"/>
        <v>0</v>
      </c>
      <c r="BV197" s="214">
        <f t="shared" si="150"/>
        <v>42742</v>
      </c>
      <c r="BW197" s="175" t="str">
        <f t="shared" si="151"/>
        <v>Jan</v>
      </c>
      <c r="BX197" s="175">
        <f t="shared" si="152"/>
        <v>2017</v>
      </c>
      <c r="BY197" s="176">
        <f t="shared" si="162"/>
        <v>187.65292663961847</v>
      </c>
      <c r="BZ197" s="176">
        <f t="shared" si="163"/>
        <v>230.62071249391531</v>
      </c>
      <c r="CA197" s="176">
        <f t="shared" si="164"/>
        <v>108.30649127334249</v>
      </c>
      <c r="CB197" s="176">
        <f t="shared" si="165"/>
        <v>23.437304433719657</v>
      </c>
      <c r="CC197" s="176">
        <f t="shared" si="166"/>
        <v>0</v>
      </c>
      <c r="CD197" s="176">
        <f t="shared" si="167"/>
        <v>0</v>
      </c>
      <c r="CE197" s="176">
        <f t="shared" si="168"/>
        <v>0</v>
      </c>
      <c r="CF197" s="176">
        <f t="shared" si="169"/>
        <v>2217.7481127310057</v>
      </c>
      <c r="CG197" s="176">
        <f t="shared" si="170"/>
        <v>2176.6346013835764</v>
      </c>
      <c r="CH197" s="176">
        <f t="shared" si="171"/>
        <v>0</v>
      </c>
      <c r="CI197" s="176">
        <f t="shared" si="172"/>
        <v>63.650510844235043</v>
      </c>
      <c r="CJ197" s="176">
        <f t="shared" si="173"/>
        <v>0</v>
      </c>
      <c r="CK197" s="176">
        <f t="shared" si="174"/>
        <v>0</v>
      </c>
      <c r="CL197" s="176">
        <f t="shared" si="175"/>
        <v>0</v>
      </c>
      <c r="CM197" s="176">
        <f t="shared" si="176"/>
        <v>127.31424913146189</v>
      </c>
      <c r="CN197" s="176">
        <f t="shared" si="177"/>
        <v>84.482399522072498</v>
      </c>
      <c r="CO197" s="176">
        <f t="shared" si="178"/>
        <v>0</v>
      </c>
      <c r="CP197" s="176">
        <f t="shared" si="179"/>
        <v>0</v>
      </c>
      <c r="CQ197" s="176">
        <f t="shared" si="180"/>
        <v>0</v>
      </c>
      <c r="CR197" s="215">
        <f t="shared" si="181"/>
        <v>0</v>
      </c>
    </row>
    <row r="198" spans="2:96" outlineLevel="1" x14ac:dyDescent="0.25">
      <c r="B198" s="197">
        <f t="shared" si="148"/>
        <v>42743</v>
      </c>
      <c r="C198" s="108">
        <f t="shared" si="104"/>
        <v>2017</v>
      </c>
      <c r="D198" s="109" t="str">
        <f t="shared" si="105"/>
        <v>Jan</v>
      </c>
      <c r="E198" s="109">
        <f t="shared" si="106"/>
        <v>2</v>
      </c>
      <c r="F198" s="109">
        <f t="shared" si="149"/>
        <v>2</v>
      </c>
      <c r="G198" s="110">
        <f t="shared" si="153"/>
        <v>42743</v>
      </c>
      <c r="H198" s="109" t="str">
        <f t="shared" si="107"/>
        <v>Sun</v>
      </c>
      <c r="I198" s="139">
        <f>IFERROR(IF($I$69="DOW",IF($E198=5,(((SUMPRODUCT(($H$72:$H$95=$D198)*($G$72:$G$95=$C198)*(I$72:I$95))*(SUMPRODUCT(($H$15:$H$21=$H198)*(I$15:I$21)))))),(((SUMPRODUCT(($H$72:$H$95=$D198)*($G$72:$G$95=$C198)*(I$72:I$95)))-(SUMIFS(I$99:I$426,$C$99:$C$426,$C198,$D$99:$D$426,$D198,$E$99:$E$426,5)))*SUMPRODUCT(($H$9:$H$12=$E198)*(I$9:I$12)))*SUMPRODUCT(($H$24:$H$30=$H198)*(I$24:I$30))),VLOOKUP($E198&amp;$H198,$H$33:I$67,I$70,0)/SUM(I$33:I$60,IF(DAY(EOMONTH($G198,0))&lt;29,0,VLOOKUP(5&amp;TEXT(DATE(YEAR($G198),MONTH($G198),29),"ddd"),$H$33:I$67,I$70,0)),IF(DAY(EOMONTH($G198,0))&lt;30,0,VLOOKUP(5&amp;TEXT(DATE(YEAR($G198),MONTH($G198),30),"ddd"),$H$33:I$67,I$70,0)),IF(DAY(EOMONTH($G198,0))&lt;31,0,VLOOKUP(5&amp;TEXT(DATE(YEAR($G198),MONTH($G198),31),"ddd"),$H$33:I$67,I$70,0)))*SUMPRODUCT(($H$72:$H$95=$D198)*($G$72:$G$95=$C198)*(I$72:I$95))),"")</f>
        <v>190.79867326535344</v>
      </c>
      <c r="J198" s="139">
        <f>IFERROR(IF($I$69="DOW",IF($E198=5,(((SUMPRODUCT(($H$72:$H$95=$D198)*($G$72:$G$95=$C198)*(J$72:J$95))*(SUMPRODUCT(($H$15:$H$21=$H198)*(J$15:J$21)))))),(((SUMPRODUCT(($H$72:$H$95=$D198)*($G$72:$G$95=$C198)*(J$72:J$95)))-(SUMIFS(J$99:J$426,$C$99:$C$426,$C198,$D$99:$D$426,$D198,$E$99:$E$426,5)))*SUMPRODUCT(($H$9:$H$12=$E198)*(J$9:J$12)))*SUMPRODUCT(($H$24:$H$30=$H198)*(J$24:J$30))),VLOOKUP($E198&amp;$H198,$H$33:J$67,J$70,0)/SUM(J$33:J$60,IF(DAY(EOMONTH($G198,0))&lt;29,0,VLOOKUP(5&amp;TEXT(DATE(YEAR($G198),MONTH($G198),29),"ddd"),$H$33:J$67,J$70,0)),IF(DAY(EOMONTH($G198,0))&lt;30,0,VLOOKUP(5&amp;TEXT(DATE(YEAR($G198),MONTH($G198),30),"ddd"),$H$33:J$67,J$70,0)),IF(DAY(EOMONTH($G198,0))&lt;31,0,VLOOKUP(5&amp;TEXT(DATE(YEAR($G198),MONTH($G198),31),"ddd"),$H$33:J$67,J$70,0)))*SUMPRODUCT(($H$72:$H$95=$D198)*($G$72:$G$95=$C198)*(J$72:J$95))),"")</f>
        <v>186.79648208903811</v>
      </c>
      <c r="K198" s="139">
        <f>IFERROR(IF($I$69="DOW",IF($E198=5,(((SUMPRODUCT(($H$72:$H$95=$D198)*($G$72:$G$95=$C198)*(K$72:K$95))*(SUMPRODUCT(($H$15:$H$21=$H198)*(K$15:K$21)))))),(((SUMPRODUCT(($H$72:$H$95=$D198)*($G$72:$G$95=$C198)*(K$72:K$95)))-(SUMIFS(K$99:K$426,$C$99:$C$426,$C198,$D$99:$D$426,$D198,$E$99:$E$426,5)))*SUMPRODUCT(($H$9:$H$12=$E198)*(K$9:K$12)))*SUMPRODUCT(($H$24:$H$30=$H198)*(K$24:K$30))),VLOOKUP($E198&amp;$H198,$H$33:K$67,K$70,0)/SUM(K$33:K$60,IF(DAY(EOMONTH($G198,0))&lt;29,0,VLOOKUP(5&amp;TEXT(DATE(YEAR($G198),MONTH($G198),29),"ddd"),$H$33:K$67,K$70,0)),IF(DAY(EOMONTH($G198,0))&lt;30,0,VLOOKUP(5&amp;TEXT(DATE(YEAR($G198),MONTH($G198),30),"ddd"),$H$33:K$67,K$70,0)),IF(DAY(EOMONTH($G198,0))&lt;31,0,VLOOKUP(5&amp;TEXT(DATE(YEAR($G198),MONTH($G198),31),"ddd"),$H$33:K$67,K$70,0)))*SUMPRODUCT(($H$72:$H$95=$D198)*($G$72:$G$95=$C198)*(K$72:K$95))),"")</f>
        <v>96.899174387198642</v>
      </c>
      <c r="L198" s="139">
        <f>IFERROR(IF($I$69="DOW",IF($E198=5,(((SUMPRODUCT(($H$72:$H$95=$D198)*($G$72:$G$95=$C198)*(L$72:L$95))*(SUMPRODUCT(($H$15:$H$21=$H198)*(L$15:L$21)))))),(((SUMPRODUCT(($H$72:$H$95=$D198)*($G$72:$G$95=$C198)*(L$72:L$95)))-(SUMIFS(L$99:L$426,$C$99:$C$426,$C198,$D$99:$D$426,$D198,$E$99:$E$426,5)))*SUMPRODUCT(($H$9:$H$12=$E198)*(L$9:L$12)))*SUMPRODUCT(($H$24:$H$30=$H198)*(L$24:L$30))),VLOOKUP($E198&amp;$H198,$H$33:L$67,L$70,0)/SUM(L$33:L$60,IF(DAY(EOMONTH($G198,0))&lt;29,0,VLOOKUP(5&amp;TEXT(DATE(YEAR($G198),MONTH($G198),29),"ddd"),$H$33:L$67,L$70,0)),IF(DAY(EOMONTH($G198,0))&lt;30,0,VLOOKUP(5&amp;TEXT(DATE(YEAR($G198),MONTH($G198),30),"ddd"),$H$33:L$67,L$70,0)),IF(DAY(EOMONTH($G198,0))&lt;31,0,VLOOKUP(5&amp;TEXT(DATE(YEAR($G198),MONTH($G198),31),"ddd"),$H$33:L$67,L$70,0)))*SUMPRODUCT(($H$72:$H$95=$D198)*($G$72:$G$95=$C198)*(L$72:L$95))),"")</f>
        <v>24.424349790243852</v>
      </c>
      <c r="M198" s="139">
        <f>IFERROR(IF($I$69="DOW",IF($E198=5,(((SUMPRODUCT(($H$72:$H$95=$D198)*($G$72:$G$95=$C198)*(M$72:M$95))*(SUMPRODUCT(($H$15:$H$21=$H198)*(M$15:M$21)))))),(((SUMPRODUCT(($H$72:$H$95=$D198)*($G$72:$G$95=$C198)*(M$72:M$95)))-(SUMIFS(M$99:M$426,$C$99:$C$426,$C198,$D$99:$D$426,$D198,$E$99:$E$426,5)))*SUMPRODUCT(($H$9:$H$12=$E198)*(M$9:M$12)))*SUMPRODUCT(($H$24:$H$30=$H198)*(M$24:M$30))),VLOOKUP($E198&amp;$H198,$H$33:M$67,M$70,0)/SUM(M$33:M$60,IF(DAY(EOMONTH($G198,0))&lt;29,0,VLOOKUP(5&amp;TEXT(DATE(YEAR($G198),MONTH($G198),29),"ddd"),$H$33:M$67,M$70,0)),IF(DAY(EOMONTH($G198,0))&lt;30,0,VLOOKUP(5&amp;TEXT(DATE(YEAR($G198),MONTH($G198),30),"ddd"),$H$33:M$67,M$70,0)),IF(DAY(EOMONTH($G198,0))&lt;31,0,VLOOKUP(5&amp;TEXT(DATE(YEAR($G198),MONTH($G198),31),"ddd"),$H$33:M$67,M$70,0)))*SUMPRODUCT(($H$72:$H$95=$D198)*($G$72:$G$95=$C198)*(M$72:M$95))),"")</f>
        <v>0</v>
      </c>
      <c r="N198" s="139">
        <f>IFERROR(IF($I$69="DOW",IF($E198=5,(((SUMPRODUCT(($H$72:$H$95=$D198)*($G$72:$G$95=$C198)*(N$72:N$95))*(SUMPRODUCT(($H$15:$H$21=$H198)*(N$15:N$21)))))),(((SUMPRODUCT(($H$72:$H$95=$D198)*($G$72:$G$95=$C198)*(N$72:N$95)))-(SUMIFS(N$99:N$426,$C$99:$C$426,$C198,$D$99:$D$426,$D198,$E$99:$E$426,5)))*SUMPRODUCT(($H$9:$H$12=$E198)*(N$9:N$12)))*SUMPRODUCT(($H$24:$H$30=$H198)*(N$24:N$30))),VLOOKUP($E198&amp;$H198,$H$33:N$67,N$70,0)/SUM(N$33:N$60,IF(DAY(EOMONTH($G198,0))&lt;29,0,VLOOKUP(5&amp;TEXT(DATE(YEAR($G198),MONTH($G198),29),"ddd"),$H$33:N$67,N$70,0)),IF(DAY(EOMONTH($G198,0))&lt;30,0,VLOOKUP(5&amp;TEXT(DATE(YEAR($G198),MONTH($G198),30),"ddd"),$H$33:N$67,N$70,0)),IF(DAY(EOMONTH($G198,0))&lt;31,0,VLOOKUP(5&amp;TEXT(DATE(YEAR($G198),MONTH($G198),31),"ddd"),$H$33:N$67,N$70,0)))*SUMPRODUCT(($H$72:$H$95=$D198)*($G$72:$G$95=$C198)*(N$72:N$95))),"")</f>
        <v>0</v>
      </c>
      <c r="O198" s="139">
        <f>IFERROR(IF($I$69="DOW",IF($E198=5,(((SUMPRODUCT(($H$72:$H$95=$D198)*($G$72:$G$95=$C198)*(O$72:O$95))*(SUMPRODUCT(($H$15:$H$21=$H198)*(O$15:O$21)))))),(((SUMPRODUCT(($H$72:$H$95=$D198)*($G$72:$G$95=$C198)*(O$72:O$95)))-(SUMIFS(O$99:O$426,$C$99:$C$426,$C198,$D$99:$D$426,$D198,$E$99:$E$426,5)))*SUMPRODUCT(($H$9:$H$12=$E198)*(O$9:O$12)))*SUMPRODUCT(($H$24:$H$30=$H198)*(O$24:O$30))),VLOOKUP($E198&amp;$H198,$H$33:O$67,O$70,0)/SUM(O$33:O$60,IF(DAY(EOMONTH($G198,0))&lt;29,0,VLOOKUP(5&amp;TEXT(DATE(YEAR($G198),MONTH($G198),29),"ddd"),$H$33:O$67,O$70,0)),IF(DAY(EOMONTH($G198,0))&lt;30,0,VLOOKUP(5&amp;TEXT(DATE(YEAR($G198),MONTH($G198),30),"ddd"),$H$33:O$67,O$70,0)),IF(DAY(EOMONTH($G198,0))&lt;31,0,VLOOKUP(5&amp;TEXT(DATE(YEAR($G198),MONTH($G198),31),"ddd"),$H$33:O$67,O$70,0)))*SUMPRODUCT(($H$72:$H$95=$D198)*($G$72:$G$95=$C198)*(O$72:O$95))),"")</f>
        <v>0</v>
      </c>
      <c r="P198" s="139">
        <f>IFERROR(IF($I$69="DOW",IF($E198=5,(((SUMPRODUCT(($H$72:$H$95=$D198)*($G$72:$G$95=$C198)*(P$72:P$95))*(SUMPRODUCT(($H$15:$H$21=$H198)*(P$15:P$21)))))),(((SUMPRODUCT(($H$72:$H$95=$D198)*($G$72:$G$95=$C198)*(P$72:P$95)))-(SUMIFS(P$99:P$426,$C$99:$C$426,$C198,$D$99:$D$426,$D198,$E$99:$E$426,5)))*SUMPRODUCT(($H$9:$H$12=$E198)*(P$9:P$12)))*SUMPRODUCT(($H$24:$H$30=$H198)*(P$24:P$30))),VLOOKUP($E198&amp;$H198,$H$33:P$67,P$70,0)/SUM(P$33:P$60,IF(DAY(EOMONTH($G198,0))&lt;29,0,VLOOKUP(5&amp;TEXT(DATE(YEAR($G198),MONTH($G198),29),"ddd"),$H$33:P$67,P$70,0)),IF(DAY(EOMONTH($G198,0))&lt;30,0,VLOOKUP(5&amp;TEXT(DATE(YEAR($G198),MONTH($G198),30),"ddd"),$H$33:P$67,P$70,0)),IF(DAY(EOMONTH($G198,0))&lt;31,0,VLOOKUP(5&amp;TEXT(DATE(YEAR($G198),MONTH($G198),31),"ddd"),$H$33:P$67,P$70,0)))*SUMPRODUCT(($H$72:$H$95=$D198)*($G$72:$G$95=$C198)*(P$72:P$95))),"")</f>
        <v>1713.2109690264667</v>
      </c>
      <c r="Q198" s="139">
        <f>IFERROR(IF($I$69="DOW",IF($E198=5,(((SUMPRODUCT(($H$72:$H$95=$D198)*($G$72:$G$95=$C198)*(Q$72:Q$95))*(SUMPRODUCT(($H$15:$H$21=$H198)*(Q$15:Q$21)))))),(((SUMPRODUCT(($H$72:$H$95=$D198)*($G$72:$G$95=$C198)*(Q$72:Q$95)))-(SUMIFS(Q$99:Q$426,$C$99:$C$426,$C198,$D$99:$D$426,$D198,$E$99:$E$426,5)))*SUMPRODUCT(($H$9:$H$12=$E198)*(Q$9:Q$12)))*SUMPRODUCT(($H$24:$H$30=$H198)*(Q$24:Q$30))),VLOOKUP($E198&amp;$H198,$H$33:Q$67,Q$70,0)/SUM(Q$33:Q$60,IF(DAY(EOMONTH($G198,0))&lt;29,0,VLOOKUP(5&amp;TEXT(DATE(YEAR($G198),MONTH($G198),29),"ddd"),$H$33:Q$67,Q$70,0)),IF(DAY(EOMONTH($G198,0))&lt;30,0,VLOOKUP(5&amp;TEXT(DATE(YEAR($G198),MONTH($G198),30),"ddd"),$H$33:Q$67,Q$70,0)),IF(DAY(EOMONTH($G198,0))&lt;31,0,VLOOKUP(5&amp;TEXT(DATE(YEAR($G198),MONTH($G198),31),"ddd"),$H$33:Q$67,Q$70,0)))*SUMPRODUCT(($H$72:$H$95=$D198)*($G$72:$G$95=$C198)*(Q$72:Q$95))),"")</f>
        <v>1784.7784940134561</v>
      </c>
      <c r="R198" s="139">
        <f>IFERROR(IF($I$69="DOW",IF($E198=5,(((SUMPRODUCT(($H$72:$H$95=$D198)*($G$72:$G$95=$C198)*(R$72:R$95))*(SUMPRODUCT(($H$15:$H$21=$H198)*(R$15:R$21)))))),(((SUMPRODUCT(($H$72:$H$95=$D198)*($G$72:$G$95=$C198)*(R$72:R$95)))-(SUMIFS(R$99:R$426,$C$99:$C$426,$C198,$D$99:$D$426,$D198,$E$99:$E$426,5)))*SUMPRODUCT(($H$9:$H$12=$E198)*(R$9:R$12)))*SUMPRODUCT(($H$24:$H$30=$H198)*(R$24:R$30))),VLOOKUP($E198&amp;$H198,$H$33:R$67,R$70,0)/SUM(R$33:R$60,IF(DAY(EOMONTH($G198,0))&lt;29,0,VLOOKUP(5&amp;TEXT(DATE(YEAR($G198),MONTH($G198),29),"ddd"),$H$33:R$67,R$70,0)),IF(DAY(EOMONTH($G198,0))&lt;30,0,VLOOKUP(5&amp;TEXT(DATE(YEAR($G198),MONTH($G198),30),"ddd"),$H$33:R$67,R$70,0)),IF(DAY(EOMONTH($G198,0))&lt;31,0,VLOOKUP(5&amp;TEXT(DATE(YEAR($G198),MONTH($G198),31),"ddd"),$H$33:R$67,R$70,0)))*SUMPRODUCT(($H$72:$H$95=$D198)*($G$72:$G$95=$C198)*(R$72:R$95))),"")</f>
        <v>0</v>
      </c>
      <c r="S198" s="139">
        <f>IFERROR(IF($I$69="DOW",IF($E198=5,(((SUMPRODUCT(($H$72:$H$95=$D198)*($G$72:$G$95=$C198)*(S$72:S$95))*(SUMPRODUCT(($H$15:$H$21=$H198)*(S$15:S$21)))))),(((SUMPRODUCT(($H$72:$H$95=$D198)*($G$72:$G$95=$C198)*(S$72:S$95)))-(SUMIFS(S$99:S$426,$C$99:$C$426,$C198,$D$99:$D$426,$D198,$E$99:$E$426,5)))*SUMPRODUCT(($H$9:$H$12=$E198)*(S$9:S$12)))*SUMPRODUCT(($H$24:$H$30=$H198)*(S$24:S$30))),VLOOKUP($E198&amp;$H198,$H$33:S$67,S$70,0)/SUM(S$33:S$60,IF(DAY(EOMONTH($G198,0))&lt;29,0,VLOOKUP(5&amp;TEXT(DATE(YEAR($G198),MONTH($G198),29),"ddd"),$H$33:S$67,S$70,0)),IF(DAY(EOMONTH($G198,0))&lt;30,0,VLOOKUP(5&amp;TEXT(DATE(YEAR($G198),MONTH($G198),30),"ddd"),$H$33:S$67,S$70,0)),IF(DAY(EOMONTH($G198,0))&lt;31,0,VLOOKUP(5&amp;TEXT(DATE(YEAR($G198),MONTH($G198),31),"ddd"),$H$33:S$67,S$70,0)))*SUMPRODUCT(($H$72:$H$95=$D198)*($G$72:$G$95=$C198)*(S$72:S$95))),"")</f>
        <v>51.029714836649809</v>
      </c>
      <c r="T198" s="139">
        <f>IFERROR(IF($I$69="DOW",IF($E198=5,(((SUMPRODUCT(($H$72:$H$95=$D198)*($G$72:$G$95=$C198)*(T$72:T$95))*(SUMPRODUCT(($H$15:$H$21=$H198)*(T$15:T$21)))))),(((SUMPRODUCT(($H$72:$H$95=$D198)*($G$72:$G$95=$C198)*(T$72:T$95)))-(SUMIFS(T$99:T$426,$C$99:$C$426,$C198,$D$99:$D$426,$D198,$E$99:$E$426,5)))*SUMPRODUCT(($H$9:$H$12=$E198)*(T$9:T$12)))*SUMPRODUCT(($H$24:$H$30=$H198)*(T$24:T$30))),VLOOKUP($E198&amp;$H198,$H$33:T$67,T$70,0)/SUM(T$33:T$60,IF(DAY(EOMONTH($G198,0))&lt;29,0,VLOOKUP(5&amp;TEXT(DATE(YEAR($G198),MONTH($G198),29),"ddd"),$H$33:T$67,T$70,0)),IF(DAY(EOMONTH($G198,0))&lt;30,0,VLOOKUP(5&amp;TEXT(DATE(YEAR($G198),MONTH($G198),30),"ddd"),$H$33:T$67,T$70,0)),IF(DAY(EOMONTH($G198,0))&lt;31,0,VLOOKUP(5&amp;TEXT(DATE(YEAR($G198),MONTH($G198),31),"ddd"),$H$33:T$67,T$70,0)))*SUMPRODUCT(($H$72:$H$95=$D198)*($G$72:$G$95=$C198)*(T$72:T$95))),"")</f>
        <v>0</v>
      </c>
      <c r="U198" s="139">
        <f>IFERROR(IF($I$69="DOW",IF($E198=5,(((SUMPRODUCT(($H$72:$H$95=$D198)*($G$72:$G$95=$C198)*(U$72:U$95))*(SUMPRODUCT(($H$15:$H$21=$H198)*(U$15:U$21)))))),(((SUMPRODUCT(($H$72:$H$95=$D198)*($G$72:$G$95=$C198)*(U$72:U$95)))-(SUMIFS(U$99:U$426,$C$99:$C$426,$C198,$D$99:$D$426,$D198,$E$99:$E$426,5)))*SUMPRODUCT(($H$9:$H$12=$E198)*(U$9:U$12)))*SUMPRODUCT(($H$24:$H$30=$H198)*(U$24:U$30))),VLOOKUP($E198&amp;$H198,$H$33:U$67,U$70,0)/SUM(U$33:U$60,IF(DAY(EOMONTH($G198,0))&lt;29,0,VLOOKUP(5&amp;TEXT(DATE(YEAR($G198),MONTH($G198),29),"ddd"),$H$33:U$67,U$70,0)),IF(DAY(EOMONTH($G198,0))&lt;30,0,VLOOKUP(5&amp;TEXT(DATE(YEAR($G198),MONTH($G198),30),"ddd"),$H$33:U$67,U$70,0)),IF(DAY(EOMONTH($G198,0))&lt;31,0,VLOOKUP(5&amp;TEXT(DATE(YEAR($G198),MONTH($G198),31),"ddd"),$H$33:U$67,U$70,0)))*SUMPRODUCT(($H$72:$H$95=$D198)*($G$72:$G$95=$C198)*(U$72:U$95))),"")</f>
        <v>0</v>
      </c>
      <c r="V198" s="139">
        <f>IFERROR(IF($I$69="DOW",IF($E198=5,(((SUMPRODUCT(($H$72:$H$95=$D198)*($G$72:$G$95=$C198)*(V$72:V$95))*(SUMPRODUCT(($H$15:$H$21=$H198)*(V$15:V$21)))))),(((SUMPRODUCT(($H$72:$H$95=$D198)*($G$72:$G$95=$C198)*(V$72:V$95)))-(SUMIFS(V$99:V$426,$C$99:$C$426,$C198,$D$99:$D$426,$D198,$E$99:$E$426,5)))*SUMPRODUCT(($H$9:$H$12=$E198)*(V$9:V$12)))*SUMPRODUCT(($H$24:$H$30=$H198)*(V$24:V$30))),VLOOKUP($E198&amp;$H198,$H$33:V$67,V$70,0)/SUM(V$33:V$60,IF(DAY(EOMONTH($G198,0))&lt;29,0,VLOOKUP(5&amp;TEXT(DATE(YEAR($G198),MONTH($G198),29),"ddd"),$H$33:V$67,V$70,0)),IF(DAY(EOMONTH($G198,0))&lt;30,0,VLOOKUP(5&amp;TEXT(DATE(YEAR($G198),MONTH($G198),30),"ddd"),$H$33:V$67,V$70,0)),IF(DAY(EOMONTH($G198,0))&lt;31,0,VLOOKUP(5&amp;TEXT(DATE(YEAR($G198),MONTH($G198),31),"ddd"),$H$33:V$67,V$70,0)))*SUMPRODUCT(($H$72:$H$95=$D198)*($G$72:$G$95=$C198)*(V$72:V$95))),"")</f>
        <v>0</v>
      </c>
      <c r="W198" s="139">
        <f>IFERROR(IF($I$69="DOW",IF($E198=5,(((SUMPRODUCT(($H$72:$H$95=$D198)*($G$72:$G$95=$C198)*(W$72:W$95))*(SUMPRODUCT(($H$15:$H$21=$H198)*(W$15:W$21)))))),(((SUMPRODUCT(($H$72:$H$95=$D198)*($G$72:$G$95=$C198)*(W$72:W$95)))-(SUMIFS(W$99:W$426,$C$99:$C$426,$C198,$D$99:$D$426,$D198,$E$99:$E$426,5)))*SUMPRODUCT(($H$9:$H$12=$E198)*(W$9:W$12)))*SUMPRODUCT(($H$24:$H$30=$H198)*(W$24:W$30))),VLOOKUP($E198&amp;$H198,$H$33:W$67,W$70,0)/SUM(W$33:W$60,IF(DAY(EOMONTH($G198,0))&lt;29,0,VLOOKUP(5&amp;TEXT(DATE(YEAR($G198),MONTH($G198),29),"ddd"),$H$33:W$67,W$70,0)),IF(DAY(EOMONTH($G198,0))&lt;30,0,VLOOKUP(5&amp;TEXT(DATE(YEAR($G198),MONTH($G198),30),"ddd"),$H$33:W$67,W$70,0)),IF(DAY(EOMONTH($G198,0))&lt;31,0,VLOOKUP(5&amp;TEXT(DATE(YEAR($G198),MONTH($G198),31),"ddd"),$H$33:W$67,W$70,0)))*SUMPRODUCT(($H$72:$H$95=$D198)*($G$72:$G$95=$C198)*(W$72:W$95))),"")</f>
        <v>124.53271985028866</v>
      </c>
      <c r="X198" s="139">
        <f>IFERROR(IF($I$69="DOW",IF($E198=5,(((SUMPRODUCT(($H$72:$H$95=$D198)*($G$72:$G$95=$C198)*(X$72:X$95))*(SUMPRODUCT(($H$15:$H$21=$H198)*(X$15:X$21)))))),(((SUMPRODUCT(($H$72:$H$95=$D198)*($G$72:$G$95=$C198)*(X$72:X$95)))-(SUMIFS(X$99:X$426,$C$99:$C$426,$C198,$D$99:$D$426,$D198,$E$99:$E$426,5)))*SUMPRODUCT(($H$9:$H$12=$E198)*(X$9:X$12)))*SUMPRODUCT(($H$24:$H$30=$H198)*(X$24:X$30))),VLOOKUP($E198&amp;$H198,$H$33:X$67,X$70,0)/SUM(X$33:X$60,IF(DAY(EOMONTH($G198,0))&lt;29,0,VLOOKUP(5&amp;TEXT(DATE(YEAR($G198),MONTH($G198),29),"ddd"),$H$33:X$67,X$70,0)),IF(DAY(EOMONTH($G198,0))&lt;30,0,VLOOKUP(5&amp;TEXT(DATE(YEAR($G198),MONTH($G198),30),"ddd"),$H$33:X$67,X$70,0)),IF(DAY(EOMONTH($G198,0))&lt;31,0,VLOOKUP(5&amp;TEXT(DATE(YEAR($G198),MONTH($G198),31),"ddd"),$H$33:X$67,X$70,0)))*SUMPRODUCT(($H$72:$H$95=$D198)*($G$72:$G$95=$C198)*(X$72:X$95))),"")</f>
        <v>66.143552110762897</v>
      </c>
      <c r="Y198" s="139" t="str">
        <f>IFERROR(IF($I$69="DOW",IF($E198=5,(((SUMPRODUCT(($H$72:$H$95=$D198)*($G$72:$G$95=$C198)*(Y$72:Y$95))*(SUMPRODUCT(($H$15:$H$21=$H198)*(Y$15:Y$21)))))),(((SUMPRODUCT(($H$72:$H$95=$D198)*($G$72:$G$95=$C198)*(Y$72:Y$95)))-(SUMIFS(Y$99:Y$426,$C$99:$C$426,$C198,$D$99:$D$426,$D198,$E$99:$E$426,5)))*SUMPRODUCT(($H$9:$H$12=$E198)*(Y$9:Y$12)))*SUMPRODUCT(($H$24:$H$30=$H198)*(Y$24:Y$30))),VLOOKUP($E198&amp;$H198,$H$33:Y$67,Y$70,0)/SUM(Y$33:Y$60,IF(DAY(EOMONTH($G198,0))&lt;29,0,VLOOKUP(5&amp;TEXT(DATE(YEAR($G198),MONTH($G198),29),"ddd"),$H$33:Y$67,Y$70,0)),IF(DAY(EOMONTH($G198,0))&lt;30,0,VLOOKUP(5&amp;TEXT(DATE(YEAR($G198),MONTH($G198),30),"ddd"),$H$33:Y$67,Y$70,0)),IF(DAY(EOMONTH($G198,0))&lt;31,0,VLOOKUP(5&amp;TEXT(DATE(YEAR($G198),MONTH($G198),31),"ddd"),$H$33:Y$67,Y$70,0)))*SUMPRODUCT(($H$72:$H$95=$D198)*($G$72:$G$95=$C198)*(Y$72:Y$95))),"")</f>
        <v/>
      </c>
      <c r="Z198" s="139" t="str">
        <f>IFERROR(IF($I$69="DOW",IF($E198=5,(((SUMPRODUCT(($H$72:$H$95=$D198)*($G$72:$G$95=$C198)*(Z$72:Z$95))*(SUMPRODUCT(($H$15:$H$21=$H198)*(Z$15:Z$21)))))),(((SUMPRODUCT(($H$72:$H$95=$D198)*($G$72:$G$95=$C198)*(Z$72:Z$95)))-(SUMIFS(Z$99:Z$426,$C$99:$C$426,$C198,$D$99:$D$426,$D198,$E$99:$E$426,5)))*SUMPRODUCT(($H$9:$H$12=$E198)*(Z$9:Z$12)))*SUMPRODUCT(($H$24:$H$30=$H198)*(Z$24:Z$30))),VLOOKUP($E198&amp;$H198,$H$33:Z$67,Z$70,0)/SUM(Z$33:Z$60,IF(DAY(EOMONTH($G198,0))&lt;29,0,VLOOKUP(5&amp;TEXT(DATE(YEAR($G198),MONTH($G198),29),"ddd"),$H$33:Z$67,Z$70,0)),IF(DAY(EOMONTH($G198,0))&lt;30,0,VLOOKUP(5&amp;TEXT(DATE(YEAR($G198),MONTH($G198),30),"ddd"),$H$33:Z$67,Z$70,0)),IF(DAY(EOMONTH($G198,0))&lt;31,0,VLOOKUP(5&amp;TEXT(DATE(YEAR($G198),MONTH($G198),31),"ddd"),$H$33:Z$67,Z$70,0)))*SUMPRODUCT(($H$72:$H$95=$D198)*($G$72:$G$95=$C198)*(Z$72:Z$95))),"")</f>
        <v/>
      </c>
      <c r="AA198" s="139" t="str">
        <f>IFERROR(IF($I$69="DOW",IF($E198=5,(((SUMPRODUCT(($H$72:$H$95=$D198)*($G$72:$G$95=$C198)*(AA$72:AA$95))*(SUMPRODUCT(($H$15:$H$21=$H198)*(AA$15:AA$21)))))),(((SUMPRODUCT(($H$72:$H$95=$D198)*($G$72:$G$95=$C198)*(AA$72:AA$95)))-(SUMIFS(AA$99:AA$426,$C$99:$C$426,$C198,$D$99:$D$426,$D198,$E$99:$E$426,5)))*SUMPRODUCT(($H$9:$H$12=$E198)*(AA$9:AA$12)))*SUMPRODUCT(($H$24:$H$30=$H198)*(AA$24:AA$30))),VLOOKUP($E198&amp;$H198,$H$33:AA$67,AA$70,0)/SUM(AA$33:AA$60,IF(DAY(EOMONTH($G198,0))&lt;29,0,VLOOKUP(5&amp;TEXT(DATE(YEAR($G198),MONTH($G198),29),"ddd"),$H$33:AA$67,AA$70,0)),IF(DAY(EOMONTH($G198,0))&lt;30,0,VLOOKUP(5&amp;TEXT(DATE(YEAR($G198),MONTH($G198),30),"ddd"),$H$33:AA$67,AA$70,0)),IF(DAY(EOMONTH($G198,0))&lt;31,0,VLOOKUP(5&amp;TEXT(DATE(YEAR($G198),MONTH($G198),31),"ddd"),$H$33:AA$67,AA$70,0)))*SUMPRODUCT(($H$72:$H$95=$D198)*($G$72:$G$95=$C198)*(AA$72:AA$95))),"")</f>
        <v/>
      </c>
      <c r="AB198" s="139" t="str">
        <f>IFERROR(IF($I$69="DOW",IF($E198=5,(((SUMPRODUCT(($H$72:$H$95=$D198)*($G$72:$G$95=$C198)*(AB$72:AB$95))*(SUMPRODUCT(($H$15:$H$21=$H198)*(AB$15:AB$21)))))),(((SUMPRODUCT(($H$72:$H$95=$D198)*($G$72:$G$95=$C198)*(AB$72:AB$95)))-(SUMIFS(AB$99:AB$426,$C$99:$C$426,$C198,$D$99:$D$426,$D198,$E$99:$E$426,5)))*SUMPRODUCT(($H$9:$H$12=$E198)*(AB$9:AB$12)))*SUMPRODUCT(($H$24:$H$30=$H198)*(AB$24:AB$30))),VLOOKUP($E198&amp;$H198,$H$33:AB$67,AB$70,0)/SUM(AB$33:AB$60,IF(DAY(EOMONTH($G198,0))&lt;29,0,VLOOKUP(5&amp;TEXT(DATE(YEAR($G198),MONTH($G198),29),"ddd"),$H$33:AB$67,AB$70,0)),IF(DAY(EOMONTH($G198,0))&lt;30,0,VLOOKUP(5&amp;TEXT(DATE(YEAR($G198),MONTH($G198),30),"ddd"),$H$33:AB$67,AB$70,0)),IF(DAY(EOMONTH($G198,0))&lt;31,0,VLOOKUP(5&amp;TEXT(DATE(YEAR($G198),MONTH($G198),31),"ddd"),$H$33:AB$67,AB$70,0)))*SUMPRODUCT(($H$72:$H$95=$D198)*($G$72:$G$95=$C198)*(AB$72:AB$95))),"")</f>
        <v/>
      </c>
      <c r="AC198" s="236"/>
      <c r="AE198" s="205"/>
      <c r="AF198" s="139"/>
      <c r="AG198" s="139"/>
      <c r="AH198" s="139"/>
      <c r="AI198" s="139"/>
      <c r="AJ198" s="139"/>
      <c r="AK198" s="139"/>
      <c r="AL198" s="139"/>
      <c r="AM198" s="139"/>
      <c r="AN198" s="139"/>
      <c r="AO198" s="139"/>
      <c r="AP198" s="139"/>
      <c r="AQ198" s="139"/>
      <c r="AR198" s="139"/>
      <c r="AS198" s="139"/>
      <c r="AT198" s="139"/>
      <c r="AU198" s="139"/>
      <c r="AV198" s="139"/>
      <c r="AW198" s="139"/>
      <c r="AX198" s="139"/>
      <c r="AY198" s="236"/>
      <c r="BA198" s="209">
        <f t="shared" si="154"/>
        <v>190.79867326535344</v>
      </c>
      <c r="BB198" s="180">
        <f t="shared" si="155"/>
        <v>186.79648208903811</v>
      </c>
      <c r="BC198" s="180">
        <f t="shared" si="156"/>
        <v>96.899174387198642</v>
      </c>
      <c r="BD198" s="180">
        <f t="shared" si="157"/>
        <v>24.424349790243852</v>
      </c>
      <c r="BE198" s="180">
        <f t="shared" si="158"/>
        <v>0</v>
      </c>
      <c r="BF198" s="180">
        <f t="shared" si="159"/>
        <v>0</v>
      </c>
      <c r="BG198" s="180">
        <f t="shared" si="160"/>
        <v>0</v>
      </c>
      <c r="BH198" s="180">
        <f t="shared" si="161"/>
        <v>1713.2109690264667</v>
      </c>
      <c r="BI198" s="180">
        <f t="shared" si="116"/>
        <v>1784.7784940134561</v>
      </c>
      <c r="BJ198" s="180">
        <f t="shared" si="117"/>
        <v>0</v>
      </c>
      <c r="BK198" s="180">
        <f t="shared" si="118"/>
        <v>51.029714836649809</v>
      </c>
      <c r="BL198" s="180">
        <f t="shared" si="119"/>
        <v>0</v>
      </c>
      <c r="BM198" s="180">
        <f t="shared" si="120"/>
        <v>0</v>
      </c>
      <c r="BN198" s="180">
        <f t="shared" si="121"/>
        <v>0</v>
      </c>
      <c r="BO198" s="180">
        <f t="shared" si="122"/>
        <v>124.53271985028866</v>
      </c>
      <c r="BP198" s="180">
        <f t="shared" si="123"/>
        <v>66.143552110762897</v>
      </c>
      <c r="BQ198" s="180">
        <f t="shared" si="124"/>
        <v>0</v>
      </c>
      <c r="BR198" s="180">
        <f t="shared" si="125"/>
        <v>0</v>
      </c>
      <c r="BS198" s="180">
        <f t="shared" si="126"/>
        <v>0</v>
      </c>
      <c r="BT198" s="180">
        <f t="shared" si="127"/>
        <v>0</v>
      </c>
      <c r="BV198" s="214">
        <f t="shared" si="150"/>
        <v>42743</v>
      </c>
      <c r="BW198" s="175" t="str">
        <f t="shared" si="151"/>
        <v>Jan</v>
      </c>
      <c r="BX198" s="175">
        <f t="shared" si="152"/>
        <v>2017</v>
      </c>
      <c r="BY198" s="176">
        <f t="shared" si="162"/>
        <v>190.79867326535344</v>
      </c>
      <c r="BZ198" s="176">
        <f t="shared" si="163"/>
        <v>186.79648208903811</v>
      </c>
      <c r="CA198" s="176">
        <f t="shared" si="164"/>
        <v>96.899174387198642</v>
      </c>
      <c r="CB198" s="176">
        <f t="shared" si="165"/>
        <v>24.424349790243848</v>
      </c>
      <c r="CC198" s="176">
        <f t="shared" si="166"/>
        <v>0</v>
      </c>
      <c r="CD198" s="176">
        <f t="shared" si="167"/>
        <v>0</v>
      </c>
      <c r="CE198" s="176">
        <f t="shared" si="168"/>
        <v>0</v>
      </c>
      <c r="CF198" s="176">
        <f t="shared" si="169"/>
        <v>1713.210969026467</v>
      </c>
      <c r="CG198" s="176">
        <f t="shared" si="170"/>
        <v>1784.7784940134554</v>
      </c>
      <c r="CH198" s="176">
        <f t="shared" si="171"/>
        <v>0</v>
      </c>
      <c r="CI198" s="176">
        <f t="shared" si="172"/>
        <v>51.029714836649809</v>
      </c>
      <c r="CJ198" s="176">
        <f t="shared" si="173"/>
        <v>0</v>
      </c>
      <c r="CK198" s="176">
        <f t="shared" si="174"/>
        <v>0</v>
      </c>
      <c r="CL198" s="176">
        <f t="shared" si="175"/>
        <v>0</v>
      </c>
      <c r="CM198" s="176">
        <f t="shared" si="176"/>
        <v>124.53271985028867</v>
      </c>
      <c r="CN198" s="176">
        <f t="shared" si="177"/>
        <v>66.143552110762883</v>
      </c>
      <c r="CO198" s="176">
        <f t="shared" si="178"/>
        <v>0</v>
      </c>
      <c r="CP198" s="176">
        <f t="shared" si="179"/>
        <v>0</v>
      </c>
      <c r="CQ198" s="176">
        <f t="shared" si="180"/>
        <v>0</v>
      </c>
      <c r="CR198" s="215">
        <f t="shared" si="181"/>
        <v>0</v>
      </c>
    </row>
    <row r="199" spans="2:96" outlineLevel="1" x14ac:dyDescent="0.25">
      <c r="B199" s="197">
        <f t="shared" si="148"/>
        <v>42744</v>
      </c>
      <c r="C199" s="108">
        <f t="shared" si="104"/>
        <v>2017</v>
      </c>
      <c r="D199" s="109" t="str">
        <f t="shared" si="105"/>
        <v>Jan</v>
      </c>
      <c r="E199" s="109">
        <f t="shared" si="106"/>
        <v>2</v>
      </c>
      <c r="F199" s="109">
        <f t="shared" si="149"/>
        <v>2</v>
      </c>
      <c r="G199" s="110">
        <f t="shared" si="153"/>
        <v>42744</v>
      </c>
      <c r="H199" s="109" t="str">
        <f t="shared" si="107"/>
        <v>Mon</v>
      </c>
      <c r="I199" s="139">
        <f>IFERROR(IF($I$69="DOW",IF($E199=5,(((SUMPRODUCT(($H$72:$H$95=$D199)*($G$72:$G$95=$C199)*(I$72:I$95))*(SUMPRODUCT(($H$15:$H$21=$H199)*(I$15:I$21)))))),(((SUMPRODUCT(($H$72:$H$95=$D199)*($G$72:$G$95=$C199)*(I$72:I$95)))-(SUMIFS(I$99:I$426,$C$99:$C$426,$C199,$D$99:$D$426,$D199,$E$99:$E$426,5)))*SUMPRODUCT(($H$9:$H$12=$E199)*(I$9:I$12)))*SUMPRODUCT(($H$24:$H$30=$H199)*(I$24:I$30))),VLOOKUP($E199&amp;$H199,$H$33:I$67,I$70,0)/SUM(I$33:I$60,IF(DAY(EOMONTH($G199,0))&lt;29,0,VLOOKUP(5&amp;TEXT(DATE(YEAR($G199),MONTH($G199),29),"ddd"),$H$33:I$67,I$70,0)),IF(DAY(EOMONTH($G199,0))&lt;30,0,VLOOKUP(5&amp;TEXT(DATE(YEAR($G199),MONTH($G199),30),"ddd"),$H$33:I$67,I$70,0)),IF(DAY(EOMONTH($G199,0))&lt;31,0,VLOOKUP(5&amp;TEXT(DATE(YEAR($G199),MONTH($G199),31),"ddd"),$H$33:I$67,I$70,0)))*SUMPRODUCT(($H$72:$H$95=$D199)*($G$72:$G$95=$C199)*(I$72:I$95))),"")</f>
        <v>265.3792980114664</v>
      </c>
      <c r="J199" s="139">
        <f>IFERROR(IF($I$69="DOW",IF($E199=5,(((SUMPRODUCT(($H$72:$H$95=$D199)*($G$72:$G$95=$C199)*(J$72:J$95))*(SUMPRODUCT(($H$15:$H$21=$H199)*(J$15:J$21)))))),(((SUMPRODUCT(($H$72:$H$95=$D199)*($G$72:$G$95=$C199)*(J$72:J$95)))-(SUMIFS(J$99:J$426,$C$99:$C$426,$C199,$D$99:$D$426,$D199,$E$99:$E$426,5)))*SUMPRODUCT(($H$9:$H$12=$E199)*(J$9:J$12)))*SUMPRODUCT(($H$24:$H$30=$H199)*(J$24:J$30))),VLOOKUP($E199&amp;$H199,$H$33:J$67,J$70,0)/SUM(J$33:J$60,IF(DAY(EOMONTH($G199,0))&lt;29,0,VLOOKUP(5&amp;TEXT(DATE(YEAR($G199),MONTH($G199),29),"ddd"),$H$33:J$67,J$70,0)),IF(DAY(EOMONTH($G199,0))&lt;30,0,VLOOKUP(5&amp;TEXT(DATE(YEAR($G199),MONTH($G199),30),"ddd"),$H$33:J$67,J$70,0)),IF(DAY(EOMONTH($G199,0))&lt;31,0,VLOOKUP(5&amp;TEXT(DATE(YEAR($G199),MONTH($G199),31),"ddd"),$H$33:J$67,J$70,0)))*SUMPRODUCT(($H$72:$H$95=$D199)*($G$72:$G$95=$C199)*(J$72:J$95))),"")</f>
        <v>260.60720204076085</v>
      </c>
      <c r="K199" s="139">
        <f>IFERROR(IF($I$69="DOW",IF($E199=5,(((SUMPRODUCT(($H$72:$H$95=$D199)*($G$72:$G$95=$C199)*(K$72:K$95))*(SUMPRODUCT(($H$15:$H$21=$H199)*(K$15:K$21)))))),(((SUMPRODUCT(($H$72:$H$95=$D199)*($G$72:$G$95=$C199)*(K$72:K$95)))-(SUMIFS(K$99:K$426,$C$99:$C$426,$C199,$D$99:$D$426,$D199,$E$99:$E$426,5)))*SUMPRODUCT(($H$9:$H$12=$E199)*(K$9:K$12)))*SUMPRODUCT(($H$24:$H$30=$H199)*(K$24:K$30))),VLOOKUP($E199&amp;$H199,$H$33:K$67,K$70,0)/SUM(K$33:K$60,IF(DAY(EOMONTH($G199,0))&lt;29,0,VLOOKUP(5&amp;TEXT(DATE(YEAR($G199),MONTH($G199),29),"ddd"),$H$33:K$67,K$70,0)),IF(DAY(EOMONTH($G199,0))&lt;30,0,VLOOKUP(5&amp;TEXT(DATE(YEAR($G199),MONTH($G199),30),"ddd"),$H$33:K$67,K$70,0)),IF(DAY(EOMONTH($G199,0))&lt;31,0,VLOOKUP(5&amp;TEXT(DATE(YEAR($G199),MONTH($G199),31),"ddd"),$H$33:K$67,K$70,0)))*SUMPRODUCT(($H$72:$H$95=$D199)*($G$72:$G$95=$C199)*(K$72:K$95))),"")</f>
        <v>119.9138637906668</v>
      </c>
      <c r="L199" s="139">
        <f>IFERROR(IF($I$69="DOW",IF($E199=5,(((SUMPRODUCT(($H$72:$H$95=$D199)*($G$72:$G$95=$C199)*(L$72:L$95))*(SUMPRODUCT(($H$15:$H$21=$H199)*(L$15:L$21)))))),(((SUMPRODUCT(($H$72:$H$95=$D199)*($G$72:$G$95=$C199)*(L$72:L$95)))-(SUMIFS(L$99:L$426,$C$99:$C$426,$C199,$D$99:$D$426,$D199,$E$99:$E$426,5)))*SUMPRODUCT(($H$9:$H$12=$E199)*(L$9:L$12)))*SUMPRODUCT(($H$24:$H$30=$H199)*(L$24:L$30))),VLOOKUP($E199&amp;$H199,$H$33:L$67,L$70,0)/SUM(L$33:L$60,IF(DAY(EOMONTH($G199,0))&lt;29,0,VLOOKUP(5&amp;TEXT(DATE(YEAR($G199),MONTH($G199),29),"ddd"),$H$33:L$67,L$70,0)),IF(DAY(EOMONTH($G199,0))&lt;30,0,VLOOKUP(5&amp;TEXT(DATE(YEAR($G199),MONTH($G199),30),"ddd"),$H$33:L$67,L$70,0)),IF(DAY(EOMONTH($G199,0))&lt;31,0,VLOOKUP(5&amp;TEXT(DATE(YEAR($G199),MONTH($G199),31),"ddd"),$H$33:L$67,L$70,0)))*SUMPRODUCT(($H$72:$H$95=$D199)*($G$72:$G$95=$C199)*(L$72:L$95))),"")</f>
        <v>32.197836622219981</v>
      </c>
      <c r="M199" s="139">
        <f>IFERROR(IF($I$69="DOW",IF($E199=5,(((SUMPRODUCT(($H$72:$H$95=$D199)*($G$72:$G$95=$C199)*(M$72:M$95))*(SUMPRODUCT(($H$15:$H$21=$H199)*(M$15:M$21)))))),(((SUMPRODUCT(($H$72:$H$95=$D199)*($G$72:$G$95=$C199)*(M$72:M$95)))-(SUMIFS(M$99:M$426,$C$99:$C$426,$C199,$D$99:$D$426,$D199,$E$99:$E$426,5)))*SUMPRODUCT(($H$9:$H$12=$E199)*(M$9:M$12)))*SUMPRODUCT(($H$24:$H$30=$H199)*(M$24:M$30))),VLOOKUP($E199&amp;$H199,$H$33:M$67,M$70,0)/SUM(M$33:M$60,IF(DAY(EOMONTH($G199,0))&lt;29,0,VLOOKUP(5&amp;TEXT(DATE(YEAR($G199),MONTH($G199),29),"ddd"),$H$33:M$67,M$70,0)),IF(DAY(EOMONTH($G199,0))&lt;30,0,VLOOKUP(5&amp;TEXT(DATE(YEAR($G199),MONTH($G199),30),"ddd"),$H$33:M$67,M$70,0)),IF(DAY(EOMONTH($G199,0))&lt;31,0,VLOOKUP(5&amp;TEXT(DATE(YEAR($G199),MONTH($G199),31),"ddd"),$H$33:M$67,M$70,0)))*SUMPRODUCT(($H$72:$H$95=$D199)*($G$72:$G$95=$C199)*(M$72:M$95))),"")</f>
        <v>0</v>
      </c>
      <c r="N199" s="139">
        <f>IFERROR(IF($I$69="DOW",IF($E199=5,(((SUMPRODUCT(($H$72:$H$95=$D199)*($G$72:$G$95=$C199)*(N$72:N$95))*(SUMPRODUCT(($H$15:$H$21=$H199)*(N$15:N$21)))))),(((SUMPRODUCT(($H$72:$H$95=$D199)*($G$72:$G$95=$C199)*(N$72:N$95)))-(SUMIFS(N$99:N$426,$C$99:$C$426,$C199,$D$99:$D$426,$D199,$E$99:$E$426,5)))*SUMPRODUCT(($H$9:$H$12=$E199)*(N$9:N$12)))*SUMPRODUCT(($H$24:$H$30=$H199)*(N$24:N$30))),VLOOKUP($E199&amp;$H199,$H$33:N$67,N$70,0)/SUM(N$33:N$60,IF(DAY(EOMONTH($G199,0))&lt;29,0,VLOOKUP(5&amp;TEXT(DATE(YEAR($G199),MONTH($G199),29),"ddd"),$H$33:N$67,N$70,0)),IF(DAY(EOMONTH($G199,0))&lt;30,0,VLOOKUP(5&amp;TEXT(DATE(YEAR($G199),MONTH($G199),30),"ddd"),$H$33:N$67,N$70,0)),IF(DAY(EOMONTH($G199,0))&lt;31,0,VLOOKUP(5&amp;TEXT(DATE(YEAR($G199),MONTH($G199),31),"ddd"),$H$33:N$67,N$70,0)))*SUMPRODUCT(($H$72:$H$95=$D199)*($G$72:$G$95=$C199)*(N$72:N$95))),"")</f>
        <v>0</v>
      </c>
      <c r="O199" s="139">
        <f>IFERROR(IF($I$69="DOW",IF($E199=5,(((SUMPRODUCT(($H$72:$H$95=$D199)*($G$72:$G$95=$C199)*(O$72:O$95))*(SUMPRODUCT(($H$15:$H$21=$H199)*(O$15:O$21)))))),(((SUMPRODUCT(($H$72:$H$95=$D199)*($G$72:$G$95=$C199)*(O$72:O$95)))-(SUMIFS(O$99:O$426,$C$99:$C$426,$C199,$D$99:$D$426,$D199,$E$99:$E$426,5)))*SUMPRODUCT(($H$9:$H$12=$E199)*(O$9:O$12)))*SUMPRODUCT(($H$24:$H$30=$H199)*(O$24:O$30))),VLOOKUP($E199&amp;$H199,$H$33:O$67,O$70,0)/SUM(O$33:O$60,IF(DAY(EOMONTH($G199,0))&lt;29,0,VLOOKUP(5&amp;TEXT(DATE(YEAR($G199),MONTH($G199),29),"ddd"),$H$33:O$67,O$70,0)),IF(DAY(EOMONTH($G199,0))&lt;30,0,VLOOKUP(5&amp;TEXT(DATE(YEAR($G199),MONTH($G199),30),"ddd"),$H$33:O$67,O$70,0)),IF(DAY(EOMONTH($G199,0))&lt;31,0,VLOOKUP(5&amp;TEXT(DATE(YEAR($G199),MONTH($G199),31),"ddd"),$H$33:O$67,O$70,0)))*SUMPRODUCT(($H$72:$H$95=$D199)*($G$72:$G$95=$C199)*(O$72:O$95))),"")</f>
        <v>0</v>
      </c>
      <c r="P199" s="139">
        <f>IFERROR(IF($I$69="DOW",IF($E199=5,(((SUMPRODUCT(($H$72:$H$95=$D199)*($G$72:$G$95=$C199)*(P$72:P$95))*(SUMPRODUCT(($H$15:$H$21=$H199)*(P$15:P$21)))))),(((SUMPRODUCT(($H$72:$H$95=$D199)*($G$72:$G$95=$C199)*(P$72:P$95)))-(SUMIFS(P$99:P$426,$C$99:$C$426,$C199,$D$99:$D$426,$D199,$E$99:$E$426,5)))*SUMPRODUCT(($H$9:$H$12=$E199)*(P$9:P$12)))*SUMPRODUCT(($H$24:$H$30=$H199)*(P$24:P$30))),VLOOKUP($E199&amp;$H199,$H$33:P$67,P$70,0)/SUM(P$33:P$60,IF(DAY(EOMONTH($G199,0))&lt;29,0,VLOOKUP(5&amp;TEXT(DATE(YEAR($G199),MONTH($G199),29),"ddd"),$H$33:P$67,P$70,0)),IF(DAY(EOMONTH($G199,0))&lt;30,0,VLOOKUP(5&amp;TEXT(DATE(YEAR($G199),MONTH($G199),30),"ddd"),$H$33:P$67,P$70,0)),IF(DAY(EOMONTH($G199,0))&lt;31,0,VLOOKUP(5&amp;TEXT(DATE(YEAR($G199),MONTH($G199),31),"ddd"),$H$33:P$67,P$70,0)))*SUMPRODUCT(($H$72:$H$95=$D199)*($G$72:$G$95=$C199)*(P$72:P$95))),"")</f>
        <v>4258.0649471820834</v>
      </c>
      <c r="Q199" s="139">
        <f>IFERROR(IF($I$69="DOW",IF($E199=5,(((SUMPRODUCT(($H$72:$H$95=$D199)*($G$72:$G$95=$C199)*(Q$72:Q$95))*(SUMPRODUCT(($H$15:$H$21=$H199)*(Q$15:Q$21)))))),(((SUMPRODUCT(($H$72:$H$95=$D199)*($G$72:$G$95=$C199)*(Q$72:Q$95)))-(SUMIFS(Q$99:Q$426,$C$99:$C$426,$C199,$D$99:$D$426,$D199,$E$99:$E$426,5)))*SUMPRODUCT(($H$9:$H$12=$E199)*(Q$9:Q$12)))*SUMPRODUCT(($H$24:$H$30=$H199)*(Q$24:Q$30))),VLOOKUP($E199&amp;$H199,$H$33:Q$67,Q$70,0)/SUM(Q$33:Q$60,IF(DAY(EOMONTH($G199,0))&lt;29,0,VLOOKUP(5&amp;TEXT(DATE(YEAR($G199),MONTH($G199),29),"ddd"),$H$33:Q$67,Q$70,0)),IF(DAY(EOMONTH($G199,0))&lt;30,0,VLOOKUP(5&amp;TEXT(DATE(YEAR($G199),MONTH($G199),30),"ddd"),$H$33:Q$67,Q$70,0)),IF(DAY(EOMONTH($G199,0))&lt;31,0,VLOOKUP(5&amp;TEXT(DATE(YEAR($G199),MONTH($G199),31),"ddd"),$H$33:Q$67,Q$70,0)))*SUMPRODUCT(($H$72:$H$95=$D199)*($G$72:$G$95=$C199)*(Q$72:Q$95))),"")</f>
        <v>2925.4636796920263</v>
      </c>
      <c r="R199" s="139">
        <f>IFERROR(IF($I$69="DOW",IF($E199=5,(((SUMPRODUCT(($H$72:$H$95=$D199)*($G$72:$G$95=$C199)*(R$72:R$95))*(SUMPRODUCT(($H$15:$H$21=$H199)*(R$15:R$21)))))),(((SUMPRODUCT(($H$72:$H$95=$D199)*($G$72:$G$95=$C199)*(R$72:R$95)))-(SUMIFS(R$99:R$426,$C$99:$C$426,$C199,$D$99:$D$426,$D199,$E$99:$E$426,5)))*SUMPRODUCT(($H$9:$H$12=$E199)*(R$9:R$12)))*SUMPRODUCT(($H$24:$H$30=$H199)*(R$24:R$30))),VLOOKUP($E199&amp;$H199,$H$33:R$67,R$70,0)/SUM(R$33:R$60,IF(DAY(EOMONTH($G199,0))&lt;29,0,VLOOKUP(5&amp;TEXT(DATE(YEAR($G199),MONTH($G199),29),"ddd"),$H$33:R$67,R$70,0)),IF(DAY(EOMONTH($G199,0))&lt;30,0,VLOOKUP(5&amp;TEXT(DATE(YEAR($G199),MONTH($G199),30),"ddd"),$H$33:R$67,R$70,0)),IF(DAY(EOMONTH($G199,0))&lt;31,0,VLOOKUP(5&amp;TEXT(DATE(YEAR($G199),MONTH($G199),31),"ddd"),$H$33:R$67,R$70,0)))*SUMPRODUCT(($H$72:$H$95=$D199)*($G$72:$G$95=$C199)*(R$72:R$95))),"")</f>
        <v>0</v>
      </c>
      <c r="S199" s="139">
        <f>IFERROR(IF($I$69="DOW",IF($E199=5,(((SUMPRODUCT(($H$72:$H$95=$D199)*($G$72:$G$95=$C199)*(S$72:S$95))*(SUMPRODUCT(($H$15:$H$21=$H199)*(S$15:S$21)))))),(((SUMPRODUCT(($H$72:$H$95=$D199)*($G$72:$G$95=$C199)*(S$72:S$95)))-(SUMIFS(S$99:S$426,$C$99:$C$426,$C199,$D$99:$D$426,$D199,$E$99:$E$426,5)))*SUMPRODUCT(($H$9:$H$12=$E199)*(S$9:S$12)))*SUMPRODUCT(($H$24:$H$30=$H199)*(S$24:S$30))),VLOOKUP($E199&amp;$H199,$H$33:S$67,S$70,0)/SUM(S$33:S$60,IF(DAY(EOMONTH($G199,0))&lt;29,0,VLOOKUP(5&amp;TEXT(DATE(YEAR($G199),MONTH($G199),29),"ddd"),$H$33:S$67,S$70,0)),IF(DAY(EOMONTH($G199,0))&lt;30,0,VLOOKUP(5&amp;TEXT(DATE(YEAR($G199),MONTH($G199),30),"ddd"),$H$33:S$67,S$70,0)),IF(DAY(EOMONTH($G199,0))&lt;31,0,VLOOKUP(5&amp;TEXT(DATE(YEAR($G199),MONTH($G199),31),"ddd"),$H$33:S$67,S$70,0)))*SUMPRODUCT(($H$72:$H$95=$D199)*($G$72:$G$95=$C199)*(S$72:S$95))),"")</f>
        <v>89.494836620113261</v>
      </c>
      <c r="T199" s="139">
        <f>IFERROR(IF($I$69="DOW",IF($E199=5,(((SUMPRODUCT(($H$72:$H$95=$D199)*($G$72:$G$95=$C199)*(T$72:T$95))*(SUMPRODUCT(($H$15:$H$21=$H199)*(T$15:T$21)))))),(((SUMPRODUCT(($H$72:$H$95=$D199)*($G$72:$G$95=$C199)*(T$72:T$95)))-(SUMIFS(T$99:T$426,$C$99:$C$426,$C199,$D$99:$D$426,$D199,$E$99:$E$426,5)))*SUMPRODUCT(($H$9:$H$12=$E199)*(T$9:T$12)))*SUMPRODUCT(($H$24:$H$30=$H199)*(T$24:T$30))),VLOOKUP($E199&amp;$H199,$H$33:T$67,T$70,0)/SUM(T$33:T$60,IF(DAY(EOMONTH($G199,0))&lt;29,0,VLOOKUP(5&amp;TEXT(DATE(YEAR($G199),MONTH($G199),29),"ddd"),$H$33:T$67,T$70,0)),IF(DAY(EOMONTH($G199,0))&lt;30,0,VLOOKUP(5&amp;TEXT(DATE(YEAR($G199),MONTH($G199),30),"ddd"),$H$33:T$67,T$70,0)),IF(DAY(EOMONTH($G199,0))&lt;31,0,VLOOKUP(5&amp;TEXT(DATE(YEAR($G199),MONTH($G199),31),"ddd"),$H$33:T$67,T$70,0)))*SUMPRODUCT(($H$72:$H$95=$D199)*($G$72:$G$95=$C199)*(T$72:T$95))),"")</f>
        <v>0</v>
      </c>
      <c r="U199" s="139">
        <f>IFERROR(IF($I$69="DOW",IF($E199=5,(((SUMPRODUCT(($H$72:$H$95=$D199)*($G$72:$G$95=$C199)*(U$72:U$95))*(SUMPRODUCT(($H$15:$H$21=$H199)*(U$15:U$21)))))),(((SUMPRODUCT(($H$72:$H$95=$D199)*($G$72:$G$95=$C199)*(U$72:U$95)))-(SUMIFS(U$99:U$426,$C$99:$C$426,$C199,$D$99:$D$426,$D199,$E$99:$E$426,5)))*SUMPRODUCT(($H$9:$H$12=$E199)*(U$9:U$12)))*SUMPRODUCT(($H$24:$H$30=$H199)*(U$24:U$30))),VLOOKUP($E199&amp;$H199,$H$33:U$67,U$70,0)/SUM(U$33:U$60,IF(DAY(EOMONTH($G199,0))&lt;29,0,VLOOKUP(5&amp;TEXT(DATE(YEAR($G199),MONTH($G199),29),"ddd"),$H$33:U$67,U$70,0)),IF(DAY(EOMONTH($G199,0))&lt;30,0,VLOOKUP(5&amp;TEXT(DATE(YEAR($G199),MONTH($G199),30),"ddd"),$H$33:U$67,U$70,0)),IF(DAY(EOMONTH($G199,0))&lt;31,0,VLOOKUP(5&amp;TEXT(DATE(YEAR($G199),MONTH($G199),31),"ddd"),$H$33:U$67,U$70,0)))*SUMPRODUCT(($H$72:$H$95=$D199)*($G$72:$G$95=$C199)*(U$72:U$95))),"")</f>
        <v>28.588131650927238</v>
      </c>
      <c r="V199" s="139">
        <f>IFERROR(IF($I$69="DOW",IF($E199=5,(((SUMPRODUCT(($H$72:$H$95=$D199)*($G$72:$G$95=$C199)*(V$72:V$95))*(SUMPRODUCT(($H$15:$H$21=$H199)*(V$15:V$21)))))),(((SUMPRODUCT(($H$72:$H$95=$D199)*($G$72:$G$95=$C199)*(V$72:V$95)))-(SUMIFS(V$99:V$426,$C$99:$C$426,$C199,$D$99:$D$426,$D199,$E$99:$E$426,5)))*SUMPRODUCT(($H$9:$H$12=$E199)*(V$9:V$12)))*SUMPRODUCT(($H$24:$H$30=$H199)*(V$24:V$30))),VLOOKUP($E199&amp;$H199,$H$33:V$67,V$70,0)/SUM(V$33:V$60,IF(DAY(EOMONTH($G199,0))&lt;29,0,VLOOKUP(5&amp;TEXT(DATE(YEAR($G199),MONTH($G199),29),"ddd"),$H$33:V$67,V$70,0)),IF(DAY(EOMONTH($G199,0))&lt;30,0,VLOOKUP(5&amp;TEXT(DATE(YEAR($G199),MONTH($G199),30),"ddd"),$H$33:V$67,V$70,0)),IF(DAY(EOMONTH($G199,0))&lt;31,0,VLOOKUP(5&amp;TEXT(DATE(YEAR($G199),MONTH($G199),31),"ddd"),$H$33:V$67,V$70,0)))*SUMPRODUCT(($H$72:$H$95=$D199)*($G$72:$G$95=$C199)*(V$72:V$95))),"")</f>
        <v>84.230375283178475</v>
      </c>
      <c r="W199" s="139">
        <f>IFERROR(IF($I$69="DOW",IF($E199=5,(((SUMPRODUCT(($H$72:$H$95=$D199)*($G$72:$G$95=$C199)*(W$72:W$95))*(SUMPRODUCT(($H$15:$H$21=$H199)*(W$15:W$21)))))),(((SUMPRODUCT(($H$72:$H$95=$D199)*($G$72:$G$95=$C199)*(W$72:W$95)))-(SUMIFS(W$99:W$426,$C$99:$C$426,$C199,$D$99:$D$426,$D199,$E$99:$E$426,5)))*SUMPRODUCT(($H$9:$H$12=$E199)*(W$9:W$12)))*SUMPRODUCT(($H$24:$H$30=$H199)*(W$24:W$30))),VLOOKUP($E199&amp;$H199,$H$33:W$67,W$70,0)/SUM(W$33:W$60,IF(DAY(EOMONTH($G199,0))&lt;29,0,VLOOKUP(5&amp;TEXT(DATE(YEAR($G199),MONTH($G199),29),"ddd"),$H$33:W$67,W$70,0)),IF(DAY(EOMONTH($G199,0))&lt;30,0,VLOOKUP(5&amp;TEXT(DATE(YEAR($G199),MONTH($G199),30),"ddd"),$H$33:W$67,W$70,0)),IF(DAY(EOMONTH($G199,0))&lt;31,0,VLOOKUP(5&amp;TEXT(DATE(YEAR($G199),MONTH($G199),31),"ddd"),$H$33:W$67,W$70,0)))*SUMPRODUCT(($H$72:$H$95=$D199)*($G$72:$G$95=$C199)*(W$72:W$95))),"")</f>
        <v>536.81753668603608</v>
      </c>
      <c r="X199" s="139">
        <f>IFERROR(IF($I$69="DOW",IF($E199=5,(((SUMPRODUCT(($H$72:$H$95=$D199)*($G$72:$G$95=$C199)*(X$72:X$95))*(SUMPRODUCT(($H$15:$H$21=$H199)*(X$15:X$21)))))),(((SUMPRODUCT(($H$72:$H$95=$D199)*($G$72:$G$95=$C199)*(X$72:X$95)))-(SUMIFS(X$99:X$426,$C$99:$C$426,$C199,$D$99:$D$426,$D199,$E$99:$E$426,5)))*SUMPRODUCT(($H$9:$H$12=$E199)*(X$9:X$12)))*SUMPRODUCT(($H$24:$H$30=$H199)*(X$24:X$30))),VLOOKUP($E199&amp;$H199,$H$33:X$67,X$70,0)/SUM(X$33:X$60,IF(DAY(EOMONTH($G199,0))&lt;29,0,VLOOKUP(5&amp;TEXT(DATE(YEAR($G199),MONTH($G199),29),"ddd"),$H$33:X$67,X$70,0)),IF(DAY(EOMONTH($G199,0))&lt;30,0,VLOOKUP(5&amp;TEXT(DATE(YEAR($G199),MONTH($G199),30),"ddd"),$H$33:X$67,X$70,0)),IF(DAY(EOMONTH($G199,0))&lt;31,0,VLOOKUP(5&amp;TEXT(DATE(YEAR($G199),MONTH($G199),31),"ddd"),$H$33:X$67,X$70,0)))*SUMPRODUCT(($H$72:$H$95=$D199)*($G$72:$G$95=$C199)*(X$72:X$95))),"")</f>
        <v>140.75148740916433</v>
      </c>
      <c r="Y199" s="139" t="str">
        <f>IFERROR(IF($I$69="DOW",IF($E199=5,(((SUMPRODUCT(($H$72:$H$95=$D199)*($G$72:$G$95=$C199)*(Y$72:Y$95))*(SUMPRODUCT(($H$15:$H$21=$H199)*(Y$15:Y$21)))))),(((SUMPRODUCT(($H$72:$H$95=$D199)*($G$72:$G$95=$C199)*(Y$72:Y$95)))-(SUMIFS(Y$99:Y$426,$C$99:$C$426,$C199,$D$99:$D$426,$D199,$E$99:$E$426,5)))*SUMPRODUCT(($H$9:$H$12=$E199)*(Y$9:Y$12)))*SUMPRODUCT(($H$24:$H$30=$H199)*(Y$24:Y$30))),VLOOKUP($E199&amp;$H199,$H$33:Y$67,Y$70,0)/SUM(Y$33:Y$60,IF(DAY(EOMONTH($G199,0))&lt;29,0,VLOOKUP(5&amp;TEXT(DATE(YEAR($G199),MONTH($G199),29),"ddd"),$H$33:Y$67,Y$70,0)),IF(DAY(EOMONTH($G199,0))&lt;30,0,VLOOKUP(5&amp;TEXT(DATE(YEAR($G199),MONTH($G199),30),"ddd"),$H$33:Y$67,Y$70,0)),IF(DAY(EOMONTH($G199,0))&lt;31,0,VLOOKUP(5&amp;TEXT(DATE(YEAR($G199),MONTH($G199),31),"ddd"),$H$33:Y$67,Y$70,0)))*SUMPRODUCT(($H$72:$H$95=$D199)*($G$72:$G$95=$C199)*(Y$72:Y$95))),"")</f>
        <v/>
      </c>
      <c r="Z199" s="139" t="str">
        <f>IFERROR(IF($I$69="DOW",IF($E199=5,(((SUMPRODUCT(($H$72:$H$95=$D199)*($G$72:$G$95=$C199)*(Z$72:Z$95))*(SUMPRODUCT(($H$15:$H$21=$H199)*(Z$15:Z$21)))))),(((SUMPRODUCT(($H$72:$H$95=$D199)*($G$72:$G$95=$C199)*(Z$72:Z$95)))-(SUMIFS(Z$99:Z$426,$C$99:$C$426,$C199,$D$99:$D$426,$D199,$E$99:$E$426,5)))*SUMPRODUCT(($H$9:$H$12=$E199)*(Z$9:Z$12)))*SUMPRODUCT(($H$24:$H$30=$H199)*(Z$24:Z$30))),VLOOKUP($E199&amp;$H199,$H$33:Z$67,Z$70,0)/SUM(Z$33:Z$60,IF(DAY(EOMONTH($G199,0))&lt;29,0,VLOOKUP(5&amp;TEXT(DATE(YEAR($G199),MONTH($G199),29),"ddd"),$H$33:Z$67,Z$70,0)),IF(DAY(EOMONTH($G199,0))&lt;30,0,VLOOKUP(5&amp;TEXT(DATE(YEAR($G199),MONTH($G199),30),"ddd"),$H$33:Z$67,Z$70,0)),IF(DAY(EOMONTH($G199,0))&lt;31,0,VLOOKUP(5&amp;TEXT(DATE(YEAR($G199),MONTH($G199),31),"ddd"),$H$33:Z$67,Z$70,0)))*SUMPRODUCT(($H$72:$H$95=$D199)*($G$72:$G$95=$C199)*(Z$72:Z$95))),"")</f>
        <v/>
      </c>
      <c r="AA199" s="139" t="str">
        <f>IFERROR(IF($I$69="DOW",IF($E199=5,(((SUMPRODUCT(($H$72:$H$95=$D199)*($G$72:$G$95=$C199)*(AA$72:AA$95))*(SUMPRODUCT(($H$15:$H$21=$H199)*(AA$15:AA$21)))))),(((SUMPRODUCT(($H$72:$H$95=$D199)*($G$72:$G$95=$C199)*(AA$72:AA$95)))-(SUMIFS(AA$99:AA$426,$C$99:$C$426,$C199,$D$99:$D$426,$D199,$E$99:$E$426,5)))*SUMPRODUCT(($H$9:$H$12=$E199)*(AA$9:AA$12)))*SUMPRODUCT(($H$24:$H$30=$H199)*(AA$24:AA$30))),VLOOKUP($E199&amp;$H199,$H$33:AA$67,AA$70,0)/SUM(AA$33:AA$60,IF(DAY(EOMONTH($G199,0))&lt;29,0,VLOOKUP(5&amp;TEXT(DATE(YEAR($G199),MONTH($G199),29),"ddd"),$H$33:AA$67,AA$70,0)),IF(DAY(EOMONTH($G199,0))&lt;30,0,VLOOKUP(5&amp;TEXT(DATE(YEAR($G199),MONTH($G199),30),"ddd"),$H$33:AA$67,AA$70,0)),IF(DAY(EOMONTH($G199,0))&lt;31,0,VLOOKUP(5&amp;TEXT(DATE(YEAR($G199),MONTH($G199),31),"ddd"),$H$33:AA$67,AA$70,0)))*SUMPRODUCT(($H$72:$H$95=$D199)*($G$72:$G$95=$C199)*(AA$72:AA$95))),"")</f>
        <v/>
      </c>
      <c r="AB199" s="139" t="str">
        <f>IFERROR(IF($I$69="DOW",IF($E199=5,(((SUMPRODUCT(($H$72:$H$95=$D199)*($G$72:$G$95=$C199)*(AB$72:AB$95))*(SUMPRODUCT(($H$15:$H$21=$H199)*(AB$15:AB$21)))))),(((SUMPRODUCT(($H$72:$H$95=$D199)*($G$72:$G$95=$C199)*(AB$72:AB$95)))-(SUMIFS(AB$99:AB$426,$C$99:$C$426,$C199,$D$99:$D$426,$D199,$E$99:$E$426,5)))*SUMPRODUCT(($H$9:$H$12=$E199)*(AB$9:AB$12)))*SUMPRODUCT(($H$24:$H$30=$H199)*(AB$24:AB$30))),VLOOKUP($E199&amp;$H199,$H$33:AB$67,AB$70,0)/SUM(AB$33:AB$60,IF(DAY(EOMONTH($G199,0))&lt;29,0,VLOOKUP(5&amp;TEXT(DATE(YEAR($G199),MONTH($G199),29),"ddd"),$H$33:AB$67,AB$70,0)),IF(DAY(EOMONTH($G199,0))&lt;30,0,VLOOKUP(5&amp;TEXT(DATE(YEAR($G199),MONTH($G199),30),"ddd"),$H$33:AB$67,AB$70,0)),IF(DAY(EOMONTH($G199,0))&lt;31,0,VLOOKUP(5&amp;TEXT(DATE(YEAR($G199),MONTH($G199),31),"ddd"),$H$33:AB$67,AB$70,0)))*SUMPRODUCT(($H$72:$H$95=$D199)*($G$72:$G$95=$C199)*(AB$72:AB$95))),"")</f>
        <v/>
      </c>
      <c r="AC199" s="236"/>
      <c r="AE199" s="205"/>
      <c r="AF199" s="139"/>
      <c r="AG199" s="139"/>
      <c r="AH199" s="139"/>
      <c r="AI199" s="139"/>
      <c r="AJ199" s="139"/>
      <c r="AK199" s="139"/>
      <c r="AL199" s="139"/>
      <c r="AM199" s="139"/>
      <c r="AN199" s="139"/>
      <c r="AO199" s="139"/>
      <c r="AP199" s="139"/>
      <c r="AQ199" s="139"/>
      <c r="AR199" s="139"/>
      <c r="AS199" s="139"/>
      <c r="AT199" s="139"/>
      <c r="AU199" s="139"/>
      <c r="AV199" s="139"/>
      <c r="AW199" s="139"/>
      <c r="AX199" s="139"/>
      <c r="AY199" s="236"/>
      <c r="BA199" s="209">
        <f t="shared" si="154"/>
        <v>265.3792980114664</v>
      </c>
      <c r="BB199" s="180">
        <f t="shared" si="155"/>
        <v>260.60720204076085</v>
      </c>
      <c r="BC199" s="180">
        <f t="shared" si="156"/>
        <v>119.9138637906668</v>
      </c>
      <c r="BD199" s="180">
        <f t="shared" si="157"/>
        <v>32.197836622219981</v>
      </c>
      <c r="BE199" s="180">
        <f t="shared" si="158"/>
        <v>0</v>
      </c>
      <c r="BF199" s="180">
        <f t="shared" si="159"/>
        <v>0</v>
      </c>
      <c r="BG199" s="180">
        <f t="shared" si="160"/>
        <v>0</v>
      </c>
      <c r="BH199" s="180">
        <f t="shared" si="161"/>
        <v>4258.0649471820834</v>
      </c>
      <c r="BI199" s="180">
        <f t="shared" si="116"/>
        <v>2925.4636796920263</v>
      </c>
      <c r="BJ199" s="180">
        <f t="shared" si="117"/>
        <v>0</v>
      </c>
      <c r="BK199" s="180">
        <f t="shared" si="118"/>
        <v>89.494836620113261</v>
      </c>
      <c r="BL199" s="180">
        <f t="shared" si="119"/>
        <v>0</v>
      </c>
      <c r="BM199" s="180">
        <f t="shared" si="120"/>
        <v>28.588131650927238</v>
      </c>
      <c r="BN199" s="180">
        <f t="shared" si="121"/>
        <v>84.230375283178475</v>
      </c>
      <c r="BO199" s="180">
        <f t="shared" si="122"/>
        <v>536.81753668603608</v>
      </c>
      <c r="BP199" s="180">
        <f t="shared" si="123"/>
        <v>140.75148740916433</v>
      </c>
      <c r="BQ199" s="180">
        <f t="shared" si="124"/>
        <v>0</v>
      </c>
      <c r="BR199" s="180">
        <f t="shared" si="125"/>
        <v>0</v>
      </c>
      <c r="BS199" s="180">
        <f t="shared" si="126"/>
        <v>0</v>
      </c>
      <c r="BT199" s="180">
        <f t="shared" si="127"/>
        <v>0</v>
      </c>
      <c r="BV199" s="214">
        <f t="shared" si="150"/>
        <v>42744</v>
      </c>
      <c r="BW199" s="175" t="str">
        <f t="shared" si="151"/>
        <v>Jan</v>
      </c>
      <c r="BX199" s="175">
        <f t="shared" si="152"/>
        <v>2017</v>
      </c>
      <c r="BY199" s="176">
        <f t="shared" si="162"/>
        <v>265.3792980114664</v>
      </c>
      <c r="BZ199" s="176">
        <f t="shared" si="163"/>
        <v>260.60720204076085</v>
      </c>
      <c r="CA199" s="176">
        <f t="shared" si="164"/>
        <v>119.9138637906668</v>
      </c>
      <c r="CB199" s="176">
        <f t="shared" si="165"/>
        <v>32.197836622219974</v>
      </c>
      <c r="CC199" s="176">
        <f t="shared" si="166"/>
        <v>0</v>
      </c>
      <c r="CD199" s="176">
        <f t="shared" si="167"/>
        <v>0</v>
      </c>
      <c r="CE199" s="176">
        <f t="shared" si="168"/>
        <v>0</v>
      </c>
      <c r="CF199" s="176">
        <f t="shared" si="169"/>
        <v>4258.0649471820843</v>
      </c>
      <c r="CG199" s="176">
        <f t="shared" si="170"/>
        <v>2925.4636796920254</v>
      </c>
      <c r="CH199" s="176">
        <f t="shared" si="171"/>
        <v>0</v>
      </c>
      <c r="CI199" s="176">
        <f t="shared" si="172"/>
        <v>89.494836620113261</v>
      </c>
      <c r="CJ199" s="176">
        <f t="shared" si="173"/>
        <v>0</v>
      </c>
      <c r="CK199" s="176">
        <f t="shared" si="174"/>
        <v>28.588131650927249</v>
      </c>
      <c r="CL199" s="176">
        <f t="shared" si="175"/>
        <v>84.230375283178489</v>
      </c>
      <c r="CM199" s="176">
        <f t="shared" si="176"/>
        <v>536.81753668603608</v>
      </c>
      <c r="CN199" s="176">
        <f t="shared" si="177"/>
        <v>140.7514874091643</v>
      </c>
      <c r="CO199" s="176">
        <f t="shared" si="178"/>
        <v>0</v>
      </c>
      <c r="CP199" s="176">
        <f t="shared" si="179"/>
        <v>0</v>
      </c>
      <c r="CQ199" s="176">
        <f t="shared" si="180"/>
        <v>0</v>
      </c>
      <c r="CR199" s="215">
        <f t="shared" si="181"/>
        <v>0</v>
      </c>
    </row>
    <row r="200" spans="2:96" outlineLevel="1" x14ac:dyDescent="0.25">
      <c r="B200" s="197">
        <f t="shared" si="148"/>
        <v>42745</v>
      </c>
      <c r="C200" s="108">
        <f t="shared" si="104"/>
        <v>2017</v>
      </c>
      <c r="D200" s="109" t="str">
        <f t="shared" si="105"/>
        <v>Jan</v>
      </c>
      <c r="E200" s="109">
        <f t="shared" si="106"/>
        <v>2</v>
      </c>
      <c r="F200" s="109">
        <f t="shared" si="149"/>
        <v>2</v>
      </c>
      <c r="G200" s="110">
        <f t="shared" si="153"/>
        <v>42745</v>
      </c>
      <c r="H200" s="109" t="str">
        <f t="shared" si="107"/>
        <v>Tue</v>
      </c>
      <c r="I200" s="139">
        <f>IFERROR(IF($I$69="DOW",IF($E200=5,(((SUMPRODUCT(($H$72:$H$95=$D200)*($G$72:$G$95=$C200)*(I$72:I$95))*(SUMPRODUCT(($H$15:$H$21=$H200)*(I$15:I$21)))))),(((SUMPRODUCT(($H$72:$H$95=$D200)*($G$72:$G$95=$C200)*(I$72:I$95)))-(SUMIFS(I$99:I$426,$C$99:$C$426,$C200,$D$99:$D$426,$D200,$E$99:$E$426,5)))*SUMPRODUCT(($H$9:$H$12=$E200)*(I$9:I$12)))*SUMPRODUCT(($H$24:$H$30=$H200)*(I$24:I$30))),VLOOKUP($E200&amp;$H200,$H$33:I$67,I$70,0)/SUM(I$33:I$60,IF(DAY(EOMONTH($G200,0))&lt;29,0,VLOOKUP(5&amp;TEXT(DATE(YEAR($G200),MONTH($G200),29),"ddd"),$H$33:I$67,I$70,0)),IF(DAY(EOMONTH($G200,0))&lt;30,0,VLOOKUP(5&amp;TEXT(DATE(YEAR($G200),MONTH($G200),30),"ddd"),$H$33:I$67,I$70,0)),IF(DAY(EOMONTH($G200,0))&lt;31,0,VLOOKUP(5&amp;TEXT(DATE(YEAR($G200),MONTH($G200),31),"ddd"),$H$33:I$67,I$70,0)))*SUMPRODUCT(($H$72:$H$95=$D200)*($G$72:$G$95=$C200)*(I$72:I$95))),"")</f>
        <v>234.37559446752431</v>
      </c>
      <c r="J200" s="139">
        <f>IFERROR(IF($I$69="DOW",IF($E200=5,(((SUMPRODUCT(($H$72:$H$95=$D200)*($G$72:$G$95=$C200)*(J$72:J$95))*(SUMPRODUCT(($H$15:$H$21=$H200)*(J$15:J$21)))))),(((SUMPRODUCT(($H$72:$H$95=$D200)*($G$72:$G$95=$C200)*(J$72:J$95)))-(SUMIFS(J$99:J$426,$C$99:$C$426,$C200,$D$99:$D$426,$D200,$E$99:$E$426,5)))*SUMPRODUCT(($H$9:$H$12=$E200)*(J$9:J$12)))*SUMPRODUCT(($H$24:$H$30=$H200)*(J$24:J$30))),VLOOKUP($E200&amp;$H200,$H$33:J$67,J$70,0)/SUM(J$33:J$60,IF(DAY(EOMONTH($G200,0))&lt;29,0,VLOOKUP(5&amp;TEXT(DATE(YEAR($G200),MONTH($G200),29),"ddd"),$H$33:J$67,J$70,0)),IF(DAY(EOMONTH($G200,0))&lt;30,0,VLOOKUP(5&amp;TEXT(DATE(YEAR($G200),MONTH($G200),30),"ddd"),$H$33:J$67,J$70,0)),IF(DAY(EOMONTH($G200,0))&lt;31,0,VLOOKUP(5&amp;TEXT(DATE(YEAR($G200),MONTH($G200),31),"ddd"),$H$33:J$67,J$70,0)))*SUMPRODUCT(($H$72:$H$95=$D200)*($G$72:$G$95=$C200)*(J$72:J$95))),"")</f>
        <v>275.19715789746238</v>
      </c>
      <c r="K200" s="139">
        <f>IFERROR(IF($I$69="DOW",IF($E200=5,(((SUMPRODUCT(($H$72:$H$95=$D200)*($G$72:$G$95=$C200)*(K$72:K$95))*(SUMPRODUCT(($H$15:$H$21=$H200)*(K$15:K$21)))))),(((SUMPRODUCT(($H$72:$H$95=$D200)*($G$72:$G$95=$C200)*(K$72:K$95)))-(SUMIFS(K$99:K$426,$C$99:$C$426,$C200,$D$99:$D$426,$D200,$E$99:$E$426,5)))*SUMPRODUCT(($H$9:$H$12=$E200)*(K$9:K$12)))*SUMPRODUCT(($H$24:$H$30=$H200)*(K$24:K$30))),VLOOKUP($E200&amp;$H200,$H$33:K$67,K$70,0)/SUM(K$33:K$60,IF(DAY(EOMONTH($G200,0))&lt;29,0,VLOOKUP(5&amp;TEXT(DATE(YEAR($G200),MONTH($G200),29),"ddd"),$H$33:K$67,K$70,0)),IF(DAY(EOMONTH($G200,0))&lt;30,0,VLOOKUP(5&amp;TEXT(DATE(YEAR($G200),MONTH($G200),30),"ddd"),$H$33:K$67,K$70,0)),IF(DAY(EOMONTH($G200,0))&lt;31,0,VLOOKUP(5&amp;TEXT(DATE(YEAR($G200),MONTH($G200),31),"ddd"),$H$33:K$67,K$70,0)))*SUMPRODUCT(($H$72:$H$95=$D200)*($G$72:$G$95=$C200)*(K$72:K$95))),"")</f>
        <v>125.26597665166018</v>
      </c>
      <c r="L200" s="139">
        <f>IFERROR(IF($I$69="DOW",IF($E200=5,(((SUMPRODUCT(($H$72:$H$95=$D200)*($G$72:$G$95=$C200)*(L$72:L$95))*(SUMPRODUCT(($H$15:$H$21=$H200)*(L$15:L$21)))))),(((SUMPRODUCT(($H$72:$H$95=$D200)*($G$72:$G$95=$C200)*(L$72:L$95)))-(SUMIFS(L$99:L$426,$C$99:$C$426,$C200,$D$99:$D$426,$D200,$E$99:$E$426,5)))*SUMPRODUCT(($H$9:$H$12=$E200)*(L$9:L$12)))*SUMPRODUCT(($H$24:$H$30=$H200)*(L$24:L$30))),VLOOKUP($E200&amp;$H200,$H$33:L$67,L$70,0)/SUM(L$33:L$60,IF(DAY(EOMONTH($G200,0))&lt;29,0,VLOOKUP(5&amp;TEXT(DATE(YEAR($G200),MONTH($G200),29),"ddd"),$H$33:L$67,L$70,0)),IF(DAY(EOMONTH($G200,0))&lt;30,0,VLOOKUP(5&amp;TEXT(DATE(YEAR($G200),MONTH($G200),30),"ddd"),$H$33:L$67,L$70,0)),IF(DAY(EOMONTH($G200,0))&lt;31,0,VLOOKUP(5&amp;TEXT(DATE(YEAR($G200),MONTH($G200),31),"ddd"),$H$33:L$67,L$70,0)))*SUMPRODUCT(($H$72:$H$95=$D200)*($G$72:$G$95=$C200)*(L$72:L$95))),"")</f>
        <v>27.165262062046004</v>
      </c>
      <c r="M200" s="139">
        <f>IFERROR(IF($I$69="DOW",IF($E200=5,(((SUMPRODUCT(($H$72:$H$95=$D200)*($G$72:$G$95=$C200)*(M$72:M$95))*(SUMPRODUCT(($H$15:$H$21=$H200)*(M$15:M$21)))))),(((SUMPRODUCT(($H$72:$H$95=$D200)*($G$72:$G$95=$C200)*(M$72:M$95)))-(SUMIFS(M$99:M$426,$C$99:$C$426,$C200,$D$99:$D$426,$D200,$E$99:$E$426,5)))*SUMPRODUCT(($H$9:$H$12=$E200)*(M$9:M$12)))*SUMPRODUCT(($H$24:$H$30=$H200)*(M$24:M$30))),VLOOKUP($E200&amp;$H200,$H$33:M$67,M$70,0)/SUM(M$33:M$60,IF(DAY(EOMONTH($G200,0))&lt;29,0,VLOOKUP(5&amp;TEXT(DATE(YEAR($G200),MONTH($G200),29),"ddd"),$H$33:M$67,M$70,0)),IF(DAY(EOMONTH($G200,0))&lt;30,0,VLOOKUP(5&amp;TEXT(DATE(YEAR($G200),MONTH($G200),30),"ddd"),$H$33:M$67,M$70,0)),IF(DAY(EOMONTH($G200,0))&lt;31,0,VLOOKUP(5&amp;TEXT(DATE(YEAR($G200),MONTH($G200),31),"ddd"),$H$33:M$67,M$70,0)))*SUMPRODUCT(($H$72:$H$95=$D200)*($G$72:$G$95=$C200)*(M$72:M$95))),"")</f>
        <v>0</v>
      </c>
      <c r="N200" s="139">
        <f>IFERROR(IF($I$69="DOW",IF($E200=5,(((SUMPRODUCT(($H$72:$H$95=$D200)*($G$72:$G$95=$C200)*(N$72:N$95))*(SUMPRODUCT(($H$15:$H$21=$H200)*(N$15:N$21)))))),(((SUMPRODUCT(($H$72:$H$95=$D200)*($G$72:$G$95=$C200)*(N$72:N$95)))-(SUMIFS(N$99:N$426,$C$99:$C$426,$C200,$D$99:$D$426,$D200,$E$99:$E$426,5)))*SUMPRODUCT(($H$9:$H$12=$E200)*(N$9:N$12)))*SUMPRODUCT(($H$24:$H$30=$H200)*(N$24:N$30))),VLOOKUP($E200&amp;$H200,$H$33:N$67,N$70,0)/SUM(N$33:N$60,IF(DAY(EOMONTH($G200,0))&lt;29,0,VLOOKUP(5&amp;TEXT(DATE(YEAR($G200),MONTH($G200),29),"ddd"),$H$33:N$67,N$70,0)),IF(DAY(EOMONTH($G200,0))&lt;30,0,VLOOKUP(5&amp;TEXT(DATE(YEAR($G200),MONTH($G200),30),"ddd"),$H$33:N$67,N$70,0)),IF(DAY(EOMONTH($G200,0))&lt;31,0,VLOOKUP(5&amp;TEXT(DATE(YEAR($G200),MONTH($G200),31),"ddd"),$H$33:N$67,N$70,0)))*SUMPRODUCT(($H$72:$H$95=$D200)*($G$72:$G$95=$C200)*(N$72:N$95))),"")</f>
        <v>0</v>
      </c>
      <c r="O200" s="139">
        <f>IFERROR(IF($I$69="DOW",IF($E200=5,(((SUMPRODUCT(($H$72:$H$95=$D200)*($G$72:$G$95=$C200)*(O$72:O$95))*(SUMPRODUCT(($H$15:$H$21=$H200)*(O$15:O$21)))))),(((SUMPRODUCT(($H$72:$H$95=$D200)*($G$72:$G$95=$C200)*(O$72:O$95)))-(SUMIFS(O$99:O$426,$C$99:$C$426,$C200,$D$99:$D$426,$D200,$E$99:$E$426,5)))*SUMPRODUCT(($H$9:$H$12=$E200)*(O$9:O$12)))*SUMPRODUCT(($H$24:$H$30=$H200)*(O$24:O$30))),VLOOKUP($E200&amp;$H200,$H$33:O$67,O$70,0)/SUM(O$33:O$60,IF(DAY(EOMONTH($G200,0))&lt;29,0,VLOOKUP(5&amp;TEXT(DATE(YEAR($G200),MONTH($G200),29),"ddd"),$H$33:O$67,O$70,0)),IF(DAY(EOMONTH($G200,0))&lt;30,0,VLOOKUP(5&amp;TEXT(DATE(YEAR($G200),MONTH($G200),30),"ddd"),$H$33:O$67,O$70,0)),IF(DAY(EOMONTH($G200,0))&lt;31,0,VLOOKUP(5&amp;TEXT(DATE(YEAR($G200),MONTH($G200),31),"ddd"),$H$33:O$67,O$70,0)))*SUMPRODUCT(($H$72:$H$95=$D200)*($G$72:$G$95=$C200)*(O$72:O$95))),"")</f>
        <v>0</v>
      </c>
      <c r="P200" s="139">
        <f>IFERROR(IF($I$69="DOW",IF($E200=5,(((SUMPRODUCT(($H$72:$H$95=$D200)*($G$72:$G$95=$C200)*(P$72:P$95))*(SUMPRODUCT(($H$15:$H$21=$H200)*(P$15:P$21)))))),(((SUMPRODUCT(($H$72:$H$95=$D200)*($G$72:$G$95=$C200)*(P$72:P$95)))-(SUMIFS(P$99:P$426,$C$99:$C$426,$C200,$D$99:$D$426,$D200,$E$99:$E$426,5)))*SUMPRODUCT(($H$9:$H$12=$E200)*(P$9:P$12)))*SUMPRODUCT(($H$24:$H$30=$H200)*(P$24:P$30))),VLOOKUP($E200&amp;$H200,$H$33:P$67,P$70,0)/SUM(P$33:P$60,IF(DAY(EOMONTH($G200,0))&lt;29,0,VLOOKUP(5&amp;TEXT(DATE(YEAR($G200),MONTH($G200),29),"ddd"),$H$33:P$67,P$70,0)),IF(DAY(EOMONTH($G200,0))&lt;30,0,VLOOKUP(5&amp;TEXT(DATE(YEAR($G200),MONTH($G200),30),"ddd"),$H$33:P$67,P$70,0)),IF(DAY(EOMONTH($G200,0))&lt;31,0,VLOOKUP(5&amp;TEXT(DATE(YEAR($G200),MONTH($G200),31),"ddd"),$H$33:P$67,P$70,0)))*SUMPRODUCT(($H$72:$H$95=$D200)*($G$72:$G$95=$C200)*(P$72:P$95))),"")</f>
        <v>3616.4794680267396</v>
      </c>
      <c r="Q200" s="139">
        <f>IFERROR(IF($I$69="DOW",IF($E200=5,(((SUMPRODUCT(($H$72:$H$95=$D200)*($G$72:$G$95=$C200)*(Q$72:Q$95))*(SUMPRODUCT(($H$15:$H$21=$H200)*(Q$15:Q$21)))))),(((SUMPRODUCT(($H$72:$H$95=$D200)*($G$72:$G$95=$C200)*(Q$72:Q$95)))-(SUMIFS(Q$99:Q$426,$C$99:$C$426,$C200,$D$99:$D$426,$D200,$E$99:$E$426,5)))*SUMPRODUCT(($H$9:$H$12=$E200)*(Q$9:Q$12)))*SUMPRODUCT(($H$24:$H$30=$H200)*(Q$24:Q$30))),VLOOKUP($E200&amp;$H200,$H$33:Q$67,Q$70,0)/SUM(Q$33:Q$60,IF(DAY(EOMONTH($G200,0))&lt;29,0,VLOOKUP(5&amp;TEXT(DATE(YEAR($G200),MONTH($G200),29),"ddd"),$H$33:Q$67,Q$70,0)),IF(DAY(EOMONTH($G200,0))&lt;30,0,VLOOKUP(5&amp;TEXT(DATE(YEAR($G200),MONTH($G200),30),"ddd"),$H$33:Q$67,Q$70,0)),IF(DAY(EOMONTH($G200,0))&lt;31,0,VLOOKUP(5&amp;TEXT(DATE(YEAR($G200),MONTH($G200),31),"ddd"),$H$33:Q$67,Q$70,0)))*SUMPRODUCT(($H$72:$H$95=$D200)*($G$72:$G$95=$C200)*(Q$72:Q$95))),"")</f>
        <v>2783.9442752237928</v>
      </c>
      <c r="R200" s="139">
        <f>IFERROR(IF($I$69="DOW",IF($E200=5,(((SUMPRODUCT(($H$72:$H$95=$D200)*($G$72:$G$95=$C200)*(R$72:R$95))*(SUMPRODUCT(($H$15:$H$21=$H200)*(R$15:R$21)))))),(((SUMPRODUCT(($H$72:$H$95=$D200)*($G$72:$G$95=$C200)*(R$72:R$95)))-(SUMIFS(R$99:R$426,$C$99:$C$426,$C200,$D$99:$D$426,$D200,$E$99:$E$426,5)))*SUMPRODUCT(($H$9:$H$12=$E200)*(R$9:R$12)))*SUMPRODUCT(($H$24:$H$30=$H200)*(R$24:R$30))),VLOOKUP($E200&amp;$H200,$H$33:R$67,R$70,0)/SUM(R$33:R$60,IF(DAY(EOMONTH($G200,0))&lt;29,0,VLOOKUP(5&amp;TEXT(DATE(YEAR($G200),MONTH($G200),29),"ddd"),$H$33:R$67,R$70,0)),IF(DAY(EOMONTH($G200,0))&lt;30,0,VLOOKUP(5&amp;TEXT(DATE(YEAR($G200),MONTH($G200),30),"ddd"),$H$33:R$67,R$70,0)),IF(DAY(EOMONTH($G200,0))&lt;31,0,VLOOKUP(5&amp;TEXT(DATE(YEAR($G200),MONTH($G200),31),"ddd"),$H$33:R$67,R$70,0)))*SUMPRODUCT(($H$72:$H$95=$D200)*($G$72:$G$95=$C200)*(R$72:R$95))),"")</f>
        <v>0</v>
      </c>
      <c r="S200" s="139">
        <f>IFERROR(IF($I$69="DOW",IF($E200=5,(((SUMPRODUCT(($H$72:$H$95=$D200)*($G$72:$G$95=$C200)*(S$72:S$95))*(SUMPRODUCT(($H$15:$H$21=$H200)*(S$15:S$21)))))),(((SUMPRODUCT(($H$72:$H$95=$D200)*($G$72:$G$95=$C200)*(S$72:S$95)))-(SUMIFS(S$99:S$426,$C$99:$C$426,$C200,$D$99:$D$426,$D200,$E$99:$E$426,5)))*SUMPRODUCT(($H$9:$H$12=$E200)*(S$9:S$12)))*SUMPRODUCT(($H$24:$H$30=$H200)*(S$24:S$30))),VLOOKUP($E200&amp;$H200,$H$33:S$67,S$70,0)/SUM(S$33:S$60,IF(DAY(EOMONTH($G200,0))&lt;29,0,VLOOKUP(5&amp;TEXT(DATE(YEAR($G200),MONTH($G200),29),"ddd"),$H$33:S$67,S$70,0)),IF(DAY(EOMONTH($G200,0))&lt;30,0,VLOOKUP(5&amp;TEXT(DATE(YEAR($G200),MONTH($G200),30),"ddd"),$H$33:S$67,S$70,0)),IF(DAY(EOMONTH($G200,0))&lt;31,0,VLOOKUP(5&amp;TEXT(DATE(YEAR($G200),MONTH($G200),31),"ddd"),$H$33:S$67,S$70,0)))*SUMPRODUCT(($H$72:$H$95=$D200)*($G$72:$G$95=$C200)*(S$72:S$95))),"")</f>
        <v>87.062066569255791</v>
      </c>
      <c r="T200" s="139">
        <f>IFERROR(IF($I$69="DOW",IF($E200=5,(((SUMPRODUCT(($H$72:$H$95=$D200)*($G$72:$G$95=$C200)*(T$72:T$95))*(SUMPRODUCT(($H$15:$H$21=$H200)*(T$15:T$21)))))),(((SUMPRODUCT(($H$72:$H$95=$D200)*($G$72:$G$95=$C200)*(T$72:T$95)))-(SUMIFS(T$99:T$426,$C$99:$C$426,$C200,$D$99:$D$426,$D200,$E$99:$E$426,5)))*SUMPRODUCT(($H$9:$H$12=$E200)*(T$9:T$12)))*SUMPRODUCT(($H$24:$H$30=$H200)*(T$24:T$30))),VLOOKUP($E200&amp;$H200,$H$33:T$67,T$70,0)/SUM(T$33:T$60,IF(DAY(EOMONTH($G200,0))&lt;29,0,VLOOKUP(5&amp;TEXT(DATE(YEAR($G200),MONTH($G200),29),"ddd"),$H$33:T$67,T$70,0)),IF(DAY(EOMONTH($G200,0))&lt;30,0,VLOOKUP(5&amp;TEXT(DATE(YEAR($G200),MONTH($G200),30),"ddd"),$H$33:T$67,T$70,0)),IF(DAY(EOMONTH($G200,0))&lt;31,0,VLOOKUP(5&amp;TEXT(DATE(YEAR($G200),MONTH($G200),31),"ddd"),$H$33:T$67,T$70,0)))*SUMPRODUCT(($H$72:$H$95=$D200)*($G$72:$G$95=$C200)*(T$72:T$95))),"")</f>
        <v>0</v>
      </c>
      <c r="U200" s="139">
        <f>IFERROR(IF($I$69="DOW",IF($E200=5,(((SUMPRODUCT(($H$72:$H$95=$D200)*($G$72:$G$95=$C200)*(U$72:U$95))*(SUMPRODUCT(($H$15:$H$21=$H200)*(U$15:U$21)))))),(((SUMPRODUCT(($H$72:$H$95=$D200)*($G$72:$G$95=$C200)*(U$72:U$95)))-(SUMIFS(U$99:U$426,$C$99:$C$426,$C200,$D$99:$D$426,$D200,$E$99:$E$426,5)))*SUMPRODUCT(($H$9:$H$12=$E200)*(U$9:U$12)))*SUMPRODUCT(($H$24:$H$30=$H200)*(U$24:U$30))),VLOOKUP($E200&amp;$H200,$H$33:U$67,U$70,0)/SUM(U$33:U$60,IF(DAY(EOMONTH($G200,0))&lt;29,0,VLOOKUP(5&amp;TEXT(DATE(YEAR($G200),MONTH($G200),29),"ddd"),$H$33:U$67,U$70,0)),IF(DAY(EOMONTH($G200,0))&lt;30,0,VLOOKUP(5&amp;TEXT(DATE(YEAR($G200),MONTH($G200),30),"ddd"),$H$33:U$67,U$70,0)),IF(DAY(EOMONTH($G200,0))&lt;31,0,VLOOKUP(5&amp;TEXT(DATE(YEAR($G200),MONTH($G200),31),"ddd"),$H$33:U$67,U$70,0)))*SUMPRODUCT(($H$72:$H$95=$D200)*($G$72:$G$95=$C200)*(U$72:U$95))),"")</f>
        <v>30.988441708415195</v>
      </c>
      <c r="V200" s="139">
        <f>IFERROR(IF($I$69="DOW",IF($E200=5,(((SUMPRODUCT(($H$72:$H$95=$D200)*($G$72:$G$95=$C200)*(V$72:V$95))*(SUMPRODUCT(($H$15:$H$21=$H200)*(V$15:V$21)))))),(((SUMPRODUCT(($H$72:$H$95=$D200)*($G$72:$G$95=$C200)*(V$72:V$95)))-(SUMIFS(V$99:V$426,$C$99:$C$426,$C200,$D$99:$D$426,$D200,$E$99:$E$426,5)))*SUMPRODUCT(($H$9:$H$12=$E200)*(V$9:V$12)))*SUMPRODUCT(($H$24:$H$30=$H200)*(V$24:V$30))),VLOOKUP($E200&amp;$H200,$H$33:V$67,V$70,0)/SUM(V$33:V$60,IF(DAY(EOMONTH($G200,0))&lt;29,0,VLOOKUP(5&amp;TEXT(DATE(YEAR($G200),MONTH($G200),29),"ddd"),$H$33:V$67,V$70,0)),IF(DAY(EOMONTH($G200,0))&lt;30,0,VLOOKUP(5&amp;TEXT(DATE(YEAR($G200),MONTH($G200),30),"ddd"),$H$33:V$67,V$70,0)),IF(DAY(EOMONTH($G200,0))&lt;31,0,VLOOKUP(5&amp;TEXT(DATE(YEAR($G200),MONTH($G200),31),"ddd"),$H$33:V$67,V$70,0)))*SUMPRODUCT(($H$72:$H$95=$D200)*($G$72:$G$95=$C200)*(V$72:V$95))),"")</f>
        <v>77.062175874399927</v>
      </c>
      <c r="W200" s="139">
        <f>IFERROR(IF($I$69="DOW",IF($E200=5,(((SUMPRODUCT(($H$72:$H$95=$D200)*($G$72:$G$95=$C200)*(W$72:W$95))*(SUMPRODUCT(($H$15:$H$21=$H200)*(W$15:W$21)))))),(((SUMPRODUCT(($H$72:$H$95=$D200)*($G$72:$G$95=$C200)*(W$72:W$95)))-(SUMIFS(W$99:W$426,$C$99:$C$426,$C200,$D$99:$D$426,$D200,$E$99:$E$426,5)))*SUMPRODUCT(($H$9:$H$12=$E200)*(W$9:W$12)))*SUMPRODUCT(($H$24:$H$30=$H200)*(W$24:W$30))),VLOOKUP($E200&amp;$H200,$H$33:W$67,W$70,0)/SUM(W$33:W$60,IF(DAY(EOMONTH($G200,0))&lt;29,0,VLOOKUP(5&amp;TEXT(DATE(YEAR($G200),MONTH($G200),29),"ddd"),$H$33:W$67,W$70,0)),IF(DAY(EOMONTH($G200,0))&lt;30,0,VLOOKUP(5&amp;TEXT(DATE(YEAR($G200),MONTH($G200),30),"ddd"),$H$33:W$67,W$70,0)),IF(DAY(EOMONTH($G200,0))&lt;31,0,VLOOKUP(5&amp;TEXT(DATE(YEAR($G200),MONTH($G200),31),"ddd"),$H$33:W$67,W$70,0)))*SUMPRODUCT(($H$72:$H$95=$D200)*($G$72:$G$95=$C200)*(W$72:W$95))),"")</f>
        <v>597.41853462309416</v>
      </c>
      <c r="X200" s="139">
        <f>IFERROR(IF($I$69="DOW",IF($E200=5,(((SUMPRODUCT(($H$72:$H$95=$D200)*($G$72:$G$95=$C200)*(X$72:X$95))*(SUMPRODUCT(($H$15:$H$21=$H200)*(X$15:X$21)))))),(((SUMPRODUCT(($H$72:$H$95=$D200)*($G$72:$G$95=$C200)*(X$72:X$95)))-(SUMIFS(X$99:X$426,$C$99:$C$426,$C200,$D$99:$D$426,$D200,$E$99:$E$426,5)))*SUMPRODUCT(($H$9:$H$12=$E200)*(X$9:X$12)))*SUMPRODUCT(($H$24:$H$30=$H200)*(X$24:X$30))),VLOOKUP($E200&amp;$H200,$H$33:X$67,X$70,0)/SUM(X$33:X$60,IF(DAY(EOMONTH($G200,0))&lt;29,0,VLOOKUP(5&amp;TEXT(DATE(YEAR($G200),MONTH($G200),29),"ddd"),$H$33:X$67,X$70,0)),IF(DAY(EOMONTH($G200,0))&lt;30,0,VLOOKUP(5&amp;TEXT(DATE(YEAR($G200),MONTH($G200),30),"ddd"),$H$33:X$67,X$70,0)),IF(DAY(EOMONTH($G200,0))&lt;31,0,VLOOKUP(5&amp;TEXT(DATE(YEAR($G200),MONTH($G200),31),"ddd"),$H$33:X$67,X$70,0)))*SUMPRODUCT(($H$72:$H$95=$D200)*($G$72:$G$95=$C200)*(X$72:X$95))),"")</f>
        <v>125.50179965616384</v>
      </c>
      <c r="Y200" s="139" t="str">
        <f>IFERROR(IF($I$69="DOW",IF($E200=5,(((SUMPRODUCT(($H$72:$H$95=$D200)*($G$72:$G$95=$C200)*(Y$72:Y$95))*(SUMPRODUCT(($H$15:$H$21=$H200)*(Y$15:Y$21)))))),(((SUMPRODUCT(($H$72:$H$95=$D200)*($G$72:$G$95=$C200)*(Y$72:Y$95)))-(SUMIFS(Y$99:Y$426,$C$99:$C$426,$C200,$D$99:$D$426,$D200,$E$99:$E$426,5)))*SUMPRODUCT(($H$9:$H$12=$E200)*(Y$9:Y$12)))*SUMPRODUCT(($H$24:$H$30=$H200)*(Y$24:Y$30))),VLOOKUP($E200&amp;$H200,$H$33:Y$67,Y$70,0)/SUM(Y$33:Y$60,IF(DAY(EOMONTH($G200,0))&lt;29,0,VLOOKUP(5&amp;TEXT(DATE(YEAR($G200),MONTH($G200),29),"ddd"),$H$33:Y$67,Y$70,0)),IF(DAY(EOMONTH($G200,0))&lt;30,0,VLOOKUP(5&amp;TEXT(DATE(YEAR($G200),MONTH($G200),30),"ddd"),$H$33:Y$67,Y$70,0)),IF(DAY(EOMONTH($G200,0))&lt;31,0,VLOOKUP(5&amp;TEXT(DATE(YEAR($G200),MONTH($G200),31),"ddd"),$H$33:Y$67,Y$70,0)))*SUMPRODUCT(($H$72:$H$95=$D200)*($G$72:$G$95=$C200)*(Y$72:Y$95))),"")</f>
        <v/>
      </c>
      <c r="Z200" s="139" t="str">
        <f>IFERROR(IF($I$69="DOW",IF($E200=5,(((SUMPRODUCT(($H$72:$H$95=$D200)*($G$72:$G$95=$C200)*(Z$72:Z$95))*(SUMPRODUCT(($H$15:$H$21=$H200)*(Z$15:Z$21)))))),(((SUMPRODUCT(($H$72:$H$95=$D200)*($G$72:$G$95=$C200)*(Z$72:Z$95)))-(SUMIFS(Z$99:Z$426,$C$99:$C$426,$C200,$D$99:$D$426,$D200,$E$99:$E$426,5)))*SUMPRODUCT(($H$9:$H$12=$E200)*(Z$9:Z$12)))*SUMPRODUCT(($H$24:$H$30=$H200)*(Z$24:Z$30))),VLOOKUP($E200&amp;$H200,$H$33:Z$67,Z$70,0)/SUM(Z$33:Z$60,IF(DAY(EOMONTH($G200,0))&lt;29,0,VLOOKUP(5&amp;TEXT(DATE(YEAR($G200),MONTH($G200),29),"ddd"),$H$33:Z$67,Z$70,0)),IF(DAY(EOMONTH($G200,0))&lt;30,0,VLOOKUP(5&amp;TEXT(DATE(YEAR($G200),MONTH($G200),30),"ddd"),$H$33:Z$67,Z$70,0)),IF(DAY(EOMONTH($G200,0))&lt;31,0,VLOOKUP(5&amp;TEXT(DATE(YEAR($G200),MONTH($G200),31),"ddd"),$H$33:Z$67,Z$70,0)))*SUMPRODUCT(($H$72:$H$95=$D200)*($G$72:$G$95=$C200)*(Z$72:Z$95))),"")</f>
        <v/>
      </c>
      <c r="AA200" s="139" t="str">
        <f>IFERROR(IF($I$69="DOW",IF($E200=5,(((SUMPRODUCT(($H$72:$H$95=$D200)*($G$72:$G$95=$C200)*(AA$72:AA$95))*(SUMPRODUCT(($H$15:$H$21=$H200)*(AA$15:AA$21)))))),(((SUMPRODUCT(($H$72:$H$95=$D200)*($G$72:$G$95=$C200)*(AA$72:AA$95)))-(SUMIFS(AA$99:AA$426,$C$99:$C$426,$C200,$D$99:$D$426,$D200,$E$99:$E$426,5)))*SUMPRODUCT(($H$9:$H$12=$E200)*(AA$9:AA$12)))*SUMPRODUCT(($H$24:$H$30=$H200)*(AA$24:AA$30))),VLOOKUP($E200&amp;$H200,$H$33:AA$67,AA$70,0)/SUM(AA$33:AA$60,IF(DAY(EOMONTH($G200,0))&lt;29,0,VLOOKUP(5&amp;TEXT(DATE(YEAR($G200),MONTH($G200),29),"ddd"),$H$33:AA$67,AA$70,0)),IF(DAY(EOMONTH($G200,0))&lt;30,0,VLOOKUP(5&amp;TEXT(DATE(YEAR($G200),MONTH($G200),30),"ddd"),$H$33:AA$67,AA$70,0)),IF(DAY(EOMONTH($G200,0))&lt;31,0,VLOOKUP(5&amp;TEXT(DATE(YEAR($G200),MONTH($G200),31),"ddd"),$H$33:AA$67,AA$70,0)))*SUMPRODUCT(($H$72:$H$95=$D200)*($G$72:$G$95=$C200)*(AA$72:AA$95))),"")</f>
        <v/>
      </c>
      <c r="AB200" s="139" t="str">
        <f>IFERROR(IF($I$69="DOW",IF($E200=5,(((SUMPRODUCT(($H$72:$H$95=$D200)*($G$72:$G$95=$C200)*(AB$72:AB$95))*(SUMPRODUCT(($H$15:$H$21=$H200)*(AB$15:AB$21)))))),(((SUMPRODUCT(($H$72:$H$95=$D200)*($G$72:$G$95=$C200)*(AB$72:AB$95)))-(SUMIFS(AB$99:AB$426,$C$99:$C$426,$C200,$D$99:$D$426,$D200,$E$99:$E$426,5)))*SUMPRODUCT(($H$9:$H$12=$E200)*(AB$9:AB$12)))*SUMPRODUCT(($H$24:$H$30=$H200)*(AB$24:AB$30))),VLOOKUP($E200&amp;$H200,$H$33:AB$67,AB$70,0)/SUM(AB$33:AB$60,IF(DAY(EOMONTH($G200,0))&lt;29,0,VLOOKUP(5&amp;TEXT(DATE(YEAR($G200),MONTH($G200),29),"ddd"),$H$33:AB$67,AB$70,0)),IF(DAY(EOMONTH($G200,0))&lt;30,0,VLOOKUP(5&amp;TEXT(DATE(YEAR($G200),MONTH($G200),30),"ddd"),$H$33:AB$67,AB$70,0)),IF(DAY(EOMONTH($G200,0))&lt;31,0,VLOOKUP(5&amp;TEXT(DATE(YEAR($G200),MONTH($G200),31),"ddd"),$H$33:AB$67,AB$70,0)))*SUMPRODUCT(($H$72:$H$95=$D200)*($G$72:$G$95=$C200)*(AB$72:AB$95))),"")</f>
        <v/>
      </c>
      <c r="AC200" s="236"/>
      <c r="AE200" s="205"/>
      <c r="AF200" s="139"/>
      <c r="AG200" s="139"/>
      <c r="AH200" s="139"/>
      <c r="AI200" s="139"/>
      <c r="AJ200" s="139"/>
      <c r="AK200" s="139"/>
      <c r="AL200" s="139"/>
      <c r="AM200" s="139"/>
      <c r="AN200" s="139"/>
      <c r="AO200" s="139"/>
      <c r="AP200" s="139"/>
      <c r="AQ200" s="139"/>
      <c r="AR200" s="139"/>
      <c r="AS200" s="139"/>
      <c r="AT200" s="139"/>
      <c r="AU200" s="139"/>
      <c r="AV200" s="139"/>
      <c r="AW200" s="139"/>
      <c r="AX200" s="139"/>
      <c r="AY200" s="236"/>
      <c r="BA200" s="209">
        <f t="shared" si="154"/>
        <v>234.37559446752431</v>
      </c>
      <c r="BB200" s="180">
        <f t="shared" si="155"/>
        <v>275.19715789746238</v>
      </c>
      <c r="BC200" s="180">
        <f t="shared" si="156"/>
        <v>125.26597665166018</v>
      </c>
      <c r="BD200" s="180">
        <f t="shared" si="157"/>
        <v>27.165262062046004</v>
      </c>
      <c r="BE200" s="180">
        <f t="shared" si="158"/>
        <v>0</v>
      </c>
      <c r="BF200" s="180">
        <f t="shared" si="159"/>
        <v>0</v>
      </c>
      <c r="BG200" s="180">
        <f t="shared" si="160"/>
        <v>0</v>
      </c>
      <c r="BH200" s="180">
        <f t="shared" si="161"/>
        <v>3616.4794680267396</v>
      </c>
      <c r="BI200" s="180">
        <f t="shared" si="116"/>
        <v>2783.9442752237928</v>
      </c>
      <c r="BJ200" s="180">
        <f t="shared" si="117"/>
        <v>0</v>
      </c>
      <c r="BK200" s="180">
        <f t="shared" si="118"/>
        <v>87.062066569255791</v>
      </c>
      <c r="BL200" s="180">
        <f t="shared" si="119"/>
        <v>0</v>
      </c>
      <c r="BM200" s="180">
        <f t="shared" si="120"/>
        <v>30.988441708415195</v>
      </c>
      <c r="BN200" s="180">
        <f t="shared" si="121"/>
        <v>77.062175874399927</v>
      </c>
      <c r="BO200" s="180">
        <f t="shared" si="122"/>
        <v>597.41853462309416</v>
      </c>
      <c r="BP200" s="180">
        <f t="shared" si="123"/>
        <v>125.50179965616384</v>
      </c>
      <c r="BQ200" s="180">
        <f t="shared" si="124"/>
        <v>0</v>
      </c>
      <c r="BR200" s="180">
        <f t="shared" si="125"/>
        <v>0</v>
      </c>
      <c r="BS200" s="180">
        <f t="shared" si="126"/>
        <v>0</v>
      </c>
      <c r="BT200" s="180">
        <f t="shared" si="127"/>
        <v>0</v>
      </c>
      <c r="BV200" s="214">
        <f t="shared" si="150"/>
        <v>42745</v>
      </c>
      <c r="BW200" s="175" t="str">
        <f t="shared" si="151"/>
        <v>Jan</v>
      </c>
      <c r="BX200" s="175">
        <f t="shared" si="152"/>
        <v>2017</v>
      </c>
      <c r="BY200" s="176">
        <f t="shared" si="162"/>
        <v>234.37559446752431</v>
      </c>
      <c r="BZ200" s="176">
        <f t="shared" si="163"/>
        <v>275.19715789746238</v>
      </c>
      <c r="CA200" s="176">
        <f t="shared" si="164"/>
        <v>125.26597665166018</v>
      </c>
      <c r="CB200" s="176">
        <f t="shared" si="165"/>
        <v>27.165262062046001</v>
      </c>
      <c r="CC200" s="176">
        <f t="shared" si="166"/>
        <v>0</v>
      </c>
      <c r="CD200" s="176">
        <f t="shared" si="167"/>
        <v>0</v>
      </c>
      <c r="CE200" s="176">
        <f t="shared" si="168"/>
        <v>0</v>
      </c>
      <c r="CF200" s="176">
        <f t="shared" si="169"/>
        <v>3616.4794680267405</v>
      </c>
      <c r="CG200" s="176">
        <f t="shared" si="170"/>
        <v>2783.9442752237919</v>
      </c>
      <c r="CH200" s="176">
        <f t="shared" si="171"/>
        <v>0</v>
      </c>
      <c r="CI200" s="176">
        <f t="shared" si="172"/>
        <v>87.062066569255791</v>
      </c>
      <c r="CJ200" s="176">
        <f t="shared" si="173"/>
        <v>0</v>
      </c>
      <c r="CK200" s="176">
        <f t="shared" si="174"/>
        <v>30.988441708415206</v>
      </c>
      <c r="CL200" s="176">
        <f t="shared" si="175"/>
        <v>77.062175874399927</v>
      </c>
      <c r="CM200" s="176">
        <f t="shared" si="176"/>
        <v>597.41853462309427</v>
      </c>
      <c r="CN200" s="176">
        <f t="shared" si="177"/>
        <v>125.50179965616381</v>
      </c>
      <c r="CO200" s="176">
        <f t="shared" si="178"/>
        <v>0</v>
      </c>
      <c r="CP200" s="176">
        <f t="shared" si="179"/>
        <v>0</v>
      </c>
      <c r="CQ200" s="176">
        <f t="shared" si="180"/>
        <v>0</v>
      </c>
      <c r="CR200" s="215">
        <f t="shared" si="181"/>
        <v>0</v>
      </c>
    </row>
    <row r="201" spans="2:96" outlineLevel="1" x14ac:dyDescent="0.25">
      <c r="B201" s="197">
        <f t="shared" si="148"/>
        <v>42746</v>
      </c>
      <c r="C201" s="108">
        <f t="shared" si="104"/>
        <v>2017</v>
      </c>
      <c r="D201" s="109" t="str">
        <f t="shared" si="105"/>
        <v>Jan</v>
      </c>
      <c r="E201" s="109">
        <f t="shared" si="106"/>
        <v>2</v>
      </c>
      <c r="F201" s="109">
        <f t="shared" si="149"/>
        <v>2</v>
      </c>
      <c r="G201" s="110">
        <f t="shared" si="153"/>
        <v>42746</v>
      </c>
      <c r="H201" s="109" t="str">
        <f t="shared" si="107"/>
        <v>Wed</v>
      </c>
      <c r="I201" s="139">
        <f>IFERROR(IF($I$69="DOW",IF($E201=5,(((SUMPRODUCT(($H$72:$H$95=$D201)*($G$72:$G$95=$C201)*(I$72:I$95))*(SUMPRODUCT(($H$15:$H$21=$H201)*(I$15:I$21)))))),(((SUMPRODUCT(($H$72:$H$95=$D201)*($G$72:$G$95=$C201)*(I$72:I$95)))-(SUMIFS(I$99:I$426,$C$99:$C$426,$C201,$D$99:$D$426,$D201,$E$99:$E$426,5)))*SUMPRODUCT(($H$9:$H$12=$E201)*(I$9:I$12)))*SUMPRODUCT(($H$24:$H$30=$H201)*(I$24:I$30))),VLOOKUP($E201&amp;$H201,$H$33:I$67,I$70,0)/SUM(I$33:I$60,IF(DAY(EOMONTH($G201,0))&lt;29,0,VLOOKUP(5&amp;TEXT(DATE(YEAR($G201),MONTH($G201),29),"ddd"),$H$33:I$67,I$70,0)),IF(DAY(EOMONTH($G201,0))&lt;30,0,VLOOKUP(5&amp;TEXT(DATE(YEAR($G201),MONTH($G201),30),"ddd"),$H$33:I$67,I$70,0)),IF(DAY(EOMONTH($G201,0))&lt;31,0,VLOOKUP(5&amp;TEXT(DATE(YEAR($G201),MONTH($G201),31),"ddd"),$H$33:I$67,I$70,0)))*SUMPRODUCT(($H$72:$H$95=$D201)*($G$72:$G$95=$C201)*(I$72:I$95))),"")</f>
        <v>266.10569187271022</v>
      </c>
      <c r="J201" s="139">
        <f>IFERROR(IF($I$69="DOW",IF($E201=5,(((SUMPRODUCT(($H$72:$H$95=$D201)*($G$72:$G$95=$C201)*(J$72:J$95))*(SUMPRODUCT(($H$15:$H$21=$H201)*(J$15:J$21)))))),(((SUMPRODUCT(($H$72:$H$95=$D201)*($G$72:$G$95=$C201)*(J$72:J$95)))-(SUMIFS(J$99:J$426,$C$99:$C$426,$C201,$D$99:$D$426,$D201,$E$99:$E$426,5)))*SUMPRODUCT(($H$9:$H$12=$E201)*(J$9:J$12)))*SUMPRODUCT(($H$24:$H$30=$H201)*(J$24:J$30))),VLOOKUP($E201&amp;$H201,$H$33:J$67,J$70,0)/SUM(J$33:J$60,IF(DAY(EOMONTH($G201,0))&lt;29,0,VLOOKUP(5&amp;TEXT(DATE(YEAR($G201),MONTH($G201),29),"ddd"),$H$33:J$67,J$70,0)),IF(DAY(EOMONTH($G201,0))&lt;30,0,VLOOKUP(5&amp;TEXT(DATE(YEAR($G201),MONTH($G201),30),"ddd"),$H$33:J$67,J$70,0)),IF(DAY(EOMONTH($G201,0))&lt;31,0,VLOOKUP(5&amp;TEXT(DATE(YEAR($G201),MONTH($G201),31),"ddd"),$H$33:J$67,J$70,0)))*SUMPRODUCT(($H$72:$H$95=$D201)*($G$72:$G$95=$C201)*(J$72:J$95))),"")</f>
        <v>263.53731030780398</v>
      </c>
      <c r="K201" s="139">
        <f>IFERROR(IF($I$69="DOW",IF($E201=5,(((SUMPRODUCT(($H$72:$H$95=$D201)*($G$72:$G$95=$C201)*(K$72:K$95))*(SUMPRODUCT(($H$15:$H$21=$H201)*(K$15:K$21)))))),(((SUMPRODUCT(($H$72:$H$95=$D201)*($G$72:$G$95=$C201)*(K$72:K$95)))-(SUMIFS(K$99:K$426,$C$99:$C$426,$C201,$D$99:$D$426,$D201,$E$99:$E$426,5)))*SUMPRODUCT(($H$9:$H$12=$E201)*(K$9:K$12)))*SUMPRODUCT(($H$24:$H$30=$H201)*(K$24:K$30))),VLOOKUP($E201&amp;$H201,$H$33:K$67,K$70,0)/SUM(K$33:K$60,IF(DAY(EOMONTH($G201,0))&lt;29,0,VLOOKUP(5&amp;TEXT(DATE(YEAR($G201),MONTH($G201),29),"ddd"),$H$33:K$67,K$70,0)),IF(DAY(EOMONTH($G201,0))&lt;30,0,VLOOKUP(5&amp;TEXT(DATE(YEAR($G201),MONTH($G201),30),"ddd"),$H$33:K$67,K$70,0)),IF(DAY(EOMONTH($G201,0))&lt;31,0,VLOOKUP(5&amp;TEXT(DATE(YEAR($G201),MONTH($G201),31),"ddd"),$H$33:K$67,K$70,0)))*SUMPRODUCT(($H$72:$H$95=$D201)*($G$72:$G$95=$C201)*(K$72:K$95))),"")</f>
        <v>115.07726194385957</v>
      </c>
      <c r="L201" s="139">
        <f>IFERROR(IF($I$69="DOW",IF($E201=5,(((SUMPRODUCT(($H$72:$H$95=$D201)*($G$72:$G$95=$C201)*(L$72:L$95))*(SUMPRODUCT(($H$15:$H$21=$H201)*(L$15:L$21)))))),(((SUMPRODUCT(($H$72:$H$95=$D201)*($G$72:$G$95=$C201)*(L$72:L$95)))-(SUMIFS(L$99:L$426,$C$99:$C$426,$C201,$D$99:$D$426,$D201,$E$99:$E$426,5)))*SUMPRODUCT(($H$9:$H$12=$E201)*(L$9:L$12)))*SUMPRODUCT(($H$24:$H$30=$H201)*(L$24:L$30))),VLOOKUP($E201&amp;$H201,$H$33:L$67,L$70,0)/SUM(L$33:L$60,IF(DAY(EOMONTH($G201,0))&lt;29,0,VLOOKUP(5&amp;TEXT(DATE(YEAR($G201),MONTH($G201),29),"ddd"),$H$33:L$67,L$70,0)),IF(DAY(EOMONTH($G201,0))&lt;30,0,VLOOKUP(5&amp;TEXT(DATE(YEAR($G201),MONTH($G201),30),"ddd"),$H$33:L$67,L$70,0)),IF(DAY(EOMONTH($G201,0))&lt;31,0,VLOOKUP(5&amp;TEXT(DATE(YEAR($G201),MONTH($G201),31),"ddd"),$H$33:L$67,L$70,0)))*SUMPRODUCT(($H$72:$H$95=$D201)*($G$72:$G$95=$C201)*(L$72:L$95))),"")</f>
        <v>29.967193117159528</v>
      </c>
      <c r="M201" s="139">
        <f>IFERROR(IF($I$69="DOW",IF($E201=5,(((SUMPRODUCT(($H$72:$H$95=$D201)*($G$72:$G$95=$C201)*(M$72:M$95))*(SUMPRODUCT(($H$15:$H$21=$H201)*(M$15:M$21)))))),(((SUMPRODUCT(($H$72:$H$95=$D201)*($G$72:$G$95=$C201)*(M$72:M$95)))-(SUMIFS(M$99:M$426,$C$99:$C$426,$C201,$D$99:$D$426,$D201,$E$99:$E$426,5)))*SUMPRODUCT(($H$9:$H$12=$E201)*(M$9:M$12)))*SUMPRODUCT(($H$24:$H$30=$H201)*(M$24:M$30))),VLOOKUP($E201&amp;$H201,$H$33:M$67,M$70,0)/SUM(M$33:M$60,IF(DAY(EOMONTH($G201,0))&lt;29,0,VLOOKUP(5&amp;TEXT(DATE(YEAR($G201),MONTH($G201),29),"ddd"),$H$33:M$67,M$70,0)),IF(DAY(EOMONTH($G201,0))&lt;30,0,VLOOKUP(5&amp;TEXT(DATE(YEAR($G201),MONTH($G201),30),"ddd"),$H$33:M$67,M$70,0)),IF(DAY(EOMONTH($G201,0))&lt;31,0,VLOOKUP(5&amp;TEXT(DATE(YEAR($G201),MONTH($G201),31),"ddd"),$H$33:M$67,M$70,0)))*SUMPRODUCT(($H$72:$H$95=$D201)*($G$72:$G$95=$C201)*(M$72:M$95))),"")</f>
        <v>0</v>
      </c>
      <c r="N201" s="139">
        <f>IFERROR(IF($I$69="DOW",IF($E201=5,(((SUMPRODUCT(($H$72:$H$95=$D201)*($G$72:$G$95=$C201)*(N$72:N$95))*(SUMPRODUCT(($H$15:$H$21=$H201)*(N$15:N$21)))))),(((SUMPRODUCT(($H$72:$H$95=$D201)*($G$72:$G$95=$C201)*(N$72:N$95)))-(SUMIFS(N$99:N$426,$C$99:$C$426,$C201,$D$99:$D$426,$D201,$E$99:$E$426,5)))*SUMPRODUCT(($H$9:$H$12=$E201)*(N$9:N$12)))*SUMPRODUCT(($H$24:$H$30=$H201)*(N$24:N$30))),VLOOKUP($E201&amp;$H201,$H$33:N$67,N$70,0)/SUM(N$33:N$60,IF(DAY(EOMONTH($G201,0))&lt;29,0,VLOOKUP(5&amp;TEXT(DATE(YEAR($G201),MONTH($G201),29),"ddd"),$H$33:N$67,N$70,0)),IF(DAY(EOMONTH($G201,0))&lt;30,0,VLOOKUP(5&amp;TEXT(DATE(YEAR($G201),MONTH($G201),30),"ddd"),$H$33:N$67,N$70,0)),IF(DAY(EOMONTH($G201,0))&lt;31,0,VLOOKUP(5&amp;TEXT(DATE(YEAR($G201),MONTH($G201),31),"ddd"),$H$33:N$67,N$70,0)))*SUMPRODUCT(($H$72:$H$95=$D201)*($G$72:$G$95=$C201)*(N$72:N$95))),"")</f>
        <v>0</v>
      </c>
      <c r="O201" s="139">
        <f>IFERROR(IF($I$69="DOW",IF($E201=5,(((SUMPRODUCT(($H$72:$H$95=$D201)*($G$72:$G$95=$C201)*(O$72:O$95))*(SUMPRODUCT(($H$15:$H$21=$H201)*(O$15:O$21)))))),(((SUMPRODUCT(($H$72:$H$95=$D201)*($G$72:$G$95=$C201)*(O$72:O$95)))-(SUMIFS(O$99:O$426,$C$99:$C$426,$C201,$D$99:$D$426,$D201,$E$99:$E$426,5)))*SUMPRODUCT(($H$9:$H$12=$E201)*(O$9:O$12)))*SUMPRODUCT(($H$24:$H$30=$H201)*(O$24:O$30))),VLOOKUP($E201&amp;$H201,$H$33:O$67,O$70,0)/SUM(O$33:O$60,IF(DAY(EOMONTH($G201,0))&lt;29,0,VLOOKUP(5&amp;TEXT(DATE(YEAR($G201),MONTH($G201),29),"ddd"),$H$33:O$67,O$70,0)),IF(DAY(EOMONTH($G201,0))&lt;30,0,VLOOKUP(5&amp;TEXT(DATE(YEAR($G201),MONTH($G201),30),"ddd"),$H$33:O$67,O$70,0)),IF(DAY(EOMONTH($G201,0))&lt;31,0,VLOOKUP(5&amp;TEXT(DATE(YEAR($G201),MONTH($G201),31),"ddd"),$H$33:O$67,O$70,0)))*SUMPRODUCT(($H$72:$H$95=$D201)*($G$72:$G$95=$C201)*(O$72:O$95))),"")</f>
        <v>0</v>
      </c>
      <c r="P201" s="139">
        <f>IFERROR(IF($I$69="DOW",IF($E201=5,(((SUMPRODUCT(($H$72:$H$95=$D201)*($G$72:$G$95=$C201)*(P$72:P$95))*(SUMPRODUCT(($H$15:$H$21=$H201)*(P$15:P$21)))))),(((SUMPRODUCT(($H$72:$H$95=$D201)*($G$72:$G$95=$C201)*(P$72:P$95)))-(SUMIFS(P$99:P$426,$C$99:$C$426,$C201,$D$99:$D$426,$D201,$E$99:$E$426,5)))*SUMPRODUCT(($H$9:$H$12=$E201)*(P$9:P$12)))*SUMPRODUCT(($H$24:$H$30=$H201)*(P$24:P$30))),VLOOKUP($E201&amp;$H201,$H$33:P$67,P$70,0)/SUM(P$33:P$60,IF(DAY(EOMONTH($G201,0))&lt;29,0,VLOOKUP(5&amp;TEXT(DATE(YEAR($G201),MONTH($G201),29),"ddd"),$H$33:P$67,P$70,0)),IF(DAY(EOMONTH($G201,0))&lt;30,0,VLOOKUP(5&amp;TEXT(DATE(YEAR($G201),MONTH($G201),30),"ddd"),$H$33:P$67,P$70,0)),IF(DAY(EOMONTH($G201,0))&lt;31,0,VLOOKUP(5&amp;TEXT(DATE(YEAR($G201),MONTH($G201),31),"ddd"),$H$33:P$67,P$70,0)))*SUMPRODUCT(($H$72:$H$95=$D201)*($G$72:$G$95=$C201)*(P$72:P$95))),"")</f>
        <v>3497.8259801049808</v>
      </c>
      <c r="Q201" s="139">
        <f>IFERROR(IF($I$69="DOW",IF($E201=5,(((SUMPRODUCT(($H$72:$H$95=$D201)*($G$72:$G$95=$C201)*(Q$72:Q$95))*(SUMPRODUCT(($H$15:$H$21=$H201)*(Q$15:Q$21)))))),(((SUMPRODUCT(($H$72:$H$95=$D201)*($G$72:$G$95=$C201)*(Q$72:Q$95)))-(SUMIFS(Q$99:Q$426,$C$99:$C$426,$C201,$D$99:$D$426,$D201,$E$99:$E$426,5)))*SUMPRODUCT(($H$9:$H$12=$E201)*(Q$9:Q$12)))*SUMPRODUCT(($H$24:$H$30=$H201)*(Q$24:Q$30))),VLOOKUP($E201&amp;$H201,$H$33:Q$67,Q$70,0)/SUM(Q$33:Q$60,IF(DAY(EOMONTH($G201,0))&lt;29,0,VLOOKUP(5&amp;TEXT(DATE(YEAR($G201),MONTH($G201),29),"ddd"),$H$33:Q$67,Q$70,0)),IF(DAY(EOMONTH($G201,0))&lt;30,0,VLOOKUP(5&amp;TEXT(DATE(YEAR($G201),MONTH($G201),30),"ddd"),$H$33:Q$67,Q$70,0)),IF(DAY(EOMONTH($G201,0))&lt;31,0,VLOOKUP(5&amp;TEXT(DATE(YEAR($G201),MONTH($G201),31),"ddd"),$H$33:Q$67,Q$70,0)))*SUMPRODUCT(($H$72:$H$95=$D201)*($G$72:$G$95=$C201)*(Q$72:Q$95))),"")</f>
        <v>2841.1239674082481</v>
      </c>
      <c r="R201" s="139">
        <f>IFERROR(IF($I$69="DOW",IF($E201=5,(((SUMPRODUCT(($H$72:$H$95=$D201)*($G$72:$G$95=$C201)*(R$72:R$95))*(SUMPRODUCT(($H$15:$H$21=$H201)*(R$15:R$21)))))),(((SUMPRODUCT(($H$72:$H$95=$D201)*($G$72:$G$95=$C201)*(R$72:R$95)))-(SUMIFS(R$99:R$426,$C$99:$C$426,$C201,$D$99:$D$426,$D201,$E$99:$E$426,5)))*SUMPRODUCT(($H$9:$H$12=$E201)*(R$9:R$12)))*SUMPRODUCT(($H$24:$H$30=$H201)*(R$24:R$30))),VLOOKUP($E201&amp;$H201,$H$33:R$67,R$70,0)/SUM(R$33:R$60,IF(DAY(EOMONTH($G201,0))&lt;29,0,VLOOKUP(5&amp;TEXT(DATE(YEAR($G201),MONTH($G201),29),"ddd"),$H$33:R$67,R$70,0)),IF(DAY(EOMONTH($G201,0))&lt;30,0,VLOOKUP(5&amp;TEXT(DATE(YEAR($G201),MONTH($G201),30),"ddd"),$H$33:R$67,R$70,0)),IF(DAY(EOMONTH($G201,0))&lt;31,0,VLOOKUP(5&amp;TEXT(DATE(YEAR($G201),MONTH($G201),31),"ddd"),$H$33:R$67,R$70,0)))*SUMPRODUCT(($H$72:$H$95=$D201)*($G$72:$G$95=$C201)*(R$72:R$95))),"")</f>
        <v>0</v>
      </c>
      <c r="S201" s="139">
        <f>IFERROR(IF($I$69="DOW",IF($E201=5,(((SUMPRODUCT(($H$72:$H$95=$D201)*($G$72:$G$95=$C201)*(S$72:S$95))*(SUMPRODUCT(($H$15:$H$21=$H201)*(S$15:S$21)))))),(((SUMPRODUCT(($H$72:$H$95=$D201)*($G$72:$G$95=$C201)*(S$72:S$95)))-(SUMIFS(S$99:S$426,$C$99:$C$426,$C201,$D$99:$D$426,$D201,$E$99:$E$426,5)))*SUMPRODUCT(($H$9:$H$12=$E201)*(S$9:S$12)))*SUMPRODUCT(($H$24:$H$30=$H201)*(S$24:S$30))),VLOOKUP($E201&amp;$H201,$H$33:S$67,S$70,0)/SUM(S$33:S$60,IF(DAY(EOMONTH($G201,0))&lt;29,0,VLOOKUP(5&amp;TEXT(DATE(YEAR($G201),MONTH($G201),29),"ddd"),$H$33:S$67,S$70,0)),IF(DAY(EOMONTH($G201,0))&lt;30,0,VLOOKUP(5&amp;TEXT(DATE(YEAR($G201),MONTH($G201),30),"ddd"),$H$33:S$67,S$70,0)),IF(DAY(EOMONTH($G201,0))&lt;31,0,VLOOKUP(5&amp;TEXT(DATE(YEAR($G201),MONTH($G201),31),"ddd"),$H$33:S$67,S$70,0)))*SUMPRODUCT(($H$72:$H$95=$D201)*($G$72:$G$95=$C201)*(S$72:S$95))),"")</f>
        <v>96.661778461871833</v>
      </c>
      <c r="T201" s="139">
        <f>IFERROR(IF($I$69="DOW",IF($E201=5,(((SUMPRODUCT(($H$72:$H$95=$D201)*($G$72:$G$95=$C201)*(T$72:T$95))*(SUMPRODUCT(($H$15:$H$21=$H201)*(T$15:T$21)))))),(((SUMPRODUCT(($H$72:$H$95=$D201)*($G$72:$G$95=$C201)*(T$72:T$95)))-(SUMIFS(T$99:T$426,$C$99:$C$426,$C201,$D$99:$D$426,$D201,$E$99:$E$426,5)))*SUMPRODUCT(($H$9:$H$12=$E201)*(T$9:T$12)))*SUMPRODUCT(($H$24:$H$30=$H201)*(T$24:T$30))),VLOOKUP($E201&amp;$H201,$H$33:T$67,T$70,0)/SUM(T$33:T$60,IF(DAY(EOMONTH($G201,0))&lt;29,0,VLOOKUP(5&amp;TEXT(DATE(YEAR($G201),MONTH($G201),29),"ddd"),$H$33:T$67,T$70,0)),IF(DAY(EOMONTH($G201,0))&lt;30,0,VLOOKUP(5&amp;TEXT(DATE(YEAR($G201),MONTH($G201),30),"ddd"),$H$33:T$67,T$70,0)),IF(DAY(EOMONTH($G201,0))&lt;31,0,VLOOKUP(5&amp;TEXT(DATE(YEAR($G201),MONTH($G201),31),"ddd"),$H$33:T$67,T$70,0)))*SUMPRODUCT(($H$72:$H$95=$D201)*($G$72:$G$95=$C201)*(T$72:T$95))),"")</f>
        <v>0</v>
      </c>
      <c r="U201" s="139">
        <f>IFERROR(IF($I$69="DOW",IF($E201=5,(((SUMPRODUCT(($H$72:$H$95=$D201)*($G$72:$G$95=$C201)*(U$72:U$95))*(SUMPRODUCT(($H$15:$H$21=$H201)*(U$15:U$21)))))),(((SUMPRODUCT(($H$72:$H$95=$D201)*($G$72:$G$95=$C201)*(U$72:U$95)))-(SUMIFS(U$99:U$426,$C$99:$C$426,$C201,$D$99:$D$426,$D201,$E$99:$E$426,5)))*SUMPRODUCT(($H$9:$H$12=$E201)*(U$9:U$12)))*SUMPRODUCT(($H$24:$H$30=$H201)*(U$24:U$30))),VLOOKUP($E201&amp;$H201,$H$33:U$67,U$70,0)/SUM(U$33:U$60,IF(DAY(EOMONTH($G201,0))&lt;29,0,VLOOKUP(5&amp;TEXT(DATE(YEAR($G201),MONTH($G201),29),"ddd"),$H$33:U$67,U$70,0)),IF(DAY(EOMONTH($G201,0))&lt;30,0,VLOOKUP(5&amp;TEXT(DATE(YEAR($G201),MONTH($G201),30),"ddd"),$H$33:U$67,U$70,0)),IF(DAY(EOMONTH($G201,0))&lt;31,0,VLOOKUP(5&amp;TEXT(DATE(YEAR($G201),MONTH($G201),31),"ddd"),$H$33:U$67,U$70,0)))*SUMPRODUCT(($H$72:$H$95=$D201)*($G$72:$G$95=$C201)*(U$72:U$95))),"")</f>
        <v>30.074126351938201</v>
      </c>
      <c r="V201" s="139">
        <f>IFERROR(IF($I$69="DOW",IF($E201=5,(((SUMPRODUCT(($H$72:$H$95=$D201)*($G$72:$G$95=$C201)*(V$72:V$95))*(SUMPRODUCT(($H$15:$H$21=$H201)*(V$15:V$21)))))),(((SUMPRODUCT(($H$72:$H$95=$D201)*($G$72:$G$95=$C201)*(V$72:V$95)))-(SUMIFS(V$99:V$426,$C$99:$C$426,$C201,$D$99:$D$426,$D201,$E$99:$E$426,5)))*SUMPRODUCT(($H$9:$H$12=$E201)*(V$9:V$12)))*SUMPRODUCT(($H$24:$H$30=$H201)*(V$24:V$30))),VLOOKUP($E201&amp;$H201,$H$33:V$67,V$70,0)/SUM(V$33:V$60,IF(DAY(EOMONTH($G201,0))&lt;29,0,VLOOKUP(5&amp;TEXT(DATE(YEAR($G201),MONTH($G201),29),"ddd"),$H$33:V$67,V$70,0)),IF(DAY(EOMONTH($G201,0))&lt;30,0,VLOOKUP(5&amp;TEXT(DATE(YEAR($G201),MONTH($G201),30),"ddd"),$H$33:V$67,V$70,0)),IF(DAY(EOMONTH($G201,0))&lt;31,0,VLOOKUP(5&amp;TEXT(DATE(YEAR($G201),MONTH($G201),31),"ddd"),$H$33:V$67,V$70,0)))*SUMPRODUCT(($H$72:$H$95=$D201)*($G$72:$G$95=$C201)*(V$72:V$95))),"")</f>
        <v>78.464945861048633</v>
      </c>
      <c r="W201" s="139">
        <f>IFERROR(IF($I$69="DOW",IF($E201=5,(((SUMPRODUCT(($H$72:$H$95=$D201)*($G$72:$G$95=$C201)*(W$72:W$95))*(SUMPRODUCT(($H$15:$H$21=$H201)*(W$15:W$21)))))),(((SUMPRODUCT(($H$72:$H$95=$D201)*($G$72:$G$95=$C201)*(W$72:W$95)))-(SUMIFS(W$99:W$426,$C$99:$C$426,$C201,$D$99:$D$426,$D201,$E$99:$E$426,5)))*SUMPRODUCT(($H$9:$H$12=$E201)*(W$9:W$12)))*SUMPRODUCT(($H$24:$H$30=$H201)*(W$24:W$30))),VLOOKUP($E201&amp;$H201,$H$33:W$67,W$70,0)/SUM(W$33:W$60,IF(DAY(EOMONTH($G201,0))&lt;29,0,VLOOKUP(5&amp;TEXT(DATE(YEAR($G201),MONTH($G201),29),"ddd"),$H$33:W$67,W$70,0)),IF(DAY(EOMONTH($G201,0))&lt;30,0,VLOOKUP(5&amp;TEXT(DATE(YEAR($G201),MONTH($G201),30),"ddd"),$H$33:W$67,W$70,0)),IF(DAY(EOMONTH($G201,0))&lt;31,0,VLOOKUP(5&amp;TEXT(DATE(YEAR($G201),MONTH($G201),31),"ddd"),$H$33:W$67,W$70,0)))*SUMPRODUCT(($H$72:$H$95=$D201)*($G$72:$G$95=$C201)*(W$72:W$95))),"")</f>
        <v>635.69627985816669</v>
      </c>
      <c r="X201" s="139">
        <f>IFERROR(IF($I$69="DOW",IF($E201=5,(((SUMPRODUCT(($H$72:$H$95=$D201)*($G$72:$G$95=$C201)*(X$72:X$95))*(SUMPRODUCT(($H$15:$H$21=$H201)*(X$15:X$21)))))),(((SUMPRODUCT(($H$72:$H$95=$D201)*($G$72:$G$95=$C201)*(X$72:X$95)))-(SUMIFS(X$99:X$426,$C$99:$C$426,$C201,$D$99:$D$426,$D201,$E$99:$E$426,5)))*SUMPRODUCT(($H$9:$H$12=$E201)*(X$9:X$12)))*SUMPRODUCT(($H$24:$H$30=$H201)*(X$24:X$30))),VLOOKUP($E201&amp;$H201,$H$33:X$67,X$70,0)/SUM(X$33:X$60,IF(DAY(EOMONTH($G201,0))&lt;29,0,VLOOKUP(5&amp;TEXT(DATE(YEAR($G201),MONTH($G201),29),"ddd"),$H$33:X$67,X$70,0)),IF(DAY(EOMONTH($G201,0))&lt;30,0,VLOOKUP(5&amp;TEXT(DATE(YEAR($G201),MONTH($G201),30),"ddd"),$H$33:X$67,X$70,0)),IF(DAY(EOMONTH($G201,0))&lt;31,0,VLOOKUP(5&amp;TEXT(DATE(YEAR($G201),MONTH($G201),31),"ddd"),$H$33:X$67,X$70,0)))*SUMPRODUCT(($H$72:$H$95=$D201)*($G$72:$G$95=$C201)*(X$72:X$95))),"")</f>
        <v>123.50368777577329</v>
      </c>
      <c r="Y201" s="139" t="str">
        <f>IFERROR(IF($I$69="DOW",IF($E201=5,(((SUMPRODUCT(($H$72:$H$95=$D201)*($G$72:$G$95=$C201)*(Y$72:Y$95))*(SUMPRODUCT(($H$15:$H$21=$H201)*(Y$15:Y$21)))))),(((SUMPRODUCT(($H$72:$H$95=$D201)*($G$72:$G$95=$C201)*(Y$72:Y$95)))-(SUMIFS(Y$99:Y$426,$C$99:$C$426,$C201,$D$99:$D$426,$D201,$E$99:$E$426,5)))*SUMPRODUCT(($H$9:$H$12=$E201)*(Y$9:Y$12)))*SUMPRODUCT(($H$24:$H$30=$H201)*(Y$24:Y$30))),VLOOKUP($E201&amp;$H201,$H$33:Y$67,Y$70,0)/SUM(Y$33:Y$60,IF(DAY(EOMONTH($G201,0))&lt;29,0,VLOOKUP(5&amp;TEXT(DATE(YEAR($G201),MONTH($G201),29),"ddd"),$H$33:Y$67,Y$70,0)),IF(DAY(EOMONTH($G201,0))&lt;30,0,VLOOKUP(5&amp;TEXT(DATE(YEAR($G201),MONTH($G201),30),"ddd"),$H$33:Y$67,Y$70,0)),IF(DAY(EOMONTH($G201,0))&lt;31,0,VLOOKUP(5&amp;TEXT(DATE(YEAR($G201),MONTH($G201),31),"ddd"),$H$33:Y$67,Y$70,0)))*SUMPRODUCT(($H$72:$H$95=$D201)*($G$72:$G$95=$C201)*(Y$72:Y$95))),"")</f>
        <v/>
      </c>
      <c r="Z201" s="139" t="str">
        <f>IFERROR(IF($I$69="DOW",IF($E201=5,(((SUMPRODUCT(($H$72:$H$95=$D201)*($G$72:$G$95=$C201)*(Z$72:Z$95))*(SUMPRODUCT(($H$15:$H$21=$H201)*(Z$15:Z$21)))))),(((SUMPRODUCT(($H$72:$H$95=$D201)*($G$72:$G$95=$C201)*(Z$72:Z$95)))-(SUMIFS(Z$99:Z$426,$C$99:$C$426,$C201,$D$99:$D$426,$D201,$E$99:$E$426,5)))*SUMPRODUCT(($H$9:$H$12=$E201)*(Z$9:Z$12)))*SUMPRODUCT(($H$24:$H$30=$H201)*(Z$24:Z$30))),VLOOKUP($E201&amp;$H201,$H$33:Z$67,Z$70,0)/SUM(Z$33:Z$60,IF(DAY(EOMONTH($G201,0))&lt;29,0,VLOOKUP(5&amp;TEXT(DATE(YEAR($G201),MONTH($G201),29),"ddd"),$H$33:Z$67,Z$70,0)),IF(DAY(EOMONTH($G201,0))&lt;30,0,VLOOKUP(5&amp;TEXT(DATE(YEAR($G201),MONTH($G201),30),"ddd"),$H$33:Z$67,Z$70,0)),IF(DAY(EOMONTH($G201,0))&lt;31,0,VLOOKUP(5&amp;TEXT(DATE(YEAR($G201),MONTH($G201),31),"ddd"),$H$33:Z$67,Z$70,0)))*SUMPRODUCT(($H$72:$H$95=$D201)*($G$72:$G$95=$C201)*(Z$72:Z$95))),"")</f>
        <v/>
      </c>
      <c r="AA201" s="139" t="str">
        <f>IFERROR(IF($I$69="DOW",IF($E201=5,(((SUMPRODUCT(($H$72:$H$95=$D201)*($G$72:$G$95=$C201)*(AA$72:AA$95))*(SUMPRODUCT(($H$15:$H$21=$H201)*(AA$15:AA$21)))))),(((SUMPRODUCT(($H$72:$H$95=$D201)*($G$72:$G$95=$C201)*(AA$72:AA$95)))-(SUMIFS(AA$99:AA$426,$C$99:$C$426,$C201,$D$99:$D$426,$D201,$E$99:$E$426,5)))*SUMPRODUCT(($H$9:$H$12=$E201)*(AA$9:AA$12)))*SUMPRODUCT(($H$24:$H$30=$H201)*(AA$24:AA$30))),VLOOKUP($E201&amp;$H201,$H$33:AA$67,AA$70,0)/SUM(AA$33:AA$60,IF(DAY(EOMONTH($G201,0))&lt;29,0,VLOOKUP(5&amp;TEXT(DATE(YEAR($G201),MONTH($G201),29),"ddd"),$H$33:AA$67,AA$70,0)),IF(DAY(EOMONTH($G201,0))&lt;30,0,VLOOKUP(5&amp;TEXT(DATE(YEAR($G201),MONTH($G201),30),"ddd"),$H$33:AA$67,AA$70,0)),IF(DAY(EOMONTH($G201,0))&lt;31,0,VLOOKUP(5&amp;TEXT(DATE(YEAR($G201),MONTH($G201),31),"ddd"),$H$33:AA$67,AA$70,0)))*SUMPRODUCT(($H$72:$H$95=$D201)*($G$72:$G$95=$C201)*(AA$72:AA$95))),"")</f>
        <v/>
      </c>
      <c r="AB201" s="139" t="str">
        <f>IFERROR(IF($I$69="DOW",IF($E201=5,(((SUMPRODUCT(($H$72:$H$95=$D201)*($G$72:$G$95=$C201)*(AB$72:AB$95))*(SUMPRODUCT(($H$15:$H$21=$H201)*(AB$15:AB$21)))))),(((SUMPRODUCT(($H$72:$H$95=$D201)*($G$72:$G$95=$C201)*(AB$72:AB$95)))-(SUMIFS(AB$99:AB$426,$C$99:$C$426,$C201,$D$99:$D$426,$D201,$E$99:$E$426,5)))*SUMPRODUCT(($H$9:$H$12=$E201)*(AB$9:AB$12)))*SUMPRODUCT(($H$24:$H$30=$H201)*(AB$24:AB$30))),VLOOKUP($E201&amp;$H201,$H$33:AB$67,AB$70,0)/SUM(AB$33:AB$60,IF(DAY(EOMONTH($G201,0))&lt;29,0,VLOOKUP(5&amp;TEXT(DATE(YEAR($G201),MONTH($G201),29),"ddd"),$H$33:AB$67,AB$70,0)),IF(DAY(EOMONTH($G201,0))&lt;30,0,VLOOKUP(5&amp;TEXT(DATE(YEAR($G201),MONTH($G201),30),"ddd"),$H$33:AB$67,AB$70,0)),IF(DAY(EOMONTH($G201,0))&lt;31,0,VLOOKUP(5&amp;TEXT(DATE(YEAR($G201),MONTH($G201),31),"ddd"),$H$33:AB$67,AB$70,0)))*SUMPRODUCT(($H$72:$H$95=$D201)*($G$72:$G$95=$C201)*(AB$72:AB$95))),"")</f>
        <v/>
      </c>
      <c r="AC201" s="236"/>
      <c r="AE201" s="205"/>
      <c r="AF201" s="139"/>
      <c r="AG201" s="139"/>
      <c r="AH201" s="139"/>
      <c r="AI201" s="139"/>
      <c r="AJ201" s="139"/>
      <c r="AK201" s="139"/>
      <c r="AL201" s="139"/>
      <c r="AM201" s="139"/>
      <c r="AN201" s="139"/>
      <c r="AO201" s="139"/>
      <c r="AP201" s="139"/>
      <c r="AQ201" s="139"/>
      <c r="AR201" s="139"/>
      <c r="AS201" s="139"/>
      <c r="AT201" s="139"/>
      <c r="AU201" s="139"/>
      <c r="AV201" s="139"/>
      <c r="AW201" s="139"/>
      <c r="AX201" s="139"/>
      <c r="AY201" s="236"/>
      <c r="BA201" s="209">
        <f t="shared" si="154"/>
        <v>266.10569187271022</v>
      </c>
      <c r="BB201" s="180">
        <f t="shared" si="155"/>
        <v>263.53731030780398</v>
      </c>
      <c r="BC201" s="180">
        <f t="shared" si="156"/>
        <v>115.07726194385957</v>
      </c>
      <c r="BD201" s="180">
        <f t="shared" si="157"/>
        <v>29.967193117159528</v>
      </c>
      <c r="BE201" s="180">
        <f t="shared" si="158"/>
        <v>0</v>
      </c>
      <c r="BF201" s="180">
        <f t="shared" si="159"/>
        <v>0</v>
      </c>
      <c r="BG201" s="180">
        <f t="shared" si="160"/>
        <v>0</v>
      </c>
      <c r="BH201" s="180">
        <f t="shared" si="161"/>
        <v>3497.8259801049808</v>
      </c>
      <c r="BI201" s="180">
        <f t="shared" si="116"/>
        <v>2841.1239674082481</v>
      </c>
      <c r="BJ201" s="180">
        <f t="shared" si="117"/>
        <v>0</v>
      </c>
      <c r="BK201" s="180">
        <f t="shared" si="118"/>
        <v>96.661778461871833</v>
      </c>
      <c r="BL201" s="180">
        <f t="shared" si="119"/>
        <v>0</v>
      </c>
      <c r="BM201" s="180">
        <f t="shared" si="120"/>
        <v>30.074126351938201</v>
      </c>
      <c r="BN201" s="180">
        <f t="shared" si="121"/>
        <v>78.464945861048633</v>
      </c>
      <c r="BO201" s="180">
        <f t="shared" si="122"/>
        <v>635.69627985816669</v>
      </c>
      <c r="BP201" s="180">
        <f t="shared" si="123"/>
        <v>123.50368777577329</v>
      </c>
      <c r="BQ201" s="180">
        <f t="shared" si="124"/>
        <v>0</v>
      </c>
      <c r="BR201" s="180">
        <f t="shared" si="125"/>
        <v>0</v>
      </c>
      <c r="BS201" s="180">
        <f t="shared" si="126"/>
        <v>0</v>
      </c>
      <c r="BT201" s="180">
        <f t="shared" si="127"/>
        <v>0</v>
      </c>
      <c r="BV201" s="214">
        <f t="shared" si="150"/>
        <v>42746</v>
      </c>
      <c r="BW201" s="175" t="str">
        <f t="shared" si="151"/>
        <v>Jan</v>
      </c>
      <c r="BX201" s="175">
        <f t="shared" si="152"/>
        <v>2017</v>
      </c>
      <c r="BY201" s="176">
        <f t="shared" si="162"/>
        <v>266.10569187271022</v>
      </c>
      <c r="BZ201" s="176">
        <f t="shared" si="163"/>
        <v>263.53731030780398</v>
      </c>
      <c r="CA201" s="176">
        <f t="shared" si="164"/>
        <v>115.07726194385957</v>
      </c>
      <c r="CB201" s="176">
        <f t="shared" si="165"/>
        <v>29.967193117159525</v>
      </c>
      <c r="CC201" s="176">
        <f t="shared" si="166"/>
        <v>0</v>
      </c>
      <c r="CD201" s="176">
        <f t="shared" si="167"/>
        <v>0</v>
      </c>
      <c r="CE201" s="176">
        <f t="shared" si="168"/>
        <v>0</v>
      </c>
      <c r="CF201" s="176">
        <f t="shared" si="169"/>
        <v>3497.8259801049817</v>
      </c>
      <c r="CG201" s="176">
        <f t="shared" si="170"/>
        <v>2841.1239674082472</v>
      </c>
      <c r="CH201" s="176">
        <f t="shared" si="171"/>
        <v>0</v>
      </c>
      <c r="CI201" s="176">
        <f t="shared" si="172"/>
        <v>96.661778461871833</v>
      </c>
      <c r="CJ201" s="176">
        <f t="shared" si="173"/>
        <v>0</v>
      </c>
      <c r="CK201" s="176">
        <f t="shared" si="174"/>
        <v>30.074126351938212</v>
      </c>
      <c r="CL201" s="176">
        <f t="shared" si="175"/>
        <v>78.464945861048648</v>
      </c>
      <c r="CM201" s="176">
        <f t="shared" si="176"/>
        <v>635.69627985816669</v>
      </c>
      <c r="CN201" s="176">
        <f t="shared" si="177"/>
        <v>123.50368777577326</v>
      </c>
      <c r="CO201" s="176">
        <f t="shared" si="178"/>
        <v>0</v>
      </c>
      <c r="CP201" s="176">
        <f t="shared" si="179"/>
        <v>0</v>
      </c>
      <c r="CQ201" s="176">
        <f t="shared" si="180"/>
        <v>0</v>
      </c>
      <c r="CR201" s="215">
        <f t="shared" si="181"/>
        <v>0</v>
      </c>
    </row>
    <row r="202" spans="2:96" outlineLevel="1" x14ac:dyDescent="0.25">
      <c r="B202" s="197">
        <f t="shared" si="148"/>
        <v>42747</v>
      </c>
      <c r="C202" s="108">
        <f t="shared" si="104"/>
        <v>2017</v>
      </c>
      <c r="D202" s="109" t="str">
        <f t="shared" si="105"/>
        <v>Jan</v>
      </c>
      <c r="E202" s="109">
        <f t="shared" si="106"/>
        <v>2</v>
      </c>
      <c r="F202" s="109">
        <f t="shared" si="149"/>
        <v>2</v>
      </c>
      <c r="G202" s="110">
        <f t="shared" si="153"/>
        <v>42747</v>
      </c>
      <c r="H202" s="109" t="str">
        <f t="shared" si="107"/>
        <v>Thu</v>
      </c>
      <c r="I202" s="139">
        <f>IFERROR(IF($I$69="DOW",IF($E202=5,(((SUMPRODUCT(($H$72:$H$95=$D202)*($G$72:$G$95=$C202)*(I$72:I$95))*(SUMPRODUCT(($H$15:$H$21=$H202)*(I$15:I$21)))))),(((SUMPRODUCT(($H$72:$H$95=$D202)*($G$72:$G$95=$C202)*(I$72:I$95)))-(SUMIFS(I$99:I$426,$C$99:$C$426,$C202,$D$99:$D$426,$D202,$E$99:$E$426,5)))*SUMPRODUCT(($H$9:$H$12=$E202)*(I$9:I$12)))*SUMPRODUCT(($H$24:$H$30=$H202)*(I$24:I$30))),VLOOKUP($E202&amp;$H202,$H$33:I$67,I$70,0)/SUM(I$33:I$60,IF(DAY(EOMONTH($G202,0))&lt;29,0,VLOOKUP(5&amp;TEXT(DATE(YEAR($G202),MONTH($G202),29),"ddd"),$H$33:I$67,I$70,0)),IF(DAY(EOMONTH($G202,0))&lt;30,0,VLOOKUP(5&amp;TEXT(DATE(YEAR($G202),MONTH($G202),30),"ddd"),$H$33:I$67,I$70,0)),IF(DAY(EOMONTH($G202,0))&lt;31,0,VLOOKUP(5&amp;TEXT(DATE(YEAR($G202),MONTH($G202),31),"ddd"),$H$33:I$67,I$70,0)))*SUMPRODUCT(($H$72:$H$95=$D202)*($G$72:$G$95=$C202)*(I$72:I$95))),"")</f>
        <v>258.40843628893293</v>
      </c>
      <c r="J202" s="139">
        <f>IFERROR(IF($I$69="DOW",IF($E202=5,(((SUMPRODUCT(($H$72:$H$95=$D202)*($G$72:$G$95=$C202)*(J$72:J$95))*(SUMPRODUCT(($H$15:$H$21=$H202)*(J$15:J$21)))))),(((SUMPRODUCT(($H$72:$H$95=$D202)*($G$72:$G$95=$C202)*(J$72:J$95)))-(SUMIFS(J$99:J$426,$C$99:$C$426,$C202,$D$99:$D$426,$D202,$E$99:$E$426,5)))*SUMPRODUCT(($H$9:$H$12=$E202)*(J$9:J$12)))*SUMPRODUCT(($H$24:$H$30=$H202)*(J$24:J$30))),VLOOKUP($E202&amp;$H202,$H$33:J$67,J$70,0)/SUM(J$33:J$60,IF(DAY(EOMONTH($G202,0))&lt;29,0,VLOOKUP(5&amp;TEXT(DATE(YEAR($G202),MONTH($G202),29),"ddd"),$H$33:J$67,J$70,0)),IF(DAY(EOMONTH($G202,0))&lt;30,0,VLOOKUP(5&amp;TEXT(DATE(YEAR($G202),MONTH($G202),30),"ddd"),$H$33:J$67,J$70,0)),IF(DAY(EOMONTH($G202,0))&lt;31,0,VLOOKUP(5&amp;TEXT(DATE(YEAR($G202),MONTH($G202),31),"ddd"),$H$33:J$67,J$70,0)))*SUMPRODUCT(($H$72:$H$95=$D202)*($G$72:$G$95=$C202)*(J$72:J$95))),"")</f>
        <v>268.98965688245494</v>
      </c>
      <c r="K202" s="139">
        <f>IFERROR(IF($I$69="DOW",IF($E202=5,(((SUMPRODUCT(($H$72:$H$95=$D202)*($G$72:$G$95=$C202)*(K$72:K$95))*(SUMPRODUCT(($H$15:$H$21=$H202)*(K$15:K$21)))))),(((SUMPRODUCT(($H$72:$H$95=$D202)*($G$72:$G$95=$C202)*(K$72:K$95)))-(SUMIFS(K$99:K$426,$C$99:$C$426,$C202,$D$99:$D$426,$D202,$E$99:$E$426,5)))*SUMPRODUCT(($H$9:$H$12=$E202)*(K$9:K$12)))*SUMPRODUCT(($H$24:$H$30=$H202)*(K$24:K$30))),VLOOKUP($E202&amp;$H202,$H$33:K$67,K$70,0)/SUM(K$33:K$60,IF(DAY(EOMONTH($G202,0))&lt;29,0,VLOOKUP(5&amp;TEXT(DATE(YEAR($G202),MONTH($G202),29),"ddd"),$H$33:K$67,K$70,0)),IF(DAY(EOMONTH($G202,0))&lt;30,0,VLOOKUP(5&amp;TEXT(DATE(YEAR($G202),MONTH($G202),30),"ddd"),$H$33:K$67,K$70,0)),IF(DAY(EOMONTH($G202,0))&lt;31,0,VLOOKUP(5&amp;TEXT(DATE(YEAR($G202),MONTH($G202),31),"ddd"),$H$33:K$67,K$70,0)))*SUMPRODUCT(($H$72:$H$95=$D202)*($G$72:$G$95=$C202)*(K$72:K$95))),"")</f>
        <v>97.979544965267152</v>
      </c>
      <c r="L202" s="139">
        <f>IFERROR(IF($I$69="DOW",IF($E202=5,(((SUMPRODUCT(($H$72:$H$95=$D202)*($G$72:$G$95=$C202)*(L$72:L$95))*(SUMPRODUCT(($H$15:$H$21=$H202)*(L$15:L$21)))))),(((SUMPRODUCT(($H$72:$H$95=$D202)*($G$72:$G$95=$C202)*(L$72:L$95)))-(SUMIFS(L$99:L$426,$C$99:$C$426,$C202,$D$99:$D$426,$D202,$E$99:$E$426,5)))*SUMPRODUCT(($H$9:$H$12=$E202)*(L$9:L$12)))*SUMPRODUCT(($H$24:$H$30=$H202)*(L$24:L$30))),VLOOKUP($E202&amp;$H202,$H$33:L$67,L$70,0)/SUM(L$33:L$60,IF(DAY(EOMONTH($G202,0))&lt;29,0,VLOOKUP(5&amp;TEXT(DATE(YEAR($G202),MONTH($G202),29),"ddd"),$H$33:L$67,L$70,0)),IF(DAY(EOMONTH($G202,0))&lt;30,0,VLOOKUP(5&amp;TEXT(DATE(YEAR($G202),MONTH($G202),30),"ddd"),$H$33:L$67,L$70,0)),IF(DAY(EOMONTH($G202,0))&lt;31,0,VLOOKUP(5&amp;TEXT(DATE(YEAR($G202),MONTH($G202),31),"ddd"),$H$33:L$67,L$70,0)))*SUMPRODUCT(($H$72:$H$95=$D202)*($G$72:$G$95=$C202)*(L$72:L$95))),"")</f>
        <v>24.317762836185953</v>
      </c>
      <c r="M202" s="139">
        <f>IFERROR(IF($I$69="DOW",IF($E202=5,(((SUMPRODUCT(($H$72:$H$95=$D202)*($G$72:$G$95=$C202)*(M$72:M$95))*(SUMPRODUCT(($H$15:$H$21=$H202)*(M$15:M$21)))))),(((SUMPRODUCT(($H$72:$H$95=$D202)*($G$72:$G$95=$C202)*(M$72:M$95)))-(SUMIFS(M$99:M$426,$C$99:$C$426,$C202,$D$99:$D$426,$D202,$E$99:$E$426,5)))*SUMPRODUCT(($H$9:$H$12=$E202)*(M$9:M$12)))*SUMPRODUCT(($H$24:$H$30=$H202)*(M$24:M$30))),VLOOKUP($E202&amp;$H202,$H$33:M$67,M$70,0)/SUM(M$33:M$60,IF(DAY(EOMONTH($G202,0))&lt;29,0,VLOOKUP(5&amp;TEXT(DATE(YEAR($G202),MONTH($G202),29),"ddd"),$H$33:M$67,M$70,0)),IF(DAY(EOMONTH($G202,0))&lt;30,0,VLOOKUP(5&amp;TEXT(DATE(YEAR($G202),MONTH($G202),30),"ddd"),$H$33:M$67,M$70,0)),IF(DAY(EOMONTH($G202,0))&lt;31,0,VLOOKUP(5&amp;TEXT(DATE(YEAR($G202),MONTH($G202),31),"ddd"),$H$33:M$67,M$70,0)))*SUMPRODUCT(($H$72:$H$95=$D202)*($G$72:$G$95=$C202)*(M$72:M$95))),"")</f>
        <v>0</v>
      </c>
      <c r="N202" s="139">
        <f>IFERROR(IF($I$69="DOW",IF($E202=5,(((SUMPRODUCT(($H$72:$H$95=$D202)*($G$72:$G$95=$C202)*(N$72:N$95))*(SUMPRODUCT(($H$15:$H$21=$H202)*(N$15:N$21)))))),(((SUMPRODUCT(($H$72:$H$95=$D202)*($G$72:$G$95=$C202)*(N$72:N$95)))-(SUMIFS(N$99:N$426,$C$99:$C$426,$C202,$D$99:$D$426,$D202,$E$99:$E$426,5)))*SUMPRODUCT(($H$9:$H$12=$E202)*(N$9:N$12)))*SUMPRODUCT(($H$24:$H$30=$H202)*(N$24:N$30))),VLOOKUP($E202&amp;$H202,$H$33:N$67,N$70,0)/SUM(N$33:N$60,IF(DAY(EOMONTH($G202,0))&lt;29,0,VLOOKUP(5&amp;TEXT(DATE(YEAR($G202),MONTH($G202),29),"ddd"),$H$33:N$67,N$70,0)),IF(DAY(EOMONTH($G202,0))&lt;30,0,VLOOKUP(5&amp;TEXT(DATE(YEAR($G202),MONTH($G202),30),"ddd"),$H$33:N$67,N$70,0)),IF(DAY(EOMONTH($G202,0))&lt;31,0,VLOOKUP(5&amp;TEXT(DATE(YEAR($G202),MONTH($G202),31),"ddd"),$H$33:N$67,N$70,0)))*SUMPRODUCT(($H$72:$H$95=$D202)*($G$72:$G$95=$C202)*(N$72:N$95))),"")</f>
        <v>0</v>
      </c>
      <c r="O202" s="139">
        <f>IFERROR(IF($I$69="DOW",IF($E202=5,(((SUMPRODUCT(($H$72:$H$95=$D202)*($G$72:$G$95=$C202)*(O$72:O$95))*(SUMPRODUCT(($H$15:$H$21=$H202)*(O$15:O$21)))))),(((SUMPRODUCT(($H$72:$H$95=$D202)*($G$72:$G$95=$C202)*(O$72:O$95)))-(SUMIFS(O$99:O$426,$C$99:$C$426,$C202,$D$99:$D$426,$D202,$E$99:$E$426,5)))*SUMPRODUCT(($H$9:$H$12=$E202)*(O$9:O$12)))*SUMPRODUCT(($H$24:$H$30=$H202)*(O$24:O$30))),VLOOKUP($E202&amp;$H202,$H$33:O$67,O$70,0)/SUM(O$33:O$60,IF(DAY(EOMONTH($G202,0))&lt;29,0,VLOOKUP(5&amp;TEXT(DATE(YEAR($G202),MONTH($G202),29),"ddd"),$H$33:O$67,O$70,0)),IF(DAY(EOMONTH($G202,0))&lt;30,0,VLOOKUP(5&amp;TEXT(DATE(YEAR($G202),MONTH($G202),30),"ddd"),$H$33:O$67,O$70,0)),IF(DAY(EOMONTH($G202,0))&lt;31,0,VLOOKUP(5&amp;TEXT(DATE(YEAR($G202),MONTH($G202),31),"ddd"),$H$33:O$67,O$70,0)))*SUMPRODUCT(($H$72:$H$95=$D202)*($G$72:$G$95=$C202)*(O$72:O$95))),"")</f>
        <v>0</v>
      </c>
      <c r="P202" s="139">
        <f>IFERROR(IF($I$69="DOW",IF($E202=5,(((SUMPRODUCT(($H$72:$H$95=$D202)*($G$72:$G$95=$C202)*(P$72:P$95))*(SUMPRODUCT(($H$15:$H$21=$H202)*(P$15:P$21)))))),(((SUMPRODUCT(($H$72:$H$95=$D202)*($G$72:$G$95=$C202)*(P$72:P$95)))-(SUMIFS(P$99:P$426,$C$99:$C$426,$C202,$D$99:$D$426,$D202,$E$99:$E$426,5)))*SUMPRODUCT(($H$9:$H$12=$E202)*(P$9:P$12)))*SUMPRODUCT(($H$24:$H$30=$H202)*(P$24:P$30))),VLOOKUP($E202&amp;$H202,$H$33:P$67,P$70,0)/SUM(P$33:P$60,IF(DAY(EOMONTH($G202,0))&lt;29,0,VLOOKUP(5&amp;TEXT(DATE(YEAR($G202),MONTH($G202),29),"ddd"),$H$33:P$67,P$70,0)),IF(DAY(EOMONTH($G202,0))&lt;30,0,VLOOKUP(5&amp;TEXT(DATE(YEAR($G202),MONTH($G202),30),"ddd"),$H$33:P$67,P$70,0)),IF(DAY(EOMONTH($G202,0))&lt;31,0,VLOOKUP(5&amp;TEXT(DATE(YEAR($G202),MONTH($G202),31),"ddd"),$H$33:P$67,P$70,0)))*SUMPRODUCT(($H$72:$H$95=$D202)*($G$72:$G$95=$C202)*(P$72:P$95))),"")</f>
        <v>3230.2756442613399</v>
      </c>
      <c r="Q202" s="139">
        <f>IFERROR(IF($I$69="DOW",IF($E202=5,(((SUMPRODUCT(($H$72:$H$95=$D202)*($G$72:$G$95=$C202)*(Q$72:Q$95))*(SUMPRODUCT(($H$15:$H$21=$H202)*(Q$15:Q$21)))))),(((SUMPRODUCT(($H$72:$H$95=$D202)*($G$72:$G$95=$C202)*(Q$72:Q$95)))-(SUMIFS(Q$99:Q$426,$C$99:$C$426,$C202,$D$99:$D$426,$D202,$E$99:$E$426,5)))*SUMPRODUCT(($H$9:$H$12=$E202)*(Q$9:Q$12)))*SUMPRODUCT(($H$24:$H$30=$H202)*(Q$24:Q$30))),VLOOKUP($E202&amp;$H202,$H$33:Q$67,Q$70,0)/SUM(Q$33:Q$60,IF(DAY(EOMONTH($G202,0))&lt;29,0,VLOOKUP(5&amp;TEXT(DATE(YEAR($G202),MONTH($G202),29),"ddd"),$H$33:Q$67,Q$70,0)),IF(DAY(EOMONTH($G202,0))&lt;30,0,VLOOKUP(5&amp;TEXT(DATE(YEAR($G202),MONTH($G202),30),"ddd"),$H$33:Q$67,Q$70,0)),IF(DAY(EOMONTH($G202,0))&lt;31,0,VLOOKUP(5&amp;TEXT(DATE(YEAR($G202),MONTH($G202),31),"ddd"),$H$33:Q$67,Q$70,0)))*SUMPRODUCT(($H$72:$H$95=$D202)*($G$72:$G$95=$C202)*(Q$72:Q$95))),"")</f>
        <v>2819.6362333166667</v>
      </c>
      <c r="R202" s="139">
        <f>IFERROR(IF($I$69="DOW",IF($E202=5,(((SUMPRODUCT(($H$72:$H$95=$D202)*($G$72:$G$95=$C202)*(R$72:R$95))*(SUMPRODUCT(($H$15:$H$21=$H202)*(R$15:R$21)))))),(((SUMPRODUCT(($H$72:$H$95=$D202)*($G$72:$G$95=$C202)*(R$72:R$95)))-(SUMIFS(R$99:R$426,$C$99:$C$426,$C202,$D$99:$D$426,$D202,$E$99:$E$426,5)))*SUMPRODUCT(($H$9:$H$12=$E202)*(R$9:R$12)))*SUMPRODUCT(($H$24:$H$30=$H202)*(R$24:R$30))),VLOOKUP($E202&amp;$H202,$H$33:R$67,R$70,0)/SUM(R$33:R$60,IF(DAY(EOMONTH($G202,0))&lt;29,0,VLOOKUP(5&amp;TEXT(DATE(YEAR($G202),MONTH($G202),29),"ddd"),$H$33:R$67,R$70,0)),IF(DAY(EOMONTH($G202,0))&lt;30,0,VLOOKUP(5&amp;TEXT(DATE(YEAR($G202),MONTH($G202),30),"ddd"),$H$33:R$67,R$70,0)),IF(DAY(EOMONTH($G202,0))&lt;31,0,VLOOKUP(5&amp;TEXT(DATE(YEAR($G202),MONTH($G202),31),"ddd"),$H$33:R$67,R$70,0)))*SUMPRODUCT(($H$72:$H$95=$D202)*($G$72:$G$95=$C202)*(R$72:R$95))),"")</f>
        <v>0</v>
      </c>
      <c r="S202" s="139">
        <f>IFERROR(IF($I$69="DOW",IF($E202=5,(((SUMPRODUCT(($H$72:$H$95=$D202)*($G$72:$G$95=$C202)*(S$72:S$95))*(SUMPRODUCT(($H$15:$H$21=$H202)*(S$15:S$21)))))),(((SUMPRODUCT(($H$72:$H$95=$D202)*($G$72:$G$95=$C202)*(S$72:S$95)))-(SUMIFS(S$99:S$426,$C$99:$C$426,$C202,$D$99:$D$426,$D202,$E$99:$E$426,5)))*SUMPRODUCT(($H$9:$H$12=$E202)*(S$9:S$12)))*SUMPRODUCT(($H$24:$H$30=$H202)*(S$24:S$30))),VLOOKUP($E202&amp;$H202,$H$33:S$67,S$70,0)/SUM(S$33:S$60,IF(DAY(EOMONTH($G202,0))&lt;29,0,VLOOKUP(5&amp;TEXT(DATE(YEAR($G202),MONTH($G202),29),"ddd"),$H$33:S$67,S$70,0)),IF(DAY(EOMONTH($G202,0))&lt;30,0,VLOOKUP(5&amp;TEXT(DATE(YEAR($G202),MONTH($G202),30),"ddd"),$H$33:S$67,S$70,0)),IF(DAY(EOMONTH($G202,0))&lt;31,0,VLOOKUP(5&amp;TEXT(DATE(YEAR($G202),MONTH($G202),31),"ddd"),$H$33:S$67,S$70,0)))*SUMPRODUCT(($H$72:$H$95=$D202)*($G$72:$G$95=$C202)*(S$72:S$95))),"")</f>
        <v>86.220588276380525</v>
      </c>
      <c r="T202" s="139">
        <f>IFERROR(IF($I$69="DOW",IF($E202=5,(((SUMPRODUCT(($H$72:$H$95=$D202)*($G$72:$G$95=$C202)*(T$72:T$95))*(SUMPRODUCT(($H$15:$H$21=$H202)*(T$15:T$21)))))),(((SUMPRODUCT(($H$72:$H$95=$D202)*($G$72:$G$95=$C202)*(T$72:T$95)))-(SUMIFS(T$99:T$426,$C$99:$C$426,$C202,$D$99:$D$426,$D202,$E$99:$E$426,5)))*SUMPRODUCT(($H$9:$H$12=$E202)*(T$9:T$12)))*SUMPRODUCT(($H$24:$H$30=$H202)*(T$24:T$30))),VLOOKUP($E202&amp;$H202,$H$33:T$67,T$70,0)/SUM(T$33:T$60,IF(DAY(EOMONTH($G202,0))&lt;29,0,VLOOKUP(5&amp;TEXT(DATE(YEAR($G202),MONTH($G202),29),"ddd"),$H$33:T$67,T$70,0)),IF(DAY(EOMONTH($G202,0))&lt;30,0,VLOOKUP(5&amp;TEXT(DATE(YEAR($G202),MONTH($G202),30),"ddd"),$H$33:T$67,T$70,0)),IF(DAY(EOMONTH($G202,0))&lt;31,0,VLOOKUP(5&amp;TEXT(DATE(YEAR($G202),MONTH($G202),31),"ddd"),$H$33:T$67,T$70,0)))*SUMPRODUCT(($H$72:$H$95=$D202)*($G$72:$G$95=$C202)*(T$72:T$95))),"")</f>
        <v>0</v>
      </c>
      <c r="U202" s="139">
        <f>IFERROR(IF($I$69="DOW",IF($E202=5,(((SUMPRODUCT(($H$72:$H$95=$D202)*($G$72:$G$95=$C202)*(U$72:U$95))*(SUMPRODUCT(($H$15:$H$21=$H202)*(U$15:U$21)))))),(((SUMPRODUCT(($H$72:$H$95=$D202)*($G$72:$G$95=$C202)*(U$72:U$95)))-(SUMIFS(U$99:U$426,$C$99:$C$426,$C202,$D$99:$D$426,$D202,$E$99:$E$426,5)))*SUMPRODUCT(($H$9:$H$12=$E202)*(U$9:U$12)))*SUMPRODUCT(($H$24:$H$30=$H202)*(U$24:U$30))),VLOOKUP($E202&amp;$H202,$H$33:U$67,U$70,0)/SUM(U$33:U$60,IF(DAY(EOMONTH($G202,0))&lt;29,0,VLOOKUP(5&amp;TEXT(DATE(YEAR($G202),MONTH($G202),29),"ddd"),$H$33:U$67,U$70,0)),IF(DAY(EOMONTH($G202,0))&lt;30,0,VLOOKUP(5&amp;TEXT(DATE(YEAR($G202),MONTH($G202),30),"ddd"),$H$33:U$67,U$70,0)),IF(DAY(EOMONTH($G202,0))&lt;31,0,VLOOKUP(5&amp;TEXT(DATE(YEAR($G202),MONTH($G202),31),"ddd"),$H$33:U$67,U$70,0)))*SUMPRODUCT(($H$72:$H$95=$D202)*($G$72:$G$95=$C202)*(U$72:U$95))),"")</f>
        <v>21.771696178136221</v>
      </c>
      <c r="V202" s="139">
        <f>IFERROR(IF($I$69="DOW",IF($E202=5,(((SUMPRODUCT(($H$72:$H$95=$D202)*($G$72:$G$95=$C202)*(V$72:V$95))*(SUMPRODUCT(($H$15:$H$21=$H202)*(V$15:V$21)))))),(((SUMPRODUCT(($H$72:$H$95=$D202)*($G$72:$G$95=$C202)*(V$72:V$95)))-(SUMIFS(V$99:V$426,$C$99:$C$426,$C202,$D$99:$D$426,$D202,$E$99:$E$426,5)))*SUMPRODUCT(($H$9:$H$12=$E202)*(V$9:V$12)))*SUMPRODUCT(($H$24:$H$30=$H202)*(V$24:V$30))),VLOOKUP($E202&amp;$H202,$H$33:V$67,V$70,0)/SUM(V$33:V$60,IF(DAY(EOMONTH($G202,0))&lt;29,0,VLOOKUP(5&amp;TEXT(DATE(YEAR($G202),MONTH($G202),29),"ddd"),$H$33:V$67,V$70,0)),IF(DAY(EOMONTH($G202,0))&lt;30,0,VLOOKUP(5&amp;TEXT(DATE(YEAR($G202),MONTH($G202),30),"ddd"),$H$33:V$67,V$70,0)),IF(DAY(EOMONTH($G202,0))&lt;31,0,VLOOKUP(5&amp;TEXT(DATE(YEAR($G202),MONTH($G202),31),"ddd"),$H$33:V$67,V$70,0)))*SUMPRODUCT(($H$72:$H$95=$D202)*($G$72:$G$95=$C202)*(V$72:V$95))),"")</f>
        <v>90.488044193619459</v>
      </c>
      <c r="W202" s="139">
        <f>IFERROR(IF($I$69="DOW",IF($E202=5,(((SUMPRODUCT(($H$72:$H$95=$D202)*($G$72:$G$95=$C202)*(W$72:W$95))*(SUMPRODUCT(($H$15:$H$21=$H202)*(W$15:W$21)))))),(((SUMPRODUCT(($H$72:$H$95=$D202)*($G$72:$G$95=$C202)*(W$72:W$95)))-(SUMIFS(W$99:W$426,$C$99:$C$426,$C202,$D$99:$D$426,$D202,$E$99:$E$426,5)))*SUMPRODUCT(($H$9:$H$12=$E202)*(W$9:W$12)))*SUMPRODUCT(($H$24:$H$30=$H202)*(W$24:W$30))),VLOOKUP($E202&amp;$H202,$H$33:W$67,W$70,0)/SUM(W$33:W$60,IF(DAY(EOMONTH($G202,0))&lt;29,0,VLOOKUP(5&amp;TEXT(DATE(YEAR($G202),MONTH($G202),29),"ddd"),$H$33:W$67,W$70,0)),IF(DAY(EOMONTH($G202,0))&lt;30,0,VLOOKUP(5&amp;TEXT(DATE(YEAR($G202),MONTH($G202),30),"ddd"),$H$33:W$67,W$70,0)),IF(DAY(EOMONTH($G202,0))&lt;31,0,VLOOKUP(5&amp;TEXT(DATE(YEAR($G202),MONTH($G202),31),"ddd"),$H$33:W$67,W$70,0)))*SUMPRODUCT(($H$72:$H$95=$D202)*($G$72:$G$95=$C202)*(W$72:W$95))),"")</f>
        <v>626.81520552254585</v>
      </c>
      <c r="X202" s="139">
        <f>IFERROR(IF($I$69="DOW",IF($E202=5,(((SUMPRODUCT(($H$72:$H$95=$D202)*($G$72:$G$95=$C202)*(X$72:X$95))*(SUMPRODUCT(($H$15:$H$21=$H202)*(X$15:X$21)))))),(((SUMPRODUCT(($H$72:$H$95=$D202)*($G$72:$G$95=$C202)*(X$72:X$95)))-(SUMIFS(X$99:X$426,$C$99:$C$426,$C202,$D$99:$D$426,$D202,$E$99:$E$426,5)))*SUMPRODUCT(($H$9:$H$12=$E202)*(X$9:X$12)))*SUMPRODUCT(($H$24:$H$30=$H202)*(X$24:X$30))),VLOOKUP($E202&amp;$H202,$H$33:X$67,X$70,0)/SUM(X$33:X$60,IF(DAY(EOMONTH($G202,0))&lt;29,0,VLOOKUP(5&amp;TEXT(DATE(YEAR($G202),MONTH($G202),29),"ddd"),$H$33:X$67,X$70,0)),IF(DAY(EOMONTH($G202,0))&lt;30,0,VLOOKUP(5&amp;TEXT(DATE(YEAR($G202),MONTH($G202),30),"ddd"),$H$33:X$67,X$70,0)),IF(DAY(EOMONTH($G202,0))&lt;31,0,VLOOKUP(5&amp;TEXT(DATE(YEAR($G202),MONTH($G202),31),"ddd"),$H$33:X$67,X$70,0)))*SUMPRODUCT(($H$72:$H$95=$D202)*($G$72:$G$95=$C202)*(X$72:X$95))),"")</f>
        <v>141.48389583727501</v>
      </c>
      <c r="Y202" s="139" t="str">
        <f>IFERROR(IF($I$69="DOW",IF($E202=5,(((SUMPRODUCT(($H$72:$H$95=$D202)*($G$72:$G$95=$C202)*(Y$72:Y$95))*(SUMPRODUCT(($H$15:$H$21=$H202)*(Y$15:Y$21)))))),(((SUMPRODUCT(($H$72:$H$95=$D202)*($G$72:$G$95=$C202)*(Y$72:Y$95)))-(SUMIFS(Y$99:Y$426,$C$99:$C$426,$C202,$D$99:$D$426,$D202,$E$99:$E$426,5)))*SUMPRODUCT(($H$9:$H$12=$E202)*(Y$9:Y$12)))*SUMPRODUCT(($H$24:$H$30=$H202)*(Y$24:Y$30))),VLOOKUP($E202&amp;$H202,$H$33:Y$67,Y$70,0)/SUM(Y$33:Y$60,IF(DAY(EOMONTH($G202,0))&lt;29,0,VLOOKUP(5&amp;TEXT(DATE(YEAR($G202),MONTH($G202),29),"ddd"),$H$33:Y$67,Y$70,0)),IF(DAY(EOMONTH($G202,0))&lt;30,0,VLOOKUP(5&amp;TEXT(DATE(YEAR($G202),MONTH($G202),30),"ddd"),$H$33:Y$67,Y$70,0)),IF(DAY(EOMONTH($G202,0))&lt;31,0,VLOOKUP(5&amp;TEXT(DATE(YEAR($G202),MONTH($G202),31),"ddd"),$H$33:Y$67,Y$70,0)))*SUMPRODUCT(($H$72:$H$95=$D202)*($G$72:$G$95=$C202)*(Y$72:Y$95))),"")</f>
        <v/>
      </c>
      <c r="Z202" s="139" t="str">
        <f>IFERROR(IF($I$69="DOW",IF($E202=5,(((SUMPRODUCT(($H$72:$H$95=$D202)*($G$72:$G$95=$C202)*(Z$72:Z$95))*(SUMPRODUCT(($H$15:$H$21=$H202)*(Z$15:Z$21)))))),(((SUMPRODUCT(($H$72:$H$95=$D202)*($G$72:$G$95=$C202)*(Z$72:Z$95)))-(SUMIFS(Z$99:Z$426,$C$99:$C$426,$C202,$D$99:$D$426,$D202,$E$99:$E$426,5)))*SUMPRODUCT(($H$9:$H$12=$E202)*(Z$9:Z$12)))*SUMPRODUCT(($H$24:$H$30=$H202)*(Z$24:Z$30))),VLOOKUP($E202&amp;$H202,$H$33:Z$67,Z$70,0)/SUM(Z$33:Z$60,IF(DAY(EOMONTH($G202,0))&lt;29,0,VLOOKUP(5&amp;TEXT(DATE(YEAR($G202),MONTH($G202),29),"ddd"),$H$33:Z$67,Z$70,0)),IF(DAY(EOMONTH($G202,0))&lt;30,0,VLOOKUP(5&amp;TEXT(DATE(YEAR($G202),MONTH($G202),30),"ddd"),$H$33:Z$67,Z$70,0)),IF(DAY(EOMONTH($G202,0))&lt;31,0,VLOOKUP(5&amp;TEXT(DATE(YEAR($G202),MONTH($G202),31),"ddd"),$H$33:Z$67,Z$70,0)))*SUMPRODUCT(($H$72:$H$95=$D202)*($G$72:$G$95=$C202)*(Z$72:Z$95))),"")</f>
        <v/>
      </c>
      <c r="AA202" s="139" t="str">
        <f>IFERROR(IF($I$69="DOW",IF($E202=5,(((SUMPRODUCT(($H$72:$H$95=$D202)*($G$72:$G$95=$C202)*(AA$72:AA$95))*(SUMPRODUCT(($H$15:$H$21=$H202)*(AA$15:AA$21)))))),(((SUMPRODUCT(($H$72:$H$95=$D202)*($G$72:$G$95=$C202)*(AA$72:AA$95)))-(SUMIFS(AA$99:AA$426,$C$99:$C$426,$C202,$D$99:$D$426,$D202,$E$99:$E$426,5)))*SUMPRODUCT(($H$9:$H$12=$E202)*(AA$9:AA$12)))*SUMPRODUCT(($H$24:$H$30=$H202)*(AA$24:AA$30))),VLOOKUP($E202&amp;$H202,$H$33:AA$67,AA$70,0)/SUM(AA$33:AA$60,IF(DAY(EOMONTH($G202,0))&lt;29,0,VLOOKUP(5&amp;TEXT(DATE(YEAR($G202),MONTH($G202),29),"ddd"),$H$33:AA$67,AA$70,0)),IF(DAY(EOMONTH($G202,0))&lt;30,0,VLOOKUP(5&amp;TEXT(DATE(YEAR($G202),MONTH($G202),30),"ddd"),$H$33:AA$67,AA$70,0)),IF(DAY(EOMONTH($G202,0))&lt;31,0,VLOOKUP(5&amp;TEXT(DATE(YEAR($G202),MONTH($G202),31),"ddd"),$H$33:AA$67,AA$70,0)))*SUMPRODUCT(($H$72:$H$95=$D202)*($G$72:$G$95=$C202)*(AA$72:AA$95))),"")</f>
        <v/>
      </c>
      <c r="AB202" s="139" t="str">
        <f>IFERROR(IF($I$69="DOW",IF($E202=5,(((SUMPRODUCT(($H$72:$H$95=$D202)*($G$72:$G$95=$C202)*(AB$72:AB$95))*(SUMPRODUCT(($H$15:$H$21=$H202)*(AB$15:AB$21)))))),(((SUMPRODUCT(($H$72:$H$95=$D202)*($G$72:$G$95=$C202)*(AB$72:AB$95)))-(SUMIFS(AB$99:AB$426,$C$99:$C$426,$C202,$D$99:$D$426,$D202,$E$99:$E$426,5)))*SUMPRODUCT(($H$9:$H$12=$E202)*(AB$9:AB$12)))*SUMPRODUCT(($H$24:$H$30=$H202)*(AB$24:AB$30))),VLOOKUP($E202&amp;$H202,$H$33:AB$67,AB$70,0)/SUM(AB$33:AB$60,IF(DAY(EOMONTH($G202,0))&lt;29,0,VLOOKUP(5&amp;TEXT(DATE(YEAR($G202),MONTH($G202),29),"ddd"),$H$33:AB$67,AB$70,0)),IF(DAY(EOMONTH($G202,0))&lt;30,0,VLOOKUP(5&amp;TEXT(DATE(YEAR($G202),MONTH($G202),30),"ddd"),$H$33:AB$67,AB$70,0)),IF(DAY(EOMONTH($G202,0))&lt;31,0,VLOOKUP(5&amp;TEXT(DATE(YEAR($G202),MONTH($G202),31),"ddd"),$H$33:AB$67,AB$70,0)))*SUMPRODUCT(($H$72:$H$95=$D202)*($G$72:$G$95=$C202)*(AB$72:AB$95))),"")</f>
        <v/>
      </c>
      <c r="AC202" s="236"/>
      <c r="AE202" s="205"/>
      <c r="AF202" s="139"/>
      <c r="AG202" s="139"/>
      <c r="AH202" s="139"/>
      <c r="AI202" s="139"/>
      <c r="AJ202" s="139"/>
      <c r="AK202" s="139"/>
      <c r="AL202" s="139"/>
      <c r="AM202" s="139"/>
      <c r="AN202" s="139"/>
      <c r="AO202" s="139"/>
      <c r="AP202" s="139"/>
      <c r="AQ202" s="139"/>
      <c r="AR202" s="139"/>
      <c r="AS202" s="139"/>
      <c r="AT202" s="139"/>
      <c r="AU202" s="139"/>
      <c r="AV202" s="139"/>
      <c r="AW202" s="139"/>
      <c r="AX202" s="139"/>
      <c r="AY202" s="236"/>
      <c r="BA202" s="209">
        <f t="shared" si="154"/>
        <v>258.40843628893293</v>
      </c>
      <c r="BB202" s="180">
        <f t="shared" si="155"/>
        <v>268.98965688245494</v>
      </c>
      <c r="BC202" s="180">
        <f t="shared" si="156"/>
        <v>97.979544965267152</v>
      </c>
      <c r="BD202" s="180">
        <f t="shared" si="157"/>
        <v>24.317762836185953</v>
      </c>
      <c r="BE202" s="180">
        <f t="shared" si="158"/>
        <v>0</v>
      </c>
      <c r="BF202" s="180">
        <f t="shared" si="159"/>
        <v>0</v>
      </c>
      <c r="BG202" s="180">
        <f t="shared" si="160"/>
        <v>0</v>
      </c>
      <c r="BH202" s="180">
        <f t="shared" si="161"/>
        <v>3230.2756442613399</v>
      </c>
      <c r="BI202" s="180">
        <f t="shared" si="116"/>
        <v>2819.6362333166667</v>
      </c>
      <c r="BJ202" s="180">
        <f t="shared" si="117"/>
        <v>0</v>
      </c>
      <c r="BK202" s="180">
        <f t="shared" si="118"/>
        <v>86.220588276380525</v>
      </c>
      <c r="BL202" s="180">
        <f t="shared" si="119"/>
        <v>0</v>
      </c>
      <c r="BM202" s="180">
        <f t="shared" si="120"/>
        <v>21.771696178136221</v>
      </c>
      <c r="BN202" s="180">
        <f t="shared" si="121"/>
        <v>90.488044193619459</v>
      </c>
      <c r="BO202" s="180">
        <f t="shared" si="122"/>
        <v>626.81520552254585</v>
      </c>
      <c r="BP202" s="180">
        <f t="shared" si="123"/>
        <v>141.48389583727501</v>
      </c>
      <c r="BQ202" s="180">
        <f t="shared" si="124"/>
        <v>0</v>
      </c>
      <c r="BR202" s="180">
        <f t="shared" si="125"/>
        <v>0</v>
      </c>
      <c r="BS202" s="180">
        <f t="shared" si="126"/>
        <v>0</v>
      </c>
      <c r="BT202" s="180">
        <f t="shared" si="127"/>
        <v>0</v>
      </c>
      <c r="BV202" s="214">
        <f t="shared" si="150"/>
        <v>42747</v>
      </c>
      <c r="BW202" s="175" t="str">
        <f t="shared" si="151"/>
        <v>Jan</v>
      </c>
      <c r="BX202" s="175">
        <f t="shared" si="152"/>
        <v>2017</v>
      </c>
      <c r="BY202" s="176">
        <f t="shared" si="162"/>
        <v>258.40843628893293</v>
      </c>
      <c r="BZ202" s="176">
        <f t="shared" si="163"/>
        <v>268.98965688245494</v>
      </c>
      <c r="CA202" s="176">
        <f t="shared" si="164"/>
        <v>97.979544965267152</v>
      </c>
      <c r="CB202" s="176">
        <f t="shared" si="165"/>
        <v>24.317762836185949</v>
      </c>
      <c r="CC202" s="176">
        <f t="shared" si="166"/>
        <v>0</v>
      </c>
      <c r="CD202" s="176">
        <f t="shared" si="167"/>
        <v>0</v>
      </c>
      <c r="CE202" s="176">
        <f t="shared" si="168"/>
        <v>0</v>
      </c>
      <c r="CF202" s="176">
        <f t="shared" si="169"/>
        <v>3230.2756442613404</v>
      </c>
      <c r="CG202" s="176">
        <f t="shared" si="170"/>
        <v>2819.6362333166653</v>
      </c>
      <c r="CH202" s="176">
        <f t="shared" si="171"/>
        <v>0</v>
      </c>
      <c r="CI202" s="176">
        <f t="shared" si="172"/>
        <v>86.220588276380525</v>
      </c>
      <c r="CJ202" s="176">
        <f t="shared" si="173"/>
        <v>0</v>
      </c>
      <c r="CK202" s="176">
        <f t="shared" si="174"/>
        <v>21.771696178136228</v>
      </c>
      <c r="CL202" s="176">
        <f t="shared" si="175"/>
        <v>90.488044193619473</v>
      </c>
      <c r="CM202" s="176">
        <f t="shared" si="176"/>
        <v>626.81520552254597</v>
      </c>
      <c r="CN202" s="176">
        <f t="shared" si="177"/>
        <v>141.48389583727499</v>
      </c>
      <c r="CO202" s="176">
        <f t="shared" si="178"/>
        <v>0</v>
      </c>
      <c r="CP202" s="176">
        <f t="shared" si="179"/>
        <v>0</v>
      </c>
      <c r="CQ202" s="176">
        <f t="shared" si="180"/>
        <v>0</v>
      </c>
      <c r="CR202" s="215">
        <f t="shared" si="181"/>
        <v>0</v>
      </c>
    </row>
    <row r="203" spans="2:96" outlineLevel="1" x14ac:dyDescent="0.25">
      <c r="B203" s="197">
        <f t="shared" si="148"/>
        <v>42748</v>
      </c>
      <c r="C203" s="108">
        <f t="shared" si="104"/>
        <v>2017</v>
      </c>
      <c r="D203" s="109" t="str">
        <f t="shared" si="105"/>
        <v>Jan</v>
      </c>
      <c r="E203" s="109">
        <f t="shared" si="106"/>
        <v>2</v>
      </c>
      <c r="F203" s="109">
        <f t="shared" si="149"/>
        <v>2</v>
      </c>
      <c r="G203" s="110">
        <f t="shared" si="153"/>
        <v>42748</v>
      </c>
      <c r="H203" s="109" t="str">
        <f t="shared" si="107"/>
        <v>Fri</v>
      </c>
      <c r="I203" s="139">
        <f>IFERROR(IF($I$69="DOW",IF($E203=5,(((SUMPRODUCT(($H$72:$H$95=$D203)*($G$72:$G$95=$C203)*(I$72:I$95))*(SUMPRODUCT(($H$15:$H$21=$H203)*(I$15:I$21)))))),(((SUMPRODUCT(($H$72:$H$95=$D203)*($G$72:$G$95=$C203)*(I$72:I$95)))-(SUMIFS(I$99:I$426,$C$99:$C$426,$C203,$D$99:$D$426,$D203,$E$99:$E$426,5)))*SUMPRODUCT(($H$9:$H$12=$E203)*(I$9:I$12)))*SUMPRODUCT(($H$24:$H$30=$H203)*(I$24:I$30))),VLOOKUP($E203&amp;$H203,$H$33:I$67,I$70,0)/SUM(I$33:I$60,IF(DAY(EOMONTH($G203,0))&lt;29,0,VLOOKUP(5&amp;TEXT(DATE(YEAR($G203),MONTH($G203),29),"ddd"),$H$33:I$67,I$70,0)),IF(DAY(EOMONTH($G203,0))&lt;30,0,VLOOKUP(5&amp;TEXT(DATE(YEAR($G203),MONTH($G203),30),"ddd"),$H$33:I$67,I$70,0)),IF(DAY(EOMONTH($G203,0))&lt;31,0,VLOOKUP(5&amp;TEXT(DATE(YEAR($G203),MONTH($G203),31),"ddd"),$H$33:I$67,I$70,0)))*SUMPRODUCT(($H$72:$H$95=$D203)*($G$72:$G$95=$C203)*(I$72:I$95))),"")</f>
        <v>212.63450732823199</v>
      </c>
      <c r="J203" s="139">
        <f>IFERROR(IF($I$69="DOW",IF($E203=5,(((SUMPRODUCT(($H$72:$H$95=$D203)*($G$72:$G$95=$C203)*(J$72:J$95))*(SUMPRODUCT(($H$15:$H$21=$H203)*(J$15:J$21)))))),(((SUMPRODUCT(($H$72:$H$95=$D203)*($G$72:$G$95=$C203)*(J$72:J$95)))-(SUMIFS(J$99:J$426,$C$99:$C$426,$C203,$D$99:$D$426,$D203,$E$99:$E$426,5)))*SUMPRODUCT(($H$9:$H$12=$E203)*(J$9:J$12)))*SUMPRODUCT(($H$24:$H$30=$H203)*(J$24:J$30))),VLOOKUP($E203&amp;$H203,$H$33:J$67,J$70,0)/SUM(J$33:J$60,IF(DAY(EOMONTH($G203,0))&lt;29,0,VLOOKUP(5&amp;TEXT(DATE(YEAR($G203),MONTH($G203),29),"ddd"),$H$33:J$67,J$70,0)),IF(DAY(EOMONTH($G203,0))&lt;30,0,VLOOKUP(5&amp;TEXT(DATE(YEAR($G203),MONTH($G203),30),"ddd"),$H$33:J$67,J$70,0)),IF(DAY(EOMONTH($G203,0))&lt;31,0,VLOOKUP(5&amp;TEXT(DATE(YEAR($G203),MONTH($G203),31),"ddd"),$H$33:J$67,J$70,0)))*SUMPRODUCT(($H$72:$H$95=$D203)*($G$72:$G$95=$C203)*(J$72:J$95))),"")</f>
        <v>259.65302401324516</v>
      </c>
      <c r="K203" s="139">
        <f>IFERROR(IF($I$69="DOW",IF($E203=5,(((SUMPRODUCT(($H$72:$H$95=$D203)*($G$72:$G$95=$C203)*(K$72:K$95))*(SUMPRODUCT(($H$15:$H$21=$H203)*(K$15:K$21)))))),(((SUMPRODUCT(($H$72:$H$95=$D203)*($G$72:$G$95=$C203)*(K$72:K$95)))-(SUMIFS(K$99:K$426,$C$99:$C$426,$C203,$D$99:$D$426,$D203,$E$99:$E$426,5)))*SUMPRODUCT(($H$9:$H$12=$E203)*(K$9:K$12)))*SUMPRODUCT(($H$24:$H$30=$H203)*(K$24:K$30))),VLOOKUP($E203&amp;$H203,$H$33:K$67,K$70,0)/SUM(K$33:K$60,IF(DAY(EOMONTH($G203,0))&lt;29,0,VLOOKUP(5&amp;TEXT(DATE(YEAR($G203),MONTH($G203),29),"ddd"),$H$33:K$67,K$70,0)),IF(DAY(EOMONTH($G203,0))&lt;30,0,VLOOKUP(5&amp;TEXT(DATE(YEAR($G203),MONTH($G203),30),"ddd"),$H$33:K$67,K$70,0)),IF(DAY(EOMONTH($G203,0))&lt;31,0,VLOOKUP(5&amp;TEXT(DATE(YEAR($G203),MONTH($G203),31),"ddd"),$H$33:K$67,K$70,0)))*SUMPRODUCT(($H$72:$H$95=$D203)*($G$72:$G$95=$C203)*(K$72:K$95))),"")</f>
        <v>108.63403180817885</v>
      </c>
      <c r="L203" s="139">
        <f>IFERROR(IF($I$69="DOW",IF($E203=5,(((SUMPRODUCT(($H$72:$H$95=$D203)*($G$72:$G$95=$C203)*(L$72:L$95))*(SUMPRODUCT(($H$15:$H$21=$H203)*(L$15:L$21)))))),(((SUMPRODUCT(($H$72:$H$95=$D203)*($G$72:$G$95=$C203)*(L$72:L$95)))-(SUMIFS(L$99:L$426,$C$99:$C$426,$C203,$D$99:$D$426,$D203,$E$99:$E$426,5)))*SUMPRODUCT(($H$9:$H$12=$E203)*(L$9:L$12)))*SUMPRODUCT(($H$24:$H$30=$H203)*(L$24:L$30))),VLOOKUP($E203&amp;$H203,$H$33:L$67,L$70,0)/SUM(L$33:L$60,IF(DAY(EOMONTH($G203,0))&lt;29,0,VLOOKUP(5&amp;TEXT(DATE(YEAR($G203),MONTH($G203),29),"ddd"),$H$33:L$67,L$70,0)),IF(DAY(EOMONTH($G203,0))&lt;30,0,VLOOKUP(5&amp;TEXT(DATE(YEAR($G203),MONTH($G203),30),"ddd"),$H$33:L$67,L$70,0)),IF(DAY(EOMONTH($G203,0))&lt;31,0,VLOOKUP(5&amp;TEXT(DATE(YEAR($G203),MONTH($G203),31),"ddd"),$H$33:L$67,L$70,0)))*SUMPRODUCT(($H$72:$H$95=$D203)*($G$72:$G$95=$C203)*(L$72:L$95))),"")</f>
        <v>23.813920190299399</v>
      </c>
      <c r="M203" s="139">
        <f>IFERROR(IF($I$69="DOW",IF($E203=5,(((SUMPRODUCT(($H$72:$H$95=$D203)*($G$72:$G$95=$C203)*(M$72:M$95))*(SUMPRODUCT(($H$15:$H$21=$H203)*(M$15:M$21)))))),(((SUMPRODUCT(($H$72:$H$95=$D203)*($G$72:$G$95=$C203)*(M$72:M$95)))-(SUMIFS(M$99:M$426,$C$99:$C$426,$C203,$D$99:$D$426,$D203,$E$99:$E$426,5)))*SUMPRODUCT(($H$9:$H$12=$E203)*(M$9:M$12)))*SUMPRODUCT(($H$24:$H$30=$H203)*(M$24:M$30))),VLOOKUP($E203&amp;$H203,$H$33:M$67,M$70,0)/SUM(M$33:M$60,IF(DAY(EOMONTH($G203,0))&lt;29,0,VLOOKUP(5&amp;TEXT(DATE(YEAR($G203),MONTH($G203),29),"ddd"),$H$33:M$67,M$70,0)),IF(DAY(EOMONTH($G203,0))&lt;30,0,VLOOKUP(5&amp;TEXT(DATE(YEAR($G203),MONTH($G203),30),"ddd"),$H$33:M$67,M$70,0)),IF(DAY(EOMONTH($G203,0))&lt;31,0,VLOOKUP(5&amp;TEXT(DATE(YEAR($G203),MONTH($G203),31),"ddd"),$H$33:M$67,M$70,0)))*SUMPRODUCT(($H$72:$H$95=$D203)*($G$72:$G$95=$C203)*(M$72:M$95))),"")</f>
        <v>0</v>
      </c>
      <c r="N203" s="139">
        <f>IFERROR(IF($I$69="DOW",IF($E203=5,(((SUMPRODUCT(($H$72:$H$95=$D203)*($G$72:$G$95=$C203)*(N$72:N$95))*(SUMPRODUCT(($H$15:$H$21=$H203)*(N$15:N$21)))))),(((SUMPRODUCT(($H$72:$H$95=$D203)*($G$72:$G$95=$C203)*(N$72:N$95)))-(SUMIFS(N$99:N$426,$C$99:$C$426,$C203,$D$99:$D$426,$D203,$E$99:$E$426,5)))*SUMPRODUCT(($H$9:$H$12=$E203)*(N$9:N$12)))*SUMPRODUCT(($H$24:$H$30=$H203)*(N$24:N$30))),VLOOKUP($E203&amp;$H203,$H$33:N$67,N$70,0)/SUM(N$33:N$60,IF(DAY(EOMONTH($G203,0))&lt;29,0,VLOOKUP(5&amp;TEXT(DATE(YEAR($G203),MONTH($G203),29),"ddd"),$H$33:N$67,N$70,0)),IF(DAY(EOMONTH($G203,0))&lt;30,0,VLOOKUP(5&amp;TEXT(DATE(YEAR($G203),MONTH($G203),30),"ddd"),$H$33:N$67,N$70,0)),IF(DAY(EOMONTH($G203,0))&lt;31,0,VLOOKUP(5&amp;TEXT(DATE(YEAR($G203),MONTH($G203),31),"ddd"),$H$33:N$67,N$70,0)))*SUMPRODUCT(($H$72:$H$95=$D203)*($G$72:$G$95=$C203)*(N$72:N$95))),"")</f>
        <v>0</v>
      </c>
      <c r="O203" s="139">
        <f>IFERROR(IF($I$69="DOW",IF($E203=5,(((SUMPRODUCT(($H$72:$H$95=$D203)*($G$72:$G$95=$C203)*(O$72:O$95))*(SUMPRODUCT(($H$15:$H$21=$H203)*(O$15:O$21)))))),(((SUMPRODUCT(($H$72:$H$95=$D203)*($G$72:$G$95=$C203)*(O$72:O$95)))-(SUMIFS(O$99:O$426,$C$99:$C$426,$C203,$D$99:$D$426,$D203,$E$99:$E$426,5)))*SUMPRODUCT(($H$9:$H$12=$E203)*(O$9:O$12)))*SUMPRODUCT(($H$24:$H$30=$H203)*(O$24:O$30))),VLOOKUP($E203&amp;$H203,$H$33:O$67,O$70,0)/SUM(O$33:O$60,IF(DAY(EOMONTH($G203,0))&lt;29,0,VLOOKUP(5&amp;TEXT(DATE(YEAR($G203),MONTH($G203),29),"ddd"),$H$33:O$67,O$70,0)),IF(DAY(EOMONTH($G203,0))&lt;30,0,VLOOKUP(5&amp;TEXT(DATE(YEAR($G203),MONTH($G203),30),"ddd"),$H$33:O$67,O$70,0)),IF(DAY(EOMONTH($G203,0))&lt;31,0,VLOOKUP(5&amp;TEXT(DATE(YEAR($G203),MONTH($G203),31),"ddd"),$H$33:O$67,O$70,0)))*SUMPRODUCT(($H$72:$H$95=$D203)*($G$72:$G$95=$C203)*(O$72:O$95))),"")</f>
        <v>0</v>
      </c>
      <c r="P203" s="139">
        <f>IFERROR(IF($I$69="DOW",IF($E203=5,(((SUMPRODUCT(($H$72:$H$95=$D203)*($G$72:$G$95=$C203)*(P$72:P$95))*(SUMPRODUCT(($H$15:$H$21=$H203)*(P$15:P$21)))))),(((SUMPRODUCT(($H$72:$H$95=$D203)*($G$72:$G$95=$C203)*(P$72:P$95)))-(SUMIFS(P$99:P$426,$C$99:$C$426,$C203,$D$99:$D$426,$D203,$E$99:$E$426,5)))*SUMPRODUCT(($H$9:$H$12=$E203)*(P$9:P$12)))*SUMPRODUCT(($H$24:$H$30=$H203)*(P$24:P$30))),VLOOKUP($E203&amp;$H203,$H$33:P$67,P$70,0)/SUM(P$33:P$60,IF(DAY(EOMONTH($G203,0))&lt;29,0,VLOOKUP(5&amp;TEXT(DATE(YEAR($G203),MONTH($G203),29),"ddd"),$H$33:P$67,P$70,0)),IF(DAY(EOMONTH($G203,0))&lt;30,0,VLOOKUP(5&amp;TEXT(DATE(YEAR($G203),MONTH($G203),30),"ddd"),$H$33:P$67,P$70,0)),IF(DAY(EOMONTH($G203,0))&lt;31,0,VLOOKUP(5&amp;TEXT(DATE(YEAR($G203),MONTH($G203),31),"ddd"),$H$33:P$67,P$70,0)))*SUMPRODUCT(($H$72:$H$95=$D203)*($G$72:$G$95=$C203)*(P$72:P$95))),"")</f>
        <v>3121.8408352184315</v>
      </c>
      <c r="Q203" s="139">
        <f>IFERROR(IF($I$69="DOW",IF($E203=5,(((SUMPRODUCT(($H$72:$H$95=$D203)*($G$72:$G$95=$C203)*(Q$72:Q$95))*(SUMPRODUCT(($H$15:$H$21=$H203)*(Q$15:Q$21)))))),(((SUMPRODUCT(($H$72:$H$95=$D203)*($G$72:$G$95=$C203)*(Q$72:Q$95)))-(SUMIFS(Q$99:Q$426,$C$99:$C$426,$C203,$D$99:$D$426,$D203,$E$99:$E$426,5)))*SUMPRODUCT(($H$9:$H$12=$E203)*(Q$9:Q$12)))*SUMPRODUCT(($H$24:$H$30=$H203)*(Q$24:Q$30))),VLOOKUP($E203&amp;$H203,$H$33:Q$67,Q$70,0)/SUM(Q$33:Q$60,IF(DAY(EOMONTH($G203,0))&lt;29,0,VLOOKUP(5&amp;TEXT(DATE(YEAR($G203),MONTH($G203),29),"ddd"),$H$33:Q$67,Q$70,0)),IF(DAY(EOMONTH($G203,0))&lt;30,0,VLOOKUP(5&amp;TEXT(DATE(YEAR($G203),MONTH($G203),30),"ddd"),$H$33:Q$67,Q$70,0)),IF(DAY(EOMONTH($G203,0))&lt;31,0,VLOOKUP(5&amp;TEXT(DATE(YEAR($G203),MONTH($G203),31),"ddd"),$H$33:Q$67,Q$70,0)))*SUMPRODUCT(($H$72:$H$95=$D203)*($G$72:$G$95=$C203)*(Q$72:Q$95))),"")</f>
        <v>2601.4313360917085</v>
      </c>
      <c r="R203" s="139">
        <f>IFERROR(IF($I$69="DOW",IF($E203=5,(((SUMPRODUCT(($H$72:$H$95=$D203)*($G$72:$G$95=$C203)*(R$72:R$95))*(SUMPRODUCT(($H$15:$H$21=$H203)*(R$15:R$21)))))),(((SUMPRODUCT(($H$72:$H$95=$D203)*($G$72:$G$95=$C203)*(R$72:R$95)))-(SUMIFS(R$99:R$426,$C$99:$C$426,$C203,$D$99:$D$426,$D203,$E$99:$E$426,5)))*SUMPRODUCT(($H$9:$H$12=$E203)*(R$9:R$12)))*SUMPRODUCT(($H$24:$H$30=$H203)*(R$24:R$30))),VLOOKUP($E203&amp;$H203,$H$33:R$67,R$70,0)/SUM(R$33:R$60,IF(DAY(EOMONTH($G203,0))&lt;29,0,VLOOKUP(5&amp;TEXT(DATE(YEAR($G203),MONTH($G203),29),"ddd"),$H$33:R$67,R$70,0)),IF(DAY(EOMONTH($G203,0))&lt;30,0,VLOOKUP(5&amp;TEXT(DATE(YEAR($G203),MONTH($G203),30),"ddd"),$H$33:R$67,R$70,0)),IF(DAY(EOMONTH($G203,0))&lt;31,0,VLOOKUP(5&amp;TEXT(DATE(YEAR($G203),MONTH($G203),31),"ddd"),$H$33:R$67,R$70,0)))*SUMPRODUCT(($H$72:$H$95=$D203)*($G$72:$G$95=$C203)*(R$72:R$95))),"")</f>
        <v>0</v>
      </c>
      <c r="S203" s="139">
        <f>IFERROR(IF($I$69="DOW",IF($E203=5,(((SUMPRODUCT(($H$72:$H$95=$D203)*($G$72:$G$95=$C203)*(S$72:S$95))*(SUMPRODUCT(($H$15:$H$21=$H203)*(S$15:S$21)))))),(((SUMPRODUCT(($H$72:$H$95=$D203)*($G$72:$G$95=$C203)*(S$72:S$95)))-(SUMIFS(S$99:S$426,$C$99:$C$426,$C203,$D$99:$D$426,$D203,$E$99:$E$426,5)))*SUMPRODUCT(($H$9:$H$12=$E203)*(S$9:S$12)))*SUMPRODUCT(($H$24:$H$30=$H203)*(S$24:S$30))),VLOOKUP($E203&amp;$H203,$H$33:S$67,S$70,0)/SUM(S$33:S$60,IF(DAY(EOMONTH($G203,0))&lt;29,0,VLOOKUP(5&amp;TEXT(DATE(YEAR($G203),MONTH($G203),29),"ddd"),$H$33:S$67,S$70,0)),IF(DAY(EOMONTH($G203,0))&lt;30,0,VLOOKUP(5&amp;TEXT(DATE(YEAR($G203),MONTH($G203),30),"ddd"),$H$33:S$67,S$70,0)),IF(DAY(EOMONTH($G203,0))&lt;31,0,VLOOKUP(5&amp;TEXT(DATE(YEAR($G203),MONTH($G203),31),"ddd"),$H$33:S$67,S$70,0)))*SUMPRODUCT(($H$72:$H$95=$D203)*($G$72:$G$95=$C203)*(S$72:S$95))),"")</f>
        <v>82.472153289435965</v>
      </c>
      <c r="T203" s="139">
        <f>IFERROR(IF($I$69="DOW",IF($E203=5,(((SUMPRODUCT(($H$72:$H$95=$D203)*($G$72:$G$95=$C203)*(T$72:T$95))*(SUMPRODUCT(($H$15:$H$21=$H203)*(T$15:T$21)))))),(((SUMPRODUCT(($H$72:$H$95=$D203)*($G$72:$G$95=$C203)*(T$72:T$95)))-(SUMIFS(T$99:T$426,$C$99:$C$426,$C203,$D$99:$D$426,$D203,$E$99:$E$426,5)))*SUMPRODUCT(($H$9:$H$12=$E203)*(T$9:T$12)))*SUMPRODUCT(($H$24:$H$30=$H203)*(T$24:T$30))),VLOOKUP($E203&amp;$H203,$H$33:T$67,T$70,0)/SUM(T$33:T$60,IF(DAY(EOMONTH($G203,0))&lt;29,0,VLOOKUP(5&amp;TEXT(DATE(YEAR($G203),MONTH($G203),29),"ddd"),$H$33:T$67,T$70,0)),IF(DAY(EOMONTH($G203,0))&lt;30,0,VLOOKUP(5&amp;TEXT(DATE(YEAR($G203),MONTH($G203),30),"ddd"),$H$33:T$67,T$70,0)),IF(DAY(EOMONTH($G203,0))&lt;31,0,VLOOKUP(5&amp;TEXT(DATE(YEAR($G203),MONTH($G203),31),"ddd"),$H$33:T$67,T$70,0)))*SUMPRODUCT(($H$72:$H$95=$D203)*($G$72:$G$95=$C203)*(T$72:T$95))),"")</f>
        <v>0</v>
      </c>
      <c r="U203" s="139">
        <f>IFERROR(IF($I$69="DOW",IF($E203=5,(((SUMPRODUCT(($H$72:$H$95=$D203)*($G$72:$G$95=$C203)*(U$72:U$95))*(SUMPRODUCT(($H$15:$H$21=$H203)*(U$15:U$21)))))),(((SUMPRODUCT(($H$72:$H$95=$D203)*($G$72:$G$95=$C203)*(U$72:U$95)))-(SUMIFS(U$99:U$426,$C$99:$C$426,$C203,$D$99:$D$426,$D203,$E$99:$E$426,5)))*SUMPRODUCT(($H$9:$H$12=$E203)*(U$9:U$12)))*SUMPRODUCT(($H$24:$H$30=$H203)*(U$24:U$30))),VLOOKUP($E203&amp;$H203,$H$33:U$67,U$70,0)/SUM(U$33:U$60,IF(DAY(EOMONTH($G203,0))&lt;29,0,VLOOKUP(5&amp;TEXT(DATE(YEAR($G203),MONTH($G203),29),"ddd"),$H$33:U$67,U$70,0)),IF(DAY(EOMONTH($G203,0))&lt;30,0,VLOOKUP(5&amp;TEXT(DATE(YEAR($G203),MONTH($G203),30),"ddd"),$H$33:U$67,U$70,0)),IF(DAY(EOMONTH($G203,0))&lt;31,0,VLOOKUP(5&amp;TEXT(DATE(YEAR($G203),MONTH($G203),31),"ddd"),$H$33:U$67,U$70,0)))*SUMPRODUCT(($H$72:$H$95=$D203)*($G$72:$G$95=$C203)*(U$72:U$95))),"")</f>
        <v>19.962583983780267</v>
      </c>
      <c r="V203" s="139">
        <f>IFERROR(IF($I$69="DOW",IF($E203=5,(((SUMPRODUCT(($H$72:$H$95=$D203)*($G$72:$G$95=$C203)*(V$72:V$95))*(SUMPRODUCT(($H$15:$H$21=$H203)*(V$15:V$21)))))),(((SUMPRODUCT(($H$72:$H$95=$D203)*($G$72:$G$95=$C203)*(V$72:V$95)))-(SUMIFS(V$99:V$426,$C$99:$C$426,$C203,$D$99:$D$426,$D203,$E$99:$E$426,5)))*SUMPRODUCT(($H$9:$H$12=$E203)*(V$9:V$12)))*SUMPRODUCT(($H$24:$H$30=$H203)*(V$24:V$30))),VLOOKUP($E203&amp;$H203,$H$33:V$67,V$70,0)/SUM(V$33:V$60,IF(DAY(EOMONTH($G203,0))&lt;29,0,VLOOKUP(5&amp;TEXT(DATE(YEAR($G203),MONTH($G203),29),"ddd"),$H$33:V$67,V$70,0)),IF(DAY(EOMONTH($G203,0))&lt;30,0,VLOOKUP(5&amp;TEXT(DATE(YEAR($G203),MONTH($G203),30),"ddd"),$H$33:V$67,V$70,0)),IF(DAY(EOMONTH($G203,0))&lt;31,0,VLOOKUP(5&amp;TEXT(DATE(YEAR($G203),MONTH($G203),31),"ddd"),$H$33:V$67,V$70,0)))*SUMPRODUCT(($H$72:$H$95=$D203)*($G$72:$G$95=$C203)*(V$72:V$95))),"")</f>
        <v>72.412213111992273</v>
      </c>
      <c r="W203" s="139">
        <f>IFERROR(IF($I$69="DOW",IF($E203=5,(((SUMPRODUCT(($H$72:$H$95=$D203)*($G$72:$G$95=$C203)*(W$72:W$95))*(SUMPRODUCT(($H$15:$H$21=$H203)*(W$15:W$21)))))),(((SUMPRODUCT(($H$72:$H$95=$D203)*($G$72:$G$95=$C203)*(W$72:W$95)))-(SUMIFS(W$99:W$426,$C$99:$C$426,$C203,$D$99:$D$426,$D203,$E$99:$E$426,5)))*SUMPRODUCT(($H$9:$H$12=$E203)*(W$9:W$12)))*SUMPRODUCT(($H$24:$H$30=$H203)*(W$24:W$30))),VLOOKUP($E203&amp;$H203,$H$33:W$67,W$70,0)/SUM(W$33:W$60,IF(DAY(EOMONTH($G203,0))&lt;29,0,VLOOKUP(5&amp;TEXT(DATE(YEAR($G203),MONTH($G203),29),"ddd"),$H$33:W$67,W$70,0)),IF(DAY(EOMONTH($G203,0))&lt;30,0,VLOOKUP(5&amp;TEXT(DATE(YEAR($G203),MONTH($G203),30),"ddd"),$H$33:W$67,W$70,0)),IF(DAY(EOMONTH($G203,0))&lt;31,0,VLOOKUP(5&amp;TEXT(DATE(YEAR($G203),MONTH($G203),31),"ddd"),$H$33:W$67,W$70,0)))*SUMPRODUCT(($H$72:$H$95=$D203)*($G$72:$G$95=$C203)*(W$72:W$95))),"")</f>
        <v>507.90812135031189</v>
      </c>
      <c r="X203" s="139">
        <f>IFERROR(IF($I$69="DOW",IF($E203=5,(((SUMPRODUCT(($H$72:$H$95=$D203)*($G$72:$G$95=$C203)*(X$72:X$95))*(SUMPRODUCT(($H$15:$H$21=$H203)*(X$15:X$21)))))),(((SUMPRODUCT(($H$72:$H$95=$D203)*($G$72:$G$95=$C203)*(X$72:X$95)))-(SUMIFS(X$99:X$426,$C$99:$C$426,$C203,$D$99:$D$426,$D203,$E$99:$E$426,5)))*SUMPRODUCT(($H$9:$H$12=$E203)*(X$9:X$12)))*SUMPRODUCT(($H$24:$H$30=$H203)*(X$24:X$30))),VLOOKUP($E203&amp;$H203,$H$33:X$67,X$70,0)/SUM(X$33:X$60,IF(DAY(EOMONTH($G203,0))&lt;29,0,VLOOKUP(5&amp;TEXT(DATE(YEAR($G203),MONTH($G203),29),"ddd"),$H$33:X$67,X$70,0)),IF(DAY(EOMONTH($G203,0))&lt;30,0,VLOOKUP(5&amp;TEXT(DATE(YEAR($G203),MONTH($G203),30),"ddd"),$H$33:X$67,X$70,0)),IF(DAY(EOMONTH($G203,0))&lt;31,0,VLOOKUP(5&amp;TEXT(DATE(YEAR($G203),MONTH($G203),31),"ddd"),$H$33:X$67,X$70,0)))*SUMPRODUCT(($H$72:$H$95=$D203)*($G$72:$G$95=$C203)*(X$72:X$95))),"")</f>
        <v>135.20587872580685</v>
      </c>
      <c r="Y203" s="139" t="str">
        <f>IFERROR(IF($I$69="DOW",IF($E203=5,(((SUMPRODUCT(($H$72:$H$95=$D203)*($G$72:$G$95=$C203)*(Y$72:Y$95))*(SUMPRODUCT(($H$15:$H$21=$H203)*(Y$15:Y$21)))))),(((SUMPRODUCT(($H$72:$H$95=$D203)*($G$72:$G$95=$C203)*(Y$72:Y$95)))-(SUMIFS(Y$99:Y$426,$C$99:$C$426,$C203,$D$99:$D$426,$D203,$E$99:$E$426,5)))*SUMPRODUCT(($H$9:$H$12=$E203)*(Y$9:Y$12)))*SUMPRODUCT(($H$24:$H$30=$H203)*(Y$24:Y$30))),VLOOKUP($E203&amp;$H203,$H$33:Y$67,Y$70,0)/SUM(Y$33:Y$60,IF(DAY(EOMONTH($G203,0))&lt;29,0,VLOOKUP(5&amp;TEXT(DATE(YEAR($G203),MONTH($G203),29),"ddd"),$H$33:Y$67,Y$70,0)),IF(DAY(EOMONTH($G203,0))&lt;30,0,VLOOKUP(5&amp;TEXT(DATE(YEAR($G203),MONTH($G203),30),"ddd"),$H$33:Y$67,Y$70,0)),IF(DAY(EOMONTH($G203,0))&lt;31,0,VLOOKUP(5&amp;TEXT(DATE(YEAR($G203),MONTH($G203),31),"ddd"),$H$33:Y$67,Y$70,0)))*SUMPRODUCT(($H$72:$H$95=$D203)*($G$72:$G$95=$C203)*(Y$72:Y$95))),"")</f>
        <v/>
      </c>
      <c r="Z203" s="139" t="str">
        <f>IFERROR(IF($I$69="DOW",IF($E203=5,(((SUMPRODUCT(($H$72:$H$95=$D203)*($G$72:$G$95=$C203)*(Z$72:Z$95))*(SUMPRODUCT(($H$15:$H$21=$H203)*(Z$15:Z$21)))))),(((SUMPRODUCT(($H$72:$H$95=$D203)*($G$72:$G$95=$C203)*(Z$72:Z$95)))-(SUMIFS(Z$99:Z$426,$C$99:$C$426,$C203,$D$99:$D$426,$D203,$E$99:$E$426,5)))*SUMPRODUCT(($H$9:$H$12=$E203)*(Z$9:Z$12)))*SUMPRODUCT(($H$24:$H$30=$H203)*(Z$24:Z$30))),VLOOKUP($E203&amp;$H203,$H$33:Z$67,Z$70,0)/SUM(Z$33:Z$60,IF(DAY(EOMONTH($G203,0))&lt;29,0,VLOOKUP(5&amp;TEXT(DATE(YEAR($G203),MONTH($G203),29),"ddd"),$H$33:Z$67,Z$70,0)),IF(DAY(EOMONTH($G203,0))&lt;30,0,VLOOKUP(5&amp;TEXT(DATE(YEAR($G203),MONTH($G203),30),"ddd"),$H$33:Z$67,Z$70,0)),IF(DAY(EOMONTH($G203,0))&lt;31,0,VLOOKUP(5&amp;TEXT(DATE(YEAR($G203),MONTH($G203),31),"ddd"),$H$33:Z$67,Z$70,0)))*SUMPRODUCT(($H$72:$H$95=$D203)*($G$72:$G$95=$C203)*(Z$72:Z$95))),"")</f>
        <v/>
      </c>
      <c r="AA203" s="139" t="str">
        <f>IFERROR(IF($I$69="DOW",IF($E203=5,(((SUMPRODUCT(($H$72:$H$95=$D203)*($G$72:$G$95=$C203)*(AA$72:AA$95))*(SUMPRODUCT(($H$15:$H$21=$H203)*(AA$15:AA$21)))))),(((SUMPRODUCT(($H$72:$H$95=$D203)*($G$72:$G$95=$C203)*(AA$72:AA$95)))-(SUMIFS(AA$99:AA$426,$C$99:$C$426,$C203,$D$99:$D$426,$D203,$E$99:$E$426,5)))*SUMPRODUCT(($H$9:$H$12=$E203)*(AA$9:AA$12)))*SUMPRODUCT(($H$24:$H$30=$H203)*(AA$24:AA$30))),VLOOKUP($E203&amp;$H203,$H$33:AA$67,AA$70,0)/SUM(AA$33:AA$60,IF(DAY(EOMONTH($G203,0))&lt;29,0,VLOOKUP(5&amp;TEXT(DATE(YEAR($G203),MONTH($G203),29),"ddd"),$H$33:AA$67,AA$70,0)),IF(DAY(EOMONTH($G203,0))&lt;30,0,VLOOKUP(5&amp;TEXT(DATE(YEAR($G203),MONTH($G203),30),"ddd"),$H$33:AA$67,AA$70,0)),IF(DAY(EOMONTH($G203,0))&lt;31,0,VLOOKUP(5&amp;TEXT(DATE(YEAR($G203),MONTH($G203),31),"ddd"),$H$33:AA$67,AA$70,0)))*SUMPRODUCT(($H$72:$H$95=$D203)*($G$72:$G$95=$C203)*(AA$72:AA$95))),"")</f>
        <v/>
      </c>
      <c r="AB203" s="139" t="str">
        <f>IFERROR(IF($I$69="DOW",IF($E203=5,(((SUMPRODUCT(($H$72:$H$95=$D203)*($G$72:$G$95=$C203)*(AB$72:AB$95))*(SUMPRODUCT(($H$15:$H$21=$H203)*(AB$15:AB$21)))))),(((SUMPRODUCT(($H$72:$H$95=$D203)*($G$72:$G$95=$C203)*(AB$72:AB$95)))-(SUMIFS(AB$99:AB$426,$C$99:$C$426,$C203,$D$99:$D$426,$D203,$E$99:$E$426,5)))*SUMPRODUCT(($H$9:$H$12=$E203)*(AB$9:AB$12)))*SUMPRODUCT(($H$24:$H$30=$H203)*(AB$24:AB$30))),VLOOKUP($E203&amp;$H203,$H$33:AB$67,AB$70,0)/SUM(AB$33:AB$60,IF(DAY(EOMONTH($G203,0))&lt;29,0,VLOOKUP(5&amp;TEXT(DATE(YEAR($G203),MONTH($G203),29),"ddd"),$H$33:AB$67,AB$70,0)),IF(DAY(EOMONTH($G203,0))&lt;30,0,VLOOKUP(5&amp;TEXT(DATE(YEAR($G203),MONTH($G203),30),"ddd"),$H$33:AB$67,AB$70,0)),IF(DAY(EOMONTH($G203,0))&lt;31,0,VLOOKUP(5&amp;TEXT(DATE(YEAR($G203),MONTH($G203),31),"ddd"),$H$33:AB$67,AB$70,0)))*SUMPRODUCT(($H$72:$H$95=$D203)*($G$72:$G$95=$C203)*(AB$72:AB$95))),"")</f>
        <v/>
      </c>
      <c r="AC203" s="236"/>
      <c r="AE203" s="205"/>
      <c r="AF203" s="139"/>
      <c r="AG203" s="139"/>
      <c r="AH203" s="139"/>
      <c r="AI203" s="139"/>
      <c r="AJ203" s="139"/>
      <c r="AK203" s="139"/>
      <c r="AL203" s="139"/>
      <c r="AM203" s="139"/>
      <c r="AN203" s="139"/>
      <c r="AO203" s="139"/>
      <c r="AP203" s="139"/>
      <c r="AQ203" s="139"/>
      <c r="AR203" s="139"/>
      <c r="AS203" s="139"/>
      <c r="AT203" s="139"/>
      <c r="AU203" s="139"/>
      <c r="AV203" s="139"/>
      <c r="AW203" s="139"/>
      <c r="AX203" s="139"/>
      <c r="AY203" s="236"/>
      <c r="BA203" s="209">
        <f t="shared" si="154"/>
        <v>212.63450732823199</v>
      </c>
      <c r="BB203" s="180">
        <f t="shared" si="155"/>
        <v>259.65302401324516</v>
      </c>
      <c r="BC203" s="180">
        <f t="shared" si="156"/>
        <v>108.63403180817885</v>
      </c>
      <c r="BD203" s="180">
        <f t="shared" si="157"/>
        <v>23.813920190299399</v>
      </c>
      <c r="BE203" s="180">
        <f t="shared" si="158"/>
        <v>0</v>
      </c>
      <c r="BF203" s="180">
        <f t="shared" si="159"/>
        <v>0</v>
      </c>
      <c r="BG203" s="180">
        <f t="shared" si="160"/>
        <v>0</v>
      </c>
      <c r="BH203" s="180">
        <f t="shared" si="161"/>
        <v>3121.8408352184315</v>
      </c>
      <c r="BI203" s="180">
        <f t="shared" si="116"/>
        <v>2601.4313360917085</v>
      </c>
      <c r="BJ203" s="180">
        <f t="shared" si="117"/>
        <v>0</v>
      </c>
      <c r="BK203" s="180">
        <f t="shared" si="118"/>
        <v>82.472153289435965</v>
      </c>
      <c r="BL203" s="180">
        <f t="shared" si="119"/>
        <v>0</v>
      </c>
      <c r="BM203" s="180">
        <f t="shared" si="120"/>
        <v>19.962583983780267</v>
      </c>
      <c r="BN203" s="180">
        <f t="shared" si="121"/>
        <v>72.412213111992273</v>
      </c>
      <c r="BO203" s="180">
        <f t="shared" si="122"/>
        <v>507.90812135031189</v>
      </c>
      <c r="BP203" s="180">
        <f t="shared" si="123"/>
        <v>135.20587872580685</v>
      </c>
      <c r="BQ203" s="180">
        <f t="shared" si="124"/>
        <v>0</v>
      </c>
      <c r="BR203" s="180">
        <f t="shared" si="125"/>
        <v>0</v>
      </c>
      <c r="BS203" s="180">
        <f t="shared" si="126"/>
        <v>0</v>
      </c>
      <c r="BT203" s="180">
        <f t="shared" si="127"/>
        <v>0</v>
      </c>
      <c r="BV203" s="214">
        <f t="shared" si="150"/>
        <v>42748</v>
      </c>
      <c r="BW203" s="175" t="str">
        <f t="shared" si="151"/>
        <v>Jan</v>
      </c>
      <c r="BX203" s="175">
        <f t="shared" si="152"/>
        <v>2017</v>
      </c>
      <c r="BY203" s="176">
        <f t="shared" si="162"/>
        <v>212.63450732823199</v>
      </c>
      <c r="BZ203" s="176">
        <f t="shared" si="163"/>
        <v>259.65302401324516</v>
      </c>
      <c r="CA203" s="176">
        <f t="shared" si="164"/>
        <v>108.63403180817885</v>
      </c>
      <c r="CB203" s="176">
        <f t="shared" si="165"/>
        <v>23.813920190299395</v>
      </c>
      <c r="CC203" s="176">
        <f t="shared" si="166"/>
        <v>0</v>
      </c>
      <c r="CD203" s="176">
        <f t="shared" si="167"/>
        <v>0</v>
      </c>
      <c r="CE203" s="176">
        <f t="shared" si="168"/>
        <v>0</v>
      </c>
      <c r="CF203" s="176">
        <f t="shared" si="169"/>
        <v>3121.8408352184319</v>
      </c>
      <c r="CG203" s="176">
        <f t="shared" si="170"/>
        <v>2601.4313360917076</v>
      </c>
      <c r="CH203" s="176">
        <f t="shared" si="171"/>
        <v>0</v>
      </c>
      <c r="CI203" s="176">
        <f t="shared" si="172"/>
        <v>82.472153289435965</v>
      </c>
      <c r="CJ203" s="176">
        <f t="shared" si="173"/>
        <v>0</v>
      </c>
      <c r="CK203" s="176">
        <f t="shared" si="174"/>
        <v>19.962583983780274</v>
      </c>
      <c r="CL203" s="176">
        <f t="shared" si="175"/>
        <v>72.412213111992273</v>
      </c>
      <c r="CM203" s="176">
        <f t="shared" si="176"/>
        <v>507.90812135031194</v>
      </c>
      <c r="CN203" s="176">
        <f t="shared" si="177"/>
        <v>135.20587872580683</v>
      </c>
      <c r="CO203" s="176">
        <f t="shared" si="178"/>
        <v>0</v>
      </c>
      <c r="CP203" s="176">
        <f t="shared" si="179"/>
        <v>0</v>
      </c>
      <c r="CQ203" s="176">
        <f t="shared" si="180"/>
        <v>0</v>
      </c>
      <c r="CR203" s="215">
        <f t="shared" si="181"/>
        <v>0</v>
      </c>
    </row>
    <row r="204" spans="2:96" outlineLevel="1" x14ac:dyDescent="0.25">
      <c r="B204" s="197">
        <f t="shared" si="148"/>
        <v>42749</v>
      </c>
      <c r="C204" s="108">
        <f t="shared" si="104"/>
        <v>2017</v>
      </c>
      <c r="D204" s="109" t="str">
        <f t="shared" si="105"/>
        <v>Jan</v>
      </c>
      <c r="E204" s="109">
        <f t="shared" si="106"/>
        <v>2</v>
      </c>
      <c r="F204" s="109">
        <f t="shared" si="149"/>
        <v>2</v>
      </c>
      <c r="G204" s="110">
        <f t="shared" si="153"/>
        <v>42749</v>
      </c>
      <c r="H204" s="109" t="str">
        <f t="shared" si="107"/>
        <v>Sat</v>
      </c>
      <c r="I204" s="139">
        <f>IFERROR(IF($I$69="DOW",IF($E204=5,(((SUMPRODUCT(($H$72:$H$95=$D204)*($G$72:$G$95=$C204)*(I$72:I$95))*(SUMPRODUCT(($H$15:$H$21=$H204)*(I$15:I$21)))))),(((SUMPRODUCT(($H$72:$H$95=$D204)*($G$72:$G$95=$C204)*(I$72:I$95)))-(SUMIFS(I$99:I$426,$C$99:$C$426,$C204,$D$99:$D$426,$D204,$E$99:$E$426,5)))*SUMPRODUCT(($H$9:$H$12=$E204)*(I$9:I$12)))*SUMPRODUCT(($H$24:$H$30=$H204)*(I$24:I$30))),VLOOKUP($E204&amp;$H204,$H$33:I$67,I$70,0)/SUM(I$33:I$60,IF(DAY(EOMONTH($G204,0))&lt;29,0,VLOOKUP(5&amp;TEXT(DATE(YEAR($G204),MONTH($G204),29),"ddd"),$H$33:I$67,I$70,0)),IF(DAY(EOMONTH($G204,0))&lt;30,0,VLOOKUP(5&amp;TEXT(DATE(YEAR($G204),MONTH($G204),30),"ddd"),$H$33:I$67,I$70,0)),IF(DAY(EOMONTH($G204,0))&lt;31,0,VLOOKUP(5&amp;TEXT(DATE(YEAR($G204),MONTH($G204),31),"ddd"),$H$33:I$67,I$70,0)))*SUMPRODUCT(($H$72:$H$95=$D204)*($G$72:$G$95=$C204)*(I$72:I$95))),"")</f>
        <v>188.91761200661006</v>
      </c>
      <c r="J204" s="139">
        <f>IFERROR(IF($I$69="DOW",IF($E204=5,(((SUMPRODUCT(($H$72:$H$95=$D204)*($G$72:$G$95=$C204)*(J$72:J$95))*(SUMPRODUCT(($H$15:$H$21=$H204)*(J$15:J$21)))))),(((SUMPRODUCT(($H$72:$H$95=$D204)*($G$72:$G$95=$C204)*(J$72:J$95)))-(SUMIFS(J$99:J$426,$C$99:$C$426,$C204,$D$99:$D$426,$D204,$E$99:$E$426,5)))*SUMPRODUCT(($H$9:$H$12=$E204)*(J$9:J$12)))*SUMPRODUCT(($H$24:$H$30=$H204)*(J$24:J$30))),VLOOKUP($E204&amp;$H204,$H$33:J$67,J$70,0)/SUM(J$33:J$60,IF(DAY(EOMONTH($G204,0))&lt;29,0,VLOOKUP(5&amp;TEXT(DATE(YEAR($G204),MONTH($G204),29),"ddd"),$H$33:J$67,J$70,0)),IF(DAY(EOMONTH($G204,0))&lt;30,0,VLOOKUP(5&amp;TEXT(DATE(YEAR($G204),MONTH($G204),30),"ddd"),$H$33:J$67,J$70,0)),IF(DAY(EOMONTH($G204,0))&lt;31,0,VLOOKUP(5&amp;TEXT(DATE(YEAR($G204),MONTH($G204),31),"ddd"),$H$33:J$67,J$70,0)))*SUMPRODUCT(($H$72:$H$95=$D204)*($G$72:$G$95=$C204)*(J$72:J$95))),"")</f>
        <v>219.81431020434195</v>
      </c>
      <c r="K204" s="139">
        <f>IFERROR(IF($I$69="DOW",IF($E204=5,(((SUMPRODUCT(($H$72:$H$95=$D204)*($G$72:$G$95=$C204)*(K$72:K$95))*(SUMPRODUCT(($H$15:$H$21=$H204)*(K$15:K$21)))))),(((SUMPRODUCT(($H$72:$H$95=$D204)*($G$72:$G$95=$C204)*(K$72:K$95)))-(SUMIFS(K$99:K$426,$C$99:$C$426,$C204,$D$99:$D$426,$D204,$E$99:$E$426,5)))*SUMPRODUCT(($H$9:$H$12=$E204)*(K$9:K$12)))*SUMPRODUCT(($H$24:$H$30=$H204)*(K$24:K$30))),VLOOKUP($E204&amp;$H204,$H$33:K$67,K$70,0)/SUM(K$33:K$60,IF(DAY(EOMONTH($G204,0))&lt;29,0,VLOOKUP(5&amp;TEXT(DATE(YEAR($G204),MONTH($G204),29),"ddd"),$H$33:K$67,K$70,0)),IF(DAY(EOMONTH($G204,0))&lt;30,0,VLOOKUP(5&amp;TEXT(DATE(YEAR($G204),MONTH($G204),30),"ddd"),$H$33:K$67,K$70,0)),IF(DAY(EOMONTH($G204,0))&lt;31,0,VLOOKUP(5&amp;TEXT(DATE(YEAR($G204),MONTH($G204),31),"ddd"),$H$33:K$67,K$70,0)))*SUMPRODUCT(($H$72:$H$95=$D204)*($G$72:$G$95=$C204)*(K$72:K$95))),"")</f>
        <v>123.41767107937163</v>
      </c>
      <c r="L204" s="139">
        <f>IFERROR(IF($I$69="DOW",IF($E204=5,(((SUMPRODUCT(($H$72:$H$95=$D204)*($G$72:$G$95=$C204)*(L$72:L$95))*(SUMPRODUCT(($H$15:$H$21=$H204)*(L$15:L$21)))))),(((SUMPRODUCT(($H$72:$H$95=$D204)*($G$72:$G$95=$C204)*(L$72:L$95)))-(SUMIFS(L$99:L$426,$C$99:$C$426,$C204,$D$99:$D$426,$D204,$E$99:$E$426,5)))*SUMPRODUCT(($H$9:$H$12=$E204)*(L$9:L$12)))*SUMPRODUCT(($H$24:$H$30=$H204)*(L$24:L$30))),VLOOKUP($E204&amp;$H204,$H$33:L$67,L$70,0)/SUM(L$33:L$60,IF(DAY(EOMONTH($G204,0))&lt;29,0,VLOOKUP(5&amp;TEXT(DATE(YEAR($G204),MONTH($G204),29),"ddd"),$H$33:L$67,L$70,0)),IF(DAY(EOMONTH($G204,0))&lt;30,0,VLOOKUP(5&amp;TEXT(DATE(YEAR($G204),MONTH($G204),30),"ddd"),$H$33:L$67,L$70,0)),IF(DAY(EOMONTH($G204,0))&lt;31,0,VLOOKUP(5&amp;TEXT(DATE(YEAR($G204),MONTH($G204),31),"ddd"),$H$33:L$67,L$70,0)))*SUMPRODUCT(($H$72:$H$95=$D204)*($G$72:$G$95=$C204)*(L$72:L$95))),"")</f>
        <v>22.149936579498341</v>
      </c>
      <c r="M204" s="139">
        <f>IFERROR(IF($I$69="DOW",IF($E204=5,(((SUMPRODUCT(($H$72:$H$95=$D204)*($G$72:$G$95=$C204)*(M$72:M$95))*(SUMPRODUCT(($H$15:$H$21=$H204)*(M$15:M$21)))))),(((SUMPRODUCT(($H$72:$H$95=$D204)*($G$72:$G$95=$C204)*(M$72:M$95)))-(SUMIFS(M$99:M$426,$C$99:$C$426,$C204,$D$99:$D$426,$D204,$E$99:$E$426,5)))*SUMPRODUCT(($H$9:$H$12=$E204)*(M$9:M$12)))*SUMPRODUCT(($H$24:$H$30=$H204)*(M$24:M$30))),VLOOKUP($E204&amp;$H204,$H$33:M$67,M$70,0)/SUM(M$33:M$60,IF(DAY(EOMONTH($G204,0))&lt;29,0,VLOOKUP(5&amp;TEXT(DATE(YEAR($G204),MONTH($G204),29),"ddd"),$H$33:M$67,M$70,0)),IF(DAY(EOMONTH($G204,0))&lt;30,0,VLOOKUP(5&amp;TEXT(DATE(YEAR($G204),MONTH($G204),30),"ddd"),$H$33:M$67,M$70,0)),IF(DAY(EOMONTH($G204,0))&lt;31,0,VLOOKUP(5&amp;TEXT(DATE(YEAR($G204),MONTH($G204),31),"ddd"),$H$33:M$67,M$70,0)))*SUMPRODUCT(($H$72:$H$95=$D204)*($G$72:$G$95=$C204)*(M$72:M$95))),"")</f>
        <v>0</v>
      </c>
      <c r="N204" s="139">
        <f>IFERROR(IF($I$69="DOW",IF($E204=5,(((SUMPRODUCT(($H$72:$H$95=$D204)*($G$72:$G$95=$C204)*(N$72:N$95))*(SUMPRODUCT(($H$15:$H$21=$H204)*(N$15:N$21)))))),(((SUMPRODUCT(($H$72:$H$95=$D204)*($G$72:$G$95=$C204)*(N$72:N$95)))-(SUMIFS(N$99:N$426,$C$99:$C$426,$C204,$D$99:$D$426,$D204,$E$99:$E$426,5)))*SUMPRODUCT(($H$9:$H$12=$E204)*(N$9:N$12)))*SUMPRODUCT(($H$24:$H$30=$H204)*(N$24:N$30))),VLOOKUP($E204&amp;$H204,$H$33:N$67,N$70,0)/SUM(N$33:N$60,IF(DAY(EOMONTH($G204,0))&lt;29,0,VLOOKUP(5&amp;TEXT(DATE(YEAR($G204),MONTH($G204),29),"ddd"),$H$33:N$67,N$70,0)),IF(DAY(EOMONTH($G204,0))&lt;30,0,VLOOKUP(5&amp;TEXT(DATE(YEAR($G204),MONTH($G204),30),"ddd"),$H$33:N$67,N$70,0)),IF(DAY(EOMONTH($G204,0))&lt;31,0,VLOOKUP(5&amp;TEXT(DATE(YEAR($G204),MONTH($G204),31),"ddd"),$H$33:N$67,N$70,0)))*SUMPRODUCT(($H$72:$H$95=$D204)*($G$72:$G$95=$C204)*(N$72:N$95))),"")</f>
        <v>0</v>
      </c>
      <c r="O204" s="139">
        <f>IFERROR(IF($I$69="DOW",IF($E204=5,(((SUMPRODUCT(($H$72:$H$95=$D204)*($G$72:$G$95=$C204)*(O$72:O$95))*(SUMPRODUCT(($H$15:$H$21=$H204)*(O$15:O$21)))))),(((SUMPRODUCT(($H$72:$H$95=$D204)*($G$72:$G$95=$C204)*(O$72:O$95)))-(SUMIFS(O$99:O$426,$C$99:$C$426,$C204,$D$99:$D$426,$D204,$E$99:$E$426,5)))*SUMPRODUCT(($H$9:$H$12=$E204)*(O$9:O$12)))*SUMPRODUCT(($H$24:$H$30=$H204)*(O$24:O$30))),VLOOKUP($E204&amp;$H204,$H$33:O$67,O$70,0)/SUM(O$33:O$60,IF(DAY(EOMONTH($G204,0))&lt;29,0,VLOOKUP(5&amp;TEXT(DATE(YEAR($G204),MONTH($G204),29),"ddd"),$H$33:O$67,O$70,0)),IF(DAY(EOMONTH($G204,0))&lt;30,0,VLOOKUP(5&amp;TEXT(DATE(YEAR($G204),MONTH($G204),30),"ddd"),$H$33:O$67,O$70,0)),IF(DAY(EOMONTH($G204,0))&lt;31,0,VLOOKUP(5&amp;TEXT(DATE(YEAR($G204),MONTH($G204),31),"ddd"),$H$33:O$67,O$70,0)))*SUMPRODUCT(($H$72:$H$95=$D204)*($G$72:$G$95=$C204)*(O$72:O$95))),"")</f>
        <v>0</v>
      </c>
      <c r="P204" s="139">
        <f>IFERROR(IF($I$69="DOW",IF($E204=5,(((SUMPRODUCT(($H$72:$H$95=$D204)*($G$72:$G$95=$C204)*(P$72:P$95))*(SUMPRODUCT(($H$15:$H$21=$H204)*(P$15:P$21)))))),(((SUMPRODUCT(($H$72:$H$95=$D204)*($G$72:$G$95=$C204)*(P$72:P$95)))-(SUMIFS(P$99:P$426,$C$99:$C$426,$C204,$D$99:$D$426,$D204,$E$99:$E$426,5)))*SUMPRODUCT(($H$9:$H$12=$E204)*(P$9:P$12)))*SUMPRODUCT(($H$24:$H$30=$H204)*(P$24:P$30))),VLOOKUP($E204&amp;$H204,$H$33:P$67,P$70,0)/SUM(P$33:P$60,IF(DAY(EOMONTH($G204,0))&lt;29,0,VLOOKUP(5&amp;TEXT(DATE(YEAR($G204),MONTH($G204),29),"ddd"),$H$33:P$67,P$70,0)),IF(DAY(EOMONTH($G204,0))&lt;30,0,VLOOKUP(5&amp;TEXT(DATE(YEAR($G204),MONTH($G204),30),"ddd"),$H$33:P$67,P$70,0)),IF(DAY(EOMONTH($G204,0))&lt;31,0,VLOOKUP(5&amp;TEXT(DATE(YEAR($G204),MONTH($G204),31),"ddd"),$H$33:P$67,P$70,0)))*SUMPRODUCT(($H$72:$H$95=$D204)*($G$72:$G$95=$C204)*(P$72:P$95))),"")</f>
        <v>2130.0095106200847</v>
      </c>
      <c r="Q204" s="139">
        <f>IFERROR(IF($I$69="DOW",IF($E204=5,(((SUMPRODUCT(($H$72:$H$95=$D204)*($G$72:$G$95=$C204)*(Q$72:Q$95))*(SUMPRODUCT(($H$15:$H$21=$H204)*(Q$15:Q$21)))))),(((SUMPRODUCT(($H$72:$H$95=$D204)*($G$72:$G$95=$C204)*(Q$72:Q$95)))-(SUMIFS(Q$99:Q$426,$C$99:$C$426,$C204,$D$99:$D$426,$D204,$E$99:$E$426,5)))*SUMPRODUCT(($H$9:$H$12=$E204)*(Q$9:Q$12)))*SUMPRODUCT(($H$24:$H$30=$H204)*(Q$24:Q$30))),VLOOKUP($E204&amp;$H204,$H$33:Q$67,Q$70,0)/SUM(Q$33:Q$60,IF(DAY(EOMONTH($G204,0))&lt;29,0,VLOOKUP(5&amp;TEXT(DATE(YEAR($G204),MONTH($G204),29),"ddd"),$H$33:Q$67,Q$70,0)),IF(DAY(EOMONTH($G204,0))&lt;30,0,VLOOKUP(5&amp;TEXT(DATE(YEAR($G204),MONTH($G204),30),"ddd"),$H$33:Q$67,Q$70,0)),IF(DAY(EOMONTH($G204,0))&lt;31,0,VLOOKUP(5&amp;TEXT(DATE(YEAR($G204),MONTH($G204),31),"ddd"),$H$33:Q$67,Q$70,0)))*SUMPRODUCT(($H$72:$H$95=$D204)*($G$72:$G$95=$C204)*(Q$72:Q$95))),"")</f>
        <v>2147.3976422611968</v>
      </c>
      <c r="R204" s="139">
        <f>IFERROR(IF($I$69="DOW",IF($E204=5,(((SUMPRODUCT(($H$72:$H$95=$D204)*($G$72:$G$95=$C204)*(R$72:R$95))*(SUMPRODUCT(($H$15:$H$21=$H204)*(R$15:R$21)))))),(((SUMPRODUCT(($H$72:$H$95=$D204)*($G$72:$G$95=$C204)*(R$72:R$95)))-(SUMIFS(R$99:R$426,$C$99:$C$426,$C204,$D$99:$D$426,$D204,$E$99:$E$426,5)))*SUMPRODUCT(($H$9:$H$12=$E204)*(R$9:R$12)))*SUMPRODUCT(($H$24:$H$30=$H204)*(R$24:R$30))),VLOOKUP($E204&amp;$H204,$H$33:R$67,R$70,0)/SUM(R$33:R$60,IF(DAY(EOMONTH($G204,0))&lt;29,0,VLOOKUP(5&amp;TEXT(DATE(YEAR($G204),MONTH($G204),29),"ddd"),$H$33:R$67,R$70,0)),IF(DAY(EOMONTH($G204,0))&lt;30,0,VLOOKUP(5&amp;TEXT(DATE(YEAR($G204),MONTH($G204),30),"ddd"),$H$33:R$67,R$70,0)),IF(DAY(EOMONTH($G204,0))&lt;31,0,VLOOKUP(5&amp;TEXT(DATE(YEAR($G204),MONTH($G204),31),"ddd"),$H$33:R$67,R$70,0)))*SUMPRODUCT(($H$72:$H$95=$D204)*($G$72:$G$95=$C204)*(R$72:R$95))),"")</f>
        <v>0</v>
      </c>
      <c r="S204" s="139">
        <f>IFERROR(IF($I$69="DOW",IF($E204=5,(((SUMPRODUCT(($H$72:$H$95=$D204)*($G$72:$G$95=$C204)*(S$72:S$95))*(SUMPRODUCT(($H$15:$H$21=$H204)*(S$15:S$21)))))),(((SUMPRODUCT(($H$72:$H$95=$D204)*($G$72:$G$95=$C204)*(S$72:S$95)))-(SUMIFS(S$99:S$426,$C$99:$C$426,$C204,$D$99:$D$426,$D204,$E$99:$E$426,5)))*SUMPRODUCT(($H$9:$H$12=$E204)*(S$9:S$12)))*SUMPRODUCT(($H$24:$H$30=$H204)*(S$24:S$30))),VLOOKUP($E204&amp;$H204,$H$33:S$67,S$70,0)/SUM(S$33:S$60,IF(DAY(EOMONTH($G204,0))&lt;29,0,VLOOKUP(5&amp;TEXT(DATE(YEAR($G204),MONTH($G204),29),"ddd"),$H$33:S$67,S$70,0)),IF(DAY(EOMONTH($G204,0))&lt;30,0,VLOOKUP(5&amp;TEXT(DATE(YEAR($G204),MONTH($G204),30),"ddd"),$H$33:S$67,S$70,0)),IF(DAY(EOMONTH($G204,0))&lt;31,0,VLOOKUP(5&amp;TEXT(DATE(YEAR($G204),MONTH($G204),31),"ddd"),$H$33:S$67,S$70,0)))*SUMPRODUCT(($H$72:$H$95=$D204)*($G$72:$G$95=$C204)*(S$72:S$95))),"")</f>
        <v>67.289224184853808</v>
      </c>
      <c r="T204" s="139">
        <f>IFERROR(IF($I$69="DOW",IF($E204=5,(((SUMPRODUCT(($H$72:$H$95=$D204)*($G$72:$G$95=$C204)*(T$72:T$95))*(SUMPRODUCT(($H$15:$H$21=$H204)*(T$15:T$21)))))),(((SUMPRODUCT(($H$72:$H$95=$D204)*($G$72:$G$95=$C204)*(T$72:T$95)))-(SUMIFS(T$99:T$426,$C$99:$C$426,$C204,$D$99:$D$426,$D204,$E$99:$E$426,5)))*SUMPRODUCT(($H$9:$H$12=$E204)*(T$9:T$12)))*SUMPRODUCT(($H$24:$H$30=$H204)*(T$24:T$30))),VLOOKUP($E204&amp;$H204,$H$33:T$67,T$70,0)/SUM(T$33:T$60,IF(DAY(EOMONTH($G204,0))&lt;29,0,VLOOKUP(5&amp;TEXT(DATE(YEAR($G204),MONTH($G204),29),"ddd"),$H$33:T$67,T$70,0)),IF(DAY(EOMONTH($G204,0))&lt;30,0,VLOOKUP(5&amp;TEXT(DATE(YEAR($G204),MONTH($G204),30),"ddd"),$H$33:T$67,T$70,0)),IF(DAY(EOMONTH($G204,0))&lt;31,0,VLOOKUP(5&amp;TEXT(DATE(YEAR($G204),MONTH($G204),31),"ddd"),$H$33:T$67,T$70,0)))*SUMPRODUCT(($H$72:$H$95=$D204)*($G$72:$G$95=$C204)*(T$72:T$95))),"")</f>
        <v>0</v>
      </c>
      <c r="U204" s="139">
        <f>IFERROR(IF($I$69="DOW",IF($E204=5,(((SUMPRODUCT(($H$72:$H$95=$D204)*($G$72:$G$95=$C204)*(U$72:U$95))*(SUMPRODUCT(($H$15:$H$21=$H204)*(U$15:U$21)))))),(((SUMPRODUCT(($H$72:$H$95=$D204)*($G$72:$G$95=$C204)*(U$72:U$95)))-(SUMIFS(U$99:U$426,$C$99:$C$426,$C204,$D$99:$D$426,$D204,$E$99:$E$426,5)))*SUMPRODUCT(($H$9:$H$12=$E204)*(U$9:U$12)))*SUMPRODUCT(($H$24:$H$30=$H204)*(U$24:U$30))),VLOOKUP($E204&amp;$H204,$H$33:U$67,U$70,0)/SUM(U$33:U$60,IF(DAY(EOMONTH($G204,0))&lt;29,0,VLOOKUP(5&amp;TEXT(DATE(YEAR($G204),MONTH($G204),29),"ddd"),$H$33:U$67,U$70,0)),IF(DAY(EOMONTH($G204,0))&lt;30,0,VLOOKUP(5&amp;TEXT(DATE(YEAR($G204),MONTH($G204),30),"ddd"),$H$33:U$67,U$70,0)),IF(DAY(EOMONTH($G204,0))&lt;31,0,VLOOKUP(5&amp;TEXT(DATE(YEAR($G204),MONTH($G204),31),"ddd"),$H$33:U$67,U$70,0)))*SUMPRODUCT(($H$72:$H$95=$D204)*($G$72:$G$95=$C204)*(U$72:U$95))),"")</f>
        <v>0</v>
      </c>
      <c r="V204" s="139">
        <f>IFERROR(IF($I$69="DOW",IF($E204=5,(((SUMPRODUCT(($H$72:$H$95=$D204)*($G$72:$G$95=$C204)*(V$72:V$95))*(SUMPRODUCT(($H$15:$H$21=$H204)*(V$15:V$21)))))),(((SUMPRODUCT(($H$72:$H$95=$D204)*($G$72:$G$95=$C204)*(V$72:V$95)))-(SUMIFS(V$99:V$426,$C$99:$C$426,$C204,$D$99:$D$426,$D204,$E$99:$E$426,5)))*SUMPRODUCT(($H$9:$H$12=$E204)*(V$9:V$12)))*SUMPRODUCT(($H$24:$H$30=$H204)*(V$24:V$30))),VLOOKUP($E204&amp;$H204,$H$33:V$67,V$70,0)/SUM(V$33:V$60,IF(DAY(EOMONTH($G204,0))&lt;29,0,VLOOKUP(5&amp;TEXT(DATE(YEAR($G204),MONTH($G204),29),"ddd"),$H$33:V$67,V$70,0)),IF(DAY(EOMONTH($G204,0))&lt;30,0,VLOOKUP(5&amp;TEXT(DATE(YEAR($G204),MONTH($G204),30),"ddd"),$H$33:V$67,V$70,0)),IF(DAY(EOMONTH($G204,0))&lt;31,0,VLOOKUP(5&amp;TEXT(DATE(YEAR($G204),MONTH($G204),31),"ddd"),$H$33:V$67,V$70,0)))*SUMPRODUCT(($H$72:$H$95=$D204)*($G$72:$G$95=$C204)*(V$72:V$95))),"")</f>
        <v>0</v>
      </c>
      <c r="W204" s="139">
        <f>IFERROR(IF($I$69="DOW",IF($E204=5,(((SUMPRODUCT(($H$72:$H$95=$D204)*($G$72:$G$95=$C204)*(W$72:W$95))*(SUMPRODUCT(($H$15:$H$21=$H204)*(W$15:W$21)))))),(((SUMPRODUCT(($H$72:$H$95=$D204)*($G$72:$G$95=$C204)*(W$72:W$95)))-(SUMIFS(W$99:W$426,$C$99:$C$426,$C204,$D$99:$D$426,$D204,$E$99:$E$426,5)))*SUMPRODUCT(($H$9:$H$12=$E204)*(W$9:W$12)))*SUMPRODUCT(($H$24:$H$30=$H204)*(W$24:W$30))),VLOOKUP($E204&amp;$H204,$H$33:W$67,W$70,0)/SUM(W$33:W$60,IF(DAY(EOMONTH($G204,0))&lt;29,0,VLOOKUP(5&amp;TEXT(DATE(YEAR($G204),MONTH($G204),29),"ddd"),$H$33:W$67,W$70,0)),IF(DAY(EOMONTH($G204,0))&lt;30,0,VLOOKUP(5&amp;TEXT(DATE(YEAR($G204),MONTH($G204),30),"ddd"),$H$33:W$67,W$70,0)),IF(DAY(EOMONTH($G204,0))&lt;31,0,VLOOKUP(5&amp;TEXT(DATE(YEAR($G204),MONTH($G204),31),"ddd"),$H$33:W$67,W$70,0)))*SUMPRODUCT(($H$72:$H$95=$D204)*($G$72:$G$95=$C204)*(W$72:W$95))),"")</f>
        <v>132.39364720911186</v>
      </c>
      <c r="X204" s="139">
        <f>IFERROR(IF($I$69="DOW",IF($E204=5,(((SUMPRODUCT(($H$72:$H$95=$D204)*($G$72:$G$95=$C204)*(X$72:X$95))*(SUMPRODUCT(($H$15:$H$21=$H204)*(X$15:X$21)))))),(((SUMPRODUCT(($H$72:$H$95=$D204)*($G$72:$G$95=$C204)*(X$72:X$95)))-(SUMIFS(X$99:X$426,$C$99:$C$426,$C204,$D$99:$D$426,$D204,$E$99:$E$426,5)))*SUMPRODUCT(($H$9:$H$12=$E204)*(X$9:X$12)))*SUMPRODUCT(($H$24:$H$30=$H204)*(X$24:X$30))),VLOOKUP($E204&amp;$H204,$H$33:X$67,X$70,0)/SUM(X$33:X$60,IF(DAY(EOMONTH($G204,0))&lt;29,0,VLOOKUP(5&amp;TEXT(DATE(YEAR($G204),MONTH($G204),29),"ddd"),$H$33:X$67,X$70,0)),IF(DAY(EOMONTH($G204,0))&lt;30,0,VLOOKUP(5&amp;TEXT(DATE(YEAR($G204),MONTH($G204),30),"ddd"),$H$33:X$67,X$70,0)),IF(DAY(EOMONTH($G204,0))&lt;31,0,VLOOKUP(5&amp;TEXT(DATE(YEAR($G204),MONTH($G204),31),"ddd"),$H$33:X$67,X$70,0)))*SUMPRODUCT(($H$72:$H$95=$D204)*($G$72:$G$95=$C204)*(X$72:X$95))),"")</f>
        <v>84.570807307836304</v>
      </c>
      <c r="Y204" s="139" t="str">
        <f>IFERROR(IF($I$69="DOW",IF($E204=5,(((SUMPRODUCT(($H$72:$H$95=$D204)*($G$72:$G$95=$C204)*(Y$72:Y$95))*(SUMPRODUCT(($H$15:$H$21=$H204)*(Y$15:Y$21)))))),(((SUMPRODUCT(($H$72:$H$95=$D204)*($G$72:$G$95=$C204)*(Y$72:Y$95)))-(SUMIFS(Y$99:Y$426,$C$99:$C$426,$C204,$D$99:$D$426,$D204,$E$99:$E$426,5)))*SUMPRODUCT(($H$9:$H$12=$E204)*(Y$9:Y$12)))*SUMPRODUCT(($H$24:$H$30=$H204)*(Y$24:Y$30))),VLOOKUP($E204&amp;$H204,$H$33:Y$67,Y$70,0)/SUM(Y$33:Y$60,IF(DAY(EOMONTH($G204,0))&lt;29,0,VLOOKUP(5&amp;TEXT(DATE(YEAR($G204),MONTH($G204),29),"ddd"),$H$33:Y$67,Y$70,0)),IF(DAY(EOMONTH($G204,0))&lt;30,0,VLOOKUP(5&amp;TEXT(DATE(YEAR($G204),MONTH($G204),30),"ddd"),$H$33:Y$67,Y$70,0)),IF(DAY(EOMONTH($G204,0))&lt;31,0,VLOOKUP(5&amp;TEXT(DATE(YEAR($G204),MONTH($G204),31),"ddd"),$H$33:Y$67,Y$70,0)))*SUMPRODUCT(($H$72:$H$95=$D204)*($G$72:$G$95=$C204)*(Y$72:Y$95))),"")</f>
        <v/>
      </c>
      <c r="Z204" s="139" t="str">
        <f>IFERROR(IF($I$69="DOW",IF($E204=5,(((SUMPRODUCT(($H$72:$H$95=$D204)*($G$72:$G$95=$C204)*(Z$72:Z$95))*(SUMPRODUCT(($H$15:$H$21=$H204)*(Z$15:Z$21)))))),(((SUMPRODUCT(($H$72:$H$95=$D204)*($G$72:$G$95=$C204)*(Z$72:Z$95)))-(SUMIFS(Z$99:Z$426,$C$99:$C$426,$C204,$D$99:$D$426,$D204,$E$99:$E$426,5)))*SUMPRODUCT(($H$9:$H$12=$E204)*(Z$9:Z$12)))*SUMPRODUCT(($H$24:$H$30=$H204)*(Z$24:Z$30))),VLOOKUP($E204&amp;$H204,$H$33:Z$67,Z$70,0)/SUM(Z$33:Z$60,IF(DAY(EOMONTH($G204,0))&lt;29,0,VLOOKUP(5&amp;TEXT(DATE(YEAR($G204),MONTH($G204),29),"ddd"),$H$33:Z$67,Z$70,0)),IF(DAY(EOMONTH($G204,0))&lt;30,0,VLOOKUP(5&amp;TEXT(DATE(YEAR($G204),MONTH($G204),30),"ddd"),$H$33:Z$67,Z$70,0)),IF(DAY(EOMONTH($G204,0))&lt;31,0,VLOOKUP(5&amp;TEXT(DATE(YEAR($G204),MONTH($G204),31),"ddd"),$H$33:Z$67,Z$70,0)))*SUMPRODUCT(($H$72:$H$95=$D204)*($G$72:$G$95=$C204)*(Z$72:Z$95))),"")</f>
        <v/>
      </c>
      <c r="AA204" s="139" t="str">
        <f>IFERROR(IF($I$69="DOW",IF($E204=5,(((SUMPRODUCT(($H$72:$H$95=$D204)*($G$72:$G$95=$C204)*(AA$72:AA$95))*(SUMPRODUCT(($H$15:$H$21=$H204)*(AA$15:AA$21)))))),(((SUMPRODUCT(($H$72:$H$95=$D204)*($G$72:$G$95=$C204)*(AA$72:AA$95)))-(SUMIFS(AA$99:AA$426,$C$99:$C$426,$C204,$D$99:$D$426,$D204,$E$99:$E$426,5)))*SUMPRODUCT(($H$9:$H$12=$E204)*(AA$9:AA$12)))*SUMPRODUCT(($H$24:$H$30=$H204)*(AA$24:AA$30))),VLOOKUP($E204&amp;$H204,$H$33:AA$67,AA$70,0)/SUM(AA$33:AA$60,IF(DAY(EOMONTH($G204,0))&lt;29,0,VLOOKUP(5&amp;TEXT(DATE(YEAR($G204),MONTH($G204),29),"ddd"),$H$33:AA$67,AA$70,0)),IF(DAY(EOMONTH($G204,0))&lt;30,0,VLOOKUP(5&amp;TEXT(DATE(YEAR($G204),MONTH($G204),30),"ddd"),$H$33:AA$67,AA$70,0)),IF(DAY(EOMONTH($G204,0))&lt;31,0,VLOOKUP(5&amp;TEXT(DATE(YEAR($G204),MONTH($G204),31),"ddd"),$H$33:AA$67,AA$70,0)))*SUMPRODUCT(($H$72:$H$95=$D204)*($G$72:$G$95=$C204)*(AA$72:AA$95))),"")</f>
        <v/>
      </c>
      <c r="AB204" s="139" t="str">
        <f>IFERROR(IF($I$69="DOW",IF($E204=5,(((SUMPRODUCT(($H$72:$H$95=$D204)*($G$72:$G$95=$C204)*(AB$72:AB$95))*(SUMPRODUCT(($H$15:$H$21=$H204)*(AB$15:AB$21)))))),(((SUMPRODUCT(($H$72:$H$95=$D204)*($G$72:$G$95=$C204)*(AB$72:AB$95)))-(SUMIFS(AB$99:AB$426,$C$99:$C$426,$C204,$D$99:$D$426,$D204,$E$99:$E$426,5)))*SUMPRODUCT(($H$9:$H$12=$E204)*(AB$9:AB$12)))*SUMPRODUCT(($H$24:$H$30=$H204)*(AB$24:AB$30))),VLOOKUP($E204&amp;$H204,$H$33:AB$67,AB$70,0)/SUM(AB$33:AB$60,IF(DAY(EOMONTH($G204,0))&lt;29,0,VLOOKUP(5&amp;TEXT(DATE(YEAR($G204),MONTH($G204),29),"ddd"),$H$33:AB$67,AB$70,0)),IF(DAY(EOMONTH($G204,0))&lt;30,0,VLOOKUP(5&amp;TEXT(DATE(YEAR($G204),MONTH($G204),30),"ddd"),$H$33:AB$67,AB$70,0)),IF(DAY(EOMONTH($G204,0))&lt;31,0,VLOOKUP(5&amp;TEXT(DATE(YEAR($G204),MONTH($G204),31),"ddd"),$H$33:AB$67,AB$70,0)))*SUMPRODUCT(($H$72:$H$95=$D204)*($G$72:$G$95=$C204)*(AB$72:AB$95))),"")</f>
        <v/>
      </c>
      <c r="AC204" s="236"/>
      <c r="AE204" s="205"/>
      <c r="AF204" s="139"/>
      <c r="AG204" s="139"/>
      <c r="AH204" s="139"/>
      <c r="AI204" s="139"/>
      <c r="AJ204" s="139"/>
      <c r="AK204" s="139"/>
      <c r="AL204" s="139"/>
      <c r="AM204" s="139"/>
      <c r="AN204" s="139"/>
      <c r="AO204" s="139"/>
      <c r="AP204" s="139"/>
      <c r="AQ204" s="139"/>
      <c r="AR204" s="139"/>
      <c r="AS204" s="139"/>
      <c r="AT204" s="139"/>
      <c r="AU204" s="139"/>
      <c r="AV204" s="139"/>
      <c r="AW204" s="139"/>
      <c r="AX204" s="139"/>
      <c r="AY204" s="236"/>
      <c r="BA204" s="209">
        <f t="shared" si="154"/>
        <v>188.91761200661006</v>
      </c>
      <c r="BB204" s="180">
        <f t="shared" si="155"/>
        <v>219.81431020434195</v>
      </c>
      <c r="BC204" s="180">
        <f t="shared" si="156"/>
        <v>123.41767107937163</v>
      </c>
      <c r="BD204" s="180">
        <f t="shared" si="157"/>
        <v>22.149936579498341</v>
      </c>
      <c r="BE204" s="180">
        <f t="shared" si="158"/>
        <v>0</v>
      </c>
      <c r="BF204" s="180">
        <f t="shared" si="159"/>
        <v>0</v>
      </c>
      <c r="BG204" s="180">
        <f t="shared" si="160"/>
        <v>0</v>
      </c>
      <c r="BH204" s="180">
        <f t="shared" si="161"/>
        <v>2130.0095106200847</v>
      </c>
      <c r="BI204" s="180">
        <f t="shared" si="116"/>
        <v>2147.3976422611968</v>
      </c>
      <c r="BJ204" s="180">
        <f t="shared" si="117"/>
        <v>0</v>
      </c>
      <c r="BK204" s="180">
        <f t="shared" si="118"/>
        <v>67.289224184853808</v>
      </c>
      <c r="BL204" s="180">
        <f t="shared" si="119"/>
        <v>0</v>
      </c>
      <c r="BM204" s="180">
        <f t="shared" si="120"/>
        <v>0</v>
      </c>
      <c r="BN204" s="180">
        <f t="shared" si="121"/>
        <v>0</v>
      </c>
      <c r="BO204" s="180">
        <f t="shared" si="122"/>
        <v>132.39364720911186</v>
      </c>
      <c r="BP204" s="180">
        <f t="shared" si="123"/>
        <v>84.570807307836304</v>
      </c>
      <c r="BQ204" s="180">
        <f t="shared" si="124"/>
        <v>0</v>
      </c>
      <c r="BR204" s="180">
        <f t="shared" si="125"/>
        <v>0</v>
      </c>
      <c r="BS204" s="180">
        <f t="shared" si="126"/>
        <v>0</v>
      </c>
      <c r="BT204" s="180">
        <f t="shared" si="127"/>
        <v>0</v>
      </c>
      <c r="BV204" s="214">
        <f t="shared" si="150"/>
        <v>42749</v>
      </c>
      <c r="BW204" s="175" t="str">
        <f t="shared" si="151"/>
        <v>Jan</v>
      </c>
      <c r="BX204" s="175">
        <f t="shared" si="152"/>
        <v>2017</v>
      </c>
      <c r="BY204" s="176">
        <f t="shared" si="162"/>
        <v>188.91761200661006</v>
      </c>
      <c r="BZ204" s="176">
        <f t="shared" si="163"/>
        <v>219.81431020434195</v>
      </c>
      <c r="CA204" s="176">
        <f t="shared" si="164"/>
        <v>123.41767107937163</v>
      </c>
      <c r="CB204" s="176">
        <f t="shared" si="165"/>
        <v>22.149936579498338</v>
      </c>
      <c r="CC204" s="176">
        <f t="shared" si="166"/>
        <v>0</v>
      </c>
      <c r="CD204" s="176">
        <f t="shared" si="167"/>
        <v>0</v>
      </c>
      <c r="CE204" s="176">
        <f t="shared" si="168"/>
        <v>0</v>
      </c>
      <c r="CF204" s="176">
        <f t="shared" si="169"/>
        <v>2130.0095106200852</v>
      </c>
      <c r="CG204" s="176">
        <f t="shared" si="170"/>
        <v>2147.3976422611959</v>
      </c>
      <c r="CH204" s="176">
        <f t="shared" si="171"/>
        <v>0</v>
      </c>
      <c r="CI204" s="176">
        <f t="shared" si="172"/>
        <v>67.289224184853808</v>
      </c>
      <c r="CJ204" s="176">
        <f t="shared" si="173"/>
        <v>0</v>
      </c>
      <c r="CK204" s="176">
        <f t="shared" si="174"/>
        <v>0</v>
      </c>
      <c r="CL204" s="176">
        <f t="shared" si="175"/>
        <v>0</v>
      </c>
      <c r="CM204" s="176">
        <f t="shared" si="176"/>
        <v>132.39364720911189</v>
      </c>
      <c r="CN204" s="176">
        <f t="shared" si="177"/>
        <v>84.570807307836276</v>
      </c>
      <c r="CO204" s="176">
        <f t="shared" si="178"/>
        <v>0</v>
      </c>
      <c r="CP204" s="176">
        <f t="shared" si="179"/>
        <v>0</v>
      </c>
      <c r="CQ204" s="176">
        <f t="shared" si="180"/>
        <v>0</v>
      </c>
      <c r="CR204" s="215">
        <f t="shared" si="181"/>
        <v>0</v>
      </c>
    </row>
    <row r="205" spans="2:96" outlineLevel="1" x14ac:dyDescent="0.25">
      <c r="B205" s="197">
        <f t="shared" si="148"/>
        <v>42750</v>
      </c>
      <c r="C205" s="108">
        <f t="shared" si="104"/>
        <v>2017</v>
      </c>
      <c r="D205" s="109" t="str">
        <f t="shared" si="105"/>
        <v>Jan</v>
      </c>
      <c r="E205" s="109">
        <f t="shared" si="106"/>
        <v>3</v>
      </c>
      <c r="F205" s="109">
        <f t="shared" si="149"/>
        <v>3</v>
      </c>
      <c r="G205" s="110">
        <f t="shared" si="153"/>
        <v>42750</v>
      </c>
      <c r="H205" s="109" t="str">
        <f t="shared" si="107"/>
        <v>Sun</v>
      </c>
      <c r="I205" s="139">
        <f>IFERROR(IF($I$69="DOW",IF($E205=5,(((SUMPRODUCT(($H$72:$H$95=$D205)*($G$72:$G$95=$C205)*(I$72:I$95))*(SUMPRODUCT(($H$15:$H$21=$H205)*(I$15:I$21)))))),(((SUMPRODUCT(($H$72:$H$95=$D205)*($G$72:$G$95=$C205)*(I$72:I$95)))-(SUMIFS(I$99:I$426,$C$99:$C$426,$C205,$D$99:$D$426,$D205,$E$99:$E$426,5)))*SUMPRODUCT(($H$9:$H$12=$E205)*(I$9:I$12)))*SUMPRODUCT(($H$24:$H$30=$H205)*(I$24:I$30))),VLOOKUP($E205&amp;$H205,$H$33:I$67,I$70,0)/SUM(I$33:I$60,IF(DAY(EOMONTH($G205,0))&lt;29,0,VLOOKUP(5&amp;TEXT(DATE(YEAR($G205),MONTH($G205),29),"ddd"),$H$33:I$67,I$70,0)),IF(DAY(EOMONTH($G205,0))&lt;30,0,VLOOKUP(5&amp;TEXT(DATE(YEAR($G205),MONTH($G205),30),"ddd"),$H$33:I$67,I$70,0)),IF(DAY(EOMONTH($G205,0))&lt;31,0,VLOOKUP(5&amp;TEXT(DATE(YEAR($G205),MONTH($G205),31),"ddd"),$H$33:I$67,I$70,0)))*SUMPRODUCT(($H$72:$H$95=$D205)*($G$72:$G$95=$C205)*(I$72:I$95))),"")</f>
        <v>206.70371443294871</v>
      </c>
      <c r="J205" s="139">
        <f>IFERROR(IF($I$69="DOW",IF($E205=5,(((SUMPRODUCT(($H$72:$H$95=$D205)*($G$72:$G$95=$C205)*(J$72:J$95))*(SUMPRODUCT(($H$15:$H$21=$H205)*(J$15:J$21)))))),(((SUMPRODUCT(($H$72:$H$95=$D205)*($G$72:$G$95=$C205)*(J$72:J$95)))-(SUMIFS(J$99:J$426,$C$99:$C$426,$C205,$D$99:$D$426,$D205,$E$99:$E$426,5)))*SUMPRODUCT(($H$9:$H$12=$E205)*(J$9:J$12)))*SUMPRODUCT(($H$24:$H$30=$H205)*(J$24:J$30))),VLOOKUP($E205&amp;$H205,$H$33:J$67,J$70,0)/SUM(J$33:J$60,IF(DAY(EOMONTH($G205,0))&lt;29,0,VLOOKUP(5&amp;TEXT(DATE(YEAR($G205),MONTH($G205),29),"ddd"),$H$33:J$67,J$70,0)),IF(DAY(EOMONTH($G205,0))&lt;30,0,VLOOKUP(5&amp;TEXT(DATE(YEAR($G205),MONTH($G205),30),"ddd"),$H$33:J$67,J$70,0)),IF(DAY(EOMONTH($G205,0))&lt;31,0,VLOOKUP(5&amp;TEXT(DATE(YEAR($G205),MONTH($G205),31),"ddd"),$H$33:J$67,J$70,0)))*SUMPRODUCT(($H$72:$H$95=$D205)*($G$72:$G$95=$C205)*(J$72:J$95))),"")</f>
        <v>218.5975768495951</v>
      </c>
      <c r="K205" s="139">
        <f>IFERROR(IF($I$69="DOW",IF($E205=5,(((SUMPRODUCT(($H$72:$H$95=$D205)*($G$72:$G$95=$C205)*(K$72:K$95))*(SUMPRODUCT(($H$15:$H$21=$H205)*(K$15:K$21)))))),(((SUMPRODUCT(($H$72:$H$95=$D205)*($G$72:$G$95=$C205)*(K$72:K$95)))-(SUMIFS(K$99:K$426,$C$99:$C$426,$C205,$D$99:$D$426,$D205,$E$99:$E$426,5)))*SUMPRODUCT(($H$9:$H$12=$E205)*(K$9:K$12)))*SUMPRODUCT(($H$24:$H$30=$H205)*(K$24:K$30))),VLOOKUP($E205&amp;$H205,$H$33:K$67,K$70,0)/SUM(K$33:K$60,IF(DAY(EOMONTH($G205,0))&lt;29,0,VLOOKUP(5&amp;TEXT(DATE(YEAR($G205),MONTH($G205),29),"ddd"),$H$33:K$67,K$70,0)),IF(DAY(EOMONTH($G205,0))&lt;30,0,VLOOKUP(5&amp;TEXT(DATE(YEAR($G205),MONTH($G205),30),"ddd"),$H$33:K$67,K$70,0)),IF(DAY(EOMONTH($G205,0))&lt;31,0,VLOOKUP(5&amp;TEXT(DATE(YEAR($G205),MONTH($G205),31),"ddd"),$H$33:K$67,K$70,0)))*SUMPRODUCT(($H$72:$H$95=$D205)*($G$72:$G$95=$C205)*(K$72:K$95))),"")</f>
        <v>130.61808951265357</v>
      </c>
      <c r="L205" s="139">
        <f>IFERROR(IF($I$69="DOW",IF($E205=5,(((SUMPRODUCT(($H$72:$H$95=$D205)*($G$72:$G$95=$C205)*(L$72:L$95))*(SUMPRODUCT(($H$15:$H$21=$H205)*(L$15:L$21)))))),(((SUMPRODUCT(($H$72:$H$95=$D205)*($G$72:$G$95=$C205)*(L$72:L$95)))-(SUMIFS(L$99:L$426,$C$99:$C$426,$C205,$D$99:$D$426,$D205,$E$99:$E$426,5)))*SUMPRODUCT(($H$9:$H$12=$E205)*(L$9:L$12)))*SUMPRODUCT(($H$24:$H$30=$H205)*(L$24:L$30))),VLOOKUP($E205&amp;$H205,$H$33:L$67,L$70,0)/SUM(L$33:L$60,IF(DAY(EOMONTH($G205,0))&lt;29,0,VLOOKUP(5&amp;TEXT(DATE(YEAR($G205),MONTH($G205),29),"ddd"),$H$33:L$67,L$70,0)),IF(DAY(EOMONTH($G205,0))&lt;30,0,VLOOKUP(5&amp;TEXT(DATE(YEAR($G205),MONTH($G205),30),"ddd"),$H$33:L$67,L$70,0)),IF(DAY(EOMONTH($G205,0))&lt;31,0,VLOOKUP(5&amp;TEXT(DATE(YEAR($G205),MONTH($G205),31),"ddd"),$H$33:L$67,L$70,0)))*SUMPRODUCT(($H$72:$H$95=$D205)*($G$72:$G$95=$C205)*(L$72:L$95))),"")</f>
        <v>30.115292421794322</v>
      </c>
      <c r="M205" s="139">
        <f>IFERROR(IF($I$69="DOW",IF($E205=5,(((SUMPRODUCT(($H$72:$H$95=$D205)*($G$72:$G$95=$C205)*(M$72:M$95))*(SUMPRODUCT(($H$15:$H$21=$H205)*(M$15:M$21)))))),(((SUMPRODUCT(($H$72:$H$95=$D205)*($G$72:$G$95=$C205)*(M$72:M$95)))-(SUMIFS(M$99:M$426,$C$99:$C$426,$C205,$D$99:$D$426,$D205,$E$99:$E$426,5)))*SUMPRODUCT(($H$9:$H$12=$E205)*(M$9:M$12)))*SUMPRODUCT(($H$24:$H$30=$H205)*(M$24:M$30))),VLOOKUP($E205&amp;$H205,$H$33:M$67,M$70,0)/SUM(M$33:M$60,IF(DAY(EOMONTH($G205,0))&lt;29,0,VLOOKUP(5&amp;TEXT(DATE(YEAR($G205),MONTH($G205),29),"ddd"),$H$33:M$67,M$70,0)),IF(DAY(EOMONTH($G205,0))&lt;30,0,VLOOKUP(5&amp;TEXT(DATE(YEAR($G205),MONTH($G205),30),"ddd"),$H$33:M$67,M$70,0)),IF(DAY(EOMONTH($G205,0))&lt;31,0,VLOOKUP(5&amp;TEXT(DATE(YEAR($G205),MONTH($G205),31),"ddd"),$H$33:M$67,M$70,0)))*SUMPRODUCT(($H$72:$H$95=$D205)*($G$72:$G$95=$C205)*(M$72:M$95))),"")</f>
        <v>0</v>
      </c>
      <c r="N205" s="139">
        <f>IFERROR(IF($I$69="DOW",IF($E205=5,(((SUMPRODUCT(($H$72:$H$95=$D205)*($G$72:$G$95=$C205)*(N$72:N$95))*(SUMPRODUCT(($H$15:$H$21=$H205)*(N$15:N$21)))))),(((SUMPRODUCT(($H$72:$H$95=$D205)*($G$72:$G$95=$C205)*(N$72:N$95)))-(SUMIFS(N$99:N$426,$C$99:$C$426,$C205,$D$99:$D$426,$D205,$E$99:$E$426,5)))*SUMPRODUCT(($H$9:$H$12=$E205)*(N$9:N$12)))*SUMPRODUCT(($H$24:$H$30=$H205)*(N$24:N$30))),VLOOKUP($E205&amp;$H205,$H$33:N$67,N$70,0)/SUM(N$33:N$60,IF(DAY(EOMONTH($G205,0))&lt;29,0,VLOOKUP(5&amp;TEXT(DATE(YEAR($G205),MONTH($G205),29),"ddd"),$H$33:N$67,N$70,0)),IF(DAY(EOMONTH($G205,0))&lt;30,0,VLOOKUP(5&amp;TEXT(DATE(YEAR($G205),MONTH($G205),30),"ddd"),$H$33:N$67,N$70,0)),IF(DAY(EOMONTH($G205,0))&lt;31,0,VLOOKUP(5&amp;TEXT(DATE(YEAR($G205),MONTH($G205),31),"ddd"),$H$33:N$67,N$70,0)))*SUMPRODUCT(($H$72:$H$95=$D205)*($G$72:$G$95=$C205)*(N$72:N$95))),"")</f>
        <v>0</v>
      </c>
      <c r="O205" s="139">
        <f>IFERROR(IF($I$69="DOW",IF($E205=5,(((SUMPRODUCT(($H$72:$H$95=$D205)*($G$72:$G$95=$C205)*(O$72:O$95))*(SUMPRODUCT(($H$15:$H$21=$H205)*(O$15:O$21)))))),(((SUMPRODUCT(($H$72:$H$95=$D205)*($G$72:$G$95=$C205)*(O$72:O$95)))-(SUMIFS(O$99:O$426,$C$99:$C$426,$C205,$D$99:$D$426,$D205,$E$99:$E$426,5)))*SUMPRODUCT(($H$9:$H$12=$E205)*(O$9:O$12)))*SUMPRODUCT(($H$24:$H$30=$H205)*(O$24:O$30))),VLOOKUP($E205&amp;$H205,$H$33:O$67,O$70,0)/SUM(O$33:O$60,IF(DAY(EOMONTH($G205,0))&lt;29,0,VLOOKUP(5&amp;TEXT(DATE(YEAR($G205),MONTH($G205),29),"ddd"),$H$33:O$67,O$70,0)),IF(DAY(EOMONTH($G205,0))&lt;30,0,VLOOKUP(5&amp;TEXT(DATE(YEAR($G205),MONTH($G205),30),"ddd"),$H$33:O$67,O$70,0)),IF(DAY(EOMONTH($G205,0))&lt;31,0,VLOOKUP(5&amp;TEXT(DATE(YEAR($G205),MONTH($G205),31),"ddd"),$H$33:O$67,O$70,0)))*SUMPRODUCT(($H$72:$H$95=$D205)*($G$72:$G$95=$C205)*(O$72:O$95))),"")</f>
        <v>0</v>
      </c>
      <c r="P205" s="139">
        <f>IFERROR(IF($I$69="DOW",IF($E205=5,(((SUMPRODUCT(($H$72:$H$95=$D205)*($G$72:$G$95=$C205)*(P$72:P$95))*(SUMPRODUCT(($H$15:$H$21=$H205)*(P$15:P$21)))))),(((SUMPRODUCT(($H$72:$H$95=$D205)*($G$72:$G$95=$C205)*(P$72:P$95)))-(SUMIFS(P$99:P$426,$C$99:$C$426,$C205,$D$99:$D$426,$D205,$E$99:$E$426,5)))*SUMPRODUCT(($H$9:$H$12=$E205)*(P$9:P$12)))*SUMPRODUCT(($H$24:$H$30=$H205)*(P$24:P$30))),VLOOKUP($E205&amp;$H205,$H$33:P$67,P$70,0)/SUM(P$33:P$60,IF(DAY(EOMONTH($G205,0))&lt;29,0,VLOOKUP(5&amp;TEXT(DATE(YEAR($G205),MONTH($G205),29),"ddd"),$H$33:P$67,P$70,0)),IF(DAY(EOMONTH($G205,0))&lt;30,0,VLOOKUP(5&amp;TEXT(DATE(YEAR($G205),MONTH($G205),30),"ddd"),$H$33:P$67,P$70,0)),IF(DAY(EOMONTH($G205,0))&lt;31,0,VLOOKUP(5&amp;TEXT(DATE(YEAR($G205),MONTH($G205),31),"ddd"),$H$33:P$67,P$70,0)))*SUMPRODUCT(($H$72:$H$95=$D205)*($G$72:$G$95=$C205)*(P$72:P$95))),"")</f>
        <v>1795.8482488080033</v>
      </c>
      <c r="Q205" s="139">
        <f>IFERROR(IF($I$69="DOW",IF($E205=5,(((SUMPRODUCT(($H$72:$H$95=$D205)*($G$72:$G$95=$C205)*(Q$72:Q$95))*(SUMPRODUCT(($H$15:$H$21=$H205)*(Q$15:Q$21)))))),(((SUMPRODUCT(($H$72:$H$95=$D205)*($G$72:$G$95=$C205)*(Q$72:Q$95)))-(SUMIFS(Q$99:Q$426,$C$99:$C$426,$C205,$D$99:$D$426,$D205,$E$99:$E$426,5)))*SUMPRODUCT(($H$9:$H$12=$E205)*(Q$9:Q$12)))*SUMPRODUCT(($H$24:$H$30=$H205)*(Q$24:Q$30))),VLOOKUP($E205&amp;$H205,$H$33:Q$67,Q$70,0)/SUM(Q$33:Q$60,IF(DAY(EOMONTH($G205,0))&lt;29,0,VLOOKUP(5&amp;TEXT(DATE(YEAR($G205),MONTH($G205),29),"ddd"),$H$33:Q$67,Q$70,0)),IF(DAY(EOMONTH($G205,0))&lt;30,0,VLOOKUP(5&amp;TEXT(DATE(YEAR($G205),MONTH($G205),30),"ddd"),$H$33:Q$67,Q$70,0)),IF(DAY(EOMONTH($G205,0))&lt;31,0,VLOOKUP(5&amp;TEXT(DATE(YEAR($G205),MONTH($G205),31),"ddd"),$H$33:Q$67,Q$70,0)))*SUMPRODUCT(($H$72:$H$95=$D205)*($G$72:$G$95=$C205)*(Q$72:Q$95))),"")</f>
        <v>1948.1509037468297</v>
      </c>
      <c r="R205" s="139">
        <f>IFERROR(IF($I$69="DOW",IF($E205=5,(((SUMPRODUCT(($H$72:$H$95=$D205)*($G$72:$G$95=$C205)*(R$72:R$95))*(SUMPRODUCT(($H$15:$H$21=$H205)*(R$15:R$21)))))),(((SUMPRODUCT(($H$72:$H$95=$D205)*($G$72:$G$95=$C205)*(R$72:R$95)))-(SUMIFS(R$99:R$426,$C$99:$C$426,$C205,$D$99:$D$426,$D205,$E$99:$E$426,5)))*SUMPRODUCT(($H$9:$H$12=$E205)*(R$9:R$12)))*SUMPRODUCT(($H$24:$H$30=$H205)*(R$24:R$30))),VLOOKUP($E205&amp;$H205,$H$33:R$67,R$70,0)/SUM(R$33:R$60,IF(DAY(EOMONTH($G205,0))&lt;29,0,VLOOKUP(5&amp;TEXT(DATE(YEAR($G205),MONTH($G205),29),"ddd"),$H$33:R$67,R$70,0)),IF(DAY(EOMONTH($G205,0))&lt;30,0,VLOOKUP(5&amp;TEXT(DATE(YEAR($G205),MONTH($G205),30),"ddd"),$H$33:R$67,R$70,0)),IF(DAY(EOMONTH($G205,0))&lt;31,0,VLOOKUP(5&amp;TEXT(DATE(YEAR($G205),MONTH($G205),31),"ddd"),$H$33:R$67,R$70,0)))*SUMPRODUCT(($H$72:$H$95=$D205)*($G$72:$G$95=$C205)*(R$72:R$95))),"")</f>
        <v>0</v>
      </c>
      <c r="S205" s="139">
        <f>IFERROR(IF($I$69="DOW",IF($E205=5,(((SUMPRODUCT(($H$72:$H$95=$D205)*($G$72:$G$95=$C205)*(S$72:S$95))*(SUMPRODUCT(($H$15:$H$21=$H205)*(S$15:S$21)))))),(((SUMPRODUCT(($H$72:$H$95=$D205)*($G$72:$G$95=$C205)*(S$72:S$95)))-(SUMIFS(S$99:S$426,$C$99:$C$426,$C205,$D$99:$D$426,$D205,$E$99:$E$426,5)))*SUMPRODUCT(($H$9:$H$12=$E205)*(S$9:S$12)))*SUMPRODUCT(($H$24:$H$30=$H205)*(S$24:S$30))),VLOOKUP($E205&amp;$H205,$H$33:S$67,S$70,0)/SUM(S$33:S$60,IF(DAY(EOMONTH($G205,0))&lt;29,0,VLOOKUP(5&amp;TEXT(DATE(YEAR($G205),MONTH($G205),29),"ddd"),$H$33:S$67,S$70,0)),IF(DAY(EOMONTH($G205,0))&lt;30,0,VLOOKUP(5&amp;TEXT(DATE(YEAR($G205),MONTH($G205),30),"ddd"),$H$33:S$67,S$70,0)),IF(DAY(EOMONTH($G205,0))&lt;31,0,VLOOKUP(5&amp;TEXT(DATE(YEAR($G205),MONTH($G205),31),"ddd"),$H$33:S$67,S$70,0)))*SUMPRODUCT(($H$72:$H$95=$D205)*($G$72:$G$95=$C205)*(S$72:S$95))),"")</f>
        <v>73.163428229689202</v>
      </c>
      <c r="T205" s="139">
        <f>IFERROR(IF($I$69="DOW",IF($E205=5,(((SUMPRODUCT(($H$72:$H$95=$D205)*($G$72:$G$95=$C205)*(T$72:T$95))*(SUMPRODUCT(($H$15:$H$21=$H205)*(T$15:T$21)))))),(((SUMPRODUCT(($H$72:$H$95=$D205)*($G$72:$G$95=$C205)*(T$72:T$95)))-(SUMIFS(T$99:T$426,$C$99:$C$426,$C205,$D$99:$D$426,$D205,$E$99:$E$426,5)))*SUMPRODUCT(($H$9:$H$12=$E205)*(T$9:T$12)))*SUMPRODUCT(($H$24:$H$30=$H205)*(T$24:T$30))),VLOOKUP($E205&amp;$H205,$H$33:T$67,T$70,0)/SUM(T$33:T$60,IF(DAY(EOMONTH($G205,0))&lt;29,0,VLOOKUP(5&amp;TEXT(DATE(YEAR($G205),MONTH($G205),29),"ddd"),$H$33:T$67,T$70,0)),IF(DAY(EOMONTH($G205,0))&lt;30,0,VLOOKUP(5&amp;TEXT(DATE(YEAR($G205),MONTH($G205),30),"ddd"),$H$33:T$67,T$70,0)),IF(DAY(EOMONTH($G205,0))&lt;31,0,VLOOKUP(5&amp;TEXT(DATE(YEAR($G205),MONTH($G205),31),"ddd"),$H$33:T$67,T$70,0)))*SUMPRODUCT(($H$72:$H$95=$D205)*($G$72:$G$95=$C205)*(T$72:T$95))),"")</f>
        <v>0</v>
      </c>
      <c r="U205" s="139">
        <f>IFERROR(IF($I$69="DOW",IF($E205=5,(((SUMPRODUCT(($H$72:$H$95=$D205)*($G$72:$G$95=$C205)*(U$72:U$95))*(SUMPRODUCT(($H$15:$H$21=$H205)*(U$15:U$21)))))),(((SUMPRODUCT(($H$72:$H$95=$D205)*($G$72:$G$95=$C205)*(U$72:U$95)))-(SUMIFS(U$99:U$426,$C$99:$C$426,$C205,$D$99:$D$426,$D205,$E$99:$E$426,5)))*SUMPRODUCT(($H$9:$H$12=$E205)*(U$9:U$12)))*SUMPRODUCT(($H$24:$H$30=$H205)*(U$24:U$30))),VLOOKUP($E205&amp;$H205,$H$33:U$67,U$70,0)/SUM(U$33:U$60,IF(DAY(EOMONTH($G205,0))&lt;29,0,VLOOKUP(5&amp;TEXT(DATE(YEAR($G205),MONTH($G205),29),"ddd"),$H$33:U$67,U$70,0)),IF(DAY(EOMONTH($G205,0))&lt;30,0,VLOOKUP(5&amp;TEXT(DATE(YEAR($G205),MONTH($G205),30),"ddd"),$H$33:U$67,U$70,0)),IF(DAY(EOMONTH($G205,0))&lt;31,0,VLOOKUP(5&amp;TEXT(DATE(YEAR($G205),MONTH($G205),31),"ddd"),$H$33:U$67,U$70,0)))*SUMPRODUCT(($H$72:$H$95=$D205)*($G$72:$G$95=$C205)*(U$72:U$95))),"")</f>
        <v>0</v>
      </c>
      <c r="V205" s="139">
        <f>IFERROR(IF($I$69="DOW",IF($E205=5,(((SUMPRODUCT(($H$72:$H$95=$D205)*($G$72:$G$95=$C205)*(V$72:V$95))*(SUMPRODUCT(($H$15:$H$21=$H205)*(V$15:V$21)))))),(((SUMPRODUCT(($H$72:$H$95=$D205)*($G$72:$G$95=$C205)*(V$72:V$95)))-(SUMIFS(V$99:V$426,$C$99:$C$426,$C205,$D$99:$D$426,$D205,$E$99:$E$426,5)))*SUMPRODUCT(($H$9:$H$12=$E205)*(V$9:V$12)))*SUMPRODUCT(($H$24:$H$30=$H205)*(V$24:V$30))),VLOOKUP($E205&amp;$H205,$H$33:V$67,V$70,0)/SUM(V$33:V$60,IF(DAY(EOMONTH($G205,0))&lt;29,0,VLOOKUP(5&amp;TEXT(DATE(YEAR($G205),MONTH($G205),29),"ddd"),$H$33:V$67,V$70,0)),IF(DAY(EOMONTH($G205,0))&lt;30,0,VLOOKUP(5&amp;TEXT(DATE(YEAR($G205),MONTH($G205),30),"ddd"),$H$33:V$67,V$70,0)),IF(DAY(EOMONTH($G205,0))&lt;31,0,VLOOKUP(5&amp;TEXT(DATE(YEAR($G205),MONTH($G205),31),"ddd"),$H$33:V$67,V$70,0)))*SUMPRODUCT(($H$72:$H$95=$D205)*($G$72:$G$95=$C205)*(V$72:V$95))),"")</f>
        <v>0</v>
      </c>
      <c r="W205" s="139">
        <f>IFERROR(IF($I$69="DOW",IF($E205=5,(((SUMPRODUCT(($H$72:$H$95=$D205)*($G$72:$G$95=$C205)*(W$72:W$95))*(SUMPRODUCT(($H$15:$H$21=$H205)*(W$15:W$21)))))),(((SUMPRODUCT(($H$72:$H$95=$D205)*($G$72:$G$95=$C205)*(W$72:W$95)))-(SUMIFS(W$99:W$426,$C$99:$C$426,$C205,$D$99:$D$426,$D205,$E$99:$E$426,5)))*SUMPRODUCT(($H$9:$H$12=$E205)*(W$9:W$12)))*SUMPRODUCT(($H$24:$H$30=$H205)*(W$24:W$30))),VLOOKUP($E205&amp;$H205,$H$33:W$67,W$70,0)/SUM(W$33:W$60,IF(DAY(EOMONTH($G205,0))&lt;29,0,VLOOKUP(5&amp;TEXT(DATE(YEAR($G205),MONTH($G205),29),"ddd"),$H$33:W$67,W$70,0)),IF(DAY(EOMONTH($G205,0))&lt;30,0,VLOOKUP(5&amp;TEXT(DATE(YEAR($G205),MONTH($G205),30),"ddd"),$H$33:W$67,W$70,0)),IF(DAY(EOMONTH($G205,0))&lt;31,0,VLOOKUP(5&amp;TEXT(DATE(YEAR($G205),MONTH($G205),31),"ddd"),$H$33:W$67,W$70,0)))*SUMPRODUCT(($H$72:$H$95=$D205)*($G$72:$G$95=$C205)*(W$72:W$95))),"")</f>
        <v>122.53237254946256</v>
      </c>
      <c r="X205" s="139">
        <f>IFERROR(IF($I$69="DOW",IF($E205=5,(((SUMPRODUCT(($H$72:$H$95=$D205)*($G$72:$G$95=$C205)*(X$72:X$95))*(SUMPRODUCT(($H$15:$H$21=$H205)*(X$15:X$21)))))),(((SUMPRODUCT(($H$72:$H$95=$D205)*($G$72:$G$95=$C205)*(X$72:X$95)))-(SUMIFS(X$99:X$426,$C$99:$C$426,$C205,$D$99:$D$426,$D205,$E$99:$E$426,5)))*SUMPRODUCT(($H$9:$H$12=$E205)*(X$9:X$12)))*SUMPRODUCT(($H$24:$H$30=$H205)*(X$24:X$30))),VLOOKUP($E205&amp;$H205,$H$33:X$67,X$70,0)/SUM(X$33:X$60,IF(DAY(EOMONTH($G205,0))&lt;29,0,VLOOKUP(5&amp;TEXT(DATE(YEAR($G205),MONTH($G205),29),"ddd"),$H$33:X$67,X$70,0)),IF(DAY(EOMONTH($G205,0))&lt;30,0,VLOOKUP(5&amp;TEXT(DATE(YEAR($G205),MONTH($G205),30),"ddd"),$H$33:X$67,X$70,0)),IF(DAY(EOMONTH($G205,0))&lt;31,0,VLOOKUP(5&amp;TEXT(DATE(YEAR($G205),MONTH($G205),31),"ddd"),$H$33:X$67,X$70,0)))*SUMPRODUCT(($H$72:$H$95=$D205)*($G$72:$G$95=$C205)*(X$72:X$95))),"")</f>
        <v>64.173232417817218</v>
      </c>
      <c r="Y205" s="139" t="str">
        <f>IFERROR(IF($I$69="DOW",IF($E205=5,(((SUMPRODUCT(($H$72:$H$95=$D205)*($G$72:$G$95=$C205)*(Y$72:Y$95))*(SUMPRODUCT(($H$15:$H$21=$H205)*(Y$15:Y$21)))))),(((SUMPRODUCT(($H$72:$H$95=$D205)*($G$72:$G$95=$C205)*(Y$72:Y$95)))-(SUMIFS(Y$99:Y$426,$C$99:$C$426,$C205,$D$99:$D$426,$D205,$E$99:$E$426,5)))*SUMPRODUCT(($H$9:$H$12=$E205)*(Y$9:Y$12)))*SUMPRODUCT(($H$24:$H$30=$H205)*(Y$24:Y$30))),VLOOKUP($E205&amp;$H205,$H$33:Y$67,Y$70,0)/SUM(Y$33:Y$60,IF(DAY(EOMONTH($G205,0))&lt;29,0,VLOOKUP(5&amp;TEXT(DATE(YEAR($G205),MONTH($G205),29),"ddd"),$H$33:Y$67,Y$70,0)),IF(DAY(EOMONTH($G205,0))&lt;30,0,VLOOKUP(5&amp;TEXT(DATE(YEAR($G205),MONTH($G205),30),"ddd"),$H$33:Y$67,Y$70,0)),IF(DAY(EOMONTH($G205,0))&lt;31,0,VLOOKUP(5&amp;TEXT(DATE(YEAR($G205),MONTH($G205),31),"ddd"),$H$33:Y$67,Y$70,0)))*SUMPRODUCT(($H$72:$H$95=$D205)*($G$72:$G$95=$C205)*(Y$72:Y$95))),"")</f>
        <v/>
      </c>
      <c r="Z205" s="139" t="str">
        <f>IFERROR(IF($I$69="DOW",IF($E205=5,(((SUMPRODUCT(($H$72:$H$95=$D205)*($G$72:$G$95=$C205)*(Z$72:Z$95))*(SUMPRODUCT(($H$15:$H$21=$H205)*(Z$15:Z$21)))))),(((SUMPRODUCT(($H$72:$H$95=$D205)*($G$72:$G$95=$C205)*(Z$72:Z$95)))-(SUMIFS(Z$99:Z$426,$C$99:$C$426,$C205,$D$99:$D$426,$D205,$E$99:$E$426,5)))*SUMPRODUCT(($H$9:$H$12=$E205)*(Z$9:Z$12)))*SUMPRODUCT(($H$24:$H$30=$H205)*(Z$24:Z$30))),VLOOKUP($E205&amp;$H205,$H$33:Z$67,Z$70,0)/SUM(Z$33:Z$60,IF(DAY(EOMONTH($G205,0))&lt;29,0,VLOOKUP(5&amp;TEXT(DATE(YEAR($G205),MONTH($G205),29),"ddd"),$H$33:Z$67,Z$70,0)),IF(DAY(EOMONTH($G205,0))&lt;30,0,VLOOKUP(5&amp;TEXT(DATE(YEAR($G205),MONTH($G205),30),"ddd"),$H$33:Z$67,Z$70,0)),IF(DAY(EOMONTH($G205,0))&lt;31,0,VLOOKUP(5&amp;TEXT(DATE(YEAR($G205),MONTH($G205),31),"ddd"),$H$33:Z$67,Z$70,0)))*SUMPRODUCT(($H$72:$H$95=$D205)*($G$72:$G$95=$C205)*(Z$72:Z$95))),"")</f>
        <v/>
      </c>
      <c r="AA205" s="139" t="str">
        <f>IFERROR(IF($I$69="DOW",IF($E205=5,(((SUMPRODUCT(($H$72:$H$95=$D205)*($G$72:$G$95=$C205)*(AA$72:AA$95))*(SUMPRODUCT(($H$15:$H$21=$H205)*(AA$15:AA$21)))))),(((SUMPRODUCT(($H$72:$H$95=$D205)*($G$72:$G$95=$C205)*(AA$72:AA$95)))-(SUMIFS(AA$99:AA$426,$C$99:$C$426,$C205,$D$99:$D$426,$D205,$E$99:$E$426,5)))*SUMPRODUCT(($H$9:$H$12=$E205)*(AA$9:AA$12)))*SUMPRODUCT(($H$24:$H$30=$H205)*(AA$24:AA$30))),VLOOKUP($E205&amp;$H205,$H$33:AA$67,AA$70,0)/SUM(AA$33:AA$60,IF(DAY(EOMONTH($G205,0))&lt;29,0,VLOOKUP(5&amp;TEXT(DATE(YEAR($G205),MONTH($G205),29),"ddd"),$H$33:AA$67,AA$70,0)),IF(DAY(EOMONTH($G205,0))&lt;30,0,VLOOKUP(5&amp;TEXT(DATE(YEAR($G205),MONTH($G205),30),"ddd"),$H$33:AA$67,AA$70,0)),IF(DAY(EOMONTH($G205,0))&lt;31,0,VLOOKUP(5&amp;TEXT(DATE(YEAR($G205),MONTH($G205),31),"ddd"),$H$33:AA$67,AA$70,0)))*SUMPRODUCT(($H$72:$H$95=$D205)*($G$72:$G$95=$C205)*(AA$72:AA$95))),"")</f>
        <v/>
      </c>
      <c r="AB205" s="139" t="str">
        <f>IFERROR(IF($I$69="DOW",IF($E205=5,(((SUMPRODUCT(($H$72:$H$95=$D205)*($G$72:$G$95=$C205)*(AB$72:AB$95))*(SUMPRODUCT(($H$15:$H$21=$H205)*(AB$15:AB$21)))))),(((SUMPRODUCT(($H$72:$H$95=$D205)*($G$72:$G$95=$C205)*(AB$72:AB$95)))-(SUMIFS(AB$99:AB$426,$C$99:$C$426,$C205,$D$99:$D$426,$D205,$E$99:$E$426,5)))*SUMPRODUCT(($H$9:$H$12=$E205)*(AB$9:AB$12)))*SUMPRODUCT(($H$24:$H$30=$H205)*(AB$24:AB$30))),VLOOKUP($E205&amp;$H205,$H$33:AB$67,AB$70,0)/SUM(AB$33:AB$60,IF(DAY(EOMONTH($G205,0))&lt;29,0,VLOOKUP(5&amp;TEXT(DATE(YEAR($G205),MONTH($G205),29),"ddd"),$H$33:AB$67,AB$70,0)),IF(DAY(EOMONTH($G205,0))&lt;30,0,VLOOKUP(5&amp;TEXT(DATE(YEAR($G205),MONTH($G205),30),"ddd"),$H$33:AB$67,AB$70,0)),IF(DAY(EOMONTH($G205,0))&lt;31,0,VLOOKUP(5&amp;TEXT(DATE(YEAR($G205),MONTH($G205),31),"ddd"),$H$33:AB$67,AB$70,0)))*SUMPRODUCT(($H$72:$H$95=$D205)*($G$72:$G$95=$C205)*(AB$72:AB$95))),"")</f>
        <v/>
      </c>
      <c r="AC205" s="236"/>
      <c r="AE205" s="205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  <c r="AU205" s="139"/>
      <c r="AV205" s="139"/>
      <c r="AW205" s="139"/>
      <c r="AX205" s="139"/>
      <c r="AY205" s="236"/>
      <c r="BA205" s="209">
        <f t="shared" si="154"/>
        <v>206.70371443294871</v>
      </c>
      <c r="BB205" s="180">
        <f t="shared" si="155"/>
        <v>218.5975768495951</v>
      </c>
      <c r="BC205" s="180">
        <f t="shared" si="156"/>
        <v>130.61808951265357</v>
      </c>
      <c r="BD205" s="180">
        <f t="shared" si="157"/>
        <v>30.115292421794322</v>
      </c>
      <c r="BE205" s="180">
        <f t="shared" si="158"/>
        <v>0</v>
      </c>
      <c r="BF205" s="180">
        <f t="shared" si="159"/>
        <v>0</v>
      </c>
      <c r="BG205" s="180">
        <f t="shared" si="160"/>
        <v>0</v>
      </c>
      <c r="BH205" s="180">
        <f t="shared" si="161"/>
        <v>1795.8482488080033</v>
      </c>
      <c r="BI205" s="180">
        <f t="shared" si="116"/>
        <v>1948.1509037468297</v>
      </c>
      <c r="BJ205" s="180">
        <f t="shared" si="117"/>
        <v>0</v>
      </c>
      <c r="BK205" s="180">
        <f t="shared" si="118"/>
        <v>73.163428229689202</v>
      </c>
      <c r="BL205" s="180">
        <f t="shared" si="119"/>
        <v>0</v>
      </c>
      <c r="BM205" s="180">
        <f t="shared" si="120"/>
        <v>0</v>
      </c>
      <c r="BN205" s="180">
        <f t="shared" si="121"/>
        <v>0</v>
      </c>
      <c r="BO205" s="180">
        <f t="shared" si="122"/>
        <v>122.53237254946256</v>
      </c>
      <c r="BP205" s="180">
        <f t="shared" si="123"/>
        <v>64.173232417817218</v>
      </c>
      <c r="BQ205" s="180">
        <f t="shared" si="124"/>
        <v>0</v>
      </c>
      <c r="BR205" s="180">
        <f t="shared" si="125"/>
        <v>0</v>
      </c>
      <c r="BS205" s="180">
        <f t="shared" si="126"/>
        <v>0</v>
      </c>
      <c r="BT205" s="180">
        <f t="shared" si="127"/>
        <v>0</v>
      </c>
      <c r="BV205" s="214">
        <f t="shared" si="150"/>
        <v>42750</v>
      </c>
      <c r="BW205" s="175" t="str">
        <f t="shared" si="151"/>
        <v>Jan</v>
      </c>
      <c r="BX205" s="175">
        <f t="shared" si="152"/>
        <v>2017</v>
      </c>
      <c r="BY205" s="176">
        <f t="shared" si="162"/>
        <v>206.70371443294871</v>
      </c>
      <c r="BZ205" s="176">
        <f t="shared" si="163"/>
        <v>218.5975768495951</v>
      </c>
      <c r="CA205" s="176">
        <f t="shared" si="164"/>
        <v>130.61808951265357</v>
      </c>
      <c r="CB205" s="176">
        <f t="shared" si="165"/>
        <v>30.115292421794319</v>
      </c>
      <c r="CC205" s="176">
        <f t="shared" si="166"/>
        <v>0</v>
      </c>
      <c r="CD205" s="176">
        <f t="shared" si="167"/>
        <v>0</v>
      </c>
      <c r="CE205" s="176">
        <f t="shared" si="168"/>
        <v>0</v>
      </c>
      <c r="CF205" s="176">
        <f t="shared" si="169"/>
        <v>1795.8482488080037</v>
      </c>
      <c r="CG205" s="176">
        <f t="shared" si="170"/>
        <v>1948.150903746829</v>
      </c>
      <c r="CH205" s="176">
        <f t="shared" si="171"/>
        <v>0</v>
      </c>
      <c r="CI205" s="176">
        <f t="shared" si="172"/>
        <v>73.163428229689202</v>
      </c>
      <c r="CJ205" s="176">
        <f t="shared" si="173"/>
        <v>0</v>
      </c>
      <c r="CK205" s="176">
        <f t="shared" si="174"/>
        <v>0</v>
      </c>
      <c r="CL205" s="176">
        <f t="shared" si="175"/>
        <v>0</v>
      </c>
      <c r="CM205" s="176">
        <f t="shared" si="176"/>
        <v>122.53237254946259</v>
      </c>
      <c r="CN205" s="176">
        <f t="shared" si="177"/>
        <v>64.173232417817204</v>
      </c>
      <c r="CO205" s="176">
        <f t="shared" si="178"/>
        <v>0</v>
      </c>
      <c r="CP205" s="176">
        <f t="shared" si="179"/>
        <v>0</v>
      </c>
      <c r="CQ205" s="176">
        <f t="shared" si="180"/>
        <v>0</v>
      </c>
      <c r="CR205" s="215">
        <f t="shared" si="181"/>
        <v>0</v>
      </c>
    </row>
    <row r="206" spans="2:96" outlineLevel="1" x14ac:dyDescent="0.25">
      <c r="B206" s="197">
        <f t="shared" si="148"/>
        <v>42751</v>
      </c>
      <c r="C206" s="108">
        <f t="shared" si="104"/>
        <v>2017</v>
      </c>
      <c r="D206" s="109" t="str">
        <f t="shared" si="105"/>
        <v>Jan</v>
      </c>
      <c r="E206" s="109">
        <f t="shared" si="106"/>
        <v>3</v>
      </c>
      <c r="F206" s="109">
        <f t="shared" si="149"/>
        <v>3</v>
      </c>
      <c r="G206" s="110">
        <f t="shared" si="153"/>
        <v>42751</v>
      </c>
      <c r="H206" s="109" t="str">
        <f t="shared" si="107"/>
        <v>Mon</v>
      </c>
      <c r="I206" s="139">
        <f>IFERROR(IF($I$69="DOW",IF($E206=5,(((SUMPRODUCT(($H$72:$H$95=$D206)*($G$72:$G$95=$C206)*(I$72:I$95))*(SUMPRODUCT(($H$15:$H$21=$H206)*(I$15:I$21)))))),(((SUMPRODUCT(($H$72:$H$95=$D206)*($G$72:$G$95=$C206)*(I$72:I$95)))-(SUMIFS(I$99:I$426,$C$99:$C$426,$C206,$D$99:$D$426,$D206,$E$99:$E$426,5)))*SUMPRODUCT(($H$9:$H$12=$E206)*(I$9:I$12)))*SUMPRODUCT(($H$24:$H$30=$H206)*(I$24:I$30))),VLOOKUP($E206&amp;$H206,$H$33:I$67,I$70,0)/SUM(I$33:I$60,IF(DAY(EOMONTH($G206,0))&lt;29,0,VLOOKUP(5&amp;TEXT(DATE(YEAR($G206),MONTH($G206),29),"ddd"),$H$33:I$67,I$70,0)),IF(DAY(EOMONTH($G206,0))&lt;30,0,VLOOKUP(5&amp;TEXT(DATE(YEAR($G206),MONTH($G206),30),"ddd"),$H$33:I$67,I$70,0)),IF(DAY(EOMONTH($G206,0))&lt;31,0,VLOOKUP(5&amp;TEXT(DATE(YEAR($G206),MONTH($G206),31),"ddd"),$H$33:I$67,I$70,0)))*SUMPRODUCT(($H$72:$H$95=$D206)*($G$72:$G$95=$C206)*(I$72:I$95))),"")</f>
        <v>247.03405523862091</v>
      </c>
      <c r="J206" s="139">
        <f>IFERROR(IF($I$69="DOW",IF($E206=5,(((SUMPRODUCT(($H$72:$H$95=$D206)*($G$72:$G$95=$C206)*(J$72:J$95))*(SUMPRODUCT(($H$15:$H$21=$H206)*(J$15:J$21)))))),(((SUMPRODUCT(($H$72:$H$95=$D206)*($G$72:$G$95=$C206)*(J$72:J$95)))-(SUMIFS(J$99:J$426,$C$99:$C$426,$C206,$D$99:$D$426,$D206,$E$99:$E$426,5)))*SUMPRODUCT(($H$9:$H$12=$E206)*(J$9:J$12)))*SUMPRODUCT(($H$24:$H$30=$H206)*(J$24:J$30))),VLOOKUP($E206&amp;$H206,$H$33:J$67,J$70,0)/SUM(J$33:J$60,IF(DAY(EOMONTH($G206,0))&lt;29,0,VLOOKUP(5&amp;TEXT(DATE(YEAR($G206),MONTH($G206),29),"ddd"),$H$33:J$67,J$70,0)),IF(DAY(EOMONTH($G206,0))&lt;30,0,VLOOKUP(5&amp;TEXT(DATE(YEAR($G206),MONTH($G206),30),"ddd"),$H$33:J$67,J$70,0)),IF(DAY(EOMONTH($G206,0))&lt;31,0,VLOOKUP(5&amp;TEXT(DATE(YEAR($G206),MONTH($G206),31),"ddd"),$H$33:J$67,J$70,0)))*SUMPRODUCT(($H$72:$H$95=$D206)*($G$72:$G$95=$C206)*(J$72:J$95))),"")</f>
        <v>266.80327146237198</v>
      </c>
      <c r="K206" s="139">
        <f>IFERROR(IF($I$69="DOW",IF($E206=5,(((SUMPRODUCT(($H$72:$H$95=$D206)*($G$72:$G$95=$C206)*(K$72:K$95))*(SUMPRODUCT(($H$15:$H$21=$H206)*(K$15:K$21)))))),(((SUMPRODUCT(($H$72:$H$95=$D206)*($G$72:$G$95=$C206)*(K$72:K$95)))-(SUMIFS(K$99:K$426,$C$99:$C$426,$C206,$D$99:$D$426,$D206,$E$99:$E$426,5)))*SUMPRODUCT(($H$9:$H$12=$E206)*(K$9:K$12)))*SUMPRODUCT(($H$24:$H$30=$H206)*(K$24:K$30))),VLOOKUP($E206&amp;$H206,$H$33:K$67,K$70,0)/SUM(K$33:K$60,IF(DAY(EOMONTH($G206,0))&lt;29,0,VLOOKUP(5&amp;TEXT(DATE(YEAR($G206),MONTH($G206),29),"ddd"),$H$33:K$67,K$70,0)),IF(DAY(EOMONTH($G206,0))&lt;30,0,VLOOKUP(5&amp;TEXT(DATE(YEAR($G206),MONTH($G206),30),"ddd"),$H$33:K$67,K$70,0)),IF(DAY(EOMONTH($G206,0))&lt;31,0,VLOOKUP(5&amp;TEXT(DATE(YEAR($G206),MONTH($G206),31),"ddd"),$H$33:K$67,K$70,0)))*SUMPRODUCT(($H$72:$H$95=$D206)*($G$72:$G$95=$C206)*(K$72:K$95))),"")</f>
        <v>122.81981428766034</v>
      </c>
      <c r="L206" s="139">
        <f>IFERROR(IF($I$69="DOW",IF($E206=5,(((SUMPRODUCT(($H$72:$H$95=$D206)*($G$72:$G$95=$C206)*(L$72:L$95))*(SUMPRODUCT(($H$15:$H$21=$H206)*(L$15:L$21)))))),(((SUMPRODUCT(($H$72:$H$95=$D206)*($G$72:$G$95=$C206)*(L$72:L$95)))-(SUMIFS(L$99:L$426,$C$99:$C$426,$C206,$D$99:$D$426,$D206,$E$99:$E$426,5)))*SUMPRODUCT(($H$9:$H$12=$E206)*(L$9:L$12)))*SUMPRODUCT(($H$24:$H$30=$H206)*(L$24:L$30))),VLOOKUP($E206&amp;$H206,$H$33:L$67,L$70,0)/SUM(L$33:L$60,IF(DAY(EOMONTH($G206,0))&lt;29,0,VLOOKUP(5&amp;TEXT(DATE(YEAR($G206),MONTH($G206),29),"ddd"),$H$33:L$67,L$70,0)),IF(DAY(EOMONTH($G206,0))&lt;30,0,VLOOKUP(5&amp;TEXT(DATE(YEAR($G206),MONTH($G206),30),"ddd"),$H$33:L$67,L$70,0)),IF(DAY(EOMONTH($G206,0))&lt;31,0,VLOOKUP(5&amp;TEXT(DATE(YEAR($G206),MONTH($G206),31),"ddd"),$H$33:L$67,L$70,0)))*SUMPRODUCT(($H$72:$H$95=$D206)*($G$72:$G$95=$C206)*(L$72:L$95))),"")</f>
        <v>35.931059371801133</v>
      </c>
      <c r="M206" s="139">
        <f>IFERROR(IF($I$69="DOW",IF($E206=5,(((SUMPRODUCT(($H$72:$H$95=$D206)*($G$72:$G$95=$C206)*(M$72:M$95))*(SUMPRODUCT(($H$15:$H$21=$H206)*(M$15:M$21)))))),(((SUMPRODUCT(($H$72:$H$95=$D206)*($G$72:$G$95=$C206)*(M$72:M$95)))-(SUMIFS(M$99:M$426,$C$99:$C$426,$C206,$D$99:$D$426,$D206,$E$99:$E$426,5)))*SUMPRODUCT(($H$9:$H$12=$E206)*(M$9:M$12)))*SUMPRODUCT(($H$24:$H$30=$H206)*(M$24:M$30))),VLOOKUP($E206&amp;$H206,$H$33:M$67,M$70,0)/SUM(M$33:M$60,IF(DAY(EOMONTH($G206,0))&lt;29,0,VLOOKUP(5&amp;TEXT(DATE(YEAR($G206),MONTH($G206),29),"ddd"),$H$33:M$67,M$70,0)),IF(DAY(EOMONTH($G206,0))&lt;30,0,VLOOKUP(5&amp;TEXT(DATE(YEAR($G206),MONTH($G206),30),"ddd"),$H$33:M$67,M$70,0)),IF(DAY(EOMONTH($G206,0))&lt;31,0,VLOOKUP(5&amp;TEXT(DATE(YEAR($G206),MONTH($G206),31),"ddd"),$H$33:M$67,M$70,0)))*SUMPRODUCT(($H$72:$H$95=$D206)*($G$72:$G$95=$C206)*(M$72:M$95))),"")</f>
        <v>0</v>
      </c>
      <c r="N206" s="139">
        <f>IFERROR(IF($I$69="DOW",IF($E206=5,(((SUMPRODUCT(($H$72:$H$95=$D206)*($G$72:$G$95=$C206)*(N$72:N$95))*(SUMPRODUCT(($H$15:$H$21=$H206)*(N$15:N$21)))))),(((SUMPRODUCT(($H$72:$H$95=$D206)*($G$72:$G$95=$C206)*(N$72:N$95)))-(SUMIFS(N$99:N$426,$C$99:$C$426,$C206,$D$99:$D$426,$D206,$E$99:$E$426,5)))*SUMPRODUCT(($H$9:$H$12=$E206)*(N$9:N$12)))*SUMPRODUCT(($H$24:$H$30=$H206)*(N$24:N$30))),VLOOKUP($E206&amp;$H206,$H$33:N$67,N$70,0)/SUM(N$33:N$60,IF(DAY(EOMONTH($G206,0))&lt;29,0,VLOOKUP(5&amp;TEXT(DATE(YEAR($G206),MONTH($G206),29),"ddd"),$H$33:N$67,N$70,0)),IF(DAY(EOMONTH($G206,0))&lt;30,0,VLOOKUP(5&amp;TEXT(DATE(YEAR($G206),MONTH($G206),30),"ddd"),$H$33:N$67,N$70,0)),IF(DAY(EOMONTH($G206,0))&lt;31,0,VLOOKUP(5&amp;TEXT(DATE(YEAR($G206),MONTH($G206),31),"ddd"),$H$33:N$67,N$70,0)))*SUMPRODUCT(($H$72:$H$95=$D206)*($G$72:$G$95=$C206)*(N$72:N$95))),"")</f>
        <v>0</v>
      </c>
      <c r="O206" s="139">
        <f>IFERROR(IF($I$69="DOW",IF($E206=5,(((SUMPRODUCT(($H$72:$H$95=$D206)*($G$72:$G$95=$C206)*(O$72:O$95))*(SUMPRODUCT(($H$15:$H$21=$H206)*(O$15:O$21)))))),(((SUMPRODUCT(($H$72:$H$95=$D206)*($G$72:$G$95=$C206)*(O$72:O$95)))-(SUMIFS(O$99:O$426,$C$99:$C$426,$C206,$D$99:$D$426,$D206,$E$99:$E$426,5)))*SUMPRODUCT(($H$9:$H$12=$E206)*(O$9:O$12)))*SUMPRODUCT(($H$24:$H$30=$H206)*(O$24:O$30))),VLOOKUP($E206&amp;$H206,$H$33:O$67,O$70,0)/SUM(O$33:O$60,IF(DAY(EOMONTH($G206,0))&lt;29,0,VLOOKUP(5&amp;TEXT(DATE(YEAR($G206),MONTH($G206),29),"ddd"),$H$33:O$67,O$70,0)),IF(DAY(EOMONTH($G206,0))&lt;30,0,VLOOKUP(5&amp;TEXT(DATE(YEAR($G206),MONTH($G206),30),"ddd"),$H$33:O$67,O$70,0)),IF(DAY(EOMONTH($G206,0))&lt;31,0,VLOOKUP(5&amp;TEXT(DATE(YEAR($G206),MONTH($G206),31),"ddd"),$H$33:O$67,O$70,0)))*SUMPRODUCT(($H$72:$H$95=$D206)*($G$72:$G$95=$C206)*(O$72:O$95))),"")</f>
        <v>0</v>
      </c>
      <c r="P206" s="139">
        <f>IFERROR(IF($I$69="DOW",IF($E206=5,(((SUMPRODUCT(($H$72:$H$95=$D206)*($G$72:$G$95=$C206)*(P$72:P$95))*(SUMPRODUCT(($H$15:$H$21=$H206)*(P$15:P$21)))))),(((SUMPRODUCT(($H$72:$H$95=$D206)*($G$72:$G$95=$C206)*(P$72:P$95)))-(SUMIFS(P$99:P$426,$C$99:$C$426,$C206,$D$99:$D$426,$D206,$E$99:$E$426,5)))*SUMPRODUCT(($H$9:$H$12=$E206)*(P$9:P$12)))*SUMPRODUCT(($H$24:$H$30=$H206)*(P$24:P$30))),VLOOKUP($E206&amp;$H206,$H$33:P$67,P$70,0)/SUM(P$33:P$60,IF(DAY(EOMONTH($G206,0))&lt;29,0,VLOOKUP(5&amp;TEXT(DATE(YEAR($G206),MONTH($G206),29),"ddd"),$H$33:P$67,P$70,0)),IF(DAY(EOMONTH($G206,0))&lt;30,0,VLOOKUP(5&amp;TEXT(DATE(YEAR($G206),MONTH($G206),30),"ddd"),$H$33:P$67,P$70,0)),IF(DAY(EOMONTH($G206,0))&lt;31,0,VLOOKUP(5&amp;TEXT(DATE(YEAR($G206),MONTH($G206),31),"ddd"),$H$33:P$67,P$70,0)))*SUMPRODUCT(($H$72:$H$95=$D206)*($G$72:$G$95=$C206)*(P$72:P$95))),"")</f>
        <v>4199.0066193568928</v>
      </c>
      <c r="Q206" s="139">
        <f>IFERROR(IF($I$69="DOW",IF($E206=5,(((SUMPRODUCT(($H$72:$H$95=$D206)*($G$72:$G$95=$C206)*(Q$72:Q$95))*(SUMPRODUCT(($H$15:$H$21=$H206)*(Q$15:Q$21)))))),(((SUMPRODUCT(($H$72:$H$95=$D206)*($G$72:$G$95=$C206)*(Q$72:Q$95)))-(SUMIFS(Q$99:Q$426,$C$99:$C$426,$C206,$D$99:$D$426,$D206,$E$99:$E$426,5)))*SUMPRODUCT(($H$9:$H$12=$E206)*(Q$9:Q$12)))*SUMPRODUCT(($H$24:$H$30=$H206)*(Q$24:Q$30))),VLOOKUP($E206&amp;$H206,$H$33:Q$67,Q$70,0)/SUM(Q$33:Q$60,IF(DAY(EOMONTH($G206,0))&lt;29,0,VLOOKUP(5&amp;TEXT(DATE(YEAR($G206),MONTH($G206),29),"ddd"),$H$33:Q$67,Q$70,0)),IF(DAY(EOMONTH($G206,0))&lt;30,0,VLOOKUP(5&amp;TEXT(DATE(YEAR($G206),MONTH($G206),30),"ddd"),$H$33:Q$67,Q$70,0)),IF(DAY(EOMONTH($G206,0))&lt;31,0,VLOOKUP(5&amp;TEXT(DATE(YEAR($G206),MONTH($G206),31),"ddd"),$H$33:Q$67,Q$70,0)))*SUMPRODUCT(($H$72:$H$95=$D206)*($G$72:$G$95=$C206)*(Q$72:Q$95))),"")</f>
        <v>3107.5016609528684</v>
      </c>
      <c r="R206" s="139">
        <f>IFERROR(IF($I$69="DOW",IF($E206=5,(((SUMPRODUCT(($H$72:$H$95=$D206)*($G$72:$G$95=$C206)*(R$72:R$95))*(SUMPRODUCT(($H$15:$H$21=$H206)*(R$15:R$21)))))),(((SUMPRODUCT(($H$72:$H$95=$D206)*($G$72:$G$95=$C206)*(R$72:R$95)))-(SUMIFS(R$99:R$426,$C$99:$C$426,$C206,$D$99:$D$426,$D206,$E$99:$E$426,5)))*SUMPRODUCT(($H$9:$H$12=$E206)*(R$9:R$12)))*SUMPRODUCT(($H$24:$H$30=$H206)*(R$24:R$30))),VLOOKUP($E206&amp;$H206,$H$33:R$67,R$70,0)/SUM(R$33:R$60,IF(DAY(EOMONTH($G206,0))&lt;29,0,VLOOKUP(5&amp;TEXT(DATE(YEAR($G206),MONTH($G206),29),"ddd"),$H$33:R$67,R$70,0)),IF(DAY(EOMONTH($G206,0))&lt;30,0,VLOOKUP(5&amp;TEXT(DATE(YEAR($G206),MONTH($G206),30),"ddd"),$H$33:R$67,R$70,0)),IF(DAY(EOMONTH($G206,0))&lt;31,0,VLOOKUP(5&amp;TEXT(DATE(YEAR($G206),MONTH($G206),31),"ddd"),$H$33:R$67,R$70,0)))*SUMPRODUCT(($H$72:$H$95=$D206)*($G$72:$G$95=$C206)*(R$72:R$95))),"")</f>
        <v>0</v>
      </c>
      <c r="S206" s="139">
        <f>IFERROR(IF($I$69="DOW",IF($E206=5,(((SUMPRODUCT(($H$72:$H$95=$D206)*($G$72:$G$95=$C206)*(S$72:S$95))*(SUMPRODUCT(($H$15:$H$21=$H206)*(S$15:S$21)))))),(((SUMPRODUCT(($H$72:$H$95=$D206)*($G$72:$G$95=$C206)*(S$72:S$95)))-(SUMIFS(S$99:S$426,$C$99:$C$426,$C206,$D$99:$D$426,$D206,$E$99:$E$426,5)))*SUMPRODUCT(($H$9:$H$12=$E206)*(S$9:S$12)))*SUMPRODUCT(($H$24:$H$30=$H206)*(S$24:S$30))),VLOOKUP($E206&amp;$H206,$H$33:S$67,S$70,0)/SUM(S$33:S$60,IF(DAY(EOMONTH($G206,0))&lt;29,0,VLOOKUP(5&amp;TEXT(DATE(YEAR($G206),MONTH($G206),29),"ddd"),$H$33:S$67,S$70,0)),IF(DAY(EOMONTH($G206,0))&lt;30,0,VLOOKUP(5&amp;TEXT(DATE(YEAR($G206),MONTH($G206),30),"ddd"),$H$33:S$67,S$70,0)),IF(DAY(EOMONTH($G206,0))&lt;31,0,VLOOKUP(5&amp;TEXT(DATE(YEAR($G206),MONTH($G206),31),"ddd"),$H$33:S$67,S$70,0)))*SUMPRODUCT(($H$72:$H$95=$D206)*($G$72:$G$95=$C206)*(S$72:S$95))),"")</f>
        <v>82.3086922002569</v>
      </c>
      <c r="T206" s="139">
        <f>IFERROR(IF($I$69="DOW",IF($E206=5,(((SUMPRODUCT(($H$72:$H$95=$D206)*($G$72:$G$95=$C206)*(T$72:T$95))*(SUMPRODUCT(($H$15:$H$21=$H206)*(T$15:T$21)))))),(((SUMPRODUCT(($H$72:$H$95=$D206)*($G$72:$G$95=$C206)*(T$72:T$95)))-(SUMIFS(T$99:T$426,$C$99:$C$426,$C206,$D$99:$D$426,$D206,$E$99:$E$426,5)))*SUMPRODUCT(($H$9:$H$12=$E206)*(T$9:T$12)))*SUMPRODUCT(($H$24:$H$30=$H206)*(T$24:T$30))),VLOOKUP($E206&amp;$H206,$H$33:T$67,T$70,0)/SUM(T$33:T$60,IF(DAY(EOMONTH($G206,0))&lt;29,0,VLOOKUP(5&amp;TEXT(DATE(YEAR($G206),MONTH($G206),29),"ddd"),$H$33:T$67,T$70,0)),IF(DAY(EOMONTH($G206,0))&lt;30,0,VLOOKUP(5&amp;TEXT(DATE(YEAR($G206),MONTH($G206),30),"ddd"),$H$33:T$67,T$70,0)),IF(DAY(EOMONTH($G206,0))&lt;31,0,VLOOKUP(5&amp;TEXT(DATE(YEAR($G206),MONTH($G206),31),"ddd"),$H$33:T$67,T$70,0)))*SUMPRODUCT(($H$72:$H$95=$D206)*($G$72:$G$95=$C206)*(T$72:T$95))),"")</f>
        <v>0</v>
      </c>
      <c r="U206" s="139">
        <f>IFERROR(IF($I$69="DOW",IF($E206=5,(((SUMPRODUCT(($H$72:$H$95=$D206)*($G$72:$G$95=$C206)*(U$72:U$95))*(SUMPRODUCT(($H$15:$H$21=$H206)*(U$15:U$21)))))),(((SUMPRODUCT(($H$72:$H$95=$D206)*($G$72:$G$95=$C206)*(U$72:U$95)))-(SUMIFS(U$99:U$426,$C$99:$C$426,$C206,$D$99:$D$426,$D206,$E$99:$E$426,5)))*SUMPRODUCT(($H$9:$H$12=$E206)*(U$9:U$12)))*SUMPRODUCT(($H$24:$H$30=$H206)*(U$24:U$30))),VLOOKUP($E206&amp;$H206,$H$33:U$67,U$70,0)/SUM(U$33:U$60,IF(DAY(EOMONTH($G206,0))&lt;29,0,VLOOKUP(5&amp;TEXT(DATE(YEAR($G206),MONTH($G206),29),"ddd"),$H$33:U$67,U$70,0)),IF(DAY(EOMONTH($G206,0))&lt;30,0,VLOOKUP(5&amp;TEXT(DATE(YEAR($G206),MONTH($G206),30),"ddd"),$H$33:U$67,U$70,0)),IF(DAY(EOMONTH($G206,0))&lt;31,0,VLOOKUP(5&amp;TEXT(DATE(YEAR($G206),MONTH($G206),31),"ddd"),$H$33:U$67,U$70,0)))*SUMPRODUCT(($H$72:$H$95=$D206)*($G$72:$G$95=$C206)*(U$72:U$95))),"")</f>
        <v>31.473566424888105</v>
      </c>
      <c r="V206" s="139">
        <f>IFERROR(IF($I$69="DOW",IF($E206=5,(((SUMPRODUCT(($H$72:$H$95=$D206)*($G$72:$G$95=$C206)*(V$72:V$95))*(SUMPRODUCT(($H$15:$H$21=$H206)*(V$15:V$21)))))),(((SUMPRODUCT(($H$72:$H$95=$D206)*($G$72:$G$95=$C206)*(V$72:V$95)))-(SUMIFS(V$99:V$426,$C$99:$C$426,$C206,$D$99:$D$426,$D206,$E$99:$E$426,5)))*SUMPRODUCT(($H$9:$H$12=$E206)*(V$9:V$12)))*SUMPRODUCT(($H$24:$H$30=$H206)*(V$24:V$30))),VLOOKUP($E206&amp;$H206,$H$33:V$67,V$70,0)/SUM(V$33:V$60,IF(DAY(EOMONTH($G206,0))&lt;29,0,VLOOKUP(5&amp;TEXT(DATE(YEAR($G206),MONTH($G206),29),"ddd"),$H$33:V$67,V$70,0)),IF(DAY(EOMONTH($G206,0))&lt;30,0,VLOOKUP(5&amp;TEXT(DATE(YEAR($G206),MONTH($G206),30),"ddd"),$H$33:V$67,V$70,0)),IF(DAY(EOMONTH($G206,0))&lt;31,0,VLOOKUP(5&amp;TEXT(DATE(YEAR($G206),MONTH($G206),31),"ddd"),$H$33:V$67,V$70,0)))*SUMPRODUCT(($H$72:$H$95=$D206)*($G$72:$G$95=$C206)*(V$72:V$95))),"")</f>
        <v>81.467881354010032</v>
      </c>
      <c r="W206" s="139">
        <f>IFERROR(IF($I$69="DOW",IF($E206=5,(((SUMPRODUCT(($H$72:$H$95=$D206)*($G$72:$G$95=$C206)*(W$72:W$95))*(SUMPRODUCT(($H$15:$H$21=$H206)*(W$15:W$21)))))),(((SUMPRODUCT(($H$72:$H$95=$D206)*($G$72:$G$95=$C206)*(W$72:W$95)))-(SUMIFS(W$99:W$426,$C$99:$C$426,$C206,$D$99:$D$426,$D206,$E$99:$E$426,5)))*SUMPRODUCT(($H$9:$H$12=$E206)*(W$9:W$12)))*SUMPRODUCT(($H$24:$H$30=$H206)*(W$24:W$30))),VLOOKUP($E206&amp;$H206,$H$33:W$67,W$70,0)/SUM(W$33:W$60,IF(DAY(EOMONTH($G206,0))&lt;29,0,VLOOKUP(5&amp;TEXT(DATE(YEAR($G206),MONTH($G206),29),"ddd"),$H$33:W$67,W$70,0)),IF(DAY(EOMONTH($G206,0))&lt;30,0,VLOOKUP(5&amp;TEXT(DATE(YEAR($G206),MONTH($G206),30),"ddd"),$H$33:W$67,W$70,0)),IF(DAY(EOMONTH($G206,0))&lt;31,0,VLOOKUP(5&amp;TEXT(DATE(YEAR($G206),MONTH($G206),31),"ddd"),$H$33:W$67,W$70,0)))*SUMPRODUCT(($H$72:$H$95=$D206)*($G$72:$G$95=$C206)*(W$72:W$95))),"")</f>
        <v>598.64956368529977</v>
      </c>
      <c r="X206" s="139">
        <f>IFERROR(IF($I$69="DOW",IF($E206=5,(((SUMPRODUCT(($H$72:$H$95=$D206)*($G$72:$G$95=$C206)*(X$72:X$95))*(SUMPRODUCT(($H$15:$H$21=$H206)*(X$15:X$21)))))),(((SUMPRODUCT(($H$72:$H$95=$D206)*($G$72:$G$95=$C206)*(X$72:X$95)))-(SUMIFS(X$99:X$426,$C$99:$C$426,$C206,$D$99:$D$426,$D206,$E$99:$E$426,5)))*SUMPRODUCT(($H$9:$H$12=$E206)*(X$9:X$12)))*SUMPRODUCT(($H$24:$H$30=$H206)*(X$24:X$30))),VLOOKUP($E206&amp;$H206,$H$33:X$67,X$70,0)/SUM(X$33:X$60,IF(DAY(EOMONTH($G206,0))&lt;29,0,VLOOKUP(5&amp;TEXT(DATE(YEAR($G206),MONTH($G206),29),"ddd"),$H$33:X$67,X$70,0)),IF(DAY(EOMONTH($G206,0))&lt;30,0,VLOOKUP(5&amp;TEXT(DATE(YEAR($G206),MONTH($G206),30),"ddd"),$H$33:X$67,X$70,0)),IF(DAY(EOMONTH($G206,0))&lt;31,0,VLOOKUP(5&amp;TEXT(DATE(YEAR($G206),MONTH($G206),31),"ddd"),$H$33:X$67,X$70,0)))*SUMPRODUCT(($H$72:$H$95=$D206)*($G$72:$G$95=$C206)*(X$72:X$95))),"")</f>
        <v>128.52484674244724</v>
      </c>
      <c r="Y206" s="139" t="str">
        <f>IFERROR(IF($I$69="DOW",IF($E206=5,(((SUMPRODUCT(($H$72:$H$95=$D206)*($G$72:$G$95=$C206)*(Y$72:Y$95))*(SUMPRODUCT(($H$15:$H$21=$H206)*(Y$15:Y$21)))))),(((SUMPRODUCT(($H$72:$H$95=$D206)*($G$72:$G$95=$C206)*(Y$72:Y$95)))-(SUMIFS(Y$99:Y$426,$C$99:$C$426,$C206,$D$99:$D$426,$D206,$E$99:$E$426,5)))*SUMPRODUCT(($H$9:$H$12=$E206)*(Y$9:Y$12)))*SUMPRODUCT(($H$24:$H$30=$H206)*(Y$24:Y$30))),VLOOKUP($E206&amp;$H206,$H$33:Y$67,Y$70,0)/SUM(Y$33:Y$60,IF(DAY(EOMONTH($G206,0))&lt;29,0,VLOOKUP(5&amp;TEXT(DATE(YEAR($G206),MONTH($G206),29),"ddd"),$H$33:Y$67,Y$70,0)),IF(DAY(EOMONTH($G206,0))&lt;30,0,VLOOKUP(5&amp;TEXT(DATE(YEAR($G206),MONTH($G206),30),"ddd"),$H$33:Y$67,Y$70,0)),IF(DAY(EOMONTH($G206,0))&lt;31,0,VLOOKUP(5&amp;TEXT(DATE(YEAR($G206),MONTH($G206),31),"ddd"),$H$33:Y$67,Y$70,0)))*SUMPRODUCT(($H$72:$H$95=$D206)*($G$72:$G$95=$C206)*(Y$72:Y$95))),"")</f>
        <v/>
      </c>
      <c r="Z206" s="139" t="str">
        <f>IFERROR(IF($I$69="DOW",IF($E206=5,(((SUMPRODUCT(($H$72:$H$95=$D206)*($G$72:$G$95=$C206)*(Z$72:Z$95))*(SUMPRODUCT(($H$15:$H$21=$H206)*(Z$15:Z$21)))))),(((SUMPRODUCT(($H$72:$H$95=$D206)*($G$72:$G$95=$C206)*(Z$72:Z$95)))-(SUMIFS(Z$99:Z$426,$C$99:$C$426,$C206,$D$99:$D$426,$D206,$E$99:$E$426,5)))*SUMPRODUCT(($H$9:$H$12=$E206)*(Z$9:Z$12)))*SUMPRODUCT(($H$24:$H$30=$H206)*(Z$24:Z$30))),VLOOKUP($E206&amp;$H206,$H$33:Z$67,Z$70,0)/SUM(Z$33:Z$60,IF(DAY(EOMONTH($G206,0))&lt;29,0,VLOOKUP(5&amp;TEXT(DATE(YEAR($G206),MONTH($G206),29),"ddd"),$H$33:Z$67,Z$70,0)),IF(DAY(EOMONTH($G206,0))&lt;30,0,VLOOKUP(5&amp;TEXT(DATE(YEAR($G206),MONTH($G206),30),"ddd"),$H$33:Z$67,Z$70,0)),IF(DAY(EOMONTH($G206,0))&lt;31,0,VLOOKUP(5&amp;TEXT(DATE(YEAR($G206),MONTH($G206),31),"ddd"),$H$33:Z$67,Z$70,0)))*SUMPRODUCT(($H$72:$H$95=$D206)*($G$72:$G$95=$C206)*(Z$72:Z$95))),"")</f>
        <v/>
      </c>
      <c r="AA206" s="139" t="str">
        <f>IFERROR(IF($I$69="DOW",IF($E206=5,(((SUMPRODUCT(($H$72:$H$95=$D206)*($G$72:$G$95=$C206)*(AA$72:AA$95))*(SUMPRODUCT(($H$15:$H$21=$H206)*(AA$15:AA$21)))))),(((SUMPRODUCT(($H$72:$H$95=$D206)*($G$72:$G$95=$C206)*(AA$72:AA$95)))-(SUMIFS(AA$99:AA$426,$C$99:$C$426,$C206,$D$99:$D$426,$D206,$E$99:$E$426,5)))*SUMPRODUCT(($H$9:$H$12=$E206)*(AA$9:AA$12)))*SUMPRODUCT(($H$24:$H$30=$H206)*(AA$24:AA$30))),VLOOKUP($E206&amp;$H206,$H$33:AA$67,AA$70,0)/SUM(AA$33:AA$60,IF(DAY(EOMONTH($G206,0))&lt;29,0,VLOOKUP(5&amp;TEXT(DATE(YEAR($G206),MONTH($G206),29),"ddd"),$H$33:AA$67,AA$70,0)),IF(DAY(EOMONTH($G206,0))&lt;30,0,VLOOKUP(5&amp;TEXT(DATE(YEAR($G206),MONTH($G206),30),"ddd"),$H$33:AA$67,AA$70,0)),IF(DAY(EOMONTH($G206,0))&lt;31,0,VLOOKUP(5&amp;TEXT(DATE(YEAR($G206),MONTH($G206),31),"ddd"),$H$33:AA$67,AA$70,0)))*SUMPRODUCT(($H$72:$H$95=$D206)*($G$72:$G$95=$C206)*(AA$72:AA$95))),"")</f>
        <v/>
      </c>
      <c r="AB206" s="139" t="str">
        <f>IFERROR(IF($I$69="DOW",IF($E206=5,(((SUMPRODUCT(($H$72:$H$95=$D206)*($G$72:$G$95=$C206)*(AB$72:AB$95))*(SUMPRODUCT(($H$15:$H$21=$H206)*(AB$15:AB$21)))))),(((SUMPRODUCT(($H$72:$H$95=$D206)*($G$72:$G$95=$C206)*(AB$72:AB$95)))-(SUMIFS(AB$99:AB$426,$C$99:$C$426,$C206,$D$99:$D$426,$D206,$E$99:$E$426,5)))*SUMPRODUCT(($H$9:$H$12=$E206)*(AB$9:AB$12)))*SUMPRODUCT(($H$24:$H$30=$H206)*(AB$24:AB$30))),VLOOKUP($E206&amp;$H206,$H$33:AB$67,AB$70,0)/SUM(AB$33:AB$60,IF(DAY(EOMONTH($G206,0))&lt;29,0,VLOOKUP(5&amp;TEXT(DATE(YEAR($G206),MONTH($G206),29),"ddd"),$H$33:AB$67,AB$70,0)),IF(DAY(EOMONTH($G206,0))&lt;30,0,VLOOKUP(5&amp;TEXT(DATE(YEAR($G206),MONTH($G206),30),"ddd"),$H$33:AB$67,AB$70,0)),IF(DAY(EOMONTH($G206,0))&lt;31,0,VLOOKUP(5&amp;TEXT(DATE(YEAR($G206),MONTH($G206),31),"ddd"),$H$33:AB$67,AB$70,0)))*SUMPRODUCT(($H$72:$H$95=$D206)*($G$72:$G$95=$C206)*(AB$72:AB$95))),"")</f>
        <v/>
      </c>
      <c r="AC206" s="236"/>
      <c r="AE206" s="205"/>
      <c r="AF206" s="139"/>
      <c r="AG206" s="139"/>
      <c r="AH206" s="139"/>
      <c r="AI206" s="139"/>
      <c r="AJ206" s="139"/>
      <c r="AK206" s="139"/>
      <c r="AL206" s="139"/>
      <c r="AM206" s="139"/>
      <c r="AN206" s="139"/>
      <c r="AO206" s="139"/>
      <c r="AP206" s="139"/>
      <c r="AQ206" s="139"/>
      <c r="AR206" s="139"/>
      <c r="AS206" s="139"/>
      <c r="AT206" s="139"/>
      <c r="AU206" s="139"/>
      <c r="AV206" s="139"/>
      <c r="AW206" s="139"/>
      <c r="AX206" s="139"/>
      <c r="AY206" s="236"/>
      <c r="BA206" s="209">
        <f t="shared" si="154"/>
        <v>247.03405523862091</v>
      </c>
      <c r="BB206" s="180">
        <f t="shared" si="155"/>
        <v>266.80327146237198</v>
      </c>
      <c r="BC206" s="180">
        <f t="shared" si="156"/>
        <v>122.81981428766034</v>
      </c>
      <c r="BD206" s="180">
        <f t="shared" si="157"/>
        <v>35.931059371801133</v>
      </c>
      <c r="BE206" s="180">
        <f t="shared" si="158"/>
        <v>0</v>
      </c>
      <c r="BF206" s="180">
        <f t="shared" si="159"/>
        <v>0</v>
      </c>
      <c r="BG206" s="180">
        <f t="shared" si="160"/>
        <v>0</v>
      </c>
      <c r="BH206" s="180">
        <f t="shared" si="161"/>
        <v>4199.0066193568928</v>
      </c>
      <c r="BI206" s="180">
        <f t="shared" si="116"/>
        <v>3107.5016609528684</v>
      </c>
      <c r="BJ206" s="180">
        <f t="shared" si="117"/>
        <v>0</v>
      </c>
      <c r="BK206" s="180">
        <f t="shared" si="118"/>
        <v>82.3086922002569</v>
      </c>
      <c r="BL206" s="180">
        <f t="shared" si="119"/>
        <v>0</v>
      </c>
      <c r="BM206" s="180">
        <f t="shared" si="120"/>
        <v>31.473566424888105</v>
      </c>
      <c r="BN206" s="180">
        <f t="shared" si="121"/>
        <v>81.467881354010032</v>
      </c>
      <c r="BO206" s="180">
        <f t="shared" si="122"/>
        <v>598.64956368529977</v>
      </c>
      <c r="BP206" s="180">
        <f t="shared" si="123"/>
        <v>128.52484674244724</v>
      </c>
      <c r="BQ206" s="180">
        <f t="shared" si="124"/>
        <v>0</v>
      </c>
      <c r="BR206" s="180">
        <f t="shared" si="125"/>
        <v>0</v>
      </c>
      <c r="BS206" s="180">
        <f t="shared" si="126"/>
        <v>0</v>
      </c>
      <c r="BT206" s="180">
        <f t="shared" si="127"/>
        <v>0</v>
      </c>
      <c r="BV206" s="214">
        <f t="shared" si="150"/>
        <v>42751</v>
      </c>
      <c r="BW206" s="175" t="str">
        <f t="shared" si="151"/>
        <v>Jan</v>
      </c>
      <c r="BX206" s="175">
        <f t="shared" si="152"/>
        <v>2017</v>
      </c>
      <c r="BY206" s="176">
        <f t="shared" si="162"/>
        <v>247.03405523862091</v>
      </c>
      <c r="BZ206" s="176">
        <f t="shared" si="163"/>
        <v>266.80327146237198</v>
      </c>
      <c r="CA206" s="176">
        <f t="shared" si="164"/>
        <v>122.81981428766034</v>
      </c>
      <c r="CB206" s="176">
        <f t="shared" si="165"/>
        <v>35.931059371801133</v>
      </c>
      <c r="CC206" s="176">
        <f t="shared" si="166"/>
        <v>0</v>
      </c>
      <c r="CD206" s="176">
        <f t="shared" si="167"/>
        <v>0</v>
      </c>
      <c r="CE206" s="176">
        <f t="shared" si="168"/>
        <v>0</v>
      </c>
      <c r="CF206" s="176">
        <f t="shared" si="169"/>
        <v>4199.0066193568937</v>
      </c>
      <c r="CG206" s="176">
        <f t="shared" si="170"/>
        <v>3107.501660952867</v>
      </c>
      <c r="CH206" s="176">
        <f t="shared" si="171"/>
        <v>0</v>
      </c>
      <c r="CI206" s="176">
        <f t="shared" si="172"/>
        <v>82.3086922002569</v>
      </c>
      <c r="CJ206" s="176">
        <f t="shared" si="173"/>
        <v>0</v>
      </c>
      <c r="CK206" s="176">
        <f t="shared" si="174"/>
        <v>31.473566424888116</v>
      </c>
      <c r="CL206" s="176">
        <f t="shared" si="175"/>
        <v>81.467881354010046</v>
      </c>
      <c r="CM206" s="176">
        <f t="shared" si="176"/>
        <v>598.64956368529977</v>
      </c>
      <c r="CN206" s="176">
        <f t="shared" si="177"/>
        <v>128.52484674244721</v>
      </c>
      <c r="CO206" s="176">
        <f t="shared" si="178"/>
        <v>0</v>
      </c>
      <c r="CP206" s="176">
        <f t="shared" si="179"/>
        <v>0</v>
      </c>
      <c r="CQ206" s="176">
        <f t="shared" si="180"/>
        <v>0</v>
      </c>
      <c r="CR206" s="215">
        <f t="shared" si="181"/>
        <v>0</v>
      </c>
    </row>
    <row r="207" spans="2:96" outlineLevel="1" x14ac:dyDescent="0.25">
      <c r="B207" s="197">
        <f t="shared" si="148"/>
        <v>42752</v>
      </c>
      <c r="C207" s="108">
        <f t="shared" si="104"/>
        <v>2017</v>
      </c>
      <c r="D207" s="109" t="str">
        <f t="shared" si="105"/>
        <v>Jan</v>
      </c>
      <c r="E207" s="109">
        <f t="shared" si="106"/>
        <v>3</v>
      </c>
      <c r="F207" s="109">
        <f t="shared" si="149"/>
        <v>3</v>
      </c>
      <c r="G207" s="110">
        <f t="shared" si="153"/>
        <v>42752</v>
      </c>
      <c r="H207" s="109" t="str">
        <f t="shared" si="107"/>
        <v>Tue</v>
      </c>
      <c r="I207" s="139">
        <f>IFERROR(IF($I$69="DOW",IF($E207=5,(((SUMPRODUCT(($H$72:$H$95=$D207)*($G$72:$G$95=$C207)*(I$72:I$95))*(SUMPRODUCT(($H$15:$H$21=$H207)*(I$15:I$21)))))),(((SUMPRODUCT(($H$72:$H$95=$D207)*($G$72:$G$95=$C207)*(I$72:I$95)))-(SUMIFS(I$99:I$426,$C$99:$C$426,$C207,$D$99:$D$426,$D207,$E$99:$E$426,5)))*SUMPRODUCT(($H$9:$H$12=$E207)*(I$9:I$12)))*SUMPRODUCT(($H$24:$H$30=$H207)*(I$24:I$30))),VLOOKUP($E207&amp;$H207,$H$33:I$67,I$70,0)/SUM(I$33:I$60,IF(DAY(EOMONTH($G207,0))&lt;29,0,VLOOKUP(5&amp;TEXT(DATE(YEAR($G207),MONTH($G207),29),"ddd"),$H$33:I$67,I$70,0)),IF(DAY(EOMONTH($G207,0))&lt;30,0,VLOOKUP(5&amp;TEXT(DATE(YEAR($G207),MONTH($G207),30),"ddd"),$H$33:I$67,I$70,0)),IF(DAY(EOMONTH($G207,0))&lt;31,0,VLOOKUP(5&amp;TEXT(DATE(YEAR($G207),MONTH($G207),31),"ddd"),$H$33:I$67,I$70,0)))*SUMPRODUCT(($H$72:$H$95=$D207)*($G$72:$G$95=$C207)*(I$72:I$95))),"")</f>
        <v>258.07272266260657</v>
      </c>
      <c r="J207" s="139">
        <f>IFERROR(IF($I$69="DOW",IF($E207=5,(((SUMPRODUCT(($H$72:$H$95=$D207)*($G$72:$G$95=$C207)*(J$72:J$95))*(SUMPRODUCT(($H$15:$H$21=$H207)*(J$15:J$21)))))),(((SUMPRODUCT(($H$72:$H$95=$D207)*($G$72:$G$95=$C207)*(J$72:J$95)))-(SUMIFS(J$99:J$426,$C$99:$C$426,$C207,$D$99:$D$426,$D207,$E$99:$E$426,5)))*SUMPRODUCT(($H$9:$H$12=$E207)*(J$9:J$12)))*SUMPRODUCT(($H$24:$H$30=$H207)*(J$24:J$30))),VLOOKUP($E207&amp;$H207,$H$33:J$67,J$70,0)/SUM(J$33:J$60,IF(DAY(EOMONTH($G207,0))&lt;29,0,VLOOKUP(5&amp;TEXT(DATE(YEAR($G207),MONTH($G207),29),"ddd"),$H$33:J$67,J$70,0)),IF(DAY(EOMONTH($G207,0))&lt;30,0,VLOOKUP(5&amp;TEXT(DATE(YEAR($G207),MONTH($G207),30),"ddd"),$H$33:J$67,J$70,0)),IF(DAY(EOMONTH($G207,0))&lt;31,0,VLOOKUP(5&amp;TEXT(DATE(YEAR($G207),MONTH($G207),31),"ddd"),$H$33:J$67,J$70,0)))*SUMPRODUCT(($H$72:$H$95=$D207)*($G$72:$G$95=$C207)*(J$72:J$95))),"")</f>
        <v>262.6744544234561</v>
      </c>
      <c r="K207" s="139">
        <f>IFERROR(IF($I$69="DOW",IF($E207=5,(((SUMPRODUCT(($H$72:$H$95=$D207)*($G$72:$G$95=$C207)*(K$72:K$95))*(SUMPRODUCT(($H$15:$H$21=$H207)*(K$15:K$21)))))),(((SUMPRODUCT(($H$72:$H$95=$D207)*($G$72:$G$95=$C207)*(K$72:K$95)))-(SUMIFS(K$99:K$426,$C$99:$C$426,$C207,$D$99:$D$426,$D207,$E$99:$E$426,5)))*SUMPRODUCT(($H$9:$H$12=$E207)*(K$9:K$12)))*SUMPRODUCT(($H$24:$H$30=$H207)*(K$24:K$30))),VLOOKUP($E207&amp;$H207,$H$33:K$67,K$70,0)/SUM(K$33:K$60,IF(DAY(EOMONTH($G207,0))&lt;29,0,VLOOKUP(5&amp;TEXT(DATE(YEAR($G207),MONTH($G207),29),"ddd"),$H$33:K$67,K$70,0)),IF(DAY(EOMONTH($G207,0))&lt;30,0,VLOOKUP(5&amp;TEXT(DATE(YEAR($G207),MONTH($G207),30),"ddd"),$H$33:K$67,K$70,0)),IF(DAY(EOMONTH($G207,0))&lt;31,0,VLOOKUP(5&amp;TEXT(DATE(YEAR($G207),MONTH($G207),31),"ddd"),$H$33:K$67,K$70,0)))*SUMPRODUCT(($H$72:$H$95=$D207)*($G$72:$G$95=$C207)*(K$72:K$95))),"")</f>
        <v>130.46334223530263</v>
      </c>
      <c r="L207" s="139">
        <f>IFERROR(IF($I$69="DOW",IF($E207=5,(((SUMPRODUCT(($H$72:$H$95=$D207)*($G$72:$G$95=$C207)*(L$72:L$95))*(SUMPRODUCT(($H$15:$H$21=$H207)*(L$15:L$21)))))),(((SUMPRODUCT(($H$72:$H$95=$D207)*($G$72:$G$95=$C207)*(L$72:L$95)))-(SUMIFS(L$99:L$426,$C$99:$C$426,$C207,$D$99:$D$426,$D207,$E$99:$E$426,5)))*SUMPRODUCT(($H$9:$H$12=$E207)*(L$9:L$12)))*SUMPRODUCT(($H$24:$H$30=$H207)*(L$24:L$30))),VLOOKUP($E207&amp;$H207,$H$33:L$67,L$70,0)/SUM(L$33:L$60,IF(DAY(EOMONTH($G207,0))&lt;29,0,VLOOKUP(5&amp;TEXT(DATE(YEAR($G207),MONTH($G207),29),"ddd"),$H$33:L$67,L$70,0)),IF(DAY(EOMONTH($G207,0))&lt;30,0,VLOOKUP(5&amp;TEXT(DATE(YEAR($G207),MONTH($G207),30),"ddd"),$H$33:L$67,L$70,0)),IF(DAY(EOMONTH($G207,0))&lt;31,0,VLOOKUP(5&amp;TEXT(DATE(YEAR($G207),MONTH($G207),31),"ddd"),$H$33:L$67,L$70,0)))*SUMPRODUCT(($H$72:$H$95=$D207)*($G$72:$G$95=$C207)*(L$72:L$95))),"")</f>
        <v>34.933721233450619</v>
      </c>
      <c r="M207" s="139">
        <f>IFERROR(IF($I$69="DOW",IF($E207=5,(((SUMPRODUCT(($H$72:$H$95=$D207)*($G$72:$G$95=$C207)*(M$72:M$95))*(SUMPRODUCT(($H$15:$H$21=$H207)*(M$15:M$21)))))),(((SUMPRODUCT(($H$72:$H$95=$D207)*($G$72:$G$95=$C207)*(M$72:M$95)))-(SUMIFS(M$99:M$426,$C$99:$C$426,$C207,$D$99:$D$426,$D207,$E$99:$E$426,5)))*SUMPRODUCT(($H$9:$H$12=$E207)*(M$9:M$12)))*SUMPRODUCT(($H$24:$H$30=$H207)*(M$24:M$30))),VLOOKUP($E207&amp;$H207,$H$33:M$67,M$70,0)/SUM(M$33:M$60,IF(DAY(EOMONTH($G207,0))&lt;29,0,VLOOKUP(5&amp;TEXT(DATE(YEAR($G207),MONTH($G207),29),"ddd"),$H$33:M$67,M$70,0)),IF(DAY(EOMONTH($G207,0))&lt;30,0,VLOOKUP(5&amp;TEXT(DATE(YEAR($G207),MONTH($G207),30),"ddd"),$H$33:M$67,M$70,0)),IF(DAY(EOMONTH($G207,0))&lt;31,0,VLOOKUP(5&amp;TEXT(DATE(YEAR($G207),MONTH($G207),31),"ddd"),$H$33:M$67,M$70,0)))*SUMPRODUCT(($H$72:$H$95=$D207)*($G$72:$G$95=$C207)*(M$72:M$95))),"")</f>
        <v>0</v>
      </c>
      <c r="N207" s="139">
        <f>IFERROR(IF($I$69="DOW",IF($E207=5,(((SUMPRODUCT(($H$72:$H$95=$D207)*($G$72:$G$95=$C207)*(N$72:N$95))*(SUMPRODUCT(($H$15:$H$21=$H207)*(N$15:N$21)))))),(((SUMPRODUCT(($H$72:$H$95=$D207)*($G$72:$G$95=$C207)*(N$72:N$95)))-(SUMIFS(N$99:N$426,$C$99:$C$426,$C207,$D$99:$D$426,$D207,$E$99:$E$426,5)))*SUMPRODUCT(($H$9:$H$12=$E207)*(N$9:N$12)))*SUMPRODUCT(($H$24:$H$30=$H207)*(N$24:N$30))),VLOOKUP($E207&amp;$H207,$H$33:N$67,N$70,0)/SUM(N$33:N$60,IF(DAY(EOMONTH($G207,0))&lt;29,0,VLOOKUP(5&amp;TEXT(DATE(YEAR($G207),MONTH($G207),29),"ddd"),$H$33:N$67,N$70,0)),IF(DAY(EOMONTH($G207,0))&lt;30,0,VLOOKUP(5&amp;TEXT(DATE(YEAR($G207),MONTH($G207),30),"ddd"),$H$33:N$67,N$70,0)),IF(DAY(EOMONTH($G207,0))&lt;31,0,VLOOKUP(5&amp;TEXT(DATE(YEAR($G207),MONTH($G207),31),"ddd"),$H$33:N$67,N$70,0)))*SUMPRODUCT(($H$72:$H$95=$D207)*($G$72:$G$95=$C207)*(N$72:N$95))),"")</f>
        <v>0</v>
      </c>
      <c r="O207" s="139">
        <f>IFERROR(IF($I$69="DOW",IF($E207=5,(((SUMPRODUCT(($H$72:$H$95=$D207)*($G$72:$G$95=$C207)*(O$72:O$95))*(SUMPRODUCT(($H$15:$H$21=$H207)*(O$15:O$21)))))),(((SUMPRODUCT(($H$72:$H$95=$D207)*($G$72:$G$95=$C207)*(O$72:O$95)))-(SUMIFS(O$99:O$426,$C$99:$C$426,$C207,$D$99:$D$426,$D207,$E$99:$E$426,5)))*SUMPRODUCT(($H$9:$H$12=$E207)*(O$9:O$12)))*SUMPRODUCT(($H$24:$H$30=$H207)*(O$24:O$30))),VLOOKUP($E207&amp;$H207,$H$33:O$67,O$70,0)/SUM(O$33:O$60,IF(DAY(EOMONTH($G207,0))&lt;29,0,VLOOKUP(5&amp;TEXT(DATE(YEAR($G207),MONTH($G207),29),"ddd"),$H$33:O$67,O$70,0)),IF(DAY(EOMONTH($G207,0))&lt;30,0,VLOOKUP(5&amp;TEXT(DATE(YEAR($G207),MONTH($G207),30),"ddd"),$H$33:O$67,O$70,0)),IF(DAY(EOMONTH($G207,0))&lt;31,0,VLOOKUP(5&amp;TEXT(DATE(YEAR($G207),MONTH($G207),31),"ddd"),$H$33:O$67,O$70,0)))*SUMPRODUCT(($H$72:$H$95=$D207)*($G$72:$G$95=$C207)*(O$72:O$95))),"")</f>
        <v>0</v>
      </c>
      <c r="P207" s="139">
        <f>IFERROR(IF($I$69="DOW",IF($E207=5,(((SUMPRODUCT(($H$72:$H$95=$D207)*($G$72:$G$95=$C207)*(P$72:P$95))*(SUMPRODUCT(($H$15:$H$21=$H207)*(P$15:P$21)))))),(((SUMPRODUCT(($H$72:$H$95=$D207)*($G$72:$G$95=$C207)*(P$72:P$95)))-(SUMIFS(P$99:P$426,$C$99:$C$426,$C207,$D$99:$D$426,$D207,$E$99:$E$426,5)))*SUMPRODUCT(($H$9:$H$12=$E207)*(P$9:P$12)))*SUMPRODUCT(($H$24:$H$30=$H207)*(P$24:P$30))),VLOOKUP($E207&amp;$H207,$H$33:P$67,P$70,0)/SUM(P$33:P$60,IF(DAY(EOMONTH($G207,0))&lt;29,0,VLOOKUP(5&amp;TEXT(DATE(YEAR($G207),MONTH($G207),29),"ddd"),$H$33:P$67,P$70,0)),IF(DAY(EOMONTH($G207,0))&lt;30,0,VLOOKUP(5&amp;TEXT(DATE(YEAR($G207),MONTH($G207),30),"ddd"),$H$33:P$67,P$70,0)),IF(DAY(EOMONTH($G207,0))&lt;31,0,VLOOKUP(5&amp;TEXT(DATE(YEAR($G207),MONTH($G207),31),"ddd"),$H$33:P$67,P$70,0)))*SUMPRODUCT(($H$72:$H$95=$D207)*($G$72:$G$95=$C207)*(P$72:P$95))),"")</f>
        <v>3668.6974377731108</v>
      </c>
      <c r="Q207" s="139">
        <f>IFERROR(IF($I$69="DOW",IF($E207=5,(((SUMPRODUCT(($H$72:$H$95=$D207)*($G$72:$G$95=$C207)*(Q$72:Q$95))*(SUMPRODUCT(($H$15:$H$21=$H207)*(Q$15:Q$21)))))),(((SUMPRODUCT(($H$72:$H$95=$D207)*($G$72:$G$95=$C207)*(Q$72:Q$95)))-(SUMIFS(Q$99:Q$426,$C$99:$C$426,$C207,$D$99:$D$426,$D207,$E$99:$E$426,5)))*SUMPRODUCT(($H$9:$H$12=$E207)*(Q$9:Q$12)))*SUMPRODUCT(($H$24:$H$30=$H207)*(Q$24:Q$30))),VLOOKUP($E207&amp;$H207,$H$33:Q$67,Q$70,0)/SUM(Q$33:Q$60,IF(DAY(EOMONTH($G207,0))&lt;29,0,VLOOKUP(5&amp;TEXT(DATE(YEAR($G207),MONTH($G207),29),"ddd"),$H$33:Q$67,Q$70,0)),IF(DAY(EOMONTH($G207,0))&lt;30,0,VLOOKUP(5&amp;TEXT(DATE(YEAR($G207),MONTH($G207),30),"ddd"),$H$33:Q$67,Q$70,0)),IF(DAY(EOMONTH($G207,0))&lt;31,0,VLOOKUP(5&amp;TEXT(DATE(YEAR($G207),MONTH($G207),31),"ddd"),$H$33:Q$67,Q$70,0)))*SUMPRODUCT(($H$72:$H$95=$D207)*($G$72:$G$95=$C207)*(Q$72:Q$95))),"")</f>
        <v>2873.5010505429855</v>
      </c>
      <c r="R207" s="139">
        <f>IFERROR(IF($I$69="DOW",IF($E207=5,(((SUMPRODUCT(($H$72:$H$95=$D207)*($G$72:$G$95=$C207)*(R$72:R$95))*(SUMPRODUCT(($H$15:$H$21=$H207)*(R$15:R$21)))))),(((SUMPRODUCT(($H$72:$H$95=$D207)*($G$72:$G$95=$C207)*(R$72:R$95)))-(SUMIFS(R$99:R$426,$C$99:$C$426,$C207,$D$99:$D$426,$D207,$E$99:$E$426,5)))*SUMPRODUCT(($H$9:$H$12=$E207)*(R$9:R$12)))*SUMPRODUCT(($H$24:$H$30=$H207)*(R$24:R$30))),VLOOKUP($E207&amp;$H207,$H$33:R$67,R$70,0)/SUM(R$33:R$60,IF(DAY(EOMONTH($G207,0))&lt;29,0,VLOOKUP(5&amp;TEXT(DATE(YEAR($G207),MONTH($G207),29),"ddd"),$H$33:R$67,R$70,0)),IF(DAY(EOMONTH($G207,0))&lt;30,0,VLOOKUP(5&amp;TEXT(DATE(YEAR($G207),MONTH($G207),30),"ddd"),$H$33:R$67,R$70,0)),IF(DAY(EOMONTH($G207,0))&lt;31,0,VLOOKUP(5&amp;TEXT(DATE(YEAR($G207),MONTH($G207),31),"ddd"),$H$33:R$67,R$70,0)))*SUMPRODUCT(($H$72:$H$95=$D207)*($G$72:$G$95=$C207)*(R$72:R$95))),"")</f>
        <v>0</v>
      </c>
      <c r="S207" s="139">
        <f>IFERROR(IF($I$69="DOW",IF($E207=5,(((SUMPRODUCT(($H$72:$H$95=$D207)*($G$72:$G$95=$C207)*(S$72:S$95))*(SUMPRODUCT(($H$15:$H$21=$H207)*(S$15:S$21)))))),(((SUMPRODUCT(($H$72:$H$95=$D207)*($G$72:$G$95=$C207)*(S$72:S$95)))-(SUMIFS(S$99:S$426,$C$99:$C$426,$C207,$D$99:$D$426,$D207,$E$99:$E$426,5)))*SUMPRODUCT(($H$9:$H$12=$E207)*(S$9:S$12)))*SUMPRODUCT(($H$24:$H$30=$H207)*(S$24:S$30))),VLOOKUP($E207&amp;$H207,$H$33:S$67,S$70,0)/SUM(S$33:S$60,IF(DAY(EOMONTH($G207,0))&lt;29,0,VLOOKUP(5&amp;TEXT(DATE(YEAR($G207),MONTH($G207),29),"ddd"),$H$33:S$67,S$70,0)),IF(DAY(EOMONTH($G207,0))&lt;30,0,VLOOKUP(5&amp;TEXT(DATE(YEAR($G207),MONTH($G207),30),"ddd"),$H$33:S$67,S$70,0)),IF(DAY(EOMONTH($G207,0))&lt;31,0,VLOOKUP(5&amp;TEXT(DATE(YEAR($G207),MONTH($G207),31),"ddd"),$H$33:S$67,S$70,0)))*SUMPRODUCT(($H$72:$H$95=$D207)*($G$72:$G$95=$C207)*(S$72:S$95))),"")</f>
        <v>95.832742540945077</v>
      </c>
      <c r="T207" s="139">
        <f>IFERROR(IF($I$69="DOW",IF($E207=5,(((SUMPRODUCT(($H$72:$H$95=$D207)*($G$72:$G$95=$C207)*(T$72:T$95))*(SUMPRODUCT(($H$15:$H$21=$H207)*(T$15:T$21)))))),(((SUMPRODUCT(($H$72:$H$95=$D207)*($G$72:$G$95=$C207)*(T$72:T$95)))-(SUMIFS(T$99:T$426,$C$99:$C$426,$C207,$D$99:$D$426,$D207,$E$99:$E$426,5)))*SUMPRODUCT(($H$9:$H$12=$E207)*(T$9:T$12)))*SUMPRODUCT(($H$24:$H$30=$H207)*(T$24:T$30))),VLOOKUP($E207&amp;$H207,$H$33:T$67,T$70,0)/SUM(T$33:T$60,IF(DAY(EOMONTH($G207,0))&lt;29,0,VLOOKUP(5&amp;TEXT(DATE(YEAR($G207),MONTH($G207),29),"ddd"),$H$33:T$67,T$70,0)),IF(DAY(EOMONTH($G207,0))&lt;30,0,VLOOKUP(5&amp;TEXT(DATE(YEAR($G207),MONTH($G207),30),"ddd"),$H$33:T$67,T$70,0)),IF(DAY(EOMONTH($G207,0))&lt;31,0,VLOOKUP(5&amp;TEXT(DATE(YEAR($G207),MONTH($G207),31),"ddd"),$H$33:T$67,T$70,0)))*SUMPRODUCT(($H$72:$H$95=$D207)*($G$72:$G$95=$C207)*(T$72:T$95))),"")</f>
        <v>0</v>
      </c>
      <c r="U207" s="139">
        <f>IFERROR(IF($I$69="DOW",IF($E207=5,(((SUMPRODUCT(($H$72:$H$95=$D207)*($G$72:$G$95=$C207)*(U$72:U$95))*(SUMPRODUCT(($H$15:$H$21=$H207)*(U$15:U$21)))))),(((SUMPRODUCT(($H$72:$H$95=$D207)*($G$72:$G$95=$C207)*(U$72:U$95)))-(SUMIFS(U$99:U$426,$C$99:$C$426,$C207,$D$99:$D$426,$D207,$E$99:$E$426,5)))*SUMPRODUCT(($H$9:$H$12=$E207)*(U$9:U$12)))*SUMPRODUCT(($H$24:$H$30=$H207)*(U$24:U$30))),VLOOKUP($E207&amp;$H207,$H$33:U$67,U$70,0)/SUM(U$33:U$60,IF(DAY(EOMONTH($G207,0))&lt;29,0,VLOOKUP(5&amp;TEXT(DATE(YEAR($G207),MONTH($G207),29),"ddd"),$H$33:U$67,U$70,0)),IF(DAY(EOMONTH($G207,0))&lt;30,0,VLOOKUP(5&amp;TEXT(DATE(YEAR($G207),MONTH($G207),30),"ddd"),$H$33:U$67,U$70,0)),IF(DAY(EOMONTH($G207,0))&lt;31,0,VLOOKUP(5&amp;TEXT(DATE(YEAR($G207),MONTH($G207),31),"ddd"),$H$33:U$67,U$70,0)))*SUMPRODUCT(($H$72:$H$95=$D207)*($G$72:$G$95=$C207)*(U$72:U$95))),"")</f>
        <v>30.571933557663098</v>
      </c>
      <c r="V207" s="139">
        <f>IFERROR(IF($I$69="DOW",IF($E207=5,(((SUMPRODUCT(($H$72:$H$95=$D207)*($G$72:$G$95=$C207)*(V$72:V$95))*(SUMPRODUCT(($H$15:$H$21=$H207)*(V$15:V$21)))))),(((SUMPRODUCT(($H$72:$H$95=$D207)*($G$72:$G$95=$C207)*(V$72:V$95)))-(SUMIFS(V$99:V$426,$C$99:$C$426,$C207,$D$99:$D$426,$D207,$E$99:$E$426,5)))*SUMPRODUCT(($H$9:$H$12=$E207)*(V$9:V$12)))*SUMPRODUCT(($H$24:$H$30=$H207)*(V$24:V$30))),VLOOKUP($E207&amp;$H207,$H$33:V$67,V$70,0)/SUM(V$33:V$60,IF(DAY(EOMONTH($G207,0))&lt;29,0,VLOOKUP(5&amp;TEXT(DATE(YEAR($G207),MONTH($G207),29),"ddd"),$H$33:V$67,V$70,0)),IF(DAY(EOMONTH($G207,0))&lt;30,0,VLOOKUP(5&amp;TEXT(DATE(YEAR($G207),MONTH($G207),30),"ddd"),$H$33:V$67,V$70,0)),IF(DAY(EOMONTH($G207,0))&lt;31,0,VLOOKUP(5&amp;TEXT(DATE(YEAR($G207),MONTH($G207),31),"ddd"),$H$33:V$67,V$70,0)))*SUMPRODUCT(($H$72:$H$95=$D207)*($G$72:$G$95=$C207)*(V$72:V$95))),"")</f>
        <v>73.8332480224352</v>
      </c>
      <c r="W207" s="139">
        <f>IFERROR(IF($I$69="DOW",IF($E207=5,(((SUMPRODUCT(($H$72:$H$95=$D207)*($G$72:$G$95=$C207)*(W$72:W$95))*(SUMPRODUCT(($H$15:$H$21=$H207)*(W$15:W$21)))))),(((SUMPRODUCT(($H$72:$H$95=$D207)*($G$72:$G$95=$C207)*(W$72:W$95)))-(SUMIFS(W$99:W$426,$C$99:$C$426,$C207,$D$99:$D$426,$D207,$E$99:$E$426,5)))*SUMPRODUCT(($H$9:$H$12=$E207)*(W$9:W$12)))*SUMPRODUCT(($H$24:$H$30=$H207)*(W$24:W$30))),VLOOKUP($E207&amp;$H207,$H$33:W$67,W$70,0)/SUM(W$33:W$60,IF(DAY(EOMONTH($G207,0))&lt;29,0,VLOOKUP(5&amp;TEXT(DATE(YEAR($G207),MONTH($G207),29),"ddd"),$H$33:W$67,W$70,0)),IF(DAY(EOMONTH($G207,0))&lt;30,0,VLOOKUP(5&amp;TEXT(DATE(YEAR($G207),MONTH($G207),30),"ddd"),$H$33:W$67,W$70,0)),IF(DAY(EOMONTH($G207,0))&lt;31,0,VLOOKUP(5&amp;TEXT(DATE(YEAR($G207),MONTH($G207),31),"ddd"),$H$33:W$67,W$70,0)))*SUMPRODUCT(($H$72:$H$95=$D207)*($G$72:$G$95=$C207)*(W$72:W$95))),"")</f>
        <v>663.4705443088294</v>
      </c>
      <c r="X207" s="139">
        <f>IFERROR(IF($I$69="DOW",IF($E207=5,(((SUMPRODUCT(($H$72:$H$95=$D207)*($G$72:$G$95=$C207)*(X$72:X$95))*(SUMPRODUCT(($H$15:$H$21=$H207)*(X$15:X$21)))))),(((SUMPRODUCT(($H$72:$H$95=$D207)*($G$72:$G$95=$C207)*(X$72:X$95)))-(SUMIFS(X$99:X$426,$C$99:$C$426,$C207,$D$99:$D$426,$D207,$E$99:$E$426,5)))*SUMPRODUCT(($H$9:$H$12=$E207)*(X$9:X$12)))*SUMPRODUCT(($H$24:$H$30=$H207)*(X$24:X$30))),VLOOKUP($E207&amp;$H207,$H$33:X$67,X$70,0)/SUM(X$33:X$60,IF(DAY(EOMONTH($G207,0))&lt;29,0,VLOOKUP(5&amp;TEXT(DATE(YEAR($G207),MONTH($G207),29),"ddd"),$H$33:X$67,X$70,0)),IF(DAY(EOMONTH($G207,0))&lt;30,0,VLOOKUP(5&amp;TEXT(DATE(YEAR($G207),MONTH($G207),30),"ddd"),$H$33:X$67,X$70,0)),IF(DAY(EOMONTH($G207,0))&lt;31,0,VLOOKUP(5&amp;TEXT(DATE(YEAR($G207),MONTH($G207),31),"ddd"),$H$33:X$67,X$70,0)))*SUMPRODUCT(($H$72:$H$95=$D207)*($G$72:$G$95=$C207)*(X$72:X$95))),"")</f>
        <v>138.20273544718833</v>
      </c>
      <c r="Y207" s="139" t="str">
        <f>IFERROR(IF($I$69="DOW",IF($E207=5,(((SUMPRODUCT(($H$72:$H$95=$D207)*($G$72:$G$95=$C207)*(Y$72:Y$95))*(SUMPRODUCT(($H$15:$H$21=$H207)*(Y$15:Y$21)))))),(((SUMPRODUCT(($H$72:$H$95=$D207)*($G$72:$G$95=$C207)*(Y$72:Y$95)))-(SUMIFS(Y$99:Y$426,$C$99:$C$426,$C207,$D$99:$D$426,$D207,$E$99:$E$426,5)))*SUMPRODUCT(($H$9:$H$12=$E207)*(Y$9:Y$12)))*SUMPRODUCT(($H$24:$H$30=$H207)*(Y$24:Y$30))),VLOOKUP($E207&amp;$H207,$H$33:Y$67,Y$70,0)/SUM(Y$33:Y$60,IF(DAY(EOMONTH($G207,0))&lt;29,0,VLOOKUP(5&amp;TEXT(DATE(YEAR($G207),MONTH($G207),29),"ddd"),$H$33:Y$67,Y$70,0)),IF(DAY(EOMONTH($G207,0))&lt;30,0,VLOOKUP(5&amp;TEXT(DATE(YEAR($G207),MONTH($G207),30),"ddd"),$H$33:Y$67,Y$70,0)),IF(DAY(EOMONTH($G207,0))&lt;31,0,VLOOKUP(5&amp;TEXT(DATE(YEAR($G207),MONTH($G207),31),"ddd"),$H$33:Y$67,Y$70,0)))*SUMPRODUCT(($H$72:$H$95=$D207)*($G$72:$G$95=$C207)*(Y$72:Y$95))),"")</f>
        <v/>
      </c>
      <c r="Z207" s="139" t="str">
        <f>IFERROR(IF($I$69="DOW",IF($E207=5,(((SUMPRODUCT(($H$72:$H$95=$D207)*($G$72:$G$95=$C207)*(Z$72:Z$95))*(SUMPRODUCT(($H$15:$H$21=$H207)*(Z$15:Z$21)))))),(((SUMPRODUCT(($H$72:$H$95=$D207)*($G$72:$G$95=$C207)*(Z$72:Z$95)))-(SUMIFS(Z$99:Z$426,$C$99:$C$426,$C207,$D$99:$D$426,$D207,$E$99:$E$426,5)))*SUMPRODUCT(($H$9:$H$12=$E207)*(Z$9:Z$12)))*SUMPRODUCT(($H$24:$H$30=$H207)*(Z$24:Z$30))),VLOOKUP($E207&amp;$H207,$H$33:Z$67,Z$70,0)/SUM(Z$33:Z$60,IF(DAY(EOMONTH($G207,0))&lt;29,0,VLOOKUP(5&amp;TEXT(DATE(YEAR($G207),MONTH($G207),29),"ddd"),$H$33:Z$67,Z$70,0)),IF(DAY(EOMONTH($G207,0))&lt;30,0,VLOOKUP(5&amp;TEXT(DATE(YEAR($G207),MONTH($G207),30),"ddd"),$H$33:Z$67,Z$70,0)),IF(DAY(EOMONTH($G207,0))&lt;31,0,VLOOKUP(5&amp;TEXT(DATE(YEAR($G207),MONTH($G207),31),"ddd"),$H$33:Z$67,Z$70,0)))*SUMPRODUCT(($H$72:$H$95=$D207)*($G$72:$G$95=$C207)*(Z$72:Z$95))),"")</f>
        <v/>
      </c>
      <c r="AA207" s="139" t="str">
        <f>IFERROR(IF($I$69="DOW",IF($E207=5,(((SUMPRODUCT(($H$72:$H$95=$D207)*($G$72:$G$95=$C207)*(AA$72:AA$95))*(SUMPRODUCT(($H$15:$H$21=$H207)*(AA$15:AA$21)))))),(((SUMPRODUCT(($H$72:$H$95=$D207)*($G$72:$G$95=$C207)*(AA$72:AA$95)))-(SUMIFS(AA$99:AA$426,$C$99:$C$426,$C207,$D$99:$D$426,$D207,$E$99:$E$426,5)))*SUMPRODUCT(($H$9:$H$12=$E207)*(AA$9:AA$12)))*SUMPRODUCT(($H$24:$H$30=$H207)*(AA$24:AA$30))),VLOOKUP($E207&amp;$H207,$H$33:AA$67,AA$70,0)/SUM(AA$33:AA$60,IF(DAY(EOMONTH($G207,0))&lt;29,0,VLOOKUP(5&amp;TEXT(DATE(YEAR($G207),MONTH($G207),29),"ddd"),$H$33:AA$67,AA$70,0)),IF(DAY(EOMONTH($G207,0))&lt;30,0,VLOOKUP(5&amp;TEXT(DATE(YEAR($G207),MONTH($G207),30),"ddd"),$H$33:AA$67,AA$70,0)),IF(DAY(EOMONTH($G207,0))&lt;31,0,VLOOKUP(5&amp;TEXT(DATE(YEAR($G207),MONTH($G207),31),"ddd"),$H$33:AA$67,AA$70,0)))*SUMPRODUCT(($H$72:$H$95=$D207)*($G$72:$G$95=$C207)*(AA$72:AA$95))),"")</f>
        <v/>
      </c>
      <c r="AB207" s="139" t="str">
        <f>IFERROR(IF($I$69="DOW",IF($E207=5,(((SUMPRODUCT(($H$72:$H$95=$D207)*($G$72:$G$95=$C207)*(AB$72:AB$95))*(SUMPRODUCT(($H$15:$H$21=$H207)*(AB$15:AB$21)))))),(((SUMPRODUCT(($H$72:$H$95=$D207)*($G$72:$G$95=$C207)*(AB$72:AB$95)))-(SUMIFS(AB$99:AB$426,$C$99:$C$426,$C207,$D$99:$D$426,$D207,$E$99:$E$426,5)))*SUMPRODUCT(($H$9:$H$12=$E207)*(AB$9:AB$12)))*SUMPRODUCT(($H$24:$H$30=$H207)*(AB$24:AB$30))),VLOOKUP($E207&amp;$H207,$H$33:AB$67,AB$70,0)/SUM(AB$33:AB$60,IF(DAY(EOMONTH($G207,0))&lt;29,0,VLOOKUP(5&amp;TEXT(DATE(YEAR($G207),MONTH($G207),29),"ddd"),$H$33:AB$67,AB$70,0)),IF(DAY(EOMONTH($G207,0))&lt;30,0,VLOOKUP(5&amp;TEXT(DATE(YEAR($G207),MONTH($G207),30),"ddd"),$H$33:AB$67,AB$70,0)),IF(DAY(EOMONTH($G207,0))&lt;31,0,VLOOKUP(5&amp;TEXT(DATE(YEAR($G207),MONTH($G207),31),"ddd"),$H$33:AB$67,AB$70,0)))*SUMPRODUCT(($H$72:$H$95=$D207)*($G$72:$G$95=$C207)*(AB$72:AB$95))),"")</f>
        <v/>
      </c>
      <c r="AC207" s="236"/>
      <c r="AE207" s="205"/>
      <c r="AF207" s="139"/>
      <c r="AG207" s="139"/>
      <c r="AH207" s="139"/>
      <c r="AI207" s="139"/>
      <c r="AJ207" s="139"/>
      <c r="AK207" s="139"/>
      <c r="AL207" s="139"/>
      <c r="AM207" s="139"/>
      <c r="AN207" s="139"/>
      <c r="AO207" s="139"/>
      <c r="AP207" s="139"/>
      <c r="AQ207" s="139"/>
      <c r="AR207" s="139"/>
      <c r="AS207" s="139"/>
      <c r="AT207" s="139"/>
      <c r="AU207" s="139"/>
      <c r="AV207" s="139"/>
      <c r="AW207" s="139"/>
      <c r="AX207" s="139"/>
      <c r="AY207" s="236"/>
      <c r="BA207" s="209">
        <f t="shared" si="154"/>
        <v>258.07272266260657</v>
      </c>
      <c r="BB207" s="180">
        <f t="shared" si="155"/>
        <v>262.6744544234561</v>
      </c>
      <c r="BC207" s="180">
        <f t="shared" si="156"/>
        <v>130.46334223530263</v>
      </c>
      <c r="BD207" s="180">
        <f t="shared" si="157"/>
        <v>34.933721233450619</v>
      </c>
      <c r="BE207" s="180">
        <f t="shared" si="158"/>
        <v>0</v>
      </c>
      <c r="BF207" s="180">
        <f t="shared" si="159"/>
        <v>0</v>
      </c>
      <c r="BG207" s="180">
        <f t="shared" si="160"/>
        <v>0</v>
      </c>
      <c r="BH207" s="180">
        <f t="shared" si="161"/>
        <v>3668.6974377731108</v>
      </c>
      <c r="BI207" s="180">
        <f t="shared" si="116"/>
        <v>2873.5010505429855</v>
      </c>
      <c r="BJ207" s="180">
        <f t="shared" si="117"/>
        <v>0</v>
      </c>
      <c r="BK207" s="180">
        <f t="shared" si="118"/>
        <v>95.832742540945077</v>
      </c>
      <c r="BL207" s="180">
        <f t="shared" si="119"/>
        <v>0</v>
      </c>
      <c r="BM207" s="180">
        <f t="shared" si="120"/>
        <v>30.571933557663098</v>
      </c>
      <c r="BN207" s="180">
        <f t="shared" si="121"/>
        <v>73.8332480224352</v>
      </c>
      <c r="BO207" s="180">
        <f t="shared" si="122"/>
        <v>663.4705443088294</v>
      </c>
      <c r="BP207" s="180">
        <f t="shared" si="123"/>
        <v>138.20273544718833</v>
      </c>
      <c r="BQ207" s="180">
        <f t="shared" si="124"/>
        <v>0</v>
      </c>
      <c r="BR207" s="180">
        <f t="shared" si="125"/>
        <v>0</v>
      </c>
      <c r="BS207" s="180">
        <f t="shared" si="126"/>
        <v>0</v>
      </c>
      <c r="BT207" s="180">
        <f t="shared" si="127"/>
        <v>0</v>
      </c>
      <c r="BV207" s="214">
        <f t="shared" si="150"/>
        <v>42752</v>
      </c>
      <c r="BW207" s="175" t="str">
        <f t="shared" si="151"/>
        <v>Jan</v>
      </c>
      <c r="BX207" s="175">
        <f t="shared" si="152"/>
        <v>2017</v>
      </c>
      <c r="BY207" s="176">
        <f t="shared" si="162"/>
        <v>258.07272266260657</v>
      </c>
      <c r="BZ207" s="176">
        <f t="shared" si="163"/>
        <v>262.6744544234561</v>
      </c>
      <c r="CA207" s="176">
        <f t="shared" si="164"/>
        <v>130.46334223530263</v>
      </c>
      <c r="CB207" s="176">
        <f t="shared" si="165"/>
        <v>34.933721233450619</v>
      </c>
      <c r="CC207" s="176">
        <f t="shared" si="166"/>
        <v>0</v>
      </c>
      <c r="CD207" s="176">
        <f t="shared" si="167"/>
        <v>0</v>
      </c>
      <c r="CE207" s="176">
        <f t="shared" si="168"/>
        <v>0</v>
      </c>
      <c r="CF207" s="176">
        <f t="shared" si="169"/>
        <v>3668.6974377731112</v>
      </c>
      <c r="CG207" s="176">
        <f t="shared" si="170"/>
        <v>2873.5010505429846</v>
      </c>
      <c r="CH207" s="176">
        <f t="shared" si="171"/>
        <v>0</v>
      </c>
      <c r="CI207" s="176">
        <f t="shared" si="172"/>
        <v>95.832742540945077</v>
      </c>
      <c r="CJ207" s="176">
        <f t="shared" si="173"/>
        <v>0</v>
      </c>
      <c r="CK207" s="176">
        <f t="shared" si="174"/>
        <v>30.571933557663108</v>
      </c>
      <c r="CL207" s="176">
        <f t="shared" si="175"/>
        <v>73.8332480224352</v>
      </c>
      <c r="CM207" s="176">
        <f t="shared" si="176"/>
        <v>663.47054430882952</v>
      </c>
      <c r="CN207" s="176">
        <f t="shared" si="177"/>
        <v>138.2027354471883</v>
      </c>
      <c r="CO207" s="176">
        <f t="shared" si="178"/>
        <v>0</v>
      </c>
      <c r="CP207" s="176">
        <f t="shared" si="179"/>
        <v>0</v>
      </c>
      <c r="CQ207" s="176">
        <f t="shared" si="180"/>
        <v>0</v>
      </c>
      <c r="CR207" s="215">
        <f t="shared" si="181"/>
        <v>0</v>
      </c>
    </row>
    <row r="208" spans="2:96" outlineLevel="1" x14ac:dyDescent="0.25">
      <c r="B208" s="197">
        <f t="shared" si="148"/>
        <v>42753</v>
      </c>
      <c r="C208" s="108">
        <f t="shared" si="104"/>
        <v>2017</v>
      </c>
      <c r="D208" s="109" t="str">
        <f t="shared" si="105"/>
        <v>Jan</v>
      </c>
      <c r="E208" s="109">
        <f t="shared" si="106"/>
        <v>3</v>
      </c>
      <c r="F208" s="109">
        <f t="shared" si="149"/>
        <v>3</v>
      </c>
      <c r="G208" s="110">
        <f t="shared" si="153"/>
        <v>42753</v>
      </c>
      <c r="H208" s="109" t="str">
        <f t="shared" si="107"/>
        <v>Wed</v>
      </c>
      <c r="I208" s="139">
        <f>IFERROR(IF($I$69="DOW",IF($E208=5,(((SUMPRODUCT(($H$72:$H$95=$D208)*($G$72:$G$95=$C208)*(I$72:I$95))*(SUMPRODUCT(($H$15:$H$21=$H208)*(I$15:I$21)))))),(((SUMPRODUCT(($H$72:$H$95=$D208)*($G$72:$G$95=$C208)*(I$72:I$95)))-(SUMIFS(I$99:I$426,$C$99:$C$426,$C208,$D$99:$D$426,$D208,$E$99:$E$426,5)))*SUMPRODUCT(($H$9:$H$12=$E208)*(I$9:I$12)))*SUMPRODUCT(($H$24:$H$30=$H208)*(I$24:I$30))),VLOOKUP($E208&amp;$H208,$H$33:I$67,I$70,0)/SUM(I$33:I$60,IF(DAY(EOMONTH($G208,0))&lt;29,0,VLOOKUP(5&amp;TEXT(DATE(YEAR($G208),MONTH($G208),29),"ddd"),$H$33:I$67,I$70,0)),IF(DAY(EOMONTH($G208,0))&lt;30,0,VLOOKUP(5&amp;TEXT(DATE(YEAR($G208),MONTH($G208),30),"ddd"),$H$33:I$67,I$70,0)),IF(DAY(EOMONTH($G208,0))&lt;31,0,VLOOKUP(5&amp;TEXT(DATE(YEAR($G208),MONTH($G208),31),"ddd"),$H$33:I$67,I$70,0)))*SUMPRODUCT(($H$72:$H$95=$D208)*($G$72:$G$95=$C208)*(I$72:I$95))),"")</f>
        <v>262.07499493337372</v>
      </c>
      <c r="J208" s="139">
        <f>IFERROR(IF($I$69="DOW",IF($E208=5,(((SUMPRODUCT(($H$72:$H$95=$D208)*($G$72:$G$95=$C208)*(J$72:J$95))*(SUMPRODUCT(($H$15:$H$21=$H208)*(J$15:J$21)))))),(((SUMPRODUCT(($H$72:$H$95=$D208)*($G$72:$G$95=$C208)*(J$72:J$95)))-(SUMIFS(J$99:J$426,$C$99:$C$426,$C208,$D$99:$D$426,$D208,$E$99:$E$426,5)))*SUMPRODUCT(($H$9:$H$12=$E208)*(J$9:J$12)))*SUMPRODUCT(($H$24:$H$30=$H208)*(J$24:J$30))),VLOOKUP($E208&amp;$H208,$H$33:J$67,J$70,0)/SUM(J$33:J$60,IF(DAY(EOMONTH($G208,0))&lt;29,0,VLOOKUP(5&amp;TEXT(DATE(YEAR($G208),MONTH($G208),29),"ddd"),$H$33:J$67,J$70,0)),IF(DAY(EOMONTH($G208,0))&lt;30,0,VLOOKUP(5&amp;TEXT(DATE(YEAR($G208),MONTH($G208),30),"ddd"),$H$33:J$67,J$70,0)),IF(DAY(EOMONTH($G208,0))&lt;31,0,VLOOKUP(5&amp;TEXT(DATE(YEAR($G208),MONTH($G208),31),"ddd"),$H$33:J$67,J$70,0)))*SUMPRODUCT(($H$72:$H$95=$D208)*($G$72:$G$95=$C208)*(J$72:J$95))),"")</f>
        <v>285.16478882647652</v>
      </c>
      <c r="K208" s="139">
        <f>IFERROR(IF($I$69="DOW",IF($E208=5,(((SUMPRODUCT(($H$72:$H$95=$D208)*($G$72:$G$95=$C208)*(K$72:K$95))*(SUMPRODUCT(($H$15:$H$21=$H208)*(K$15:K$21)))))),(((SUMPRODUCT(($H$72:$H$95=$D208)*($G$72:$G$95=$C208)*(K$72:K$95)))-(SUMIFS(K$99:K$426,$C$99:$C$426,$C208,$D$99:$D$426,$D208,$E$99:$E$426,5)))*SUMPRODUCT(($H$9:$H$12=$E208)*(K$9:K$12)))*SUMPRODUCT(($H$24:$H$30=$H208)*(K$24:K$30))),VLOOKUP($E208&amp;$H208,$H$33:K$67,K$70,0)/SUM(K$33:K$60,IF(DAY(EOMONTH($G208,0))&lt;29,0,VLOOKUP(5&amp;TEXT(DATE(YEAR($G208),MONTH($G208),29),"ddd"),$H$33:K$67,K$70,0)),IF(DAY(EOMONTH($G208,0))&lt;30,0,VLOOKUP(5&amp;TEXT(DATE(YEAR($G208),MONTH($G208),30),"ddd"),$H$33:K$67,K$70,0)),IF(DAY(EOMONTH($G208,0))&lt;31,0,VLOOKUP(5&amp;TEXT(DATE(YEAR($G208),MONTH($G208),31),"ddd"),$H$33:K$67,K$70,0)))*SUMPRODUCT(($H$72:$H$95=$D208)*($G$72:$G$95=$C208)*(K$72:K$95))),"")</f>
        <v>132.69868862624133</v>
      </c>
      <c r="L208" s="139">
        <f>IFERROR(IF($I$69="DOW",IF($E208=5,(((SUMPRODUCT(($H$72:$H$95=$D208)*($G$72:$G$95=$C208)*(L$72:L$95))*(SUMPRODUCT(($H$15:$H$21=$H208)*(L$15:L$21)))))),(((SUMPRODUCT(($H$72:$H$95=$D208)*($G$72:$G$95=$C208)*(L$72:L$95)))-(SUMIFS(L$99:L$426,$C$99:$C$426,$C208,$D$99:$D$426,$D208,$E$99:$E$426,5)))*SUMPRODUCT(($H$9:$H$12=$E208)*(L$9:L$12)))*SUMPRODUCT(($H$24:$H$30=$H208)*(L$24:L$30))),VLOOKUP($E208&amp;$H208,$H$33:L$67,L$70,0)/SUM(L$33:L$60,IF(DAY(EOMONTH($G208,0))&lt;29,0,VLOOKUP(5&amp;TEXT(DATE(YEAR($G208),MONTH($G208),29),"ddd"),$H$33:L$67,L$70,0)),IF(DAY(EOMONTH($G208,0))&lt;30,0,VLOOKUP(5&amp;TEXT(DATE(YEAR($G208),MONTH($G208),30),"ddd"),$H$33:L$67,L$70,0)),IF(DAY(EOMONTH($G208,0))&lt;31,0,VLOOKUP(5&amp;TEXT(DATE(YEAR($G208),MONTH($G208),31),"ddd"),$H$33:L$67,L$70,0)))*SUMPRODUCT(($H$72:$H$95=$D208)*($G$72:$G$95=$C208)*(L$72:L$95))),"")</f>
        <v>27.460133910980463</v>
      </c>
      <c r="M208" s="139">
        <f>IFERROR(IF($I$69="DOW",IF($E208=5,(((SUMPRODUCT(($H$72:$H$95=$D208)*($G$72:$G$95=$C208)*(M$72:M$95))*(SUMPRODUCT(($H$15:$H$21=$H208)*(M$15:M$21)))))),(((SUMPRODUCT(($H$72:$H$95=$D208)*($G$72:$G$95=$C208)*(M$72:M$95)))-(SUMIFS(M$99:M$426,$C$99:$C$426,$C208,$D$99:$D$426,$D208,$E$99:$E$426,5)))*SUMPRODUCT(($H$9:$H$12=$E208)*(M$9:M$12)))*SUMPRODUCT(($H$24:$H$30=$H208)*(M$24:M$30))),VLOOKUP($E208&amp;$H208,$H$33:M$67,M$70,0)/SUM(M$33:M$60,IF(DAY(EOMONTH($G208,0))&lt;29,0,VLOOKUP(5&amp;TEXT(DATE(YEAR($G208),MONTH($G208),29),"ddd"),$H$33:M$67,M$70,0)),IF(DAY(EOMONTH($G208,0))&lt;30,0,VLOOKUP(5&amp;TEXT(DATE(YEAR($G208),MONTH($G208),30),"ddd"),$H$33:M$67,M$70,0)),IF(DAY(EOMONTH($G208,0))&lt;31,0,VLOOKUP(5&amp;TEXT(DATE(YEAR($G208),MONTH($G208),31),"ddd"),$H$33:M$67,M$70,0)))*SUMPRODUCT(($H$72:$H$95=$D208)*($G$72:$G$95=$C208)*(M$72:M$95))),"")</f>
        <v>0</v>
      </c>
      <c r="N208" s="139">
        <f>IFERROR(IF($I$69="DOW",IF($E208=5,(((SUMPRODUCT(($H$72:$H$95=$D208)*($G$72:$G$95=$C208)*(N$72:N$95))*(SUMPRODUCT(($H$15:$H$21=$H208)*(N$15:N$21)))))),(((SUMPRODUCT(($H$72:$H$95=$D208)*($G$72:$G$95=$C208)*(N$72:N$95)))-(SUMIFS(N$99:N$426,$C$99:$C$426,$C208,$D$99:$D$426,$D208,$E$99:$E$426,5)))*SUMPRODUCT(($H$9:$H$12=$E208)*(N$9:N$12)))*SUMPRODUCT(($H$24:$H$30=$H208)*(N$24:N$30))),VLOOKUP($E208&amp;$H208,$H$33:N$67,N$70,0)/SUM(N$33:N$60,IF(DAY(EOMONTH($G208,0))&lt;29,0,VLOOKUP(5&amp;TEXT(DATE(YEAR($G208),MONTH($G208),29),"ddd"),$H$33:N$67,N$70,0)),IF(DAY(EOMONTH($G208,0))&lt;30,0,VLOOKUP(5&amp;TEXT(DATE(YEAR($G208),MONTH($G208),30),"ddd"),$H$33:N$67,N$70,0)),IF(DAY(EOMONTH($G208,0))&lt;31,0,VLOOKUP(5&amp;TEXT(DATE(YEAR($G208),MONTH($G208),31),"ddd"),$H$33:N$67,N$70,0)))*SUMPRODUCT(($H$72:$H$95=$D208)*($G$72:$G$95=$C208)*(N$72:N$95))),"")</f>
        <v>0</v>
      </c>
      <c r="O208" s="139">
        <f>IFERROR(IF($I$69="DOW",IF($E208=5,(((SUMPRODUCT(($H$72:$H$95=$D208)*($G$72:$G$95=$C208)*(O$72:O$95))*(SUMPRODUCT(($H$15:$H$21=$H208)*(O$15:O$21)))))),(((SUMPRODUCT(($H$72:$H$95=$D208)*($G$72:$G$95=$C208)*(O$72:O$95)))-(SUMIFS(O$99:O$426,$C$99:$C$426,$C208,$D$99:$D$426,$D208,$E$99:$E$426,5)))*SUMPRODUCT(($H$9:$H$12=$E208)*(O$9:O$12)))*SUMPRODUCT(($H$24:$H$30=$H208)*(O$24:O$30))),VLOOKUP($E208&amp;$H208,$H$33:O$67,O$70,0)/SUM(O$33:O$60,IF(DAY(EOMONTH($G208,0))&lt;29,0,VLOOKUP(5&amp;TEXT(DATE(YEAR($G208),MONTH($G208),29),"ddd"),$H$33:O$67,O$70,0)),IF(DAY(EOMONTH($G208,0))&lt;30,0,VLOOKUP(5&amp;TEXT(DATE(YEAR($G208),MONTH($G208),30),"ddd"),$H$33:O$67,O$70,0)),IF(DAY(EOMONTH($G208,0))&lt;31,0,VLOOKUP(5&amp;TEXT(DATE(YEAR($G208),MONTH($G208),31),"ddd"),$H$33:O$67,O$70,0)))*SUMPRODUCT(($H$72:$H$95=$D208)*($G$72:$G$95=$C208)*(O$72:O$95))),"")</f>
        <v>0</v>
      </c>
      <c r="P208" s="139">
        <f>IFERROR(IF($I$69="DOW",IF($E208=5,(((SUMPRODUCT(($H$72:$H$95=$D208)*($G$72:$G$95=$C208)*(P$72:P$95))*(SUMPRODUCT(($H$15:$H$21=$H208)*(P$15:P$21)))))),(((SUMPRODUCT(($H$72:$H$95=$D208)*($G$72:$G$95=$C208)*(P$72:P$95)))-(SUMIFS(P$99:P$426,$C$99:$C$426,$C208,$D$99:$D$426,$D208,$E$99:$E$426,5)))*SUMPRODUCT(($H$9:$H$12=$E208)*(P$9:P$12)))*SUMPRODUCT(($H$24:$H$30=$H208)*(P$24:P$30))),VLOOKUP($E208&amp;$H208,$H$33:P$67,P$70,0)/SUM(P$33:P$60,IF(DAY(EOMONTH($G208,0))&lt;29,0,VLOOKUP(5&amp;TEXT(DATE(YEAR($G208),MONTH($G208),29),"ddd"),$H$33:P$67,P$70,0)),IF(DAY(EOMONTH($G208,0))&lt;30,0,VLOOKUP(5&amp;TEXT(DATE(YEAR($G208),MONTH($G208),30),"ddd"),$H$33:P$67,P$70,0)),IF(DAY(EOMONTH($G208,0))&lt;31,0,VLOOKUP(5&amp;TEXT(DATE(YEAR($G208),MONTH($G208),31),"ddd"),$H$33:P$67,P$70,0)))*SUMPRODUCT(($H$72:$H$95=$D208)*($G$72:$G$95=$C208)*(P$72:P$95))),"")</f>
        <v>3456.9736430113171</v>
      </c>
      <c r="Q208" s="139">
        <f>IFERROR(IF($I$69="DOW",IF($E208=5,(((SUMPRODUCT(($H$72:$H$95=$D208)*($G$72:$G$95=$C208)*(Q$72:Q$95))*(SUMPRODUCT(($H$15:$H$21=$H208)*(Q$15:Q$21)))))),(((SUMPRODUCT(($H$72:$H$95=$D208)*($G$72:$G$95=$C208)*(Q$72:Q$95)))-(SUMIFS(Q$99:Q$426,$C$99:$C$426,$C208,$D$99:$D$426,$D208,$E$99:$E$426,5)))*SUMPRODUCT(($H$9:$H$12=$E208)*(Q$9:Q$12)))*SUMPRODUCT(($H$24:$H$30=$H208)*(Q$24:Q$30))),VLOOKUP($E208&amp;$H208,$H$33:Q$67,Q$70,0)/SUM(Q$33:Q$60,IF(DAY(EOMONTH($G208,0))&lt;29,0,VLOOKUP(5&amp;TEXT(DATE(YEAR($G208),MONTH($G208),29),"ddd"),$H$33:Q$67,Q$70,0)),IF(DAY(EOMONTH($G208,0))&lt;30,0,VLOOKUP(5&amp;TEXT(DATE(YEAR($G208),MONTH($G208),30),"ddd"),$H$33:Q$67,Q$70,0)),IF(DAY(EOMONTH($G208,0))&lt;31,0,VLOOKUP(5&amp;TEXT(DATE(YEAR($G208),MONTH($G208),31),"ddd"),$H$33:Q$67,Q$70,0)))*SUMPRODUCT(($H$72:$H$95=$D208)*($G$72:$G$95=$C208)*(Q$72:Q$95))),"")</f>
        <v>2819.0227451793039</v>
      </c>
      <c r="R208" s="139">
        <f>IFERROR(IF($I$69="DOW",IF($E208=5,(((SUMPRODUCT(($H$72:$H$95=$D208)*($G$72:$G$95=$C208)*(R$72:R$95))*(SUMPRODUCT(($H$15:$H$21=$H208)*(R$15:R$21)))))),(((SUMPRODUCT(($H$72:$H$95=$D208)*($G$72:$G$95=$C208)*(R$72:R$95)))-(SUMIFS(R$99:R$426,$C$99:$C$426,$C208,$D$99:$D$426,$D208,$E$99:$E$426,5)))*SUMPRODUCT(($H$9:$H$12=$E208)*(R$9:R$12)))*SUMPRODUCT(($H$24:$H$30=$H208)*(R$24:R$30))),VLOOKUP($E208&amp;$H208,$H$33:R$67,R$70,0)/SUM(R$33:R$60,IF(DAY(EOMONTH($G208,0))&lt;29,0,VLOOKUP(5&amp;TEXT(DATE(YEAR($G208),MONTH($G208),29),"ddd"),$H$33:R$67,R$70,0)),IF(DAY(EOMONTH($G208,0))&lt;30,0,VLOOKUP(5&amp;TEXT(DATE(YEAR($G208),MONTH($G208),30),"ddd"),$H$33:R$67,R$70,0)),IF(DAY(EOMONTH($G208,0))&lt;31,0,VLOOKUP(5&amp;TEXT(DATE(YEAR($G208),MONTH($G208),31),"ddd"),$H$33:R$67,R$70,0)))*SUMPRODUCT(($H$72:$H$95=$D208)*($G$72:$G$95=$C208)*(R$72:R$95))),"")</f>
        <v>0</v>
      </c>
      <c r="S208" s="139">
        <f>IFERROR(IF($I$69="DOW",IF($E208=5,(((SUMPRODUCT(($H$72:$H$95=$D208)*($G$72:$G$95=$C208)*(S$72:S$95))*(SUMPRODUCT(($H$15:$H$21=$H208)*(S$15:S$21)))))),(((SUMPRODUCT(($H$72:$H$95=$D208)*($G$72:$G$95=$C208)*(S$72:S$95)))-(SUMIFS(S$99:S$426,$C$99:$C$426,$C208,$D$99:$D$426,$D208,$E$99:$E$426,5)))*SUMPRODUCT(($H$9:$H$12=$E208)*(S$9:S$12)))*SUMPRODUCT(($H$24:$H$30=$H208)*(S$24:S$30))),VLOOKUP($E208&amp;$H208,$H$33:S$67,S$70,0)/SUM(S$33:S$60,IF(DAY(EOMONTH($G208,0))&lt;29,0,VLOOKUP(5&amp;TEXT(DATE(YEAR($G208),MONTH($G208),29),"ddd"),$H$33:S$67,S$70,0)),IF(DAY(EOMONTH($G208,0))&lt;30,0,VLOOKUP(5&amp;TEXT(DATE(YEAR($G208),MONTH($G208),30),"ddd"),$H$33:S$67,S$70,0)),IF(DAY(EOMONTH($G208,0))&lt;31,0,VLOOKUP(5&amp;TEXT(DATE(YEAR($G208),MONTH($G208),31),"ddd"),$H$33:S$67,S$70,0)))*SUMPRODUCT(($H$72:$H$95=$D208)*($G$72:$G$95=$C208)*(S$72:S$95))),"")</f>
        <v>90.288604935094924</v>
      </c>
      <c r="T208" s="139">
        <f>IFERROR(IF($I$69="DOW",IF($E208=5,(((SUMPRODUCT(($H$72:$H$95=$D208)*($G$72:$G$95=$C208)*(T$72:T$95))*(SUMPRODUCT(($H$15:$H$21=$H208)*(T$15:T$21)))))),(((SUMPRODUCT(($H$72:$H$95=$D208)*($G$72:$G$95=$C208)*(T$72:T$95)))-(SUMIFS(T$99:T$426,$C$99:$C$426,$C208,$D$99:$D$426,$D208,$E$99:$E$426,5)))*SUMPRODUCT(($H$9:$H$12=$E208)*(T$9:T$12)))*SUMPRODUCT(($H$24:$H$30=$H208)*(T$24:T$30))),VLOOKUP($E208&amp;$H208,$H$33:T$67,T$70,0)/SUM(T$33:T$60,IF(DAY(EOMONTH($G208,0))&lt;29,0,VLOOKUP(5&amp;TEXT(DATE(YEAR($G208),MONTH($G208),29),"ddd"),$H$33:T$67,T$70,0)),IF(DAY(EOMONTH($G208,0))&lt;30,0,VLOOKUP(5&amp;TEXT(DATE(YEAR($G208),MONTH($G208),30),"ddd"),$H$33:T$67,T$70,0)),IF(DAY(EOMONTH($G208,0))&lt;31,0,VLOOKUP(5&amp;TEXT(DATE(YEAR($G208),MONTH($G208),31),"ddd"),$H$33:T$67,T$70,0)))*SUMPRODUCT(($H$72:$H$95=$D208)*($G$72:$G$95=$C208)*(T$72:T$95))),"")</f>
        <v>0</v>
      </c>
      <c r="U208" s="139">
        <f>IFERROR(IF($I$69="DOW",IF($E208=5,(((SUMPRODUCT(($H$72:$H$95=$D208)*($G$72:$G$95=$C208)*(U$72:U$95))*(SUMPRODUCT(($H$15:$H$21=$H208)*(U$15:U$21)))))),(((SUMPRODUCT(($H$72:$H$95=$D208)*($G$72:$G$95=$C208)*(U$72:U$95)))-(SUMIFS(U$99:U$426,$C$99:$C$426,$C208,$D$99:$D$426,$D208,$E$99:$E$426,5)))*SUMPRODUCT(($H$9:$H$12=$E208)*(U$9:U$12)))*SUMPRODUCT(($H$24:$H$30=$H208)*(U$24:U$30))),VLOOKUP($E208&amp;$H208,$H$33:U$67,U$70,0)/SUM(U$33:U$60,IF(DAY(EOMONTH($G208,0))&lt;29,0,VLOOKUP(5&amp;TEXT(DATE(YEAR($G208),MONTH($G208),29),"ddd"),$H$33:U$67,U$70,0)),IF(DAY(EOMONTH($G208,0))&lt;30,0,VLOOKUP(5&amp;TEXT(DATE(YEAR($G208),MONTH($G208),30),"ddd"),$H$33:U$67,U$70,0)),IF(DAY(EOMONTH($G208,0))&lt;31,0,VLOOKUP(5&amp;TEXT(DATE(YEAR($G208),MONTH($G208),31),"ddd"),$H$33:U$67,U$70,0)))*SUMPRODUCT(($H$72:$H$95=$D208)*($G$72:$G$95=$C208)*(U$72:U$95))),"")</f>
        <v>30.111990578388898</v>
      </c>
      <c r="V208" s="139">
        <f>IFERROR(IF($I$69="DOW",IF($E208=5,(((SUMPRODUCT(($H$72:$H$95=$D208)*($G$72:$G$95=$C208)*(V$72:V$95))*(SUMPRODUCT(($H$15:$H$21=$H208)*(V$15:V$21)))))),(((SUMPRODUCT(($H$72:$H$95=$D208)*($G$72:$G$95=$C208)*(V$72:V$95)))-(SUMIFS(V$99:V$426,$C$99:$C$426,$C208,$D$99:$D$426,$D208,$E$99:$E$426,5)))*SUMPRODUCT(($H$9:$H$12=$E208)*(V$9:V$12)))*SUMPRODUCT(($H$24:$H$30=$H208)*(V$24:V$30))),VLOOKUP($E208&amp;$H208,$H$33:V$67,V$70,0)/SUM(V$33:V$60,IF(DAY(EOMONTH($G208,0))&lt;29,0,VLOOKUP(5&amp;TEXT(DATE(YEAR($G208),MONTH($G208),29),"ddd"),$H$33:V$67,V$70,0)),IF(DAY(EOMONTH($G208,0))&lt;30,0,VLOOKUP(5&amp;TEXT(DATE(YEAR($G208),MONTH($G208),30),"ddd"),$H$33:V$67,V$70,0)),IF(DAY(EOMONTH($G208,0))&lt;31,0,VLOOKUP(5&amp;TEXT(DATE(YEAR($G208),MONTH($G208),31),"ddd"),$H$33:V$67,V$70,0)))*SUMPRODUCT(($H$72:$H$95=$D208)*($G$72:$G$95=$C208)*(V$72:V$95))),"")</f>
        <v>76.248672266471445</v>
      </c>
      <c r="W208" s="139">
        <f>IFERROR(IF($I$69="DOW",IF($E208=5,(((SUMPRODUCT(($H$72:$H$95=$D208)*($G$72:$G$95=$C208)*(W$72:W$95))*(SUMPRODUCT(($H$15:$H$21=$H208)*(W$15:W$21)))))),(((SUMPRODUCT(($H$72:$H$95=$D208)*($G$72:$G$95=$C208)*(W$72:W$95)))-(SUMIFS(W$99:W$426,$C$99:$C$426,$C208,$D$99:$D$426,$D208,$E$99:$E$426,5)))*SUMPRODUCT(($H$9:$H$12=$E208)*(W$9:W$12)))*SUMPRODUCT(($H$24:$H$30=$H208)*(W$24:W$30))),VLOOKUP($E208&amp;$H208,$H$33:W$67,W$70,0)/SUM(W$33:W$60,IF(DAY(EOMONTH($G208,0))&lt;29,0,VLOOKUP(5&amp;TEXT(DATE(YEAR($G208),MONTH($G208),29),"ddd"),$H$33:W$67,W$70,0)),IF(DAY(EOMONTH($G208,0))&lt;30,0,VLOOKUP(5&amp;TEXT(DATE(YEAR($G208),MONTH($G208),30),"ddd"),$H$33:W$67,W$70,0)),IF(DAY(EOMONTH($G208,0))&lt;31,0,VLOOKUP(5&amp;TEXT(DATE(YEAR($G208),MONTH($G208),31),"ddd"),$H$33:W$67,W$70,0)))*SUMPRODUCT(($H$72:$H$95=$D208)*($G$72:$G$95=$C208)*(W$72:W$95))),"")</f>
        <v>601.08376246047374</v>
      </c>
      <c r="X208" s="139">
        <f>IFERROR(IF($I$69="DOW",IF($E208=5,(((SUMPRODUCT(($H$72:$H$95=$D208)*($G$72:$G$95=$C208)*(X$72:X$95))*(SUMPRODUCT(($H$15:$H$21=$H208)*(X$15:X$21)))))),(((SUMPRODUCT(($H$72:$H$95=$D208)*($G$72:$G$95=$C208)*(X$72:X$95)))-(SUMIFS(X$99:X$426,$C$99:$C$426,$C208,$D$99:$D$426,$D208,$E$99:$E$426,5)))*SUMPRODUCT(($H$9:$H$12=$E208)*(X$9:X$12)))*SUMPRODUCT(($H$24:$H$30=$H208)*(X$24:X$30))),VLOOKUP($E208&amp;$H208,$H$33:X$67,X$70,0)/SUM(X$33:X$60,IF(DAY(EOMONTH($G208,0))&lt;29,0,VLOOKUP(5&amp;TEXT(DATE(YEAR($G208),MONTH($G208),29),"ddd"),$H$33:X$67,X$70,0)),IF(DAY(EOMONTH($G208,0))&lt;30,0,VLOOKUP(5&amp;TEXT(DATE(YEAR($G208),MONTH($G208),30),"ddd"),$H$33:X$67,X$70,0)),IF(DAY(EOMONTH($G208,0))&lt;31,0,VLOOKUP(5&amp;TEXT(DATE(YEAR($G208),MONTH($G208),31),"ddd"),$H$33:X$67,X$70,0)))*SUMPRODUCT(($H$72:$H$95=$D208)*($G$72:$G$95=$C208)*(X$72:X$95))),"")</f>
        <v>142.79971937866836</v>
      </c>
      <c r="Y208" s="139" t="str">
        <f>IFERROR(IF($I$69="DOW",IF($E208=5,(((SUMPRODUCT(($H$72:$H$95=$D208)*($G$72:$G$95=$C208)*(Y$72:Y$95))*(SUMPRODUCT(($H$15:$H$21=$H208)*(Y$15:Y$21)))))),(((SUMPRODUCT(($H$72:$H$95=$D208)*($G$72:$G$95=$C208)*(Y$72:Y$95)))-(SUMIFS(Y$99:Y$426,$C$99:$C$426,$C208,$D$99:$D$426,$D208,$E$99:$E$426,5)))*SUMPRODUCT(($H$9:$H$12=$E208)*(Y$9:Y$12)))*SUMPRODUCT(($H$24:$H$30=$H208)*(Y$24:Y$30))),VLOOKUP($E208&amp;$H208,$H$33:Y$67,Y$70,0)/SUM(Y$33:Y$60,IF(DAY(EOMONTH($G208,0))&lt;29,0,VLOOKUP(5&amp;TEXT(DATE(YEAR($G208),MONTH($G208),29),"ddd"),$H$33:Y$67,Y$70,0)),IF(DAY(EOMONTH($G208,0))&lt;30,0,VLOOKUP(5&amp;TEXT(DATE(YEAR($G208),MONTH($G208),30),"ddd"),$H$33:Y$67,Y$70,0)),IF(DAY(EOMONTH($G208,0))&lt;31,0,VLOOKUP(5&amp;TEXT(DATE(YEAR($G208),MONTH($G208),31),"ddd"),$H$33:Y$67,Y$70,0)))*SUMPRODUCT(($H$72:$H$95=$D208)*($G$72:$G$95=$C208)*(Y$72:Y$95))),"")</f>
        <v/>
      </c>
      <c r="Z208" s="139" t="str">
        <f>IFERROR(IF($I$69="DOW",IF($E208=5,(((SUMPRODUCT(($H$72:$H$95=$D208)*($G$72:$G$95=$C208)*(Z$72:Z$95))*(SUMPRODUCT(($H$15:$H$21=$H208)*(Z$15:Z$21)))))),(((SUMPRODUCT(($H$72:$H$95=$D208)*($G$72:$G$95=$C208)*(Z$72:Z$95)))-(SUMIFS(Z$99:Z$426,$C$99:$C$426,$C208,$D$99:$D$426,$D208,$E$99:$E$426,5)))*SUMPRODUCT(($H$9:$H$12=$E208)*(Z$9:Z$12)))*SUMPRODUCT(($H$24:$H$30=$H208)*(Z$24:Z$30))),VLOOKUP($E208&amp;$H208,$H$33:Z$67,Z$70,0)/SUM(Z$33:Z$60,IF(DAY(EOMONTH($G208,0))&lt;29,0,VLOOKUP(5&amp;TEXT(DATE(YEAR($G208),MONTH($G208),29),"ddd"),$H$33:Z$67,Z$70,0)),IF(DAY(EOMONTH($G208,0))&lt;30,0,VLOOKUP(5&amp;TEXT(DATE(YEAR($G208),MONTH($G208),30),"ddd"),$H$33:Z$67,Z$70,0)),IF(DAY(EOMONTH($G208,0))&lt;31,0,VLOOKUP(5&amp;TEXT(DATE(YEAR($G208),MONTH($G208),31),"ddd"),$H$33:Z$67,Z$70,0)))*SUMPRODUCT(($H$72:$H$95=$D208)*($G$72:$G$95=$C208)*(Z$72:Z$95))),"")</f>
        <v/>
      </c>
      <c r="AA208" s="139" t="str">
        <f>IFERROR(IF($I$69="DOW",IF($E208=5,(((SUMPRODUCT(($H$72:$H$95=$D208)*($G$72:$G$95=$C208)*(AA$72:AA$95))*(SUMPRODUCT(($H$15:$H$21=$H208)*(AA$15:AA$21)))))),(((SUMPRODUCT(($H$72:$H$95=$D208)*($G$72:$G$95=$C208)*(AA$72:AA$95)))-(SUMIFS(AA$99:AA$426,$C$99:$C$426,$C208,$D$99:$D$426,$D208,$E$99:$E$426,5)))*SUMPRODUCT(($H$9:$H$12=$E208)*(AA$9:AA$12)))*SUMPRODUCT(($H$24:$H$30=$H208)*(AA$24:AA$30))),VLOOKUP($E208&amp;$H208,$H$33:AA$67,AA$70,0)/SUM(AA$33:AA$60,IF(DAY(EOMONTH($G208,0))&lt;29,0,VLOOKUP(5&amp;TEXT(DATE(YEAR($G208),MONTH($G208),29),"ddd"),$H$33:AA$67,AA$70,0)),IF(DAY(EOMONTH($G208,0))&lt;30,0,VLOOKUP(5&amp;TEXT(DATE(YEAR($G208),MONTH($G208),30),"ddd"),$H$33:AA$67,AA$70,0)),IF(DAY(EOMONTH($G208,0))&lt;31,0,VLOOKUP(5&amp;TEXT(DATE(YEAR($G208),MONTH($G208),31),"ddd"),$H$33:AA$67,AA$70,0)))*SUMPRODUCT(($H$72:$H$95=$D208)*($G$72:$G$95=$C208)*(AA$72:AA$95))),"")</f>
        <v/>
      </c>
      <c r="AB208" s="139" t="str">
        <f>IFERROR(IF($I$69="DOW",IF($E208=5,(((SUMPRODUCT(($H$72:$H$95=$D208)*($G$72:$G$95=$C208)*(AB$72:AB$95))*(SUMPRODUCT(($H$15:$H$21=$H208)*(AB$15:AB$21)))))),(((SUMPRODUCT(($H$72:$H$95=$D208)*($G$72:$G$95=$C208)*(AB$72:AB$95)))-(SUMIFS(AB$99:AB$426,$C$99:$C$426,$C208,$D$99:$D$426,$D208,$E$99:$E$426,5)))*SUMPRODUCT(($H$9:$H$12=$E208)*(AB$9:AB$12)))*SUMPRODUCT(($H$24:$H$30=$H208)*(AB$24:AB$30))),VLOOKUP($E208&amp;$H208,$H$33:AB$67,AB$70,0)/SUM(AB$33:AB$60,IF(DAY(EOMONTH($G208,0))&lt;29,0,VLOOKUP(5&amp;TEXT(DATE(YEAR($G208),MONTH($G208),29),"ddd"),$H$33:AB$67,AB$70,0)),IF(DAY(EOMONTH($G208,0))&lt;30,0,VLOOKUP(5&amp;TEXT(DATE(YEAR($G208),MONTH($G208),30),"ddd"),$H$33:AB$67,AB$70,0)),IF(DAY(EOMONTH($G208,0))&lt;31,0,VLOOKUP(5&amp;TEXT(DATE(YEAR($G208),MONTH($G208),31),"ddd"),$H$33:AB$67,AB$70,0)))*SUMPRODUCT(($H$72:$H$95=$D208)*($G$72:$G$95=$C208)*(AB$72:AB$95))),"")</f>
        <v/>
      </c>
      <c r="AC208" s="236"/>
      <c r="AE208" s="205"/>
      <c r="AF208" s="139"/>
      <c r="AG208" s="139"/>
      <c r="AH208" s="139"/>
      <c r="AI208" s="139"/>
      <c r="AJ208" s="139"/>
      <c r="AK208" s="139"/>
      <c r="AL208" s="139"/>
      <c r="AM208" s="139"/>
      <c r="AN208" s="139"/>
      <c r="AO208" s="139"/>
      <c r="AP208" s="139"/>
      <c r="AQ208" s="139"/>
      <c r="AR208" s="139"/>
      <c r="AS208" s="139"/>
      <c r="AT208" s="139"/>
      <c r="AU208" s="139"/>
      <c r="AV208" s="139"/>
      <c r="AW208" s="139"/>
      <c r="AX208" s="139"/>
      <c r="AY208" s="236"/>
      <c r="BA208" s="209">
        <f t="shared" si="154"/>
        <v>262.07499493337372</v>
      </c>
      <c r="BB208" s="180">
        <f t="shared" si="155"/>
        <v>285.16478882647652</v>
      </c>
      <c r="BC208" s="180">
        <f t="shared" si="156"/>
        <v>132.69868862624133</v>
      </c>
      <c r="BD208" s="180">
        <f t="shared" si="157"/>
        <v>27.460133910980463</v>
      </c>
      <c r="BE208" s="180">
        <f t="shared" si="158"/>
        <v>0</v>
      </c>
      <c r="BF208" s="180">
        <f t="shared" si="159"/>
        <v>0</v>
      </c>
      <c r="BG208" s="180">
        <f t="shared" si="160"/>
        <v>0</v>
      </c>
      <c r="BH208" s="180">
        <f t="shared" si="161"/>
        <v>3456.9736430113171</v>
      </c>
      <c r="BI208" s="180">
        <f t="shared" si="116"/>
        <v>2819.0227451793039</v>
      </c>
      <c r="BJ208" s="180">
        <f t="shared" si="117"/>
        <v>0</v>
      </c>
      <c r="BK208" s="180">
        <f t="shared" si="118"/>
        <v>90.288604935094924</v>
      </c>
      <c r="BL208" s="180">
        <f t="shared" si="119"/>
        <v>0</v>
      </c>
      <c r="BM208" s="180">
        <f t="shared" si="120"/>
        <v>30.111990578388898</v>
      </c>
      <c r="BN208" s="180">
        <f t="shared" si="121"/>
        <v>76.248672266471445</v>
      </c>
      <c r="BO208" s="180">
        <f t="shared" si="122"/>
        <v>601.08376246047374</v>
      </c>
      <c r="BP208" s="180">
        <f t="shared" si="123"/>
        <v>142.79971937866836</v>
      </c>
      <c r="BQ208" s="180">
        <f t="shared" si="124"/>
        <v>0</v>
      </c>
      <c r="BR208" s="180">
        <f t="shared" si="125"/>
        <v>0</v>
      </c>
      <c r="BS208" s="180">
        <f t="shared" si="126"/>
        <v>0</v>
      </c>
      <c r="BT208" s="180">
        <f t="shared" si="127"/>
        <v>0</v>
      </c>
      <c r="BV208" s="214">
        <f t="shared" si="150"/>
        <v>42753</v>
      </c>
      <c r="BW208" s="175" t="str">
        <f t="shared" si="151"/>
        <v>Jan</v>
      </c>
      <c r="BX208" s="175">
        <f t="shared" si="152"/>
        <v>2017</v>
      </c>
      <c r="BY208" s="176">
        <f t="shared" si="162"/>
        <v>262.07499493337372</v>
      </c>
      <c r="BZ208" s="176">
        <f t="shared" si="163"/>
        <v>285.16478882647652</v>
      </c>
      <c r="CA208" s="176">
        <f t="shared" si="164"/>
        <v>132.69868862624133</v>
      </c>
      <c r="CB208" s="176">
        <f t="shared" si="165"/>
        <v>27.46013391098046</v>
      </c>
      <c r="CC208" s="176">
        <f t="shared" si="166"/>
        <v>0</v>
      </c>
      <c r="CD208" s="176">
        <f t="shared" si="167"/>
        <v>0</v>
      </c>
      <c r="CE208" s="176">
        <f t="shared" si="168"/>
        <v>0</v>
      </c>
      <c r="CF208" s="176">
        <f t="shared" si="169"/>
        <v>3456.9736430113171</v>
      </c>
      <c r="CG208" s="176">
        <f t="shared" si="170"/>
        <v>2819.022745179303</v>
      </c>
      <c r="CH208" s="176">
        <f t="shared" si="171"/>
        <v>0</v>
      </c>
      <c r="CI208" s="176">
        <f t="shared" si="172"/>
        <v>90.288604935094924</v>
      </c>
      <c r="CJ208" s="176">
        <f t="shared" si="173"/>
        <v>0</v>
      </c>
      <c r="CK208" s="176">
        <f t="shared" si="174"/>
        <v>30.111990578388909</v>
      </c>
      <c r="CL208" s="176">
        <f t="shared" si="175"/>
        <v>76.248672266471459</v>
      </c>
      <c r="CM208" s="176">
        <f t="shared" si="176"/>
        <v>601.08376246047385</v>
      </c>
      <c r="CN208" s="176">
        <f t="shared" si="177"/>
        <v>142.79971937866833</v>
      </c>
      <c r="CO208" s="176">
        <f t="shared" si="178"/>
        <v>0</v>
      </c>
      <c r="CP208" s="176">
        <f t="shared" si="179"/>
        <v>0</v>
      </c>
      <c r="CQ208" s="176">
        <f t="shared" si="180"/>
        <v>0</v>
      </c>
      <c r="CR208" s="215">
        <f t="shared" si="181"/>
        <v>0</v>
      </c>
    </row>
    <row r="209" spans="2:96" outlineLevel="1" x14ac:dyDescent="0.25">
      <c r="B209" s="197">
        <f t="shared" si="148"/>
        <v>42754</v>
      </c>
      <c r="C209" s="108">
        <f t="shared" si="104"/>
        <v>2017</v>
      </c>
      <c r="D209" s="109" t="str">
        <f t="shared" si="105"/>
        <v>Jan</v>
      </c>
      <c r="E209" s="109">
        <f t="shared" si="106"/>
        <v>3</v>
      </c>
      <c r="F209" s="109">
        <f t="shared" si="149"/>
        <v>3</v>
      </c>
      <c r="G209" s="110">
        <f t="shared" si="153"/>
        <v>42754</v>
      </c>
      <c r="H209" s="109" t="str">
        <f t="shared" si="107"/>
        <v>Thu</v>
      </c>
      <c r="I209" s="139">
        <f>IFERROR(IF($I$69="DOW",IF($E209=5,(((SUMPRODUCT(($H$72:$H$95=$D209)*($G$72:$G$95=$C209)*(I$72:I$95))*(SUMPRODUCT(($H$15:$H$21=$H209)*(I$15:I$21)))))),(((SUMPRODUCT(($H$72:$H$95=$D209)*($G$72:$G$95=$C209)*(I$72:I$95)))-(SUMIFS(I$99:I$426,$C$99:$C$426,$C209,$D$99:$D$426,$D209,$E$99:$E$426,5)))*SUMPRODUCT(($H$9:$H$12=$E209)*(I$9:I$12)))*SUMPRODUCT(($H$24:$H$30=$H209)*(I$24:I$30))),VLOOKUP($E209&amp;$H209,$H$33:I$67,I$70,0)/SUM(I$33:I$60,IF(DAY(EOMONTH($G209,0))&lt;29,0,VLOOKUP(5&amp;TEXT(DATE(YEAR($G209),MONTH($G209),29),"ddd"),$H$33:I$67,I$70,0)),IF(DAY(EOMONTH($G209,0))&lt;30,0,VLOOKUP(5&amp;TEXT(DATE(YEAR($G209),MONTH($G209),30),"ddd"),$H$33:I$67,I$70,0)),IF(DAY(EOMONTH($G209,0))&lt;31,0,VLOOKUP(5&amp;TEXT(DATE(YEAR($G209),MONTH($G209),31),"ddd"),$H$33:I$67,I$70,0)))*SUMPRODUCT(($H$72:$H$95=$D209)*($G$72:$G$95=$C209)*(I$72:I$95))),"")</f>
        <v>235.00252615532048</v>
      </c>
      <c r="J209" s="139">
        <f>IFERROR(IF($I$69="DOW",IF($E209=5,(((SUMPRODUCT(($H$72:$H$95=$D209)*($G$72:$G$95=$C209)*(J$72:J$95))*(SUMPRODUCT(($H$15:$H$21=$H209)*(J$15:J$21)))))),(((SUMPRODUCT(($H$72:$H$95=$D209)*($G$72:$G$95=$C209)*(J$72:J$95)))-(SUMIFS(J$99:J$426,$C$99:$C$426,$C209,$D$99:$D$426,$D209,$E$99:$E$426,5)))*SUMPRODUCT(($H$9:$H$12=$E209)*(J$9:J$12)))*SUMPRODUCT(($H$24:$H$30=$H209)*(J$24:J$30))),VLOOKUP($E209&amp;$H209,$H$33:J$67,J$70,0)/SUM(J$33:J$60,IF(DAY(EOMONTH($G209,0))&lt;29,0,VLOOKUP(5&amp;TEXT(DATE(YEAR($G209),MONTH($G209),29),"ddd"),$H$33:J$67,J$70,0)),IF(DAY(EOMONTH($G209,0))&lt;30,0,VLOOKUP(5&amp;TEXT(DATE(YEAR($G209),MONTH($G209),30),"ddd"),$H$33:J$67,J$70,0)),IF(DAY(EOMONTH($G209,0))&lt;31,0,VLOOKUP(5&amp;TEXT(DATE(YEAR($G209),MONTH($G209),31),"ddd"),$H$33:J$67,J$70,0)))*SUMPRODUCT(($H$72:$H$95=$D209)*($G$72:$G$95=$C209)*(J$72:J$95))),"")</f>
        <v>274.33821984216041</v>
      </c>
      <c r="K209" s="139">
        <f>IFERROR(IF($I$69="DOW",IF($E209=5,(((SUMPRODUCT(($H$72:$H$95=$D209)*($G$72:$G$95=$C209)*(K$72:K$95))*(SUMPRODUCT(($H$15:$H$21=$H209)*(K$15:K$21)))))),(((SUMPRODUCT(($H$72:$H$95=$D209)*($G$72:$G$95=$C209)*(K$72:K$95)))-(SUMIFS(K$99:K$426,$C$99:$C$426,$C209,$D$99:$D$426,$D209,$E$99:$E$426,5)))*SUMPRODUCT(($H$9:$H$12=$E209)*(K$9:K$12)))*SUMPRODUCT(($H$24:$H$30=$H209)*(K$24:K$30))),VLOOKUP($E209&amp;$H209,$H$33:K$67,K$70,0)/SUM(K$33:K$60,IF(DAY(EOMONTH($G209,0))&lt;29,0,VLOOKUP(5&amp;TEXT(DATE(YEAR($G209),MONTH($G209),29),"ddd"),$H$33:K$67,K$70,0)),IF(DAY(EOMONTH($G209,0))&lt;30,0,VLOOKUP(5&amp;TEXT(DATE(YEAR($G209),MONTH($G209),30),"ddd"),$H$33:K$67,K$70,0)),IF(DAY(EOMONTH($G209,0))&lt;31,0,VLOOKUP(5&amp;TEXT(DATE(YEAR($G209),MONTH($G209),31),"ddd"),$H$33:K$67,K$70,0)))*SUMPRODUCT(($H$72:$H$95=$D209)*($G$72:$G$95=$C209)*(K$72:K$95))),"")</f>
        <v>104.13516379020197</v>
      </c>
      <c r="L209" s="139">
        <f>IFERROR(IF($I$69="DOW",IF($E209=5,(((SUMPRODUCT(($H$72:$H$95=$D209)*($G$72:$G$95=$C209)*(L$72:L$95))*(SUMPRODUCT(($H$15:$H$21=$H209)*(L$15:L$21)))))),(((SUMPRODUCT(($H$72:$H$95=$D209)*($G$72:$G$95=$C209)*(L$72:L$95)))-(SUMIFS(L$99:L$426,$C$99:$C$426,$C209,$D$99:$D$426,$D209,$E$99:$E$426,5)))*SUMPRODUCT(($H$9:$H$12=$E209)*(L$9:L$12)))*SUMPRODUCT(($H$24:$H$30=$H209)*(L$24:L$30))),VLOOKUP($E209&amp;$H209,$H$33:L$67,L$70,0)/SUM(L$33:L$60,IF(DAY(EOMONTH($G209,0))&lt;29,0,VLOOKUP(5&amp;TEXT(DATE(YEAR($G209),MONTH($G209),29),"ddd"),$H$33:L$67,L$70,0)),IF(DAY(EOMONTH($G209,0))&lt;30,0,VLOOKUP(5&amp;TEXT(DATE(YEAR($G209),MONTH($G209),30),"ddd"),$H$33:L$67,L$70,0)),IF(DAY(EOMONTH($G209,0))&lt;31,0,VLOOKUP(5&amp;TEXT(DATE(YEAR($G209),MONTH($G209),31),"ddd"),$H$33:L$67,L$70,0)))*SUMPRODUCT(($H$72:$H$95=$D209)*($G$72:$G$95=$C209)*(L$72:L$95))),"")</f>
        <v>33.219276371408526</v>
      </c>
      <c r="M209" s="139">
        <f>IFERROR(IF($I$69="DOW",IF($E209=5,(((SUMPRODUCT(($H$72:$H$95=$D209)*($G$72:$G$95=$C209)*(M$72:M$95))*(SUMPRODUCT(($H$15:$H$21=$H209)*(M$15:M$21)))))),(((SUMPRODUCT(($H$72:$H$95=$D209)*($G$72:$G$95=$C209)*(M$72:M$95)))-(SUMIFS(M$99:M$426,$C$99:$C$426,$C209,$D$99:$D$426,$D209,$E$99:$E$426,5)))*SUMPRODUCT(($H$9:$H$12=$E209)*(M$9:M$12)))*SUMPRODUCT(($H$24:$H$30=$H209)*(M$24:M$30))),VLOOKUP($E209&amp;$H209,$H$33:M$67,M$70,0)/SUM(M$33:M$60,IF(DAY(EOMONTH($G209,0))&lt;29,0,VLOOKUP(5&amp;TEXT(DATE(YEAR($G209),MONTH($G209),29),"ddd"),$H$33:M$67,M$70,0)),IF(DAY(EOMONTH($G209,0))&lt;30,0,VLOOKUP(5&amp;TEXT(DATE(YEAR($G209),MONTH($G209),30),"ddd"),$H$33:M$67,M$70,0)),IF(DAY(EOMONTH($G209,0))&lt;31,0,VLOOKUP(5&amp;TEXT(DATE(YEAR($G209),MONTH($G209),31),"ddd"),$H$33:M$67,M$70,0)))*SUMPRODUCT(($H$72:$H$95=$D209)*($G$72:$G$95=$C209)*(M$72:M$95))),"")</f>
        <v>0</v>
      </c>
      <c r="N209" s="139">
        <f>IFERROR(IF($I$69="DOW",IF($E209=5,(((SUMPRODUCT(($H$72:$H$95=$D209)*($G$72:$G$95=$C209)*(N$72:N$95))*(SUMPRODUCT(($H$15:$H$21=$H209)*(N$15:N$21)))))),(((SUMPRODUCT(($H$72:$H$95=$D209)*($G$72:$G$95=$C209)*(N$72:N$95)))-(SUMIFS(N$99:N$426,$C$99:$C$426,$C209,$D$99:$D$426,$D209,$E$99:$E$426,5)))*SUMPRODUCT(($H$9:$H$12=$E209)*(N$9:N$12)))*SUMPRODUCT(($H$24:$H$30=$H209)*(N$24:N$30))),VLOOKUP($E209&amp;$H209,$H$33:N$67,N$70,0)/SUM(N$33:N$60,IF(DAY(EOMONTH($G209,0))&lt;29,0,VLOOKUP(5&amp;TEXT(DATE(YEAR($G209),MONTH($G209),29),"ddd"),$H$33:N$67,N$70,0)),IF(DAY(EOMONTH($G209,0))&lt;30,0,VLOOKUP(5&amp;TEXT(DATE(YEAR($G209),MONTH($G209),30),"ddd"),$H$33:N$67,N$70,0)),IF(DAY(EOMONTH($G209,0))&lt;31,0,VLOOKUP(5&amp;TEXT(DATE(YEAR($G209),MONTH($G209),31),"ddd"),$H$33:N$67,N$70,0)))*SUMPRODUCT(($H$72:$H$95=$D209)*($G$72:$G$95=$C209)*(N$72:N$95))),"")</f>
        <v>0</v>
      </c>
      <c r="O209" s="139">
        <f>IFERROR(IF($I$69="DOW",IF($E209=5,(((SUMPRODUCT(($H$72:$H$95=$D209)*($G$72:$G$95=$C209)*(O$72:O$95))*(SUMPRODUCT(($H$15:$H$21=$H209)*(O$15:O$21)))))),(((SUMPRODUCT(($H$72:$H$95=$D209)*($G$72:$G$95=$C209)*(O$72:O$95)))-(SUMIFS(O$99:O$426,$C$99:$C$426,$C209,$D$99:$D$426,$D209,$E$99:$E$426,5)))*SUMPRODUCT(($H$9:$H$12=$E209)*(O$9:O$12)))*SUMPRODUCT(($H$24:$H$30=$H209)*(O$24:O$30))),VLOOKUP($E209&amp;$H209,$H$33:O$67,O$70,0)/SUM(O$33:O$60,IF(DAY(EOMONTH($G209,0))&lt;29,0,VLOOKUP(5&amp;TEXT(DATE(YEAR($G209),MONTH($G209),29),"ddd"),$H$33:O$67,O$70,0)),IF(DAY(EOMONTH($G209,0))&lt;30,0,VLOOKUP(5&amp;TEXT(DATE(YEAR($G209),MONTH($G209),30),"ddd"),$H$33:O$67,O$70,0)),IF(DAY(EOMONTH($G209,0))&lt;31,0,VLOOKUP(5&amp;TEXT(DATE(YEAR($G209),MONTH($G209),31),"ddd"),$H$33:O$67,O$70,0)))*SUMPRODUCT(($H$72:$H$95=$D209)*($G$72:$G$95=$C209)*(O$72:O$95))),"")</f>
        <v>0</v>
      </c>
      <c r="P209" s="139">
        <f>IFERROR(IF($I$69="DOW",IF($E209=5,(((SUMPRODUCT(($H$72:$H$95=$D209)*($G$72:$G$95=$C209)*(P$72:P$95))*(SUMPRODUCT(($H$15:$H$21=$H209)*(P$15:P$21)))))),(((SUMPRODUCT(($H$72:$H$95=$D209)*($G$72:$G$95=$C209)*(P$72:P$95)))-(SUMIFS(P$99:P$426,$C$99:$C$426,$C209,$D$99:$D$426,$D209,$E$99:$E$426,5)))*SUMPRODUCT(($H$9:$H$12=$E209)*(P$9:P$12)))*SUMPRODUCT(($H$24:$H$30=$H209)*(P$24:P$30))),VLOOKUP($E209&amp;$H209,$H$33:P$67,P$70,0)/SUM(P$33:P$60,IF(DAY(EOMONTH($G209,0))&lt;29,0,VLOOKUP(5&amp;TEXT(DATE(YEAR($G209),MONTH($G209),29),"ddd"),$H$33:P$67,P$70,0)),IF(DAY(EOMONTH($G209,0))&lt;30,0,VLOOKUP(5&amp;TEXT(DATE(YEAR($G209),MONTH($G209),30),"ddd"),$H$33:P$67,P$70,0)),IF(DAY(EOMONTH($G209,0))&lt;31,0,VLOOKUP(5&amp;TEXT(DATE(YEAR($G209),MONTH($G209),31),"ddd"),$H$33:P$67,P$70,0)))*SUMPRODUCT(($H$72:$H$95=$D209)*($G$72:$G$95=$C209)*(P$72:P$95))),"")</f>
        <v>3333.1820429739118</v>
      </c>
      <c r="Q209" s="139">
        <f>IFERROR(IF($I$69="DOW",IF($E209=5,(((SUMPRODUCT(($H$72:$H$95=$D209)*($G$72:$G$95=$C209)*(Q$72:Q$95))*(SUMPRODUCT(($H$15:$H$21=$H209)*(Q$15:Q$21)))))),(((SUMPRODUCT(($H$72:$H$95=$D209)*($G$72:$G$95=$C209)*(Q$72:Q$95)))-(SUMIFS(Q$99:Q$426,$C$99:$C$426,$C209,$D$99:$D$426,$D209,$E$99:$E$426,5)))*SUMPRODUCT(($H$9:$H$12=$E209)*(Q$9:Q$12)))*SUMPRODUCT(($H$24:$H$30=$H209)*(Q$24:Q$30))),VLOOKUP($E209&amp;$H209,$H$33:Q$67,Q$70,0)/SUM(Q$33:Q$60,IF(DAY(EOMONTH($G209,0))&lt;29,0,VLOOKUP(5&amp;TEXT(DATE(YEAR($G209),MONTH($G209),29),"ddd"),$H$33:Q$67,Q$70,0)),IF(DAY(EOMONTH($G209,0))&lt;30,0,VLOOKUP(5&amp;TEXT(DATE(YEAR($G209),MONTH($G209),30),"ddd"),$H$33:Q$67,Q$70,0)),IF(DAY(EOMONTH($G209,0))&lt;31,0,VLOOKUP(5&amp;TEXT(DATE(YEAR($G209),MONTH($G209),31),"ddd"),$H$33:Q$67,Q$70,0)))*SUMPRODUCT(($H$72:$H$95=$D209)*($G$72:$G$95=$C209)*(Q$72:Q$95))),"")</f>
        <v>2926.5603718198536</v>
      </c>
      <c r="R209" s="139">
        <f>IFERROR(IF($I$69="DOW",IF($E209=5,(((SUMPRODUCT(($H$72:$H$95=$D209)*($G$72:$G$95=$C209)*(R$72:R$95))*(SUMPRODUCT(($H$15:$H$21=$H209)*(R$15:R$21)))))),(((SUMPRODUCT(($H$72:$H$95=$D209)*($G$72:$G$95=$C209)*(R$72:R$95)))-(SUMIFS(R$99:R$426,$C$99:$C$426,$C209,$D$99:$D$426,$D209,$E$99:$E$426,5)))*SUMPRODUCT(($H$9:$H$12=$E209)*(R$9:R$12)))*SUMPRODUCT(($H$24:$H$30=$H209)*(R$24:R$30))),VLOOKUP($E209&amp;$H209,$H$33:R$67,R$70,0)/SUM(R$33:R$60,IF(DAY(EOMONTH($G209,0))&lt;29,0,VLOOKUP(5&amp;TEXT(DATE(YEAR($G209),MONTH($G209),29),"ddd"),$H$33:R$67,R$70,0)),IF(DAY(EOMONTH($G209,0))&lt;30,0,VLOOKUP(5&amp;TEXT(DATE(YEAR($G209),MONTH($G209),30),"ddd"),$H$33:R$67,R$70,0)),IF(DAY(EOMONTH($G209,0))&lt;31,0,VLOOKUP(5&amp;TEXT(DATE(YEAR($G209),MONTH($G209),31),"ddd"),$H$33:R$67,R$70,0)))*SUMPRODUCT(($H$72:$H$95=$D209)*($G$72:$G$95=$C209)*(R$72:R$95))),"")</f>
        <v>0</v>
      </c>
      <c r="S209" s="139">
        <f>IFERROR(IF($I$69="DOW",IF($E209=5,(((SUMPRODUCT(($H$72:$H$95=$D209)*($G$72:$G$95=$C209)*(S$72:S$95))*(SUMPRODUCT(($H$15:$H$21=$H209)*(S$15:S$21)))))),(((SUMPRODUCT(($H$72:$H$95=$D209)*($G$72:$G$95=$C209)*(S$72:S$95)))-(SUMIFS(S$99:S$426,$C$99:$C$426,$C209,$D$99:$D$426,$D209,$E$99:$E$426,5)))*SUMPRODUCT(($H$9:$H$12=$E209)*(S$9:S$12)))*SUMPRODUCT(($H$24:$H$30=$H209)*(S$24:S$30))),VLOOKUP($E209&amp;$H209,$H$33:S$67,S$70,0)/SUM(S$33:S$60,IF(DAY(EOMONTH($G209,0))&lt;29,0,VLOOKUP(5&amp;TEXT(DATE(YEAR($G209),MONTH($G209),29),"ddd"),$H$33:S$67,S$70,0)),IF(DAY(EOMONTH($G209,0))&lt;30,0,VLOOKUP(5&amp;TEXT(DATE(YEAR($G209),MONTH($G209),30),"ddd"),$H$33:S$67,S$70,0)),IF(DAY(EOMONTH($G209,0))&lt;31,0,VLOOKUP(5&amp;TEXT(DATE(YEAR($G209),MONTH($G209),31),"ddd"),$H$33:S$67,S$70,0)))*SUMPRODUCT(($H$72:$H$95=$D209)*($G$72:$G$95=$C209)*(S$72:S$95))),"")</f>
        <v>85.59223323179188</v>
      </c>
      <c r="T209" s="139">
        <f>IFERROR(IF($I$69="DOW",IF($E209=5,(((SUMPRODUCT(($H$72:$H$95=$D209)*($G$72:$G$95=$C209)*(T$72:T$95))*(SUMPRODUCT(($H$15:$H$21=$H209)*(T$15:T$21)))))),(((SUMPRODUCT(($H$72:$H$95=$D209)*($G$72:$G$95=$C209)*(T$72:T$95)))-(SUMIFS(T$99:T$426,$C$99:$C$426,$C209,$D$99:$D$426,$D209,$E$99:$E$426,5)))*SUMPRODUCT(($H$9:$H$12=$E209)*(T$9:T$12)))*SUMPRODUCT(($H$24:$H$30=$H209)*(T$24:T$30))),VLOOKUP($E209&amp;$H209,$H$33:T$67,T$70,0)/SUM(T$33:T$60,IF(DAY(EOMONTH($G209,0))&lt;29,0,VLOOKUP(5&amp;TEXT(DATE(YEAR($G209),MONTH($G209),29),"ddd"),$H$33:T$67,T$70,0)),IF(DAY(EOMONTH($G209,0))&lt;30,0,VLOOKUP(5&amp;TEXT(DATE(YEAR($G209),MONTH($G209),30),"ddd"),$H$33:T$67,T$70,0)),IF(DAY(EOMONTH($G209,0))&lt;31,0,VLOOKUP(5&amp;TEXT(DATE(YEAR($G209),MONTH($G209),31),"ddd"),$H$33:T$67,T$70,0)))*SUMPRODUCT(($H$72:$H$95=$D209)*($G$72:$G$95=$C209)*(T$72:T$95))),"")</f>
        <v>0</v>
      </c>
      <c r="U209" s="139">
        <f>IFERROR(IF($I$69="DOW",IF($E209=5,(((SUMPRODUCT(($H$72:$H$95=$D209)*($G$72:$G$95=$C209)*(U$72:U$95))*(SUMPRODUCT(($H$15:$H$21=$H209)*(U$15:U$21)))))),(((SUMPRODUCT(($H$72:$H$95=$D209)*($G$72:$G$95=$C209)*(U$72:U$95)))-(SUMIFS(U$99:U$426,$C$99:$C$426,$C209,$D$99:$D$426,$D209,$E$99:$E$426,5)))*SUMPRODUCT(($H$9:$H$12=$E209)*(U$9:U$12)))*SUMPRODUCT(($H$24:$H$30=$H209)*(U$24:U$30))),VLOOKUP($E209&amp;$H209,$H$33:U$67,U$70,0)/SUM(U$33:U$60,IF(DAY(EOMONTH($G209,0))&lt;29,0,VLOOKUP(5&amp;TEXT(DATE(YEAR($G209),MONTH($G209),29),"ddd"),$H$33:U$67,U$70,0)),IF(DAY(EOMONTH($G209,0))&lt;30,0,VLOOKUP(5&amp;TEXT(DATE(YEAR($G209),MONTH($G209),30),"ddd"),$H$33:U$67,U$70,0)),IF(DAY(EOMONTH($G209,0))&lt;31,0,VLOOKUP(5&amp;TEXT(DATE(YEAR($G209),MONTH($G209),31),"ddd"),$H$33:U$67,U$70,0)))*SUMPRODUCT(($H$72:$H$95=$D209)*($G$72:$G$95=$C209)*(U$72:U$95))),"")</f>
        <v>23.319430252620027</v>
      </c>
      <c r="V209" s="139">
        <f>IFERROR(IF($I$69="DOW",IF($E209=5,(((SUMPRODUCT(($H$72:$H$95=$D209)*($G$72:$G$95=$C209)*(V$72:V$95))*(SUMPRODUCT(($H$15:$H$21=$H209)*(V$15:V$21)))))),(((SUMPRODUCT(($H$72:$H$95=$D209)*($G$72:$G$95=$C209)*(V$72:V$95)))-(SUMIFS(V$99:V$426,$C$99:$C$426,$C209,$D$99:$D$426,$D209,$E$99:$E$426,5)))*SUMPRODUCT(($H$9:$H$12=$E209)*(V$9:V$12)))*SUMPRODUCT(($H$24:$H$30=$H209)*(V$24:V$30))),VLOOKUP($E209&amp;$H209,$H$33:V$67,V$70,0)/SUM(V$33:V$60,IF(DAY(EOMONTH($G209,0))&lt;29,0,VLOOKUP(5&amp;TEXT(DATE(YEAR($G209),MONTH($G209),29),"ddd"),$H$33:V$67,V$70,0)),IF(DAY(EOMONTH($G209,0))&lt;30,0,VLOOKUP(5&amp;TEXT(DATE(YEAR($G209),MONTH($G209),30),"ddd"),$H$33:V$67,V$70,0)),IF(DAY(EOMONTH($G209,0))&lt;31,0,VLOOKUP(5&amp;TEXT(DATE(YEAR($G209),MONTH($G209),31),"ddd"),$H$33:V$67,V$70,0)))*SUMPRODUCT(($H$72:$H$95=$D209)*($G$72:$G$95=$C209)*(V$72:V$95))),"")</f>
        <v>74.100980028998663</v>
      </c>
      <c r="W209" s="139">
        <f>IFERROR(IF($I$69="DOW",IF($E209=5,(((SUMPRODUCT(($H$72:$H$95=$D209)*($G$72:$G$95=$C209)*(W$72:W$95))*(SUMPRODUCT(($H$15:$H$21=$H209)*(W$15:W$21)))))),(((SUMPRODUCT(($H$72:$H$95=$D209)*($G$72:$G$95=$C209)*(W$72:W$95)))-(SUMIFS(W$99:W$426,$C$99:$C$426,$C209,$D$99:$D$426,$D209,$E$99:$E$426,5)))*SUMPRODUCT(($H$9:$H$12=$E209)*(W$9:W$12)))*SUMPRODUCT(($H$24:$H$30=$H209)*(W$24:W$30))),VLOOKUP($E209&amp;$H209,$H$33:W$67,W$70,0)/SUM(W$33:W$60,IF(DAY(EOMONTH($G209,0))&lt;29,0,VLOOKUP(5&amp;TEXT(DATE(YEAR($G209),MONTH($G209),29),"ddd"),$H$33:W$67,W$70,0)),IF(DAY(EOMONTH($G209,0))&lt;30,0,VLOOKUP(5&amp;TEXT(DATE(YEAR($G209),MONTH($G209),30),"ddd"),$H$33:W$67,W$70,0)),IF(DAY(EOMONTH($G209,0))&lt;31,0,VLOOKUP(5&amp;TEXT(DATE(YEAR($G209),MONTH($G209),31),"ddd"),$H$33:W$67,W$70,0)))*SUMPRODUCT(($H$72:$H$95=$D209)*($G$72:$G$95=$C209)*(W$72:W$95))),"")</f>
        <v>690.85216727518036</v>
      </c>
      <c r="X209" s="139">
        <f>IFERROR(IF($I$69="DOW",IF($E209=5,(((SUMPRODUCT(($H$72:$H$95=$D209)*($G$72:$G$95=$C209)*(X$72:X$95))*(SUMPRODUCT(($H$15:$H$21=$H209)*(X$15:X$21)))))),(((SUMPRODUCT(($H$72:$H$95=$D209)*($G$72:$G$95=$C209)*(X$72:X$95)))-(SUMIFS(X$99:X$426,$C$99:$C$426,$C209,$D$99:$D$426,$D209,$E$99:$E$426,5)))*SUMPRODUCT(($H$9:$H$12=$E209)*(X$9:X$12)))*SUMPRODUCT(($H$24:$H$30=$H209)*(X$24:X$30))),VLOOKUP($E209&amp;$H209,$H$33:X$67,X$70,0)/SUM(X$33:X$60,IF(DAY(EOMONTH($G209,0))&lt;29,0,VLOOKUP(5&amp;TEXT(DATE(YEAR($G209),MONTH($G209),29),"ddd"),$H$33:X$67,X$70,0)),IF(DAY(EOMONTH($G209,0))&lt;30,0,VLOOKUP(5&amp;TEXT(DATE(YEAR($G209),MONTH($G209),30),"ddd"),$H$33:X$67,X$70,0)),IF(DAY(EOMONTH($G209,0))&lt;31,0,VLOOKUP(5&amp;TEXT(DATE(YEAR($G209),MONTH($G209),31),"ddd"),$H$33:X$67,X$70,0)))*SUMPRODUCT(($H$72:$H$95=$D209)*($G$72:$G$95=$C209)*(X$72:X$95))),"")</f>
        <v>131.11579474440251</v>
      </c>
      <c r="Y209" s="139" t="str">
        <f>IFERROR(IF($I$69="DOW",IF($E209=5,(((SUMPRODUCT(($H$72:$H$95=$D209)*($G$72:$G$95=$C209)*(Y$72:Y$95))*(SUMPRODUCT(($H$15:$H$21=$H209)*(Y$15:Y$21)))))),(((SUMPRODUCT(($H$72:$H$95=$D209)*($G$72:$G$95=$C209)*(Y$72:Y$95)))-(SUMIFS(Y$99:Y$426,$C$99:$C$426,$C209,$D$99:$D$426,$D209,$E$99:$E$426,5)))*SUMPRODUCT(($H$9:$H$12=$E209)*(Y$9:Y$12)))*SUMPRODUCT(($H$24:$H$30=$H209)*(Y$24:Y$30))),VLOOKUP($E209&amp;$H209,$H$33:Y$67,Y$70,0)/SUM(Y$33:Y$60,IF(DAY(EOMONTH($G209,0))&lt;29,0,VLOOKUP(5&amp;TEXT(DATE(YEAR($G209),MONTH($G209),29),"ddd"),$H$33:Y$67,Y$70,0)),IF(DAY(EOMONTH($G209,0))&lt;30,0,VLOOKUP(5&amp;TEXT(DATE(YEAR($G209),MONTH($G209),30),"ddd"),$H$33:Y$67,Y$70,0)),IF(DAY(EOMONTH($G209,0))&lt;31,0,VLOOKUP(5&amp;TEXT(DATE(YEAR($G209),MONTH($G209),31),"ddd"),$H$33:Y$67,Y$70,0)))*SUMPRODUCT(($H$72:$H$95=$D209)*($G$72:$G$95=$C209)*(Y$72:Y$95))),"")</f>
        <v/>
      </c>
      <c r="Z209" s="139" t="str">
        <f>IFERROR(IF($I$69="DOW",IF($E209=5,(((SUMPRODUCT(($H$72:$H$95=$D209)*($G$72:$G$95=$C209)*(Z$72:Z$95))*(SUMPRODUCT(($H$15:$H$21=$H209)*(Z$15:Z$21)))))),(((SUMPRODUCT(($H$72:$H$95=$D209)*($G$72:$G$95=$C209)*(Z$72:Z$95)))-(SUMIFS(Z$99:Z$426,$C$99:$C$426,$C209,$D$99:$D$426,$D209,$E$99:$E$426,5)))*SUMPRODUCT(($H$9:$H$12=$E209)*(Z$9:Z$12)))*SUMPRODUCT(($H$24:$H$30=$H209)*(Z$24:Z$30))),VLOOKUP($E209&amp;$H209,$H$33:Z$67,Z$70,0)/SUM(Z$33:Z$60,IF(DAY(EOMONTH($G209,0))&lt;29,0,VLOOKUP(5&amp;TEXT(DATE(YEAR($G209),MONTH($G209),29),"ddd"),$H$33:Z$67,Z$70,0)),IF(DAY(EOMONTH($G209,0))&lt;30,0,VLOOKUP(5&amp;TEXT(DATE(YEAR($G209),MONTH($G209),30),"ddd"),$H$33:Z$67,Z$70,0)),IF(DAY(EOMONTH($G209,0))&lt;31,0,VLOOKUP(5&amp;TEXT(DATE(YEAR($G209),MONTH($G209),31),"ddd"),$H$33:Z$67,Z$70,0)))*SUMPRODUCT(($H$72:$H$95=$D209)*($G$72:$G$95=$C209)*(Z$72:Z$95))),"")</f>
        <v/>
      </c>
      <c r="AA209" s="139" t="str">
        <f>IFERROR(IF($I$69="DOW",IF($E209=5,(((SUMPRODUCT(($H$72:$H$95=$D209)*($G$72:$G$95=$C209)*(AA$72:AA$95))*(SUMPRODUCT(($H$15:$H$21=$H209)*(AA$15:AA$21)))))),(((SUMPRODUCT(($H$72:$H$95=$D209)*($G$72:$G$95=$C209)*(AA$72:AA$95)))-(SUMIFS(AA$99:AA$426,$C$99:$C$426,$C209,$D$99:$D$426,$D209,$E$99:$E$426,5)))*SUMPRODUCT(($H$9:$H$12=$E209)*(AA$9:AA$12)))*SUMPRODUCT(($H$24:$H$30=$H209)*(AA$24:AA$30))),VLOOKUP($E209&amp;$H209,$H$33:AA$67,AA$70,0)/SUM(AA$33:AA$60,IF(DAY(EOMONTH($G209,0))&lt;29,0,VLOOKUP(5&amp;TEXT(DATE(YEAR($G209),MONTH($G209),29),"ddd"),$H$33:AA$67,AA$70,0)),IF(DAY(EOMONTH($G209,0))&lt;30,0,VLOOKUP(5&amp;TEXT(DATE(YEAR($G209),MONTH($G209),30),"ddd"),$H$33:AA$67,AA$70,0)),IF(DAY(EOMONTH($G209,0))&lt;31,0,VLOOKUP(5&amp;TEXT(DATE(YEAR($G209),MONTH($G209),31),"ddd"),$H$33:AA$67,AA$70,0)))*SUMPRODUCT(($H$72:$H$95=$D209)*($G$72:$G$95=$C209)*(AA$72:AA$95))),"")</f>
        <v/>
      </c>
      <c r="AB209" s="139" t="str">
        <f>IFERROR(IF($I$69="DOW",IF($E209=5,(((SUMPRODUCT(($H$72:$H$95=$D209)*($G$72:$G$95=$C209)*(AB$72:AB$95))*(SUMPRODUCT(($H$15:$H$21=$H209)*(AB$15:AB$21)))))),(((SUMPRODUCT(($H$72:$H$95=$D209)*($G$72:$G$95=$C209)*(AB$72:AB$95)))-(SUMIFS(AB$99:AB$426,$C$99:$C$426,$C209,$D$99:$D$426,$D209,$E$99:$E$426,5)))*SUMPRODUCT(($H$9:$H$12=$E209)*(AB$9:AB$12)))*SUMPRODUCT(($H$24:$H$30=$H209)*(AB$24:AB$30))),VLOOKUP($E209&amp;$H209,$H$33:AB$67,AB$70,0)/SUM(AB$33:AB$60,IF(DAY(EOMONTH($G209,0))&lt;29,0,VLOOKUP(5&amp;TEXT(DATE(YEAR($G209),MONTH($G209),29),"ddd"),$H$33:AB$67,AB$70,0)),IF(DAY(EOMONTH($G209,0))&lt;30,0,VLOOKUP(5&amp;TEXT(DATE(YEAR($G209),MONTH($G209),30),"ddd"),$H$33:AB$67,AB$70,0)),IF(DAY(EOMONTH($G209,0))&lt;31,0,VLOOKUP(5&amp;TEXT(DATE(YEAR($G209),MONTH($G209),31),"ddd"),$H$33:AB$67,AB$70,0)))*SUMPRODUCT(($H$72:$H$95=$D209)*($G$72:$G$95=$C209)*(AB$72:AB$95))),"")</f>
        <v/>
      </c>
      <c r="AC209" s="236"/>
      <c r="AE209" s="205"/>
      <c r="AF209" s="139"/>
      <c r="AG209" s="139"/>
      <c r="AH209" s="139"/>
      <c r="AI209" s="139"/>
      <c r="AJ209" s="139"/>
      <c r="AK209" s="139"/>
      <c r="AL209" s="139"/>
      <c r="AM209" s="139"/>
      <c r="AN209" s="139"/>
      <c r="AO209" s="139"/>
      <c r="AP209" s="139"/>
      <c r="AQ209" s="139"/>
      <c r="AR209" s="139"/>
      <c r="AS209" s="139"/>
      <c r="AT209" s="139"/>
      <c r="AU209" s="139"/>
      <c r="AV209" s="139"/>
      <c r="AW209" s="139"/>
      <c r="AX209" s="139"/>
      <c r="AY209" s="236"/>
      <c r="BA209" s="209">
        <f t="shared" si="154"/>
        <v>235.00252615532048</v>
      </c>
      <c r="BB209" s="180">
        <f t="shared" si="155"/>
        <v>274.33821984216041</v>
      </c>
      <c r="BC209" s="180">
        <f t="shared" si="156"/>
        <v>104.13516379020197</v>
      </c>
      <c r="BD209" s="180">
        <f t="shared" si="157"/>
        <v>33.219276371408526</v>
      </c>
      <c r="BE209" s="180">
        <f t="shared" si="158"/>
        <v>0</v>
      </c>
      <c r="BF209" s="180">
        <f t="shared" si="159"/>
        <v>0</v>
      </c>
      <c r="BG209" s="180">
        <f t="shared" si="160"/>
        <v>0</v>
      </c>
      <c r="BH209" s="180">
        <f t="shared" si="161"/>
        <v>3333.1820429739118</v>
      </c>
      <c r="BI209" s="180">
        <f t="shared" si="116"/>
        <v>2926.5603718198536</v>
      </c>
      <c r="BJ209" s="180">
        <f t="shared" si="117"/>
        <v>0</v>
      </c>
      <c r="BK209" s="180">
        <f t="shared" si="118"/>
        <v>85.59223323179188</v>
      </c>
      <c r="BL209" s="180">
        <f t="shared" si="119"/>
        <v>0</v>
      </c>
      <c r="BM209" s="180">
        <f t="shared" si="120"/>
        <v>23.319430252620027</v>
      </c>
      <c r="BN209" s="180">
        <f t="shared" si="121"/>
        <v>74.100980028998663</v>
      </c>
      <c r="BO209" s="180">
        <f t="shared" si="122"/>
        <v>690.85216727518036</v>
      </c>
      <c r="BP209" s="180">
        <f t="shared" si="123"/>
        <v>131.11579474440251</v>
      </c>
      <c r="BQ209" s="180">
        <f t="shared" si="124"/>
        <v>0</v>
      </c>
      <c r="BR209" s="180">
        <f t="shared" si="125"/>
        <v>0</v>
      </c>
      <c r="BS209" s="180">
        <f t="shared" si="126"/>
        <v>0</v>
      </c>
      <c r="BT209" s="180">
        <f t="shared" si="127"/>
        <v>0</v>
      </c>
      <c r="BV209" s="214">
        <f t="shared" si="150"/>
        <v>42754</v>
      </c>
      <c r="BW209" s="175" t="str">
        <f t="shared" si="151"/>
        <v>Jan</v>
      </c>
      <c r="BX209" s="175">
        <f t="shared" si="152"/>
        <v>2017</v>
      </c>
      <c r="BY209" s="176">
        <f t="shared" si="162"/>
        <v>235.00252615532048</v>
      </c>
      <c r="BZ209" s="176">
        <f t="shared" si="163"/>
        <v>274.33821984216041</v>
      </c>
      <c r="CA209" s="176">
        <f t="shared" si="164"/>
        <v>104.13516379020197</v>
      </c>
      <c r="CB209" s="176">
        <f t="shared" si="165"/>
        <v>33.219276371408526</v>
      </c>
      <c r="CC209" s="176">
        <f t="shared" si="166"/>
        <v>0</v>
      </c>
      <c r="CD209" s="176">
        <f t="shared" si="167"/>
        <v>0</v>
      </c>
      <c r="CE209" s="176">
        <f t="shared" si="168"/>
        <v>0</v>
      </c>
      <c r="CF209" s="176">
        <f t="shared" si="169"/>
        <v>3333.1820429739128</v>
      </c>
      <c r="CG209" s="176">
        <f t="shared" si="170"/>
        <v>2926.5603718198527</v>
      </c>
      <c r="CH209" s="176">
        <f t="shared" si="171"/>
        <v>0</v>
      </c>
      <c r="CI209" s="176">
        <f t="shared" si="172"/>
        <v>85.59223323179188</v>
      </c>
      <c r="CJ209" s="176">
        <f t="shared" si="173"/>
        <v>0</v>
      </c>
      <c r="CK209" s="176">
        <f t="shared" si="174"/>
        <v>23.319430252620034</v>
      </c>
      <c r="CL209" s="176">
        <f t="shared" si="175"/>
        <v>74.100980028998677</v>
      </c>
      <c r="CM209" s="176">
        <f t="shared" si="176"/>
        <v>690.85216727518048</v>
      </c>
      <c r="CN209" s="176">
        <f t="shared" si="177"/>
        <v>131.11579474440248</v>
      </c>
      <c r="CO209" s="176">
        <f t="shared" si="178"/>
        <v>0</v>
      </c>
      <c r="CP209" s="176">
        <f t="shared" si="179"/>
        <v>0</v>
      </c>
      <c r="CQ209" s="176">
        <f t="shared" si="180"/>
        <v>0</v>
      </c>
      <c r="CR209" s="215">
        <f t="shared" si="181"/>
        <v>0</v>
      </c>
    </row>
    <row r="210" spans="2:96" outlineLevel="1" x14ac:dyDescent="0.25">
      <c r="B210" s="197">
        <f t="shared" si="148"/>
        <v>42755</v>
      </c>
      <c r="C210" s="108">
        <f t="shared" si="104"/>
        <v>2017</v>
      </c>
      <c r="D210" s="109" t="str">
        <f t="shared" si="105"/>
        <v>Jan</v>
      </c>
      <c r="E210" s="109">
        <f t="shared" si="106"/>
        <v>3</v>
      </c>
      <c r="F210" s="109">
        <f t="shared" si="149"/>
        <v>3</v>
      </c>
      <c r="G210" s="110">
        <f t="shared" si="153"/>
        <v>42755</v>
      </c>
      <c r="H210" s="109" t="str">
        <f t="shared" si="107"/>
        <v>Fri</v>
      </c>
      <c r="I210" s="139">
        <f>IFERROR(IF($I$69="DOW",IF($E210=5,(((SUMPRODUCT(($H$72:$H$95=$D210)*($G$72:$G$95=$C210)*(I$72:I$95))*(SUMPRODUCT(($H$15:$H$21=$H210)*(I$15:I$21)))))),(((SUMPRODUCT(($H$72:$H$95=$D210)*($G$72:$G$95=$C210)*(I$72:I$95)))-(SUMIFS(I$99:I$426,$C$99:$C$426,$C210,$D$99:$D$426,$D210,$E$99:$E$426,5)))*SUMPRODUCT(($H$9:$H$12=$E210)*(I$9:I$12)))*SUMPRODUCT(($H$24:$H$30=$H210)*(I$24:I$30))),VLOOKUP($E210&amp;$H210,$H$33:I$67,I$70,0)/SUM(I$33:I$60,IF(DAY(EOMONTH($G210,0))&lt;29,0,VLOOKUP(5&amp;TEXT(DATE(YEAR($G210),MONTH($G210),29),"ddd"),$H$33:I$67,I$70,0)),IF(DAY(EOMONTH($G210,0))&lt;30,0,VLOOKUP(5&amp;TEXT(DATE(YEAR($G210),MONTH($G210),30),"ddd"),$H$33:I$67,I$70,0)),IF(DAY(EOMONTH($G210,0))&lt;31,0,VLOOKUP(5&amp;TEXT(DATE(YEAR($G210),MONTH($G210),31),"ddd"),$H$33:I$67,I$70,0)))*SUMPRODUCT(($H$72:$H$95=$D210)*($G$72:$G$95=$C210)*(I$72:I$95))),"")</f>
        <v>197.65433196904908</v>
      </c>
      <c r="J210" s="139">
        <f>IFERROR(IF($I$69="DOW",IF($E210=5,(((SUMPRODUCT(($H$72:$H$95=$D210)*($G$72:$G$95=$C210)*(J$72:J$95))*(SUMPRODUCT(($H$15:$H$21=$H210)*(J$15:J$21)))))),(((SUMPRODUCT(($H$72:$H$95=$D210)*($G$72:$G$95=$C210)*(J$72:J$95)))-(SUMIFS(J$99:J$426,$C$99:$C$426,$C210,$D$99:$D$426,$D210,$E$99:$E$426,5)))*SUMPRODUCT(($H$9:$H$12=$E210)*(J$9:J$12)))*SUMPRODUCT(($H$24:$H$30=$H210)*(J$24:J$30))),VLOOKUP($E210&amp;$H210,$H$33:J$67,J$70,0)/SUM(J$33:J$60,IF(DAY(EOMONTH($G210,0))&lt;29,0,VLOOKUP(5&amp;TEXT(DATE(YEAR($G210),MONTH($G210),29),"ddd"),$H$33:J$67,J$70,0)),IF(DAY(EOMONTH($G210,0))&lt;30,0,VLOOKUP(5&amp;TEXT(DATE(YEAR($G210),MONTH($G210),30),"ddd"),$H$33:J$67,J$70,0)),IF(DAY(EOMONTH($G210,0))&lt;31,0,VLOOKUP(5&amp;TEXT(DATE(YEAR($G210),MONTH($G210),31),"ddd"),$H$33:J$67,J$70,0)))*SUMPRODUCT(($H$72:$H$95=$D210)*($G$72:$G$95=$C210)*(J$72:J$95))),"")</f>
        <v>279.01172513399979</v>
      </c>
      <c r="K210" s="139">
        <f>IFERROR(IF($I$69="DOW",IF($E210=5,(((SUMPRODUCT(($H$72:$H$95=$D210)*($G$72:$G$95=$C210)*(K$72:K$95))*(SUMPRODUCT(($H$15:$H$21=$H210)*(K$15:K$21)))))),(((SUMPRODUCT(($H$72:$H$95=$D210)*($G$72:$G$95=$C210)*(K$72:K$95)))-(SUMIFS(K$99:K$426,$C$99:$C$426,$C210,$D$99:$D$426,$D210,$E$99:$E$426,5)))*SUMPRODUCT(($H$9:$H$12=$E210)*(K$9:K$12)))*SUMPRODUCT(($H$24:$H$30=$H210)*(K$24:K$30))),VLOOKUP($E210&amp;$H210,$H$33:K$67,K$70,0)/SUM(K$33:K$60,IF(DAY(EOMONTH($G210,0))&lt;29,0,VLOOKUP(5&amp;TEXT(DATE(YEAR($G210),MONTH($G210),29),"ddd"),$H$33:K$67,K$70,0)),IF(DAY(EOMONTH($G210,0))&lt;30,0,VLOOKUP(5&amp;TEXT(DATE(YEAR($G210),MONTH($G210),30),"ddd"),$H$33:K$67,K$70,0)),IF(DAY(EOMONTH($G210,0))&lt;31,0,VLOOKUP(5&amp;TEXT(DATE(YEAR($G210),MONTH($G210),31),"ddd"),$H$33:K$67,K$70,0)))*SUMPRODUCT(($H$72:$H$95=$D210)*($G$72:$G$95=$C210)*(K$72:K$95))),"")</f>
        <v>123.66926733388456</v>
      </c>
      <c r="L210" s="139">
        <f>IFERROR(IF($I$69="DOW",IF($E210=5,(((SUMPRODUCT(($H$72:$H$95=$D210)*($G$72:$G$95=$C210)*(L$72:L$95))*(SUMPRODUCT(($H$15:$H$21=$H210)*(L$15:L$21)))))),(((SUMPRODUCT(($H$72:$H$95=$D210)*($G$72:$G$95=$C210)*(L$72:L$95)))-(SUMIFS(L$99:L$426,$C$99:$C$426,$C210,$D$99:$D$426,$D210,$E$99:$E$426,5)))*SUMPRODUCT(($H$9:$H$12=$E210)*(L$9:L$12)))*SUMPRODUCT(($H$24:$H$30=$H210)*(L$24:L$30))),VLOOKUP($E210&amp;$H210,$H$33:L$67,L$70,0)/SUM(L$33:L$60,IF(DAY(EOMONTH($G210,0))&lt;29,0,VLOOKUP(5&amp;TEXT(DATE(YEAR($G210),MONTH($G210),29),"ddd"),$H$33:L$67,L$70,0)),IF(DAY(EOMONTH($G210,0))&lt;30,0,VLOOKUP(5&amp;TEXT(DATE(YEAR($G210),MONTH($G210),30),"ddd"),$H$33:L$67,L$70,0)),IF(DAY(EOMONTH($G210,0))&lt;31,0,VLOOKUP(5&amp;TEXT(DATE(YEAR($G210),MONTH($G210),31),"ddd"),$H$33:L$67,L$70,0)))*SUMPRODUCT(($H$72:$H$95=$D210)*($G$72:$G$95=$C210)*(L$72:L$95))),"")</f>
        <v>24.404081688230058</v>
      </c>
      <c r="M210" s="139">
        <f>IFERROR(IF($I$69="DOW",IF($E210=5,(((SUMPRODUCT(($H$72:$H$95=$D210)*($G$72:$G$95=$C210)*(M$72:M$95))*(SUMPRODUCT(($H$15:$H$21=$H210)*(M$15:M$21)))))),(((SUMPRODUCT(($H$72:$H$95=$D210)*($G$72:$G$95=$C210)*(M$72:M$95)))-(SUMIFS(M$99:M$426,$C$99:$C$426,$C210,$D$99:$D$426,$D210,$E$99:$E$426,5)))*SUMPRODUCT(($H$9:$H$12=$E210)*(M$9:M$12)))*SUMPRODUCT(($H$24:$H$30=$H210)*(M$24:M$30))),VLOOKUP($E210&amp;$H210,$H$33:M$67,M$70,0)/SUM(M$33:M$60,IF(DAY(EOMONTH($G210,0))&lt;29,0,VLOOKUP(5&amp;TEXT(DATE(YEAR($G210),MONTH($G210),29),"ddd"),$H$33:M$67,M$70,0)),IF(DAY(EOMONTH($G210,0))&lt;30,0,VLOOKUP(5&amp;TEXT(DATE(YEAR($G210),MONTH($G210),30),"ddd"),$H$33:M$67,M$70,0)),IF(DAY(EOMONTH($G210,0))&lt;31,0,VLOOKUP(5&amp;TEXT(DATE(YEAR($G210),MONTH($G210),31),"ddd"),$H$33:M$67,M$70,0)))*SUMPRODUCT(($H$72:$H$95=$D210)*($G$72:$G$95=$C210)*(M$72:M$95))),"")</f>
        <v>0</v>
      </c>
      <c r="N210" s="139">
        <f>IFERROR(IF($I$69="DOW",IF($E210=5,(((SUMPRODUCT(($H$72:$H$95=$D210)*($G$72:$G$95=$C210)*(N$72:N$95))*(SUMPRODUCT(($H$15:$H$21=$H210)*(N$15:N$21)))))),(((SUMPRODUCT(($H$72:$H$95=$D210)*($G$72:$G$95=$C210)*(N$72:N$95)))-(SUMIFS(N$99:N$426,$C$99:$C$426,$C210,$D$99:$D$426,$D210,$E$99:$E$426,5)))*SUMPRODUCT(($H$9:$H$12=$E210)*(N$9:N$12)))*SUMPRODUCT(($H$24:$H$30=$H210)*(N$24:N$30))),VLOOKUP($E210&amp;$H210,$H$33:N$67,N$70,0)/SUM(N$33:N$60,IF(DAY(EOMONTH($G210,0))&lt;29,0,VLOOKUP(5&amp;TEXT(DATE(YEAR($G210),MONTH($G210),29),"ddd"),$H$33:N$67,N$70,0)),IF(DAY(EOMONTH($G210,0))&lt;30,0,VLOOKUP(5&amp;TEXT(DATE(YEAR($G210),MONTH($G210),30),"ddd"),$H$33:N$67,N$70,0)),IF(DAY(EOMONTH($G210,0))&lt;31,0,VLOOKUP(5&amp;TEXT(DATE(YEAR($G210),MONTH($G210),31),"ddd"),$H$33:N$67,N$70,0)))*SUMPRODUCT(($H$72:$H$95=$D210)*($G$72:$G$95=$C210)*(N$72:N$95))),"")</f>
        <v>0</v>
      </c>
      <c r="O210" s="139">
        <f>IFERROR(IF($I$69="DOW",IF($E210=5,(((SUMPRODUCT(($H$72:$H$95=$D210)*($G$72:$G$95=$C210)*(O$72:O$95))*(SUMPRODUCT(($H$15:$H$21=$H210)*(O$15:O$21)))))),(((SUMPRODUCT(($H$72:$H$95=$D210)*($G$72:$G$95=$C210)*(O$72:O$95)))-(SUMIFS(O$99:O$426,$C$99:$C$426,$C210,$D$99:$D$426,$D210,$E$99:$E$426,5)))*SUMPRODUCT(($H$9:$H$12=$E210)*(O$9:O$12)))*SUMPRODUCT(($H$24:$H$30=$H210)*(O$24:O$30))),VLOOKUP($E210&amp;$H210,$H$33:O$67,O$70,0)/SUM(O$33:O$60,IF(DAY(EOMONTH($G210,0))&lt;29,0,VLOOKUP(5&amp;TEXT(DATE(YEAR($G210),MONTH($G210),29),"ddd"),$H$33:O$67,O$70,0)),IF(DAY(EOMONTH($G210,0))&lt;30,0,VLOOKUP(5&amp;TEXT(DATE(YEAR($G210),MONTH($G210),30),"ddd"),$H$33:O$67,O$70,0)),IF(DAY(EOMONTH($G210,0))&lt;31,0,VLOOKUP(5&amp;TEXT(DATE(YEAR($G210),MONTH($G210),31),"ddd"),$H$33:O$67,O$70,0)))*SUMPRODUCT(($H$72:$H$95=$D210)*($G$72:$G$95=$C210)*(O$72:O$95))),"")</f>
        <v>0</v>
      </c>
      <c r="P210" s="139">
        <f>IFERROR(IF($I$69="DOW",IF($E210=5,(((SUMPRODUCT(($H$72:$H$95=$D210)*($G$72:$G$95=$C210)*(P$72:P$95))*(SUMPRODUCT(($H$15:$H$21=$H210)*(P$15:P$21)))))),(((SUMPRODUCT(($H$72:$H$95=$D210)*($G$72:$G$95=$C210)*(P$72:P$95)))-(SUMIFS(P$99:P$426,$C$99:$C$426,$C210,$D$99:$D$426,$D210,$E$99:$E$426,5)))*SUMPRODUCT(($H$9:$H$12=$E210)*(P$9:P$12)))*SUMPRODUCT(($H$24:$H$30=$H210)*(P$24:P$30))),VLOOKUP($E210&amp;$H210,$H$33:P$67,P$70,0)/SUM(P$33:P$60,IF(DAY(EOMONTH($G210,0))&lt;29,0,VLOOKUP(5&amp;TEXT(DATE(YEAR($G210),MONTH($G210),29),"ddd"),$H$33:P$67,P$70,0)),IF(DAY(EOMONTH($G210,0))&lt;30,0,VLOOKUP(5&amp;TEXT(DATE(YEAR($G210),MONTH($G210),30),"ddd"),$H$33:P$67,P$70,0)),IF(DAY(EOMONTH($G210,0))&lt;31,0,VLOOKUP(5&amp;TEXT(DATE(YEAR($G210),MONTH($G210),31),"ddd"),$H$33:P$67,P$70,0)))*SUMPRODUCT(($H$72:$H$95=$D210)*($G$72:$G$95=$C210)*(P$72:P$95))),"")</f>
        <v>3140.4380197569703</v>
      </c>
      <c r="Q210" s="139">
        <f>IFERROR(IF($I$69="DOW",IF($E210=5,(((SUMPRODUCT(($H$72:$H$95=$D210)*($G$72:$G$95=$C210)*(Q$72:Q$95))*(SUMPRODUCT(($H$15:$H$21=$H210)*(Q$15:Q$21)))))),(((SUMPRODUCT(($H$72:$H$95=$D210)*($G$72:$G$95=$C210)*(Q$72:Q$95)))-(SUMIFS(Q$99:Q$426,$C$99:$C$426,$C210,$D$99:$D$426,$D210,$E$99:$E$426,5)))*SUMPRODUCT(($H$9:$H$12=$E210)*(Q$9:Q$12)))*SUMPRODUCT(($H$24:$H$30=$H210)*(Q$24:Q$30))),VLOOKUP($E210&amp;$H210,$H$33:Q$67,Q$70,0)/SUM(Q$33:Q$60,IF(DAY(EOMONTH($G210,0))&lt;29,0,VLOOKUP(5&amp;TEXT(DATE(YEAR($G210),MONTH($G210),29),"ddd"),$H$33:Q$67,Q$70,0)),IF(DAY(EOMONTH($G210,0))&lt;30,0,VLOOKUP(5&amp;TEXT(DATE(YEAR($G210),MONTH($G210),30),"ddd"),$H$33:Q$67,Q$70,0)),IF(DAY(EOMONTH($G210,0))&lt;31,0,VLOOKUP(5&amp;TEXT(DATE(YEAR($G210),MONTH($G210),31),"ddd"),$H$33:Q$67,Q$70,0)))*SUMPRODUCT(($H$72:$H$95=$D210)*($G$72:$G$95=$C210)*(Q$72:Q$95))),"")</f>
        <v>2712.8407412985403</v>
      </c>
      <c r="R210" s="139">
        <f>IFERROR(IF($I$69="DOW",IF($E210=5,(((SUMPRODUCT(($H$72:$H$95=$D210)*($G$72:$G$95=$C210)*(R$72:R$95))*(SUMPRODUCT(($H$15:$H$21=$H210)*(R$15:R$21)))))),(((SUMPRODUCT(($H$72:$H$95=$D210)*($G$72:$G$95=$C210)*(R$72:R$95)))-(SUMIFS(R$99:R$426,$C$99:$C$426,$C210,$D$99:$D$426,$D210,$E$99:$E$426,5)))*SUMPRODUCT(($H$9:$H$12=$E210)*(R$9:R$12)))*SUMPRODUCT(($H$24:$H$30=$H210)*(R$24:R$30))),VLOOKUP($E210&amp;$H210,$H$33:R$67,R$70,0)/SUM(R$33:R$60,IF(DAY(EOMONTH($G210,0))&lt;29,0,VLOOKUP(5&amp;TEXT(DATE(YEAR($G210),MONTH($G210),29),"ddd"),$H$33:R$67,R$70,0)),IF(DAY(EOMONTH($G210,0))&lt;30,0,VLOOKUP(5&amp;TEXT(DATE(YEAR($G210),MONTH($G210),30),"ddd"),$H$33:R$67,R$70,0)),IF(DAY(EOMONTH($G210,0))&lt;31,0,VLOOKUP(5&amp;TEXT(DATE(YEAR($G210),MONTH($G210),31),"ddd"),$H$33:R$67,R$70,0)))*SUMPRODUCT(($H$72:$H$95=$D210)*($G$72:$G$95=$C210)*(R$72:R$95))),"")</f>
        <v>0</v>
      </c>
      <c r="S210" s="139">
        <f>IFERROR(IF($I$69="DOW",IF($E210=5,(((SUMPRODUCT(($H$72:$H$95=$D210)*($G$72:$G$95=$C210)*(S$72:S$95))*(SUMPRODUCT(($H$15:$H$21=$H210)*(S$15:S$21)))))),(((SUMPRODUCT(($H$72:$H$95=$D210)*($G$72:$G$95=$C210)*(S$72:S$95)))-(SUMIFS(S$99:S$426,$C$99:$C$426,$C210,$D$99:$D$426,$D210,$E$99:$E$426,5)))*SUMPRODUCT(($H$9:$H$12=$E210)*(S$9:S$12)))*SUMPRODUCT(($H$24:$H$30=$H210)*(S$24:S$30))),VLOOKUP($E210&amp;$H210,$H$33:S$67,S$70,0)/SUM(S$33:S$60,IF(DAY(EOMONTH($G210,0))&lt;29,0,VLOOKUP(5&amp;TEXT(DATE(YEAR($G210),MONTH($G210),29),"ddd"),$H$33:S$67,S$70,0)),IF(DAY(EOMONTH($G210,0))&lt;30,0,VLOOKUP(5&amp;TEXT(DATE(YEAR($G210),MONTH($G210),30),"ddd"),$H$33:S$67,S$70,0)),IF(DAY(EOMONTH($G210,0))&lt;31,0,VLOOKUP(5&amp;TEXT(DATE(YEAR($G210),MONTH($G210),31),"ddd"),$H$33:S$67,S$70,0)))*SUMPRODUCT(($H$72:$H$95=$D210)*($G$72:$G$95=$C210)*(S$72:S$95))),"")</f>
        <v>77.682172332836572</v>
      </c>
      <c r="T210" s="139">
        <f>IFERROR(IF($I$69="DOW",IF($E210=5,(((SUMPRODUCT(($H$72:$H$95=$D210)*($G$72:$G$95=$C210)*(T$72:T$95))*(SUMPRODUCT(($H$15:$H$21=$H210)*(T$15:T$21)))))),(((SUMPRODUCT(($H$72:$H$95=$D210)*($G$72:$G$95=$C210)*(T$72:T$95)))-(SUMIFS(T$99:T$426,$C$99:$C$426,$C210,$D$99:$D$426,$D210,$E$99:$E$426,5)))*SUMPRODUCT(($H$9:$H$12=$E210)*(T$9:T$12)))*SUMPRODUCT(($H$24:$H$30=$H210)*(T$24:T$30))),VLOOKUP($E210&amp;$H210,$H$33:T$67,T$70,0)/SUM(T$33:T$60,IF(DAY(EOMONTH($G210,0))&lt;29,0,VLOOKUP(5&amp;TEXT(DATE(YEAR($G210),MONTH($G210),29),"ddd"),$H$33:T$67,T$70,0)),IF(DAY(EOMONTH($G210,0))&lt;30,0,VLOOKUP(5&amp;TEXT(DATE(YEAR($G210),MONTH($G210),30),"ddd"),$H$33:T$67,T$70,0)),IF(DAY(EOMONTH($G210,0))&lt;31,0,VLOOKUP(5&amp;TEXT(DATE(YEAR($G210),MONTH($G210),31),"ddd"),$H$33:T$67,T$70,0)))*SUMPRODUCT(($H$72:$H$95=$D210)*($G$72:$G$95=$C210)*(T$72:T$95))),"")</f>
        <v>0</v>
      </c>
      <c r="U210" s="139">
        <f>IFERROR(IF($I$69="DOW",IF($E210=5,(((SUMPRODUCT(($H$72:$H$95=$D210)*($G$72:$G$95=$C210)*(U$72:U$95))*(SUMPRODUCT(($H$15:$H$21=$H210)*(U$15:U$21)))))),(((SUMPRODUCT(($H$72:$H$95=$D210)*($G$72:$G$95=$C210)*(U$72:U$95)))-(SUMIFS(U$99:U$426,$C$99:$C$426,$C210,$D$99:$D$426,$D210,$E$99:$E$426,5)))*SUMPRODUCT(($H$9:$H$12=$E210)*(U$9:U$12)))*SUMPRODUCT(($H$24:$H$30=$H210)*(U$24:U$30))),VLOOKUP($E210&amp;$H210,$H$33:U$67,U$70,0)/SUM(U$33:U$60,IF(DAY(EOMONTH($G210,0))&lt;29,0,VLOOKUP(5&amp;TEXT(DATE(YEAR($G210),MONTH($G210),29),"ddd"),$H$33:U$67,U$70,0)),IF(DAY(EOMONTH($G210,0))&lt;30,0,VLOOKUP(5&amp;TEXT(DATE(YEAR($G210),MONTH($G210),30),"ddd"),$H$33:U$67,U$70,0)),IF(DAY(EOMONTH($G210,0))&lt;31,0,VLOOKUP(5&amp;TEXT(DATE(YEAR($G210),MONTH($G210),31),"ddd"),$H$33:U$67,U$70,0)))*SUMPRODUCT(($H$72:$H$95=$D210)*($G$72:$G$95=$C210)*(U$72:U$95))),"")</f>
        <v>27.508723181515062</v>
      </c>
      <c r="V210" s="139">
        <f>IFERROR(IF($I$69="DOW",IF($E210=5,(((SUMPRODUCT(($H$72:$H$95=$D210)*($G$72:$G$95=$C210)*(V$72:V$95))*(SUMPRODUCT(($H$15:$H$21=$H210)*(V$15:V$21)))))),(((SUMPRODUCT(($H$72:$H$95=$D210)*($G$72:$G$95=$C210)*(V$72:V$95)))-(SUMIFS(V$99:V$426,$C$99:$C$426,$C210,$D$99:$D$426,$D210,$E$99:$E$426,5)))*SUMPRODUCT(($H$9:$H$12=$E210)*(V$9:V$12)))*SUMPRODUCT(($H$24:$H$30=$H210)*(V$24:V$30))),VLOOKUP($E210&amp;$H210,$H$33:V$67,V$70,0)/SUM(V$33:V$60,IF(DAY(EOMONTH($G210,0))&lt;29,0,VLOOKUP(5&amp;TEXT(DATE(YEAR($G210),MONTH($G210),29),"ddd"),$H$33:V$67,V$70,0)),IF(DAY(EOMONTH($G210,0))&lt;30,0,VLOOKUP(5&amp;TEXT(DATE(YEAR($G210),MONTH($G210),30),"ddd"),$H$33:V$67,V$70,0)),IF(DAY(EOMONTH($G210,0))&lt;31,0,VLOOKUP(5&amp;TEXT(DATE(YEAR($G210),MONTH($G210),31),"ddd"),$H$33:V$67,V$70,0)))*SUMPRODUCT(($H$72:$H$95=$D210)*($G$72:$G$95=$C210)*(V$72:V$95))),"")</f>
        <v>73.806420894025436</v>
      </c>
      <c r="W210" s="139">
        <f>IFERROR(IF($I$69="DOW",IF($E210=5,(((SUMPRODUCT(($H$72:$H$95=$D210)*($G$72:$G$95=$C210)*(W$72:W$95))*(SUMPRODUCT(($H$15:$H$21=$H210)*(W$15:W$21)))))),(((SUMPRODUCT(($H$72:$H$95=$D210)*($G$72:$G$95=$C210)*(W$72:W$95)))-(SUMIFS(W$99:W$426,$C$99:$C$426,$C210,$D$99:$D$426,$D210,$E$99:$E$426,5)))*SUMPRODUCT(($H$9:$H$12=$E210)*(W$9:W$12)))*SUMPRODUCT(($H$24:$H$30=$H210)*(W$24:W$30))),VLOOKUP($E210&amp;$H210,$H$33:W$67,W$70,0)/SUM(W$33:W$60,IF(DAY(EOMONTH($G210,0))&lt;29,0,VLOOKUP(5&amp;TEXT(DATE(YEAR($G210),MONTH($G210),29),"ddd"),$H$33:W$67,W$70,0)),IF(DAY(EOMONTH($G210,0))&lt;30,0,VLOOKUP(5&amp;TEXT(DATE(YEAR($G210),MONTH($G210),30),"ddd"),$H$33:W$67,W$70,0)),IF(DAY(EOMONTH($G210,0))&lt;31,0,VLOOKUP(5&amp;TEXT(DATE(YEAR($G210),MONTH($G210),31),"ddd"),$H$33:W$67,W$70,0)))*SUMPRODUCT(($H$72:$H$95=$D210)*($G$72:$G$95=$C210)*(W$72:W$95))),"")</f>
        <v>520.94470027708178</v>
      </c>
      <c r="X210" s="139">
        <f>IFERROR(IF($I$69="DOW",IF($E210=5,(((SUMPRODUCT(($H$72:$H$95=$D210)*($G$72:$G$95=$C210)*(X$72:X$95))*(SUMPRODUCT(($H$15:$H$21=$H210)*(X$15:X$21)))))),(((SUMPRODUCT(($H$72:$H$95=$D210)*($G$72:$G$95=$C210)*(X$72:X$95)))-(SUMIFS(X$99:X$426,$C$99:$C$426,$C210,$D$99:$D$426,$D210,$E$99:$E$426,5)))*SUMPRODUCT(($H$9:$H$12=$E210)*(X$9:X$12)))*SUMPRODUCT(($H$24:$H$30=$H210)*(X$24:X$30))),VLOOKUP($E210&amp;$H210,$H$33:X$67,X$70,0)/SUM(X$33:X$60,IF(DAY(EOMONTH($G210,0))&lt;29,0,VLOOKUP(5&amp;TEXT(DATE(YEAR($G210),MONTH($G210),29),"ddd"),$H$33:X$67,X$70,0)),IF(DAY(EOMONTH($G210,0))&lt;30,0,VLOOKUP(5&amp;TEXT(DATE(YEAR($G210),MONTH($G210),30),"ddd"),$H$33:X$67,X$70,0)),IF(DAY(EOMONTH($G210,0))&lt;31,0,VLOOKUP(5&amp;TEXT(DATE(YEAR($G210),MONTH($G210),31),"ddd"),$H$33:X$67,X$70,0)))*SUMPRODUCT(($H$72:$H$95=$D210)*($G$72:$G$95=$C210)*(X$72:X$95))),"")</f>
        <v>103.91499470948823</v>
      </c>
      <c r="Y210" s="139" t="str">
        <f>IFERROR(IF($I$69="DOW",IF($E210=5,(((SUMPRODUCT(($H$72:$H$95=$D210)*($G$72:$G$95=$C210)*(Y$72:Y$95))*(SUMPRODUCT(($H$15:$H$21=$H210)*(Y$15:Y$21)))))),(((SUMPRODUCT(($H$72:$H$95=$D210)*($G$72:$G$95=$C210)*(Y$72:Y$95)))-(SUMIFS(Y$99:Y$426,$C$99:$C$426,$C210,$D$99:$D$426,$D210,$E$99:$E$426,5)))*SUMPRODUCT(($H$9:$H$12=$E210)*(Y$9:Y$12)))*SUMPRODUCT(($H$24:$H$30=$H210)*(Y$24:Y$30))),VLOOKUP($E210&amp;$H210,$H$33:Y$67,Y$70,0)/SUM(Y$33:Y$60,IF(DAY(EOMONTH($G210,0))&lt;29,0,VLOOKUP(5&amp;TEXT(DATE(YEAR($G210),MONTH($G210),29),"ddd"),$H$33:Y$67,Y$70,0)),IF(DAY(EOMONTH($G210,0))&lt;30,0,VLOOKUP(5&amp;TEXT(DATE(YEAR($G210),MONTH($G210),30),"ddd"),$H$33:Y$67,Y$70,0)),IF(DAY(EOMONTH($G210,0))&lt;31,0,VLOOKUP(5&amp;TEXT(DATE(YEAR($G210),MONTH($G210),31),"ddd"),$H$33:Y$67,Y$70,0)))*SUMPRODUCT(($H$72:$H$95=$D210)*($G$72:$G$95=$C210)*(Y$72:Y$95))),"")</f>
        <v/>
      </c>
      <c r="Z210" s="139" t="str">
        <f>IFERROR(IF($I$69="DOW",IF($E210=5,(((SUMPRODUCT(($H$72:$H$95=$D210)*($G$72:$G$95=$C210)*(Z$72:Z$95))*(SUMPRODUCT(($H$15:$H$21=$H210)*(Z$15:Z$21)))))),(((SUMPRODUCT(($H$72:$H$95=$D210)*($G$72:$G$95=$C210)*(Z$72:Z$95)))-(SUMIFS(Z$99:Z$426,$C$99:$C$426,$C210,$D$99:$D$426,$D210,$E$99:$E$426,5)))*SUMPRODUCT(($H$9:$H$12=$E210)*(Z$9:Z$12)))*SUMPRODUCT(($H$24:$H$30=$H210)*(Z$24:Z$30))),VLOOKUP($E210&amp;$H210,$H$33:Z$67,Z$70,0)/SUM(Z$33:Z$60,IF(DAY(EOMONTH($G210,0))&lt;29,0,VLOOKUP(5&amp;TEXT(DATE(YEAR($G210),MONTH($G210),29),"ddd"),$H$33:Z$67,Z$70,0)),IF(DAY(EOMONTH($G210,0))&lt;30,0,VLOOKUP(5&amp;TEXT(DATE(YEAR($G210),MONTH($G210),30),"ddd"),$H$33:Z$67,Z$70,0)),IF(DAY(EOMONTH($G210,0))&lt;31,0,VLOOKUP(5&amp;TEXT(DATE(YEAR($G210),MONTH($G210),31),"ddd"),$H$33:Z$67,Z$70,0)))*SUMPRODUCT(($H$72:$H$95=$D210)*($G$72:$G$95=$C210)*(Z$72:Z$95))),"")</f>
        <v/>
      </c>
      <c r="AA210" s="139" t="str">
        <f>IFERROR(IF($I$69="DOW",IF($E210=5,(((SUMPRODUCT(($H$72:$H$95=$D210)*($G$72:$G$95=$C210)*(AA$72:AA$95))*(SUMPRODUCT(($H$15:$H$21=$H210)*(AA$15:AA$21)))))),(((SUMPRODUCT(($H$72:$H$95=$D210)*($G$72:$G$95=$C210)*(AA$72:AA$95)))-(SUMIFS(AA$99:AA$426,$C$99:$C$426,$C210,$D$99:$D$426,$D210,$E$99:$E$426,5)))*SUMPRODUCT(($H$9:$H$12=$E210)*(AA$9:AA$12)))*SUMPRODUCT(($H$24:$H$30=$H210)*(AA$24:AA$30))),VLOOKUP($E210&amp;$H210,$H$33:AA$67,AA$70,0)/SUM(AA$33:AA$60,IF(DAY(EOMONTH($G210,0))&lt;29,0,VLOOKUP(5&amp;TEXT(DATE(YEAR($G210),MONTH($G210),29),"ddd"),$H$33:AA$67,AA$70,0)),IF(DAY(EOMONTH($G210,0))&lt;30,0,VLOOKUP(5&amp;TEXT(DATE(YEAR($G210),MONTH($G210),30),"ddd"),$H$33:AA$67,AA$70,0)),IF(DAY(EOMONTH($G210,0))&lt;31,0,VLOOKUP(5&amp;TEXT(DATE(YEAR($G210),MONTH($G210),31),"ddd"),$H$33:AA$67,AA$70,0)))*SUMPRODUCT(($H$72:$H$95=$D210)*($G$72:$G$95=$C210)*(AA$72:AA$95))),"")</f>
        <v/>
      </c>
      <c r="AB210" s="139" t="str">
        <f>IFERROR(IF($I$69="DOW",IF($E210=5,(((SUMPRODUCT(($H$72:$H$95=$D210)*($G$72:$G$95=$C210)*(AB$72:AB$95))*(SUMPRODUCT(($H$15:$H$21=$H210)*(AB$15:AB$21)))))),(((SUMPRODUCT(($H$72:$H$95=$D210)*($G$72:$G$95=$C210)*(AB$72:AB$95)))-(SUMIFS(AB$99:AB$426,$C$99:$C$426,$C210,$D$99:$D$426,$D210,$E$99:$E$426,5)))*SUMPRODUCT(($H$9:$H$12=$E210)*(AB$9:AB$12)))*SUMPRODUCT(($H$24:$H$30=$H210)*(AB$24:AB$30))),VLOOKUP($E210&amp;$H210,$H$33:AB$67,AB$70,0)/SUM(AB$33:AB$60,IF(DAY(EOMONTH($G210,0))&lt;29,0,VLOOKUP(5&amp;TEXT(DATE(YEAR($G210),MONTH($G210),29),"ddd"),$H$33:AB$67,AB$70,0)),IF(DAY(EOMONTH($G210,0))&lt;30,0,VLOOKUP(5&amp;TEXT(DATE(YEAR($G210),MONTH($G210),30),"ddd"),$H$33:AB$67,AB$70,0)),IF(DAY(EOMONTH($G210,0))&lt;31,0,VLOOKUP(5&amp;TEXT(DATE(YEAR($G210),MONTH($G210),31),"ddd"),$H$33:AB$67,AB$70,0)))*SUMPRODUCT(($H$72:$H$95=$D210)*($G$72:$G$95=$C210)*(AB$72:AB$95))),"")</f>
        <v/>
      </c>
      <c r="AC210" s="236"/>
      <c r="AE210" s="205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  <c r="AU210" s="139"/>
      <c r="AV210" s="139"/>
      <c r="AW210" s="139"/>
      <c r="AX210" s="139"/>
      <c r="AY210" s="236"/>
      <c r="BA210" s="209">
        <f t="shared" si="154"/>
        <v>197.65433196904908</v>
      </c>
      <c r="BB210" s="180">
        <f t="shared" si="155"/>
        <v>279.01172513399979</v>
      </c>
      <c r="BC210" s="180">
        <f t="shared" si="156"/>
        <v>123.66926733388456</v>
      </c>
      <c r="BD210" s="180">
        <f t="shared" si="157"/>
        <v>24.404081688230058</v>
      </c>
      <c r="BE210" s="180">
        <f t="shared" si="158"/>
        <v>0</v>
      </c>
      <c r="BF210" s="180">
        <f t="shared" si="159"/>
        <v>0</v>
      </c>
      <c r="BG210" s="180">
        <f t="shared" si="160"/>
        <v>0</v>
      </c>
      <c r="BH210" s="180">
        <f t="shared" si="161"/>
        <v>3140.4380197569703</v>
      </c>
      <c r="BI210" s="180">
        <f t="shared" si="116"/>
        <v>2712.8407412985403</v>
      </c>
      <c r="BJ210" s="180">
        <f t="shared" si="117"/>
        <v>0</v>
      </c>
      <c r="BK210" s="180">
        <f t="shared" si="118"/>
        <v>77.682172332836572</v>
      </c>
      <c r="BL210" s="180">
        <f t="shared" si="119"/>
        <v>0</v>
      </c>
      <c r="BM210" s="180">
        <f t="shared" si="120"/>
        <v>27.508723181515062</v>
      </c>
      <c r="BN210" s="180">
        <f t="shared" si="121"/>
        <v>73.806420894025436</v>
      </c>
      <c r="BO210" s="180">
        <f t="shared" si="122"/>
        <v>520.94470027708178</v>
      </c>
      <c r="BP210" s="180">
        <f t="shared" si="123"/>
        <v>103.91499470948823</v>
      </c>
      <c r="BQ210" s="180">
        <f t="shared" si="124"/>
        <v>0</v>
      </c>
      <c r="BR210" s="180">
        <f t="shared" si="125"/>
        <v>0</v>
      </c>
      <c r="BS210" s="180">
        <f t="shared" si="126"/>
        <v>0</v>
      </c>
      <c r="BT210" s="180">
        <f t="shared" si="127"/>
        <v>0</v>
      </c>
      <c r="BV210" s="214">
        <f t="shared" si="150"/>
        <v>42755</v>
      </c>
      <c r="BW210" s="175" t="str">
        <f t="shared" si="151"/>
        <v>Jan</v>
      </c>
      <c r="BX210" s="175">
        <f t="shared" si="152"/>
        <v>2017</v>
      </c>
      <c r="BY210" s="176">
        <f t="shared" si="162"/>
        <v>197.65433196904908</v>
      </c>
      <c r="BZ210" s="176">
        <f t="shared" si="163"/>
        <v>279.01172513399979</v>
      </c>
      <c r="CA210" s="176">
        <f t="shared" si="164"/>
        <v>123.66926733388456</v>
      </c>
      <c r="CB210" s="176">
        <f t="shared" si="165"/>
        <v>24.404081688230054</v>
      </c>
      <c r="CC210" s="176">
        <f t="shared" si="166"/>
        <v>0</v>
      </c>
      <c r="CD210" s="176">
        <f t="shared" si="167"/>
        <v>0</v>
      </c>
      <c r="CE210" s="176">
        <f t="shared" si="168"/>
        <v>0</v>
      </c>
      <c r="CF210" s="176">
        <f t="shared" si="169"/>
        <v>3140.4380197569708</v>
      </c>
      <c r="CG210" s="176">
        <f t="shared" si="170"/>
        <v>2712.8407412985393</v>
      </c>
      <c r="CH210" s="176">
        <f t="shared" si="171"/>
        <v>0</v>
      </c>
      <c r="CI210" s="176">
        <f t="shared" si="172"/>
        <v>77.682172332836572</v>
      </c>
      <c r="CJ210" s="176">
        <f t="shared" si="173"/>
        <v>0</v>
      </c>
      <c r="CK210" s="176">
        <f t="shared" si="174"/>
        <v>27.508723181515073</v>
      </c>
      <c r="CL210" s="176">
        <f t="shared" si="175"/>
        <v>73.806420894025436</v>
      </c>
      <c r="CM210" s="176">
        <f t="shared" si="176"/>
        <v>520.94470027708178</v>
      </c>
      <c r="CN210" s="176">
        <f t="shared" si="177"/>
        <v>103.9149947094882</v>
      </c>
      <c r="CO210" s="176">
        <f t="shared" si="178"/>
        <v>0</v>
      </c>
      <c r="CP210" s="176">
        <f t="shared" si="179"/>
        <v>0</v>
      </c>
      <c r="CQ210" s="176">
        <f t="shared" si="180"/>
        <v>0</v>
      </c>
      <c r="CR210" s="215">
        <f t="shared" si="181"/>
        <v>0</v>
      </c>
    </row>
    <row r="211" spans="2:96" outlineLevel="1" x14ac:dyDescent="0.25">
      <c r="B211" s="197">
        <f t="shared" si="148"/>
        <v>42756</v>
      </c>
      <c r="C211" s="108">
        <f t="shared" si="104"/>
        <v>2017</v>
      </c>
      <c r="D211" s="109" t="str">
        <f t="shared" si="105"/>
        <v>Jan</v>
      </c>
      <c r="E211" s="109">
        <f t="shared" si="106"/>
        <v>3</v>
      </c>
      <c r="F211" s="109">
        <f t="shared" si="149"/>
        <v>3</v>
      </c>
      <c r="G211" s="110">
        <f t="shared" si="153"/>
        <v>42756</v>
      </c>
      <c r="H211" s="109" t="str">
        <f t="shared" si="107"/>
        <v>Sat</v>
      </c>
      <c r="I211" s="139">
        <f>IFERROR(IF($I$69="DOW",IF($E211=5,(((SUMPRODUCT(($H$72:$H$95=$D211)*($G$72:$G$95=$C211)*(I$72:I$95))*(SUMPRODUCT(($H$15:$H$21=$H211)*(I$15:I$21)))))),(((SUMPRODUCT(($H$72:$H$95=$D211)*($G$72:$G$95=$C211)*(I$72:I$95)))-(SUMIFS(I$99:I$426,$C$99:$C$426,$C211,$D$99:$D$426,$D211,$E$99:$E$426,5)))*SUMPRODUCT(($H$9:$H$12=$E211)*(I$9:I$12)))*SUMPRODUCT(($H$24:$H$30=$H211)*(I$24:I$30))),VLOOKUP($E211&amp;$H211,$H$33:I$67,I$70,0)/SUM(I$33:I$60,IF(DAY(EOMONTH($G211,0))&lt;29,0,VLOOKUP(5&amp;TEXT(DATE(YEAR($G211),MONTH($G211),29),"ddd"),$H$33:I$67,I$70,0)),IF(DAY(EOMONTH($G211,0))&lt;30,0,VLOOKUP(5&amp;TEXT(DATE(YEAR($G211),MONTH($G211),30),"ddd"),$H$33:I$67,I$70,0)),IF(DAY(EOMONTH($G211,0))&lt;31,0,VLOOKUP(5&amp;TEXT(DATE(YEAR($G211),MONTH($G211),31),"ddd"),$H$33:I$67,I$70,0)))*SUMPRODUCT(($H$72:$H$95=$D211)*($G$72:$G$95=$C211)*(I$72:I$95))),"")</f>
        <v>219.15058949099586</v>
      </c>
      <c r="J211" s="139">
        <f>IFERROR(IF($I$69="DOW",IF($E211=5,(((SUMPRODUCT(($H$72:$H$95=$D211)*($G$72:$G$95=$C211)*(J$72:J$95))*(SUMPRODUCT(($H$15:$H$21=$H211)*(J$15:J$21)))))),(((SUMPRODUCT(($H$72:$H$95=$D211)*($G$72:$G$95=$C211)*(J$72:J$95)))-(SUMIFS(J$99:J$426,$C$99:$C$426,$C211,$D$99:$D$426,$D211,$E$99:$E$426,5)))*SUMPRODUCT(($H$9:$H$12=$E211)*(J$9:J$12)))*SUMPRODUCT(($H$24:$H$30=$H211)*(J$24:J$30))),VLOOKUP($E211&amp;$H211,$H$33:J$67,J$70,0)/SUM(J$33:J$60,IF(DAY(EOMONTH($G211,0))&lt;29,0,VLOOKUP(5&amp;TEXT(DATE(YEAR($G211),MONTH($G211),29),"ddd"),$H$33:J$67,J$70,0)),IF(DAY(EOMONTH($G211,0))&lt;30,0,VLOOKUP(5&amp;TEXT(DATE(YEAR($G211),MONTH($G211),30),"ddd"),$H$33:J$67,J$70,0)),IF(DAY(EOMONTH($G211,0))&lt;31,0,VLOOKUP(5&amp;TEXT(DATE(YEAR($G211),MONTH($G211),31),"ddd"),$H$33:J$67,J$70,0)))*SUMPRODUCT(($H$72:$H$95=$D211)*($G$72:$G$95=$C211)*(J$72:J$95))),"")</f>
        <v>276.42354042180068</v>
      </c>
      <c r="K211" s="139">
        <f>IFERROR(IF($I$69="DOW",IF($E211=5,(((SUMPRODUCT(($H$72:$H$95=$D211)*($G$72:$G$95=$C211)*(K$72:K$95))*(SUMPRODUCT(($H$15:$H$21=$H211)*(K$15:K$21)))))),(((SUMPRODUCT(($H$72:$H$95=$D211)*($G$72:$G$95=$C211)*(K$72:K$95)))-(SUMIFS(K$99:K$426,$C$99:$C$426,$C211,$D$99:$D$426,$D211,$E$99:$E$426,5)))*SUMPRODUCT(($H$9:$H$12=$E211)*(K$9:K$12)))*SUMPRODUCT(($H$24:$H$30=$H211)*(K$24:K$30))),VLOOKUP($E211&amp;$H211,$H$33:K$67,K$70,0)/SUM(K$33:K$60,IF(DAY(EOMONTH($G211,0))&lt;29,0,VLOOKUP(5&amp;TEXT(DATE(YEAR($G211),MONTH($G211),29),"ddd"),$H$33:K$67,K$70,0)),IF(DAY(EOMONTH($G211,0))&lt;30,0,VLOOKUP(5&amp;TEXT(DATE(YEAR($G211),MONTH($G211),30),"ddd"),$H$33:K$67,K$70,0)),IF(DAY(EOMONTH($G211,0))&lt;31,0,VLOOKUP(5&amp;TEXT(DATE(YEAR($G211),MONTH($G211),31),"ddd"),$H$33:K$67,K$70,0)))*SUMPRODUCT(($H$72:$H$95=$D211)*($G$72:$G$95=$C211)*(K$72:K$95))),"")</f>
        <v>130.74184158294253</v>
      </c>
      <c r="L211" s="139">
        <f>IFERROR(IF($I$69="DOW",IF($E211=5,(((SUMPRODUCT(($H$72:$H$95=$D211)*($G$72:$G$95=$C211)*(L$72:L$95))*(SUMPRODUCT(($H$15:$H$21=$H211)*(L$15:L$21)))))),(((SUMPRODUCT(($H$72:$H$95=$D211)*($G$72:$G$95=$C211)*(L$72:L$95)))-(SUMIFS(L$99:L$426,$C$99:$C$426,$C211,$D$99:$D$426,$D211,$E$99:$E$426,5)))*SUMPRODUCT(($H$9:$H$12=$E211)*(L$9:L$12)))*SUMPRODUCT(($H$24:$H$30=$H211)*(L$24:L$30))),VLOOKUP($E211&amp;$H211,$H$33:L$67,L$70,0)/SUM(L$33:L$60,IF(DAY(EOMONTH($G211,0))&lt;29,0,VLOOKUP(5&amp;TEXT(DATE(YEAR($G211),MONTH($G211),29),"ddd"),$H$33:L$67,L$70,0)),IF(DAY(EOMONTH($G211,0))&lt;30,0,VLOOKUP(5&amp;TEXT(DATE(YEAR($G211),MONTH($G211),30),"ddd"),$H$33:L$67,L$70,0)),IF(DAY(EOMONTH($G211,0))&lt;31,0,VLOOKUP(5&amp;TEXT(DATE(YEAR($G211),MONTH($G211),31),"ddd"),$H$33:L$67,L$70,0)))*SUMPRODUCT(($H$72:$H$95=$D211)*($G$72:$G$95=$C211)*(L$72:L$95))),"")</f>
        <v>21.053945018946397</v>
      </c>
      <c r="M211" s="139">
        <f>IFERROR(IF($I$69="DOW",IF($E211=5,(((SUMPRODUCT(($H$72:$H$95=$D211)*($G$72:$G$95=$C211)*(M$72:M$95))*(SUMPRODUCT(($H$15:$H$21=$H211)*(M$15:M$21)))))),(((SUMPRODUCT(($H$72:$H$95=$D211)*($G$72:$G$95=$C211)*(M$72:M$95)))-(SUMIFS(M$99:M$426,$C$99:$C$426,$C211,$D$99:$D$426,$D211,$E$99:$E$426,5)))*SUMPRODUCT(($H$9:$H$12=$E211)*(M$9:M$12)))*SUMPRODUCT(($H$24:$H$30=$H211)*(M$24:M$30))),VLOOKUP($E211&amp;$H211,$H$33:M$67,M$70,0)/SUM(M$33:M$60,IF(DAY(EOMONTH($G211,0))&lt;29,0,VLOOKUP(5&amp;TEXT(DATE(YEAR($G211),MONTH($G211),29),"ddd"),$H$33:M$67,M$70,0)),IF(DAY(EOMONTH($G211,0))&lt;30,0,VLOOKUP(5&amp;TEXT(DATE(YEAR($G211),MONTH($G211),30),"ddd"),$H$33:M$67,M$70,0)),IF(DAY(EOMONTH($G211,0))&lt;31,0,VLOOKUP(5&amp;TEXT(DATE(YEAR($G211),MONTH($G211),31),"ddd"),$H$33:M$67,M$70,0)))*SUMPRODUCT(($H$72:$H$95=$D211)*($G$72:$G$95=$C211)*(M$72:M$95))),"")</f>
        <v>0</v>
      </c>
      <c r="N211" s="139">
        <f>IFERROR(IF($I$69="DOW",IF($E211=5,(((SUMPRODUCT(($H$72:$H$95=$D211)*($G$72:$G$95=$C211)*(N$72:N$95))*(SUMPRODUCT(($H$15:$H$21=$H211)*(N$15:N$21)))))),(((SUMPRODUCT(($H$72:$H$95=$D211)*($G$72:$G$95=$C211)*(N$72:N$95)))-(SUMIFS(N$99:N$426,$C$99:$C$426,$C211,$D$99:$D$426,$D211,$E$99:$E$426,5)))*SUMPRODUCT(($H$9:$H$12=$E211)*(N$9:N$12)))*SUMPRODUCT(($H$24:$H$30=$H211)*(N$24:N$30))),VLOOKUP($E211&amp;$H211,$H$33:N$67,N$70,0)/SUM(N$33:N$60,IF(DAY(EOMONTH($G211,0))&lt;29,0,VLOOKUP(5&amp;TEXT(DATE(YEAR($G211),MONTH($G211),29),"ddd"),$H$33:N$67,N$70,0)),IF(DAY(EOMONTH($G211,0))&lt;30,0,VLOOKUP(5&amp;TEXT(DATE(YEAR($G211),MONTH($G211),30),"ddd"),$H$33:N$67,N$70,0)),IF(DAY(EOMONTH($G211,0))&lt;31,0,VLOOKUP(5&amp;TEXT(DATE(YEAR($G211),MONTH($G211),31),"ddd"),$H$33:N$67,N$70,0)))*SUMPRODUCT(($H$72:$H$95=$D211)*($G$72:$G$95=$C211)*(N$72:N$95))),"")</f>
        <v>0</v>
      </c>
      <c r="O211" s="139">
        <f>IFERROR(IF($I$69="DOW",IF($E211=5,(((SUMPRODUCT(($H$72:$H$95=$D211)*($G$72:$G$95=$C211)*(O$72:O$95))*(SUMPRODUCT(($H$15:$H$21=$H211)*(O$15:O$21)))))),(((SUMPRODUCT(($H$72:$H$95=$D211)*($G$72:$G$95=$C211)*(O$72:O$95)))-(SUMIFS(O$99:O$426,$C$99:$C$426,$C211,$D$99:$D$426,$D211,$E$99:$E$426,5)))*SUMPRODUCT(($H$9:$H$12=$E211)*(O$9:O$12)))*SUMPRODUCT(($H$24:$H$30=$H211)*(O$24:O$30))),VLOOKUP($E211&amp;$H211,$H$33:O$67,O$70,0)/SUM(O$33:O$60,IF(DAY(EOMONTH($G211,0))&lt;29,0,VLOOKUP(5&amp;TEXT(DATE(YEAR($G211),MONTH($G211),29),"ddd"),$H$33:O$67,O$70,0)),IF(DAY(EOMONTH($G211,0))&lt;30,0,VLOOKUP(5&amp;TEXT(DATE(YEAR($G211),MONTH($G211),30),"ddd"),$H$33:O$67,O$70,0)),IF(DAY(EOMONTH($G211,0))&lt;31,0,VLOOKUP(5&amp;TEXT(DATE(YEAR($G211),MONTH($G211),31),"ddd"),$H$33:O$67,O$70,0)))*SUMPRODUCT(($H$72:$H$95=$D211)*($G$72:$G$95=$C211)*(O$72:O$95))),"")</f>
        <v>0</v>
      </c>
      <c r="P211" s="139">
        <f>IFERROR(IF($I$69="DOW",IF($E211=5,(((SUMPRODUCT(($H$72:$H$95=$D211)*($G$72:$G$95=$C211)*(P$72:P$95))*(SUMPRODUCT(($H$15:$H$21=$H211)*(P$15:P$21)))))),(((SUMPRODUCT(($H$72:$H$95=$D211)*($G$72:$G$95=$C211)*(P$72:P$95)))-(SUMIFS(P$99:P$426,$C$99:$C$426,$C211,$D$99:$D$426,$D211,$E$99:$E$426,5)))*SUMPRODUCT(($H$9:$H$12=$E211)*(P$9:P$12)))*SUMPRODUCT(($H$24:$H$30=$H211)*(P$24:P$30))),VLOOKUP($E211&amp;$H211,$H$33:P$67,P$70,0)/SUM(P$33:P$60,IF(DAY(EOMONTH($G211,0))&lt;29,0,VLOOKUP(5&amp;TEXT(DATE(YEAR($G211),MONTH($G211),29),"ddd"),$H$33:P$67,P$70,0)),IF(DAY(EOMONTH($G211,0))&lt;30,0,VLOOKUP(5&amp;TEXT(DATE(YEAR($G211),MONTH($G211),30),"ddd"),$H$33:P$67,P$70,0)),IF(DAY(EOMONTH($G211,0))&lt;31,0,VLOOKUP(5&amp;TEXT(DATE(YEAR($G211),MONTH($G211),31),"ddd"),$H$33:P$67,P$70,0)))*SUMPRODUCT(($H$72:$H$95=$D211)*($G$72:$G$95=$C211)*(P$72:P$95))),"")</f>
        <v>2141.6297980235809</v>
      </c>
      <c r="Q211" s="139">
        <f>IFERROR(IF($I$69="DOW",IF($E211=5,(((SUMPRODUCT(($H$72:$H$95=$D211)*($G$72:$G$95=$C211)*(Q$72:Q$95))*(SUMPRODUCT(($H$15:$H$21=$H211)*(Q$15:Q$21)))))),(((SUMPRODUCT(($H$72:$H$95=$D211)*($G$72:$G$95=$C211)*(Q$72:Q$95)))-(SUMIFS(Q$99:Q$426,$C$99:$C$426,$C211,$D$99:$D$426,$D211,$E$99:$E$426,5)))*SUMPRODUCT(($H$9:$H$12=$E211)*(Q$9:Q$12)))*SUMPRODUCT(($H$24:$H$30=$H211)*(Q$24:Q$30))),VLOOKUP($E211&amp;$H211,$H$33:Q$67,Q$70,0)/SUM(Q$33:Q$60,IF(DAY(EOMONTH($G211,0))&lt;29,0,VLOOKUP(5&amp;TEXT(DATE(YEAR($G211),MONTH($G211),29),"ddd"),$H$33:Q$67,Q$70,0)),IF(DAY(EOMONTH($G211,0))&lt;30,0,VLOOKUP(5&amp;TEXT(DATE(YEAR($G211),MONTH($G211),30),"ddd"),$H$33:Q$67,Q$70,0)),IF(DAY(EOMONTH($G211,0))&lt;31,0,VLOOKUP(5&amp;TEXT(DATE(YEAR($G211),MONTH($G211),31),"ddd"),$H$33:Q$67,Q$70,0)))*SUMPRODUCT(($H$72:$H$95=$D211)*($G$72:$G$95=$C211)*(Q$72:Q$95))),"")</f>
        <v>2228.2629156774242</v>
      </c>
      <c r="R211" s="139">
        <f>IFERROR(IF($I$69="DOW",IF($E211=5,(((SUMPRODUCT(($H$72:$H$95=$D211)*($G$72:$G$95=$C211)*(R$72:R$95))*(SUMPRODUCT(($H$15:$H$21=$H211)*(R$15:R$21)))))),(((SUMPRODUCT(($H$72:$H$95=$D211)*($G$72:$G$95=$C211)*(R$72:R$95)))-(SUMIFS(R$99:R$426,$C$99:$C$426,$C211,$D$99:$D$426,$D211,$E$99:$E$426,5)))*SUMPRODUCT(($H$9:$H$12=$E211)*(R$9:R$12)))*SUMPRODUCT(($H$24:$H$30=$H211)*(R$24:R$30))),VLOOKUP($E211&amp;$H211,$H$33:R$67,R$70,0)/SUM(R$33:R$60,IF(DAY(EOMONTH($G211,0))&lt;29,0,VLOOKUP(5&amp;TEXT(DATE(YEAR($G211),MONTH($G211),29),"ddd"),$H$33:R$67,R$70,0)),IF(DAY(EOMONTH($G211,0))&lt;30,0,VLOOKUP(5&amp;TEXT(DATE(YEAR($G211),MONTH($G211),30),"ddd"),$H$33:R$67,R$70,0)),IF(DAY(EOMONTH($G211,0))&lt;31,0,VLOOKUP(5&amp;TEXT(DATE(YEAR($G211),MONTH($G211),31),"ddd"),$H$33:R$67,R$70,0)))*SUMPRODUCT(($H$72:$H$95=$D211)*($G$72:$G$95=$C211)*(R$72:R$95))),"")</f>
        <v>0</v>
      </c>
      <c r="S211" s="139">
        <f>IFERROR(IF($I$69="DOW",IF($E211=5,(((SUMPRODUCT(($H$72:$H$95=$D211)*($G$72:$G$95=$C211)*(S$72:S$95))*(SUMPRODUCT(($H$15:$H$21=$H211)*(S$15:S$21)))))),(((SUMPRODUCT(($H$72:$H$95=$D211)*($G$72:$G$95=$C211)*(S$72:S$95)))-(SUMIFS(S$99:S$426,$C$99:$C$426,$C211,$D$99:$D$426,$D211,$E$99:$E$426,5)))*SUMPRODUCT(($H$9:$H$12=$E211)*(S$9:S$12)))*SUMPRODUCT(($H$24:$H$30=$H211)*(S$24:S$30))),VLOOKUP($E211&amp;$H211,$H$33:S$67,S$70,0)/SUM(S$33:S$60,IF(DAY(EOMONTH($G211,0))&lt;29,0,VLOOKUP(5&amp;TEXT(DATE(YEAR($G211),MONTH($G211),29),"ddd"),$H$33:S$67,S$70,0)),IF(DAY(EOMONTH($G211,0))&lt;30,0,VLOOKUP(5&amp;TEXT(DATE(YEAR($G211),MONTH($G211),30),"ddd"),$H$33:S$67,S$70,0)),IF(DAY(EOMONTH($G211,0))&lt;31,0,VLOOKUP(5&amp;TEXT(DATE(YEAR($G211),MONTH($G211),31),"ddd"),$H$33:S$67,S$70,0)))*SUMPRODUCT(($H$72:$H$95=$D211)*($G$72:$G$95=$C211)*(S$72:S$95))),"")</f>
        <v>92.306911753111805</v>
      </c>
      <c r="T211" s="139">
        <f>IFERROR(IF($I$69="DOW",IF($E211=5,(((SUMPRODUCT(($H$72:$H$95=$D211)*($G$72:$G$95=$C211)*(T$72:T$95))*(SUMPRODUCT(($H$15:$H$21=$H211)*(T$15:T$21)))))),(((SUMPRODUCT(($H$72:$H$95=$D211)*($G$72:$G$95=$C211)*(T$72:T$95)))-(SUMIFS(T$99:T$426,$C$99:$C$426,$C211,$D$99:$D$426,$D211,$E$99:$E$426,5)))*SUMPRODUCT(($H$9:$H$12=$E211)*(T$9:T$12)))*SUMPRODUCT(($H$24:$H$30=$H211)*(T$24:T$30))),VLOOKUP($E211&amp;$H211,$H$33:T$67,T$70,0)/SUM(T$33:T$60,IF(DAY(EOMONTH($G211,0))&lt;29,0,VLOOKUP(5&amp;TEXT(DATE(YEAR($G211),MONTH($G211),29),"ddd"),$H$33:T$67,T$70,0)),IF(DAY(EOMONTH($G211,0))&lt;30,0,VLOOKUP(5&amp;TEXT(DATE(YEAR($G211),MONTH($G211),30),"ddd"),$H$33:T$67,T$70,0)),IF(DAY(EOMONTH($G211,0))&lt;31,0,VLOOKUP(5&amp;TEXT(DATE(YEAR($G211),MONTH($G211),31),"ddd"),$H$33:T$67,T$70,0)))*SUMPRODUCT(($H$72:$H$95=$D211)*($G$72:$G$95=$C211)*(T$72:T$95))),"")</f>
        <v>0</v>
      </c>
      <c r="U211" s="139">
        <f>IFERROR(IF($I$69="DOW",IF($E211=5,(((SUMPRODUCT(($H$72:$H$95=$D211)*($G$72:$G$95=$C211)*(U$72:U$95))*(SUMPRODUCT(($H$15:$H$21=$H211)*(U$15:U$21)))))),(((SUMPRODUCT(($H$72:$H$95=$D211)*($G$72:$G$95=$C211)*(U$72:U$95)))-(SUMIFS(U$99:U$426,$C$99:$C$426,$C211,$D$99:$D$426,$D211,$E$99:$E$426,5)))*SUMPRODUCT(($H$9:$H$12=$E211)*(U$9:U$12)))*SUMPRODUCT(($H$24:$H$30=$H211)*(U$24:U$30))),VLOOKUP($E211&amp;$H211,$H$33:U$67,U$70,0)/SUM(U$33:U$60,IF(DAY(EOMONTH($G211,0))&lt;29,0,VLOOKUP(5&amp;TEXT(DATE(YEAR($G211),MONTH($G211),29),"ddd"),$H$33:U$67,U$70,0)),IF(DAY(EOMONTH($G211,0))&lt;30,0,VLOOKUP(5&amp;TEXT(DATE(YEAR($G211),MONTH($G211),30),"ddd"),$H$33:U$67,U$70,0)),IF(DAY(EOMONTH($G211,0))&lt;31,0,VLOOKUP(5&amp;TEXT(DATE(YEAR($G211),MONTH($G211),31),"ddd"),$H$33:U$67,U$70,0)))*SUMPRODUCT(($H$72:$H$95=$D211)*($G$72:$G$95=$C211)*(U$72:U$95))),"")</f>
        <v>0</v>
      </c>
      <c r="V211" s="139">
        <f>IFERROR(IF($I$69="DOW",IF($E211=5,(((SUMPRODUCT(($H$72:$H$95=$D211)*($G$72:$G$95=$C211)*(V$72:V$95))*(SUMPRODUCT(($H$15:$H$21=$H211)*(V$15:V$21)))))),(((SUMPRODUCT(($H$72:$H$95=$D211)*($G$72:$G$95=$C211)*(V$72:V$95)))-(SUMIFS(V$99:V$426,$C$99:$C$426,$C211,$D$99:$D$426,$D211,$E$99:$E$426,5)))*SUMPRODUCT(($H$9:$H$12=$E211)*(V$9:V$12)))*SUMPRODUCT(($H$24:$H$30=$H211)*(V$24:V$30))),VLOOKUP($E211&amp;$H211,$H$33:V$67,V$70,0)/SUM(V$33:V$60,IF(DAY(EOMONTH($G211,0))&lt;29,0,VLOOKUP(5&amp;TEXT(DATE(YEAR($G211),MONTH($G211),29),"ddd"),$H$33:V$67,V$70,0)),IF(DAY(EOMONTH($G211,0))&lt;30,0,VLOOKUP(5&amp;TEXT(DATE(YEAR($G211),MONTH($G211),30),"ddd"),$H$33:V$67,V$70,0)),IF(DAY(EOMONTH($G211,0))&lt;31,0,VLOOKUP(5&amp;TEXT(DATE(YEAR($G211),MONTH($G211),31),"ddd"),$H$33:V$67,V$70,0)))*SUMPRODUCT(($H$72:$H$95=$D211)*($G$72:$G$95=$C211)*(V$72:V$95))),"")</f>
        <v>0</v>
      </c>
      <c r="W211" s="139">
        <f>IFERROR(IF($I$69="DOW",IF($E211=5,(((SUMPRODUCT(($H$72:$H$95=$D211)*($G$72:$G$95=$C211)*(W$72:W$95))*(SUMPRODUCT(($H$15:$H$21=$H211)*(W$15:W$21)))))),(((SUMPRODUCT(($H$72:$H$95=$D211)*($G$72:$G$95=$C211)*(W$72:W$95)))-(SUMIFS(W$99:W$426,$C$99:$C$426,$C211,$D$99:$D$426,$D211,$E$99:$E$426,5)))*SUMPRODUCT(($H$9:$H$12=$E211)*(W$9:W$12)))*SUMPRODUCT(($H$24:$H$30=$H211)*(W$24:W$30))),VLOOKUP($E211&amp;$H211,$H$33:W$67,W$70,0)/SUM(W$33:W$60,IF(DAY(EOMONTH($G211,0))&lt;29,0,VLOOKUP(5&amp;TEXT(DATE(YEAR($G211),MONTH($G211),29),"ddd"),$H$33:W$67,W$70,0)),IF(DAY(EOMONTH($G211,0))&lt;30,0,VLOOKUP(5&amp;TEXT(DATE(YEAR($G211),MONTH($G211),30),"ddd"),$H$33:W$67,W$70,0)),IF(DAY(EOMONTH($G211,0))&lt;31,0,VLOOKUP(5&amp;TEXT(DATE(YEAR($G211),MONTH($G211),31),"ddd"),$H$33:W$67,W$70,0)))*SUMPRODUCT(($H$72:$H$95=$D211)*($G$72:$G$95=$C211)*(W$72:W$95))),"")</f>
        <v>140.73918992046032</v>
      </c>
      <c r="X211" s="139">
        <f>IFERROR(IF($I$69="DOW",IF($E211=5,(((SUMPRODUCT(($H$72:$H$95=$D211)*($G$72:$G$95=$C211)*(X$72:X$95))*(SUMPRODUCT(($H$15:$H$21=$H211)*(X$15:X$21)))))),(((SUMPRODUCT(($H$72:$H$95=$D211)*($G$72:$G$95=$C211)*(X$72:X$95)))-(SUMIFS(X$99:X$426,$C$99:$C$426,$C211,$D$99:$D$426,$D211,$E$99:$E$426,5)))*SUMPRODUCT(($H$9:$H$12=$E211)*(X$9:X$12)))*SUMPRODUCT(($H$24:$H$30=$H211)*(X$24:X$30))),VLOOKUP($E211&amp;$H211,$H$33:X$67,X$70,0)/SUM(X$33:X$60,IF(DAY(EOMONTH($G211,0))&lt;29,0,VLOOKUP(5&amp;TEXT(DATE(YEAR($G211),MONTH($G211),29),"ddd"),$H$33:X$67,X$70,0)),IF(DAY(EOMONTH($G211,0))&lt;30,0,VLOOKUP(5&amp;TEXT(DATE(YEAR($G211),MONTH($G211),30),"ddd"),$H$33:X$67,X$70,0)),IF(DAY(EOMONTH($G211,0))&lt;31,0,VLOOKUP(5&amp;TEXT(DATE(YEAR($G211),MONTH($G211),31),"ddd"),$H$33:X$67,X$70,0)))*SUMPRODUCT(($H$72:$H$95=$D211)*($G$72:$G$95=$C211)*(X$72:X$95))),"")</f>
        <v>86.812920570645431</v>
      </c>
      <c r="Y211" s="139" t="str">
        <f>IFERROR(IF($I$69="DOW",IF($E211=5,(((SUMPRODUCT(($H$72:$H$95=$D211)*($G$72:$G$95=$C211)*(Y$72:Y$95))*(SUMPRODUCT(($H$15:$H$21=$H211)*(Y$15:Y$21)))))),(((SUMPRODUCT(($H$72:$H$95=$D211)*($G$72:$G$95=$C211)*(Y$72:Y$95)))-(SUMIFS(Y$99:Y$426,$C$99:$C$426,$C211,$D$99:$D$426,$D211,$E$99:$E$426,5)))*SUMPRODUCT(($H$9:$H$12=$E211)*(Y$9:Y$12)))*SUMPRODUCT(($H$24:$H$30=$H211)*(Y$24:Y$30))),VLOOKUP($E211&amp;$H211,$H$33:Y$67,Y$70,0)/SUM(Y$33:Y$60,IF(DAY(EOMONTH($G211,0))&lt;29,0,VLOOKUP(5&amp;TEXT(DATE(YEAR($G211),MONTH($G211),29),"ddd"),$H$33:Y$67,Y$70,0)),IF(DAY(EOMONTH($G211,0))&lt;30,0,VLOOKUP(5&amp;TEXT(DATE(YEAR($G211),MONTH($G211),30),"ddd"),$H$33:Y$67,Y$70,0)),IF(DAY(EOMONTH($G211,0))&lt;31,0,VLOOKUP(5&amp;TEXT(DATE(YEAR($G211),MONTH($G211),31),"ddd"),$H$33:Y$67,Y$70,0)))*SUMPRODUCT(($H$72:$H$95=$D211)*($G$72:$G$95=$C211)*(Y$72:Y$95))),"")</f>
        <v/>
      </c>
      <c r="Z211" s="139" t="str">
        <f>IFERROR(IF($I$69="DOW",IF($E211=5,(((SUMPRODUCT(($H$72:$H$95=$D211)*($G$72:$G$95=$C211)*(Z$72:Z$95))*(SUMPRODUCT(($H$15:$H$21=$H211)*(Z$15:Z$21)))))),(((SUMPRODUCT(($H$72:$H$95=$D211)*($G$72:$G$95=$C211)*(Z$72:Z$95)))-(SUMIFS(Z$99:Z$426,$C$99:$C$426,$C211,$D$99:$D$426,$D211,$E$99:$E$426,5)))*SUMPRODUCT(($H$9:$H$12=$E211)*(Z$9:Z$12)))*SUMPRODUCT(($H$24:$H$30=$H211)*(Z$24:Z$30))),VLOOKUP($E211&amp;$H211,$H$33:Z$67,Z$70,0)/SUM(Z$33:Z$60,IF(DAY(EOMONTH($G211,0))&lt;29,0,VLOOKUP(5&amp;TEXT(DATE(YEAR($G211),MONTH($G211),29),"ddd"),$H$33:Z$67,Z$70,0)),IF(DAY(EOMONTH($G211,0))&lt;30,0,VLOOKUP(5&amp;TEXT(DATE(YEAR($G211),MONTH($G211),30),"ddd"),$H$33:Z$67,Z$70,0)),IF(DAY(EOMONTH($G211,0))&lt;31,0,VLOOKUP(5&amp;TEXT(DATE(YEAR($G211),MONTH($G211),31),"ddd"),$H$33:Z$67,Z$70,0)))*SUMPRODUCT(($H$72:$H$95=$D211)*($G$72:$G$95=$C211)*(Z$72:Z$95))),"")</f>
        <v/>
      </c>
      <c r="AA211" s="139" t="str">
        <f>IFERROR(IF($I$69="DOW",IF($E211=5,(((SUMPRODUCT(($H$72:$H$95=$D211)*($G$72:$G$95=$C211)*(AA$72:AA$95))*(SUMPRODUCT(($H$15:$H$21=$H211)*(AA$15:AA$21)))))),(((SUMPRODUCT(($H$72:$H$95=$D211)*($G$72:$G$95=$C211)*(AA$72:AA$95)))-(SUMIFS(AA$99:AA$426,$C$99:$C$426,$C211,$D$99:$D$426,$D211,$E$99:$E$426,5)))*SUMPRODUCT(($H$9:$H$12=$E211)*(AA$9:AA$12)))*SUMPRODUCT(($H$24:$H$30=$H211)*(AA$24:AA$30))),VLOOKUP($E211&amp;$H211,$H$33:AA$67,AA$70,0)/SUM(AA$33:AA$60,IF(DAY(EOMONTH($G211,0))&lt;29,0,VLOOKUP(5&amp;TEXT(DATE(YEAR($G211),MONTH($G211),29),"ddd"),$H$33:AA$67,AA$70,0)),IF(DAY(EOMONTH($G211,0))&lt;30,0,VLOOKUP(5&amp;TEXT(DATE(YEAR($G211),MONTH($G211),30),"ddd"),$H$33:AA$67,AA$70,0)),IF(DAY(EOMONTH($G211,0))&lt;31,0,VLOOKUP(5&amp;TEXT(DATE(YEAR($G211),MONTH($G211),31),"ddd"),$H$33:AA$67,AA$70,0)))*SUMPRODUCT(($H$72:$H$95=$D211)*($G$72:$G$95=$C211)*(AA$72:AA$95))),"")</f>
        <v/>
      </c>
      <c r="AB211" s="139" t="str">
        <f>IFERROR(IF($I$69="DOW",IF($E211=5,(((SUMPRODUCT(($H$72:$H$95=$D211)*($G$72:$G$95=$C211)*(AB$72:AB$95))*(SUMPRODUCT(($H$15:$H$21=$H211)*(AB$15:AB$21)))))),(((SUMPRODUCT(($H$72:$H$95=$D211)*($G$72:$G$95=$C211)*(AB$72:AB$95)))-(SUMIFS(AB$99:AB$426,$C$99:$C$426,$C211,$D$99:$D$426,$D211,$E$99:$E$426,5)))*SUMPRODUCT(($H$9:$H$12=$E211)*(AB$9:AB$12)))*SUMPRODUCT(($H$24:$H$30=$H211)*(AB$24:AB$30))),VLOOKUP($E211&amp;$H211,$H$33:AB$67,AB$70,0)/SUM(AB$33:AB$60,IF(DAY(EOMONTH($G211,0))&lt;29,0,VLOOKUP(5&amp;TEXT(DATE(YEAR($G211),MONTH($G211),29),"ddd"),$H$33:AB$67,AB$70,0)),IF(DAY(EOMONTH($G211,0))&lt;30,0,VLOOKUP(5&amp;TEXT(DATE(YEAR($G211),MONTH($G211),30),"ddd"),$H$33:AB$67,AB$70,0)),IF(DAY(EOMONTH($G211,0))&lt;31,0,VLOOKUP(5&amp;TEXT(DATE(YEAR($G211),MONTH($G211),31),"ddd"),$H$33:AB$67,AB$70,0)))*SUMPRODUCT(($H$72:$H$95=$D211)*($G$72:$G$95=$C211)*(AB$72:AB$95))),"")</f>
        <v/>
      </c>
      <c r="AC211" s="236"/>
      <c r="AE211" s="205"/>
      <c r="AF211" s="139"/>
      <c r="AG211" s="139"/>
      <c r="AH211" s="139"/>
      <c r="AI211" s="139"/>
      <c r="AJ211" s="139"/>
      <c r="AK211" s="139"/>
      <c r="AL211" s="139"/>
      <c r="AM211" s="139"/>
      <c r="AN211" s="139"/>
      <c r="AO211" s="139"/>
      <c r="AP211" s="139"/>
      <c r="AQ211" s="139"/>
      <c r="AR211" s="139"/>
      <c r="AS211" s="139"/>
      <c r="AT211" s="139"/>
      <c r="AU211" s="139"/>
      <c r="AV211" s="139"/>
      <c r="AW211" s="139"/>
      <c r="AX211" s="139"/>
      <c r="AY211" s="236"/>
      <c r="BA211" s="209">
        <f t="shared" si="154"/>
        <v>219.15058949099586</v>
      </c>
      <c r="BB211" s="180">
        <f t="shared" si="155"/>
        <v>276.42354042180068</v>
      </c>
      <c r="BC211" s="180">
        <f t="shared" si="156"/>
        <v>130.74184158294253</v>
      </c>
      <c r="BD211" s="180">
        <f t="shared" si="157"/>
        <v>21.053945018946397</v>
      </c>
      <c r="BE211" s="180">
        <f t="shared" si="158"/>
        <v>0</v>
      </c>
      <c r="BF211" s="180">
        <f t="shared" si="159"/>
        <v>0</v>
      </c>
      <c r="BG211" s="180">
        <f t="shared" si="160"/>
        <v>0</v>
      </c>
      <c r="BH211" s="180">
        <f t="shared" si="161"/>
        <v>2141.6297980235809</v>
      </c>
      <c r="BI211" s="180">
        <f t="shared" si="116"/>
        <v>2228.2629156774242</v>
      </c>
      <c r="BJ211" s="180">
        <f t="shared" si="117"/>
        <v>0</v>
      </c>
      <c r="BK211" s="180">
        <f t="shared" si="118"/>
        <v>92.306911753111805</v>
      </c>
      <c r="BL211" s="180">
        <f t="shared" si="119"/>
        <v>0</v>
      </c>
      <c r="BM211" s="180">
        <f t="shared" si="120"/>
        <v>0</v>
      </c>
      <c r="BN211" s="180">
        <f t="shared" si="121"/>
        <v>0</v>
      </c>
      <c r="BO211" s="180">
        <f t="shared" si="122"/>
        <v>140.73918992046032</v>
      </c>
      <c r="BP211" s="180">
        <f t="shared" si="123"/>
        <v>86.812920570645431</v>
      </c>
      <c r="BQ211" s="180">
        <f t="shared" si="124"/>
        <v>0</v>
      </c>
      <c r="BR211" s="180">
        <f t="shared" si="125"/>
        <v>0</v>
      </c>
      <c r="BS211" s="180">
        <f t="shared" si="126"/>
        <v>0</v>
      </c>
      <c r="BT211" s="180">
        <f t="shared" si="127"/>
        <v>0</v>
      </c>
      <c r="BV211" s="214">
        <f t="shared" si="150"/>
        <v>42756</v>
      </c>
      <c r="BW211" s="175" t="str">
        <f t="shared" si="151"/>
        <v>Jan</v>
      </c>
      <c r="BX211" s="175">
        <f t="shared" si="152"/>
        <v>2017</v>
      </c>
      <c r="BY211" s="176">
        <f t="shared" si="162"/>
        <v>219.15058949099586</v>
      </c>
      <c r="BZ211" s="176">
        <f t="shared" si="163"/>
        <v>276.42354042180068</v>
      </c>
      <c r="CA211" s="176">
        <f t="shared" si="164"/>
        <v>130.74184158294253</v>
      </c>
      <c r="CB211" s="176">
        <f t="shared" si="165"/>
        <v>21.053945018946393</v>
      </c>
      <c r="CC211" s="176">
        <f t="shared" si="166"/>
        <v>0</v>
      </c>
      <c r="CD211" s="176">
        <f t="shared" si="167"/>
        <v>0</v>
      </c>
      <c r="CE211" s="176">
        <f t="shared" si="168"/>
        <v>0</v>
      </c>
      <c r="CF211" s="176">
        <f t="shared" si="169"/>
        <v>2141.6297980235813</v>
      </c>
      <c r="CG211" s="176">
        <f t="shared" si="170"/>
        <v>2228.2629156774233</v>
      </c>
      <c r="CH211" s="176">
        <f t="shared" si="171"/>
        <v>0</v>
      </c>
      <c r="CI211" s="176">
        <f t="shared" si="172"/>
        <v>92.306911753111805</v>
      </c>
      <c r="CJ211" s="176">
        <f t="shared" si="173"/>
        <v>0</v>
      </c>
      <c r="CK211" s="176">
        <f t="shared" si="174"/>
        <v>0</v>
      </c>
      <c r="CL211" s="176">
        <f t="shared" si="175"/>
        <v>0</v>
      </c>
      <c r="CM211" s="176">
        <f t="shared" si="176"/>
        <v>140.73918992046032</v>
      </c>
      <c r="CN211" s="176">
        <f t="shared" si="177"/>
        <v>86.812920570645403</v>
      </c>
      <c r="CO211" s="176">
        <f t="shared" si="178"/>
        <v>0</v>
      </c>
      <c r="CP211" s="176">
        <f t="shared" si="179"/>
        <v>0</v>
      </c>
      <c r="CQ211" s="176">
        <f t="shared" si="180"/>
        <v>0</v>
      </c>
      <c r="CR211" s="215">
        <f t="shared" si="181"/>
        <v>0</v>
      </c>
    </row>
    <row r="212" spans="2:96" outlineLevel="1" x14ac:dyDescent="0.25">
      <c r="B212" s="197">
        <f t="shared" si="148"/>
        <v>42757</v>
      </c>
      <c r="C212" s="108">
        <f t="shared" si="104"/>
        <v>2017</v>
      </c>
      <c r="D212" s="109" t="str">
        <f t="shared" si="105"/>
        <v>Jan</v>
      </c>
      <c r="E212" s="109">
        <f t="shared" si="106"/>
        <v>4</v>
      </c>
      <c r="F212" s="109">
        <f t="shared" si="149"/>
        <v>4</v>
      </c>
      <c r="G212" s="110">
        <f t="shared" si="153"/>
        <v>42757</v>
      </c>
      <c r="H212" s="109" t="str">
        <f t="shared" si="107"/>
        <v>Sun</v>
      </c>
      <c r="I212" s="139">
        <f>IFERROR(IF($I$69="DOW",IF($E212=5,(((SUMPRODUCT(($H$72:$H$95=$D212)*($G$72:$G$95=$C212)*(I$72:I$95))*(SUMPRODUCT(($H$15:$H$21=$H212)*(I$15:I$21)))))),(((SUMPRODUCT(($H$72:$H$95=$D212)*($G$72:$G$95=$C212)*(I$72:I$95)))-(SUMIFS(I$99:I$426,$C$99:$C$426,$C212,$D$99:$D$426,$D212,$E$99:$E$426,5)))*SUMPRODUCT(($H$9:$H$12=$E212)*(I$9:I$12)))*SUMPRODUCT(($H$24:$H$30=$H212)*(I$24:I$30))),VLOOKUP($E212&amp;$H212,$H$33:I$67,I$70,0)/SUM(I$33:I$60,IF(DAY(EOMONTH($G212,0))&lt;29,0,VLOOKUP(5&amp;TEXT(DATE(YEAR($G212),MONTH($G212),29),"ddd"),$H$33:I$67,I$70,0)),IF(DAY(EOMONTH($G212,0))&lt;30,0,VLOOKUP(5&amp;TEXT(DATE(YEAR($G212),MONTH($G212),30),"ddd"),$H$33:I$67,I$70,0)),IF(DAY(EOMONTH($G212,0))&lt;31,0,VLOOKUP(5&amp;TEXT(DATE(YEAR($G212),MONTH($G212),31),"ddd"),$H$33:I$67,I$70,0)))*SUMPRODUCT(($H$72:$H$95=$D212)*($G$72:$G$95=$C212)*(I$72:I$95))),"")</f>
        <v>196.4343728989335</v>
      </c>
      <c r="J212" s="139">
        <f>IFERROR(IF($I$69="DOW",IF($E212=5,(((SUMPRODUCT(($H$72:$H$95=$D212)*($G$72:$G$95=$C212)*(J$72:J$95))*(SUMPRODUCT(($H$15:$H$21=$H212)*(J$15:J$21)))))),(((SUMPRODUCT(($H$72:$H$95=$D212)*($G$72:$G$95=$C212)*(J$72:J$95)))-(SUMIFS(J$99:J$426,$C$99:$C$426,$C212,$D$99:$D$426,$D212,$E$99:$E$426,5)))*SUMPRODUCT(($H$9:$H$12=$E212)*(J$9:J$12)))*SUMPRODUCT(($H$24:$H$30=$H212)*(J$24:J$30))),VLOOKUP($E212&amp;$H212,$H$33:J$67,J$70,0)/SUM(J$33:J$60,IF(DAY(EOMONTH($G212,0))&lt;29,0,VLOOKUP(5&amp;TEXT(DATE(YEAR($G212),MONTH($G212),29),"ddd"),$H$33:J$67,J$70,0)),IF(DAY(EOMONTH($G212,0))&lt;30,0,VLOOKUP(5&amp;TEXT(DATE(YEAR($G212),MONTH($G212),30),"ddd"),$H$33:J$67,J$70,0)),IF(DAY(EOMONTH($G212,0))&lt;31,0,VLOOKUP(5&amp;TEXT(DATE(YEAR($G212),MONTH($G212),31),"ddd"),$H$33:J$67,J$70,0)))*SUMPRODUCT(($H$72:$H$95=$D212)*($G$72:$G$95=$C212)*(J$72:J$95))),"")</f>
        <v>186.63600274996071</v>
      </c>
      <c r="K212" s="139">
        <f>IFERROR(IF($I$69="DOW",IF($E212=5,(((SUMPRODUCT(($H$72:$H$95=$D212)*($G$72:$G$95=$C212)*(K$72:K$95))*(SUMPRODUCT(($H$15:$H$21=$H212)*(K$15:K$21)))))),(((SUMPRODUCT(($H$72:$H$95=$D212)*($G$72:$G$95=$C212)*(K$72:K$95)))-(SUMIFS(K$99:K$426,$C$99:$C$426,$C212,$D$99:$D$426,$D212,$E$99:$E$426,5)))*SUMPRODUCT(($H$9:$H$12=$E212)*(K$9:K$12)))*SUMPRODUCT(($H$24:$H$30=$H212)*(K$24:K$30))),VLOOKUP($E212&amp;$H212,$H$33:K$67,K$70,0)/SUM(K$33:K$60,IF(DAY(EOMONTH($G212,0))&lt;29,0,VLOOKUP(5&amp;TEXT(DATE(YEAR($G212),MONTH($G212),29),"ddd"),$H$33:K$67,K$70,0)),IF(DAY(EOMONTH($G212,0))&lt;30,0,VLOOKUP(5&amp;TEXT(DATE(YEAR($G212),MONTH($G212),30),"ddd"),$H$33:K$67,K$70,0)),IF(DAY(EOMONTH($G212,0))&lt;31,0,VLOOKUP(5&amp;TEXT(DATE(YEAR($G212),MONTH($G212),31),"ddd"),$H$33:K$67,K$70,0)))*SUMPRODUCT(($H$72:$H$95=$D212)*($G$72:$G$95=$C212)*(K$72:K$95))),"")</f>
        <v>122.43015539719367</v>
      </c>
      <c r="L212" s="139">
        <f>IFERROR(IF($I$69="DOW",IF($E212=5,(((SUMPRODUCT(($H$72:$H$95=$D212)*($G$72:$G$95=$C212)*(L$72:L$95))*(SUMPRODUCT(($H$15:$H$21=$H212)*(L$15:L$21)))))),(((SUMPRODUCT(($H$72:$H$95=$D212)*($G$72:$G$95=$C212)*(L$72:L$95)))-(SUMIFS(L$99:L$426,$C$99:$C$426,$C212,$D$99:$D$426,$D212,$E$99:$E$426,5)))*SUMPRODUCT(($H$9:$H$12=$E212)*(L$9:L$12)))*SUMPRODUCT(($H$24:$H$30=$H212)*(L$24:L$30))),VLOOKUP($E212&amp;$H212,$H$33:L$67,L$70,0)/SUM(L$33:L$60,IF(DAY(EOMONTH($G212,0))&lt;29,0,VLOOKUP(5&amp;TEXT(DATE(YEAR($G212),MONTH($G212),29),"ddd"),$H$33:L$67,L$70,0)),IF(DAY(EOMONTH($G212,0))&lt;30,0,VLOOKUP(5&amp;TEXT(DATE(YEAR($G212),MONTH($G212),30),"ddd"),$H$33:L$67,L$70,0)),IF(DAY(EOMONTH($G212,0))&lt;31,0,VLOOKUP(5&amp;TEXT(DATE(YEAR($G212),MONTH($G212),31),"ddd"),$H$33:L$67,L$70,0)))*SUMPRODUCT(($H$72:$H$95=$D212)*($G$72:$G$95=$C212)*(L$72:L$95))),"")</f>
        <v>26.824782145649824</v>
      </c>
      <c r="M212" s="139">
        <f>IFERROR(IF($I$69="DOW",IF($E212=5,(((SUMPRODUCT(($H$72:$H$95=$D212)*($G$72:$G$95=$C212)*(M$72:M$95))*(SUMPRODUCT(($H$15:$H$21=$H212)*(M$15:M$21)))))),(((SUMPRODUCT(($H$72:$H$95=$D212)*($G$72:$G$95=$C212)*(M$72:M$95)))-(SUMIFS(M$99:M$426,$C$99:$C$426,$C212,$D$99:$D$426,$D212,$E$99:$E$426,5)))*SUMPRODUCT(($H$9:$H$12=$E212)*(M$9:M$12)))*SUMPRODUCT(($H$24:$H$30=$H212)*(M$24:M$30))),VLOOKUP($E212&amp;$H212,$H$33:M$67,M$70,0)/SUM(M$33:M$60,IF(DAY(EOMONTH($G212,0))&lt;29,0,VLOOKUP(5&amp;TEXT(DATE(YEAR($G212),MONTH($G212),29),"ddd"),$H$33:M$67,M$70,0)),IF(DAY(EOMONTH($G212,0))&lt;30,0,VLOOKUP(5&amp;TEXT(DATE(YEAR($G212),MONTH($G212),30),"ddd"),$H$33:M$67,M$70,0)),IF(DAY(EOMONTH($G212,0))&lt;31,0,VLOOKUP(5&amp;TEXT(DATE(YEAR($G212),MONTH($G212),31),"ddd"),$H$33:M$67,M$70,0)))*SUMPRODUCT(($H$72:$H$95=$D212)*($G$72:$G$95=$C212)*(M$72:M$95))),"")</f>
        <v>0</v>
      </c>
      <c r="N212" s="139">
        <f>IFERROR(IF($I$69="DOW",IF($E212=5,(((SUMPRODUCT(($H$72:$H$95=$D212)*($G$72:$G$95=$C212)*(N$72:N$95))*(SUMPRODUCT(($H$15:$H$21=$H212)*(N$15:N$21)))))),(((SUMPRODUCT(($H$72:$H$95=$D212)*($G$72:$G$95=$C212)*(N$72:N$95)))-(SUMIFS(N$99:N$426,$C$99:$C$426,$C212,$D$99:$D$426,$D212,$E$99:$E$426,5)))*SUMPRODUCT(($H$9:$H$12=$E212)*(N$9:N$12)))*SUMPRODUCT(($H$24:$H$30=$H212)*(N$24:N$30))),VLOOKUP($E212&amp;$H212,$H$33:N$67,N$70,0)/SUM(N$33:N$60,IF(DAY(EOMONTH($G212,0))&lt;29,0,VLOOKUP(5&amp;TEXT(DATE(YEAR($G212),MONTH($G212),29),"ddd"),$H$33:N$67,N$70,0)),IF(DAY(EOMONTH($G212,0))&lt;30,0,VLOOKUP(5&amp;TEXT(DATE(YEAR($G212),MONTH($G212),30),"ddd"),$H$33:N$67,N$70,0)),IF(DAY(EOMONTH($G212,0))&lt;31,0,VLOOKUP(5&amp;TEXT(DATE(YEAR($G212),MONTH($G212),31),"ddd"),$H$33:N$67,N$70,0)))*SUMPRODUCT(($H$72:$H$95=$D212)*($G$72:$G$95=$C212)*(N$72:N$95))),"")</f>
        <v>0</v>
      </c>
      <c r="O212" s="139">
        <f>IFERROR(IF($I$69="DOW",IF($E212=5,(((SUMPRODUCT(($H$72:$H$95=$D212)*($G$72:$G$95=$C212)*(O$72:O$95))*(SUMPRODUCT(($H$15:$H$21=$H212)*(O$15:O$21)))))),(((SUMPRODUCT(($H$72:$H$95=$D212)*($G$72:$G$95=$C212)*(O$72:O$95)))-(SUMIFS(O$99:O$426,$C$99:$C$426,$C212,$D$99:$D$426,$D212,$E$99:$E$426,5)))*SUMPRODUCT(($H$9:$H$12=$E212)*(O$9:O$12)))*SUMPRODUCT(($H$24:$H$30=$H212)*(O$24:O$30))),VLOOKUP($E212&amp;$H212,$H$33:O$67,O$70,0)/SUM(O$33:O$60,IF(DAY(EOMONTH($G212,0))&lt;29,0,VLOOKUP(5&amp;TEXT(DATE(YEAR($G212),MONTH($G212),29),"ddd"),$H$33:O$67,O$70,0)),IF(DAY(EOMONTH($G212,0))&lt;30,0,VLOOKUP(5&amp;TEXT(DATE(YEAR($G212),MONTH($G212),30),"ddd"),$H$33:O$67,O$70,0)),IF(DAY(EOMONTH($G212,0))&lt;31,0,VLOOKUP(5&amp;TEXT(DATE(YEAR($G212),MONTH($G212),31),"ddd"),$H$33:O$67,O$70,0)))*SUMPRODUCT(($H$72:$H$95=$D212)*($G$72:$G$95=$C212)*(O$72:O$95))),"")</f>
        <v>0</v>
      </c>
      <c r="P212" s="139">
        <f>IFERROR(IF($I$69="DOW",IF($E212=5,(((SUMPRODUCT(($H$72:$H$95=$D212)*($G$72:$G$95=$C212)*(P$72:P$95))*(SUMPRODUCT(($H$15:$H$21=$H212)*(P$15:P$21)))))),(((SUMPRODUCT(($H$72:$H$95=$D212)*($G$72:$G$95=$C212)*(P$72:P$95)))-(SUMIFS(P$99:P$426,$C$99:$C$426,$C212,$D$99:$D$426,$D212,$E$99:$E$426,5)))*SUMPRODUCT(($H$9:$H$12=$E212)*(P$9:P$12)))*SUMPRODUCT(($H$24:$H$30=$H212)*(P$24:P$30))),VLOOKUP($E212&amp;$H212,$H$33:P$67,P$70,0)/SUM(P$33:P$60,IF(DAY(EOMONTH($G212,0))&lt;29,0,VLOOKUP(5&amp;TEXT(DATE(YEAR($G212),MONTH($G212),29),"ddd"),$H$33:P$67,P$70,0)),IF(DAY(EOMONTH($G212,0))&lt;30,0,VLOOKUP(5&amp;TEXT(DATE(YEAR($G212),MONTH($G212),30),"ddd"),$H$33:P$67,P$70,0)),IF(DAY(EOMONTH($G212,0))&lt;31,0,VLOOKUP(5&amp;TEXT(DATE(YEAR($G212),MONTH($G212),31),"ddd"),$H$33:P$67,P$70,0)))*SUMPRODUCT(($H$72:$H$95=$D212)*($G$72:$G$95=$C212)*(P$72:P$95))),"")</f>
        <v>1793.9800817552743</v>
      </c>
      <c r="Q212" s="139">
        <f>IFERROR(IF($I$69="DOW",IF($E212=5,(((SUMPRODUCT(($H$72:$H$95=$D212)*($G$72:$G$95=$C212)*(Q$72:Q$95))*(SUMPRODUCT(($H$15:$H$21=$H212)*(Q$15:Q$21)))))),(((SUMPRODUCT(($H$72:$H$95=$D212)*($G$72:$G$95=$C212)*(Q$72:Q$95)))-(SUMIFS(Q$99:Q$426,$C$99:$C$426,$C212,$D$99:$D$426,$D212,$E$99:$E$426,5)))*SUMPRODUCT(($H$9:$H$12=$E212)*(Q$9:Q$12)))*SUMPRODUCT(($H$24:$H$30=$H212)*(Q$24:Q$30))),VLOOKUP($E212&amp;$H212,$H$33:Q$67,Q$70,0)/SUM(Q$33:Q$60,IF(DAY(EOMONTH($G212,0))&lt;29,0,VLOOKUP(5&amp;TEXT(DATE(YEAR($G212),MONTH($G212),29),"ddd"),$H$33:Q$67,Q$70,0)),IF(DAY(EOMONTH($G212,0))&lt;30,0,VLOOKUP(5&amp;TEXT(DATE(YEAR($G212),MONTH($G212),30),"ddd"),$H$33:Q$67,Q$70,0)),IF(DAY(EOMONTH($G212,0))&lt;31,0,VLOOKUP(5&amp;TEXT(DATE(YEAR($G212),MONTH($G212),31),"ddd"),$H$33:Q$67,Q$70,0)))*SUMPRODUCT(($H$72:$H$95=$D212)*($G$72:$G$95=$C212)*(Q$72:Q$95))),"")</f>
        <v>2017.0622945861437</v>
      </c>
      <c r="R212" s="139">
        <f>IFERROR(IF($I$69="DOW",IF($E212=5,(((SUMPRODUCT(($H$72:$H$95=$D212)*($G$72:$G$95=$C212)*(R$72:R$95))*(SUMPRODUCT(($H$15:$H$21=$H212)*(R$15:R$21)))))),(((SUMPRODUCT(($H$72:$H$95=$D212)*($G$72:$G$95=$C212)*(R$72:R$95)))-(SUMIFS(R$99:R$426,$C$99:$C$426,$C212,$D$99:$D$426,$D212,$E$99:$E$426,5)))*SUMPRODUCT(($H$9:$H$12=$E212)*(R$9:R$12)))*SUMPRODUCT(($H$24:$H$30=$H212)*(R$24:R$30))),VLOOKUP($E212&amp;$H212,$H$33:R$67,R$70,0)/SUM(R$33:R$60,IF(DAY(EOMONTH($G212,0))&lt;29,0,VLOOKUP(5&amp;TEXT(DATE(YEAR($G212),MONTH($G212),29),"ddd"),$H$33:R$67,R$70,0)),IF(DAY(EOMONTH($G212,0))&lt;30,0,VLOOKUP(5&amp;TEXT(DATE(YEAR($G212),MONTH($G212),30),"ddd"),$H$33:R$67,R$70,0)),IF(DAY(EOMONTH($G212,0))&lt;31,0,VLOOKUP(5&amp;TEXT(DATE(YEAR($G212),MONTH($G212),31),"ddd"),$H$33:R$67,R$70,0)))*SUMPRODUCT(($H$72:$H$95=$D212)*($G$72:$G$95=$C212)*(R$72:R$95))),"")</f>
        <v>0</v>
      </c>
      <c r="S212" s="139">
        <f>IFERROR(IF($I$69="DOW",IF($E212=5,(((SUMPRODUCT(($H$72:$H$95=$D212)*($G$72:$G$95=$C212)*(S$72:S$95))*(SUMPRODUCT(($H$15:$H$21=$H212)*(S$15:S$21)))))),(((SUMPRODUCT(($H$72:$H$95=$D212)*($G$72:$G$95=$C212)*(S$72:S$95)))-(SUMIFS(S$99:S$426,$C$99:$C$426,$C212,$D$99:$D$426,$D212,$E$99:$E$426,5)))*SUMPRODUCT(($H$9:$H$12=$E212)*(S$9:S$12)))*SUMPRODUCT(($H$24:$H$30=$H212)*(S$24:S$30))),VLOOKUP($E212&amp;$H212,$H$33:S$67,S$70,0)/SUM(S$33:S$60,IF(DAY(EOMONTH($G212,0))&lt;29,0,VLOOKUP(5&amp;TEXT(DATE(YEAR($G212),MONTH($G212),29),"ddd"),$H$33:S$67,S$70,0)),IF(DAY(EOMONTH($G212,0))&lt;30,0,VLOOKUP(5&amp;TEXT(DATE(YEAR($G212),MONTH($G212),30),"ddd"),$H$33:S$67,S$70,0)),IF(DAY(EOMONTH($G212,0))&lt;31,0,VLOOKUP(5&amp;TEXT(DATE(YEAR($G212),MONTH($G212),31),"ddd"),$H$33:S$67,S$70,0)))*SUMPRODUCT(($H$72:$H$95=$D212)*($G$72:$G$95=$C212)*(S$72:S$95))),"")</f>
        <v>58.467914297084128</v>
      </c>
      <c r="T212" s="139">
        <f>IFERROR(IF($I$69="DOW",IF($E212=5,(((SUMPRODUCT(($H$72:$H$95=$D212)*($G$72:$G$95=$C212)*(T$72:T$95))*(SUMPRODUCT(($H$15:$H$21=$H212)*(T$15:T$21)))))),(((SUMPRODUCT(($H$72:$H$95=$D212)*($G$72:$G$95=$C212)*(T$72:T$95)))-(SUMIFS(T$99:T$426,$C$99:$C$426,$C212,$D$99:$D$426,$D212,$E$99:$E$426,5)))*SUMPRODUCT(($H$9:$H$12=$E212)*(T$9:T$12)))*SUMPRODUCT(($H$24:$H$30=$H212)*(T$24:T$30))),VLOOKUP($E212&amp;$H212,$H$33:T$67,T$70,0)/SUM(T$33:T$60,IF(DAY(EOMONTH($G212,0))&lt;29,0,VLOOKUP(5&amp;TEXT(DATE(YEAR($G212),MONTH($G212),29),"ddd"),$H$33:T$67,T$70,0)),IF(DAY(EOMONTH($G212,0))&lt;30,0,VLOOKUP(5&amp;TEXT(DATE(YEAR($G212),MONTH($G212),30),"ddd"),$H$33:T$67,T$70,0)),IF(DAY(EOMONTH($G212,0))&lt;31,0,VLOOKUP(5&amp;TEXT(DATE(YEAR($G212),MONTH($G212),31),"ddd"),$H$33:T$67,T$70,0)))*SUMPRODUCT(($H$72:$H$95=$D212)*($G$72:$G$95=$C212)*(T$72:T$95))),"")</f>
        <v>0</v>
      </c>
      <c r="U212" s="139">
        <f>IFERROR(IF($I$69="DOW",IF($E212=5,(((SUMPRODUCT(($H$72:$H$95=$D212)*($G$72:$G$95=$C212)*(U$72:U$95))*(SUMPRODUCT(($H$15:$H$21=$H212)*(U$15:U$21)))))),(((SUMPRODUCT(($H$72:$H$95=$D212)*($G$72:$G$95=$C212)*(U$72:U$95)))-(SUMIFS(U$99:U$426,$C$99:$C$426,$C212,$D$99:$D$426,$D212,$E$99:$E$426,5)))*SUMPRODUCT(($H$9:$H$12=$E212)*(U$9:U$12)))*SUMPRODUCT(($H$24:$H$30=$H212)*(U$24:U$30))),VLOOKUP($E212&amp;$H212,$H$33:U$67,U$70,0)/SUM(U$33:U$60,IF(DAY(EOMONTH($G212,0))&lt;29,0,VLOOKUP(5&amp;TEXT(DATE(YEAR($G212),MONTH($G212),29),"ddd"),$H$33:U$67,U$70,0)),IF(DAY(EOMONTH($G212,0))&lt;30,0,VLOOKUP(5&amp;TEXT(DATE(YEAR($G212),MONTH($G212),30),"ddd"),$H$33:U$67,U$70,0)),IF(DAY(EOMONTH($G212,0))&lt;31,0,VLOOKUP(5&amp;TEXT(DATE(YEAR($G212),MONTH($G212),31),"ddd"),$H$33:U$67,U$70,0)))*SUMPRODUCT(($H$72:$H$95=$D212)*($G$72:$G$95=$C212)*(U$72:U$95))),"")</f>
        <v>0</v>
      </c>
      <c r="V212" s="139">
        <f>IFERROR(IF($I$69="DOW",IF($E212=5,(((SUMPRODUCT(($H$72:$H$95=$D212)*($G$72:$G$95=$C212)*(V$72:V$95))*(SUMPRODUCT(($H$15:$H$21=$H212)*(V$15:V$21)))))),(((SUMPRODUCT(($H$72:$H$95=$D212)*($G$72:$G$95=$C212)*(V$72:V$95)))-(SUMIFS(V$99:V$426,$C$99:$C$426,$C212,$D$99:$D$426,$D212,$E$99:$E$426,5)))*SUMPRODUCT(($H$9:$H$12=$E212)*(V$9:V$12)))*SUMPRODUCT(($H$24:$H$30=$H212)*(V$24:V$30))),VLOOKUP($E212&amp;$H212,$H$33:V$67,V$70,0)/SUM(V$33:V$60,IF(DAY(EOMONTH($G212,0))&lt;29,0,VLOOKUP(5&amp;TEXT(DATE(YEAR($G212),MONTH($G212),29),"ddd"),$H$33:V$67,V$70,0)),IF(DAY(EOMONTH($G212,0))&lt;30,0,VLOOKUP(5&amp;TEXT(DATE(YEAR($G212),MONTH($G212),30),"ddd"),$H$33:V$67,V$70,0)),IF(DAY(EOMONTH($G212,0))&lt;31,0,VLOOKUP(5&amp;TEXT(DATE(YEAR($G212),MONTH($G212),31),"ddd"),$H$33:V$67,V$70,0)))*SUMPRODUCT(($H$72:$H$95=$D212)*($G$72:$G$95=$C212)*(V$72:V$95))),"")</f>
        <v>0</v>
      </c>
      <c r="W212" s="139">
        <f>IFERROR(IF($I$69="DOW",IF($E212=5,(((SUMPRODUCT(($H$72:$H$95=$D212)*($G$72:$G$95=$C212)*(W$72:W$95))*(SUMPRODUCT(($H$15:$H$21=$H212)*(W$15:W$21)))))),(((SUMPRODUCT(($H$72:$H$95=$D212)*($G$72:$G$95=$C212)*(W$72:W$95)))-(SUMIFS(W$99:W$426,$C$99:$C$426,$C212,$D$99:$D$426,$D212,$E$99:$E$426,5)))*SUMPRODUCT(($H$9:$H$12=$E212)*(W$9:W$12)))*SUMPRODUCT(($H$24:$H$30=$H212)*(W$24:W$30))),VLOOKUP($E212&amp;$H212,$H$33:W$67,W$70,0)/SUM(W$33:W$60,IF(DAY(EOMONTH($G212,0))&lt;29,0,VLOOKUP(5&amp;TEXT(DATE(YEAR($G212),MONTH($G212),29),"ddd"),$H$33:W$67,W$70,0)),IF(DAY(EOMONTH($G212,0))&lt;30,0,VLOOKUP(5&amp;TEXT(DATE(YEAR($G212),MONTH($G212),30),"ddd"),$H$33:W$67,W$70,0)),IF(DAY(EOMONTH($G212,0))&lt;31,0,VLOOKUP(5&amp;TEXT(DATE(YEAR($G212),MONTH($G212),31),"ddd"),$H$33:W$67,W$70,0)))*SUMPRODUCT(($H$72:$H$95=$D212)*($G$72:$G$95=$C212)*(W$72:W$95))),"")</f>
        <v>136.83038854718737</v>
      </c>
      <c r="X212" s="139">
        <f>IFERROR(IF($I$69="DOW",IF($E212=5,(((SUMPRODUCT(($H$72:$H$95=$D212)*($G$72:$G$95=$C212)*(X$72:X$95))*(SUMPRODUCT(($H$15:$H$21=$H212)*(X$15:X$21)))))),(((SUMPRODUCT(($H$72:$H$95=$D212)*($G$72:$G$95=$C212)*(X$72:X$95)))-(SUMIFS(X$99:X$426,$C$99:$C$426,$C212,$D$99:$D$426,$D212,$E$99:$E$426,5)))*SUMPRODUCT(($H$9:$H$12=$E212)*(X$9:X$12)))*SUMPRODUCT(($H$24:$H$30=$H212)*(X$24:X$30))),VLOOKUP($E212&amp;$H212,$H$33:X$67,X$70,0)/SUM(X$33:X$60,IF(DAY(EOMONTH($G212,0))&lt;29,0,VLOOKUP(5&amp;TEXT(DATE(YEAR($G212),MONTH($G212),29),"ddd"),$H$33:X$67,X$70,0)),IF(DAY(EOMONTH($G212,0))&lt;30,0,VLOOKUP(5&amp;TEXT(DATE(YEAR($G212),MONTH($G212),30),"ddd"),$H$33:X$67,X$70,0)),IF(DAY(EOMONTH($G212,0))&lt;31,0,VLOOKUP(5&amp;TEXT(DATE(YEAR($G212),MONTH($G212),31),"ddd"),$H$33:X$67,X$70,0)))*SUMPRODUCT(($H$72:$H$95=$D212)*($G$72:$G$95=$C212)*(X$72:X$95))),"")</f>
        <v>69.995485973850862</v>
      </c>
      <c r="Y212" s="139" t="str">
        <f>IFERROR(IF($I$69="DOW",IF($E212=5,(((SUMPRODUCT(($H$72:$H$95=$D212)*($G$72:$G$95=$C212)*(Y$72:Y$95))*(SUMPRODUCT(($H$15:$H$21=$H212)*(Y$15:Y$21)))))),(((SUMPRODUCT(($H$72:$H$95=$D212)*($G$72:$G$95=$C212)*(Y$72:Y$95)))-(SUMIFS(Y$99:Y$426,$C$99:$C$426,$C212,$D$99:$D$426,$D212,$E$99:$E$426,5)))*SUMPRODUCT(($H$9:$H$12=$E212)*(Y$9:Y$12)))*SUMPRODUCT(($H$24:$H$30=$H212)*(Y$24:Y$30))),VLOOKUP($E212&amp;$H212,$H$33:Y$67,Y$70,0)/SUM(Y$33:Y$60,IF(DAY(EOMONTH($G212,0))&lt;29,0,VLOOKUP(5&amp;TEXT(DATE(YEAR($G212),MONTH($G212),29),"ddd"),$H$33:Y$67,Y$70,0)),IF(DAY(EOMONTH($G212,0))&lt;30,0,VLOOKUP(5&amp;TEXT(DATE(YEAR($G212),MONTH($G212),30),"ddd"),$H$33:Y$67,Y$70,0)),IF(DAY(EOMONTH($G212,0))&lt;31,0,VLOOKUP(5&amp;TEXT(DATE(YEAR($G212),MONTH($G212),31),"ddd"),$H$33:Y$67,Y$70,0)))*SUMPRODUCT(($H$72:$H$95=$D212)*($G$72:$G$95=$C212)*(Y$72:Y$95))),"")</f>
        <v/>
      </c>
      <c r="Z212" s="139" t="str">
        <f>IFERROR(IF($I$69="DOW",IF($E212=5,(((SUMPRODUCT(($H$72:$H$95=$D212)*($G$72:$G$95=$C212)*(Z$72:Z$95))*(SUMPRODUCT(($H$15:$H$21=$H212)*(Z$15:Z$21)))))),(((SUMPRODUCT(($H$72:$H$95=$D212)*($G$72:$G$95=$C212)*(Z$72:Z$95)))-(SUMIFS(Z$99:Z$426,$C$99:$C$426,$C212,$D$99:$D$426,$D212,$E$99:$E$426,5)))*SUMPRODUCT(($H$9:$H$12=$E212)*(Z$9:Z$12)))*SUMPRODUCT(($H$24:$H$30=$H212)*(Z$24:Z$30))),VLOOKUP($E212&amp;$H212,$H$33:Z$67,Z$70,0)/SUM(Z$33:Z$60,IF(DAY(EOMONTH($G212,0))&lt;29,0,VLOOKUP(5&amp;TEXT(DATE(YEAR($G212),MONTH($G212),29),"ddd"),$H$33:Z$67,Z$70,0)),IF(DAY(EOMONTH($G212,0))&lt;30,0,VLOOKUP(5&amp;TEXT(DATE(YEAR($G212),MONTH($G212),30),"ddd"),$H$33:Z$67,Z$70,0)),IF(DAY(EOMONTH($G212,0))&lt;31,0,VLOOKUP(5&amp;TEXT(DATE(YEAR($G212),MONTH($G212),31),"ddd"),$H$33:Z$67,Z$70,0)))*SUMPRODUCT(($H$72:$H$95=$D212)*($G$72:$G$95=$C212)*(Z$72:Z$95))),"")</f>
        <v/>
      </c>
      <c r="AA212" s="139" t="str">
        <f>IFERROR(IF($I$69="DOW",IF($E212=5,(((SUMPRODUCT(($H$72:$H$95=$D212)*($G$72:$G$95=$C212)*(AA$72:AA$95))*(SUMPRODUCT(($H$15:$H$21=$H212)*(AA$15:AA$21)))))),(((SUMPRODUCT(($H$72:$H$95=$D212)*($G$72:$G$95=$C212)*(AA$72:AA$95)))-(SUMIFS(AA$99:AA$426,$C$99:$C$426,$C212,$D$99:$D$426,$D212,$E$99:$E$426,5)))*SUMPRODUCT(($H$9:$H$12=$E212)*(AA$9:AA$12)))*SUMPRODUCT(($H$24:$H$30=$H212)*(AA$24:AA$30))),VLOOKUP($E212&amp;$H212,$H$33:AA$67,AA$70,0)/SUM(AA$33:AA$60,IF(DAY(EOMONTH($G212,0))&lt;29,0,VLOOKUP(5&amp;TEXT(DATE(YEAR($G212),MONTH($G212),29),"ddd"),$H$33:AA$67,AA$70,0)),IF(DAY(EOMONTH($G212,0))&lt;30,0,VLOOKUP(5&amp;TEXT(DATE(YEAR($G212),MONTH($G212),30),"ddd"),$H$33:AA$67,AA$70,0)),IF(DAY(EOMONTH($G212,0))&lt;31,0,VLOOKUP(5&amp;TEXT(DATE(YEAR($G212),MONTH($G212),31),"ddd"),$H$33:AA$67,AA$70,0)))*SUMPRODUCT(($H$72:$H$95=$D212)*($G$72:$G$95=$C212)*(AA$72:AA$95))),"")</f>
        <v/>
      </c>
      <c r="AB212" s="139" t="str">
        <f>IFERROR(IF($I$69="DOW",IF($E212=5,(((SUMPRODUCT(($H$72:$H$95=$D212)*($G$72:$G$95=$C212)*(AB$72:AB$95))*(SUMPRODUCT(($H$15:$H$21=$H212)*(AB$15:AB$21)))))),(((SUMPRODUCT(($H$72:$H$95=$D212)*($G$72:$G$95=$C212)*(AB$72:AB$95)))-(SUMIFS(AB$99:AB$426,$C$99:$C$426,$C212,$D$99:$D$426,$D212,$E$99:$E$426,5)))*SUMPRODUCT(($H$9:$H$12=$E212)*(AB$9:AB$12)))*SUMPRODUCT(($H$24:$H$30=$H212)*(AB$24:AB$30))),VLOOKUP($E212&amp;$H212,$H$33:AB$67,AB$70,0)/SUM(AB$33:AB$60,IF(DAY(EOMONTH($G212,0))&lt;29,0,VLOOKUP(5&amp;TEXT(DATE(YEAR($G212),MONTH($G212),29),"ddd"),$H$33:AB$67,AB$70,0)),IF(DAY(EOMONTH($G212,0))&lt;30,0,VLOOKUP(5&amp;TEXT(DATE(YEAR($G212),MONTH($G212),30),"ddd"),$H$33:AB$67,AB$70,0)),IF(DAY(EOMONTH($G212,0))&lt;31,0,VLOOKUP(5&amp;TEXT(DATE(YEAR($G212),MONTH($G212),31),"ddd"),$H$33:AB$67,AB$70,0)))*SUMPRODUCT(($H$72:$H$95=$D212)*($G$72:$G$95=$C212)*(AB$72:AB$95))),"")</f>
        <v/>
      </c>
      <c r="AC212" s="236"/>
      <c r="AE212" s="205"/>
      <c r="AF212" s="139"/>
      <c r="AG212" s="139"/>
      <c r="AH212" s="139"/>
      <c r="AI212" s="139"/>
      <c r="AJ212" s="139"/>
      <c r="AK212" s="139"/>
      <c r="AL212" s="139"/>
      <c r="AM212" s="139"/>
      <c r="AN212" s="139"/>
      <c r="AO212" s="139"/>
      <c r="AP212" s="139"/>
      <c r="AQ212" s="139"/>
      <c r="AR212" s="139"/>
      <c r="AS212" s="139"/>
      <c r="AT212" s="139"/>
      <c r="AU212" s="139"/>
      <c r="AV212" s="139"/>
      <c r="AW212" s="139"/>
      <c r="AX212" s="139"/>
      <c r="AY212" s="236"/>
      <c r="BA212" s="209">
        <f t="shared" si="154"/>
        <v>196.4343728989335</v>
      </c>
      <c r="BB212" s="180">
        <f t="shared" si="155"/>
        <v>186.63600274996071</v>
      </c>
      <c r="BC212" s="180">
        <f t="shared" si="156"/>
        <v>122.43015539719367</v>
      </c>
      <c r="BD212" s="180">
        <f t="shared" si="157"/>
        <v>26.824782145649824</v>
      </c>
      <c r="BE212" s="180">
        <f t="shared" si="158"/>
        <v>0</v>
      </c>
      <c r="BF212" s="180">
        <f t="shared" si="159"/>
        <v>0</v>
      </c>
      <c r="BG212" s="180">
        <f t="shared" si="160"/>
        <v>0</v>
      </c>
      <c r="BH212" s="180">
        <f t="shared" si="161"/>
        <v>1793.9800817552743</v>
      </c>
      <c r="BI212" s="180">
        <f t="shared" si="116"/>
        <v>2017.0622945861437</v>
      </c>
      <c r="BJ212" s="180">
        <f t="shared" si="117"/>
        <v>0</v>
      </c>
      <c r="BK212" s="180">
        <f t="shared" si="118"/>
        <v>58.467914297084128</v>
      </c>
      <c r="BL212" s="180">
        <f t="shared" si="119"/>
        <v>0</v>
      </c>
      <c r="BM212" s="180">
        <f t="shared" si="120"/>
        <v>0</v>
      </c>
      <c r="BN212" s="180">
        <f t="shared" si="121"/>
        <v>0</v>
      </c>
      <c r="BO212" s="180">
        <f t="shared" si="122"/>
        <v>136.83038854718737</v>
      </c>
      <c r="BP212" s="180">
        <f t="shared" si="123"/>
        <v>69.995485973850862</v>
      </c>
      <c r="BQ212" s="180">
        <f t="shared" si="124"/>
        <v>0</v>
      </c>
      <c r="BR212" s="180">
        <f t="shared" si="125"/>
        <v>0</v>
      </c>
      <c r="BS212" s="180">
        <f t="shared" si="126"/>
        <v>0</v>
      </c>
      <c r="BT212" s="180">
        <f t="shared" si="127"/>
        <v>0</v>
      </c>
      <c r="BV212" s="214">
        <f t="shared" si="150"/>
        <v>42757</v>
      </c>
      <c r="BW212" s="175" t="str">
        <f t="shared" si="151"/>
        <v>Jan</v>
      </c>
      <c r="BX212" s="175">
        <f t="shared" si="152"/>
        <v>2017</v>
      </c>
      <c r="BY212" s="176">
        <f t="shared" si="162"/>
        <v>196.4343728989335</v>
      </c>
      <c r="BZ212" s="176">
        <f t="shared" si="163"/>
        <v>186.63600274996071</v>
      </c>
      <c r="CA212" s="176">
        <f t="shared" si="164"/>
        <v>122.43015539719367</v>
      </c>
      <c r="CB212" s="176">
        <f t="shared" si="165"/>
        <v>26.82478214564982</v>
      </c>
      <c r="CC212" s="176">
        <f t="shared" si="166"/>
        <v>0</v>
      </c>
      <c r="CD212" s="176">
        <f t="shared" si="167"/>
        <v>0</v>
      </c>
      <c r="CE212" s="176">
        <f t="shared" si="168"/>
        <v>0</v>
      </c>
      <c r="CF212" s="176">
        <f t="shared" si="169"/>
        <v>1793.9800817552743</v>
      </c>
      <c r="CG212" s="176">
        <f t="shared" si="170"/>
        <v>2017.062294586143</v>
      </c>
      <c r="CH212" s="176">
        <f t="shared" si="171"/>
        <v>0</v>
      </c>
      <c r="CI212" s="176">
        <f t="shared" si="172"/>
        <v>58.467914297084128</v>
      </c>
      <c r="CJ212" s="176">
        <f t="shared" si="173"/>
        <v>0</v>
      </c>
      <c r="CK212" s="176">
        <f t="shared" si="174"/>
        <v>0</v>
      </c>
      <c r="CL212" s="176">
        <f t="shared" si="175"/>
        <v>0</v>
      </c>
      <c r="CM212" s="176">
        <f t="shared" si="176"/>
        <v>136.8303885471874</v>
      </c>
      <c r="CN212" s="176">
        <f t="shared" si="177"/>
        <v>69.995485973850847</v>
      </c>
      <c r="CO212" s="176">
        <f t="shared" si="178"/>
        <v>0</v>
      </c>
      <c r="CP212" s="176">
        <f t="shared" si="179"/>
        <v>0</v>
      </c>
      <c r="CQ212" s="176">
        <f t="shared" si="180"/>
        <v>0</v>
      </c>
      <c r="CR212" s="215">
        <f t="shared" si="181"/>
        <v>0</v>
      </c>
    </row>
    <row r="213" spans="2:96" outlineLevel="1" x14ac:dyDescent="0.25">
      <c r="B213" s="197">
        <f t="shared" si="148"/>
        <v>42758</v>
      </c>
      <c r="C213" s="108">
        <f t="shared" si="104"/>
        <v>2017</v>
      </c>
      <c r="D213" s="109" t="str">
        <f t="shared" si="105"/>
        <v>Jan</v>
      </c>
      <c r="E213" s="109">
        <f t="shared" si="106"/>
        <v>4</v>
      </c>
      <c r="F213" s="109">
        <f t="shared" si="149"/>
        <v>4</v>
      </c>
      <c r="G213" s="110">
        <f t="shared" si="153"/>
        <v>42758</v>
      </c>
      <c r="H213" s="109" t="str">
        <f t="shared" si="107"/>
        <v>Mon</v>
      </c>
      <c r="I213" s="139">
        <f>IFERROR(IF($I$69="DOW",IF($E213=5,(((SUMPRODUCT(($H$72:$H$95=$D213)*($G$72:$G$95=$C213)*(I$72:I$95))*(SUMPRODUCT(($H$15:$H$21=$H213)*(I$15:I$21)))))),(((SUMPRODUCT(($H$72:$H$95=$D213)*($G$72:$G$95=$C213)*(I$72:I$95)))-(SUMIFS(I$99:I$426,$C$99:$C$426,$C213,$D$99:$D$426,$D213,$E$99:$E$426,5)))*SUMPRODUCT(($H$9:$H$12=$E213)*(I$9:I$12)))*SUMPRODUCT(($H$24:$H$30=$H213)*(I$24:I$30))),VLOOKUP($E213&amp;$H213,$H$33:I$67,I$70,0)/SUM(I$33:I$60,IF(DAY(EOMONTH($G213,0))&lt;29,0,VLOOKUP(5&amp;TEXT(DATE(YEAR($G213),MONTH($G213),29),"ddd"),$H$33:I$67,I$70,0)),IF(DAY(EOMONTH($G213,0))&lt;30,0,VLOOKUP(5&amp;TEXT(DATE(YEAR($G213),MONTH($G213),30),"ddd"),$H$33:I$67,I$70,0)),IF(DAY(EOMONTH($G213,0))&lt;31,0,VLOOKUP(5&amp;TEXT(DATE(YEAR($G213),MONTH($G213),31),"ddd"),$H$33:I$67,I$70,0)))*SUMPRODUCT(($H$72:$H$95=$D213)*($G$72:$G$95=$C213)*(I$72:I$95))),"")</f>
        <v>231.33299336496495</v>
      </c>
      <c r="J213" s="139">
        <f>IFERROR(IF($I$69="DOW",IF($E213=5,(((SUMPRODUCT(($H$72:$H$95=$D213)*($G$72:$G$95=$C213)*(J$72:J$95))*(SUMPRODUCT(($H$15:$H$21=$H213)*(J$15:J$21)))))),(((SUMPRODUCT(($H$72:$H$95=$D213)*($G$72:$G$95=$C213)*(J$72:J$95)))-(SUMIFS(J$99:J$426,$C$99:$C$426,$C213,$D$99:$D$426,$D213,$E$99:$E$426,5)))*SUMPRODUCT(($H$9:$H$12=$E213)*(J$9:J$12)))*SUMPRODUCT(($H$24:$H$30=$H213)*(J$24:J$30))),VLOOKUP($E213&amp;$H213,$H$33:J$67,J$70,0)/SUM(J$33:J$60,IF(DAY(EOMONTH($G213,0))&lt;29,0,VLOOKUP(5&amp;TEXT(DATE(YEAR($G213),MONTH($G213),29),"ddd"),$H$33:J$67,J$70,0)),IF(DAY(EOMONTH($G213,0))&lt;30,0,VLOOKUP(5&amp;TEXT(DATE(YEAR($G213),MONTH($G213),30),"ddd"),$H$33:J$67,J$70,0)),IF(DAY(EOMONTH($G213,0))&lt;31,0,VLOOKUP(5&amp;TEXT(DATE(YEAR($G213),MONTH($G213),31),"ddd"),$H$33:J$67,J$70,0)))*SUMPRODUCT(($H$72:$H$95=$D213)*($G$72:$G$95=$C213)*(J$72:J$95))),"")</f>
        <v>263.72919297568774</v>
      </c>
      <c r="K213" s="139">
        <f>IFERROR(IF($I$69="DOW",IF($E213=5,(((SUMPRODUCT(($H$72:$H$95=$D213)*($G$72:$G$95=$C213)*(K$72:K$95))*(SUMPRODUCT(($H$15:$H$21=$H213)*(K$15:K$21)))))),(((SUMPRODUCT(($H$72:$H$95=$D213)*($G$72:$G$95=$C213)*(K$72:K$95)))-(SUMIFS(K$99:K$426,$C$99:$C$426,$C213,$D$99:$D$426,$D213,$E$99:$E$426,5)))*SUMPRODUCT(($H$9:$H$12=$E213)*(K$9:K$12)))*SUMPRODUCT(($H$24:$H$30=$H213)*(K$24:K$30))),VLOOKUP($E213&amp;$H213,$H$33:K$67,K$70,0)/SUM(K$33:K$60,IF(DAY(EOMONTH($G213,0))&lt;29,0,VLOOKUP(5&amp;TEXT(DATE(YEAR($G213),MONTH($G213),29),"ddd"),$H$33:K$67,K$70,0)),IF(DAY(EOMONTH($G213,0))&lt;30,0,VLOOKUP(5&amp;TEXT(DATE(YEAR($G213),MONTH($G213),30),"ddd"),$H$33:K$67,K$70,0)),IF(DAY(EOMONTH($G213,0))&lt;31,0,VLOOKUP(5&amp;TEXT(DATE(YEAR($G213),MONTH($G213),31),"ddd"),$H$33:K$67,K$70,0)))*SUMPRODUCT(($H$72:$H$95=$D213)*($G$72:$G$95=$C213)*(K$72:K$95))),"")</f>
        <v>127.29217681340744</v>
      </c>
      <c r="L213" s="139">
        <f>IFERROR(IF($I$69="DOW",IF($E213=5,(((SUMPRODUCT(($H$72:$H$95=$D213)*($G$72:$G$95=$C213)*(L$72:L$95))*(SUMPRODUCT(($H$15:$H$21=$H213)*(L$15:L$21)))))),(((SUMPRODUCT(($H$72:$H$95=$D213)*($G$72:$G$95=$C213)*(L$72:L$95)))-(SUMIFS(L$99:L$426,$C$99:$C$426,$C213,$D$99:$D$426,$D213,$E$99:$E$426,5)))*SUMPRODUCT(($H$9:$H$12=$E213)*(L$9:L$12)))*SUMPRODUCT(($H$24:$H$30=$H213)*(L$24:L$30))),VLOOKUP($E213&amp;$H213,$H$33:L$67,L$70,0)/SUM(L$33:L$60,IF(DAY(EOMONTH($G213,0))&lt;29,0,VLOOKUP(5&amp;TEXT(DATE(YEAR($G213),MONTH($G213),29),"ddd"),$H$33:L$67,L$70,0)),IF(DAY(EOMONTH($G213,0))&lt;30,0,VLOOKUP(5&amp;TEXT(DATE(YEAR($G213),MONTH($G213),30),"ddd"),$H$33:L$67,L$70,0)),IF(DAY(EOMONTH($G213,0))&lt;31,0,VLOOKUP(5&amp;TEXT(DATE(YEAR($G213),MONTH($G213),31),"ddd"),$H$33:L$67,L$70,0)))*SUMPRODUCT(($H$72:$H$95=$D213)*($G$72:$G$95=$C213)*(L$72:L$95))),"")</f>
        <v>31.144673329389576</v>
      </c>
      <c r="M213" s="139">
        <f>IFERROR(IF($I$69="DOW",IF($E213=5,(((SUMPRODUCT(($H$72:$H$95=$D213)*($G$72:$G$95=$C213)*(M$72:M$95))*(SUMPRODUCT(($H$15:$H$21=$H213)*(M$15:M$21)))))),(((SUMPRODUCT(($H$72:$H$95=$D213)*($G$72:$G$95=$C213)*(M$72:M$95)))-(SUMIFS(M$99:M$426,$C$99:$C$426,$C213,$D$99:$D$426,$D213,$E$99:$E$426,5)))*SUMPRODUCT(($H$9:$H$12=$E213)*(M$9:M$12)))*SUMPRODUCT(($H$24:$H$30=$H213)*(M$24:M$30))),VLOOKUP($E213&amp;$H213,$H$33:M$67,M$70,0)/SUM(M$33:M$60,IF(DAY(EOMONTH($G213,0))&lt;29,0,VLOOKUP(5&amp;TEXT(DATE(YEAR($G213),MONTH($G213),29),"ddd"),$H$33:M$67,M$70,0)),IF(DAY(EOMONTH($G213,0))&lt;30,0,VLOOKUP(5&amp;TEXT(DATE(YEAR($G213),MONTH($G213),30),"ddd"),$H$33:M$67,M$70,0)),IF(DAY(EOMONTH($G213,0))&lt;31,0,VLOOKUP(5&amp;TEXT(DATE(YEAR($G213),MONTH($G213),31),"ddd"),$H$33:M$67,M$70,0)))*SUMPRODUCT(($H$72:$H$95=$D213)*($G$72:$G$95=$C213)*(M$72:M$95))),"")</f>
        <v>0</v>
      </c>
      <c r="N213" s="139">
        <f>IFERROR(IF($I$69="DOW",IF($E213=5,(((SUMPRODUCT(($H$72:$H$95=$D213)*($G$72:$G$95=$C213)*(N$72:N$95))*(SUMPRODUCT(($H$15:$H$21=$H213)*(N$15:N$21)))))),(((SUMPRODUCT(($H$72:$H$95=$D213)*($G$72:$G$95=$C213)*(N$72:N$95)))-(SUMIFS(N$99:N$426,$C$99:$C$426,$C213,$D$99:$D$426,$D213,$E$99:$E$426,5)))*SUMPRODUCT(($H$9:$H$12=$E213)*(N$9:N$12)))*SUMPRODUCT(($H$24:$H$30=$H213)*(N$24:N$30))),VLOOKUP($E213&amp;$H213,$H$33:N$67,N$70,0)/SUM(N$33:N$60,IF(DAY(EOMONTH($G213,0))&lt;29,0,VLOOKUP(5&amp;TEXT(DATE(YEAR($G213),MONTH($G213),29),"ddd"),$H$33:N$67,N$70,0)),IF(DAY(EOMONTH($G213,0))&lt;30,0,VLOOKUP(5&amp;TEXT(DATE(YEAR($G213),MONTH($G213),30),"ddd"),$H$33:N$67,N$70,0)),IF(DAY(EOMONTH($G213,0))&lt;31,0,VLOOKUP(5&amp;TEXT(DATE(YEAR($G213),MONTH($G213),31),"ddd"),$H$33:N$67,N$70,0)))*SUMPRODUCT(($H$72:$H$95=$D213)*($G$72:$G$95=$C213)*(N$72:N$95))),"")</f>
        <v>0</v>
      </c>
      <c r="O213" s="139">
        <f>IFERROR(IF($I$69="DOW",IF($E213=5,(((SUMPRODUCT(($H$72:$H$95=$D213)*($G$72:$G$95=$C213)*(O$72:O$95))*(SUMPRODUCT(($H$15:$H$21=$H213)*(O$15:O$21)))))),(((SUMPRODUCT(($H$72:$H$95=$D213)*($G$72:$G$95=$C213)*(O$72:O$95)))-(SUMIFS(O$99:O$426,$C$99:$C$426,$C213,$D$99:$D$426,$D213,$E$99:$E$426,5)))*SUMPRODUCT(($H$9:$H$12=$E213)*(O$9:O$12)))*SUMPRODUCT(($H$24:$H$30=$H213)*(O$24:O$30))),VLOOKUP($E213&amp;$H213,$H$33:O$67,O$70,0)/SUM(O$33:O$60,IF(DAY(EOMONTH($G213,0))&lt;29,0,VLOOKUP(5&amp;TEXT(DATE(YEAR($G213),MONTH($G213),29),"ddd"),$H$33:O$67,O$70,0)),IF(DAY(EOMONTH($G213,0))&lt;30,0,VLOOKUP(5&amp;TEXT(DATE(YEAR($G213),MONTH($G213),30),"ddd"),$H$33:O$67,O$70,0)),IF(DAY(EOMONTH($G213,0))&lt;31,0,VLOOKUP(5&amp;TEXT(DATE(YEAR($G213),MONTH($G213),31),"ddd"),$H$33:O$67,O$70,0)))*SUMPRODUCT(($H$72:$H$95=$D213)*($G$72:$G$95=$C213)*(O$72:O$95))),"")</f>
        <v>0</v>
      </c>
      <c r="P213" s="139">
        <f>IFERROR(IF($I$69="DOW",IF($E213=5,(((SUMPRODUCT(($H$72:$H$95=$D213)*($G$72:$G$95=$C213)*(P$72:P$95))*(SUMPRODUCT(($H$15:$H$21=$H213)*(P$15:P$21)))))),(((SUMPRODUCT(($H$72:$H$95=$D213)*($G$72:$G$95=$C213)*(P$72:P$95)))-(SUMIFS(P$99:P$426,$C$99:$C$426,$C213,$D$99:$D$426,$D213,$E$99:$E$426,5)))*SUMPRODUCT(($H$9:$H$12=$E213)*(P$9:P$12)))*SUMPRODUCT(($H$24:$H$30=$H213)*(P$24:P$30))),VLOOKUP($E213&amp;$H213,$H$33:P$67,P$70,0)/SUM(P$33:P$60,IF(DAY(EOMONTH($G213,0))&lt;29,0,VLOOKUP(5&amp;TEXT(DATE(YEAR($G213),MONTH($G213),29),"ddd"),$H$33:P$67,P$70,0)),IF(DAY(EOMONTH($G213,0))&lt;30,0,VLOOKUP(5&amp;TEXT(DATE(YEAR($G213),MONTH($G213),30),"ddd"),$H$33:P$67,P$70,0)),IF(DAY(EOMONTH($G213,0))&lt;31,0,VLOOKUP(5&amp;TEXT(DATE(YEAR($G213),MONTH($G213),31),"ddd"),$H$33:P$67,P$70,0)))*SUMPRODUCT(($H$72:$H$95=$D213)*($G$72:$G$95=$C213)*(P$72:P$95))),"")</f>
        <v>4157.614257812299</v>
      </c>
      <c r="Q213" s="139">
        <f>IFERROR(IF($I$69="DOW",IF($E213=5,(((SUMPRODUCT(($H$72:$H$95=$D213)*($G$72:$G$95=$C213)*(Q$72:Q$95))*(SUMPRODUCT(($H$15:$H$21=$H213)*(Q$15:Q$21)))))),(((SUMPRODUCT(($H$72:$H$95=$D213)*($G$72:$G$95=$C213)*(Q$72:Q$95)))-(SUMIFS(Q$99:Q$426,$C$99:$C$426,$C213,$D$99:$D$426,$D213,$E$99:$E$426,5)))*SUMPRODUCT(($H$9:$H$12=$E213)*(Q$9:Q$12)))*SUMPRODUCT(($H$24:$H$30=$H213)*(Q$24:Q$30))),VLOOKUP($E213&amp;$H213,$H$33:Q$67,Q$70,0)/SUM(Q$33:Q$60,IF(DAY(EOMONTH($G213,0))&lt;29,0,VLOOKUP(5&amp;TEXT(DATE(YEAR($G213),MONTH($G213),29),"ddd"),$H$33:Q$67,Q$70,0)),IF(DAY(EOMONTH($G213,0))&lt;30,0,VLOOKUP(5&amp;TEXT(DATE(YEAR($G213),MONTH($G213),30),"ddd"),$H$33:Q$67,Q$70,0)),IF(DAY(EOMONTH($G213,0))&lt;31,0,VLOOKUP(5&amp;TEXT(DATE(YEAR($G213),MONTH($G213),31),"ddd"),$H$33:Q$67,Q$70,0)))*SUMPRODUCT(($H$72:$H$95=$D213)*($G$72:$G$95=$C213)*(Q$72:Q$95))),"")</f>
        <v>3088.8411250372992</v>
      </c>
      <c r="R213" s="139">
        <f>IFERROR(IF($I$69="DOW",IF($E213=5,(((SUMPRODUCT(($H$72:$H$95=$D213)*($G$72:$G$95=$C213)*(R$72:R$95))*(SUMPRODUCT(($H$15:$H$21=$H213)*(R$15:R$21)))))),(((SUMPRODUCT(($H$72:$H$95=$D213)*($G$72:$G$95=$C213)*(R$72:R$95)))-(SUMIFS(R$99:R$426,$C$99:$C$426,$C213,$D$99:$D$426,$D213,$E$99:$E$426,5)))*SUMPRODUCT(($H$9:$H$12=$E213)*(R$9:R$12)))*SUMPRODUCT(($H$24:$H$30=$H213)*(R$24:R$30))),VLOOKUP($E213&amp;$H213,$H$33:R$67,R$70,0)/SUM(R$33:R$60,IF(DAY(EOMONTH($G213,0))&lt;29,0,VLOOKUP(5&amp;TEXT(DATE(YEAR($G213),MONTH($G213),29),"ddd"),$H$33:R$67,R$70,0)),IF(DAY(EOMONTH($G213,0))&lt;30,0,VLOOKUP(5&amp;TEXT(DATE(YEAR($G213),MONTH($G213),30),"ddd"),$H$33:R$67,R$70,0)),IF(DAY(EOMONTH($G213,0))&lt;31,0,VLOOKUP(5&amp;TEXT(DATE(YEAR($G213),MONTH($G213),31),"ddd"),$H$33:R$67,R$70,0)))*SUMPRODUCT(($H$72:$H$95=$D213)*($G$72:$G$95=$C213)*(R$72:R$95))),"")</f>
        <v>0</v>
      </c>
      <c r="S213" s="139">
        <f>IFERROR(IF($I$69="DOW",IF($E213=5,(((SUMPRODUCT(($H$72:$H$95=$D213)*($G$72:$G$95=$C213)*(S$72:S$95))*(SUMPRODUCT(($H$15:$H$21=$H213)*(S$15:S$21)))))),(((SUMPRODUCT(($H$72:$H$95=$D213)*($G$72:$G$95=$C213)*(S$72:S$95)))-(SUMIFS(S$99:S$426,$C$99:$C$426,$C213,$D$99:$D$426,$D213,$E$99:$E$426,5)))*SUMPRODUCT(($H$9:$H$12=$E213)*(S$9:S$12)))*SUMPRODUCT(($H$24:$H$30=$H213)*(S$24:S$30))),VLOOKUP($E213&amp;$H213,$H$33:S$67,S$70,0)/SUM(S$33:S$60,IF(DAY(EOMONTH($G213,0))&lt;29,0,VLOOKUP(5&amp;TEXT(DATE(YEAR($G213),MONTH($G213),29),"ddd"),$H$33:S$67,S$70,0)),IF(DAY(EOMONTH($G213,0))&lt;30,0,VLOOKUP(5&amp;TEXT(DATE(YEAR($G213),MONTH($G213),30),"ddd"),$H$33:S$67,S$70,0)),IF(DAY(EOMONTH($G213,0))&lt;31,0,VLOOKUP(5&amp;TEXT(DATE(YEAR($G213),MONTH($G213),31),"ddd"),$H$33:S$67,S$70,0)))*SUMPRODUCT(($H$72:$H$95=$D213)*($G$72:$G$95=$C213)*(S$72:S$95))),"")</f>
        <v>88.818771597631041</v>
      </c>
      <c r="T213" s="139">
        <f>IFERROR(IF($I$69="DOW",IF($E213=5,(((SUMPRODUCT(($H$72:$H$95=$D213)*($G$72:$G$95=$C213)*(T$72:T$95))*(SUMPRODUCT(($H$15:$H$21=$H213)*(T$15:T$21)))))),(((SUMPRODUCT(($H$72:$H$95=$D213)*($G$72:$G$95=$C213)*(T$72:T$95)))-(SUMIFS(T$99:T$426,$C$99:$C$426,$C213,$D$99:$D$426,$D213,$E$99:$E$426,5)))*SUMPRODUCT(($H$9:$H$12=$E213)*(T$9:T$12)))*SUMPRODUCT(($H$24:$H$30=$H213)*(T$24:T$30))),VLOOKUP($E213&amp;$H213,$H$33:T$67,T$70,0)/SUM(T$33:T$60,IF(DAY(EOMONTH($G213,0))&lt;29,0,VLOOKUP(5&amp;TEXT(DATE(YEAR($G213),MONTH($G213),29),"ddd"),$H$33:T$67,T$70,0)),IF(DAY(EOMONTH($G213,0))&lt;30,0,VLOOKUP(5&amp;TEXT(DATE(YEAR($G213),MONTH($G213),30),"ddd"),$H$33:T$67,T$70,0)),IF(DAY(EOMONTH($G213,0))&lt;31,0,VLOOKUP(5&amp;TEXT(DATE(YEAR($G213),MONTH($G213),31),"ddd"),$H$33:T$67,T$70,0)))*SUMPRODUCT(($H$72:$H$95=$D213)*($G$72:$G$95=$C213)*(T$72:T$95))),"")</f>
        <v>0</v>
      </c>
      <c r="U213" s="139">
        <f>IFERROR(IF($I$69="DOW",IF($E213=5,(((SUMPRODUCT(($H$72:$H$95=$D213)*($G$72:$G$95=$C213)*(U$72:U$95))*(SUMPRODUCT(($H$15:$H$21=$H213)*(U$15:U$21)))))),(((SUMPRODUCT(($H$72:$H$95=$D213)*($G$72:$G$95=$C213)*(U$72:U$95)))-(SUMIFS(U$99:U$426,$C$99:$C$426,$C213,$D$99:$D$426,$D213,$E$99:$E$426,5)))*SUMPRODUCT(($H$9:$H$12=$E213)*(U$9:U$12)))*SUMPRODUCT(($H$24:$H$30=$H213)*(U$24:U$30))),VLOOKUP($E213&amp;$H213,$H$33:U$67,U$70,0)/SUM(U$33:U$60,IF(DAY(EOMONTH($G213,0))&lt;29,0,VLOOKUP(5&amp;TEXT(DATE(YEAR($G213),MONTH($G213),29),"ddd"),$H$33:U$67,U$70,0)),IF(DAY(EOMONTH($G213,0))&lt;30,0,VLOOKUP(5&amp;TEXT(DATE(YEAR($G213),MONTH($G213),30),"ddd"),$H$33:U$67,U$70,0)),IF(DAY(EOMONTH($G213,0))&lt;31,0,VLOOKUP(5&amp;TEXT(DATE(YEAR($G213),MONTH($G213),31),"ddd"),$H$33:U$67,U$70,0)))*SUMPRODUCT(($H$72:$H$95=$D213)*($G$72:$G$95=$C213)*(U$72:U$95))),"")</f>
        <v>33.871953112588699</v>
      </c>
      <c r="V213" s="139">
        <f>IFERROR(IF($I$69="DOW",IF($E213=5,(((SUMPRODUCT(($H$72:$H$95=$D213)*($G$72:$G$95=$C213)*(V$72:V$95))*(SUMPRODUCT(($H$15:$H$21=$H213)*(V$15:V$21)))))),(((SUMPRODUCT(($H$72:$H$95=$D213)*($G$72:$G$95=$C213)*(V$72:V$95)))-(SUMIFS(V$99:V$426,$C$99:$C$426,$C213,$D$99:$D$426,$D213,$E$99:$E$426,5)))*SUMPRODUCT(($H$9:$H$12=$E213)*(V$9:V$12)))*SUMPRODUCT(($H$24:$H$30=$H213)*(V$24:V$30))),VLOOKUP($E213&amp;$H213,$H$33:V$67,V$70,0)/SUM(V$33:V$60,IF(DAY(EOMONTH($G213,0))&lt;29,0,VLOOKUP(5&amp;TEXT(DATE(YEAR($G213),MONTH($G213),29),"ddd"),$H$33:V$67,V$70,0)),IF(DAY(EOMONTH($G213,0))&lt;30,0,VLOOKUP(5&amp;TEXT(DATE(YEAR($G213),MONTH($G213),30),"ddd"),$H$33:V$67,V$70,0)),IF(DAY(EOMONTH($G213,0))&lt;31,0,VLOOKUP(5&amp;TEXT(DATE(YEAR($G213),MONTH($G213),31),"ddd"),$H$33:V$67,V$70,0)))*SUMPRODUCT(($H$72:$H$95=$D213)*($G$72:$G$95=$C213)*(V$72:V$95))),"")</f>
        <v>93.483211746047729</v>
      </c>
      <c r="W213" s="139">
        <f>IFERROR(IF($I$69="DOW",IF($E213=5,(((SUMPRODUCT(($H$72:$H$95=$D213)*($G$72:$G$95=$C213)*(W$72:W$95))*(SUMPRODUCT(($H$15:$H$21=$H213)*(W$15:W$21)))))),(((SUMPRODUCT(($H$72:$H$95=$D213)*($G$72:$G$95=$C213)*(W$72:W$95)))-(SUMIFS(W$99:W$426,$C$99:$C$426,$C213,$D$99:$D$426,$D213,$E$99:$E$426,5)))*SUMPRODUCT(($H$9:$H$12=$E213)*(W$9:W$12)))*SUMPRODUCT(($H$24:$H$30=$H213)*(W$24:W$30))),VLOOKUP($E213&amp;$H213,$H$33:W$67,W$70,0)/SUM(W$33:W$60,IF(DAY(EOMONTH($G213,0))&lt;29,0,VLOOKUP(5&amp;TEXT(DATE(YEAR($G213),MONTH($G213),29),"ddd"),$H$33:W$67,W$70,0)),IF(DAY(EOMONTH($G213,0))&lt;30,0,VLOOKUP(5&amp;TEXT(DATE(YEAR($G213),MONTH($G213),30),"ddd"),$H$33:W$67,W$70,0)),IF(DAY(EOMONTH($G213,0))&lt;31,0,VLOOKUP(5&amp;TEXT(DATE(YEAR($G213),MONTH($G213),31),"ddd"),$H$33:W$67,W$70,0)))*SUMPRODUCT(($H$72:$H$95=$D213)*($G$72:$G$95=$C213)*(W$72:W$95))),"")</f>
        <v>631.97989132676094</v>
      </c>
      <c r="X213" s="139">
        <f>IFERROR(IF($I$69="DOW",IF($E213=5,(((SUMPRODUCT(($H$72:$H$95=$D213)*($G$72:$G$95=$C213)*(X$72:X$95))*(SUMPRODUCT(($H$15:$H$21=$H213)*(X$15:X$21)))))),(((SUMPRODUCT(($H$72:$H$95=$D213)*($G$72:$G$95=$C213)*(X$72:X$95)))-(SUMIFS(X$99:X$426,$C$99:$C$426,$C213,$D$99:$D$426,$D213,$E$99:$E$426,5)))*SUMPRODUCT(($H$9:$H$12=$E213)*(X$9:X$12)))*SUMPRODUCT(($H$24:$H$30=$H213)*(X$24:X$30))),VLOOKUP($E213&amp;$H213,$H$33:X$67,X$70,0)/SUM(X$33:X$60,IF(DAY(EOMONTH($G213,0))&lt;29,0,VLOOKUP(5&amp;TEXT(DATE(YEAR($G213),MONTH($G213),29),"ddd"),$H$33:X$67,X$70,0)),IF(DAY(EOMONTH($G213,0))&lt;30,0,VLOOKUP(5&amp;TEXT(DATE(YEAR($G213),MONTH($G213),30),"ddd"),$H$33:X$67,X$70,0)),IF(DAY(EOMONTH($G213,0))&lt;31,0,VLOOKUP(5&amp;TEXT(DATE(YEAR($G213),MONTH($G213),31),"ddd"),$H$33:X$67,X$70,0)))*SUMPRODUCT(($H$72:$H$95=$D213)*($G$72:$G$95=$C213)*(X$72:X$95))),"")</f>
        <v>126.94224646886451</v>
      </c>
      <c r="Y213" s="139" t="str">
        <f>IFERROR(IF($I$69="DOW",IF($E213=5,(((SUMPRODUCT(($H$72:$H$95=$D213)*($G$72:$G$95=$C213)*(Y$72:Y$95))*(SUMPRODUCT(($H$15:$H$21=$H213)*(Y$15:Y$21)))))),(((SUMPRODUCT(($H$72:$H$95=$D213)*($G$72:$G$95=$C213)*(Y$72:Y$95)))-(SUMIFS(Y$99:Y$426,$C$99:$C$426,$C213,$D$99:$D$426,$D213,$E$99:$E$426,5)))*SUMPRODUCT(($H$9:$H$12=$E213)*(Y$9:Y$12)))*SUMPRODUCT(($H$24:$H$30=$H213)*(Y$24:Y$30))),VLOOKUP($E213&amp;$H213,$H$33:Y$67,Y$70,0)/SUM(Y$33:Y$60,IF(DAY(EOMONTH($G213,0))&lt;29,0,VLOOKUP(5&amp;TEXT(DATE(YEAR($G213),MONTH($G213),29),"ddd"),$H$33:Y$67,Y$70,0)),IF(DAY(EOMONTH($G213,0))&lt;30,0,VLOOKUP(5&amp;TEXT(DATE(YEAR($G213),MONTH($G213),30),"ddd"),$H$33:Y$67,Y$70,0)),IF(DAY(EOMONTH($G213,0))&lt;31,0,VLOOKUP(5&amp;TEXT(DATE(YEAR($G213),MONTH($G213),31),"ddd"),$H$33:Y$67,Y$70,0)))*SUMPRODUCT(($H$72:$H$95=$D213)*($G$72:$G$95=$C213)*(Y$72:Y$95))),"")</f>
        <v/>
      </c>
      <c r="Z213" s="139" t="str">
        <f>IFERROR(IF($I$69="DOW",IF($E213=5,(((SUMPRODUCT(($H$72:$H$95=$D213)*($G$72:$G$95=$C213)*(Z$72:Z$95))*(SUMPRODUCT(($H$15:$H$21=$H213)*(Z$15:Z$21)))))),(((SUMPRODUCT(($H$72:$H$95=$D213)*($G$72:$G$95=$C213)*(Z$72:Z$95)))-(SUMIFS(Z$99:Z$426,$C$99:$C$426,$C213,$D$99:$D$426,$D213,$E$99:$E$426,5)))*SUMPRODUCT(($H$9:$H$12=$E213)*(Z$9:Z$12)))*SUMPRODUCT(($H$24:$H$30=$H213)*(Z$24:Z$30))),VLOOKUP($E213&amp;$H213,$H$33:Z$67,Z$70,0)/SUM(Z$33:Z$60,IF(DAY(EOMONTH($G213,0))&lt;29,0,VLOOKUP(5&amp;TEXT(DATE(YEAR($G213),MONTH($G213),29),"ddd"),$H$33:Z$67,Z$70,0)),IF(DAY(EOMONTH($G213,0))&lt;30,0,VLOOKUP(5&amp;TEXT(DATE(YEAR($G213),MONTH($G213),30),"ddd"),$H$33:Z$67,Z$70,0)),IF(DAY(EOMONTH($G213,0))&lt;31,0,VLOOKUP(5&amp;TEXT(DATE(YEAR($G213),MONTH($G213),31),"ddd"),$H$33:Z$67,Z$70,0)))*SUMPRODUCT(($H$72:$H$95=$D213)*($G$72:$G$95=$C213)*(Z$72:Z$95))),"")</f>
        <v/>
      </c>
      <c r="AA213" s="139" t="str">
        <f>IFERROR(IF($I$69="DOW",IF($E213=5,(((SUMPRODUCT(($H$72:$H$95=$D213)*($G$72:$G$95=$C213)*(AA$72:AA$95))*(SUMPRODUCT(($H$15:$H$21=$H213)*(AA$15:AA$21)))))),(((SUMPRODUCT(($H$72:$H$95=$D213)*($G$72:$G$95=$C213)*(AA$72:AA$95)))-(SUMIFS(AA$99:AA$426,$C$99:$C$426,$C213,$D$99:$D$426,$D213,$E$99:$E$426,5)))*SUMPRODUCT(($H$9:$H$12=$E213)*(AA$9:AA$12)))*SUMPRODUCT(($H$24:$H$30=$H213)*(AA$24:AA$30))),VLOOKUP($E213&amp;$H213,$H$33:AA$67,AA$70,0)/SUM(AA$33:AA$60,IF(DAY(EOMONTH($G213,0))&lt;29,0,VLOOKUP(5&amp;TEXT(DATE(YEAR($G213),MONTH($G213),29),"ddd"),$H$33:AA$67,AA$70,0)),IF(DAY(EOMONTH($G213,0))&lt;30,0,VLOOKUP(5&amp;TEXT(DATE(YEAR($G213),MONTH($G213),30),"ddd"),$H$33:AA$67,AA$70,0)),IF(DAY(EOMONTH($G213,0))&lt;31,0,VLOOKUP(5&amp;TEXT(DATE(YEAR($G213),MONTH($G213),31),"ddd"),$H$33:AA$67,AA$70,0)))*SUMPRODUCT(($H$72:$H$95=$D213)*($G$72:$G$95=$C213)*(AA$72:AA$95))),"")</f>
        <v/>
      </c>
      <c r="AB213" s="139" t="str">
        <f>IFERROR(IF($I$69="DOW",IF($E213=5,(((SUMPRODUCT(($H$72:$H$95=$D213)*($G$72:$G$95=$C213)*(AB$72:AB$95))*(SUMPRODUCT(($H$15:$H$21=$H213)*(AB$15:AB$21)))))),(((SUMPRODUCT(($H$72:$H$95=$D213)*($G$72:$G$95=$C213)*(AB$72:AB$95)))-(SUMIFS(AB$99:AB$426,$C$99:$C$426,$C213,$D$99:$D$426,$D213,$E$99:$E$426,5)))*SUMPRODUCT(($H$9:$H$12=$E213)*(AB$9:AB$12)))*SUMPRODUCT(($H$24:$H$30=$H213)*(AB$24:AB$30))),VLOOKUP($E213&amp;$H213,$H$33:AB$67,AB$70,0)/SUM(AB$33:AB$60,IF(DAY(EOMONTH($G213,0))&lt;29,0,VLOOKUP(5&amp;TEXT(DATE(YEAR($G213),MONTH($G213),29),"ddd"),$H$33:AB$67,AB$70,0)),IF(DAY(EOMONTH($G213,0))&lt;30,0,VLOOKUP(5&amp;TEXT(DATE(YEAR($G213),MONTH($G213),30),"ddd"),$H$33:AB$67,AB$70,0)),IF(DAY(EOMONTH($G213,0))&lt;31,0,VLOOKUP(5&amp;TEXT(DATE(YEAR($G213),MONTH($G213),31),"ddd"),$H$33:AB$67,AB$70,0)))*SUMPRODUCT(($H$72:$H$95=$D213)*($G$72:$G$95=$C213)*(AB$72:AB$95))),"")</f>
        <v/>
      </c>
      <c r="AC213" s="236"/>
      <c r="AE213" s="205"/>
      <c r="AF213" s="139"/>
      <c r="AG213" s="139"/>
      <c r="AH213" s="139"/>
      <c r="AI213" s="139"/>
      <c r="AJ213" s="139"/>
      <c r="AK213" s="139"/>
      <c r="AL213" s="139"/>
      <c r="AM213" s="139"/>
      <c r="AN213" s="139"/>
      <c r="AO213" s="139"/>
      <c r="AP213" s="139"/>
      <c r="AQ213" s="139"/>
      <c r="AR213" s="139"/>
      <c r="AS213" s="139"/>
      <c r="AT213" s="139"/>
      <c r="AU213" s="139"/>
      <c r="AV213" s="139"/>
      <c r="AW213" s="139"/>
      <c r="AX213" s="139"/>
      <c r="AY213" s="236"/>
      <c r="BA213" s="209">
        <f t="shared" si="154"/>
        <v>231.33299336496495</v>
      </c>
      <c r="BB213" s="180">
        <f t="shared" si="155"/>
        <v>263.72919297568774</v>
      </c>
      <c r="BC213" s="180">
        <f t="shared" si="156"/>
        <v>127.29217681340744</v>
      </c>
      <c r="BD213" s="180">
        <f t="shared" si="157"/>
        <v>31.144673329389576</v>
      </c>
      <c r="BE213" s="180">
        <f t="shared" si="158"/>
        <v>0</v>
      </c>
      <c r="BF213" s="180">
        <f t="shared" si="159"/>
        <v>0</v>
      </c>
      <c r="BG213" s="180">
        <f t="shared" si="160"/>
        <v>0</v>
      </c>
      <c r="BH213" s="180">
        <f t="shared" si="161"/>
        <v>4157.614257812299</v>
      </c>
      <c r="BI213" s="180">
        <f t="shared" si="116"/>
        <v>3088.8411250372992</v>
      </c>
      <c r="BJ213" s="180">
        <f t="shared" si="117"/>
        <v>0</v>
      </c>
      <c r="BK213" s="180">
        <f t="shared" si="118"/>
        <v>88.818771597631041</v>
      </c>
      <c r="BL213" s="180">
        <f t="shared" si="119"/>
        <v>0</v>
      </c>
      <c r="BM213" s="180">
        <f t="shared" si="120"/>
        <v>33.871953112588699</v>
      </c>
      <c r="BN213" s="180">
        <f t="shared" si="121"/>
        <v>93.483211746047729</v>
      </c>
      <c r="BO213" s="180">
        <f t="shared" si="122"/>
        <v>631.97989132676094</v>
      </c>
      <c r="BP213" s="180">
        <f t="shared" si="123"/>
        <v>126.94224646886451</v>
      </c>
      <c r="BQ213" s="180">
        <f t="shared" si="124"/>
        <v>0</v>
      </c>
      <c r="BR213" s="180">
        <f t="shared" si="125"/>
        <v>0</v>
      </c>
      <c r="BS213" s="180">
        <f t="shared" si="126"/>
        <v>0</v>
      </c>
      <c r="BT213" s="180">
        <f t="shared" si="127"/>
        <v>0</v>
      </c>
      <c r="BV213" s="214">
        <f t="shared" si="150"/>
        <v>42758</v>
      </c>
      <c r="BW213" s="175" t="str">
        <f t="shared" si="151"/>
        <v>Jan</v>
      </c>
      <c r="BX213" s="175">
        <f t="shared" si="152"/>
        <v>2017</v>
      </c>
      <c r="BY213" s="176">
        <f t="shared" si="162"/>
        <v>231.33299336496495</v>
      </c>
      <c r="BZ213" s="176">
        <f t="shared" si="163"/>
        <v>263.72919297568774</v>
      </c>
      <c r="CA213" s="176">
        <f t="shared" si="164"/>
        <v>127.29217681340744</v>
      </c>
      <c r="CB213" s="176">
        <f t="shared" si="165"/>
        <v>31.144673329389576</v>
      </c>
      <c r="CC213" s="176">
        <f t="shared" si="166"/>
        <v>0</v>
      </c>
      <c r="CD213" s="176">
        <f t="shared" si="167"/>
        <v>0</v>
      </c>
      <c r="CE213" s="176">
        <f t="shared" si="168"/>
        <v>0</v>
      </c>
      <c r="CF213" s="176">
        <f t="shared" si="169"/>
        <v>4157.6142578122999</v>
      </c>
      <c r="CG213" s="176">
        <f t="shared" si="170"/>
        <v>3088.8411250372978</v>
      </c>
      <c r="CH213" s="176">
        <f t="shared" si="171"/>
        <v>0</v>
      </c>
      <c r="CI213" s="176">
        <f t="shared" si="172"/>
        <v>88.818771597631041</v>
      </c>
      <c r="CJ213" s="176">
        <f t="shared" si="173"/>
        <v>0</v>
      </c>
      <c r="CK213" s="176">
        <f t="shared" si="174"/>
        <v>33.871953112588713</v>
      </c>
      <c r="CL213" s="176">
        <f t="shared" si="175"/>
        <v>93.483211746047743</v>
      </c>
      <c r="CM213" s="176">
        <f t="shared" si="176"/>
        <v>631.97989132676105</v>
      </c>
      <c r="CN213" s="176">
        <f t="shared" si="177"/>
        <v>126.94224646886448</v>
      </c>
      <c r="CO213" s="176">
        <f t="shared" si="178"/>
        <v>0</v>
      </c>
      <c r="CP213" s="176">
        <f t="shared" si="179"/>
        <v>0</v>
      </c>
      <c r="CQ213" s="176">
        <f t="shared" si="180"/>
        <v>0</v>
      </c>
      <c r="CR213" s="215">
        <f t="shared" si="181"/>
        <v>0</v>
      </c>
    </row>
    <row r="214" spans="2:96" outlineLevel="1" x14ac:dyDescent="0.25">
      <c r="B214" s="197">
        <f t="shared" si="148"/>
        <v>42759</v>
      </c>
      <c r="C214" s="108">
        <f t="shared" si="104"/>
        <v>2017</v>
      </c>
      <c r="D214" s="109" t="str">
        <f t="shared" si="105"/>
        <v>Jan</v>
      </c>
      <c r="E214" s="109">
        <f t="shared" si="106"/>
        <v>4</v>
      </c>
      <c r="F214" s="109">
        <f t="shared" si="149"/>
        <v>4</v>
      </c>
      <c r="G214" s="110">
        <f t="shared" si="153"/>
        <v>42759</v>
      </c>
      <c r="H214" s="109" t="str">
        <f t="shared" si="107"/>
        <v>Tue</v>
      </c>
      <c r="I214" s="139">
        <f>IFERROR(IF($I$69="DOW",IF($E214=5,(((SUMPRODUCT(($H$72:$H$95=$D214)*($G$72:$G$95=$C214)*(I$72:I$95))*(SUMPRODUCT(($H$15:$H$21=$H214)*(I$15:I$21)))))),(((SUMPRODUCT(($H$72:$H$95=$D214)*($G$72:$G$95=$C214)*(I$72:I$95)))-(SUMIFS(I$99:I$426,$C$99:$C$426,$C214,$D$99:$D$426,$D214,$E$99:$E$426,5)))*SUMPRODUCT(($H$9:$H$12=$E214)*(I$9:I$12)))*SUMPRODUCT(($H$24:$H$30=$H214)*(I$24:I$30))),VLOOKUP($E214&amp;$H214,$H$33:I$67,I$70,0)/SUM(I$33:I$60,IF(DAY(EOMONTH($G214,0))&lt;29,0,VLOOKUP(5&amp;TEXT(DATE(YEAR($G214),MONTH($G214),29),"ddd"),$H$33:I$67,I$70,0)),IF(DAY(EOMONTH($G214,0))&lt;30,0,VLOOKUP(5&amp;TEXT(DATE(YEAR($G214),MONTH($G214),30),"ddd"),$H$33:I$67,I$70,0)),IF(DAY(EOMONTH($G214,0))&lt;31,0,VLOOKUP(5&amp;TEXT(DATE(YEAR($G214),MONTH($G214),31),"ddd"),$H$33:I$67,I$70,0)))*SUMPRODUCT(($H$72:$H$95=$D214)*($G$72:$G$95=$C214)*(I$72:I$95))),"")</f>
        <v>243.63980652712252</v>
      </c>
      <c r="J214" s="139">
        <f>IFERROR(IF($I$69="DOW",IF($E214=5,(((SUMPRODUCT(($H$72:$H$95=$D214)*($G$72:$G$95=$C214)*(J$72:J$95))*(SUMPRODUCT(($H$15:$H$21=$H214)*(J$15:J$21)))))),(((SUMPRODUCT(($H$72:$H$95=$D214)*($G$72:$G$95=$C214)*(J$72:J$95)))-(SUMIFS(J$99:J$426,$C$99:$C$426,$C214,$D$99:$D$426,$D214,$E$99:$E$426,5)))*SUMPRODUCT(($H$9:$H$12=$E214)*(J$9:J$12)))*SUMPRODUCT(($H$24:$H$30=$H214)*(J$24:J$30))),VLOOKUP($E214&amp;$H214,$H$33:J$67,J$70,0)/SUM(J$33:J$60,IF(DAY(EOMONTH($G214,0))&lt;29,0,VLOOKUP(5&amp;TEXT(DATE(YEAR($G214),MONTH($G214),29),"ddd"),$H$33:J$67,J$70,0)),IF(DAY(EOMONTH($G214,0))&lt;30,0,VLOOKUP(5&amp;TEXT(DATE(YEAR($G214),MONTH($G214),30),"ddd"),$H$33:J$67,J$70,0)),IF(DAY(EOMONTH($G214,0))&lt;31,0,VLOOKUP(5&amp;TEXT(DATE(YEAR($G214),MONTH($G214),31),"ddd"),$H$33:J$67,J$70,0)))*SUMPRODUCT(($H$72:$H$95=$D214)*($G$72:$G$95=$C214)*(J$72:J$95))),"")</f>
        <v>262.4114766091563</v>
      </c>
      <c r="K214" s="139">
        <f>IFERROR(IF($I$69="DOW",IF($E214=5,(((SUMPRODUCT(($H$72:$H$95=$D214)*($G$72:$G$95=$C214)*(K$72:K$95))*(SUMPRODUCT(($H$15:$H$21=$H214)*(K$15:K$21)))))),(((SUMPRODUCT(($H$72:$H$95=$D214)*($G$72:$G$95=$C214)*(K$72:K$95)))-(SUMIFS(K$99:K$426,$C$99:$C$426,$C214,$D$99:$D$426,$D214,$E$99:$E$426,5)))*SUMPRODUCT(($H$9:$H$12=$E214)*(K$9:K$12)))*SUMPRODUCT(($H$24:$H$30=$H214)*(K$24:K$30))),VLOOKUP($E214&amp;$H214,$H$33:K$67,K$70,0)/SUM(K$33:K$60,IF(DAY(EOMONTH($G214,0))&lt;29,0,VLOOKUP(5&amp;TEXT(DATE(YEAR($G214),MONTH($G214),29),"ddd"),$H$33:K$67,K$70,0)),IF(DAY(EOMONTH($G214,0))&lt;30,0,VLOOKUP(5&amp;TEXT(DATE(YEAR($G214),MONTH($G214),30),"ddd"),$H$33:K$67,K$70,0)),IF(DAY(EOMONTH($G214,0))&lt;31,0,VLOOKUP(5&amp;TEXT(DATE(YEAR($G214),MONTH($G214),31),"ddd"),$H$33:K$67,K$70,0)))*SUMPRODUCT(($H$72:$H$95=$D214)*($G$72:$G$95=$C214)*(K$72:K$95))),"")</f>
        <v>116.47476933018275</v>
      </c>
      <c r="L214" s="139">
        <f>IFERROR(IF($I$69="DOW",IF($E214=5,(((SUMPRODUCT(($H$72:$H$95=$D214)*($G$72:$G$95=$C214)*(L$72:L$95))*(SUMPRODUCT(($H$15:$H$21=$H214)*(L$15:L$21)))))),(((SUMPRODUCT(($H$72:$H$95=$D214)*($G$72:$G$95=$C214)*(L$72:L$95)))-(SUMIFS(L$99:L$426,$C$99:$C$426,$C214,$D$99:$D$426,$D214,$E$99:$E$426,5)))*SUMPRODUCT(($H$9:$H$12=$E214)*(L$9:L$12)))*SUMPRODUCT(($H$24:$H$30=$H214)*(L$24:L$30))),VLOOKUP($E214&amp;$H214,$H$33:L$67,L$70,0)/SUM(L$33:L$60,IF(DAY(EOMONTH($G214,0))&lt;29,0,VLOOKUP(5&amp;TEXT(DATE(YEAR($G214),MONTH($G214),29),"ddd"),$H$33:L$67,L$70,0)),IF(DAY(EOMONTH($G214,0))&lt;30,0,VLOOKUP(5&amp;TEXT(DATE(YEAR($G214),MONTH($G214),30),"ddd"),$H$33:L$67,L$70,0)),IF(DAY(EOMONTH($G214,0))&lt;31,0,VLOOKUP(5&amp;TEXT(DATE(YEAR($G214),MONTH($G214),31),"ddd"),$H$33:L$67,L$70,0)))*SUMPRODUCT(($H$72:$H$95=$D214)*($G$72:$G$95=$C214)*(L$72:L$95))),"")</f>
        <v>35.306711992127291</v>
      </c>
      <c r="M214" s="139">
        <f>IFERROR(IF($I$69="DOW",IF($E214=5,(((SUMPRODUCT(($H$72:$H$95=$D214)*($G$72:$G$95=$C214)*(M$72:M$95))*(SUMPRODUCT(($H$15:$H$21=$H214)*(M$15:M$21)))))),(((SUMPRODUCT(($H$72:$H$95=$D214)*($G$72:$G$95=$C214)*(M$72:M$95)))-(SUMIFS(M$99:M$426,$C$99:$C$426,$C214,$D$99:$D$426,$D214,$E$99:$E$426,5)))*SUMPRODUCT(($H$9:$H$12=$E214)*(M$9:M$12)))*SUMPRODUCT(($H$24:$H$30=$H214)*(M$24:M$30))),VLOOKUP($E214&amp;$H214,$H$33:M$67,M$70,0)/SUM(M$33:M$60,IF(DAY(EOMONTH($G214,0))&lt;29,0,VLOOKUP(5&amp;TEXT(DATE(YEAR($G214),MONTH($G214),29),"ddd"),$H$33:M$67,M$70,0)),IF(DAY(EOMONTH($G214,0))&lt;30,0,VLOOKUP(5&amp;TEXT(DATE(YEAR($G214),MONTH($G214),30),"ddd"),$H$33:M$67,M$70,0)),IF(DAY(EOMONTH($G214,0))&lt;31,0,VLOOKUP(5&amp;TEXT(DATE(YEAR($G214),MONTH($G214),31),"ddd"),$H$33:M$67,M$70,0)))*SUMPRODUCT(($H$72:$H$95=$D214)*($G$72:$G$95=$C214)*(M$72:M$95))),"")</f>
        <v>0</v>
      </c>
      <c r="N214" s="139">
        <f>IFERROR(IF($I$69="DOW",IF($E214=5,(((SUMPRODUCT(($H$72:$H$95=$D214)*($G$72:$G$95=$C214)*(N$72:N$95))*(SUMPRODUCT(($H$15:$H$21=$H214)*(N$15:N$21)))))),(((SUMPRODUCT(($H$72:$H$95=$D214)*($G$72:$G$95=$C214)*(N$72:N$95)))-(SUMIFS(N$99:N$426,$C$99:$C$426,$C214,$D$99:$D$426,$D214,$E$99:$E$426,5)))*SUMPRODUCT(($H$9:$H$12=$E214)*(N$9:N$12)))*SUMPRODUCT(($H$24:$H$30=$H214)*(N$24:N$30))),VLOOKUP($E214&amp;$H214,$H$33:N$67,N$70,0)/SUM(N$33:N$60,IF(DAY(EOMONTH($G214,0))&lt;29,0,VLOOKUP(5&amp;TEXT(DATE(YEAR($G214),MONTH($G214),29),"ddd"),$H$33:N$67,N$70,0)),IF(DAY(EOMONTH($G214,0))&lt;30,0,VLOOKUP(5&amp;TEXT(DATE(YEAR($G214),MONTH($G214),30),"ddd"),$H$33:N$67,N$70,0)),IF(DAY(EOMONTH($G214,0))&lt;31,0,VLOOKUP(5&amp;TEXT(DATE(YEAR($G214),MONTH($G214),31),"ddd"),$H$33:N$67,N$70,0)))*SUMPRODUCT(($H$72:$H$95=$D214)*($G$72:$G$95=$C214)*(N$72:N$95))),"")</f>
        <v>0</v>
      </c>
      <c r="O214" s="139">
        <f>IFERROR(IF($I$69="DOW",IF($E214=5,(((SUMPRODUCT(($H$72:$H$95=$D214)*($G$72:$G$95=$C214)*(O$72:O$95))*(SUMPRODUCT(($H$15:$H$21=$H214)*(O$15:O$21)))))),(((SUMPRODUCT(($H$72:$H$95=$D214)*($G$72:$G$95=$C214)*(O$72:O$95)))-(SUMIFS(O$99:O$426,$C$99:$C$426,$C214,$D$99:$D$426,$D214,$E$99:$E$426,5)))*SUMPRODUCT(($H$9:$H$12=$E214)*(O$9:O$12)))*SUMPRODUCT(($H$24:$H$30=$H214)*(O$24:O$30))),VLOOKUP($E214&amp;$H214,$H$33:O$67,O$70,0)/SUM(O$33:O$60,IF(DAY(EOMONTH($G214,0))&lt;29,0,VLOOKUP(5&amp;TEXT(DATE(YEAR($G214),MONTH($G214),29),"ddd"),$H$33:O$67,O$70,0)),IF(DAY(EOMONTH($G214,0))&lt;30,0,VLOOKUP(5&amp;TEXT(DATE(YEAR($G214),MONTH($G214),30),"ddd"),$H$33:O$67,O$70,0)),IF(DAY(EOMONTH($G214,0))&lt;31,0,VLOOKUP(5&amp;TEXT(DATE(YEAR($G214),MONTH($G214),31),"ddd"),$H$33:O$67,O$70,0)))*SUMPRODUCT(($H$72:$H$95=$D214)*($G$72:$G$95=$C214)*(O$72:O$95))),"")</f>
        <v>0</v>
      </c>
      <c r="P214" s="139">
        <f>IFERROR(IF($I$69="DOW",IF($E214=5,(((SUMPRODUCT(($H$72:$H$95=$D214)*($G$72:$G$95=$C214)*(P$72:P$95))*(SUMPRODUCT(($H$15:$H$21=$H214)*(P$15:P$21)))))),(((SUMPRODUCT(($H$72:$H$95=$D214)*($G$72:$G$95=$C214)*(P$72:P$95)))-(SUMIFS(P$99:P$426,$C$99:$C$426,$C214,$D$99:$D$426,$D214,$E$99:$E$426,5)))*SUMPRODUCT(($H$9:$H$12=$E214)*(P$9:P$12)))*SUMPRODUCT(($H$24:$H$30=$H214)*(P$24:P$30))),VLOOKUP($E214&amp;$H214,$H$33:P$67,P$70,0)/SUM(P$33:P$60,IF(DAY(EOMONTH($G214,0))&lt;29,0,VLOOKUP(5&amp;TEXT(DATE(YEAR($G214),MONTH($G214),29),"ddd"),$H$33:P$67,P$70,0)),IF(DAY(EOMONTH($G214,0))&lt;30,0,VLOOKUP(5&amp;TEXT(DATE(YEAR($G214),MONTH($G214),30),"ddd"),$H$33:P$67,P$70,0)),IF(DAY(EOMONTH($G214,0))&lt;31,0,VLOOKUP(5&amp;TEXT(DATE(YEAR($G214),MONTH($G214),31),"ddd"),$H$33:P$67,P$70,0)))*SUMPRODUCT(($H$72:$H$95=$D214)*($G$72:$G$95=$C214)*(P$72:P$95))),"")</f>
        <v>3588.4297408260672</v>
      </c>
      <c r="Q214" s="139">
        <f>IFERROR(IF($I$69="DOW",IF($E214=5,(((SUMPRODUCT(($H$72:$H$95=$D214)*($G$72:$G$95=$C214)*(Q$72:Q$95))*(SUMPRODUCT(($H$15:$H$21=$H214)*(Q$15:Q$21)))))),(((SUMPRODUCT(($H$72:$H$95=$D214)*($G$72:$G$95=$C214)*(Q$72:Q$95)))-(SUMIFS(Q$99:Q$426,$C$99:$C$426,$C214,$D$99:$D$426,$D214,$E$99:$E$426,5)))*SUMPRODUCT(($H$9:$H$12=$E214)*(Q$9:Q$12)))*SUMPRODUCT(($H$24:$H$30=$H214)*(Q$24:Q$30))),VLOOKUP($E214&amp;$H214,$H$33:Q$67,Q$70,0)/SUM(Q$33:Q$60,IF(DAY(EOMONTH($G214,0))&lt;29,0,VLOOKUP(5&amp;TEXT(DATE(YEAR($G214),MONTH($G214),29),"ddd"),$H$33:Q$67,Q$70,0)),IF(DAY(EOMONTH($G214,0))&lt;30,0,VLOOKUP(5&amp;TEXT(DATE(YEAR($G214),MONTH($G214),30),"ddd"),$H$33:Q$67,Q$70,0)),IF(DAY(EOMONTH($G214,0))&lt;31,0,VLOOKUP(5&amp;TEXT(DATE(YEAR($G214),MONTH($G214),31),"ddd"),$H$33:Q$67,Q$70,0)))*SUMPRODUCT(($H$72:$H$95=$D214)*($G$72:$G$95=$C214)*(Q$72:Q$95))),"")</f>
        <v>2833.8910316686151</v>
      </c>
      <c r="R214" s="139">
        <f>IFERROR(IF($I$69="DOW",IF($E214=5,(((SUMPRODUCT(($H$72:$H$95=$D214)*($G$72:$G$95=$C214)*(R$72:R$95))*(SUMPRODUCT(($H$15:$H$21=$H214)*(R$15:R$21)))))),(((SUMPRODUCT(($H$72:$H$95=$D214)*($G$72:$G$95=$C214)*(R$72:R$95)))-(SUMIFS(R$99:R$426,$C$99:$C$426,$C214,$D$99:$D$426,$D214,$E$99:$E$426,5)))*SUMPRODUCT(($H$9:$H$12=$E214)*(R$9:R$12)))*SUMPRODUCT(($H$24:$H$30=$H214)*(R$24:R$30))),VLOOKUP($E214&amp;$H214,$H$33:R$67,R$70,0)/SUM(R$33:R$60,IF(DAY(EOMONTH($G214,0))&lt;29,0,VLOOKUP(5&amp;TEXT(DATE(YEAR($G214),MONTH($G214),29),"ddd"),$H$33:R$67,R$70,0)),IF(DAY(EOMONTH($G214,0))&lt;30,0,VLOOKUP(5&amp;TEXT(DATE(YEAR($G214),MONTH($G214),30),"ddd"),$H$33:R$67,R$70,0)),IF(DAY(EOMONTH($G214,0))&lt;31,0,VLOOKUP(5&amp;TEXT(DATE(YEAR($G214),MONTH($G214),31),"ddd"),$H$33:R$67,R$70,0)))*SUMPRODUCT(($H$72:$H$95=$D214)*($G$72:$G$95=$C214)*(R$72:R$95))),"")</f>
        <v>0</v>
      </c>
      <c r="S214" s="139">
        <f>IFERROR(IF($I$69="DOW",IF($E214=5,(((SUMPRODUCT(($H$72:$H$95=$D214)*($G$72:$G$95=$C214)*(S$72:S$95))*(SUMPRODUCT(($H$15:$H$21=$H214)*(S$15:S$21)))))),(((SUMPRODUCT(($H$72:$H$95=$D214)*($G$72:$G$95=$C214)*(S$72:S$95)))-(SUMIFS(S$99:S$426,$C$99:$C$426,$C214,$D$99:$D$426,$D214,$E$99:$E$426,5)))*SUMPRODUCT(($H$9:$H$12=$E214)*(S$9:S$12)))*SUMPRODUCT(($H$24:$H$30=$H214)*(S$24:S$30))),VLOOKUP($E214&amp;$H214,$H$33:S$67,S$70,0)/SUM(S$33:S$60,IF(DAY(EOMONTH($G214,0))&lt;29,0,VLOOKUP(5&amp;TEXT(DATE(YEAR($G214),MONTH($G214),29),"ddd"),$H$33:S$67,S$70,0)),IF(DAY(EOMONTH($G214,0))&lt;30,0,VLOOKUP(5&amp;TEXT(DATE(YEAR($G214),MONTH($G214),30),"ddd"),$H$33:S$67,S$70,0)),IF(DAY(EOMONTH($G214,0))&lt;31,0,VLOOKUP(5&amp;TEXT(DATE(YEAR($G214),MONTH($G214),31),"ddd"),$H$33:S$67,S$70,0)))*SUMPRODUCT(($H$72:$H$95=$D214)*($G$72:$G$95=$C214)*(S$72:S$95))),"")</f>
        <v>86.391489445148437</v>
      </c>
      <c r="T214" s="139">
        <f>IFERROR(IF($I$69="DOW",IF($E214=5,(((SUMPRODUCT(($H$72:$H$95=$D214)*($G$72:$G$95=$C214)*(T$72:T$95))*(SUMPRODUCT(($H$15:$H$21=$H214)*(T$15:T$21)))))),(((SUMPRODUCT(($H$72:$H$95=$D214)*($G$72:$G$95=$C214)*(T$72:T$95)))-(SUMIFS(T$99:T$426,$C$99:$C$426,$C214,$D$99:$D$426,$D214,$E$99:$E$426,5)))*SUMPRODUCT(($H$9:$H$12=$E214)*(T$9:T$12)))*SUMPRODUCT(($H$24:$H$30=$H214)*(T$24:T$30))),VLOOKUP($E214&amp;$H214,$H$33:T$67,T$70,0)/SUM(T$33:T$60,IF(DAY(EOMONTH($G214,0))&lt;29,0,VLOOKUP(5&amp;TEXT(DATE(YEAR($G214),MONTH($G214),29),"ddd"),$H$33:T$67,T$70,0)),IF(DAY(EOMONTH($G214,0))&lt;30,0,VLOOKUP(5&amp;TEXT(DATE(YEAR($G214),MONTH($G214),30),"ddd"),$H$33:T$67,T$70,0)),IF(DAY(EOMONTH($G214,0))&lt;31,0,VLOOKUP(5&amp;TEXT(DATE(YEAR($G214),MONTH($G214),31),"ddd"),$H$33:T$67,T$70,0)))*SUMPRODUCT(($H$72:$H$95=$D214)*($G$72:$G$95=$C214)*(T$72:T$95))),"")</f>
        <v>0</v>
      </c>
      <c r="U214" s="139">
        <f>IFERROR(IF($I$69="DOW",IF($E214=5,(((SUMPRODUCT(($H$72:$H$95=$D214)*($G$72:$G$95=$C214)*(U$72:U$95))*(SUMPRODUCT(($H$15:$H$21=$H214)*(U$15:U$21)))))),(((SUMPRODUCT(($H$72:$H$95=$D214)*($G$72:$G$95=$C214)*(U$72:U$95)))-(SUMIFS(U$99:U$426,$C$99:$C$426,$C214,$D$99:$D$426,$D214,$E$99:$E$426,5)))*SUMPRODUCT(($H$9:$H$12=$E214)*(U$9:U$12)))*SUMPRODUCT(($H$24:$H$30=$H214)*(U$24:U$30))),VLOOKUP($E214&amp;$H214,$H$33:U$67,U$70,0)/SUM(U$33:U$60,IF(DAY(EOMONTH($G214,0))&lt;29,0,VLOOKUP(5&amp;TEXT(DATE(YEAR($G214),MONTH($G214),29),"ddd"),$H$33:U$67,U$70,0)),IF(DAY(EOMONTH($G214,0))&lt;30,0,VLOOKUP(5&amp;TEXT(DATE(YEAR($G214),MONTH($G214),30),"ddd"),$H$33:U$67,U$70,0)),IF(DAY(EOMONTH($G214,0))&lt;31,0,VLOOKUP(5&amp;TEXT(DATE(YEAR($G214),MONTH($G214),31),"ddd"),$H$33:U$67,U$70,0)))*SUMPRODUCT(($H$72:$H$95=$D214)*($G$72:$G$95=$C214)*(U$72:U$95))),"")</f>
        <v>23.73984489554638</v>
      </c>
      <c r="V214" s="139">
        <f>IFERROR(IF($I$69="DOW",IF($E214=5,(((SUMPRODUCT(($H$72:$H$95=$D214)*($G$72:$G$95=$C214)*(V$72:V$95))*(SUMPRODUCT(($H$15:$H$21=$H214)*(V$15:V$21)))))),(((SUMPRODUCT(($H$72:$H$95=$D214)*($G$72:$G$95=$C214)*(V$72:V$95)))-(SUMIFS(V$99:V$426,$C$99:$C$426,$C214,$D$99:$D$426,$D214,$E$99:$E$426,5)))*SUMPRODUCT(($H$9:$H$12=$E214)*(V$9:V$12)))*SUMPRODUCT(($H$24:$H$30=$H214)*(V$24:V$30))),VLOOKUP($E214&amp;$H214,$H$33:V$67,V$70,0)/SUM(V$33:V$60,IF(DAY(EOMONTH($G214,0))&lt;29,0,VLOOKUP(5&amp;TEXT(DATE(YEAR($G214),MONTH($G214),29),"ddd"),$H$33:V$67,V$70,0)),IF(DAY(EOMONTH($G214,0))&lt;30,0,VLOOKUP(5&amp;TEXT(DATE(YEAR($G214),MONTH($G214),30),"ddd"),$H$33:V$67,V$70,0)),IF(DAY(EOMONTH($G214,0))&lt;31,0,VLOOKUP(5&amp;TEXT(DATE(YEAR($G214),MONTH($G214),31),"ddd"),$H$33:V$67,V$70,0)))*SUMPRODUCT(($H$72:$H$95=$D214)*($G$72:$G$95=$C214)*(V$72:V$95))),"")</f>
        <v>79.786550862235885</v>
      </c>
      <c r="W214" s="139">
        <f>IFERROR(IF($I$69="DOW",IF($E214=5,(((SUMPRODUCT(($H$72:$H$95=$D214)*($G$72:$G$95=$C214)*(W$72:W$95))*(SUMPRODUCT(($H$15:$H$21=$H214)*(W$15:W$21)))))),(((SUMPRODUCT(($H$72:$H$95=$D214)*($G$72:$G$95=$C214)*(W$72:W$95)))-(SUMIFS(W$99:W$426,$C$99:$C$426,$C214,$D$99:$D$426,$D214,$E$99:$E$426,5)))*SUMPRODUCT(($H$9:$H$12=$E214)*(W$9:W$12)))*SUMPRODUCT(($H$24:$H$30=$H214)*(W$24:W$30))),VLOOKUP($E214&amp;$H214,$H$33:W$67,W$70,0)/SUM(W$33:W$60,IF(DAY(EOMONTH($G214,0))&lt;29,0,VLOOKUP(5&amp;TEXT(DATE(YEAR($G214),MONTH($G214),29),"ddd"),$H$33:W$67,W$70,0)),IF(DAY(EOMONTH($G214,0))&lt;30,0,VLOOKUP(5&amp;TEXT(DATE(YEAR($G214),MONTH($G214),30),"ddd"),$H$33:W$67,W$70,0)),IF(DAY(EOMONTH($G214,0))&lt;31,0,VLOOKUP(5&amp;TEXT(DATE(YEAR($G214),MONTH($G214),31),"ddd"),$H$33:W$67,W$70,0)))*SUMPRODUCT(($H$72:$H$95=$D214)*($G$72:$G$95=$C214)*(W$72:W$95))),"")</f>
        <v>634.75019622180673</v>
      </c>
      <c r="X214" s="139">
        <f>IFERROR(IF($I$69="DOW",IF($E214=5,(((SUMPRODUCT(($H$72:$H$95=$D214)*($G$72:$G$95=$C214)*(X$72:X$95))*(SUMPRODUCT(($H$15:$H$21=$H214)*(X$15:X$21)))))),(((SUMPRODUCT(($H$72:$H$95=$D214)*($G$72:$G$95=$C214)*(X$72:X$95)))-(SUMIFS(X$99:X$426,$C$99:$C$426,$C214,$D$99:$D$426,$D214,$E$99:$E$426,5)))*SUMPRODUCT(($H$9:$H$12=$E214)*(X$9:X$12)))*SUMPRODUCT(($H$24:$H$30=$H214)*(X$24:X$30))),VLOOKUP($E214&amp;$H214,$H$33:X$67,X$70,0)/SUM(X$33:X$60,IF(DAY(EOMONTH($G214,0))&lt;29,0,VLOOKUP(5&amp;TEXT(DATE(YEAR($G214),MONTH($G214),29),"ddd"),$H$33:X$67,X$70,0)),IF(DAY(EOMONTH($G214,0))&lt;30,0,VLOOKUP(5&amp;TEXT(DATE(YEAR($G214),MONTH($G214),30),"ddd"),$H$33:X$67,X$70,0)),IF(DAY(EOMONTH($G214,0))&lt;31,0,VLOOKUP(5&amp;TEXT(DATE(YEAR($G214),MONTH($G214),31),"ddd"),$H$33:X$67,X$70,0)))*SUMPRODUCT(($H$72:$H$95=$D214)*($G$72:$G$95=$C214)*(X$72:X$95))),"")</f>
        <v>139.22957193528455</v>
      </c>
      <c r="Y214" s="139" t="str">
        <f>IFERROR(IF($I$69="DOW",IF($E214=5,(((SUMPRODUCT(($H$72:$H$95=$D214)*($G$72:$G$95=$C214)*(Y$72:Y$95))*(SUMPRODUCT(($H$15:$H$21=$H214)*(Y$15:Y$21)))))),(((SUMPRODUCT(($H$72:$H$95=$D214)*($G$72:$G$95=$C214)*(Y$72:Y$95)))-(SUMIFS(Y$99:Y$426,$C$99:$C$426,$C214,$D$99:$D$426,$D214,$E$99:$E$426,5)))*SUMPRODUCT(($H$9:$H$12=$E214)*(Y$9:Y$12)))*SUMPRODUCT(($H$24:$H$30=$H214)*(Y$24:Y$30))),VLOOKUP($E214&amp;$H214,$H$33:Y$67,Y$70,0)/SUM(Y$33:Y$60,IF(DAY(EOMONTH($G214,0))&lt;29,0,VLOOKUP(5&amp;TEXT(DATE(YEAR($G214),MONTH($G214),29),"ddd"),$H$33:Y$67,Y$70,0)),IF(DAY(EOMONTH($G214,0))&lt;30,0,VLOOKUP(5&amp;TEXT(DATE(YEAR($G214),MONTH($G214),30),"ddd"),$H$33:Y$67,Y$70,0)),IF(DAY(EOMONTH($G214,0))&lt;31,0,VLOOKUP(5&amp;TEXT(DATE(YEAR($G214),MONTH($G214),31),"ddd"),$H$33:Y$67,Y$70,0)))*SUMPRODUCT(($H$72:$H$95=$D214)*($G$72:$G$95=$C214)*(Y$72:Y$95))),"")</f>
        <v/>
      </c>
      <c r="Z214" s="139" t="str">
        <f>IFERROR(IF($I$69="DOW",IF($E214=5,(((SUMPRODUCT(($H$72:$H$95=$D214)*($G$72:$G$95=$C214)*(Z$72:Z$95))*(SUMPRODUCT(($H$15:$H$21=$H214)*(Z$15:Z$21)))))),(((SUMPRODUCT(($H$72:$H$95=$D214)*($G$72:$G$95=$C214)*(Z$72:Z$95)))-(SUMIFS(Z$99:Z$426,$C$99:$C$426,$C214,$D$99:$D$426,$D214,$E$99:$E$426,5)))*SUMPRODUCT(($H$9:$H$12=$E214)*(Z$9:Z$12)))*SUMPRODUCT(($H$24:$H$30=$H214)*(Z$24:Z$30))),VLOOKUP($E214&amp;$H214,$H$33:Z$67,Z$70,0)/SUM(Z$33:Z$60,IF(DAY(EOMONTH($G214,0))&lt;29,0,VLOOKUP(5&amp;TEXT(DATE(YEAR($G214),MONTH($G214),29),"ddd"),$H$33:Z$67,Z$70,0)),IF(DAY(EOMONTH($G214,0))&lt;30,0,VLOOKUP(5&amp;TEXT(DATE(YEAR($G214),MONTH($G214),30),"ddd"),$H$33:Z$67,Z$70,0)),IF(DAY(EOMONTH($G214,0))&lt;31,0,VLOOKUP(5&amp;TEXT(DATE(YEAR($G214),MONTH($G214),31),"ddd"),$H$33:Z$67,Z$70,0)))*SUMPRODUCT(($H$72:$H$95=$D214)*($G$72:$G$95=$C214)*(Z$72:Z$95))),"")</f>
        <v/>
      </c>
      <c r="AA214" s="139" t="str">
        <f>IFERROR(IF($I$69="DOW",IF($E214=5,(((SUMPRODUCT(($H$72:$H$95=$D214)*($G$72:$G$95=$C214)*(AA$72:AA$95))*(SUMPRODUCT(($H$15:$H$21=$H214)*(AA$15:AA$21)))))),(((SUMPRODUCT(($H$72:$H$95=$D214)*($G$72:$G$95=$C214)*(AA$72:AA$95)))-(SUMIFS(AA$99:AA$426,$C$99:$C$426,$C214,$D$99:$D$426,$D214,$E$99:$E$426,5)))*SUMPRODUCT(($H$9:$H$12=$E214)*(AA$9:AA$12)))*SUMPRODUCT(($H$24:$H$30=$H214)*(AA$24:AA$30))),VLOOKUP($E214&amp;$H214,$H$33:AA$67,AA$70,0)/SUM(AA$33:AA$60,IF(DAY(EOMONTH($G214,0))&lt;29,0,VLOOKUP(5&amp;TEXT(DATE(YEAR($G214),MONTH($G214),29),"ddd"),$H$33:AA$67,AA$70,0)),IF(DAY(EOMONTH($G214,0))&lt;30,0,VLOOKUP(5&amp;TEXT(DATE(YEAR($G214),MONTH($G214),30),"ddd"),$H$33:AA$67,AA$70,0)),IF(DAY(EOMONTH($G214,0))&lt;31,0,VLOOKUP(5&amp;TEXT(DATE(YEAR($G214),MONTH($G214),31),"ddd"),$H$33:AA$67,AA$70,0)))*SUMPRODUCT(($H$72:$H$95=$D214)*($G$72:$G$95=$C214)*(AA$72:AA$95))),"")</f>
        <v/>
      </c>
      <c r="AB214" s="139" t="str">
        <f>IFERROR(IF($I$69="DOW",IF($E214=5,(((SUMPRODUCT(($H$72:$H$95=$D214)*($G$72:$G$95=$C214)*(AB$72:AB$95))*(SUMPRODUCT(($H$15:$H$21=$H214)*(AB$15:AB$21)))))),(((SUMPRODUCT(($H$72:$H$95=$D214)*($G$72:$G$95=$C214)*(AB$72:AB$95)))-(SUMIFS(AB$99:AB$426,$C$99:$C$426,$C214,$D$99:$D$426,$D214,$E$99:$E$426,5)))*SUMPRODUCT(($H$9:$H$12=$E214)*(AB$9:AB$12)))*SUMPRODUCT(($H$24:$H$30=$H214)*(AB$24:AB$30))),VLOOKUP($E214&amp;$H214,$H$33:AB$67,AB$70,0)/SUM(AB$33:AB$60,IF(DAY(EOMONTH($G214,0))&lt;29,0,VLOOKUP(5&amp;TEXT(DATE(YEAR($G214),MONTH($G214),29),"ddd"),$H$33:AB$67,AB$70,0)),IF(DAY(EOMONTH($G214,0))&lt;30,0,VLOOKUP(5&amp;TEXT(DATE(YEAR($G214),MONTH($G214),30),"ddd"),$H$33:AB$67,AB$70,0)),IF(DAY(EOMONTH($G214,0))&lt;31,0,VLOOKUP(5&amp;TEXT(DATE(YEAR($G214),MONTH($G214),31),"ddd"),$H$33:AB$67,AB$70,0)))*SUMPRODUCT(($H$72:$H$95=$D214)*($G$72:$G$95=$C214)*(AB$72:AB$95))),"")</f>
        <v/>
      </c>
      <c r="AC214" s="236"/>
      <c r="AE214" s="205"/>
      <c r="AF214" s="139"/>
      <c r="AG214" s="139"/>
      <c r="AH214" s="139"/>
      <c r="AI214" s="139"/>
      <c r="AJ214" s="139"/>
      <c r="AK214" s="139"/>
      <c r="AL214" s="139"/>
      <c r="AM214" s="139"/>
      <c r="AN214" s="139"/>
      <c r="AO214" s="139"/>
      <c r="AP214" s="139"/>
      <c r="AQ214" s="139"/>
      <c r="AR214" s="139"/>
      <c r="AS214" s="139"/>
      <c r="AT214" s="139"/>
      <c r="AU214" s="139"/>
      <c r="AV214" s="139"/>
      <c r="AW214" s="139"/>
      <c r="AX214" s="139"/>
      <c r="AY214" s="236"/>
      <c r="BA214" s="209">
        <f t="shared" si="154"/>
        <v>243.63980652712252</v>
      </c>
      <c r="BB214" s="180">
        <f t="shared" si="155"/>
        <v>262.4114766091563</v>
      </c>
      <c r="BC214" s="180">
        <f t="shared" si="156"/>
        <v>116.47476933018275</v>
      </c>
      <c r="BD214" s="180">
        <f t="shared" si="157"/>
        <v>35.306711992127291</v>
      </c>
      <c r="BE214" s="180">
        <f t="shared" si="158"/>
        <v>0</v>
      </c>
      <c r="BF214" s="180">
        <f t="shared" si="159"/>
        <v>0</v>
      </c>
      <c r="BG214" s="180">
        <f t="shared" si="160"/>
        <v>0</v>
      </c>
      <c r="BH214" s="180">
        <f t="shared" si="161"/>
        <v>3588.4297408260672</v>
      </c>
      <c r="BI214" s="180">
        <f t="shared" si="116"/>
        <v>2833.8910316686151</v>
      </c>
      <c r="BJ214" s="180">
        <f t="shared" si="117"/>
        <v>0</v>
      </c>
      <c r="BK214" s="180">
        <f t="shared" si="118"/>
        <v>86.391489445148437</v>
      </c>
      <c r="BL214" s="180">
        <f t="shared" si="119"/>
        <v>0</v>
      </c>
      <c r="BM214" s="180">
        <f t="shared" si="120"/>
        <v>23.73984489554638</v>
      </c>
      <c r="BN214" s="180">
        <f t="shared" si="121"/>
        <v>79.786550862235885</v>
      </c>
      <c r="BO214" s="180">
        <f t="shared" si="122"/>
        <v>634.75019622180673</v>
      </c>
      <c r="BP214" s="180">
        <f t="shared" si="123"/>
        <v>139.22957193528455</v>
      </c>
      <c r="BQ214" s="180">
        <f t="shared" si="124"/>
        <v>0</v>
      </c>
      <c r="BR214" s="180">
        <f t="shared" si="125"/>
        <v>0</v>
      </c>
      <c r="BS214" s="180">
        <f t="shared" si="126"/>
        <v>0</v>
      </c>
      <c r="BT214" s="180">
        <f t="shared" si="127"/>
        <v>0</v>
      </c>
      <c r="BV214" s="214">
        <f t="shared" si="150"/>
        <v>42759</v>
      </c>
      <c r="BW214" s="175" t="str">
        <f t="shared" si="151"/>
        <v>Jan</v>
      </c>
      <c r="BX214" s="175">
        <f t="shared" si="152"/>
        <v>2017</v>
      </c>
      <c r="BY214" s="176">
        <f t="shared" si="162"/>
        <v>243.63980652712252</v>
      </c>
      <c r="BZ214" s="176">
        <f t="shared" si="163"/>
        <v>262.4114766091563</v>
      </c>
      <c r="CA214" s="176">
        <f t="shared" si="164"/>
        <v>116.47476933018275</v>
      </c>
      <c r="CB214" s="176">
        <f t="shared" si="165"/>
        <v>35.306711992127291</v>
      </c>
      <c r="CC214" s="176">
        <f t="shared" si="166"/>
        <v>0</v>
      </c>
      <c r="CD214" s="176">
        <f t="shared" si="167"/>
        <v>0</v>
      </c>
      <c r="CE214" s="176">
        <f t="shared" si="168"/>
        <v>0</v>
      </c>
      <c r="CF214" s="176">
        <f t="shared" si="169"/>
        <v>3588.4297408260682</v>
      </c>
      <c r="CG214" s="176">
        <f t="shared" si="170"/>
        <v>2833.8910316686138</v>
      </c>
      <c r="CH214" s="176">
        <f t="shared" si="171"/>
        <v>0</v>
      </c>
      <c r="CI214" s="176">
        <f t="shared" si="172"/>
        <v>86.391489445148437</v>
      </c>
      <c r="CJ214" s="176">
        <f t="shared" si="173"/>
        <v>0</v>
      </c>
      <c r="CK214" s="176">
        <f t="shared" si="174"/>
        <v>23.739844895546391</v>
      </c>
      <c r="CL214" s="176">
        <f t="shared" si="175"/>
        <v>79.786550862235899</v>
      </c>
      <c r="CM214" s="176">
        <f t="shared" si="176"/>
        <v>634.75019622180685</v>
      </c>
      <c r="CN214" s="176">
        <f t="shared" si="177"/>
        <v>139.22957193528453</v>
      </c>
      <c r="CO214" s="176">
        <f t="shared" si="178"/>
        <v>0</v>
      </c>
      <c r="CP214" s="176">
        <f t="shared" si="179"/>
        <v>0</v>
      </c>
      <c r="CQ214" s="176">
        <f t="shared" si="180"/>
        <v>0</v>
      </c>
      <c r="CR214" s="215">
        <f t="shared" si="181"/>
        <v>0</v>
      </c>
    </row>
    <row r="215" spans="2:96" outlineLevel="1" x14ac:dyDescent="0.25">
      <c r="B215" s="197">
        <f t="shared" si="148"/>
        <v>42760</v>
      </c>
      <c r="C215" s="108">
        <f t="shared" si="104"/>
        <v>2017</v>
      </c>
      <c r="D215" s="109" t="str">
        <f t="shared" si="105"/>
        <v>Jan</v>
      </c>
      <c r="E215" s="109">
        <f t="shared" si="106"/>
        <v>4</v>
      </c>
      <c r="F215" s="109">
        <f t="shared" si="149"/>
        <v>4</v>
      </c>
      <c r="G215" s="110">
        <f t="shared" si="153"/>
        <v>42760</v>
      </c>
      <c r="H215" s="109" t="str">
        <f t="shared" si="107"/>
        <v>Wed</v>
      </c>
      <c r="I215" s="139">
        <f>IFERROR(IF($I$69="DOW",IF($E215=5,(((SUMPRODUCT(($H$72:$H$95=$D215)*($G$72:$G$95=$C215)*(I$72:I$95))*(SUMPRODUCT(($H$15:$H$21=$H215)*(I$15:I$21)))))),(((SUMPRODUCT(($H$72:$H$95=$D215)*($G$72:$G$95=$C215)*(I$72:I$95)))-(SUMIFS(I$99:I$426,$C$99:$C$426,$C215,$D$99:$D$426,$D215,$E$99:$E$426,5)))*SUMPRODUCT(($H$9:$H$12=$E215)*(I$9:I$12)))*SUMPRODUCT(($H$24:$H$30=$H215)*(I$24:I$30))),VLOOKUP($E215&amp;$H215,$H$33:I$67,I$70,0)/SUM(I$33:I$60,IF(DAY(EOMONTH($G215,0))&lt;29,0,VLOOKUP(5&amp;TEXT(DATE(YEAR($G215),MONTH($G215),29),"ddd"),$H$33:I$67,I$70,0)),IF(DAY(EOMONTH($G215,0))&lt;30,0,VLOOKUP(5&amp;TEXT(DATE(YEAR($G215),MONTH($G215),30),"ddd"),$H$33:I$67,I$70,0)),IF(DAY(EOMONTH($G215,0))&lt;31,0,VLOOKUP(5&amp;TEXT(DATE(YEAR($G215),MONTH($G215),31),"ddd"),$H$33:I$67,I$70,0)))*SUMPRODUCT(($H$72:$H$95=$D215)*($G$72:$G$95=$C215)*(I$72:I$95))),"")</f>
        <v>230.56355345902531</v>
      </c>
      <c r="J215" s="139">
        <f>IFERROR(IF($I$69="DOW",IF($E215=5,(((SUMPRODUCT(($H$72:$H$95=$D215)*($G$72:$G$95=$C215)*(J$72:J$95))*(SUMPRODUCT(($H$15:$H$21=$H215)*(J$15:J$21)))))),(((SUMPRODUCT(($H$72:$H$95=$D215)*($G$72:$G$95=$C215)*(J$72:J$95)))-(SUMIFS(J$99:J$426,$C$99:$C$426,$C215,$D$99:$D$426,$D215,$E$99:$E$426,5)))*SUMPRODUCT(($H$9:$H$12=$E215)*(J$9:J$12)))*SUMPRODUCT(($H$24:$H$30=$H215)*(J$24:J$30))),VLOOKUP($E215&amp;$H215,$H$33:J$67,J$70,0)/SUM(J$33:J$60,IF(DAY(EOMONTH($G215,0))&lt;29,0,VLOOKUP(5&amp;TEXT(DATE(YEAR($G215),MONTH($G215),29),"ddd"),$H$33:J$67,J$70,0)),IF(DAY(EOMONTH($G215,0))&lt;30,0,VLOOKUP(5&amp;TEXT(DATE(YEAR($G215),MONTH($G215),30),"ddd"),$H$33:J$67,J$70,0)),IF(DAY(EOMONTH($G215,0))&lt;31,0,VLOOKUP(5&amp;TEXT(DATE(YEAR($G215),MONTH($G215),31),"ddd"),$H$33:J$67,J$70,0)))*SUMPRODUCT(($H$72:$H$95=$D215)*($G$72:$G$95=$C215)*(J$72:J$95))),"")</f>
        <v>248.0437746544786</v>
      </c>
      <c r="K215" s="139">
        <f>IFERROR(IF($I$69="DOW",IF($E215=5,(((SUMPRODUCT(($H$72:$H$95=$D215)*($G$72:$G$95=$C215)*(K$72:K$95))*(SUMPRODUCT(($H$15:$H$21=$H215)*(K$15:K$21)))))),(((SUMPRODUCT(($H$72:$H$95=$D215)*($G$72:$G$95=$C215)*(K$72:K$95)))-(SUMIFS(K$99:K$426,$C$99:$C$426,$C215,$D$99:$D$426,$D215,$E$99:$E$426,5)))*SUMPRODUCT(($H$9:$H$12=$E215)*(K$9:K$12)))*SUMPRODUCT(($H$24:$H$30=$H215)*(K$24:K$30))),VLOOKUP($E215&amp;$H215,$H$33:K$67,K$70,0)/SUM(K$33:K$60,IF(DAY(EOMONTH($G215,0))&lt;29,0,VLOOKUP(5&amp;TEXT(DATE(YEAR($G215),MONTH($G215),29),"ddd"),$H$33:K$67,K$70,0)),IF(DAY(EOMONTH($G215,0))&lt;30,0,VLOOKUP(5&amp;TEXT(DATE(YEAR($G215),MONTH($G215),30),"ddd"),$H$33:K$67,K$70,0)),IF(DAY(EOMONTH($G215,0))&lt;31,0,VLOOKUP(5&amp;TEXT(DATE(YEAR($G215),MONTH($G215),31),"ddd"),$H$33:K$67,K$70,0)))*SUMPRODUCT(($H$72:$H$95=$D215)*($G$72:$G$95=$C215)*(K$72:K$95))),"")</f>
        <v>129.41659792980062</v>
      </c>
      <c r="L215" s="139">
        <f>IFERROR(IF($I$69="DOW",IF($E215=5,(((SUMPRODUCT(($H$72:$H$95=$D215)*($G$72:$G$95=$C215)*(L$72:L$95))*(SUMPRODUCT(($H$15:$H$21=$H215)*(L$15:L$21)))))),(((SUMPRODUCT(($H$72:$H$95=$D215)*($G$72:$G$95=$C215)*(L$72:L$95)))-(SUMIFS(L$99:L$426,$C$99:$C$426,$C215,$D$99:$D$426,$D215,$E$99:$E$426,5)))*SUMPRODUCT(($H$9:$H$12=$E215)*(L$9:L$12)))*SUMPRODUCT(($H$24:$H$30=$H215)*(L$24:L$30))),VLOOKUP($E215&amp;$H215,$H$33:L$67,L$70,0)/SUM(L$33:L$60,IF(DAY(EOMONTH($G215,0))&lt;29,0,VLOOKUP(5&amp;TEXT(DATE(YEAR($G215),MONTH($G215),29),"ddd"),$H$33:L$67,L$70,0)),IF(DAY(EOMONTH($G215,0))&lt;30,0,VLOOKUP(5&amp;TEXT(DATE(YEAR($G215),MONTH($G215),30),"ddd"),$H$33:L$67,L$70,0)),IF(DAY(EOMONTH($G215,0))&lt;31,0,VLOOKUP(5&amp;TEXT(DATE(YEAR($G215),MONTH($G215),31),"ddd"),$H$33:L$67,L$70,0)))*SUMPRODUCT(($H$72:$H$95=$D215)*($G$72:$G$95=$C215)*(L$72:L$95))),"")</f>
        <v>29.692654118093955</v>
      </c>
      <c r="M215" s="139">
        <f>IFERROR(IF($I$69="DOW",IF($E215=5,(((SUMPRODUCT(($H$72:$H$95=$D215)*($G$72:$G$95=$C215)*(M$72:M$95))*(SUMPRODUCT(($H$15:$H$21=$H215)*(M$15:M$21)))))),(((SUMPRODUCT(($H$72:$H$95=$D215)*($G$72:$G$95=$C215)*(M$72:M$95)))-(SUMIFS(M$99:M$426,$C$99:$C$426,$C215,$D$99:$D$426,$D215,$E$99:$E$426,5)))*SUMPRODUCT(($H$9:$H$12=$E215)*(M$9:M$12)))*SUMPRODUCT(($H$24:$H$30=$H215)*(M$24:M$30))),VLOOKUP($E215&amp;$H215,$H$33:M$67,M$70,0)/SUM(M$33:M$60,IF(DAY(EOMONTH($G215,0))&lt;29,0,VLOOKUP(5&amp;TEXT(DATE(YEAR($G215),MONTH($G215),29),"ddd"),$H$33:M$67,M$70,0)),IF(DAY(EOMONTH($G215,0))&lt;30,0,VLOOKUP(5&amp;TEXT(DATE(YEAR($G215),MONTH($G215),30),"ddd"),$H$33:M$67,M$70,0)),IF(DAY(EOMONTH($G215,0))&lt;31,0,VLOOKUP(5&amp;TEXT(DATE(YEAR($G215),MONTH($G215),31),"ddd"),$H$33:M$67,M$70,0)))*SUMPRODUCT(($H$72:$H$95=$D215)*($G$72:$G$95=$C215)*(M$72:M$95))),"")</f>
        <v>0</v>
      </c>
      <c r="N215" s="139">
        <f>IFERROR(IF($I$69="DOW",IF($E215=5,(((SUMPRODUCT(($H$72:$H$95=$D215)*($G$72:$G$95=$C215)*(N$72:N$95))*(SUMPRODUCT(($H$15:$H$21=$H215)*(N$15:N$21)))))),(((SUMPRODUCT(($H$72:$H$95=$D215)*($G$72:$G$95=$C215)*(N$72:N$95)))-(SUMIFS(N$99:N$426,$C$99:$C$426,$C215,$D$99:$D$426,$D215,$E$99:$E$426,5)))*SUMPRODUCT(($H$9:$H$12=$E215)*(N$9:N$12)))*SUMPRODUCT(($H$24:$H$30=$H215)*(N$24:N$30))),VLOOKUP($E215&amp;$H215,$H$33:N$67,N$70,0)/SUM(N$33:N$60,IF(DAY(EOMONTH($G215,0))&lt;29,0,VLOOKUP(5&amp;TEXT(DATE(YEAR($G215),MONTH($G215),29),"ddd"),$H$33:N$67,N$70,0)),IF(DAY(EOMONTH($G215,0))&lt;30,0,VLOOKUP(5&amp;TEXT(DATE(YEAR($G215),MONTH($G215),30),"ddd"),$H$33:N$67,N$70,0)),IF(DAY(EOMONTH($G215,0))&lt;31,0,VLOOKUP(5&amp;TEXT(DATE(YEAR($G215),MONTH($G215),31),"ddd"),$H$33:N$67,N$70,0)))*SUMPRODUCT(($H$72:$H$95=$D215)*($G$72:$G$95=$C215)*(N$72:N$95))),"")</f>
        <v>0</v>
      </c>
      <c r="O215" s="139">
        <f>IFERROR(IF($I$69="DOW",IF($E215=5,(((SUMPRODUCT(($H$72:$H$95=$D215)*($G$72:$G$95=$C215)*(O$72:O$95))*(SUMPRODUCT(($H$15:$H$21=$H215)*(O$15:O$21)))))),(((SUMPRODUCT(($H$72:$H$95=$D215)*($G$72:$G$95=$C215)*(O$72:O$95)))-(SUMIFS(O$99:O$426,$C$99:$C$426,$C215,$D$99:$D$426,$D215,$E$99:$E$426,5)))*SUMPRODUCT(($H$9:$H$12=$E215)*(O$9:O$12)))*SUMPRODUCT(($H$24:$H$30=$H215)*(O$24:O$30))),VLOOKUP($E215&amp;$H215,$H$33:O$67,O$70,0)/SUM(O$33:O$60,IF(DAY(EOMONTH($G215,0))&lt;29,0,VLOOKUP(5&amp;TEXT(DATE(YEAR($G215),MONTH($G215),29),"ddd"),$H$33:O$67,O$70,0)),IF(DAY(EOMONTH($G215,0))&lt;30,0,VLOOKUP(5&amp;TEXT(DATE(YEAR($G215),MONTH($G215),30),"ddd"),$H$33:O$67,O$70,0)),IF(DAY(EOMONTH($G215,0))&lt;31,0,VLOOKUP(5&amp;TEXT(DATE(YEAR($G215),MONTH($G215),31),"ddd"),$H$33:O$67,O$70,0)))*SUMPRODUCT(($H$72:$H$95=$D215)*($G$72:$G$95=$C215)*(O$72:O$95))),"")</f>
        <v>0</v>
      </c>
      <c r="P215" s="139">
        <f>IFERROR(IF($I$69="DOW",IF($E215=5,(((SUMPRODUCT(($H$72:$H$95=$D215)*($G$72:$G$95=$C215)*(P$72:P$95))*(SUMPRODUCT(($H$15:$H$21=$H215)*(P$15:P$21)))))),(((SUMPRODUCT(($H$72:$H$95=$D215)*($G$72:$G$95=$C215)*(P$72:P$95)))-(SUMIFS(P$99:P$426,$C$99:$C$426,$C215,$D$99:$D$426,$D215,$E$99:$E$426,5)))*SUMPRODUCT(($H$9:$H$12=$E215)*(P$9:P$12)))*SUMPRODUCT(($H$24:$H$30=$H215)*(P$24:P$30))),VLOOKUP($E215&amp;$H215,$H$33:P$67,P$70,0)/SUM(P$33:P$60,IF(DAY(EOMONTH($G215,0))&lt;29,0,VLOOKUP(5&amp;TEXT(DATE(YEAR($G215),MONTH($G215),29),"ddd"),$H$33:P$67,P$70,0)),IF(DAY(EOMONTH($G215,0))&lt;30,0,VLOOKUP(5&amp;TEXT(DATE(YEAR($G215),MONTH($G215),30),"ddd"),$H$33:P$67,P$70,0)),IF(DAY(EOMONTH($G215,0))&lt;31,0,VLOOKUP(5&amp;TEXT(DATE(YEAR($G215),MONTH($G215),31),"ddd"),$H$33:P$67,P$70,0)))*SUMPRODUCT(($H$72:$H$95=$D215)*($G$72:$G$95=$C215)*(P$72:P$95))),"")</f>
        <v>3395.1192616795302</v>
      </c>
      <c r="Q215" s="139">
        <f>IFERROR(IF($I$69="DOW",IF($E215=5,(((SUMPRODUCT(($H$72:$H$95=$D215)*($G$72:$G$95=$C215)*(Q$72:Q$95))*(SUMPRODUCT(($H$15:$H$21=$H215)*(Q$15:Q$21)))))),(((SUMPRODUCT(($H$72:$H$95=$D215)*($G$72:$G$95=$C215)*(Q$72:Q$95)))-(SUMIFS(Q$99:Q$426,$C$99:$C$426,$C215,$D$99:$D$426,$D215,$E$99:$E$426,5)))*SUMPRODUCT(($H$9:$H$12=$E215)*(Q$9:Q$12)))*SUMPRODUCT(($H$24:$H$30=$H215)*(Q$24:Q$30))),VLOOKUP($E215&amp;$H215,$H$33:Q$67,Q$70,0)/SUM(Q$33:Q$60,IF(DAY(EOMONTH($G215,0))&lt;29,0,VLOOKUP(5&amp;TEXT(DATE(YEAR($G215),MONTH($G215),29),"ddd"),$H$33:Q$67,Q$70,0)),IF(DAY(EOMONTH($G215,0))&lt;30,0,VLOOKUP(5&amp;TEXT(DATE(YEAR($G215),MONTH($G215),30),"ddd"),$H$33:Q$67,Q$70,0)),IF(DAY(EOMONTH($G215,0))&lt;31,0,VLOOKUP(5&amp;TEXT(DATE(YEAR($G215),MONTH($G215),31),"ddd"),$H$33:Q$67,Q$70,0)))*SUMPRODUCT(($H$72:$H$95=$D215)*($G$72:$G$95=$C215)*(Q$72:Q$95))),"")</f>
        <v>2852.0362727359234</v>
      </c>
      <c r="R215" s="139">
        <f>IFERROR(IF($I$69="DOW",IF($E215=5,(((SUMPRODUCT(($H$72:$H$95=$D215)*($G$72:$G$95=$C215)*(R$72:R$95))*(SUMPRODUCT(($H$15:$H$21=$H215)*(R$15:R$21)))))),(((SUMPRODUCT(($H$72:$H$95=$D215)*($G$72:$G$95=$C215)*(R$72:R$95)))-(SUMIFS(R$99:R$426,$C$99:$C$426,$C215,$D$99:$D$426,$D215,$E$99:$E$426,5)))*SUMPRODUCT(($H$9:$H$12=$E215)*(R$9:R$12)))*SUMPRODUCT(($H$24:$H$30=$H215)*(R$24:R$30))),VLOOKUP($E215&amp;$H215,$H$33:R$67,R$70,0)/SUM(R$33:R$60,IF(DAY(EOMONTH($G215,0))&lt;29,0,VLOOKUP(5&amp;TEXT(DATE(YEAR($G215),MONTH($G215),29),"ddd"),$H$33:R$67,R$70,0)),IF(DAY(EOMONTH($G215,0))&lt;30,0,VLOOKUP(5&amp;TEXT(DATE(YEAR($G215),MONTH($G215),30),"ddd"),$H$33:R$67,R$70,0)),IF(DAY(EOMONTH($G215,0))&lt;31,0,VLOOKUP(5&amp;TEXT(DATE(YEAR($G215),MONTH($G215),31),"ddd"),$H$33:R$67,R$70,0)))*SUMPRODUCT(($H$72:$H$95=$D215)*($G$72:$G$95=$C215)*(R$72:R$95))),"")</f>
        <v>0</v>
      </c>
      <c r="S215" s="139">
        <f>IFERROR(IF($I$69="DOW",IF($E215=5,(((SUMPRODUCT(($H$72:$H$95=$D215)*($G$72:$G$95=$C215)*(S$72:S$95))*(SUMPRODUCT(($H$15:$H$21=$H215)*(S$15:S$21)))))),(((SUMPRODUCT(($H$72:$H$95=$D215)*($G$72:$G$95=$C215)*(S$72:S$95)))-(SUMIFS(S$99:S$426,$C$99:$C$426,$C215,$D$99:$D$426,$D215,$E$99:$E$426,5)))*SUMPRODUCT(($H$9:$H$12=$E215)*(S$9:S$12)))*SUMPRODUCT(($H$24:$H$30=$H215)*(S$24:S$30))),VLOOKUP($E215&amp;$H215,$H$33:S$67,S$70,0)/SUM(S$33:S$60,IF(DAY(EOMONTH($G215,0))&lt;29,0,VLOOKUP(5&amp;TEXT(DATE(YEAR($G215),MONTH($G215),29),"ddd"),$H$33:S$67,S$70,0)),IF(DAY(EOMONTH($G215,0))&lt;30,0,VLOOKUP(5&amp;TEXT(DATE(YEAR($G215),MONTH($G215),30),"ddd"),$H$33:S$67,S$70,0)),IF(DAY(EOMONTH($G215,0))&lt;31,0,VLOOKUP(5&amp;TEXT(DATE(YEAR($G215),MONTH($G215),31),"ddd"),$H$33:S$67,S$70,0)))*SUMPRODUCT(($H$72:$H$95=$D215)*($G$72:$G$95=$C215)*(S$72:S$95))),"")</f>
        <v>87.469548898846057</v>
      </c>
      <c r="T215" s="139">
        <f>IFERROR(IF($I$69="DOW",IF($E215=5,(((SUMPRODUCT(($H$72:$H$95=$D215)*($G$72:$G$95=$C215)*(T$72:T$95))*(SUMPRODUCT(($H$15:$H$21=$H215)*(T$15:T$21)))))),(((SUMPRODUCT(($H$72:$H$95=$D215)*($G$72:$G$95=$C215)*(T$72:T$95)))-(SUMIFS(T$99:T$426,$C$99:$C$426,$C215,$D$99:$D$426,$D215,$E$99:$E$426,5)))*SUMPRODUCT(($H$9:$H$12=$E215)*(T$9:T$12)))*SUMPRODUCT(($H$24:$H$30=$H215)*(T$24:T$30))),VLOOKUP($E215&amp;$H215,$H$33:T$67,T$70,0)/SUM(T$33:T$60,IF(DAY(EOMONTH($G215,0))&lt;29,0,VLOOKUP(5&amp;TEXT(DATE(YEAR($G215),MONTH($G215),29),"ddd"),$H$33:T$67,T$70,0)),IF(DAY(EOMONTH($G215,0))&lt;30,0,VLOOKUP(5&amp;TEXT(DATE(YEAR($G215),MONTH($G215),30),"ddd"),$H$33:T$67,T$70,0)),IF(DAY(EOMONTH($G215,0))&lt;31,0,VLOOKUP(5&amp;TEXT(DATE(YEAR($G215),MONTH($G215),31),"ddd"),$H$33:T$67,T$70,0)))*SUMPRODUCT(($H$72:$H$95=$D215)*($G$72:$G$95=$C215)*(T$72:T$95))),"")</f>
        <v>0</v>
      </c>
      <c r="U215" s="139">
        <f>IFERROR(IF($I$69="DOW",IF($E215=5,(((SUMPRODUCT(($H$72:$H$95=$D215)*($G$72:$G$95=$C215)*(U$72:U$95))*(SUMPRODUCT(($H$15:$H$21=$H215)*(U$15:U$21)))))),(((SUMPRODUCT(($H$72:$H$95=$D215)*($G$72:$G$95=$C215)*(U$72:U$95)))-(SUMIFS(U$99:U$426,$C$99:$C$426,$C215,$D$99:$D$426,$D215,$E$99:$E$426,5)))*SUMPRODUCT(($H$9:$H$12=$E215)*(U$9:U$12)))*SUMPRODUCT(($H$24:$H$30=$H215)*(U$24:U$30))),VLOOKUP($E215&amp;$H215,$H$33:U$67,U$70,0)/SUM(U$33:U$60,IF(DAY(EOMONTH($G215,0))&lt;29,0,VLOOKUP(5&amp;TEXT(DATE(YEAR($G215),MONTH($G215),29),"ddd"),$H$33:U$67,U$70,0)),IF(DAY(EOMONTH($G215,0))&lt;30,0,VLOOKUP(5&amp;TEXT(DATE(YEAR($G215),MONTH($G215),30),"ddd"),$H$33:U$67,U$70,0)),IF(DAY(EOMONTH($G215,0))&lt;31,0,VLOOKUP(5&amp;TEXT(DATE(YEAR($G215),MONTH($G215),31),"ddd"),$H$33:U$67,U$70,0)))*SUMPRODUCT(($H$72:$H$95=$D215)*($G$72:$G$95=$C215)*(U$72:U$95))),"")</f>
        <v>31.002928394214347</v>
      </c>
      <c r="V215" s="139">
        <f>IFERROR(IF($I$69="DOW",IF($E215=5,(((SUMPRODUCT(($H$72:$H$95=$D215)*($G$72:$G$95=$C215)*(V$72:V$95))*(SUMPRODUCT(($H$15:$H$21=$H215)*(V$15:V$21)))))),(((SUMPRODUCT(($H$72:$H$95=$D215)*($G$72:$G$95=$C215)*(V$72:V$95)))-(SUMIFS(V$99:V$426,$C$99:$C$426,$C215,$D$99:$D$426,$D215,$E$99:$E$426,5)))*SUMPRODUCT(($H$9:$H$12=$E215)*(V$9:V$12)))*SUMPRODUCT(($H$24:$H$30=$H215)*(V$24:V$30))),VLOOKUP($E215&amp;$H215,$H$33:V$67,V$70,0)/SUM(V$33:V$60,IF(DAY(EOMONTH($G215,0))&lt;29,0,VLOOKUP(5&amp;TEXT(DATE(YEAR($G215),MONTH($G215),29),"ddd"),$H$33:V$67,V$70,0)),IF(DAY(EOMONTH($G215,0))&lt;30,0,VLOOKUP(5&amp;TEXT(DATE(YEAR($G215),MONTH($G215),30),"ddd"),$H$33:V$67,V$70,0)),IF(DAY(EOMONTH($G215,0))&lt;31,0,VLOOKUP(5&amp;TEXT(DATE(YEAR($G215),MONTH($G215),31),"ddd"),$H$33:V$67,V$70,0)))*SUMPRODUCT(($H$72:$H$95=$D215)*($G$72:$G$95=$C215)*(V$72:V$95))),"")</f>
        <v>79.343611593934398</v>
      </c>
      <c r="W215" s="139">
        <f>IFERROR(IF($I$69="DOW",IF($E215=5,(((SUMPRODUCT(($H$72:$H$95=$D215)*($G$72:$G$95=$C215)*(W$72:W$95))*(SUMPRODUCT(($H$15:$H$21=$H215)*(W$15:W$21)))))),(((SUMPRODUCT(($H$72:$H$95=$D215)*($G$72:$G$95=$C215)*(W$72:W$95)))-(SUMIFS(W$99:W$426,$C$99:$C$426,$C215,$D$99:$D$426,$D215,$E$99:$E$426,5)))*SUMPRODUCT(($H$9:$H$12=$E215)*(W$9:W$12)))*SUMPRODUCT(($H$24:$H$30=$H215)*(W$24:W$30))),VLOOKUP($E215&amp;$H215,$H$33:W$67,W$70,0)/SUM(W$33:W$60,IF(DAY(EOMONTH($G215,0))&lt;29,0,VLOOKUP(5&amp;TEXT(DATE(YEAR($G215),MONTH($G215),29),"ddd"),$H$33:W$67,W$70,0)),IF(DAY(EOMONTH($G215,0))&lt;30,0,VLOOKUP(5&amp;TEXT(DATE(YEAR($G215),MONTH($G215),30),"ddd"),$H$33:W$67,W$70,0)),IF(DAY(EOMONTH($G215,0))&lt;31,0,VLOOKUP(5&amp;TEXT(DATE(YEAR($G215),MONTH($G215),31),"ddd"),$H$33:W$67,W$70,0)))*SUMPRODUCT(($H$72:$H$95=$D215)*($G$72:$G$95=$C215)*(W$72:W$95))),"")</f>
        <v>621.69724243929613</v>
      </c>
      <c r="X215" s="139">
        <f>IFERROR(IF($I$69="DOW",IF($E215=5,(((SUMPRODUCT(($H$72:$H$95=$D215)*($G$72:$G$95=$C215)*(X$72:X$95))*(SUMPRODUCT(($H$15:$H$21=$H215)*(X$15:X$21)))))),(((SUMPRODUCT(($H$72:$H$95=$D215)*($G$72:$G$95=$C215)*(X$72:X$95)))-(SUMIFS(X$99:X$426,$C$99:$C$426,$C215,$D$99:$D$426,$D215,$E$99:$E$426,5)))*SUMPRODUCT(($H$9:$H$12=$E215)*(X$9:X$12)))*SUMPRODUCT(($H$24:$H$30=$H215)*(X$24:X$30))),VLOOKUP($E215&amp;$H215,$H$33:X$67,X$70,0)/SUM(X$33:X$60,IF(DAY(EOMONTH($G215,0))&lt;29,0,VLOOKUP(5&amp;TEXT(DATE(YEAR($G215),MONTH($G215),29),"ddd"),$H$33:X$67,X$70,0)),IF(DAY(EOMONTH($G215,0))&lt;30,0,VLOOKUP(5&amp;TEXT(DATE(YEAR($G215),MONTH($G215),30),"ddd"),$H$33:X$67,X$70,0)),IF(DAY(EOMONTH($G215,0))&lt;31,0,VLOOKUP(5&amp;TEXT(DATE(YEAR($G215),MONTH($G215),31),"ddd"),$H$33:X$67,X$70,0)))*SUMPRODUCT(($H$72:$H$95=$D215)*($G$72:$G$95=$C215)*(X$72:X$95))),"")</f>
        <v>137.78578499782563</v>
      </c>
      <c r="Y215" s="139" t="str">
        <f>IFERROR(IF($I$69="DOW",IF($E215=5,(((SUMPRODUCT(($H$72:$H$95=$D215)*($G$72:$G$95=$C215)*(Y$72:Y$95))*(SUMPRODUCT(($H$15:$H$21=$H215)*(Y$15:Y$21)))))),(((SUMPRODUCT(($H$72:$H$95=$D215)*($G$72:$G$95=$C215)*(Y$72:Y$95)))-(SUMIFS(Y$99:Y$426,$C$99:$C$426,$C215,$D$99:$D$426,$D215,$E$99:$E$426,5)))*SUMPRODUCT(($H$9:$H$12=$E215)*(Y$9:Y$12)))*SUMPRODUCT(($H$24:$H$30=$H215)*(Y$24:Y$30))),VLOOKUP($E215&amp;$H215,$H$33:Y$67,Y$70,0)/SUM(Y$33:Y$60,IF(DAY(EOMONTH($G215,0))&lt;29,0,VLOOKUP(5&amp;TEXT(DATE(YEAR($G215),MONTH($G215),29),"ddd"),$H$33:Y$67,Y$70,0)),IF(DAY(EOMONTH($G215,0))&lt;30,0,VLOOKUP(5&amp;TEXT(DATE(YEAR($G215),MONTH($G215),30),"ddd"),$H$33:Y$67,Y$70,0)),IF(DAY(EOMONTH($G215,0))&lt;31,0,VLOOKUP(5&amp;TEXT(DATE(YEAR($G215),MONTH($G215),31),"ddd"),$H$33:Y$67,Y$70,0)))*SUMPRODUCT(($H$72:$H$95=$D215)*($G$72:$G$95=$C215)*(Y$72:Y$95))),"")</f>
        <v/>
      </c>
      <c r="Z215" s="139" t="str">
        <f>IFERROR(IF($I$69="DOW",IF($E215=5,(((SUMPRODUCT(($H$72:$H$95=$D215)*($G$72:$G$95=$C215)*(Z$72:Z$95))*(SUMPRODUCT(($H$15:$H$21=$H215)*(Z$15:Z$21)))))),(((SUMPRODUCT(($H$72:$H$95=$D215)*($G$72:$G$95=$C215)*(Z$72:Z$95)))-(SUMIFS(Z$99:Z$426,$C$99:$C$426,$C215,$D$99:$D$426,$D215,$E$99:$E$426,5)))*SUMPRODUCT(($H$9:$H$12=$E215)*(Z$9:Z$12)))*SUMPRODUCT(($H$24:$H$30=$H215)*(Z$24:Z$30))),VLOOKUP($E215&amp;$H215,$H$33:Z$67,Z$70,0)/SUM(Z$33:Z$60,IF(DAY(EOMONTH($G215,0))&lt;29,0,VLOOKUP(5&amp;TEXT(DATE(YEAR($G215),MONTH($G215),29),"ddd"),$H$33:Z$67,Z$70,0)),IF(DAY(EOMONTH($G215,0))&lt;30,0,VLOOKUP(5&amp;TEXT(DATE(YEAR($G215),MONTH($G215),30),"ddd"),$H$33:Z$67,Z$70,0)),IF(DAY(EOMONTH($G215,0))&lt;31,0,VLOOKUP(5&amp;TEXT(DATE(YEAR($G215),MONTH($G215),31),"ddd"),$H$33:Z$67,Z$70,0)))*SUMPRODUCT(($H$72:$H$95=$D215)*($G$72:$G$95=$C215)*(Z$72:Z$95))),"")</f>
        <v/>
      </c>
      <c r="AA215" s="139" t="str">
        <f>IFERROR(IF($I$69="DOW",IF($E215=5,(((SUMPRODUCT(($H$72:$H$95=$D215)*($G$72:$G$95=$C215)*(AA$72:AA$95))*(SUMPRODUCT(($H$15:$H$21=$H215)*(AA$15:AA$21)))))),(((SUMPRODUCT(($H$72:$H$95=$D215)*($G$72:$G$95=$C215)*(AA$72:AA$95)))-(SUMIFS(AA$99:AA$426,$C$99:$C$426,$C215,$D$99:$D$426,$D215,$E$99:$E$426,5)))*SUMPRODUCT(($H$9:$H$12=$E215)*(AA$9:AA$12)))*SUMPRODUCT(($H$24:$H$30=$H215)*(AA$24:AA$30))),VLOOKUP($E215&amp;$H215,$H$33:AA$67,AA$70,0)/SUM(AA$33:AA$60,IF(DAY(EOMONTH($G215,0))&lt;29,0,VLOOKUP(5&amp;TEXT(DATE(YEAR($G215),MONTH($G215),29),"ddd"),$H$33:AA$67,AA$70,0)),IF(DAY(EOMONTH($G215,0))&lt;30,0,VLOOKUP(5&amp;TEXT(DATE(YEAR($G215),MONTH($G215),30),"ddd"),$H$33:AA$67,AA$70,0)),IF(DAY(EOMONTH($G215,0))&lt;31,0,VLOOKUP(5&amp;TEXT(DATE(YEAR($G215),MONTH($G215),31),"ddd"),$H$33:AA$67,AA$70,0)))*SUMPRODUCT(($H$72:$H$95=$D215)*($G$72:$G$95=$C215)*(AA$72:AA$95))),"")</f>
        <v/>
      </c>
      <c r="AB215" s="139" t="str">
        <f>IFERROR(IF($I$69="DOW",IF($E215=5,(((SUMPRODUCT(($H$72:$H$95=$D215)*($G$72:$G$95=$C215)*(AB$72:AB$95))*(SUMPRODUCT(($H$15:$H$21=$H215)*(AB$15:AB$21)))))),(((SUMPRODUCT(($H$72:$H$95=$D215)*($G$72:$G$95=$C215)*(AB$72:AB$95)))-(SUMIFS(AB$99:AB$426,$C$99:$C$426,$C215,$D$99:$D$426,$D215,$E$99:$E$426,5)))*SUMPRODUCT(($H$9:$H$12=$E215)*(AB$9:AB$12)))*SUMPRODUCT(($H$24:$H$30=$H215)*(AB$24:AB$30))),VLOOKUP($E215&amp;$H215,$H$33:AB$67,AB$70,0)/SUM(AB$33:AB$60,IF(DAY(EOMONTH($G215,0))&lt;29,0,VLOOKUP(5&amp;TEXT(DATE(YEAR($G215),MONTH($G215),29),"ddd"),$H$33:AB$67,AB$70,0)),IF(DAY(EOMONTH($G215,0))&lt;30,0,VLOOKUP(5&amp;TEXT(DATE(YEAR($G215),MONTH($G215),30),"ddd"),$H$33:AB$67,AB$70,0)),IF(DAY(EOMONTH($G215,0))&lt;31,0,VLOOKUP(5&amp;TEXT(DATE(YEAR($G215),MONTH($G215),31),"ddd"),$H$33:AB$67,AB$70,0)))*SUMPRODUCT(($H$72:$H$95=$D215)*($G$72:$G$95=$C215)*(AB$72:AB$95))),"")</f>
        <v/>
      </c>
      <c r="AC215" s="236"/>
      <c r="AE215" s="205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  <c r="AU215" s="139"/>
      <c r="AV215" s="139"/>
      <c r="AW215" s="139"/>
      <c r="AX215" s="139"/>
      <c r="AY215" s="236"/>
      <c r="BA215" s="209">
        <f t="shared" si="154"/>
        <v>230.56355345902531</v>
      </c>
      <c r="BB215" s="180">
        <f t="shared" si="155"/>
        <v>248.0437746544786</v>
      </c>
      <c r="BC215" s="180">
        <f t="shared" si="156"/>
        <v>129.41659792980062</v>
      </c>
      <c r="BD215" s="180">
        <f t="shared" si="157"/>
        <v>29.692654118093955</v>
      </c>
      <c r="BE215" s="180">
        <f t="shared" si="158"/>
        <v>0</v>
      </c>
      <c r="BF215" s="180">
        <f t="shared" si="159"/>
        <v>0</v>
      </c>
      <c r="BG215" s="180">
        <f t="shared" si="160"/>
        <v>0</v>
      </c>
      <c r="BH215" s="180">
        <f t="shared" si="161"/>
        <v>3395.1192616795302</v>
      </c>
      <c r="BI215" s="180">
        <f t="shared" si="116"/>
        <v>2852.0362727359234</v>
      </c>
      <c r="BJ215" s="180">
        <f t="shared" si="117"/>
        <v>0</v>
      </c>
      <c r="BK215" s="180">
        <f t="shared" si="118"/>
        <v>87.469548898846057</v>
      </c>
      <c r="BL215" s="180">
        <f t="shared" si="119"/>
        <v>0</v>
      </c>
      <c r="BM215" s="180">
        <f t="shared" si="120"/>
        <v>31.002928394214347</v>
      </c>
      <c r="BN215" s="180">
        <f t="shared" si="121"/>
        <v>79.343611593934398</v>
      </c>
      <c r="BO215" s="180">
        <f t="shared" si="122"/>
        <v>621.69724243929613</v>
      </c>
      <c r="BP215" s="180">
        <f t="shared" si="123"/>
        <v>137.78578499782563</v>
      </c>
      <c r="BQ215" s="180">
        <f t="shared" si="124"/>
        <v>0</v>
      </c>
      <c r="BR215" s="180">
        <f t="shared" si="125"/>
        <v>0</v>
      </c>
      <c r="BS215" s="180">
        <f t="shared" si="126"/>
        <v>0</v>
      </c>
      <c r="BT215" s="180">
        <f t="shared" si="127"/>
        <v>0</v>
      </c>
      <c r="BV215" s="214">
        <f t="shared" si="150"/>
        <v>42760</v>
      </c>
      <c r="BW215" s="175" t="str">
        <f t="shared" si="151"/>
        <v>Jan</v>
      </c>
      <c r="BX215" s="175">
        <f t="shared" si="152"/>
        <v>2017</v>
      </c>
      <c r="BY215" s="176">
        <f t="shared" si="162"/>
        <v>230.56355345902531</v>
      </c>
      <c r="BZ215" s="176">
        <f t="shared" si="163"/>
        <v>248.0437746544786</v>
      </c>
      <c r="CA215" s="176">
        <f t="shared" si="164"/>
        <v>129.41659792980062</v>
      </c>
      <c r="CB215" s="176">
        <f t="shared" si="165"/>
        <v>29.692654118093948</v>
      </c>
      <c r="CC215" s="176">
        <f t="shared" si="166"/>
        <v>0</v>
      </c>
      <c r="CD215" s="176">
        <f t="shared" si="167"/>
        <v>0</v>
      </c>
      <c r="CE215" s="176">
        <f t="shared" si="168"/>
        <v>0</v>
      </c>
      <c r="CF215" s="176">
        <f t="shared" si="169"/>
        <v>3395.1192616795311</v>
      </c>
      <c r="CG215" s="176">
        <f t="shared" si="170"/>
        <v>2852.0362727359225</v>
      </c>
      <c r="CH215" s="176">
        <f t="shared" si="171"/>
        <v>0</v>
      </c>
      <c r="CI215" s="176">
        <f t="shared" si="172"/>
        <v>87.469548898846057</v>
      </c>
      <c r="CJ215" s="176">
        <f t="shared" si="173"/>
        <v>0</v>
      </c>
      <c r="CK215" s="176">
        <f t="shared" si="174"/>
        <v>31.002928394214358</v>
      </c>
      <c r="CL215" s="176">
        <f t="shared" si="175"/>
        <v>79.343611593934412</v>
      </c>
      <c r="CM215" s="176">
        <f t="shared" si="176"/>
        <v>621.69724243929625</v>
      </c>
      <c r="CN215" s="176">
        <f t="shared" si="177"/>
        <v>137.7857849978256</v>
      </c>
      <c r="CO215" s="176">
        <f t="shared" si="178"/>
        <v>0</v>
      </c>
      <c r="CP215" s="176">
        <f t="shared" si="179"/>
        <v>0</v>
      </c>
      <c r="CQ215" s="176">
        <f t="shared" si="180"/>
        <v>0</v>
      </c>
      <c r="CR215" s="215">
        <f t="shared" si="181"/>
        <v>0</v>
      </c>
    </row>
    <row r="216" spans="2:96" outlineLevel="1" x14ac:dyDescent="0.25">
      <c r="B216" s="197">
        <f t="shared" si="148"/>
        <v>42761</v>
      </c>
      <c r="C216" s="108">
        <f t="shared" si="104"/>
        <v>2017</v>
      </c>
      <c r="D216" s="109" t="str">
        <f t="shared" si="105"/>
        <v>Jan</v>
      </c>
      <c r="E216" s="109">
        <f t="shared" si="106"/>
        <v>4</v>
      </c>
      <c r="F216" s="109">
        <f t="shared" si="149"/>
        <v>4</v>
      </c>
      <c r="G216" s="110">
        <f t="shared" si="153"/>
        <v>42761</v>
      </c>
      <c r="H216" s="109" t="str">
        <f t="shared" si="107"/>
        <v>Thu</v>
      </c>
      <c r="I216" s="139">
        <f>IFERROR(IF($I$69="DOW",IF($E216=5,(((SUMPRODUCT(($H$72:$H$95=$D216)*($G$72:$G$95=$C216)*(I$72:I$95))*(SUMPRODUCT(($H$15:$H$21=$H216)*(I$15:I$21)))))),(((SUMPRODUCT(($H$72:$H$95=$D216)*($G$72:$G$95=$C216)*(I$72:I$95)))-(SUMIFS(I$99:I$426,$C$99:$C$426,$C216,$D$99:$D$426,$D216,$E$99:$E$426,5)))*SUMPRODUCT(($H$9:$H$12=$E216)*(I$9:I$12)))*SUMPRODUCT(($H$24:$H$30=$H216)*(I$24:I$30))),VLOOKUP($E216&amp;$H216,$H$33:I$67,I$70,0)/SUM(I$33:I$60,IF(DAY(EOMONTH($G216,0))&lt;29,0,VLOOKUP(5&amp;TEXT(DATE(YEAR($G216),MONTH($G216),29),"ddd"),$H$33:I$67,I$70,0)),IF(DAY(EOMONTH($G216,0))&lt;30,0,VLOOKUP(5&amp;TEXT(DATE(YEAR($G216),MONTH($G216),30),"ddd"),$H$33:I$67,I$70,0)),IF(DAY(EOMONTH($G216,0))&lt;31,0,VLOOKUP(5&amp;TEXT(DATE(YEAR($G216),MONTH($G216),31),"ddd"),$H$33:I$67,I$70,0)))*SUMPRODUCT(($H$72:$H$95=$D216)*($G$72:$G$95=$C216)*(I$72:I$95))),"")</f>
        <v>241.68963390399574</v>
      </c>
      <c r="J216" s="139">
        <f>IFERROR(IF($I$69="DOW",IF($E216=5,(((SUMPRODUCT(($H$72:$H$95=$D216)*($G$72:$G$95=$C216)*(J$72:J$95))*(SUMPRODUCT(($H$15:$H$21=$H216)*(J$15:J$21)))))),(((SUMPRODUCT(($H$72:$H$95=$D216)*($G$72:$G$95=$C216)*(J$72:J$95)))-(SUMIFS(J$99:J$426,$C$99:$C$426,$C216,$D$99:$D$426,$D216,$E$99:$E$426,5)))*SUMPRODUCT(($H$9:$H$12=$E216)*(J$9:J$12)))*SUMPRODUCT(($H$24:$H$30=$H216)*(J$24:J$30))),VLOOKUP($E216&amp;$H216,$H$33:J$67,J$70,0)/SUM(J$33:J$60,IF(DAY(EOMONTH($G216,0))&lt;29,0,VLOOKUP(5&amp;TEXT(DATE(YEAR($G216),MONTH($G216),29),"ddd"),$H$33:J$67,J$70,0)),IF(DAY(EOMONTH($G216,0))&lt;30,0,VLOOKUP(5&amp;TEXT(DATE(YEAR($G216),MONTH($G216),30),"ddd"),$H$33:J$67,J$70,0)),IF(DAY(EOMONTH($G216,0))&lt;31,0,VLOOKUP(5&amp;TEXT(DATE(YEAR($G216),MONTH($G216),31),"ddd"),$H$33:J$67,J$70,0)))*SUMPRODUCT(($H$72:$H$95=$D216)*($G$72:$G$95=$C216)*(J$72:J$95))),"")</f>
        <v>257.47660882513378</v>
      </c>
      <c r="K216" s="139">
        <f>IFERROR(IF($I$69="DOW",IF($E216=5,(((SUMPRODUCT(($H$72:$H$95=$D216)*($G$72:$G$95=$C216)*(K$72:K$95))*(SUMPRODUCT(($H$15:$H$21=$H216)*(K$15:K$21)))))),(((SUMPRODUCT(($H$72:$H$95=$D216)*($G$72:$G$95=$C216)*(K$72:K$95)))-(SUMIFS(K$99:K$426,$C$99:$C$426,$C216,$D$99:$D$426,$D216,$E$99:$E$426,5)))*SUMPRODUCT(($H$9:$H$12=$E216)*(K$9:K$12)))*SUMPRODUCT(($H$24:$H$30=$H216)*(K$24:K$30))),VLOOKUP($E216&amp;$H216,$H$33:K$67,K$70,0)/SUM(K$33:K$60,IF(DAY(EOMONTH($G216,0))&lt;29,0,VLOOKUP(5&amp;TEXT(DATE(YEAR($G216),MONTH($G216),29),"ddd"),$H$33:K$67,K$70,0)),IF(DAY(EOMONTH($G216,0))&lt;30,0,VLOOKUP(5&amp;TEXT(DATE(YEAR($G216),MONTH($G216),30),"ddd"),$H$33:K$67,K$70,0)),IF(DAY(EOMONTH($G216,0))&lt;31,0,VLOOKUP(5&amp;TEXT(DATE(YEAR($G216),MONTH($G216),31),"ddd"),$H$33:K$67,K$70,0)))*SUMPRODUCT(($H$72:$H$95=$D216)*($G$72:$G$95=$C216)*(K$72:K$95))),"")</f>
        <v>114.3749740694865</v>
      </c>
      <c r="L216" s="139">
        <f>IFERROR(IF($I$69="DOW",IF($E216=5,(((SUMPRODUCT(($H$72:$H$95=$D216)*($G$72:$G$95=$C216)*(L$72:L$95))*(SUMPRODUCT(($H$15:$H$21=$H216)*(L$15:L$21)))))),(((SUMPRODUCT(($H$72:$H$95=$D216)*($G$72:$G$95=$C216)*(L$72:L$95)))-(SUMIFS(L$99:L$426,$C$99:$C$426,$C216,$D$99:$D$426,$D216,$E$99:$E$426,5)))*SUMPRODUCT(($H$9:$H$12=$E216)*(L$9:L$12)))*SUMPRODUCT(($H$24:$H$30=$H216)*(L$24:L$30))),VLOOKUP($E216&amp;$H216,$H$33:L$67,L$70,0)/SUM(L$33:L$60,IF(DAY(EOMONTH($G216,0))&lt;29,0,VLOOKUP(5&amp;TEXT(DATE(YEAR($G216),MONTH($G216),29),"ddd"),$H$33:L$67,L$70,0)),IF(DAY(EOMONTH($G216,0))&lt;30,0,VLOOKUP(5&amp;TEXT(DATE(YEAR($G216),MONTH($G216),30),"ddd"),$H$33:L$67,L$70,0)),IF(DAY(EOMONTH($G216,0))&lt;31,0,VLOOKUP(5&amp;TEXT(DATE(YEAR($G216),MONTH($G216),31),"ddd"),$H$33:L$67,L$70,0)))*SUMPRODUCT(($H$72:$H$95=$D216)*($G$72:$G$95=$C216)*(L$72:L$95))),"")</f>
        <v>31.642766542140485</v>
      </c>
      <c r="M216" s="139">
        <f>IFERROR(IF($I$69="DOW",IF($E216=5,(((SUMPRODUCT(($H$72:$H$95=$D216)*($G$72:$G$95=$C216)*(M$72:M$95))*(SUMPRODUCT(($H$15:$H$21=$H216)*(M$15:M$21)))))),(((SUMPRODUCT(($H$72:$H$95=$D216)*($G$72:$G$95=$C216)*(M$72:M$95)))-(SUMIFS(M$99:M$426,$C$99:$C$426,$C216,$D$99:$D$426,$D216,$E$99:$E$426,5)))*SUMPRODUCT(($H$9:$H$12=$E216)*(M$9:M$12)))*SUMPRODUCT(($H$24:$H$30=$H216)*(M$24:M$30))),VLOOKUP($E216&amp;$H216,$H$33:M$67,M$70,0)/SUM(M$33:M$60,IF(DAY(EOMONTH($G216,0))&lt;29,0,VLOOKUP(5&amp;TEXT(DATE(YEAR($G216),MONTH($G216),29),"ddd"),$H$33:M$67,M$70,0)),IF(DAY(EOMONTH($G216,0))&lt;30,0,VLOOKUP(5&amp;TEXT(DATE(YEAR($G216),MONTH($G216),30),"ddd"),$H$33:M$67,M$70,0)),IF(DAY(EOMONTH($G216,0))&lt;31,0,VLOOKUP(5&amp;TEXT(DATE(YEAR($G216),MONTH($G216),31),"ddd"),$H$33:M$67,M$70,0)))*SUMPRODUCT(($H$72:$H$95=$D216)*($G$72:$G$95=$C216)*(M$72:M$95))),"")</f>
        <v>0</v>
      </c>
      <c r="N216" s="139">
        <f>IFERROR(IF($I$69="DOW",IF($E216=5,(((SUMPRODUCT(($H$72:$H$95=$D216)*($G$72:$G$95=$C216)*(N$72:N$95))*(SUMPRODUCT(($H$15:$H$21=$H216)*(N$15:N$21)))))),(((SUMPRODUCT(($H$72:$H$95=$D216)*($G$72:$G$95=$C216)*(N$72:N$95)))-(SUMIFS(N$99:N$426,$C$99:$C$426,$C216,$D$99:$D$426,$D216,$E$99:$E$426,5)))*SUMPRODUCT(($H$9:$H$12=$E216)*(N$9:N$12)))*SUMPRODUCT(($H$24:$H$30=$H216)*(N$24:N$30))),VLOOKUP($E216&amp;$H216,$H$33:N$67,N$70,0)/SUM(N$33:N$60,IF(DAY(EOMONTH($G216,0))&lt;29,0,VLOOKUP(5&amp;TEXT(DATE(YEAR($G216),MONTH($G216),29),"ddd"),$H$33:N$67,N$70,0)),IF(DAY(EOMONTH($G216,0))&lt;30,0,VLOOKUP(5&amp;TEXT(DATE(YEAR($G216),MONTH($G216),30),"ddd"),$H$33:N$67,N$70,0)),IF(DAY(EOMONTH($G216,0))&lt;31,0,VLOOKUP(5&amp;TEXT(DATE(YEAR($G216),MONTH($G216),31),"ddd"),$H$33:N$67,N$70,0)))*SUMPRODUCT(($H$72:$H$95=$D216)*($G$72:$G$95=$C216)*(N$72:N$95))),"")</f>
        <v>0</v>
      </c>
      <c r="O216" s="139">
        <f>IFERROR(IF($I$69="DOW",IF($E216=5,(((SUMPRODUCT(($H$72:$H$95=$D216)*($G$72:$G$95=$C216)*(O$72:O$95))*(SUMPRODUCT(($H$15:$H$21=$H216)*(O$15:O$21)))))),(((SUMPRODUCT(($H$72:$H$95=$D216)*($G$72:$G$95=$C216)*(O$72:O$95)))-(SUMIFS(O$99:O$426,$C$99:$C$426,$C216,$D$99:$D$426,$D216,$E$99:$E$426,5)))*SUMPRODUCT(($H$9:$H$12=$E216)*(O$9:O$12)))*SUMPRODUCT(($H$24:$H$30=$H216)*(O$24:O$30))),VLOOKUP($E216&amp;$H216,$H$33:O$67,O$70,0)/SUM(O$33:O$60,IF(DAY(EOMONTH($G216,0))&lt;29,0,VLOOKUP(5&amp;TEXT(DATE(YEAR($G216),MONTH($G216),29),"ddd"),$H$33:O$67,O$70,0)),IF(DAY(EOMONTH($G216,0))&lt;30,0,VLOOKUP(5&amp;TEXT(DATE(YEAR($G216),MONTH($G216),30),"ddd"),$H$33:O$67,O$70,0)),IF(DAY(EOMONTH($G216,0))&lt;31,0,VLOOKUP(5&amp;TEXT(DATE(YEAR($G216),MONTH($G216),31),"ddd"),$H$33:O$67,O$70,0)))*SUMPRODUCT(($H$72:$H$95=$D216)*($G$72:$G$95=$C216)*(O$72:O$95))),"")</f>
        <v>0</v>
      </c>
      <c r="P216" s="139">
        <f>IFERROR(IF($I$69="DOW",IF($E216=5,(((SUMPRODUCT(($H$72:$H$95=$D216)*($G$72:$G$95=$C216)*(P$72:P$95))*(SUMPRODUCT(($H$15:$H$21=$H216)*(P$15:P$21)))))),(((SUMPRODUCT(($H$72:$H$95=$D216)*($G$72:$G$95=$C216)*(P$72:P$95)))-(SUMIFS(P$99:P$426,$C$99:$C$426,$C216,$D$99:$D$426,$D216,$E$99:$E$426,5)))*SUMPRODUCT(($H$9:$H$12=$E216)*(P$9:P$12)))*SUMPRODUCT(($H$24:$H$30=$H216)*(P$24:P$30))),VLOOKUP($E216&amp;$H216,$H$33:P$67,P$70,0)/SUM(P$33:P$60,IF(DAY(EOMONTH($G216,0))&lt;29,0,VLOOKUP(5&amp;TEXT(DATE(YEAR($G216),MONTH($G216),29),"ddd"),$H$33:P$67,P$70,0)),IF(DAY(EOMONTH($G216,0))&lt;30,0,VLOOKUP(5&amp;TEXT(DATE(YEAR($G216),MONTH($G216),30),"ddd"),$H$33:P$67,P$70,0)),IF(DAY(EOMONTH($G216,0))&lt;31,0,VLOOKUP(5&amp;TEXT(DATE(YEAR($G216),MONTH($G216),31),"ddd"),$H$33:P$67,P$70,0)))*SUMPRODUCT(($H$72:$H$95=$D216)*($G$72:$G$95=$C216)*(P$72:P$95))),"")</f>
        <v>3247.1368681891045</v>
      </c>
      <c r="Q216" s="139">
        <f>IFERROR(IF($I$69="DOW",IF($E216=5,(((SUMPRODUCT(($H$72:$H$95=$D216)*($G$72:$G$95=$C216)*(Q$72:Q$95))*(SUMPRODUCT(($H$15:$H$21=$H216)*(Q$15:Q$21)))))),(((SUMPRODUCT(($H$72:$H$95=$D216)*($G$72:$G$95=$C216)*(Q$72:Q$95)))-(SUMIFS(Q$99:Q$426,$C$99:$C$426,$C216,$D$99:$D$426,$D216,$E$99:$E$426,5)))*SUMPRODUCT(($H$9:$H$12=$E216)*(Q$9:Q$12)))*SUMPRODUCT(($H$24:$H$30=$H216)*(Q$24:Q$30))),VLOOKUP($E216&amp;$H216,$H$33:Q$67,Q$70,0)/SUM(Q$33:Q$60,IF(DAY(EOMONTH($G216,0))&lt;29,0,VLOOKUP(5&amp;TEXT(DATE(YEAR($G216),MONTH($G216),29),"ddd"),$H$33:Q$67,Q$70,0)),IF(DAY(EOMONTH($G216,0))&lt;30,0,VLOOKUP(5&amp;TEXT(DATE(YEAR($G216),MONTH($G216),30),"ddd"),$H$33:Q$67,Q$70,0)),IF(DAY(EOMONTH($G216,0))&lt;31,0,VLOOKUP(5&amp;TEXT(DATE(YEAR($G216),MONTH($G216),31),"ddd"),$H$33:Q$67,Q$70,0)))*SUMPRODUCT(($H$72:$H$95=$D216)*($G$72:$G$95=$C216)*(Q$72:Q$95))),"")</f>
        <v>2716.3722303640538</v>
      </c>
      <c r="R216" s="139">
        <f>IFERROR(IF($I$69="DOW",IF($E216=5,(((SUMPRODUCT(($H$72:$H$95=$D216)*($G$72:$G$95=$C216)*(R$72:R$95))*(SUMPRODUCT(($H$15:$H$21=$H216)*(R$15:R$21)))))),(((SUMPRODUCT(($H$72:$H$95=$D216)*($G$72:$G$95=$C216)*(R$72:R$95)))-(SUMIFS(R$99:R$426,$C$99:$C$426,$C216,$D$99:$D$426,$D216,$E$99:$E$426,5)))*SUMPRODUCT(($H$9:$H$12=$E216)*(R$9:R$12)))*SUMPRODUCT(($H$24:$H$30=$H216)*(R$24:R$30))),VLOOKUP($E216&amp;$H216,$H$33:R$67,R$70,0)/SUM(R$33:R$60,IF(DAY(EOMONTH($G216,0))&lt;29,0,VLOOKUP(5&amp;TEXT(DATE(YEAR($G216),MONTH($G216),29),"ddd"),$H$33:R$67,R$70,0)),IF(DAY(EOMONTH($G216,0))&lt;30,0,VLOOKUP(5&amp;TEXT(DATE(YEAR($G216),MONTH($G216),30),"ddd"),$H$33:R$67,R$70,0)),IF(DAY(EOMONTH($G216,0))&lt;31,0,VLOOKUP(5&amp;TEXT(DATE(YEAR($G216),MONTH($G216),31),"ddd"),$H$33:R$67,R$70,0)))*SUMPRODUCT(($H$72:$H$95=$D216)*($G$72:$G$95=$C216)*(R$72:R$95))),"")</f>
        <v>0</v>
      </c>
      <c r="S216" s="139">
        <f>IFERROR(IF($I$69="DOW",IF($E216=5,(((SUMPRODUCT(($H$72:$H$95=$D216)*($G$72:$G$95=$C216)*(S$72:S$95))*(SUMPRODUCT(($H$15:$H$21=$H216)*(S$15:S$21)))))),(((SUMPRODUCT(($H$72:$H$95=$D216)*($G$72:$G$95=$C216)*(S$72:S$95)))-(SUMIFS(S$99:S$426,$C$99:$C$426,$C216,$D$99:$D$426,$D216,$E$99:$E$426,5)))*SUMPRODUCT(($H$9:$H$12=$E216)*(S$9:S$12)))*SUMPRODUCT(($H$24:$H$30=$H216)*(S$24:S$30))),VLOOKUP($E216&amp;$H216,$H$33:S$67,S$70,0)/SUM(S$33:S$60,IF(DAY(EOMONTH($G216,0))&lt;29,0,VLOOKUP(5&amp;TEXT(DATE(YEAR($G216),MONTH($G216),29),"ddd"),$H$33:S$67,S$70,0)),IF(DAY(EOMONTH($G216,0))&lt;30,0,VLOOKUP(5&amp;TEXT(DATE(YEAR($G216),MONTH($G216),30),"ddd"),$H$33:S$67,S$70,0)),IF(DAY(EOMONTH($G216,0))&lt;31,0,VLOOKUP(5&amp;TEXT(DATE(YEAR($G216),MONTH($G216),31),"ddd"),$H$33:S$67,S$70,0)))*SUMPRODUCT(($H$72:$H$95=$D216)*($G$72:$G$95=$C216)*(S$72:S$95))),"")</f>
        <v>84.862568673836492</v>
      </c>
      <c r="T216" s="139">
        <f>IFERROR(IF($I$69="DOW",IF($E216=5,(((SUMPRODUCT(($H$72:$H$95=$D216)*($G$72:$G$95=$C216)*(T$72:T$95))*(SUMPRODUCT(($H$15:$H$21=$H216)*(T$15:T$21)))))),(((SUMPRODUCT(($H$72:$H$95=$D216)*($G$72:$G$95=$C216)*(T$72:T$95)))-(SUMIFS(T$99:T$426,$C$99:$C$426,$C216,$D$99:$D$426,$D216,$E$99:$E$426,5)))*SUMPRODUCT(($H$9:$H$12=$E216)*(T$9:T$12)))*SUMPRODUCT(($H$24:$H$30=$H216)*(T$24:T$30))),VLOOKUP($E216&amp;$H216,$H$33:T$67,T$70,0)/SUM(T$33:T$60,IF(DAY(EOMONTH($G216,0))&lt;29,0,VLOOKUP(5&amp;TEXT(DATE(YEAR($G216),MONTH($G216),29),"ddd"),$H$33:T$67,T$70,0)),IF(DAY(EOMONTH($G216,0))&lt;30,0,VLOOKUP(5&amp;TEXT(DATE(YEAR($G216),MONTH($G216),30),"ddd"),$H$33:T$67,T$70,0)),IF(DAY(EOMONTH($G216,0))&lt;31,0,VLOOKUP(5&amp;TEXT(DATE(YEAR($G216),MONTH($G216),31),"ddd"),$H$33:T$67,T$70,0)))*SUMPRODUCT(($H$72:$H$95=$D216)*($G$72:$G$95=$C216)*(T$72:T$95))),"")</f>
        <v>0</v>
      </c>
      <c r="U216" s="139">
        <f>IFERROR(IF($I$69="DOW",IF($E216=5,(((SUMPRODUCT(($H$72:$H$95=$D216)*($G$72:$G$95=$C216)*(U$72:U$95))*(SUMPRODUCT(($H$15:$H$21=$H216)*(U$15:U$21)))))),(((SUMPRODUCT(($H$72:$H$95=$D216)*($G$72:$G$95=$C216)*(U$72:U$95)))-(SUMIFS(U$99:U$426,$C$99:$C$426,$C216,$D$99:$D$426,$D216,$E$99:$E$426,5)))*SUMPRODUCT(($H$9:$H$12=$E216)*(U$9:U$12)))*SUMPRODUCT(($H$24:$H$30=$H216)*(U$24:U$30))),VLOOKUP($E216&amp;$H216,$H$33:U$67,U$70,0)/SUM(U$33:U$60,IF(DAY(EOMONTH($G216,0))&lt;29,0,VLOOKUP(5&amp;TEXT(DATE(YEAR($G216),MONTH($G216),29),"ddd"),$H$33:U$67,U$70,0)),IF(DAY(EOMONTH($G216,0))&lt;30,0,VLOOKUP(5&amp;TEXT(DATE(YEAR($G216),MONTH($G216),30),"ddd"),$H$33:U$67,U$70,0)),IF(DAY(EOMONTH($G216,0))&lt;31,0,VLOOKUP(5&amp;TEXT(DATE(YEAR($G216),MONTH($G216),31),"ddd"),$H$33:U$67,U$70,0)))*SUMPRODUCT(($H$72:$H$95=$D216)*($G$72:$G$95=$C216)*(U$72:U$95))),"")</f>
        <v>26.426795476114577</v>
      </c>
      <c r="V216" s="139">
        <f>IFERROR(IF($I$69="DOW",IF($E216=5,(((SUMPRODUCT(($H$72:$H$95=$D216)*($G$72:$G$95=$C216)*(V$72:V$95))*(SUMPRODUCT(($H$15:$H$21=$H216)*(V$15:V$21)))))),(((SUMPRODUCT(($H$72:$H$95=$D216)*($G$72:$G$95=$C216)*(V$72:V$95)))-(SUMIFS(V$99:V$426,$C$99:$C$426,$C216,$D$99:$D$426,$D216,$E$99:$E$426,5)))*SUMPRODUCT(($H$9:$H$12=$E216)*(V$9:V$12)))*SUMPRODUCT(($H$24:$H$30=$H216)*(V$24:V$30))),VLOOKUP($E216&amp;$H216,$H$33:V$67,V$70,0)/SUM(V$33:V$60,IF(DAY(EOMONTH($G216,0))&lt;29,0,VLOOKUP(5&amp;TEXT(DATE(YEAR($G216),MONTH($G216),29),"ddd"),$H$33:V$67,V$70,0)),IF(DAY(EOMONTH($G216,0))&lt;30,0,VLOOKUP(5&amp;TEXT(DATE(YEAR($G216),MONTH($G216),30),"ddd"),$H$33:V$67,V$70,0)),IF(DAY(EOMONTH($G216,0))&lt;31,0,VLOOKUP(5&amp;TEXT(DATE(YEAR($G216),MONTH($G216),31),"ddd"),$H$33:V$67,V$70,0)))*SUMPRODUCT(($H$72:$H$95=$D216)*($G$72:$G$95=$C216)*(V$72:V$95))),"")</f>
        <v>69.408986562092437</v>
      </c>
      <c r="W216" s="139">
        <f>IFERROR(IF($I$69="DOW",IF($E216=5,(((SUMPRODUCT(($H$72:$H$95=$D216)*($G$72:$G$95=$C216)*(W$72:W$95))*(SUMPRODUCT(($H$15:$H$21=$H216)*(W$15:W$21)))))),(((SUMPRODUCT(($H$72:$H$95=$D216)*($G$72:$G$95=$C216)*(W$72:W$95)))-(SUMIFS(W$99:W$426,$C$99:$C$426,$C216,$D$99:$D$426,$D216,$E$99:$E$426,5)))*SUMPRODUCT(($H$9:$H$12=$E216)*(W$9:W$12)))*SUMPRODUCT(($H$24:$H$30=$H216)*(W$24:W$30))),VLOOKUP($E216&amp;$H216,$H$33:W$67,W$70,0)/SUM(W$33:W$60,IF(DAY(EOMONTH($G216,0))&lt;29,0,VLOOKUP(5&amp;TEXT(DATE(YEAR($G216),MONTH($G216),29),"ddd"),$H$33:W$67,W$70,0)),IF(DAY(EOMONTH($G216,0))&lt;30,0,VLOOKUP(5&amp;TEXT(DATE(YEAR($G216),MONTH($G216),30),"ddd"),$H$33:W$67,W$70,0)),IF(DAY(EOMONTH($G216,0))&lt;31,0,VLOOKUP(5&amp;TEXT(DATE(YEAR($G216),MONTH($G216),31),"ddd"),$H$33:W$67,W$70,0)))*SUMPRODUCT(($H$72:$H$95=$D216)*($G$72:$G$95=$C216)*(W$72:W$95))),"")</f>
        <v>597.42667879127987</v>
      </c>
      <c r="X216" s="139">
        <f>IFERROR(IF($I$69="DOW",IF($E216=5,(((SUMPRODUCT(($H$72:$H$95=$D216)*($G$72:$G$95=$C216)*(X$72:X$95))*(SUMPRODUCT(($H$15:$H$21=$H216)*(X$15:X$21)))))),(((SUMPRODUCT(($H$72:$H$95=$D216)*($G$72:$G$95=$C216)*(X$72:X$95)))-(SUMIFS(X$99:X$426,$C$99:$C$426,$C216,$D$99:$D$426,$D216,$E$99:$E$426,5)))*SUMPRODUCT(($H$9:$H$12=$E216)*(X$9:X$12)))*SUMPRODUCT(($H$24:$H$30=$H216)*(X$24:X$30))),VLOOKUP($E216&amp;$H216,$H$33:X$67,X$70,0)/SUM(X$33:X$60,IF(DAY(EOMONTH($G216,0))&lt;29,0,VLOOKUP(5&amp;TEXT(DATE(YEAR($G216),MONTH($G216),29),"ddd"),$H$33:X$67,X$70,0)),IF(DAY(EOMONTH($G216,0))&lt;30,0,VLOOKUP(5&amp;TEXT(DATE(YEAR($G216),MONTH($G216),30),"ddd"),$H$33:X$67,X$70,0)),IF(DAY(EOMONTH($G216,0))&lt;31,0,VLOOKUP(5&amp;TEXT(DATE(YEAR($G216),MONTH($G216),31),"ddd"),$H$33:X$67,X$70,0)))*SUMPRODUCT(($H$72:$H$95=$D216)*($G$72:$G$95=$C216)*(X$72:X$95))),"")</f>
        <v>140.49852158729288</v>
      </c>
      <c r="Y216" s="139" t="str">
        <f>IFERROR(IF($I$69="DOW",IF($E216=5,(((SUMPRODUCT(($H$72:$H$95=$D216)*($G$72:$G$95=$C216)*(Y$72:Y$95))*(SUMPRODUCT(($H$15:$H$21=$H216)*(Y$15:Y$21)))))),(((SUMPRODUCT(($H$72:$H$95=$D216)*($G$72:$G$95=$C216)*(Y$72:Y$95)))-(SUMIFS(Y$99:Y$426,$C$99:$C$426,$C216,$D$99:$D$426,$D216,$E$99:$E$426,5)))*SUMPRODUCT(($H$9:$H$12=$E216)*(Y$9:Y$12)))*SUMPRODUCT(($H$24:$H$30=$H216)*(Y$24:Y$30))),VLOOKUP($E216&amp;$H216,$H$33:Y$67,Y$70,0)/SUM(Y$33:Y$60,IF(DAY(EOMONTH($G216,0))&lt;29,0,VLOOKUP(5&amp;TEXT(DATE(YEAR($G216),MONTH($G216),29),"ddd"),$H$33:Y$67,Y$70,0)),IF(DAY(EOMONTH($G216,0))&lt;30,0,VLOOKUP(5&amp;TEXT(DATE(YEAR($G216),MONTH($G216),30),"ddd"),$H$33:Y$67,Y$70,0)),IF(DAY(EOMONTH($G216,0))&lt;31,0,VLOOKUP(5&amp;TEXT(DATE(YEAR($G216),MONTH($G216),31),"ddd"),$H$33:Y$67,Y$70,0)))*SUMPRODUCT(($H$72:$H$95=$D216)*($G$72:$G$95=$C216)*(Y$72:Y$95))),"")</f>
        <v/>
      </c>
      <c r="Z216" s="139" t="str">
        <f>IFERROR(IF($I$69="DOW",IF($E216=5,(((SUMPRODUCT(($H$72:$H$95=$D216)*($G$72:$G$95=$C216)*(Z$72:Z$95))*(SUMPRODUCT(($H$15:$H$21=$H216)*(Z$15:Z$21)))))),(((SUMPRODUCT(($H$72:$H$95=$D216)*($G$72:$G$95=$C216)*(Z$72:Z$95)))-(SUMIFS(Z$99:Z$426,$C$99:$C$426,$C216,$D$99:$D$426,$D216,$E$99:$E$426,5)))*SUMPRODUCT(($H$9:$H$12=$E216)*(Z$9:Z$12)))*SUMPRODUCT(($H$24:$H$30=$H216)*(Z$24:Z$30))),VLOOKUP($E216&amp;$H216,$H$33:Z$67,Z$70,0)/SUM(Z$33:Z$60,IF(DAY(EOMONTH($G216,0))&lt;29,0,VLOOKUP(5&amp;TEXT(DATE(YEAR($G216),MONTH($G216),29),"ddd"),$H$33:Z$67,Z$70,0)),IF(DAY(EOMONTH($G216,0))&lt;30,0,VLOOKUP(5&amp;TEXT(DATE(YEAR($G216),MONTH($G216),30),"ddd"),$H$33:Z$67,Z$70,0)),IF(DAY(EOMONTH($G216,0))&lt;31,0,VLOOKUP(5&amp;TEXT(DATE(YEAR($G216),MONTH($G216),31),"ddd"),$H$33:Z$67,Z$70,0)))*SUMPRODUCT(($H$72:$H$95=$D216)*($G$72:$G$95=$C216)*(Z$72:Z$95))),"")</f>
        <v/>
      </c>
      <c r="AA216" s="139" t="str">
        <f>IFERROR(IF($I$69="DOW",IF($E216=5,(((SUMPRODUCT(($H$72:$H$95=$D216)*($G$72:$G$95=$C216)*(AA$72:AA$95))*(SUMPRODUCT(($H$15:$H$21=$H216)*(AA$15:AA$21)))))),(((SUMPRODUCT(($H$72:$H$95=$D216)*($G$72:$G$95=$C216)*(AA$72:AA$95)))-(SUMIFS(AA$99:AA$426,$C$99:$C$426,$C216,$D$99:$D$426,$D216,$E$99:$E$426,5)))*SUMPRODUCT(($H$9:$H$12=$E216)*(AA$9:AA$12)))*SUMPRODUCT(($H$24:$H$30=$H216)*(AA$24:AA$30))),VLOOKUP($E216&amp;$H216,$H$33:AA$67,AA$70,0)/SUM(AA$33:AA$60,IF(DAY(EOMONTH($G216,0))&lt;29,0,VLOOKUP(5&amp;TEXT(DATE(YEAR($G216),MONTH($G216),29),"ddd"),$H$33:AA$67,AA$70,0)),IF(DAY(EOMONTH($G216,0))&lt;30,0,VLOOKUP(5&amp;TEXT(DATE(YEAR($G216),MONTH($G216),30),"ddd"),$H$33:AA$67,AA$70,0)),IF(DAY(EOMONTH($G216,0))&lt;31,0,VLOOKUP(5&amp;TEXT(DATE(YEAR($G216),MONTH($G216),31),"ddd"),$H$33:AA$67,AA$70,0)))*SUMPRODUCT(($H$72:$H$95=$D216)*($G$72:$G$95=$C216)*(AA$72:AA$95))),"")</f>
        <v/>
      </c>
      <c r="AB216" s="139" t="str">
        <f>IFERROR(IF($I$69="DOW",IF($E216=5,(((SUMPRODUCT(($H$72:$H$95=$D216)*($G$72:$G$95=$C216)*(AB$72:AB$95))*(SUMPRODUCT(($H$15:$H$21=$H216)*(AB$15:AB$21)))))),(((SUMPRODUCT(($H$72:$H$95=$D216)*($G$72:$G$95=$C216)*(AB$72:AB$95)))-(SUMIFS(AB$99:AB$426,$C$99:$C$426,$C216,$D$99:$D$426,$D216,$E$99:$E$426,5)))*SUMPRODUCT(($H$9:$H$12=$E216)*(AB$9:AB$12)))*SUMPRODUCT(($H$24:$H$30=$H216)*(AB$24:AB$30))),VLOOKUP($E216&amp;$H216,$H$33:AB$67,AB$70,0)/SUM(AB$33:AB$60,IF(DAY(EOMONTH($G216,0))&lt;29,0,VLOOKUP(5&amp;TEXT(DATE(YEAR($G216),MONTH($G216),29),"ddd"),$H$33:AB$67,AB$70,0)),IF(DAY(EOMONTH($G216,0))&lt;30,0,VLOOKUP(5&amp;TEXT(DATE(YEAR($G216),MONTH($G216),30),"ddd"),$H$33:AB$67,AB$70,0)),IF(DAY(EOMONTH($G216,0))&lt;31,0,VLOOKUP(5&amp;TEXT(DATE(YEAR($G216),MONTH($G216),31),"ddd"),$H$33:AB$67,AB$70,0)))*SUMPRODUCT(($H$72:$H$95=$D216)*($G$72:$G$95=$C216)*(AB$72:AB$95))),"")</f>
        <v/>
      </c>
      <c r="AC216" s="236"/>
      <c r="AE216" s="205"/>
      <c r="AF216" s="139"/>
      <c r="AG216" s="139"/>
      <c r="AH216" s="139"/>
      <c r="AI216" s="139"/>
      <c r="AJ216" s="139"/>
      <c r="AK216" s="139"/>
      <c r="AL216" s="139"/>
      <c r="AM216" s="139"/>
      <c r="AN216" s="139"/>
      <c r="AO216" s="139"/>
      <c r="AP216" s="139"/>
      <c r="AQ216" s="139"/>
      <c r="AR216" s="139"/>
      <c r="AS216" s="139"/>
      <c r="AT216" s="139"/>
      <c r="AU216" s="139"/>
      <c r="AV216" s="139"/>
      <c r="AW216" s="139"/>
      <c r="AX216" s="139"/>
      <c r="AY216" s="236"/>
      <c r="BA216" s="209">
        <f t="shared" si="154"/>
        <v>241.68963390399574</v>
      </c>
      <c r="BB216" s="180">
        <f t="shared" si="155"/>
        <v>257.47660882513378</v>
      </c>
      <c r="BC216" s="180">
        <f t="shared" si="156"/>
        <v>114.3749740694865</v>
      </c>
      <c r="BD216" s="180">
        <f t="shared" si="157"/>
        <v>31.642766542140485</v>
      </c>
      <c r="BE216" s="180">
        <f t="shared" si="158"/>
        <v>0</v>
      </c>
      <c r="BF216" s="180">
        <f t="shared" si="159"/>
        <v>0</v>
      </c>
      <c r="BG216" s="180">
        <f t="shared" si="160"/>
        <v>0</v>
      </c>
      <c r="BH216" s="180">
        <f t="shared" si="161"/>
        <v>3247.1368681891045</v>
      </c>
      <c r="BI216" s="180">
        <f t="shared" si="116"/>
        <v>2716.3722303640538</v>
      </c>
      <c r="BJ216" s="180">
        <f t="shared" si="117"/>
        <v>0</v>
      </c>
      <c r="BK216" s="180">
        <f t="shared" si="118"/>
        <v>84.862568673836492</v>
      </c>
      <c r="BL216" s="180">
        <f t="shared" si="119"/>
        <v>0</v>
      </c>
      <c r="BM216" s="180">
        <f t="shared" si="120"/>
        <v>26.426795476114577</v>
      </c>
      <c r="BN216" s="180">
        <f t="shared" si="121"/>
        <v>69.408986562092437</v>
      </c>
      <c r="BO216" s="180">
        <f t="shared" si="122"/>
        <v>597.42667879127987</v>
      </c>
      <c r="BP216" s="180">
        <f t="shared" si="123"/>
        <v>140.49852158729288</v>
      </c>
      <c r="BQ216" s="180">
        <f t="shared" si="124"/>
        <v>0</v>
      </c>
      <c r="BR216" s="180">
        <f t="shared" si="125"/>
        <v>0</v>
      </c>
      <c r="BS216" s="180">
        <f t="shared" si="126"/>
        <v>0</v>
      </c>
      <c r="BT216" s="180">
        <f t="shared" si="127"/>
        <v>0</v>
      </c>
      <c r="BV216" s="214">
        <f t="shared" si="150"/>
        <v>42761</v>
      </c>
      <c r="BW216" s="175" t="str">
        <f t="shared" si="151"/>
        <v>Jan</v>
      </c>
      <c r="BX216" s="175">
        <f t="shared" si="152"/>
        <v>2017</v>
      </c>
      <c r="BY216" s="176">
        <f t="shared" si="162"/>
        <v>241.68963390399574</v>
      </c>
      <c r="BZ216" s="176">
        <f t="shared" si="163"/>
        <v>257.47660882513378</v>
      </c>
      <c r="CA216" s="176">
        <f t="shared" si="164"/>
        <v>114.3749740694865</v>
      </c>
      <c r="CB216" s="176">
        <f t="shared" si="165"/>
        <v>31.642766542140485</v>
      </c>
      <c r="CC216" s="176">
        <f t="shared" si="166"/>
        <v>0</v>
      </c>
      <c r="CD216" s="176">
        <f t="shared" si="167"/>
        <v>0</v>
      </c>
      <c r="CE216" s="176">
        <f t="shared" si="168"/>
        <v>0</v>
      </c>
      <c r="CF216" s="176">
        <f t="shared" si="169"/>
        <v>3247.1368681891049</v>
      </c>
      <c r="CG216" s="176">
        <f t="shared" si="170"/>
        <v>2716.3722303640525</v>
      </c>
      <c r="CH216" s="176">
        <f t="shared" si="171"/>
        <v>0</v>
      </c>
      <c r="CI216" s="176">
        <f t="shared" si="172"/>
        <v>84.862568673836492</v>
      </c>
      <c r="CJ216" s="176">
        <f t="shared" si="173"/>
        <v>0</v>
      </c>
      <c r="CK216" s="176">
        <f t="shared" si="174"/>
        <v>26.426795476114588</v>
      </c>
      <c r="CL216" s="176">
        <f t="shared" si="175"/>
        <v>69.408986562092437</v>
      </c>
      <c r="CM216" s="176">
        <f t="shared" si="176"/>
        <v>597.42667879127998</v>
      </c>
      <c r="CN216" s="176">
        <f t="shared" si="177"/>
        <v>140.49852158729283</v>
      </c>
      <c r="CO216" s="176">
        <f t="shared" si="178"/>
        <v>0</v>
      </c>
      <c r="CP216" s="176">
        <f t="shared" si="179"/>
        <v>0</v>
      </c>
      <c r="CQ216" s="176">
        <f t="shared" si="180"/>
        <v>0</v>
      </c>
      <c r="CR216" s="215">
        <f t="shared" si="181"/>
        <v>0</v>
      </c>
    </row>
    <row r="217" spans="2:96" outlineLevel="1" x14ac:dyDescent="0.25">
      <c r="B217" s="197">
        <f t="shared" si="148"/>
        <v>42762</v>
      </c>
      <c r="C217" s="108">
        <f t="shared" si="104"/>
        <v>2017</v>
      </c>
      <c r="D217" s="109" t="str">
        <f t="shared" si="105"/>
        <v>Jan</v>
      </c>
      <c r="E217" s="109">
        <f t="shared" si="106"/>
        <v>4</v>
      </c>
      <c r="F217" s="109">
        <f t="shared" si="149"/>
        <v>4</v>
      </c>
      <c r="G217" s="110">
        <f t="shared" si="153"/>
        <v>42762</v>
      </c>
      <c r="H217" s="109" t="str">
        <f t="shared" si="107"/>
        <v>Fri</v>
      </c>
      <c r="I217" s="139">
        <f>IFERROR(IF($I$69="DOW",IF($E217=5,(((SUMPRODUCT(($H$72:$H$95=$D217)*($G$72:$G$95=$C217)*(I$72:I$95))*(SUMPRODUCT(($H$15:$H$21=$H217)*(I$15:I$21)))))),(((SUMPRODUCT(($H$72:$H$95=$D217)*($G$72:$G$95=$C217)*(I$72:I$95)))-(SUMIFS(I$99:I$426,$C$99:$C$426,$C217,$D$99:$D$426,$D217,$E$99:$E$426,5)))*SUMPRODUCT(($H$9:$H$12=$E217)*(I$9:I$12)))*SUMPRODUCT(($H$24:$H$30=$H217)*(I$24:I$30))),VLOOKUP($E217&amp;$H217,$H$33:I$67,I$70,0)/SUM(I$33:I$60,IF(DAY(EOMONTH($G217,0))&lt;29,0,VLOOKUP(5&amp;TEXT(DATE(YEAR($G217),MONTH($G217),29),"ddd"),$H$33:I$67,I$70,0)),IF(DAY(EOMONTH($G217,0))&lt;30,0,VLOOKUP(5&amp;TEXT(DATE(YEAR($G217),MONTH($G217),30),"ddd"),$H$33:I$67,I$70,0)),IF(DAY(EOMONTH($G217,0))&lt;31,0,VLOOKUP(5&amp;TEXT(DATE(YEAR($G217),MONTH($G217),31),"ddd"),$H$33:I$67,I$70,0)))*SUMPRODUCT(($H$72:$H$95=$D217)*($G$72:$G$95=$C217)*(I$72:I$95))),"")</f>
        <v>204.01500314914125</v>
      </c>
      <c r="J217" s="139">
        <f>IFERROR(IF($I$69="DOW",IF($E217=5,(((SUMPRODUCT(($H$72:$H$95=$D217)*($G$72:$G$95=$C217)*(J$72:J$95))*(SUMPRODUCT(($H$15:$H$21=$H217)*(J$15:J$21)))))),(((SUMPRODUCT(($H$72:$H$95=$D217)*($G$72:$G$95=$C217)*(J$72:J$95)))-(SUMIFS(J$99:J$426,$C$99:$C$426,$C217,$D$99:$D$426,$D217,$E$99:$E$426,5)))*SUMPRODUCT(($H$9:$H$12=$E217)*(J$9:J$12)))*SUMPRODUCT(($H$24:$H$30=$H217)*(J$24:J$30))),VLOOKUP($E217&amp;$H217,$H$33:J$67,J$70,0)/SUM(J$33:J$60,IF(DAY(EOMONTH($G217,0))&lt;29,0,VLOOKUP(5&amp;TEXT(DATE(YEAR($G217),MONTH($G217),29),"ddd"),$H$33:J$67,J$70,0)),IF(DAY(EOMONTH($G217,0))&lt;30,0,VLOOKUP(5&amp;TEXT(DATE(YEAR($G217),MONTH($G217),30),"ddd"),$H$33:J$67,J$70,0)),IF(DAY(EOMONTH($G217,0))&lt;31,0,VLOOKUP(5&amp;TEXT(DATE(YEAR($G217),MONTH($G217),31),"ddd"),$H$33:J$67,J$70,0)))*SUMPRODUCT(($H$72:$H$95=$D217)*($G$72:$G$95=$C217)*(J$72:J$95))),"")</f>
        <v>282.82681190849212</v>
      </c>
      <c r="K217" s="139">
        <f>IFERROR(IF($I$69="DOW",IF($E217=5,(((SUMPRODUCT(($H$72:$H$95=$D217)*($G$72:$G$95=$C217)*(K$72:K$95))*(SUMPRODUCT(($H$15:$H$21=$H217)*(K$15:K$21)))))),(((SUMPRODUCT(($H$72:$H$95=$D217)*($G$72:$G$95=$C217)*(K$72:K$95)))-(SUMIFS(K$99:K$426,$C$99:$C$426,$C217,$D$99:$D$426,$D217,$E$99:$E$426,5)))*SUMPRODUCT(($H$9:$H$12=$E217)*(K$9:K$12)))*SUMPRODUCT(($H$24:$H$30=$H217)*(K$24:K$30))),VLOOKUP($E217&amp;$H217,$H$33:K$67,K$70,0)/SUM(K$33:K$60,IF(DAY(EOMONTH($G217,0))&lt;29,0,VLOOKUP(5&amp;TEXT(DATE(YEAR($G217),MONTH($G217),29),"ddd"),$H$33:K$67,K$70,0)),IF(DAY(EOMONTH($G217,0))&lt;30,0,VLOOKUP(5&amp;TEXT(DATE(YEAR($G217),MONTH($G217),30),"ddd"),$H$33:K$67,K$70,0)),IF(DAY(EOMONTH($G217,0))&lt;31,0,VLOOKUP(5&amp;TEXT(DATE(YEAR($G217),MONTH($G217),31),"ddd"),$H$33:K$67,K$70,0)))*SUMPRODUCT(($H$72:$H$95=$D217)*($G$72:$G$95=$C217)*(K$72:K$95))),"")</f>
        <v>124.24886055586747</v>
      </c>
      <c r="L217" s="139">
        <f>IFERROR(IF($I$69="DOW",IF($E217=5,(((SUMPRODUCT(($H$72:$H$95=$D217)*($G$72:$G$95=$C217)*(L$72:L$95))*(SUMPRODUCT(($H$15:$H$21=$H217)*(L$15:L$21)))))),(((SUMPRODUCT(($H$72:$H$95=$D217)*($G$72:$G$95=$C217)*(L$72:L$95)))-(SUMIFS(L$99:L$426,$C$99:$C$426,$C217,$D$99:$D$426,$D217,$E$99:$E$426,5)))*SUMPRODUCT(($H$9:$H$12=$E217)*(L$9:L$12)))*SUMPRODUCT(($H$24:$H$30=$H217)*(L$24:L$30))),VLOOKUP($E217&amp;$H217,$H$33:L$67,L$70,0)/SUM(L$33:L$60,IF(DAY(EOMONTH($G217,0))&lt;29,0,VLOOKUP(5&amp;TEXT(DATE(YEAR($G217),MONTH($G217),29),"ddd"),$H$33:L$67,L$70,0)),IF(DAY(EOMONTH($G217,0))&lt;30,0,VLOOKUP(5&amp;TEXT(DATE(YEAR($G217),MONTH($G217),30),"ddd"),$H$33:L$67,L$70,0)),IF(DAY(EOMONTH($G217,0))&lt;31,0,VLOOKUP(5&amp;TEXT(DATE(YEAR($G217),MONTH($G217),31),"ddd"),$H$33:L$67,L$70,0)))*SUMPRODUCT(($H$72:$H$95=$D217)*($G$72:$G$95=$C217)*(L$72:L$95))),"")</f>
        <v>22.037976539212526</v>
      </c>
      <c r="M217" s="139">
        <f>IFERROR(IF($I$69="DOW",IF($E217=5,(((SUMPRODUCT(($H$72:$H$95=$D217)*($G$72:$G$95=$C217)*(M$72:M$95))*(SUMPRODUCT(($H$15:$H$21=$H217)*(M$15:M$21)))))),(((SUMPRODUCT(($H$72:$H$95=$D217)*($G$72:$G$95=$C217)*(M$72:M$95)))-(SUMIFS(M$99:M$426,$C$99:$C$426,$C217,$D$99:$D$426,$D217,$E$99:$E$426,5)))*SUMPRODUCT(($H$9:$H$12=$E217)*(M$9:M$12)))*SUMPRODUCT(($H$24:$H$30=$H217)*(M$24:M$30))),VLOOKUP($E217&amp;$H217,$H$33:M$67,M$70,0)/SUM(M$33:M$60,IF(DAY(EOMONTH($G217,0))&lt;29,0,VLOOKUP(5&amp;TEXT(DATE(YEAR($G217),MONTH($G217),29),"ddd"),$H$33:M$67,M$70,0)),IF(DAY(EOMONTH($G217,0))&lt;30,0,VLOOKUP(5&amp;TEXT(DATE(YEAR($G217),MONTH($G217),30),"ddd"),$H$33:M$67,M$70,0)),IF(DAY(EOMONTH($G217,0))&lt;31,0,VLOOKUP(5&amp;TEXT(DATE(YEAR($G217),MONTH($G217),31),"ddd"),$H$33:M$67,M$70,0)))*SUMPRODUCT(($H$72:$H$95=$D217)*($G$72:$G$95=$C217)*(M$72:M$95))),"")</f>
        <v>0</v>
      </c>
      <c r="N217" s="139">
        <f>IFERROR(IF($I$69="DOW",IF($E217=5,(((SUMPRODUCT(($H$72:$H$95=$D217)*($G$72:$G$95=$C217)*(N$72:N$95))*(SUMPRODUCT(($H$15:$H$21=$H217)*(N$15:N$21)))))),(((SUMPRODUCT(($H$72:$H$95=$D217)*($G$72:$G$95=$C217)*(N$72:N$95)))-(SUMIFS(N$99:N$426,$C$99:$C$426,$C217,$D$99:$D$426,$D217,$E$99:$E$426,5)))*SUMPRODUCT(($H$9:$H$12=$E217)*(N$9:N$12)))*SUMPRODUCT(($H$24:$H$30=$H217)*(N$24:N$30))),VLOOKUP($E217&amp;$H217,$H$33:N$67,N$70,0)/SUM(N$33:N$60,IF(DAY(EOMONTH($G217,0))&lt;29,0,VLOOKUP(5&amp;TEXT(DATE(YEAR($G217),MONTH($G217),29),"ddd"),$H$33:N$67,N$70,0)),IF(DAY(EOMONTH($G217,0))&lt;30,0,VLOOKUP(5&amp;TEXT(DATE(YEAR($G217),MONTH($G217),30),"ddd"),$H$33:N$67,N$70,0)),IF(DAY(EOMONTH($G217,0))&lt;31,0,VLOOKUP(5&amp;TEXT(DATE(YEAR($G217),MONTH($G217),31),"ddd"),$H$33:N$67,N$70,0)))*SUMPRODUCT(($H$72:$H$95=$D217)*($G$72:$G$95=$C217)*(N$72:N$95))),"")</f>
        <v>0</v>
      </c>
      <c r="O217" s="139">
        <f>IFERROR(IF($I$69="DOW",IF($E217=5,(((SUMPRODUCT(($H$72:$H$95=$D217)*($G$72:$G$95=$C217)*(O$72:O$95))*(SUMPRODUCT(($H$15:$H$21=$H217)*(O$15:O$21)))))),(((SUMPRODUCT(($H$72:$H$95=$D217)*($G$72:$G$95=$C217)*(O$72:O$95)))-(SUMIFS(O$99:O$426,$C$99:$C$426,$C217,$D$99:$D$426,$D217,$E$99:$E$426,5)))*SUMPRODUCT(($H$9:$H$12=$E217)*(O$9:O$12)))*SUMPRODUCT(($H$24:$H$30=$H217)*(O$24:O$30))),VLOOKUP($E217&amp;$H217,$H$33:O$67,O$70,0)/SUM(O$33:O$60,IF(DAY(EOMONTH($G217,0))&lt;29,0,VLOOKUP(5&amp;TEXT(DATE(YEAR($G217),MONTH($G217),29),"ddd"),$H$33:O$67,O$70,0)),IF(DAY(EOMONTH($G217,0))&lt;30,0,VLOOKUP(5&amp;TEXT(DATE(YEAR($G217),MONTH($G217),30),"ddd"),$H$33:O$67,O$70,0)),IF(DAY(EOMONTH($G217,0))&lt;31,0,VLOOKUP(5&amp;TEXT(DATE(YEAR($G217),MONTH($G217),31),"ddd"),$H$33:O$67,O$70,0)))*SUMPRODUCT(($H$72:$H$95=$D217)*($G$72:$G$95=$C217)*(O$72:O$95))),"")</f>
        <v>0</v>
      </c>
      <c r="P217" s="139">
        <f>IFERROR(IF($I$69="DOW",IF($E217=5,(((SUMPRODUCT(($H$72:$H$95=$D217)*($G$72:$G$95=$C217)*(P$72:P$95))*(SUMPRODUCT(($H$15:$H$21=$H217)*(P$15:P$21)))))),(((SUMPRODUCT(($H$72:$H$95=$D217)*($G$72:$G$95=$C217)*(P$72:P$95)))-(SUMIFS(P$99:P$426,$C$99:$C$426,$C217,$D$99:$D$426,$D217,$E$99:$E$426,5)))*SUMPRODUCT(($H$9:$H$12=$E217)*(P$9:P$12)))*SUMPRODUCT(($H$24:$H$30=$H217)*(P$24:P$30))),VLOOKUP($E217&amp;$H217,$H$33:P$67,P$70,0)/SUM(P$33:P$60,IF(DAY(EOMONTH($G217,0))&lt;29,0,VLOOKUP(5&amp;TEXT(DATE(YEAR($G217),MONTH($G217),29),"ddd"),$H$33:P$67,P$70,0)),IF(DAY(EOMONTH($G217,0))&lt;30,0,VLOOKUP(5&amp;TEXT(DATE(YEAR($G217),MONTH($G217),30),"ddd"),$H$33:P$67,P$70,0)),IF(DAY(EOMONTH($G217,0))&lt;31,0,VLOOKUP(5&amp;TEXT(DATE(YEAR($G217),MONTH($G217),31),"ddd"),$H$33:P$67,P$70,0)))*SUMPRODUCT(($H$72:$H$95=$D217)*($G$72:$G$95=$C217)*(P$72:P$95))),"")</f>
        <v>3086.4982838380934</v>
      </c>
      <c r="Q217" s="139">
        <f>IFERROR(IF($I$69="DOW",IF($E217=5,(((SUMPRODUCT(($H$72:$H$95=$D217)*($G$72:$G$95=$C217)*(Q$72:Q$95))*(SUMPRODUCT(($H$15:$H$21=$H217)*(Q$15:Q$21)))))),(((SUMPRODUCT(($H$72:$H$95=$D217)*($G$72:$G$95=$C217)*(Q$72:Q$95)))-(SUMIFS(Q$99:Q$426,$C$99:$C$426,$C217,$D$99:$D$426,$D217,$E$99:$E$426,5)))*SUMPRODUCT(($H$9:$H$12=$E217)*(Q$9:Q$12)))*SUMPRODUCT(($H$24:$H$30=$H217)*(Q$24:Q$30))),VLOOKUP($E217&amp;$H217,$H$33:Q$67,Q$70,0)/SUM(Q$33:Q$60,IF(DAY(EOMONTH($G217,0))&lt;29,0,VLOOKUP(5&amp;TEXT(DATE(YEAR($G217),MONTH($G217),29),"ddd"),$H$33:Q$67,Q$70,0)),IF(DAY(EOMONTH($G217,0))&lt;30,0,VLOOKUP(5&amp;TEXT(DATE(YEAR($G217),MONTH($G217),30),"ddd"),$H$33:Q$67,Q$70,0)),IF(DAY(EOMONTH($G217,0))&lt;31,0,VLOOKUP(5&amp;TEXT(DATE(YEAR($G217),MONTH($G217),31),"ddd"),$H$33:Q$67,Q$70,0)))*SUMPRODUCT(($H$72:$H$95=$D217)*($G$72:$G$95=$C217)*(Q$72:Q$95))),"")</f>
        <v>2710.9780500569909</v>
      </c>
      <c r="R217" s="139">
        <f>IFERROR(IF($I$69="DOW",IF($E217=5,(((SUMPRODUCT(($H$72:$H$95=$D217)*($G$72:$G$95=$C217)*(R$72:R$95))*(SUMPRODUCT(($H$15:$H$21=$H217)*(R$15:R$21)))))),(((SUMPRODUCT(($H$72:$H$95=$D217)*($G$72:$G$95=$C217)*(R$72:R$95)))-(SUMIFS(R$99:R$426,$C$99:$C$426,$C217,$D$99:$D$426,$D217,$E$99:$E$426,5)))*SUMPRODUCT(($H$9:$H$12=$E217)*(R$9:R$12)))*SUMPRODUCT(($H$24:$H$30=$H217)*(R$24:R$30))),VLOOKUP($E217&amp;$H217,$H$33:R$67,R$70,0)/SUM(R$33:R$60,IF(DAY(EOMONTH($G217,0))&lt;29,0,VLOOKUP(5&amp;TEXT(DATE(YEAR($G217),MONTH($G217),29),"ddd"),$H$33:R$67,R$70,0)),IF(DAY(EOMONTH($G217,0))&lt;30,0,VLOOKUP(5&amp;TEXT(DATE(YEAR($G217),MONTH($G217),30),"ddd"),$H$33:R$67,R$70,0)),IF(DAY(EOMONTH($G217,0))&lt;31,0,VLOOKUP(5&amp;TEXT(DATE(YEAR($G217),MONTH($G217),31),"ddd"),$H$33:R$67,R$70,0)))*SUMPRODUCT(($H$72:$H$95=$D217)*($G$72:$G$95=$C217)*(R$72:R$95))),"")</f>
        <v>0</v>
      </c>
      <c r="S217" s="139">
        <f>IFERROR(IF($I$69="DOW",IF($E217=5,(((SUMPRODUCT(($H$72:$H$95=$D217)*($G$72:$G$95=$C217)*(S$72:S$95))*(SUMPRODUCT(($H$15:$H$21=$H217)*(S$15:S$21)))))),(((SUMPRODUCT(($H$72:$H$95=$D217)*($G$72:$G$95=$C217)*(S$72:S$95)))-(SUMIFS(S$99:S$426,$C$99:$C$426,$C217,$D$99:$D$426,$D217,$E$99:$E$426,5)))*SUMPRODUCT(($H$9:$H$12=$E217)*(S$9:S$12)))*SUMPRODUCT(($H$24:$H$30=$H217)*(S$24:S$30))),VLOOKUP($E217&amp;$H217,$H$33:S$67,S$70,0)/SUM(S$33:S$60,IF(DAY(EOMONTH($G217,0))&lt;29,0,VLOOKUP(5&amp;TEXT(DATE(YEAR($G217),MONTH($G217),29),"ddd"),$H$33:S$67,S$70,0)),IF(DAY(EOMONTH($G217,0))&lt;30,0,VLOOKUP(5&amp;TEXT(DATE(YEAR($G217),MONTH($G217),30),"ddd"),$H$33:S$67,S$70,0)),IF(DAY(EOMONTH($G217,0))&lt;31,0,VLOOKUP(5&amp;TEXT(DATE(YEAR($G217),MONTH($G217),31),"ddd"),$H$33:S$67,S$70,0)))*SUMPRODUCT(($H$72:$H$95=$D217)*($G$72:$G$95=$C217)*(S$72:S$95))),"")</f>
        <v>78.350358454014085</v>
      </c>
      <c r="T217" s="139">
        <f>IFERROR(IF($I$69="DOW",IF($E217=5,(((SUMPRODUCT(($H$72:$H$95=$D217)*($G$72:$G$95=$C217)*(T$72:T$95))*(SUMPRODUCT(($H$15:$H$21=$H217)*(T$15:T$21)))))),(((SUMPRODUCT(($H$72:$H$95=$D217)*($G$72:$G$95=$C217)*(T$72:T$95)))-(SUMIFS(T$99:T$426,$C$99:$C$426,$C217,$D$99:$D$426,$D217,$E$99:$E$426,5)))*SUMPRODUCT(($H$9:$H$12=$E217)*(T$9:T$12)))*SUMPRODUCT(($H$24:$H$30=$H217)*(T$24:T$30))),VLOOKUP($E217&amp;$H217,$H$33:T$67,T$70,0)/SUM(T$33:T$60,IF(DAY(EOMONTH($G217,0))&lt;29,0,VLOOKUP(5&amp;TEXT(DATE(YEAR($G217),MONTH($G217),29),"ddd"),$H$33:T$67,T$70,0)),IF(DAY(EOMONTH($G217,0))&lt;30,0,VLOOKUP(5&amp;TEXT(DATE(YEAR($G217),MONTH($G217),30),"ddd"),$H$33:T$67,T$70,0)),IF(DAY(EOMONTH($G217,0))&lt;31,0,VLOOKUP(5&amp;TEXT(DATE(YEAR($G217),MONTH($G217),31),"ddd"),$H$33:T$67,T$70,0)))*SUMPRODUCT(($H$72:$H$95=$D217)*($G$72:$G$95=$C217)*(T$72:T$95))),"")</f>
        <v>0</v>
      </c>
      <c r="U217" s="139">
        <f>IFERROR(IF($I$69="DOW",IF($E217=5,(((SUMPRODUCT(($H$72:$H$95=$D217)*($G$72:$G$95=$C217)*(U$72:U$95))*(SUMPRODUCT(($H$15:$H$21=$H217)*(U$15:U$21)))))),(((SUMPRODUCT(($H$72:$H$95=$D217)*($G$72:$G$95=$C217)*(U$72:U$95)))-(SUMIFS(U$99:U$426,$C$99:$C$426,$C217,$D$99:$D$426,$D217,$E$99:$E$426,5)))*SUMPRODUCT(($H$9:$H$12=$E217)*(U$9:U$12)))*SUMPRODUCT(($H$24:$H$30=$H217)*(U$24:U$30))),VLOOKUP($E217&amp;$H217,$H$33:U$67,U$70,0)/SUM(U$33:U$60,IF(DAY(EOMONTH($G217,0))&lt;29,0,VLOOKUP(5&amp;TEXT(DATE(YEAR($G217),MONTH($G217),29),"ddd"),$H$33:U$67,U$70,0)),IF(DAY(EOMONTH($G217,0))&lt;30,0,VLOOKUP(5&amp;TEXT(DATE(YEAR($G217),MONTH($G217),30),"ddd"),$H$33:U$67,U$70,0)),IF(DAY(EOMONTH($G217,0))&lt;31,0,VLOOKUP(5&amp;TEXT(DATE(YEAR($G217),MONTH($G217),31),"ddd"),$H$33:U$67,U$70,0)))*SUMPRODUCT(($H$72:$H$95=$D217)*($G$72:$G$95=$C217)*(U$72:U$95))),"")</f>
        <v>18.159452360720319</v>
      </c>
      <c r="V217" s="139">
        <f>IFERROR(IF($I$69="DOW",IF($E217=5,(((SUMPRODUCT(($H$72:$H$95=$D217)*($G$72:$G$95=$C217)*(V$72:V$95))*(SUMPRODUCT(($H$15:$H$21=$H217)*(V$15:V$21)))))),(((SUMPRODUCT(($H$72:$H$95=$D217)*($G$72:$G$95=$C217)*(V$72:V$95)))-(SUMIFS(V$99:V$426,$C$99:$C$426,$C217,$D$99:$D$426,$D217,$E$99:$E$426,5)))*SUMPRODUCT(($H$9:$H$12=$E217)*(V$9:V$12)))*SUMPRODUCT(($H$24:$H$30=$H217)*(V$24:V$30))),VLOOKUP($E217&amp;$H217,$H$33:V$67,V$70,0)/SUM(V$33:V$60,IF(DAY(EOMONTH($G217,0))&lt;29,0,VLOOKUP(5&amp;TEXT(DATE(YEAR($G217),MONTH($G217),29),"ddd"),$H$33:V$67,V$70,0)),IF(DAY(EOMONTH($G217,0))&lt;30,0,VLOOKUP(5&amp;TEXT(DATE(YEAR($G217),MONTH($G217),30),"ddd"),$H$33:V$67,V$70,0)),IF(DAY(EOMONTH($G217,0))&lt;31,0,VLOOKUP(5&amp;TEXT(DATE(YEAR($G217),MONTH($G217),31),"ddd"),$H$33:V$67,V$70,0)))*SUMPRODUCT(($H$72:$H$95=$D217)*($G$72:$G$95=$C217)*(V$72:V$95))),"")</f>
        <v>72.834533302938866</v>
      </c>
      <c r="W217" s="139">
        <f>IFERROR(IF($I$69="DOW",IF($E217=5,(((SUMPRODUCT(($H$72:$H$95=$D217)*($G$72:$G$95=$C217)*(W$72:W$95))*(SUMPRODUCT(($H$15:$H$21=$H217)*(W$15:W$21)))))),(((SUMPRODUCT(($H$72:$H$95=$D217)*($G$72:$G$95=$C217)*(W$72:W$95)))-(SUMIFS(W$99:W$426,$C$99:$C$426,$C217,$D$99:$D$426,$D217,$E$99:$E$426,5)))*SUMPRODUCT(($H$9:$H$12=$E217)*(W$9:W$12)))*SUMPRODUCT(($H$24:$H$30=$H217)*(W$24:W$30))),VLOOKUP($E217&amp;$H217,$H$33:W$67,W$70,0)/SUM(W$33:W$60,IF(DAY(EOMONTH($G217,0))&lt;29,0,VLOOKUP(5&amp;TEXT(DATE(YEAR($G217),MONTH($G217),29),"ddd"),$H$33:W$67,W$70,0)),IF(DAY(EOMONTH($G217,0))&lt;30,0,VLOOKUP(5&amp;TEXT(DATE(YEAR($G217),MONTH($G217),30),"ddd"),$H$33:W$67,W$70,0)),IF(DAY(EOMONTH($G217,0))&lt;31,0,VLOOKUP(5&amp;TEXT(DATE(YEAR($G217),MONTH($G217),31),"ddd"),$H$33:W$67,W$70,0)))*SUMPRODUCT(($H$72:$H$95=$D217)*($G$72:$G$95=$C217)*(W$72:W$95))),"")</f>
        <v>504.38671813239279</v>
      </c>
      <c r="X217" s="139">
        <f>IFERROR(IF($I$69="DOW",IF($E217=5,(((SUMPRODUCT(($H$72:$H$95=$D217)*($G$72:$G$95=$C217)*(X$72:X$95))*(SUMPRODUCT(($H$15:$H$21=$H217)*(X$15:X$21)))))),(((SUMPRODUCT(($H$72:$H$95=$D217)*($G$72:$G$95=$C217)*(X$72:X$95)))-(SUMIFS(X$99:X$426,$C$99:$C$426,$C217,$D$99:$D$426,$D217,$E$99:$E$426,5)))*SUMPRODUCT(($H$9:$H$12=$E217)*(X$9:X$12)))*SUMPRODUCT(($H$24:$H$30=$H217)*(X$24:X$30))),VLOOKUP($E217&amp;$H217,$H$33:X$67,X$70,0)/SUM(X$33:X$60,IF(DAY(EOMONTH($G217,0))&lt;29,0,VLOOKUP(5&amp;TEXT(DATE(YEAR($G217),MONTH($G217),29),"ddd"),$H$33:X$67,X$70,0)),IF(DAY(EOMONTH($G217,0))&lt;30,0,VLOOKUP(5&amp;TEXT(DATE(YEAR($G217),MONTH($G217),30),"ddd"),$H$33:X$67,X$70,0)),IF(DAY(EOMONTH($G217,0))&lt;31,0,VLOOKUP(5&amp;TEXT(DATE(YEAR($G217),MONTH($G217),31),"ddd"),$H$33:X$67,X$70,0)))*SUMPRODUCT(($H$72:$H$95=$D217)*($G$72:$G$95=$C217)*(X$72:X$95))),"")</f>
        <v>117.66008947426033</v>
      </c>
      <c r="Y217" s="139" t="str">
        <f>IFERROR(IF($I$69="DOW",IF($E217=5,(((SUMPRODUCT(($H$72:$H$95=$D217)*($G$72:$G$95=$C217)*(Y$72:Y$95))*(SUMPRODUCT(($H$15:$H$21=$H217)*(Y$15:Y$21)))))),(((SUMPRODUCT(($H$72:$H$95=$D217)*($G$72:$G$95=$C217)*(Y$72:Y$95)))-(SUMIFS(Y$99:Y$426,$C$99:$C$426,$C217,$D$99:$D$426,$D217,$E$99:$E$426,5)))*SUMPRODUCT(($H$9:$H$12=$E217)*(Y$9:Y$12)))*SUMPRODUCT(($H$24:$H$30=$H217)*(Y$24:Y$30))),VLOOKUP($E217&amp;$H217,$H$33:Y$67,Y$70,0)/SUM(Y$33:Y$60,IF(DAY(EOMONTH($G217,0))&lt;29,0,VLOOKUP(5&amp;TEXT(DATE(YEAR($G217),MONTH($G217),29),"ddd"),$H$33:Y$67,Y$70,0)),IF(DAY(EOMONTH($G217,0))&lt;30,0,VLOOKUP(5&amp;TEXT(DATE(YEAR($G217),MONTH($G217),30),"ddd"),$H$33:Y$67,Y$70,0)),IF(DAY(EOMONTH($G217,0))&lt;31,0,VLOOKUP(5&amp;TEXT(DATE(YEAR($G217),MONTH($G217),31),"ddd"),$H$33:Y$67,Y$70,0)))*SUMPRODUCT(($H$72:$H$95=$D217)*($G$72:$G$95=$C217)*(Y$72:Y$95))),"")</f>
        <v/>
      </c>
      <c r="Z217" s="139" t="str">
        <f>IFERROR(IF($I$69="DOW",IF($E217=5,(((SUMPRODUCT(($H$72:$H$95=$D217)*($G$72:$G$95=$C217)*(Z$72:Z$95))*(SUMPRODUCT(($H$15:$H$21=$H217)*(Z$15:Z$21)))))),(((SUMPRODUCT(($H$72:$H$95=$D217)*($G$72:$G$95=$C217)*(Z$72:Z$95)))-(SUMIFS(Z$99:Z$426,$C$99:$C$426,$C217,$D$99:$D$426,$D217,$E$99:$E$426,5)))*SUMPRODUCT(($H$9:$H$12=$E217)*(Z$9:Z$12)))*SUMPRODUCT(($H$24:$H$30=$H217)*(Z$24:Z$30))),VLOOKUP($E217&amp;$H217,$H$33:Z$67,Z$70,0)/SUM(Z$33:Z$60,IF(DAY(EOMONTH($G217,0))&lt;29,0,VLOOKUP(5&amp;TEXT(DATE(YEAR($G217),MONTH($G217),29),"ddd"),$H$33:Z$67,Z$70,0)),IF(DAY(EOMONTH($G217,0))&lt;30,0,VLOOKUP(5&amp;TEXT(DATE(YEAR($G217),MONTH($G217),30),"ddd"),$H$33:Z$67,Z$70,0)),IF(DAY(EOMONTH($G217,0))&lt;31,0,VLOOKUP(5&amp;TEXT(DATE(YEAR($G217),MONTH($G217),31),"ddd"),$H$33:Z$67,Z$70,0)))*SUMPRODUCT(($H$72:$H$95=$D217)*($G$72:$G$95=$C217)*(Z$72:Z$95))),"")</f>
        <v/>
      </c>
      <c r="AA217" s="139" t="str">
        <f>IFERROR(IF($I$69="DOW",IF($E217=5,(((SUMPRODUCT(($H$72:$H$95=$D217)*($G$72:$G$95=$C217)*(AA$72:AA$95))*(SUMPRODUCT(($H$15:$H$21=$H217)*(AA$15:AA$21)))))),(((SUMPRODUCT(($H$72:$H$95=$D217)*($G$72:$G$95=$C217)*(AA$72:AA$95)))-(SUMIFS(AA$99:AA$426,$C$99:$C$426,$C217,$D$99:$D$426,$D217,$E$99:$E$426,5)))*SUMPRODUCT(($H$9:$H$12=$E217)*(AA$9:AA$12)))*SUMPRODUCT(($H$24:$H$30=$H217)*(AA$24:AA$30))),VLOOKUP($E217&amp;$H217,$H$33:AA$67,AA$70,0)/SUM(AA$33:AA$60,IF(DAY(EOMONTH($G217,0))&lt;29,0,VLOOKUP(5&amp;TEXT(DATE(YEAR($G217),MONTH($G217),29),"ddd"),$H$33:AA$67,AA$70,0)),IF(DAY(EOMONTH($G217,0))&lt;30,0,VLOOKUP(5&amp;TEXT(DATE(YEAR($G217),MONTH($G217),30),"ddd"),$H$33:AA$67,AA$70,0)),IF(DAY(EOMONTH($G217,0))&lt;31,0,VLOOKUP(5&amp;TEXT(DATE(YEAR($G217),MONTH($G217),31),"ddd"),$H$33:AA$67,AA$70,0)))*SUMPRODUCT(($H$72:$H$95=$D217)*($G$72:$G$95=$C217)*(AA$72:AA$95))),"")</f>
        <v/>
      </c>
      <c r="AB217" s="139" t="str">
        <f>IFERROR(IF($I$69="DOW",IF($E217=5,(((SUMPRODUCT(($H$72:$H$95=$D217)*($G$72:$G$95=$C217)*(AB$72:AB$95))*(SUMPRODUCT(($H$15:$H$21=$H217)*(AB$15:AB$21)))))),(((SUMPRODUCT(($H$72:$H$95=$D217)*($G$72:$G$95=$C217)*(AB$72:AB$95)))-(SUMIFS(AB$99:AB$426,$C$99:$C$426,$C217,$D$99:$D$426,$D217,$E$99:$E$426,5)))*SUMPRODUCT(($H$9:$H$12=$E217)*(AB$9:AB$12)))*SUMPRODUCT(($H$24:$H$30=$H217)*(AB$24:AB$30))),VLOOKUP($E217&amp;$H217,$H$33:AB$67,AB$70,0)/SUM(AB$33:AB$60,IF(DAY(EOMONTH($G217,0))&lt;29,0,VLOOKUP(5&amp;TEXT(DATE(YEAR($G217),MONTH($G217),29),"ddd"),$H$33:AB$67,AB$70,0)),IF(DAY(EOMONTH($G217,0))&lt;30,0,VLOOKUP(5&amp;TEXT(DATE(YEAR($G217),MONTH($G217),30),"ddd"),$H$33:AB$67,AB$70,0)),IF(DAY(EOMONTH($G217,0))&lt;31,0,VLOOKUP(5&amp;TEXT(DATE(YEAR($G217),MONTH($G217),31),"ddd"),$H$33:AB$67,AB$70,0)))*SUMPRODUCT(($H$72:$H$95=$D217)*($G$72:$G$95=$C217)*(AB$72:AB$95))),"")</f>
        <v/>
      </c>
      <c r="AC217" s="236"/>
      <c r="AE217" s="205"/>
      <c r="AF217" s="139"/>
      <c r="AG217" s="139"/>
      <c r="AH217" s="139"/>
      <c r="AI217" s="139"/>
      <c r="AJ217" s="139"/>
      <c r="AK217" s="139"/>
      <c r="AL217" s="139"/>
      <c r="AM217" s="139"/>
      <c r="AN217" s="139"/>
      <c r="AO217" s="139"/>
      <c r="AP217" s="139"/>
      <c r="AQ217" s="139"/>
      <c r="AR217" s="139"/>
      <c r="AS217" s="139"/>
      <c r="AT217" s="139"/>
      <c r="AU217" s="139"/>
      <c r="AV217" s="139"/>
      <c r="AW217" s="139"/>
      <c r="AX217" s="139"/>
      <c r="AY217" s="236"/>
      <c r="BA217" s="209">
        <f t="shared" si="154"/>
        <v>204.01500314914125</v>
      </c>
      <c r="BB217" s="180">
        <f t="shared" si="155"/>
        <v>282.82681190849212</v>
      </c>
      <c r="BC217" s="180">
        <f t="shared" si="156"/>
        <v>124.24886055586747</v>
      </c>
      <c r="BD217" s="180">
        <f t="shared" si="157"/>
        <v>22.037976539212526</v>
      </c>
      <c r="BE217" s="180">
        <f t="shared" si="158"/>
        <v>0</v>
      </c>
      <c r="BF217" s="180">
        <f t="shared" si="159"/>
        <v>0</v>
      </c>
      <c r="BG217" s="180">
        <f t="shared" si="160"/>
        <v>0</v>
      </c>
      <c r="BH217" s="180">
        <f t="shared" si="161"/>
        <v>3086.4982838380934</v>
      </c>
      <c r="BI217" s="180">
        <f t="shared" si="116"/>
        <v>2710.9780500569909</v>
      </c>
      <c r="BJ217" s="180">
        <f t="shared" si="117"/>
        <v>0</v>
      </c>
      <c r="BK217" s="180">
        <f t="shared" si="118"/>
        <v>78.350358454014085</v>
      </c>
      <c r="BL217" s="180">
        <f t="shared" si="119"/>
        <v>0</v>
      </c>
      <c r="BM217" s="180">
        <f t="shared" si="120"/>
        <v>18.159452360720319</v>
      </c>
      <c r="BN217" s="180">
        <f t="shared" si="121"/>
        <v>72.834533302938866</v>
      </c>
      <c r="BO217" s="180">
        <f t="shared" si="122"/>
        <v>504.38671813239279</v>
      </c>
      <c r="BP217" s="180">
        <f t="shared" si="123"/>
        <v>117.66008947426033</v>
      </c>
      <c r="BQ217" s="180">
        <f t="shared" si="124"/>
        <v>0</v>
      </c>
      <c r="BR217" s="180">
        <f t="shared" si="125"/>
        <v>0</v>
      </c>
      <c r="BS217" s="180">
        <f t="shared" si="126"/>
        <v>0</v>
      </c>
      <c r="BT217" s="180">
        <f t="shared" si="127"/>
        <v>0</v>
      </c>
      <c r="BV217" s="214">
        <f t="shared" si="150"/>
        <v>42762</v>
      </c>
      <c r="BW217" s="175" t="str">
        <f t="shared" si="151"/>
        <v>Jan</v>
      </c>
      <c r="BX217" s="175">
        <f t="shared" si="152"/>
        <v>2017</v>
      </c>
      <c r="BY217" s="176">
        <f t="shared" si="162"/>
        <v>204.01500314914125</v>
      </c>
      <c r="BZ217" s="176">
        <f t="shared" si="163"/>
        <v>282.82681190849212</v>
      </c>
      <c r="CA217" s="176">
        <f t="shared" si="164"/>
        <v>124.24886055586747</v>
      </c>
      <c r="CB217" s="176">
        <f t="shared" si="165"/>
        <v>22.037976539212522</v>
      </c>
      <c r="CC217" s="176">
        <f t="shared" si="166"/>
        <v>0</v>
      </c>
      <c r="CD217" s="176">
        <f t="shared" si="167"/>
        <v>0</v>
      </c>
      <c r="CE217" s="176">
        <f t="shared" si="168"/>
        <v>0</v>
      </c>
      <c r="CF217" s="176">
        <f t="shared" si="169"/>
        <v>3086.4982838380938</v>
      </c>
      <c r="CG217" s="176">
        <f t="shared" si="170"/>
        <v>2710.9780500569896</v>
      </c>
      <c r="CH217" s="176">
        <f t="shared" si="171"/>
        <v>0</v>
      </c>
      <c r="CI217" s="176">
        <f t="shared" si="172"/>
        <v>78.350358454014085</v>
      </c>
      <c r="CJ217" s="176">
        <f t="shared" si="173"/>
        <v>0</v>
      </c>
      <c r="CK217" s="176">
        <f t="shared" si="174"/>
        <v>18.159452360720326</v>
      </c>
      <c r="CL217" s="176">
        <f t="shared" si="175"/>
        <v>72.83453330293888</v>
      </c>
      <c r="CM217" s="176">
        <f t="shared" si="176"/>
        <v>504.38671813239284</v>
      </c>
      <c r="CN217" s="176">
        <f t="shared" si="177"/>
        <v>117.66008947426032</v>
      </c>
      <c r="CO217" s="176">
        <f t="shared" si="178"/>
        <v>0</v>
      </c>
      <c r="CP217" s="176">
        <f t="shared" si="179"/>
        <v>0</v>
      </c>
      <c r="CQ217" s="176">
        <f t="shared" si="180"/>
        <v>0</v>
      </c>
      <c r="CR217" s="215">
        <f t="shared" si="181"/>
        <v>0</v>
      </c>
    </row>
    <row r="218" spans="2:96" outlineLevel="1" x14ac:dyDescent="0.25">
      <c r="B218" s="197">
        <f t="shared" si="148"/>
        <v>42763</v>
      </c>
      <c r="C218" s="108">
        <f t="shared" si="104"/>
        <v>2017</v>
      </c>
      <c r="D218" s="109" t="str">
        <f t="shared" si="105"/>
        <v>Jan</v>
      </c>
      <c r="E218" s="109">
        <f t="shared" si="106"/>
        <v>4</v>
      </c>
      <c r="F218" s="109">
        <f t="shared" si="149"/>
        <v>4</v>
      </c>
      <c r="G218" s="110">
        <f t="shared" si="153"/>
        <v>42763</v>
      </c>
      <c r="H218" s="109" t="str">
        <f t="shared" si="107"/>
        <v>Sat</v>
      </c>
      <c r="I218" s="139">
        <f>IFERROR(IF($I$69="DOW",IF($E218=5,(((SUMPRODUCT(($H$72:$H$95=$D218)*($G$72:$G$95=$C218)*(I$72:I$95))*(SUMPRODUCT(($H$15:$H$21=$H218)*(I$15:I$21)))))),(((SUMPRODUCT(($H$72:$H$95=$D218)*($G$72:$G$95=$C218)*(I$72:I$95)))-(SUMIFS(I$99:I$426,$C$99:$C$426,$C218,$D$99:$D$426,$D218,$E$99:$E$426,5)))*SUMPRODUCT(($H$9:$H$12=$E218)*(I$9:I$12)))*SUMPRODUCT(($H$24:$H$30=$H218)*(I$24:I$30))),VLOOKUP($E218&amp;$H218,$H$33:I$67,I$70,0)/SUM(I$33:I$60,IF(DAY(EOMONTH($G218,0))&lt;29,0,VLOOKUP(5&amp;TEXT(DATE(YEAR($G218),MONTH($G218),29),"ddd"),$H$33:I$67,I$70,0)),IF(DAY(EOMONTH($G218,0))&lt;30,0,VLOOKUP(5&amp;TEXT(DATE(YEAR($G218),MONTH($G218),30),"ddd"),$H$33:I$67,I$70,0)),IF(DAY(EOMONTH($G218,0))&lt;31,0,VLOOKUP(5&amp;TEXT(DATE(YEAR($G218),MONTH($G218),31),"ddd"),$H$33:I$67,I$70,0)))*SUMPRODUCT(($H$72:$H$95=$D218)*($G$72:$G$95=$C218)*(I$72:I$95))),"")</f>
        <v>199.94050700269855</v>
      </c>
      <c r="J218" s="139">
        <f>IFERROR(IF($I$69="DOW",IF($E218=5,(((SUMPRODUCT(($H$72:$H$95=$D218)*($G$72:$G$95=$C218)*(J$72:J$95))*(SUMPRODUCT(($H$15:$H$21=$H218)*(J$15:J$21)))))),(((SUMPRODUCT(($H$72:$H$95=$D218)*($G$72:$G$95=$C218)*(J$72:J$95)))-(SUMIFS(J$99:J$426,$C$99:$C$426,$C218,$D$99:$D$426,$D218,$E$99:$E$426,5)))*SUMPRODUCT(($H$9:$H$12=$E218)*(J$9:J$12)))*SUMPRODUCT(($H$24:$H$30=$H218)*(J$24:J$30))),VLOOKUP($E218&amp;$H218,$H$33:J$67,J$70,0)/SUM(J$33:J$60,IF(DAY(EOMONTH($G218,0))&lt;29,0,VLOOKUP(5&amp;TEXT(DATE(YEAR($G218),MONTH($G218),29),"ddd"),$H$33:J$67,J$70,0)),IF(DAY(EOMONTH($G218,0))&lt;30,0,VLOOKUP(5&amp;TEXT(DATE(YEAR($G218),MONTH($G218),30),"ddd"),$H$33:J$67,J$70,0)),IF(DAY(EOMONTH($G218,0))&lt;31,0,VLOOKUP(5&amp;TEXT(DATE(YEAR($G218),MONTH($G218),31),"ddd"),$H$33:J$67,J$70,0)))*SUMPRODUCT(($H$72:$H$95=$D218)*($G$72:$G$95=$C218)*(J$72:J$95))),"")</f>
        <v>256.42562617972925</v>
      </c>
      <c r="K218" s="139">
        <f>IFERROR(IF($I$69="DOW",IF($E218=5,(((SUMPRODUCT(($H$72:$H$95=$D218)*($G$72:$G$95=$C218)*(K$72:K$95))*(SUMPRODUCT(($H$15:$H$21=$H218)*(K$15:K$21)))))),(((SUMPRODUCT(($H$72:$H$95=$D218)*($G$72:$G$95=$C218)*(K$72:K$95)))-(SUMIFS(K$99:K$426,$C$99:$C$426,$C218,$D$99:$D$426,$D218,$E$99:$E$426,5)))*SUMPRODUCT(($H$9:$H$12=$E218)*(K$9:K$12)))*SUMPRODUCT(($H$24:$H$30=$H218)*(K$24:K$30))),VLOOKUP($E218&amp;$H218,$H$33:K$67,K$70,0)/SUM(K$33:K$60,IF(DAY(EOMONTH($G218,0))&lt;29,0,VLOOKUP(5&amp;TEXT(DATE(YEAR($G218),MONTH($G218),29),"ddd"),$H$33:K$67,K$70,0)),IF(DAY(EOMONTH($G218,0))&lt;30,0,VLOOKUP(5&amp;TEXT(DATE(YEAR($G218),MONTH($G218),30),"ddd"),$H$33:K$67,K$70,0)),IF(DAY(EOMONTH($G218,0))&lt;31,0,VLOOKUP(5&amp;TEXT(DATE(YEAR($G218),MONTH($G218),31),"ddd"),$H$33:K$67,K$70,0)))*SUMPRODUCT(($H$72:$H$95=$D218)*($G$72:$G$95=$C218)*(K$72:K$95))),"")</f>
        <v>130.33549909371132</v>
      </c>
      <c r="L218" s="139">
        <f>IFERROR(IF($I$69="DOW",IF($E218=5,(((SUMPRODUCT(($H$72:$H$95=$D218)*($G$72:$G$95=$C218)*(L$72:L$95))*(SUMPRODUCT(($H$15:$H$21=$H218)*(L$15:L$21)))))),(((SUMPRODUCT(($H$72:$H$95=$D218)*($G$72:$G$95=$C218)*(L$72:L$95)))-(SUMIFS(L$99:L$426,$C$99:$C$426,$C218,$D$99:$D$426,$D218,$E$99:$E$426,5)))*SUMPRODUCT(($H$9:$H$12=$E218)*(L$9:L$12)))*SUMPRODUCT(($H$24:$H$30=$H218)*(L$24:L$30))),VLOOKUP($E218&amp;$H218,$H$33:L$67,L$70,0)/SUM(L$33:L$60,IF(DAY(EOMONTH($G218,0))&lt;29,0,VLOOKUP(5&amp;TEXT(DATE(YEAR($G218),MONTH($G218),29),"ddd"),$H$33:L$67,L$70,0)),IF(DAY(EOMONTH($G218,0))&lt;30,0,VLOOKUP(5&amp;TEXT(DATE(YEAR($G218),MONTH($G218),30),"ddd"),$H$33:L$67,L$70,0)),IF(DAY(EOMONTH($G218,0))&lt;31,0,VLOOKUP(5&amp;TEXT(DATE(YEAR($G218),MONTH($G218),31),"ddd"),$H$33:L$67,L$70,0)))*SUMPRODUCT(($H$72:$H$95=$D218)*($G$72:$G$95=$C218)*(L$72:L$95))),"")</f>
        <v>23.978137508466901</v>
      </c>
      <c r="M218" s="139">
        <f>IFERROR(IF($I$69="DOW",IF($E218=5,(((SUMPRODUCT(($H$72:$H$95=$D218)*($G$72:$G$95=$C218)*(M$72:M$95))*(SUMPRODUCT(($H$15:$H$21=$H218)*(M$15:M$21)))))),(((SUMPRODUCT(($H$72:$H$95=$D218)*($G$72:$G$95=$C218)*(M$72:M$95)))-(SUMIFS(M$99:M$426,$C$99:$C$426,$C218,$D$99:$D$426,$D218,$E$99:$E$426,5)))*SUMPRODUCT(($H$9:$H$12=$E218)*(M$9:M$12)))*SUMPRODUCT(($H$24:$H$30=$H218)*(M$24:M$30))),VLOOKUP($E218&amp;$H218,$H$33:M$67,M$70,0)/SUM(M$33:M$60,IF(DAY(EOMONTH($G218,0))&lt;29,0,VLOOKUP(5&amp;TEXT(DATE(YEAR($G218),MONTH($G218),29),"ddd"),$H$33:M$67,M$70,0)),IF(DAY(EOMONTH($G218,0))&lt;30,0,VLOOKUP(5&amp;TEXT(DATE(YEAR($G218),MONTH($G218),30),"ddd"),$H$33:M$67,M$70,0)),IF(DAY(EOMONTH($G218,0))&lt;31,0,VLOOKUP(5&amp;TEXT(DATE(YEAR($G218),MONTH($G218),31),"ddd"),$H$33:M$67,M$70,0)))*SUMPRODUCT(($H$72:$H$95=$D218)*($G$72:$G$95=$C218)*(M$72:M$95))),"")</f>
        <v>0</v>
      </c>
      <c r="N218" s="139">
        <f>IFERROR(IF($I$69="DOW",IF($E218=5,(((SUMPRODUCT(($H$72:$H$95=$D218)*($G$72:$G$95=$C218)*(N$72:N$95))*(SUMPRODUCT(($H$15:$H$21=$H218)*(N$15:N$21)))))),(((SUMPRODUCT(($H$72:$H$95=$D218)*($G$72:$G$95=$C218)*(N$72:N$95)))-(SUMIFS(N$99:N$426,$C$99:$C$426,$C218,$D$99:$D$426,$D218,$E$99:$E$426,5)))*SUMPRODUCT(($H$9:$H$12=$E218)*(N$9:N$12)))*SUMPRODUCT(($H$24:$H$30=$H218)*(N$24:N$30))),VLOOKUP($E218&amp;$H218,$H$33:N$67,N$70,0)/SUM(N$33:N$60,IF(DAY(EOMONTH($G218,0))&lt;29,0,VLOOKUP(5&amp;TEXT(DATE(YEAR($G218),MONTH($G218),29),"ddd"),$H$33:N$67,N$70,0)),IF(DAY(EOMONTH($G218,0))&lt;30,0,VLOOKUP(5&amp;TEXT(DATE(YEAR($G218),MONTH($G218),30),"ddd"),$H$33:N$67,N$70,0)),IF(DAY(EOMONTH($G218,0))&lt;31,0,VLOOKUP(5&amp;TEXT(DATE(YEAR($G218),MONTH($G218),31),"ddd"),$H$33:N$67,N$70,0)))*SUMPRODUCT(($H$72:$H$95=$D218)*($G$72:$G$95=$C218)*(N$72:N$95))),"")</f>
        <v>0</v>
      </c>
      <c r="O218" s="139">
        <f>IFERROR(IF($I$69="DOW",IF($E218=5,(((SUMPRODUCT(($H$72:$H$95=$D218)*($G$72:$G$95=$C218)*(O$72:O$95))*(SUMPRODUCT(($H$15:$H$21=$H218)*(O$15:O$21)))))),(((SUMPRODUCT(($H$72:$H$95=$D218)*($G$72:$G$95=$C218)*(O$72:O$95)))-(SUMIFS(O$99:O$426,$C$99:$C$426,$C218,$D$99:$D$426,$D218,$E$99:$E$426,5)))*SUMPRODUCT(($H$9:$H$12=$E218)*(O$9:O$12)))*SUMPRODUCT(($H$24:$H$30=$H218)*(O$24:O$30))),VLOOKUP($E218&amp;$H218,$H$33:O$67,O$70,0)/SUM(O$33:O$60,IF(DAY(EOMONTH($G218,0))&lt;29,0,VLOOKUP(5&amp;TEXT(DATE(YEAR($G218),MONTH($G218),29),"ddd"),$H$33:O$67,O$70,0)),IF(DAY(EOMONTH($G218,0))&lt;30,0,VLOOKUP(5&amp;TEXT(DATE(YEAR($G218),MONTH($G218),30),"ddd"),$H$33:O$67,O$70,0)),IF(DAY(EOMONTH($G218,0))&lt;31,0,VLOOKUP(5&amp;TEXT(DATE(YEAR($G218),MONTH($G218),31),"ddd"),$H$33:O$67,O$70,0)))*SUMPRODUCT(($H$72:$H$95=$D218)*($G$72:$G$95=$C218)*(O$72:O$95))),"")</f>
        <v>0</v>
      </c>
      <c r="P218" s="139">
        <f>IFERROR(IF($I$69="DOW",IF($E218=5,(((SUMPRODUCT(($H$72:$H$95=$D218)*($G$72:$G$95=$C218)*(P$72:P$95))*(SUMPRODUCT(($H$15:$H$21=$H218)*(P$15:P$21)))))),(((SUMPRODUCT(($H$72:$H$95=$D218)*($G$72:$G$95=$C218)*(P$72:P$95)))-(SUMIFS(P$99:P$426,$C$99:$C$426,$C218,$D$99:$D$426,$D218,$E$99:$E$426,5)))*SUMPRODUCT(($H$9:$H$12=$E218)*(P$9:P$12)))*SUMPRODUCT(($H$24:$H$30=$H218)*(P$24:P$30))),VLOOKUP($E218&amp;$H218,$H$33:P$67,P$70,0)/SUM(P$33:P$60,IF(DAY(EOMONTH($G218,0))&lt;29,0,VLOOKUP(5&amp;TEXT(DATE(YEAR($G218),MONTH($G218),29),"ddd"),$H$33:P$67,P$70,0)),IF(DAY(EOMONTH($G218,0))&lt;30,0,VLOOKUP(5&amp;TEXT(DATE(YEAR($G218),MONTH($G218),30),"ddd"),$H$33:P$67,P$70,0)),IF(DAY(EOMONTH($G218,0))&lt;31,0,VLOOKUP(5&amp;TEXT(DATE(YEAR($G218),MONTH($G218),31),"ddd"),$H$33:P$67,P$70,0)))*SUMPRODUCT(($H$72:$H$95=$D218)*($G$72:$G$95=$C218)*(P$72:P$95))),"")</f>
        <v>2086.1265594033534</v>
      </c>
      <c r="Q218" s="139">
        <f>IFERROR(IF($I$69="DOW",IF($E218=5,(((SUMPRODUCT(($H$72:$H$95=$D218)*($G$72:$G$95=$C218)*(Q$72:Q$95))*(SUMPRODUCT(($H$15:$H$21=$H218)*(Q$15:Q$21)))))),(((SUMPRODUCT(($H$72:$H$95=$D218)*($G$72:$G$95=$C218)*(Q$72:Q$95)))-(SUMIFS(Q$99:Q$426,$C$99:$C$426,$C218,$D$99:$D$426,$D218,$E$99:$E$426,5)))*SUMPRODUCT(($H$9:$H$12=$E218)*(Q$9:Q$12)))*SUMPRODUCT(($H$24:$H$30=$H218)*(Q$24:Q$30))),VLOOKUP($E218&amp;$H218,$H$33:Q$67,Q$70,0)/SUM(Q$33:Q$60,IF(DAY(EOMONTH($G218,0))&lt;29,0,VLOOKUP(5&amp;TEXT(DATE(YEAR($G218),MONTH($G218),29),"ddd"),$H$33:Q$67,Q$70,0)),IF(DAY(EOMONTH($G218,0))&lt;30,0,VLOOKUP(5&amp;TEXT(DATE(YEAR($G218),MONTH($G218),30),"ddd"),$H$33:Q$67,Q$70,0)),IF(DAY(EOMONTH($G218,0))&lt;31,0,VLOOKUP(5&amp;TEXT(DATE(YEAR($G218),MONTH($G218),31),"ddd"),$H$33:Q$67,Q$70,0)))*SUMPRODUCT(($H$72:$H$95=$D218)*($G$72:$G$95=$C218)*(Q$72:Q$95))),"")</f>
        <v>2324.4182540861475</v>
      </c>
      <c r="R218" s="139">
        <f>IFERROR(IF($I$69="DOW",IF($E218=5,(((SUMPRODUCT(($H$72:$H$95=$D218)*($G$72:$G$95=$C218)*(R$72:R$95))*(SUMPRODUCT(($H$15:$H$21=$H218)*(R$15:R$21)))))),(((SUMPRODUCT(($H$72:$H$95=$D218)*($G$72:$G$95=$C218)*(R$72:R$95)))-(SUMIFS(R$99:R$426,$C$99:$C$426,$C218,$D$99:$D$426,$D218,$E$99:$E$426,5)))*SUMPRODUCT(($H$9:$H$12=$E218)*(R$9:R$12)))*SUMPRODUCT(($H$24:$H$30=$H218)*(R$24:R$30))),VLOOKUP($E218&amp;$H218,$H$33:R$67,R$70,0)/SUM(R$33:R$60,IF(DAY(EOMONTH($G218,0))&lt;29,0,VLOOKUP(5&amp;TEXT(DATE(YEAR($G218),MONTH($G218),29),"ddd"),$H$33:R$67,R$70,0)),IF(DAY(EOMONTH($G218,0))&lt;30,0,VLOOKUP(5&amp;TEXT(DATE(YEAR($G218),MONTH($G218),30),"ddd"),$H$33:R$67,R$70,0)),IF(DAY(EOMONTH($G218,0))&lt;31,0,VLOOKUP(5&amp;TEXT(DATE(YEAR($G218),MONTH($G218),31),"ddd"),$H$33:R$67,R$70,0)))*SUMPRODUCT(($H$72:$H$95=$D218)*($G$72:$G$95=$C218)*(R$72:R$95))),"")</f>
        <v>0</v>
      </c>
      <c r="S218" s="139">
        <f>IFERROR(IF($I$69="DOW",IF($E218=5,(((SUMPRODUCT(($H$72:$H$95=$D218)*($G$72:$G$95=$C218)*(S$72:S$95))*(SUMPRODUCT(($H$15:$H$21=$H218)*(S$15:S$21)))))),(((SUMPRODUCT(($H$72:$H$95=$D218)*($G$72:$G$95=$C218)*(S$72:S$95)))-(SUMIFS(S$99:S$426,$C$99:$C$426,$C218,$D$99:$D$426,$D218,$E$99:$E$426,5)))*SUMPRODUCT(($H$9:$H$12=$E218)*(S$9:S$12)))*SUMPRODUCT(($H$24:$H$30=$H218)*(S$24:S$30))),VLOOKUP($E218&amp;$H218,$H$33:S$67,S$70,0)/SUM(S$33:S$60,IF(DAY(EOMONTH($G218,0))&lt;29,0,VLOOKUP(5&amp;TEXT(DATE(YEAR($G218),MONTH($G218),29),"ddd"),$H$33:S$67,S$70,0)),IF(DAY(EOMONTH($G218,0))&lt;30,0,VLOOKUP(5&amp;TEXT(DATE(YEAR($G218),MONTH($G218),30),"ddd"),$H$33:S$67,S$70,0)),IF(DAY(EOMONTH($G218,0))&lt;31,0,VLOOKUP(5&amp;TEXT(DATE(YEAR($G218),MONTH($G218),31),"ddd"),$H$33:S$67,S$70,0)))*SUMPRODUCT(($H$72:$H$95=$D218)*($G$72:$G$95=$C218)*(S$72:S$95))),"")</f>
        <v>83.161021845202256</v>
      </c>
      <c r="T218" s="139">
        <f>IFERROR(IF($I$69="DOW",IF($E218=5,(((SUMPRODUCT(($H$72:$H$95=$D218)*($G$72:$G$95=$C218)*(T$72:T$95))*(SUMPRODUCT(($H$15:$H$21=$H218)*(T$15:T$21)))))),(((SUMPRODUCT(($H$72:$H$95=$D218)*($G$72:$G$95=$C218)*(T$72:T$95)))-(SUMIFS(T$99:T$426,$C$99:$C$426,$C218,$D$99:$D$426,$D218,$E$99:$E$426,5)))*SUMPRODUCT(($H$9:$H$12=$E218)*(T$9:T$12)))*SUMPRODUCT(($H$24:$H$30=$H218)*(T$24:T$30))),VLOOKUP($E218&amp;$H218,$H$33:T$67,T$70,0)/SUM(T$33:T$60,IF(DAY(EOMONTH($G218,0))&lt;29,0,VLOOKUP(5&amp;TEXT(DATE(YEAR($G218),MONTH($G218),29),"ddd"),$H$33:T$67,T$70,0)),IF(DAY(EOMONTH($G218,0))&lt;30,0,VLOOKUP(5&amp;TEXT(DATE(YEAR($G218),MONTH($G218),30),"ddd"),$H$33:T$67,T$70,0)),IF(DAY(EOMONTH($G218,0))&lt;31,0,VLOOKUP(5&amp;TEXT(DATE(YEAR($G218),MONTH($G218),31),"ddd"),$H$33:T$67,T$70,0)))*SUMPRODUCT(($H$72:$H$95=$D218)*($G$72:$G$95=$C218)*(T$72:T$95))),"")</f>
        <v>0</v>
      </c>
      <c r="U218" s="139">
        <f>IFERROR(IF($I$69="DOW",IF($E218=5,(((SUMPRODUCT(($H$72:$H$95=$D218)*($G$72:$G$95=$C218)*(U$72:U$95))*(SUMPRODUCT(($H$15:$H$21=$H218)*(U$15:U$21)))))),(((SUMPRODUCT(($H$72:$H$95=$D218)*($G$72:$G$95=$C218)*(U$72:U$95)))-(SUMIFS(U$99:U$426,$C$99:$C$426,$C218,$D$99:$D$426,$D218,$E$99:$E$426,5)))*SUMPRODUCT(($H$9:$H$12=$E218)*(U$9:U$12)))*SUMPRODUCT(($H$24:$H$30=$H218)*(U$24:U$30))),VLOOKUP($E218&amp;$H218,$H$33:U$67,U$70,0)/SUM(U$33:U$60,IF(DAY(EOMONTH($G218,0))&lt;29,0,VLOOKUP(5&amp;TEXT(DATE(YEAR($G218),MONTH($G218),29),"ddd"),$H$33:U$67,U$70,0)),IF(DAY(EOMONTH($G218,0))&lt;30,0,VLOOKUP(5&amp;TEXT(DATE(YEAR($G218),MONTH($G218),30),"ddd"),$H$33:U$67,U$70,0)),IF(DAY(EOMONTH($G218,0))&lt;31,0,VLOOKUP(5&amp;TEXT(DATE(YEAR($G218),MONTH($G218),31),"ddd"),$H$33:U$67,U$70,0)))*SUMPRODUCT(($H$72:$H$95=$D218)*($G$72:$G$95=$C218)*(U$72:U$95))),"")</f>
        <v>0</v>
      </c>
      <c r="V218" s="139">
        <f>IFERROR(IF($I$69="DOW",IF($E218=5,(((SUMPRODUCT(($H$72:$H$95=$D218)*($G$72:$G$95=$C218)*(V$72:V$95))*(SUMPRODUCT(($H$15:$H$21=$H218)*(V$15:V$21)))))),(((SUMPRODUCT(($H$72:$H$95=$D218)*($G$72:$G$95=$C218)*(V$72:V$95)))-(SUMIFS(V$99:V$426,$C$99:$C$426,$C218,$D$99:$D$426,$D218,$E$99:$E$426,5)))*SUMPRODUCT(($H$9:$H$12=$E218)*(V$9:V$12)))*SUMPRODUCT(($H$24:$H$30=$H218)*(V$24:V$30))),VLOOKUP($E218&amp;$H218,$H$33:V$67,V$70,0)/SUM(V$33:V$60,IF(DAY(EOMONTH($G218,0))&lt;29,0,VLOOKUP(5&amp;TEXT(DATE(YEAR($G218),MONTH($G218),29),"ddd"),$H$33:V$67,V$70,0)),IF(DAY(EOMONTH($G218,0))&lt;30,0,VLOOKUP(5&amp;TEXT(DATE(YEAR($G218),MONTH($G218),30),"ddd"),$H$33:V$67,V$70,0)),IF(DAY(EOMONTH($G218,0))&lt;31,0,VLOOKUP(5&amp;TEXT(DATE(YEAR($G218),MONTH($G218),31),"ddd"),$H$33:V$67,V$70,0)))*SUMPRODUCT(($H$72:$H$95=$D218)*($G$72:$G$95=$C218)*(V$72:V$95))),"")</f>
        <v>0</v>
      </c>
      <c r="W218" s="139">
        <f>IFERROR(IF($I$69="DOW",IF($E218=5,(((SUMPRODUCT(($H$72:$H$95=$D218)*($G$72:$G$95=$C218)*(W$72:W$95))*(SUMPRODUCT(($H$15:$H$21=$H218)*(W$15:W$21)))))),(((SUMPRODUCT(($H$72:$H$95=$D218)*($G$72:$G$95=$C218)*(W$72:W$95)))-(SUMIFS(W$99:W$426,$C$99:$C$426,$C218,$D$99:$D$426,$D218,$E$99:$E$426,5)))*SUMPRODUCT(($H$9:$H$12=$E218)*(W$9:W$12)))*SUMPRODUCT(($H$24:$H$30=$H218)*(W$24:W$30))),VLOOKUP($E218&amp;$H218,$H$33:W$67,W$70,0)/SUM(W$33:W$60,IF(DAY(EOMONTH($G218,0))&lt;29,0,VLOOKUP(5&amp;TEXT(DATE(YEAR($G218),MONTH($G218),29),"ddd"),$H$33:W$67,W$70,0)),IF(DAY(EOMONTH($G218,0))&lt;30,0,VLOOKUP(5&amp;TEXT(DATE(YEAR($G218),MONTH($G218),30),"ddd"),$H$33:W$67,W$70,0)),IF(DAY(EOMONTH($G218,0))&lt;31,0,VLOOKUP(5&amp;TEXT(DATE(YEAR($G218),MONTH($G218),31),"ddd"),$H$33:W$67,W$70,0)))*SUMPRODUCT(($H$72:$H$95=$D218)*($G$72:$G$95=$C218)*(W$72:W$95))),"")</f>
        <v>129.79926071333367</v>
      </c>
      <c r="X218" s="139">
        <f>IFERROR(IF($I$69="DOW",IF($E218=5,(((SUMPRODUCT(($H$72:$H$95=$D218)*($G$72:$G$95=$C218)*(X$72:X$95))*(SUMPRODUCT(($H$15:$H$21=$H218)*(X$15:X$21)))))),(((SUMPRODUCT(($H$72:$H$95=$D218)*($G$72:$G$95=$C218)*(X$72:X$95)))-(SUMIFS(X$99:X$426,$C$99:$C$426,$C218,$D$99:$D$426,$D218,$E$99:$E$426,5)))*SUMPRODUCT(($H$9:$H$12=$E218)*(X$9:X$12)))*SUMPRODUCT(($H$24:$H$30=$H218)*(X$24:X$30))),VLOOKUP($E218&amp;$H218,$H$33:X$67,X$70,0)/SUM(X$33:X$60,IF(DAY(EOMONTH($G218,0))&lt;29,0,VLOOKUP(5&amp;TEXT(DATE(YEAR($G218),MONTH($G218),29),"ddd"),$H$33:X$67,X$70,0)),IF(DAY(EOMONTH($G218,0))&lt;30,0,VLOOKUP(5&amp;TEXT(DATE(YEAR($G218),MONTH($G218),30),"ddd"),$H$33:X$67,X$70,0)),IF(DAY(EOMONTH($G218,0))&lt;31,0,VLOOKUP(5&amp;TEXT(DATE(YEAR($G218),MONTH($G218),31),"ddd"),$H$33:X$67,X$70,0)))*SUMPRODUCT(($H$72:$H$95=$D218)*($G$72:$G$95=$C218)*(X$72:X$95))),"")</f>
        <v>100.14628559153084</v>
      </c>
      <c r="Y218" s="139" t="str">
        <f>IFERROR(IF($I$69="DOW",IF($E218=5,(((SUMPRODUCT(($H$72:$H$95=$D218)*($G$72:$G$95=$C218)*(Y$72:Y$95))*(SUMPRODUCT(($H$15:$H$21=$H218)*(Y$15:Y$21)))))),(((SUMPRODUCT(($H$72:$H$95=$D218)*($G$72:$G$95=$C218)*(Y$72:Y$95)))-(SUMIFS(Y$99:Y$426,$C$99:$C$426,$C218,$D$99:$D$426,$D218,$E$99:$E$426,5)))*SUMPRODUCT(($H$9:$H$12=$E218)*(Y$9:Y$12)))*SUMPRODUCT(($H$24:$H$30=$H218)*(Y$24:Y$30))),VLOOKUP($E218&amp;$H218,$H$33:Y$67,Y$70,0)/SUM(Y$33:Y$60,IF(DAY(EOMONTH($G218,0))&lt;29,0,VLOOKUP(5&amp;TEXT(DATE(YEAR($G218),MONTH($G218),29),"ddd"),$H$33:Y$67,Y$70,0)),IF(DAY(EOMONTH($G218,0))&lt;30,0,VLOOKUP(5&amp;TEXT(DATE(YEAR($G218),MONTH($G218),30),"ddd"),$H$33:Y$67,Y$70,0)),IF(DAY(EOMONTH($G218,0))&lt;31,0,VLOOKUP(5&amp;TEXT(DATE(YEAR($G218),MONTH($G218),31),"ddd"),$H$33:Y$67,Y$70,0)))*SUMPRODUCT(($H$72:$H$95=$D218)*($G$72:$G$95=$C218)*(Y$72:Y$95))),"")</f>
        <v/>
      </c>
      <c r="Z218" s="139" t="str">
        <f>IFERROR(IF($I$69="DOW",IF($E218=5,(((SUMPRODUCT(($H$72:$H$95=$D218)*($G$72:$G$95=$C218)*(Z$72:Z$95))*(SUMPRODUCT(($H$15:$H$21=$H218)*(Z$15:Z$21)))))),(((SUMPRODUCT(($H$72:$H$95=$D218)*($G$72:$G$95=$C218)*(Z$72:Z$95)))-(SUMIFS(Z$99:Z$426,$C$99:$C$426,$C218,$D$99:$D$426,$D218,$E$99:$E$426,5)))*SUMPRODUCT(($H$9:$H$12=$E218)*(Z$9:Z$12)))*SUMPRODUCT(($H$24:$H$30=$H218)*(Z$24:Z$30))),VLOOKUP($E218&amp;$H218,$H$33:Z$67,Z$70,0)/SUM(Z$33:Z$60,IF(DAY(EOMONTH($G218,0))&lt;29,0,VLOOKUP(5&amp;TEXT(DATE(YEAR($G218),MONTH($G218),29),"ddd"),$H$33:Z$67,Z$70,0)),IF(DAY(EOMONTH($G218,0))&lt;30,0,VLOOKUP(5&amp;TEXT(DATE(YEAR($G218),MONTH($G218),30),"ddd"),$H$33:Z$67,Z$70,0)),IF(DAY(EOMONTH($G218,0))&lt;31,0,VLOOKUP(5&amp;TEXT(DATE(YEAR($G218),MONTH($G218),31),"ddd"),$H$33:Z$67,Z$70,0)))*SUMPRODUCT(($H$72:$H$95=$D218)*($G$72:$G$95=$C218)*(Z$72:Z$95))),"")</f>
        <v/>
      </c>
      <c r="AA218" s="139" t="str">
        <f>IFERROR(IF($I$69="DOW",IF($E218=5,(((SUMPRODUCT(($H$72:$H$95=$D218)*($G$72:$G$95=$C218)*(AA$72:AA$95))*(SUMPRODUCT(($H$15:$H$21=$H218)*(AA$15:AA$21)))))),(((SUMPRODUCT(($H$72:$H$95=$D218)*($G$72:$G$95=$C218)*(AA$72:AA$95)))-(SUMIFS(AA$99:AA$426,$C$99:$C$426,$C218,$D$99:$D$426,$D218,$E$99:$E$426,5)))*SUMPRODUCT(($H$9:$H$12=$E218)*(AA$9:AA$12)))*SUMPRODUCT(($H$24:$H$30=$H218)*(AA$24:AA$30))),VLOOKUP($E218&amp;$H218,$H$33:AA$67,AA$70,0)/SUM(AA$33:AA$60,IF(DAY(EOMONTH($G218,0))&lt;29,0,VLOOKUP(5&amp;TEXT(DATE(YEAR($G218),MONTH($G218),29),"ddd"),$H$33:AA$67,AA$70,0)),IF(DAY(EOMONTH($G218,0))&lt;30,0,VLOOKUP(5&amp;TEXT(DATE(YEAR($G218),MONTH($G218),30),"ddd"),$H$33:AA$67,AA$70,0)),IF(DAY(EOMONTH($G218,0))&lt;31,0,VLOOKUP(5&amp;TEXT(DATE(YEAR($G218),MONTH($G218),31),"ddd"),$H$33:AA$67,AA$70,0)))*SUMPRODUCT(($H$72:$H$95=$D218)*($G$72:$G$95=$C218)*(AA$72:AA$95))),"")</f>
        <v/>
      </c>
      <c r="AB218" s="139" t="str">
        <f>IFERROR(IF($I$69="DOW",IF($E218=5,(((SUMPRODUCT(($H$72:$H$95=$D218)*($G$72:$G$95=$C218)*(AB$72:AB$95))*(SUMPRODUCT(($H$15:$H$21=$H218)*(AB$15:AB$21)))))),(((SUMPRODUCT(($H$72:$H$95=$D218)*($G$72:$G$95=$C218)*(AB$72:AB$95)))-(SUMIFS(AB$99:AB$426,$C$99:$C$426,$C218,$D$99:$D$426,$D218,$E$99:$E$426,5)))*SUMPRODUCT(($H$9:$H$12=$E218)*(AB$9:AB$12)))*SUMPRODUCT(($H$24:$H$30=$H218)*(AB$24:AB$30))),VLOOKUP($E218&amp;$H218,$H$33:AB$67,AB$70,0)/SUM(AB$33:AB$60,IF(DAY(EOMONTH($G218,0))&lt;29,0,VLOOKUP(5&amp;TEXT(DATE(YEAR($G218),MONTH($G218),29),"ddd"),$H$33:AB$67,AB$70,0)),IF(DAY(EOMONTH($G218,0))&lt;30,0,VLOOKUP(5&amp;TEXT(DATE(YEAR($G218),MONTH($G218),30),"ddd"),$H$33:AB$67,AB$70,0)),IF(DAY(EOMONTH($G218,0))&lt;31,0,VLOOKUP(5&amp;TEXT(DATE(YEAR($G218),MONTH($G218),31),"ddd"),$H$33:AB$67,AB$70,0)))*SUMPRODUCT(($H$72:$H$95=$D218)*($G$72:$G$95=$C218)*(AB$72:AB$95))),"")</f>
        <v/>
      </c>
      <c r="AC218" s="236"/>
      <c r="AE218" s="205"/>
      <c r="AF218" s="139"/>
      <c r="AG218" s="139"/>
      <c r="AH218" s="139"/>
      <c r="AI218" s="139"/>
      <c r="AJ218" s="139"/>
      <c r="AK218" s="139"/>
      <c r="AL218" s="139"/>
      <c r="AM218" s="139"/>
      <c r="AN218" s="139"/>
      <c r="AO218" s="139"/>
      <c r="AP218" s="139"/>
      <c r="AQ218" s="139"/>
      <c r="AR218" s="139"/>
      <c r="AS218" s="139"/>
      <c r="AT218" s="139"/>
      <c r="AU218" s="139"/>
      <c r="AV218" s="139"/>
      <c r="AW218" s="139"/>
      <c r="AX218" s="139"/>
      <c r="AY218" s="236"/>
      <c r="BA218" s="209">
        <f t="shared" si="154"/>
        <v>199.94050700269855</v>
      </c>
      <c r="BB218" s="180">
        <f t="shared" si="155"/>
        <v>256.42562617972925</v>
      </c>
      <c r="BC218" s="180">
        <f t="shared" si="156"/>
        <v>130.33549909371132</v>
      </c>
      <c r="BD218" s="180">
        <f t="shared" si="157"/>
        <v>23.978137508466901</v>
      </c>
      <c r="BE218" s="180">
        <f t="shared" si="158"/>
        <v>0</v>
      </c>
      <c r="BF218" s="180">
        <f t="shared" si="159"/>
        <v>0</v>
      </c>
      <c r="BG218" s="180">
        <f t="shared" si="160"/>
        <v>0</v>
      </c>
      <c r="BH218" s="180">
        <f t="shared" si="161"/>
        <v>2086.1265594033534</v>
      </c>
      <c r="BI218" s="180">
        <f t="shared" si="116"/>
        <v>2324.4182540861475</v>
      </c>
      <c r="BJ218" s="180">
        <f t="shared" si="117"/>
        <v>0</v>
      </c>
      <c r="BK218" s="180">
        <f t="shared" si="118"/>
        <v>83.161021845202256</v>
      </c>
      <c r="BL218" s="180">
        <f t="shared" si="119"/>
        <v>0</v>
      </c>
      <c r="BM218" s="180">
        <f t="shared" si="120"/>
        <v>0</v>
      </c>
      <c r="BN218" s="180">
        <f t="shared" si="121"/>
        <v>0</v>
      </c>
      <c r="BO218" s="180">
        <f t="shared" si="122"/>
        <v>129.79926071333367</v>
      </c>
      <c r="BP218" s="180">
        <f t="shared" si="123"/>
        <v>100.14628559153084</v>
      </c>
      <c r="BQ218" s="180">
        <f t="shared" si="124"/>
        <v>0</v>
      </c>
      <c r="BR218" s="180">
        <f t="shared" si="125"/>
        <v>0</v>
      </c>
      <c r="BS218" s="180">
        <f t="shared" si="126"/>
        <v>0</v>
      </c>
      <c r="BT218" s="180">
        <f t="shared" si="127"/>
        <v>0</v>
      </c>
      <c r="BV218" s="214">
        <f t="shared" si="150"/>
        <v>42763</v>
      </c>
      <c r="BW218" s="175" t="str">
        <f t="shared" si="151"/>
        <v>Jan</v>
      </c>
      <c r="BX218" s="175">
        <f t="shared" si="152"/>
        <v>2017</v>
      </c>
      <c r="BY218" s="176">
        <f t="shared" si="162"/>
        <v>199.94050700269855</v>
      </c>
      <c r="BZ218" s="176">
        <f t="shared" si="163"/>
        <v>256.42562617972925</v>
      </c>
      <c r="CA218" s="176">
        <f t="shared" si="164"/>
        <v>130.33549909371132</v>
      </c>
      <c r="CB218" s="176">
        <f t="shared" si="165"/>
        <v>23.978137508466901</v>
      </c>
      <c r="CC218" s="176">
        <f t="shared" si="166"/>
        <v>0</v>
      </c>
      <c r="CD218" s="176">
        <f t="shared" si="167"/>
        <v>0</v>
      </c>
      <c r="CE218" s="176">
        <f t="shared" si="168"/>
        <v>0</v>
      </c>
      <c r="CF218" s="176">
        <f t="shared" si="169"/>
        <v>2086.1265594033534</v>
      </c>
      <c r="CG218" s="176">
        <f t="shared" si="170"/>
        <v>2324.4182540861466</v>
      </c>
      <c r="CH218" s="176">
        <f t="shared" si="171"/>
        <v>0</v>
      </c>
      <c r="CI218" s="176">
        <f t="shared" si="172"/>
        <v>83.161021845202256</v>
      </c>
      <c r="CJ218" s="176">
        <f t="shared" si="173"/>
        <v>0</v>
      </c>
      <c r="CK218" s="176">
        <f t="shared" si="174"/>
        <v>0</v>
      </c>
      <c r="CL218" s="176">
        <f t="shared" si="175"/>
        <v>0</v>
      </c>
      <c r="CM218" s="176">
        <f t="shared" si="176"/>
        <v>129.79926071333369</v>
      </c>
      <c r="CN218" s="176">
        <f t="shared" si="177"/>
        <v>100.14628559153081</v>
      </c>
      <c r="CO218" s="176">
        <f t="shared" si="178"/>
        <v>0</v>
      </c>
      <c r="CP218" s="176">
        <f t="shared" si="179"/>
        <v>0</v>
      </c>
      <c r="CQ218" s="176">
        <f t="shared" si="180"/>
        <v>0</v>
      </c>
      <c r="CR218" s="215">
        <f t="shared" si="181"/>
        <v>0</v>
      </c>
    </row>
    <row r="219" spans="2:96" x14ac:dyDescent="0.25">
      <c r="B219" s="197">
        <f t="shared" si="148"/>
        <v>42764</v>
      </c>
      <c r="C219" s="108">
        <f t="shared" si="104"/>
        <v>2017</v>
      </c>
      <c r="D219" s="109" t="str">
        <f t="shared" si="105"/>
        <v>Jan</v>
      </c>
      <c r="E219" s="109">
        <f t="shared" si="106"/>
        <v>5</v>
      </c>
      <c r="F219" s="109">
        <f t="shared" si="149"/>
        <v>5</v>
      </c>
      <c r="G219" s="110">
        <f t="shared" si="153"/>
        <v>42764</v>
      </c>
      <c r="H219" s="109" t="str">
        <f t="shared" si="107"/>
        <v>Sun</v>
      </c>
      <c r="I219" s="139">
        <f>IFERROR(IF($I$69="DOW",IF($E219=5,(((SUMPRODUCT(($H$72:$H$95=$D219)*($G$72:$G$95=$C219)*(I$72:I$95))*(SUMPRODUCT(($H$15:$H$21=$H219)*(I$15:I$21)))))),(((SUMPRODUCT(($H$72:$H$95=$D219)*($G$72:$G$95=$C219)*(I$72:I$95)))-(SUMIFS(I$99:I$426,$C$99:$C$426,$C219,$D$99:$D$426,$D219,$E$99:$E$426,5)))*SUMPRODUCT(($H$9:$H$12=$E219)*(I$9:I$12)))*SUMPRODUCT(($H$24:$H$30=$H219)*(I$24:I$30))),VLOOKUP($E219&amp;$H219,$H$33:I$67,I$70,0)/SUM(I$33:I$60,IF(DAY(EOMONTH($G219,0))&lt;29,0,VLOOKUP(5&amp;TEXT(DATE(YEAR($G219),MONTH($G219),29),"ddd"),$H$33:I$67,I$70,0)),IF(DAY(EOMONTH($G219,0))&lt;30,0,VLOOKUP(5&amp;TEXT(DATE(YEAR($G219),MONTH($G219),30),"ddd"),$H$33:I$67,I$70,0)),IF(DAY(EOMONTH($G219,0))&lt;31,0,VLOOKUP(5&amp;TEXT(DATE(YEAR($G219),MONTH($G219),31),"ddd"),$H$33:I$67,I$70,0)))*SUMPRODUCT(($H$72:$H$95=$D219)*($G$72:$G$95=$C219)*(I$72:I$95))),"")</f>
        <v>193.61652308214346</v>
      </c>
      <c r="J219" s="139">
        <f>IFERROR(IF($I$69="DOW",IF($E219=5,(((SUMPRODUCT(($H$72:$H$95=$D219)*($G$72:$G$95=$C219)*(J$72:J$95))*(SUMPRODUCT(($H$15:$H$21=$H219)*(J$15:J$21)))))),(((SUMPRODUCT(($H$72:$H$95=$D219)*($G$72:$G$95=$C219)*(J$72:J$95)))-(SUMIFS(J$99:J$426,$C$99:$C$426,$C219,$D$99:$D$426,$D219,$E$99:$E$426,5)))*SUMPRODUCT(($H$9:$H$12=$E219)*(J$9:J$12)))*SUMPRODUCT(($H$24:$H$30=$H219)*(J$24:J$30))),VLOOKUP($E219&amp;$H219,$H$33:J$67,J$70,0)/SUM(J$33:J$60,IF(DAY(EOMONTH($G219,0))&lt;29,0,VLOOKUP(5&amp;TEXT(DATE(YEAR($G219),MONTH($G219),29),"ddd"),$H$33:J$67,J$70,0)),IF(DAY(EOMONTH($G219,0))&lt;30,0,VLOOKUP(5&amp;TEXT(DATE(YEAR($G219),MONTH($G219),30),"ddd"),$H$33:J$67,J$70,0)),IF(DAY(EOMONTH($G219,0))&lt;31,0,VLOOKUP(5&amp;TEXT(DATE(YEAR($G219),MONTH($G219),31),"ddd"),$H$33:J$67,J$70,0)))*SUMPRODUCT(($H$72:$H$95=$D219)*($G$72:$G$95=$C219)*(J$72:J$95))),"")</f>
        <v>186.71624241949942</v>
      </c>
      <c r="K219" s="139">
        <f>IFERROR(IF($I$69="DOW",IF($E219=5,(((SUMPRODUCT(($H$72:$H$95=$D219)*($G$72:$G$95=$C219)*(K$72:K$95))*(SUMPRODUCT(($H$15:$H$21=$H219)*(K$15:K$21)))))),(((SUMPRODUCT(($H$72:$H$95=$D219)*($G$72:$G$95=$C219)*(K$72:K$95)))-(SUMIFS(K$99:K$426,$C$99:$C$426,$C219,$D$99:$D$426,$D219,$E$99:$E$426,5)))*SUMPRODUCT(($H$9:$H$12=$E219)*(K$9:K$12)))*SUMPRODUCT(($H$24:$H$30=$H219)*(K$24:K$30))),VLOOKUP($E219&amp;$H219,$H$33:K$67,K$70,0)/SUM(K$33:K$60,IF(DAY(EOMONTH($G219,0))&lt;29,0,VLOOKUP(5&amp;TEXT(DATE(YEAR($G219),MONTH($G219),29),"ddd"),$H$33:K$67,K$70,0)),IF(DAY(EOMONTH($G219,0))&lt;30,0,VLOOKUP(5&amp;TEXT(DATE(YEAR($G219),MONTH($G219),30),"ddd"),$H$33:K$67,K$70,0)),IF(DAY(EOMONTH($G219,0))&lt;31,0,VLOOKUP(5&amp;TEXT(DATE(YEAR($G219),MONTH($G219),31),"ddd"),$H$33:K$67,K$70,0)))*SUMPRODUCT(($H$72:$H$95=$D219)*($G$72:$G$95=$C219)*(K$72:K$95))),"")</f>
        <v>125.28244221394731</v>
      </c>
      <c r="L219" s="139">
        <f>IFERROR(IF($I$69="DOW",IF($E219=5,(((SUMPRODUCT(($H$72:$H$95=$D219)*($G$72:$G$95=$C219)*(L$72:L$95))*(SUMPRODUCT(($H$15:$H$21=$H219)*(L$15:L$21)))))),(((SUMPRODUCT(($H$72:$H$95=$D219)*($G$72:$G$95=$C219)*(L$72:L$95)))-(SUMIFS(L$99:L$426,$C$99:$C$426,$C219,$D$99:$D$426,$D219,$E$99:$E$426,5)))*SUMPRODUCT(($H$9:$H$12=$E219)*(L$9:L$12)))*SUMPRODUCT(($H$24:$H$30=$H219)*(L$24:L$30))),VLOOKUP($E219&amp;$H219,$H$33:L$67,L$70,0)/SUM(L$33:L$60,IF(DAY(EOMONTH($G219,0))&lt;29,0,VLOOKUP(5&amp;TEXT(DATE(YEAR($G219),MONTH($G219),29),"ddd"),$H$33:L$67,L$70,0)),IF(DAY(EOMONTH($G219,0))&lt;30,0,VLOOKUP(5&amp;TEXT(DATE(YEAR($G219),MONTH($G219),30),"ddd"),$H$33:L$67,L$70,0)),IF(DAY(EOMONTH($G219,0))&lt;31,0,VLOOKUP(5&amp;TEXT(DATE(YEAR($G219),MONTH($G219),31),"ddd"),$H$33:L$67,L$70,0)))*SUMPRODUCT(($H$72:$H$95=$D219)*($G$72:$G$95=$C219)*(L$72:L$95))),"")</f>
        <v>26.568641291113249</v>
      </c>
      <c r="M219" s="139">
        <f>IFERROR(IF($I$69="DOW",IF($E219=5,(((SUMPRODUCT(($H$72:$H$95=$D219)*($G$72:$G$95=$C219)*(M$72:M$95))*(SUMPRODUCT(($H$15:$H$21=$H219)*(M$15:M$21)))))),(((SUMPRODUCT(($H$72:$H$95=$D219)*($G$72:$G$95=$C219)*(M$72:M$95)))-(SUMIFS(M$99:M$426,$C$99:$C$426,$C219,$D$99:$D$426,$D219,$E$99:$E$426,5)))*SUMPRODUCT(($H$9:$H$12=$E219)*(M$9:M$12)))*SUMPRODUCT(($H$24:$H$30=$H219)*(M$24:M$30))),VLOOKUP($E219&amp;$H219,$H$33:M$67,M$70,0)/SUM(M$33:M$60,IF(DAY(EOMONTH($G219,0))&lt;29,0,VLOOKUP(5&amp;TEXT(DATE(YEAR($G219),MONTH($G219),29),"ddd"),$H$33:M$67,M$70,0)),IF(DAY(EOMONTH($G219,0))&lt;30,0,VLOOKUP(5&amp;TEXT(DATE(YEAR($G219),MONTH($G219),30),"ddd"),$H$33:M$67,M$70,0)),IF(DAY(EOMONTH($G219,0))&lt;31,0,VLOOKUP(5&amp;TEXT(DATE(YEAR($G219),MONTH($G219),31),"ddd"),$H$33:M$67,M$70,0)))*SUMPRODUCT(($H$72:$H$95=$D219)*($G$72:$G$95=$C219)*(M$72:M$95))),"")</f>
        <v>0</v>
      </c>
      <c r="N219" s="139">
        <f>IFERROR(IF($I$69="DOW",IF($E219=5,(((SUMPRODUCT(($H$72:$H$95=$D219)*($G$72:$G$95=$C219)*(N$72:N$95))*(SUMPRODUCT(($H$15:$H$21=$H219)*(N$15:N$21)))))),(((SUMPRODUCT(($H$72:$H$95=$D219)*($G$72:$G$95=$C219)*(N$72:N$95)))-(SUMIFS(N$99:N$426,$C$99:$C$426,$C219,$D$99:$D$426,$D219,$E$99:$E$426,5)))*SUMPRODUCT(($H$9:$H$12=$E219)*(N$9:N$12)))*SUMPRODUCT(($H$24:$H$30=$H219)*(N$24:N$30))),VLOOKUP($E219&amp;$H219,$H$33:N$67,N$70,0)/SUM(N$33:N$60,IF(DAY(EOMONTH($G219,0))&lt;29,0,VLOOKUP(5&amp;TEXT(DATE(YEAR($G219),MONTH($G219),29),"ddd"),$H$33:N$67,N$70,0)),IF(DAY(EOMONTH($G219,0))&lt;30,0,VLOOKUP(5&amp;TEXT(DATE(YEAR($G219),MONTH($G219),30),"ddd"),$H$33:N$67,N$70,0)),IF(DAY(EOMONTH($G219,0))&lt;31,0,VLOOKUP(5&amp;TEXT(DATE(YEAR($G219),MONTH($G219),31),"ddd"),$H$33:N$67,N$70,0)))*SUMPRODUCT(($H$72:$H$95=$D219)*($G$72:$G$95=$C219)*(N$72:N$95))),"")</f>
        <v>0</v>
      </c>
      <c r="O219" s="139">
        <f>IFERROR(IF($I$69="DOW",IF($E219=5,(((SUMPRODUCT(($H$72:$H$95=$D219)*($G$72:$G$95=$C219)*(O$72:O$95))*(SUMPRODUCT(($H$15:$H$21=$H219)*(O$15:O$21)))))),(((SUMPRODUCT(($H$72:$H$95=$D219)*($G$72:$G$95=$C219)*(O$72:O$95)))-(SUMIFS(O$99:O$426,$C$99:$C$426,$C219,$D$99:$D$426,$D219,$E$99:$E$426,5)))*SUMPRODUCT(($H$9:$H$12=$E219)*(O$9:O$12)))*SUMPRODUCT(($H$24:$H$30=$H219)*(O$24:O$30))),VLOOKUP($E219&amp;$H219,$H$33:O$67,O$70,0)/SUM(O$33:O$60,IF(DAY(EOMONTH($G219,0))&lt;29,0,VLOOKUP(5&amp;TEXT(DATE(YEAR($G219),MONTH($G219),29),"ddd"),$H$33:O$67,O$70,0)),IF(DAY(EOMONTH($G219,0))&lt;30,0,VLOOKUP(5&amp;TEXT(DATE(YEAR($G219),MONTH($G219),30),"ddd"),$H$33:O$67,O$70,0)),IF(DAY(EOMONTH($G219,0))&lt;31,0,VLOOKUP(5&amp;TEXT(DATE(YEAR($G219),MONTH($G219),31),"ddd"),$H$33:O$67,O$70,0)))*SUMPRODUCT(($H$72:$H$95=$D219)*($G$72:$G$95=$C219)*(O$72:O$95))),"")</f>
        <v>0</v>
      </c>
      <c r="P219" s="139">
        <f>IFERROR(IF($I$69="DOW",IF($E219=5,(((SUMPRODUCT(($H$72:$H$95=$D219)*($G$72:$G$95=$C219)*(P$72:P$95))*(SUMPRODUCT(($H$15:$H$21=$H219)*(P$15:P$21)))))),(((SUMPRODUCT(($H$72:$H$95=$D219)*($G$72:$G$95=$C219)*(P$72:P$95)))-(SUMIFS(P$99:P$426,$C$99:$C$426,$C219,$D$99:$D$426,$D219,$E$99:$E$426,5)))*SUMPRODUCT(($H$9:$H$12=$E219)*(P$9:P$12)))*SUMPRODUCT(($H$24:$H$30=$H219)*(P$24:P$30))),VLOOKUP($E219&amp;$H219,$H$33:P$67,P$70,0)/SUM(P$33:P$60,IF(DAY(EOMONTH($G219,0))&lt;29,0,VLOOKUP(5&amp;TEXT(DATE(YEAR($G219),MONTH($G219),29),"ddd"),$H$33:P$67,P$70,0)),IF(DAY(EOMONTH($G219,0))&lt;30,0,VLOOKUP(5&amp;TEXT(DATE(YEAR($G219),MONTH($G219),30),"ddd"),$H$33:P$67,P$70,0)),IF(DAY(EOMONTH($G219,0))&lt;31,0,VLOOKUP(5&amp;TEXT(DATE(YEAR($G219),MONTH($G219),31),"ddd"),$H$33:P$67,P$70,0)))*SUMPRODUCT(($H$72:$H$95=$D219)*($G$72:$G$95=$C219)*(P$72:P$95))),"")</f>
        <v>1783.6485521988093</v>
      </c>
      <c r="Q219" s="139">
        <f>IFERROR(IF($I$69="DOW",IF($E219=5,(((SUMPRODUCT(($H$72:$H$95=$D219)*($G$72:$G$95=$C219)*(Q$72:Q$95))*(SUMPRODUCT(($H$15:$H$21=$H219)*(Q$15:Q$21)))))),(((SUMPRODUCT(($H$72:$H$95=$D219)*($G$72:$G$95=$C219)*(Q$72:Q$95)))-(SUMIFS(Q$99:Q$426,$C$99:$C$426,$C219,$D$99:$D$426,$D219,$E$99:$E$426,5)))*SUMPRODUCT(($H$9:$H$12=$E219)*(Q$9:Q$12)))*SUMPRODUCT(($H$24:$H$30=$H219)*(Q$24:Q$30))),VLOOKUP($E219&amp;$H219,$H$33:Q$67,Q$70,0)/SUM(Q$33:Q$60,IF(DAY(EOMONTH($G219,0))&lt;29,0,VLOOKUP(5&amp;TEXT(DATE(YEAR($G219),MONTH($G219),29),"ddd"),$H$33:Q$67,Q$70,0)),IF(DAY(EOMONTH($G219,0))&lt;30,0,VLOOKUP(5&amp;TEXT(DATE(YEAR($G219),MONTH($G219),30),"ddd"),$H$33:Q$67,Q$70,0)),IF(DAY(EOMONTH($G219,0))&lt;31,0,VLOOKUP(5&amp;TEXT(DATE(YEAR($G219),MONTH($G219),31),"ddd"),$H$33:Q$67,Q$70,0)))*SUMPRODUCT(($H$72:$H$95=$D219)*($G$72:$G$95=$C219)*(Q$72:Q$95))),"")</f>
        <v>1904.4978019390624</v>
      </c>
      <c r="R219" s="139">
        <f>IFERROR(IF($I$69="DOW",IF($E219=5,(((SUMPRODUCT(($H$72:$H$95=$D219)*($G$72:$G$95=$C219)*(R$72:R$95))*(SUMPRODUCT(($H$15:$H$21=$H219)*(R$15:R$21)))))),(((SUMPRODUCT(($H$72:$H$95=$D219)*($G$72:$G$95=$C219)*(R$72:R$95)))-(SUMIFS(R$99:R$426,$C$99:$C$426,$C219,$D$99:$D$426,$D219,$E$99:$E$426,5)))*SUMPRODUCT(($H$9:$H$12=$E219)*(R$9:R$12)))*SUMPRODUCT(($H$24:$H$30=$H219)*(R$24:R$30))),VLOOKUP($E219&amp;$H219,$H$33:R$67,R$70,0)/SUM(R$33:R$60,IF(DAY(EOMONTH($G219,0))&lt;29,0,VLOOKUP(5&amp;TEXT(DATE(YEAR($G219),MONTH($G219),29),"ddd"),$H$33:R$67,R$70,0)),IF(DAY(EOMONTH($G219,0))&lt;30,0,VLOOKUP(5&amp;TEXT(DATE(YEAR($G219),MONTH($G219),30),"ddd"),$H$33:R$67,R$70,0)),IF(DAY(EOMONTH($G219,0))&lt;31,0,VLOOKUP(5&amp;TEXT(DATE(YEAR($G219),MONTH($G219),31),"ddd"),$H$33:R$67,R$70,0)))*SUMPRODUCT(($H$72:$H$95=$D219)*($G$72:$G$95=$C219)*(R$72:R$95))),"")</f>
        <v>0</v>
      </c>
      <c r="S219" s="139">
        <f>IFERROR(IF($I$69="DOW",IF($E219=5,(((SUMPRODUCT(($H$72:$H$95=$D219)*($G$72:$G$95=$C219)*(S$72:S$95))*(SUMPRODUCT(($H$15:$H$21=$H219)*(S$15:S$21)))))),(((SUMPRODUCT(($H$72:$H$95=$D219)*($G$72:$G$95=$C219)*(S$72:S$95)))-(SUMIFS(S$99:S$426,$C$99:$C$426,$C219,$D$99:$D$426,$D219,$E$99:$E$426,5)))*SUMPRODUCT(($H$9:$H$12=$E219)*(S$9:S$12)))*SUMPRODUCT(($H$24:$H$30=$H219)*(S$24:S$30))),VLOOKUP($E219&amp;$H219,$H$33:S$67,S$70,0)/SUM(S$33:S$60,IF(DAY(EOMONTH($G219,0))&lt;29,0,VLOOKUP(5&amp;TEXT(DATE(YEAR($G219),MONTH($G219),29),"ddd"),$H$33:S$67,S$70,0)),IF(DAY(EOMONTH($G219,0))&lt;30,0,VLOOKUP(5&amp;TEXT(DATE(YEAR($G219),MONTH($G219),30),"ddd"),$H$33:S$67,S$70,0)),IF(DAY(EOMONTH($G219,0))&lt;31,0,VLOOKUP(5&amp;TEXT(DATE(YEAR($G219),MONTH($G219),31),"ddd"),$H$33:S$67,S$70,0)))*SUMPRODUCT(($H$72:$H$95=$D219)*($G$72:$G$95=$C219)*(S$72:S$95))),"")</f>
        <v>58.80636355135448</v>
      </c>
      <c r="T219" s="139">
        <f>IFERROR(IF($I$69="DOW",IF($E219=5,(((SUMPRODUCT(($H$72:$H$95=$D219)*($G$72:$G$95=$C219)*(T$72:T$95))*(SUMPRODUCT(($H$15:$H$21=$H219)*(T$15:T$21)))))),(((SUMPRODUCT(($H$72:$H$95=$D219)*($G$72:$G$95=$C219)*(T$72:T$95)))-(SUMIFS(T$99:T$426,$C$99:$C$426,$C219,$D$99:$D$426,$D219,$E$99:$E$426,5)))*SUMPRODUCT(($H$9:$H$12=$E219)*(T$9:T$12)))*SUMPRODUCT(($H$24:$H$30=$H219)*(T$24:T$30))),VLOOKUP($E219&amp;$H219,$H$33:T$67,T$70,0)/SUM(T$33:T$60,IF(DAY(EOMONTH($G219,0))&lt;29,0,VLOOKUP(5&amp;TEXT(DATE(YEAR($G219),MONTH($G219),29),"ddd"),$H$33:T$67,T$70,0)),IF(DAY(EOMONTH($G219,0))&lt;30,0,VLOOKUP(5&amp;TEXT(DATE(YEAR($G219),MONTH($G219),30),"ddd"),$H$33:T$67,T$70,0)),IF(DAY(EOMONTH($G219,0))&lt;31,0,VLOOKUP(5&amp;TEXT(DATE(YEAR($G219),MONTH($G219),31),"ddd"),$H$33:T$67,T$70,0)))*SUMPRODUCT(($H$72:$H$95=$D219)*($G$72:$G$95=$C219)*(T$72:T$95))),"")</f>
        <v>0</v>
      </c>
      <c r="U219" s="139">
        <f>IFERROR(IF($I$69="DOW",IF($E219=5,(((SUMPRODUCT(($H$72:$H$95=$D219)*($G$72:$G$95=$C219)*(U$72:U$95))*(SUMPRODUCT(($H$15:$H$21=$H219)*(U$15:U$21)))))),(((SUMPRODUCT(($H$72:$H$95=$D219)*($G$72:$G$95=$C219)*(U$72:U$95)))-(SUMIFS(U$99:U$426,$C$99:$C$426,$C219,$D$99:$D$426,$D219,$E$99:$E$426,5)))*SUMPRODUCT(($H$9:$H$12=$E219)*(U$9:U$12)))*SUMPRODUCT(($H$24:$H$30=$H219)*(U$24:U$30))),VLOOKUP($E219&amp;$H219,$H$33:U$67,U$70,0)/SUM(U$33:U$60,IF(DAY(EOMONTH($G219,0))&lt;29,0,VLOOKUP(5&amp;TEXT(DATE(YEAR($G219),MONTH($G219),29),"ddd"),$H$33:U$67,U$70,0)),IF(DAY(EOMONTH($G219,0))&lt;30,0,VLOOKUP(5&amp;TEXT(DATE(YEAR($G219),MONTH($G219),30),"ddd"),$H$33:U$67,U$70,0)),IF(DAY(EOMONTH($G219,0))&lt;31,0,VLOOKUP(5&amp;TEXT(DATE(YEAR($G219),MONTH($G219),31),"ddd"),$H$33:U$67,U$70,0)))*SUMPRODUCT(($H$72:$H$95=$D219)*($G$72:$G$95=$C219)*(U$72:U$95))),"")</f>
        <v>0</v>
      </c>
      <c r="V219" s="139">
        <f>IFERROR(IF($I$69="DOW",IF($E219=5,(((SUMPRODUCT(($H$72:$H$95=$D219)*($G$72:$G$95=$C219)*(V$72:V$95))*(SUMPRODUCT(($H$15:$H$21=$H219)*(V$15:V$21)))))),(((SUMPRODUCT(($H$72:$H$95=$D219)*($G$72:$G$95=$C219)*(V$72:V$95)))-(SUMIFS(V$99:V$426,$C$99:$C$426,$C219,$D$99:$D$426,$D219,$E$99:$E$426,5)))*SUMPRODUCT(($H$9:$H$12=$E219)*(V$9:V$12)))*SUMPRODUCT(($H$24:$H$30=$H219)*(V$24:V$30))),VLOOKUP($E219&amp;$H219,$H$33:V$67,V$70,0)/SUM(V$33:V$60,IF(DAY(EOMONTH($G219,0))&lt;29,0,VLOOKUP(5&amp;TEXT(DATE(YEAR($G219),MONTH($G219),29),"ddd"),$H$33:V$67,V$70,0)),IF(DAY(EOMONTH($G219,0))&lt;30,0,VLOOKUP(5&amp;TEXT(DATE(YEAR($G219),MONTH($G219),30),"ddd"),$H$33:V$67,V$70,0)),IF(DAY(EOMONTH($G219,0))&lt;31,0,VLOOKUP(5&amp;TEXT(DATE(YEAR($G219),MONTH($G219),31),"ddd"),$H$33:V$67,V$70,0)))*SUMPRODUCT(($H$72:$H$95=$D219)*($G$72:$G$95=$C219)*(V$72:V$95))),"")</f>
        <v>0</v>
      </c>
      <c r="W219" s="139">
        <f>IFERROR(IF($I$69="DOW",IF($E219=5,(((SUMPRODUCT(($H$72:$H$95=$D219)*($G$72:$G$95=$C219)*(W$72:W$95))*(SUMPRODUCT(($H$15:$H$21=$H219)*(W$15:W$21)))))),(((SUMPRODUCT(($H$72:$H$95=$D219)*($G$72:$G$95=$C219)*(W$72:W$95)))-(SUMIFS(W$99:W$426,$C$99:$C$426,$C219,$D$99:$D$426,$D219,$E$99:$E$426,5)))*SUMPRODUCT(($H$9:$H$12=$E219)*(W$9:W$12)))*SUMPRODUCT(($H$24:$H$30=$H219)*(W$24:W$30))),VLOOKUP($E219&amp;$H219,$H$33:W$67,W$70,0)/SUM(W$33:W$60,IF(DAY(EOMONTH($G219,0))&lt;29,0,VLOOKUP(5&amp;TEXT(DATE(YEAR($G219),MONTH($G219),29),"ddd"),$H$33:W$67,W$70,0)),IF(DAY(EOMONTH($G219,0))&lt;30,0,VLOOKUP(5&amp;TEXT(DATE(YEAR($G219),MONTH($G219),30),"ddd"),$H$33:W$67,W$70,0)),IF(DAY(EOMONTH($G219,0))&lt;31,0,VLOOKUP(5&amp;TEXT(DATE(YEAR($G219),MONTH($G219),31),"ddd"),$H$33:W$67,W$70,0)))*SUMPRODUCT(($H$72:$H$95=$D219)*($G$72:$G$95=$C219)*(W$72:W$95))),"")</f>
        <v>128.04974247683063</v>
      </c>
      <c r="X219" s="139">
        <f>IFERROR(IF($I$69="DOW",IF($E219=5,(((SUMPRODUCT(($H$72:$H$95=$D219)*($G$72:$G$95=$C219)*(X$72:X$95))*(SUMPRODUCT(($H$15:$H$21=$H219)*(X$15:X$21)))))),(((SUMPRODUCT(($H$72:$H$95=$D219)*($G$72:$G$95=$C219)*(X$72:X$95)))-(SUMIFS(X$99:X$426,$C$99:$C$426,$C219,$D$99:$D$426,$D219,$E$99:$E$426,5)))*SUMPRODUCT(($H$9:$H$12=$E219)*(X$9:X$12)))*SUMPRODUCT(($H$24:$H$30=$H219)*(X$24:X$30))),VLOOKUP($E219&amp;$H219,$H$33:X$67,X$70,0)/SUM(X$33:X$60,IF(DAY(EOMONTH($G219,0))&lt;29,0,VLOOKUP(5&amp;TEXT(DATE(YEAR($G219),MONTH($G219),29),"ddd"),$H$33:X$67,X$70,0)),IF(DAY(EOMONTH($G219,0))&lt;30,0,VLOOKUP(5&amp;TEXT(DATE(YEAR($G219),MONTH($G219),30),"ddd"),$H$33:X$67,X$70,0)),IF(DAY(EOMONTH($G219,0))&lt;31,0,VLOOKUP(5&amp;TEXT(DATE(YEAR($G219),MONTH($G219),31),"ddd"),$H$33:X$67,X$70,0)))*SUMPRODUCT(($H$72:$H$95=$D219)*($G$72:$G$95=$C219)*(X$72:X$95))),"")</f>
        <v>68.069519042306879</v>
      </c>
      <c r="Y219" s="139" t="str">
        <f>IFERROR(IF($I$69="DOW",IF($E219=5,(((SUMPRODUCT(($H$72:$H$95=$D219)*($G$72:$G$95=$C219)*(Y$72:Y$95))*(SUMPRODUCT(($H$15:$H$21=$H219)*(Y$15:Y$21)))))),(((SUMPRODUCT(($H$72:$H$95=$D219)*($G$72:$G$95=$C219)*(Y$72:Y$95)))-(SUMIFS(Y$99:Y$426,$C$99:$C$426,$C219,$D$99:$D$426,$D219,$E$99:$E$426,5)))*SUMPRODUCT(($H$9:$H$12=$E219)*(Y$9:Y$12)))*SUMPRODUCT(($H$24:$H$30=$H219)*(Y$24:Y$30))),VLOOKUP($E219&amp;$H219,$H$33:Y$67,Y$70,0)/SUM(Y$33:Y$60,IF(DAY(EOMONTH($G219,0))&lt;29,0,VLOOKUP(5&amp;TEXT(DATE(YEAR($G219),MONTH($G219),29),"ddd"),$H$33:Y$67,Y$70,0)),IF(DAY(EOMONTH($G219,0))&lt;30,0,VLOOKUP(5&amp;TEXT(DATE(YEAR($G219),MONTH($G219),30),"ddd"),$H$33:Y$67,Y$70,0)),IF(DAY(EOMONTH($G219,0))&lt;31,0,VLOOKUP(5&amp;TEXT(DATE(YEAR($G219),MONTH($G219),31),"ddd"),$H$33:Y$67,Y$70,0)))*SUMPRODUCT(($H$72:$H$95=$D219)*($G$72:$G$95=$C219)*(Y$72:Y$95))),"")</f>
        <v/>
      </c>
      <c r="Z219" s="139" t="str">
        <f>IFERROR(IF($I$69="DOW",IF($E219=5,(((SUMPRODUCT(($H$72:$H$95=$D219)*($G$72:$G$95=$C219)*(Z$72:Z$95))*(SUMPRODUCT(($H$15:$H$21=$H219)*(Z$15:Z$21)))))),(((SUMPRODUCT(($H$72:$H$95=$D219)*($G$72:$G$95=$C219)*(Z$72:Z$95)))-(SUMIFS(Z$99:Z$426,$C$99:$C$426,$C219,$D$99:$D$426,$D219,$E$99:$E$426,5)))*SUMPRODUCT(($H$9:$H$12=$E219)*(Z$9:Z$12)))*SUMPRODUCT(($H$24:$H$30=$H219)*(Z$24:Z$30))),VLOOKUP($E219&amp;$H219,$H$33:Z$67,Z$70,0)/SUM(Z$33:Z$60,IF(DAY(EOMONTH($G219,0))&lt;29,0,VLOOKUP(5&amp;TEXT(DATE(YEAR($G219),MONTH($G219),29),"ddd"),$H$33:Z$67,Z$70,0)),IF(DAY(EOMONTH($G219,0))&lt;30,0,VLOOKUP(5&amp;TEXT(DATE(YEAR($G219),MONTH($G219),30),"ddd"),$H$33:Z$67,Z$70,0)),IF(DAY(EOMONTH($G219,0))&lt;31,0,VLOOKUP(5&amp;TEXT(DATE(YEAR($G219),MONTH($G219),31),"ddd"),$H$33:Z$67,Z$70,0)))*SUMPRODUCT(($H$72:$H$95=$D219)*($G$72:$G$95=$C219)*(Z$72:Z$95))),"")</f>
        <v/>
      </c>
      <c r="AA219" s="139" t="str">
        <f>IFERROR(IF($I$69="DOW",IF($E219=5,(((SUMPRODUCT(($H$72:$H$95=$D219)*($G$72:$G$95=$C219)*(AA$72:AA$95))*(SUMPRODUCT(($H$15:$H$21=$H219)*(AA$15:AA$21)))))),(((SUMPRODUCT(($H$72:$H$95=$D219)*($G$72:$G$95=$C219)*(AA$72:AA$95)))-(SUMIFS(AA$99:AA$426,$C$99:$C$426,$C219,$D$99:$D$426,$D219,$E$99:$E$426,5)))*SUMPRODUCT(($H$9:$H$12=$E219)*(AA$9:AA$12)))*SUMPRODUCT(($H$24:$H$30=$H219)*(AA$24:AA$30))),VLOOKUP($E219&amp;$H219,$H$33:AA$67,AA$70,0)/SUM(AA$33:AA$60,IF(DAY(EOMONTH($G219,0))&lt;29,0,VLOOKUP(5&amp;TEXT(DATE(YEAR($G219),MONTH($G219),29),"ddd"),$H$33:AA$67,AA$70,0)),IF(DAY(EOMONTH($G219,0))&lt;30,0,VLOOKUP(5&amp;TEXT(DATE(YEAR($G219),MONTH($G219),30),"ddd"),$H$33:AA$67,AA$70,0)),IF(DAY(EOMONTH($G219,0))&lt;31,0,VLOOKUP(5&amp;TEXT(DATE(YEAR($G219),MONTH($G219),31),"ddd"),$H$33:AA$67,AA$70,0)))*SUMPRODUCT(($H$72:$H$95=$D219)*($G$72:$G$95=$C219)*(AA$72:AA$95))),"")</f>
        <v/>
      </c>
      <c r="AB219" s="139" t="str">
        <f>IFERROR(IF($I$69="DOW",IF($E219=5,(((SUMPRODUCT(($H$72:$H$95=$D219)*($G$72:$G$95=$C219)*(AB$72:AB$95))*(SUMPRODUCT(($H$15:$H$21=$H219)*(AB$15:AB$21)))))),(((SUMPRODUCT(($H$72:$H$95=$D219)*($G$72:$G$95=$C219)*(AB$72:AB$95)))-(SUMIFS(AB$99:AB$426,$C$99:$C$426,$C219,$D$99:$D$426,$D219,$E$99:$E$426,5)))*SUMPRODUCT(($H$9:$H$12=$E219)*(AB$9:AB$12)))*SUMPRODUCT(($H$24:$H$30=$H219)*(AB$24:AB$30))),VLOOKUP($E219&amp;$H219,$H$33:AB$67,AB$70,0)/SUM(AB$33:AB$60,IF(DAY(EOMONTH($G219,0))&lt;29,0,VLOOKUP(5&amp;TEXT(DATE(YEAR($G219),MONTH($G219),29),"ddd"),$H$33:AB$67,AB$70,0)),IF(DAY(EOMONTH($G219,0))&lt;30,0,VLOOKUP(5&amp;TEXT(DATE(YEAR($G219),MONTH($G219),30),"ddd"),$H$33:AB$67,AB$70,0)),IF(DAY(EOMONTH($G219,0))&lt;31,0,VLOOKUP(5&amp;TEXT(DATE(YEAR($G219),MONTH($G219),31),"ddd"),$H$33:AB$67,AB$70,0)))*SUMPRODUCT(($H$72:$H$95=$D219)*($G$72:$G$95=$C219)*(AB$72:AB$95))),"")</f>
        <v/>
      </c>
      <c r="AC219" s="236"/>
      <c r="AE219" s="205"/>
      <c r="AF219" s="139"/>
      <c r="AG219" s="139"/>
      <c r="AH219" s="139"/>
      <c r="AI219" s="139"/>
      <c r="AJ219" s="139"/>
      <c r="AK219" s="139"/>
      <c r="AL219" s="139"/>
      <c r="AM219" s="139"/>
      <c r="AN219" s="139"/>
      <c r="AO219" s="139"/>
      <c r="AP219" s="139"/>
      <c r="AQ219" s="139"/>
      <c r="AR219" s="139"/>
      <c r="AS219" s="139"/>
      <c r="AT219" s="139"/>
      <c r="AU219" s="139"/>
      <c r="AV219" s="139"/>
      <c r="AW219" s="139"/>
      <c r="AX219" s="139"/>
      <c r="AY219" s="236"/>
      <c r="BA219" s="209">
        <f t="shared" si="154"/>
        <v>193.61652308214346</v>
      </c>
      <c r="BB219" s="180">
        <f t="shared" si="155"/>
        <v>186.71624241949942</v>
      </c>
      <c r="BC219" s="180">
        <f t="shared" si="156"/>
        <v>125.28244221394731</v>
      </c>
      <c r="BD219" s="180">
        <f t="shared" si="157"/>
        <v>26.568641291113249</v>
      </c>
      <c r="BE219" s="180">
        <f t="shared" si="158"/>
        <v>0</v>
      </c>
      <c r="BF219" s="180">
        <f t="shared" si="159"/>
        <v>0</v>
      </c>
      <c r="BG219" s="180">
        <f t="shared" si="160"/>
        <v>0</v>
      </c>
      <c r="BH219" s="180">
        <f t="shared" si="161"/>
        <v>1783.6485521988093</v>
      </c>
      <c r="BI219" s="180">
        <f t="shared" si="116"/>
        <v>1904.4978019390624</v>
      </c>
      <c r="BJ219" s="180">
        <f t="shared" si="117"/>
        <v>0</v>
      </c>
      <c r="BK219" s="180">
        <f t="shared" si="118"/>
        <v>58.80636355135448</v>
      </c>
      <c r="BL219" s="180">
        <f t="shared" si="119"/>
        <v>0</v>
      </c>
      <c r="BM219" s="180">
        <f t="shared" si="120"/>
        <v>0</v>
      </c>
      <c r="BN219" s="180">
        <f t="shared" si="121"/>
        <v>0</v>
      </c>
      <c r="BO219" s="180">
        <f t="shared" si="122"/>
        <v>128.04974247683063</v>
      </c>
      <c r="BP219" s="180">
        <f t="shared" si="123"/>
        <v>68.069519042306879</v>
      </c>
      <c r="BQ219" s="180">
        <f t="shared" si="124"/>
        <v>0</v>
      </c>
      <c r="BR219" s="180">
        <f t="shared" si="125"/>
        <v>0</v>
      </c>
      <c r="BS219" s="180">
        <f t="shared" si="126"/>
        <v>0</v>
      </c>
      <c r="BT219" s="180">
        <f t="shared" si="127"/>
        <v>0</v>
      </c>
      <c r="BV219" s="214">
        <f t="shared" si="150"/>
        <v>42764</v>
      </c>
      <c r="BW219" s="175" t="str">
        <f t="shared" si="151"/>
        <v>Jan</v>
      </c>
      <c r="BX219" s="175">
        <f t="shared" si="152"/>
        <v>2017</v>
      </c>
      <c r="BY219" s="176">
        <f t="shared" si="162"/>
        <v>193.61652308214346</v>
      </c>
      <c r="BZ219" s="176">
        <f t="shared" si="163"/>
        <v>186.71624241949942</v>
      </c>
      <c r="CA219" s="176">
        <f t="shared" si="164"/>
        <v>125.28244221394731</v>
      </c>
      <c r="CB219" s="176">
        <f t="shared" si="165"/>
        <v>26.568641291113245</v>
      </c>
      <c r="CC219" s="176">
        <f t="shared" si="166"/>
        <v>0</v>
      </c>
      <c r="CD219" s="176">
        <f t="shared" si="167"/>
        <v>0</v>
      </c>
      <c r="CE219" s="176">
        <f t="shared" si="168"/>
        <v>0</v>
      </c>
      <c r="CF219" s="176">
        <f t="shared" si="169"/>
        <v>1783.6485521988097</v>
      </c>
      <c r="CG219" s="176">
        <f t="shared" si="170"/>
        <v>1904.4978019390617</v>
      </c>
      <c r="CH219" s="176">
        <f t="shared" si="171"/>
        <v>0</v>
      </c>
      <c r="CI219" s="176">
        <f t="shared" si="172"/>
        <v>58.80636355135448</v>
      </c>
      <c r="CJ219" s="176">
        <f t="shared" si="173"/>
        <v>0</v>
      </c>
      <c r="CK219" s="176">
        <f t="shared" si="174"/>
        <v>0</v>
      </c>
      <c r="CL219" s="176">
        <f t="shared" si="175"/>
        <v>0</v>
      </c>
      <c r="CM219" s="176">
        <f t="shared" si="176"/>
        <v>128.04974247683066</v>
      </c>
      <c r="CN219" s="176">
        <f t="shared" si="177"/>
        <v>68.069519042306851</v>
      </c>
      <c r="CO219" s="176">
        <f t="shared" si="178"/>
        <v>0</v>
      </c>
      <c r="CP219" s="176">
        <f t="shared" si="179"/>
        <v>0</v>
      </c>
      <c r="CQ219" s="176">
        <f t="shared" si="180"/>
        <v>0</v>
      </c>
      <c r="CR219" s="215">
        <f t="shared" si="181"/>
        <v>0</v>
      </c>
    </row>
    <row r="220" spans="2:96" x14ac:dyDescent="0.25">
      <c r="B220" s="197">
        <f t="shared" si="148"/>
        <v>42765</v>
      </c>
      <c r="C220" s="108">
        <f t="shared" si="104"/>
        <v>2017</v>
      </c>
      <c r="D220" s="109" t="str">
        <f t="shared" si="105"/>
        <v>Jan</v>
      </c>
      <c r="E220" s="109">
        <f t="shared" si="106"/>
        <v>5</v>
      </c>
      <c r="F220" s="109">
        <f t="shared" si="149"/>
        <v>5</v>
      </c>
      <c r="G220" s="110">
        <f t="shared" si="153"/>
        <v>42765</v>
      </c>
      <c r="H220" s="109" t="str">
        <f t="shared" si="107"/>
        <v>Mon</v>
      </c>
      <c r="I220" s="139">
        <f>IFERROR(IF($I$69="DOW",IF($E220=5,(((SUMPRODUCT(($H$72:$H$95=$D220)*($G$72:$G$95=$C220)*(I$72:I$95))*(SUMPRODUCT(($H$15:$H$21=$H220)*(I$15:I$21)))))),(((SUMPRODUCT(($H$72:$H$95=$D220)*($G$72:$G$95=$C220)*(I$72:I$95)))-(SUMIFS(I$99:I$426,$C$99:$C$426,$C220,$D$99:$D$426,$D220,$E$99:$E$426,5)))*SUMPRODUCT(($H$9:$H$12=$E220)*(I$9:I$12)))*SUMPRODUCT(($H$24:$H$30=$H220)*(I$24:I$30))),VLOOKUP($E220&amp;$H220,$H$33:I$67,I$70,0)/SUM(I$33:I$60,IF(DAY(EOMONTH($G220,0))&lt;29,0,VLOOKUP(5&amp;TEXT(DATE(YEAR($G220),MONTH($G220),29),"ddd"),$H$33:I$67,I$70,0)),IF(DAY(EOMONTH($G220,0))&lt;30,0,VLOOKUP(5&amp;TEXT(DATE(YEAR($G220),MONTH($G220),30),"ddd"),$H$33:I$67,I$70,0)),IF(DAY(EOMONTH($G220,0))&lt;31,0,VLOOKUP(5&amp;TEXT(DATE(YEAR($G220),MONTH($G220),31),"ddd"),$H$33:I$67,I$70,0)))*SUMPRODUCT(($H$72:$H$95=$D220)*($G$72:$G$95=$C220)*(I$72:I$95))),"")</f>
        <v>242.7519580149287</v>
      </c>
      <c r="J220" s="139">
        <f>IFERROR(IF($I$69="DOW",IF($E220=5,(((SUMPRODUCT(($H$72:$H$95=$D220)*($G$72:$G$95=$C220)*(J$72:J$95))*(SUMPRODUCT(($H$15:$H$21=$H220)*(J$15:J$21)))))),(((SUMPRODUCT(($H$72:$H$95=$D220)*($G$72:$G$95=$C220)*(J$72:J$95)))-(SUMIFS(J$99:J$426,$C$99:$C$426,$C220,$D$99:$D$426,$D220,$E$99:$E$426,5)))*SUMPRODUCT(($H$9:$H$12=$E220)*(J$9:J$12)))*SUMPRODUCT(($H$24:$H$30=$H220)*(J$24:J$30))),VLOOKUP($E220&amp;$H220,$H$33:J$67,J$70,0)/SUM(J$33:J$60,IF(DAY(EOMONTH($G220,0))&lt;29,0,VLOOKUP(5&amp;TEXT(DATE(YEAR($G220),MONTH($G220),29),"ddd"),$H$33:J$67,J$70,0)),IF(DAY(EOMONTH($G220,0))&lt;30,0,VLOOKUP(5&amp;TEXT(DATE(YEAR($G220),MONTH($G220),30),"ddd"),$H$33:J$67,J$70,0)),IF(DAY(EOMONTH($G220,0))&lt;31,0,VLOOKUP(5&amp;TEXT(DATE(YEAR($G220),MONTH($G220),31),"ddd"),$H$33:J$67,J$70,0)))*SUMPRODUCT(($H$72:$H$95=$D220)*($G$72:$G$95=$C220)*(J$72:J$95))),"")</f>
        <v>262.1681975082243</v>
      </c>
      <c r="K220" s="139">
        <f>IFERROR(IF($I$69="DOW",IF($E220=5,(((SUMPRODUCT(($H$72:$H$95=$D220)*($G$72:$G$95=$C220)*(K$72:K$95))*(SUMPRODUCT(($H$15:$H$21=$H220)*(K$15:K$21)))))),(((SUMPRODUCT(($H$72:$H$95=$D220)*($G$72:$G$95=$C220)*(K$72:K$95)))-(SUMIFS(K$99:K$426,$C$99:$C$426,$C220,$D$99:$D$426,$D220,$E$99:$E$426,5)))*SUMPRODUCT(($H$9:$H$12=$E220)*(K$9:K$12)))*SUMPRODUCT(($H$24:$H$30=$H220)*(K$24:K$30))),VLOOKUP($E220&amp;$H220,$H$33:K$67,K$70,0)/SUM(K$33:K$60,IF(DAY(EOMONTH($G220,0))&lt;29,0,VLOOKUP(5&amp;TEXT(DATE(YEAR($G220),MONTH($G220),29),"ddd"),$H$33:K$67,K$70,0)),IF(DAY(EOMONTH($G220,0))&lt;30,0,VLOOKUP(5&amp;TEXT(DATE(YEAR($G220),MONTH($G220),30),"ddd"),$H$33:K$67,K$70,0)),IF(DAY(EOMONTH($G220,0))&lt;31,0,VLOOKUP(5&amp;TEXT(DATE(YEAR($G220),MONTH($G220),31),"ddd"),$H$33:K$67,K$70,0)))*SUMPRODUCT(($H$72:$H$95=$D220)*($G$72:$G$95=$C220)*(K$72:K$95))),"")</f>
        <v>124.84636288711124</v>
      </c>
      <c r="L220" s="139">
        <f>IFERROR(IF($I$69="DOW",IF($E220=5,(((SUMPRODUCT(($H$72:$H$95=$D220)*($G$72:$G$95=$C220)*(L$72:L$95))*(SUMPRODUCT(($H$15:$H$21=$H220)*(L$15:L$21)))))),(((SUMPRODUCT(($H$72:$H$95=$D220)*($G$72:$G$95=$C220)*(L$72:L$95)))-(SUMIFS(L$99:L$426,$C$99:$C$426,$C220,$D$99:$D$426,$D220,$E$99:$E$426,5)))*SUMPRODUCT(($H$9:$H$12=$E220)*(L$9:L$12)))*SUMPRODUCT(($H$24:$H$30=$H220)*(L$24:L$30))),VLOOKUP($E220&amp;$H220,$H$33:L$67,L$70,0)/SUM(L$33:L$60,IF(DAY(EOMONTH($G220,0))&lt;29,0,VLOOKUP(5&amp;TEXT(DATE(YEAR($G220),MONTH($G220),29),"ddd"),$H$33:L$67,L$70,0)),IF(DAY(EOMONTH($G220,0))&lt;30,0,VLOOKUP(5&amp;TEXT(DATE(YEAR($G220),MONTH($G220),30),"ddd"),$H$33:L$67,L$70,0)),IF(DAY(EOMONTH($G220,0))&lt;31,0,VLOOKUP(5&amp;TEXT(DATE(YEAR($G220),MONTH($G220),31),"ddd"),$H$33:L$67,L$70,0)))*SUMPRODUCT(($H$72:$H$95=$D220)*($G$72:$G$95=$C220)*(L$72:L$95))),"")</f>
        <v>31.823174689237028</v>
      </c>
      <c r="M220" s="139">
        <f>IFERROR(IF($I$69="DOW",IF($E220=5,(((SUMPRODUCT(($H$72:$H$95=$D220)*($G$72:$G$95=$C220)*(M$72:M$95))*(SUMPRODUCT(($H$15:$H$21=$H220)*(M$15:M$21)))))),(((SUMPRODUCT(($H$72:$H$95=$D220)*($G$72:$G$95=$C220)*(M$72:M$95)))-(SUMIFS(M$99:M$426,$C$99:$C$426,$C220,$D$99:$D$426,$D220,$E$99:$E$426,5)))*SUMPRODUCT(($H$9:$H$12=$E220)*(M$9:M$12)))*SUMPRODUCT(($H$24:$H$30=$H220)*(M$24:M$30))),VLOOKUP($E220&amp;$H220,$H$33:M$67,M$70,0)/SUM(M$33:M$60,IF(DAY(EOMONTH($G220,0))&lt;29,0,VLOOKUP(5&amp;TEXT(DATE(YEAR($G220),MONTH($G220),29),"ddd"),$H$33:M$67,M$70,0)),IF(DAY(EOMONTH($G220,0))&lt;30,0,VLOOKUP(5&amp;TEXT(DATE(YEAR($G220),MONTH($G220),30),"ddd"),$H$33:M$67,M$70,0)),IF(DAY(EOMONTH($G220,0))&lt;31,0,VLOOKUP(5&amp;TEXT(DATE(YEAR($G220),MONTH($G220),31),"ddd"),$H$33:M$67,M$70,0)))*SUMPRODUCT(($H$72:$H$95=$D220)*($G$72:$G$95=$C220)*(M$72:M$95))),"")</f>
        <v>0</v>
      </c>
      <c r="N220" s="139">
        <f>IFERROR(IF($I$69="DOW",IF($E220=5,(((SUMPRODUCT(($H$72:$H$95=$D220)*($G$72:$G$95=$C220)*(N$72:N$95))*(SUMPRODUCT(($H$15:$H$21=$H220)*(N$15:N$21)))))),(((SUMPRODUCT(($H$72:$H$95=$D220)*($G$72:$G$95=$C220)*(N$72:N$95)))-(SUMIFS(N$99:N$426,$C$99:$C$426,$C220,$D$99:$D$426,$D220,$E$99:$E$426,5)))*SUMPRODUCT(($H$9:$H$12=$E220)*(N$9:N$12)))*SUMPRODUCT(($H$24:$H$30=$H220)*(N$24:N$30))),VLOOKUP($E220&amp;$H220,$H$33:N$67,N$70,0)/SUM(N$33:N$60,IF(DAY(EOMONTH($G220,0))&lt;29,0,VLOOKUP(5&amp;TEXT(DATE(YEAR($G220),MONTH($G220),29),"ddd"),$H$33:N$67,N$70,0)),IF(DAY(EOMONTH($G220,0))&lt;30,0,VLOOKUP(5&amp;TEXT(DATE(YEAR($G220),MONTH($G220),30),"ddd"),$H$33:N$67,N$70,0)),IF(DAY(EOMONTH($G220,0))&lt;31,0,VLOOKUP(5&amp;TEXT(DATE(YEAR($G220),MONTH($G220),31),"ddd"),$H$33:N$67,N$70,0)))*SUMPRODUCT(($H$72:$H$95=$D220)*($G$72:$G$95=$C220)*(N$72:N$95))),"")</f>
        <v>0</v>
      </c>
      <c r="O220" s="139">
        <f>IFERROR(IF($I$69="DOW",IF($E220=5,(((SUMPRODUCT(($H$72:$H$95=$D220)*($G$72:$G$95=$C220)*(O$72:O$95))*(SUMPRODUCT(($H$15:$H$21=$H220)*(O$15:O$21)))))),(((SUMPRODUCT(($H$72:$H$95=$D220)*($G$72:$G$95=$C220)*(O$72:O$95)))-(SUMIFS(O$99:O$426,$C$99:$C$426,$C220,$D$99:$D$426,$D220,$E$99:$E$426,5)))*SUMPRODUCT(($H$9:$H$12=$E220)*(O$9:O$12)))*SUMPRODUCT(($H$24:$H$30=$H220)*(O$24:O$30))),VLOOKUP($E220&amp;$H220,$H$33:O$67,O$70,0)/SUM(O$33:O$60,IF(DAY(EOMONTH($G220,0))&lt;29,0,VLOOKUP(5&amp;TEXT(DATE(YEAR($G220),MONTH($G220),29),"ddd"),$H$33:O$67,O$70,0)),IF(DAY(EOMONTH($G220,0))&lt;30,0,VLOOKUP(5&amp;TEXT(DATE(YEAR($G220),MONTH($G220),30),"ddd"),$H$33:O$67,O$70,0)),IF(DAY(EOMONTH($G220,0))&lt;31,0,VLOOKUP(5&amp;TEXT(DATE(YEAR($G220),MONTH($G220),31),"ddd"),$H$33:O$67,O$70,0)))*SUMPRODUCT(($H$72:$H$95=$D220)*($G$72:$G$95=$C220)*(O$72:O$95))),"")</f>
        <v>0</v>
      </c>
      <c r="P220" s="139">
        <f>IFERROR(IF($I$69="DOW",IF($E220=5,(((SUMPRODUCT(($H$72:$H$95=$D220)*($G$72:$G$95=$C220)*(P$72:P$95))*(SUMPRODUCT(($H$15:$H$21=$H220)*(P$15:P$21)))))),(((SUMPRODUCT(($H$72:$H$95=$D220)*($G$72:$G$95=$C220)*(P$72:P$95)))-(SUMIFS(P$99:P$426,$C$99:$C$426,$C220,$D$99:$D$426,$D220,$E$99:$E$426,5)))*SUMPRODUCT(($H$9:$H$12=$E220)*(P$9:P$12)))*SUMPRODUCT(($H$24:$H$30=$H220)*(P$24:P$30))),VLOOKUP($E220&amp;$H220,$H$33:P$67,P$70,0)/SUM(P$33:P$60,IF(DAY(EOMONTH($G220,0))&lt;29,0,VLOOKUP(5&amp;TEXT(DATE(YEAR($G220),MONTH($G220),29),"ddd"),$H$33:P$67,P$70,0)),IF(DAY(EOMONTH($G220,0))&lt;30,0,VLOOKUP(5&amp;TEXT(DATE(YEAR($G220),MONTH($G220),30),"ddd"),$H$33:P$67,P$70,0)),IF(DAY(EOMONTH($G220,0))&lt;31,0,VLOOKUP(5&amp;TEXT(DATE(YEAR($G220),MONTH($G220),31),"ddd"),$H$33:P$67,P$70,0)))*SUMPRODUCT(($H$72:$H$95=$D220)*($G$72:$G$95=$C220)*(P$72:P$95))),"")</f>
        <v>4178.3104385845963</v>
      </c>
      <c r="Q220" s="139">
        <f>IFERROR(IF($I$69="DOW",IF($E220=5,(((SUMPRODUCT(($H$72:$H$95=$D220)*($G$72:$G$95=$C220)*(Q$72:Q$95))*(SUMPRODUCT(($H$15:$H$21=$H220)*(Q$15:Q$21)))))),(((SUMPRODUCT(($H$72:$H$95=$D220)*($G$72:$G$95=$C220)*(Q$72:Q$95)))-(SUMIFS(Q$99:Q$426,$C$99:$C$426,$C220,$D$99:$D$426,$D220,$E$99:$E$426,5)))*SUMPRODUCT(($H$9:$H$12=$E220)*(Q$9:Q$12)))*SUMPRODUCT(($H$24:$H$30=$H220)*(Q$24:Q$30))),VLOOKUP($E220&amp;$H220,$H$33:Q$67,Q$70,0)/SUM(Q$33:Q$60,IF(DAY(EOMONTH($G220,0))&lt;29,0,VLOOKUP(5&amp;TEXT(DATE(YEAR($G220),MONTH($G220),29),"ddd"),$H$33:Q$67,Q$70,0)),IF(DAY(EOMONTH($G220,0))&lt;30,0,VLOOKUP(5&amp;TEXT(DATE(YEAR($G220),MONTH($G220),30),"ddd"),$H$33:Q$67,Q$70,0)),IF(DAY(EOMONTH($G220,0))&lt;31,0,VLOOKUP(5&amp;TEXT(DATE(YEAR($G220),MONTH($G220),31),"ddd"),$H$33:Q$67,Q$70,0)))*SUMPRODUCT(($H$72:$H$95=$D220)*($G$72:$G$95=$C220)*(Q$72:Q$95))),"")</f>
        <v>3034.0557858388033</v>
      </c>
      <c r="R220" s="139">
        <f>IFERROR(IF($I$69="DOW",IF($E220=5,(((SUMPRODUCT(($H$72:$H$95=$D220)*($G$72:$G$95=$C220)*(R$72:R$95))*(SUMPRODUCT(($H$15:$H$21=$H220)*(R$15:R$21)))))),(((SUMPRODUCT(($H$72:$H$95=$D220)*($G$72:$G$95=$C220)*(R$72:R$95)))-(SUMIFS(R$99:R$426,$C$99:$C$426,$C220,$D$99:$D$426,$D220,$E$99:$E$426,5)))*SUMPRODUCT(($H$9:$H$12=$E220)*(R$9:R$12)))*SUMPRODUCT(($H$24:$H$30=$H220)*(R$24:R$30))),VLOOKUP($E220&amp;$H220,$H$33:R$67,R$70,0)/SUM(R$33:R$60,IF(DAY(EOMONTH($G220,0))&lt;29,0,VLOOKUP(5&amp;TEXT(DATE(YEAR($G220),MONTH($G220),29),"ddd"),$H$33:R$67,R$70,0)),IF(DAY(EOMONTH($G220,0))&lt;30,0,VLOOKUP(5&amp;TEXT(DATE(YEAR($G220),MONTH($G220),30),"ddd"),$H$33:R$67,R$70,0)),IF(DAY(EOMONTH($G220,0))&lt;31,0,VLOOKUP(5&amp;TEXT(DATE(YEAR($G220),MONTH($G220),31),"ddd"),$H$33:R$67,R$70,0)))*SUMPRODUCT(($H$72:$H$95=$D220)*($G$72:$G$95=$C220)*(R$72:R$95))),"")</f>
        <v>0</v>
      </c>
      <c r="S220" s="139">
        <f>IFERROR(IF($I$69="DOW",IF($E220=5,(((SUMPRODUCT(($H$72:$H$95=$D220)*($G$72:$G$95=$C220)*(S$72:S$95))*(SUMPRODUCT(($H$15:$H$21=$H220)*(S$15:S$21)))))),(((SUMPRODUCT(($H$72:$H$95=$D220)*($G$72:$G$95=$C220)*(S$72:S$95)))-(SUMIFS(S$99:S$426,$C$99:$C$426,$C220,$D$99:$D$426,$D220,$E$99:$E$426,5)))*SUMPRODUCT(($H$9:$H$12=$E220)*(S$9:S$12)))*SUMPRODUCT(($H$24:$H$30=$H220)*(S$24:S$30))),VLOOKUP($E220&amp;$H220,$H$33:S$67,S$70,0)/SUM(S$33:S$60,IF(DAY(EOMONTH($G220,0))&lt;29,0,VLOOKUP(5&amp;TEXT(DATE(YEAR($G220),MONTH($G220),29),"ddd"),$H$33:S$67,S$70,0)),IF(DAY(EOMONTH($G220,0))&lt;30,0,VLOOKUP(5&amp;TEXT(DATE(YEAR($G220),MONTH($G220),30),"ddd"),$H$33:S$67,S$70,0)),IF(DAY(EOMONTH($G220,0))&lt;31,0,VLOOKUP(5&amp;TEXT(DATE(YEAR($G220),MONTH($G220),31),"ddd"),$H$33:S$67,S$70,0)))*SUMPRODUCT(($H$72:$H$95=$D220)*($G$72:$G$95=$C220)*(S$72:S$95))),"")</f>
        <v>85.563731898943956</v>
      </c>
      <c r="T220" s="139">
        <f>IFERROR(IF($I$69="DOW",IF($E220=5,(((SUMPRODUCT(($H$72:$H$95=$D220)*($G$72:$G$95=$C220)*(T$72:T$95))*(SUMPRODUCT(($H$15:$H$21=$H220)*(T$15:T$21)))))),(((SUMPRODUCT(($H$72:$H$95=$D220)*($G$72:$G$95=$C220)*(T$72:T$95)))-(SUMIFS(T$99:T$426,$C$99:$C$426,$C220,$D$99:$D$426,$D220,$E$99:$E$426,5)))*SUMPRODUCT(($H$9:$H$12=$E220)*(T$9:T$12)))*SUMPRODUCT(($H$24:$H$30=$H220)*(T$24:T$30))),VLOOKUP($E220&amp;$H220,$H$33:T$67,T$70,0)/SUM(T$33:T$60,IF(DAY(EOMONTH($G220,0))&lt;29,0,VLOOKUP(5&amp;TEXT(DATE(YEAR($G220),MONTH($G220),29),"ddd"),$H$33:T$67,T$70,0)),IF(DAY(EOMONTH($G220,0))&lt;30,0,VLOOKUP(5&amp;TEXT(DATE(YEAR($G220),MONTH($G220),30),"ddd"),$H$33:T$67,T$70,0)),IF(DAY(EOMONTH($G220,0))&lt;31,0,VLOOKUP(5&amp;TEXT(DATE(YEAR($G220),MONTH($G220),31),"ddd"),$H$33:T$67,T$70,0)))*SUMPRODUCT(($H$72:$H$95=$D220)*($G$72:$G$95=$C220)*(T$72:T$95))),"")</f>
        <v>0</v>
      </c>
      <c r="U220" s="139">
        <f>IFERROR(IF($I$69="DOW",IF($E220=5,(((SUMPRODUCT(($H$72:$H$95=$D220)*($G$72:$G$95=$C220)*(U$72:U$95))*(SUMPRODUCT(($H$15:$H$21=$H220)*(U$15:U$21)))))),(((SUMPRODUCT(($H$72:$H$95=$D220)*($G$72:$G$95=$C220)*(U$72:U$95)))-(SUMIFS(U$99:U$426,$C$99:$C$426,$C220,$D$99:$D$426,$D220,$E$99:$E$426,5)))*SUMPRODUCT(($H$9:$H$12=$E220)*(U$9:U$12)))*SUMPRODUCT(($H$24:$H$30=$H220)*(U$24:U$30))),VLOOKUP($E220&amp;$H220,$H$33:U$67,U$70,0)/SUM(U$33:U$60,IF(DAY(EOMONTH($G220,0))&lt;29,0,VLOOKUP(5&amp;TEXT(DATE(YEAR($G220),MONTH($G220),29),"ddd"),$H$33:U$67,U$70,0)),IF(DAY(EOMONTH($G220,0))&lt;30,0,VLOOKUP(5&amp;TEXT(DATE(YEAR($G220),MONTH($G220),30),"ddd"),$H$33:U$67,U$70,0)),IF(DAY(EOMONTH($G220,0))&lt;31,0,VLOOKUP(5&amp;TEXT(DATE(YEAR($G220),MONTH($G220),31),"ddd"),$H$33:U$67,U$70,0)))*SUMPRODUCT(($H$72:$H$95=$D220)*($G$72:$G$95=$C220)*(U$72:U$95))),"")</f>
        <v>32.672759768738402</v>
      </c>
      <c r="V220" s="139">
        <f>IFERROR(IF($I$69="DOW",IF($E220=5,(((SUMPRODUCT(($H$72:$H$95=$D220)*($G$72:$G$95=$C220)*(V$72:V$95))*(SUMPRODUCT(($H$15:$H$21=$H220)*(V$15:V$21)))))),(((SUMPRODUCT(($H$72:$H$95=$D220)*($G$72:$G$95=$C220)*(V$72:V$95)))-(SUMIFS(V$99:V$426,$C$99:$C$426,$C220,$D$99:$D$426,$D220,$E$99:$E$426,5)))*SUMPRODUCT(($H$9:$H$12=$E220)*(V$9:V$12)))*SUMPRODUCT(($H$24:$H$30=$H220)*(V$24:V$30))),VLOOKUP($E220&amp;$H220,$H$33:V$67,V$70,0)/SUM(V$33:V$60,IF(DAY(EOMONTH($G220,0))&lt;29,0,VLOOKUP(5&amp;TEXT(DATE(YEAR($G220),MONTH($G220),29),"ddd"),$H$33:V$67,V$70,0)),IF(DAY(EOMONTH($G220,0))&lt;30,0,VLOOKUP(5&amp;TEXT(DATE(YEAR($G220),MONTH($G220),30),"ddd"),$H$33:V$67,V$70,0)),IF(DAY(EOMONTH($G220,0))&lt;31,0,VLOOKUP(5&amp;TEXT(DATE(YEAR($G220),MONTH($G220),31),"ddd"),$H$33:V$67,V$70,0)))*SUMPRODUCT(($H$72:$H$95=$D220)*($G$72:$G$95=$C220)*(V$72:V$95))),"")</f>
        <v>82.849128318594268</v>
      </c>
      <c r="W220" s="139">
        <f>IFERROR(IF($I$69="DOW",IF($E220=5,(((SUMPRODUCT(($H$72:$H$95=$D220)*($G$72:$G$95=$C220)*(W$72:W$95))*(SUMPRODUCT(($H$15:$H$21=$H220)*(W$15:W$21)))))),(((SUMPRODUCT(($H$72:$H$95=$D220)*($G$72:$G$95=$C220)*(W$72:W$95)))-(SUMIFS(W$99:W$426,$C$99:$C$426,$C220,$D$99:$D$426,$D220,$E$99:$E$426,5)))*SUMPRODUCT(($H$9:$H$12=$E220)*(W$9:W$12)))*SUMPRODUCT(($H$24:$H$30=$H220)*(W$24:W$30))),VLOOKUP($E220&amp;$H220,$H$33:W$67,W$70,0)/SUM(W$33:W$60,IF(DAY(EOMONTH($G220,0))&lt;29,0,VLOOKUP(5&amp;TEXT(DATE(YEAR($G220),MONTH($G220),29),"ddd"),$H$33:W$67,W$70,0)),IF(DAY(EOMONTH($G220,0))&lt;30,0,VLOOKUP(5&amp;TEXT(DATE(YEAR($G220),MONTH($G220),30),"ddd"),$H$33:W$67,W$70,0)),IF(DAY(EOMONTH($G220,0))&lt;31,0,VLOOKUP(5&amp;TEXT(DATE(YEAR($G220),MONTH($G220),31),"ddd"),$H$33:W$67,W$70,0)))*SUMPRODUCT(($H$72:$H$95=$D220)*($G$72:$G$95=$C220)*(W$72:W$95))),"")</f>
        <v>602.62574461734823</v>
      </c>
      <c r="X220" s="139">
        <f>IFERROR(IF($I$69="DOW",IF($E220=5,(((SUMPRODUCT(($H$72:$H$95=$D220)*($G$72:$G$95=$C220)*(X$72:X$95))*(SUMPRODUCT(($H$15:$H$21=$H220)*(X$15:X$21)))))),(((SUMPRODUCT(($H$72:$H$95=$D220)*($G$72:$G$95=$C220)*(X$72:X$95)))-(SUMIFS(X$99:X$426,$C$99:$C$426,$C220,$D$99:$D$426,$D220,$E$99:$E$426,5)))*SUMPRODUCT(($H$9:$H$12=$E220)*(X$9:X$12)))*SUMPRODUCT(($H$24:$H$30=$H220)*(X$24:X$30))),VLOOKUP($E220&amp;$H220,$H$33:X$67,X$70,0)/SUM(X$33:X$60,IF(DAY(EOMONTH($G220,0))&lt;29,0,VLOOKUP(5&amp;TEXT(DATE(YEAR($G220),MONTH($G220),29),"ddd"),$H$33:X$67,X$70,0)),IF(DAY(EOMONTH($G220,0))&lt;30,0,VLOOKUP(5&amp;TEXT(DATE(YEAR($G220),MONTH($G220),30),"ddd"),$H$33:X$67,X$70,0)),IF(DAY(EOMONTH($G220,0))&lt;31,0,VLOOKUP(5&amp;TEXT(DATE(YEAR($G220),MONTH($G220),31),"ddd"),$H$33:X$67,X$70,0)))*SUMPRODUCT(($H$72:$H$95=$D220)*($G$72:$G$95=$C220)*(X$72:X$95))),"")</f>
        <v>133.67679663577886</v>
      </c>
      <c r="Y220" s="139" t="str">
        <f>IFERROR(IF($I$69="DOW",IF($E220=5,(((SUMPRODUCT(($H$72:$H$95=$D220)*($G$72:$G$95=$C220)*(Y$72:Y$95))*(SUMPRODUCT(($H$15:$H$21=$H220)*(Y$15:Y$21)))))),(((SUMPRODUCT(($H$72:$H$95=$D220)*($G$72:$G$95=$C220)*(Y$72:Y$95)))-(SUMIFS(Y$99:Y$426,$C$99:$C$426,$C220,$D$99:$D$426,$D220,$E$99:$E$426,5)))*SUMPRODUCT(($H$9:$H$12=$E220)*(Y$9:Y$12)))*SUMPRODUCT(($H$24:$H$30=$H220)*(Y$24:Y$30))),VLOOKUP($E220&amp;$H220,$H$33:Y$67,Y$70,0)/SUM(Y$33:Y$60,IF(DAY(EOMONTH($G220,0))&lt;29,0,VLOOKUP(5&amp;TEXT(DATE(YEAR($G220),MONTH($G220),29),"ddd"),$H$33:Y$67,Y$70,0)),IF(DAY(EOMONTH($G220,0))&lt;30,0,VLOOKUP(5&amp;TEXT(DATE(YEAR($G220),MONTH($G220),30),"ddd"),$H$33:Y$67,Y$70,0)),IF(DAY(EOMONTH($G220,0))&lt;31,0,VLOOKUP(5&amp;TEXT(DATE(YEAR($G220),MONTH($G220),31),"ddd"),$H$33:Y$67,Y$70,0)))*SUMPRODUCT(($H$72:$H$95=$D220)*($G$72:$G$95=$C220)*(Y$72:Y$95))),"")</f>
        <v/>
      </c>
      <c r="Z220" s="139" t="str">
        <f>IFERROR(IF($I$69="DOW",IF($E220=5,(((SUMPRODUCT(($H$72:$H$95=$D220)*($G$72:$G$95=$C220)*(Z$72:Z$95))*(SUMPRODUCT(($H$15:$H$21=$H220)*(Z$15:Z$21)))))),(((SUMPRODUCT(($H$72:$H$95=$D220)*($G$72:$G$95=$C220)*(Z$72:Z$95)))-(SUMIFS(Z$99:Z$426,$C$99:$C$426,$C220,$D$99:$D$426,$D220,$E$99:$E$426,5)))*SUMPRODUCT(($H$9:$H$12=$E220)*(Z$9:Z$12)))*SUMPRODUCT(($H$24:$H$30=$H220)*(Z$24:Z$30))),VLOOKUP($E220&amp;$H220,$H$33:Z$67,Z$70,0)/SUM(Z$33:Z$60,IF(DAY(EOMONTH($G220,0))&lt;29,0,VLOOKUP(5&amp;TEXT(DATE(YEAR($G220),MONTH($G220),29),"ddd"),$H$33:Z$67,Z$70,0)),IF(DAY(EOMONTH($G220,0))&lt;30,0,VLOOKUP(5&amp;TEXT(DATE(YEAR($G220),MONTH($G220),30),"ddd"),$H$33:Z$67,Z$70,0)),IF(DAY(EOMONTH($G220,0))&lt;31,0,VLOOKUP(5&amp;TEXT(DATE(YEAR($G220),MONTH($G220),31),"ddd"),$H$33:Z$67,Z$70,0)))*SUMPRODUCT(($H$72:$H$95=$D220)*($G$72:$G$95=$C220)*(Z$72:Z$95))),"")</f>
        <v/>
      </c>
      <c r="AA220" s="139" t="str">
        <f>IFERROR(IF($I$69="DOW",IF($E220=5,(((SUMPRODUCT(($H$72:$H$95=$D220)*($G$72:$G$95=$C220)*(AA$72:AA$95))*(SUMPRODUCT(($H$15:$H$21=$H220)*(AA$15:AA$21)))))),(((SUMPRODUCT(($H$72:$H$95=$D220)*($G$72:$G$95=$C220)*(AA$72:AA$95)))-(SUMIFS(AA$99:AA$426,$C$99:$C$426,$C220,$D$99:$D$426,$D220,$E$99:$E$426,5)))*SUMPRODUCT(($H$9:$H$12=$E220)*(AA$9:AA$12)))*SUMPRODUCT(($H$24:$H$30=$H220)*(AA$24:AA$30))),VLOOKUP($E220&amp;$H220,$H$33:AA$67,AA$70,0)/SUM(AA$33:AA$60,IF(DAY(EOMONTH($G220,0))&lt;29,0,VLOOKUP(5&amp;TEXT(DATE(YEAR($G220),MONTH($G220),29),"ddd"),$H$33:AA$67,AA$70,0)),IF(DAY(EOMONTH($G220,0))&lt;30,0,VLOOKUP(5&amp;TEXT(DATE(YEAR($G220),MONTH($G220),30),"ddd"),$H$33:AA$67,AA$70,0)),IF(DAY(EOMONTH($G220,0))&lt;31,0,VLOOKUP(5&amp;TEXT(DATE(YEAR($G220),MONTH($G220),31),"ddd"),$H$33:AA$67,AA$70,0)))*SUMPRODUCT(($H$72:$H$95=$D220)*($G$72:$G$95=$C220)*(AA$72:AA$95))),"")</f>
        <v/>
      </c>
      <c r="AB220" s="139" t="str">
        <f>IFERROR(IF($I$69="DOW",IF($E220=5,(((SUMPRODUCT(($H$72:$H$95=$D220)*($G$72:$G$95=$C220)*(AB$72:AB$95))*(SUMPRODUCT(($H$15:$H$21=$H220)*(AB$15:AB$21)))))),(((SUMPRODUCT(($H$72:$H$95=$D220)*($G$72:$G$95=$C220)*(AB$72:AB$95)))-(SUMIFS(AB$99:AB$426,$C$99:$C$426,$C220,$D$99:$D$426,$D220,$E$99:$E$426,5)))*SUMPRODUCT(($H$9:$H$12=$E220)*(AB$9:AB$12)))*SUMPRODUCT(($H$24:$H$30=$H220)*(AB$24:AB$30))),VLOOKUP($E220&amp;$H220,$H$33:AB$67,AB$70,0)/SUM(AB$33:AB$60,IF(DAY(EOMONTH($G220,0))&lt;29,0,VLOOKUP(5&amp;TEXT(DATE(YEAR($G220),MONTH($G220),29),"ddd"),$H$33:AB$67,AB$70,0)),IF(DAY(EOMONTH($G220,0))&lt;30,0,VLOOKUP(5&amp;TEXT(DATE(YEAR($G220),MONTH($G220),30),"ddd"),$H$33:AB$67,AB$70,0)),IF(DAY(EOMONTH($G220,0))&lt;31,0,VLOOKUP(5&amp;TEXT(DATE(YEAR($G220),MONTH($G220),31),"ddd"),$H$33:AB$67,AB$70,0)))*SUMPRODUCT(($H$72:$H$95=$D220)*($G$72:$G$95=$C220)*(AB$72:AB$95))),"")</f>
        <v/>
      </c>
      <c r="AC220" s="236"/>
      <c r="AE220" s="205"/>
      <c r="AF220" s="139"/>
      <c r="AG220" s="139"/>
      <c r="AH220" s="139"/>
      <c r="AI220" s="139"/>
      <c r="AJ220" s="139"/>
      <c r="AK220" s="139"/>
      <c r="AL220" s="139"/>
      <c r="AM220" s="139"/>
      <c r="AN220" s="139"/>
      <c r="AO220" s="139"/>
      <c r="AP220" s="139"/>
      <c r="AQ220" s="139"/>
      <c r="AR220" s="139"/>
      <c r="AS220" s="139"/>
      <c r="AT220" s="139"/>
      <c r="AU220" s="139"/>
      <c r="AV220" s="139"/>
      <c r="AW220" s="139"/>
      <c r="AX220" s="139"/>
      <c r="AY220" s="236"/>
      <c r="BA220" s="209">
        <f t="shared" si="154"/>
        <v>242.7519580149287</v>
      </c>
      <c r="BB220" s="180">
        <f t="shared" si="155"/>
        <v>262.1681975082243</v>
      </c>
      <c r="BC220" s="180">
        <f t="shared" si="156"/>
        <v>124.84636288711124</v>
      </c>
      <c r="BD220" s="180">
        <f t="shared" si="157"/>
        <v>31.823174689237028</v>
      </c>
      <c r="BE220" s="180">
        <f t="shared" si="158"/>
        <v>0</v>
      </c>
      <c r="BF220" s="180">
        <f t="shared" si="159"/>
        <v>0</v>
      </c>
      <c r="BG220" s="180">
        <f t="shared" si="160"/>
        <v>0</v>
      </c>
      <c r="BH220" s="180">
        <f t="shared" si="161"/>
        <v>4178.3104385845963</v>
      </c>
      <c r="BI220" s="180">
        <f t="shared" si="116"/>
        <v>3034.0557858388033</v>
      </c>
      <c r="BJ220" s="180">
        <f t="shared" si="117"/>
        <v>0</v>
      </c>
      <c r="BK220" s="180">
        <f t="shared" si="118"/>
        <v>85.563731898943956</v>
      </c>
      <c r="BL220" s="180">
        <f t="shared" si="119"/>
        <v>0</v>
      </c>
      <c r="BM220" s="180">
        <f t="shared" si="120"/>
        <v>32.672759768738402</v>
      </c>
      <c r="BN220" s="180">
        <f t="shared" si="121"/>
        <v>82.849128318594268</v>
      </c>
      <c r="BO220" s="180">
        <f t="shared" si="122"/>
        <v>602.62574461734823</v>
      </c>
      <c r="BP220" s="180">
        <f t="shared" si="123"/>
        <v>133.67679663577886</v>
      </c>
      <c r="BQ220" s="180">
        <f t="shared" si="124"/>
        <v>0</v>
      </c>
      <c r="BR220" s="180">
        <f t="shared" si="125"/>
        <v>0</v>
      </c>
      <c r="BS220" s="180">
        <f t="shared" si="126"/>
        <v>0</v>
      </c>
      <c r="BT220" s="180">
        <f t="shared" si="127"/>
        <v>0</v>
      </c>
      <c r="BV220" s="214">
        <f t="shared" si="150"/>
        <v>42765</v>
      </c>
      <c r="BW220" s="175" t="str">
        <f t="shared" si="151"/>
        <v>Jan</v>
      </c>
      <c r="BX220" s="175">
        <f t="shared" si="152"/>
        <v>2017</v>
      </c>
      <c r="BY220" s="176">
        <f t="shared" si="162"/>
        <v>242.7519580149287</v>
      </c>
      <c r="BZ220" s="176">
        <f t="shared" si="163"/>
        <v>262.1681975082243</v>
      </c>
      <c r="CA220" s="176">
        <f t="shared" si="164"/>
        <v>124.84636288711124</v>
      </c>
      <c r="CB220" s="176">
        <f t="shared" si="165"/>
        <v>31.823174689237025</v>
      </c>
      <c r="CC220" s="176">
        <f t="shared" si="166"/>
        <v>0</v>
      </c>
      <c r="CD220" s="176">
        <f t="shared" si="167"/>
        <v>0</v>
      </c>
      <c r="CE220" s="176">
        <f t="shared" si="168"/>
        <v>0</v>
      </c>
      <c r="CF220" s="176">
        <f t="shared" si="169"/>
        <v>4178.3104385845963</v>
      </c>
      <c r="CG220" s="176">
        <f t="shared" si="170"/>
        <v>3034.0557858388024</v>
      </c>
      <c r="CH220" s="176">
        <f t="shared" si="171"/>
        <v>0</v>
      </c>
      <c r="CI220" s="176">
        <f t="shared" si="172"/>
        <v>85.563731898943956</v>
      </c>
      <c r="CJ220" s="176">
        <f t="shared" si="173"/>
        <v>0</v>
      </c>
      <c r="CK220" s="176">
        <f t="shared" si="174"/>
        <v>32.672759768738416</v>
      </c>
      <c r="CL220" s="176">
        <f t="shared" si="175"/>
        <v>82.849128318594268</v>
      </c>
      <c r="CM220" s="176">
        <f t="shared" si="176"/>
        <v>602.62574461734823</v>
      </c>
      <c r="CN220" s="176">
        <f t="shared" si="177"/>
        <v>133.67679663577883</v>
      </c>
      <c r="CO220" s="176">
        <f t="shared" si="178"/>
        <v>0</v>
      </c>
      <c r="CP220" s="176">
        <f t="shared" si="179"/>
        <v>0</v>
      </c>
      <c r="CQ220" s="176">
        <f t="shared" si="180"/>
        <v>0</v>
      </c>
      <c r="CR220" s="215">
        <f t="shared" si="181"/>
        <v>0</v>
      </c>
    </row>
    <row r="221" spans="2:96" x14ac:dyDescent="0.25">
      <c r="B221" s="197">
        <f t="shared" si="148"/>
        <v>42766</v>
      </c>
      <c r="C221" s="108">
        <f t="shared" si="104"/>
        <v>2017</v>
      </c>
      <c r="D221" s="109" t="str">
        <f t="shared" si="105"/>
        <v>Jan</v>
      </c>
      <c r="E221" s="109">
        <f t="shared" si="106"/>
        <v>5</v>
      </c>
      <c r="F221" s="109">
        <f t="shared" si="149"/>
        <v>5</v>
      </c>
      <c r="G221" s="110">
        <f t="shared" si="153"/>
        <v>42766</v>
      </c>
      <c r="H221" s="109" t="str">
        <f t="shared" si="107"/>
        <v>Tue</v>
      </c>
      <c r="I221" s="139">
        <f>IFERROR(IF($I$69="DOW",IF($E221=5,(((SUMPRODUCT(($H$72:$H$95=$D221)*($G$72:$G$95=$C221)*(I$72:I$95))*(SUMPRODUCT(($H$15:$H$21=$H221)*(I$15:I$21)))))),(((SUMPRODUCT(($H$72:$H$95=$D221)*($G$72:$G$95=$C221)*(I$72:I$95)))-(SUMIFS(I$99:I$426,$C$99:$C$426,$C221,$D$99:$D$426,$D221,$E$99:$E$426,5)))*SUMPRODUCT(($H$9:$H$12=$E221)*(I$9:I$12)))*SUMPRODUCT(($H$24:$H$30=$H221)*(I$24:I$30))),VLOOKUP($E221&amp;$H221,$H$33:I$67,I$70,0)/SUM(I$33:I$60,IF(DAY(EOMONTH($G221,0))&lt;29,0,VLOOKUP(5&amp;TEXT(DATE(YEAR($G221),MONTH($G221),29),"ddd"),$H$33:I$67,I$70,0)),IF(DAY(EOMONTH($G221,0))&lt;30,0,VLOOKUP(5&amp;TEXT(DATE(YEAR($G221),MONTH($G221),30),"ddd"),$H$33:I$67,I$70,0)),IF(DAY(EOMONTH($G221,0))&lt;31,0,VLOOKUP(5&amp;TEXT(DATE(YEAR($G221),MONTH($G221),31),"ddd"),$H$33:I$67,I$70,0)))*SUMPRODUCT(($H$72:$H$95=$D221)*($G$72:$G$95=$C221)*(I$72:I$95))),"")</f>
        <v>239.00770049732341</v>
      </c>
      <c r="J221" s="139">
        <f>IFERROR(IF($I$69="DOW",IF($E221=5,(((SUMPRODUCT(($H$72:$H$95=$D221)*($G$72:$G$95=$C221)*(J$72:J$95))*(SUMPRODUCT(($H$15:$H$21=$H221)*(J$15:J$21)))))),(((SUMPRODUCT(($H$72:$H$95=$D221)*($G$72:$G$95=$C221)*(J$72:J$95)))-(SUMIFS(J$99:J$426,$C$99:$C$426,$C221,$D$99:$D$426,$D221,$E$99:$E$426,5)))*SUMPRODUCT(($H$9:$H$12=$E221)*(J$9:J$12)))*SUMPRODUCT(($H$24:$H$30=$H221)*(J$24:J$30))),VLOOKUP($E221&amp;$H221,$H$33:J$67,J$70,0)/SUM(J$33:J$60,IF(DAY(EOMONTH($G221,0))&lt;29,0,VLOOKUP(5&amp;TEXT(DATE(YEAR($G221),MONTH($G221),29),"ddd"),$H$33:J$67,J$70,0)),IF(DAY(EOMONTH($G221,0))&lt;30,0,VLOOKUP(5&amp;TEXT(DATE(YEAR($G221),MONTH($G221),30),"ddd"),$H$33:J$67,J$70,0)),IF(DAY(EOMONTH($G221,0))&lt;31,0,VLOOKUP(5&amp;TEXT(DATE(YEAR($G221),MONTH($G221),31),"ddd"),$H$33:J$67,J$70,0)))*SUMPRODUCT(($H$72:$H$95=$D221)*($G$72:$G$95=$C221)*(J$72:J$95))),"")</f>
        <v>262.54296551630625</v>
      </c>
      <c r="K221" s="139">
        <f>IFERROR(IF($I$69="DOW",IF($E221=5,(((SUMPRODUCT(($H$72:$H$95=$D221)*($G$72:$G$95=$C221)*(K$72:K$95))*(SUMPRODUCT(($H$15:$H$21=$H221)*(K$15:K$21)))))),(((SUMPRODUCT(($H$72:$H$95=$D221)*($G$72:$G$95=$C221)*(K$72:K$95)))-(SUMIFS(K$99:K$426,$C$99:$C$426,$C221,$D$99:$D$426,$D221,$E$99:$E$426,5)))*SUMPRODUCT(($H$9:$H$12=$E221)*(K$9:K$12)))*SUMPRODUCT(($H$24:$H$30=$H221)*(K$24:K$30))),VLOOKUP($E221&amp;$H221,$H$33:K$67,K$70,0)/SUM(K$33:K$60,IF(DAY(EOMONTH($G221,0))&lt;29,0,VLOOKUP(5&amp;TEXT(DATE(YEAR($G221),MONTH($G221),29),"ddd"),$H$33:K$67,K$70,0)),IF(DAY(EOMONTH($G221,0))&lt;30,0,VLOOKUP(5&amp;TEXT(DATE(YEAR($G221),MONTH($G221),30),"ddd"),$H$33:K$67,K$70,0)),IF(DAY(EOMONTH($G221,0))&lt;31,0,VLOOKUP(5&amp;TEXT(DATE(YEAR($G221),MONTH($G221),31),"ddd"),$H$33:K$67,K$70,0)))*SUMPRODUCT(($H$72:$H$95=$D221)*($G$72:$G$95=$C221)*(K$72:K$95))),"")</f>
        <v>122.09106807484994</v>
      </c>
      <c r="L221" s="139">
        <f>IFERROR(IF($I$69="DOW",IF($E221=5,(((SUMPRODUCT(($H$72:$H$95=$D221)*($G$72:$G$95=$C221)*(L$72:L$95))*(SUMPRODUCT(($H$15:$H$21=$H221)*(L$15:L$21)))))),(((SUMPRODUCT(($H$72:$H$95=$D221)*($G$72:$G$95=$C221)*(L$72:L$95)))-(SUMIFS(L$99:L$426,$C$99:$C$426,$C221,$D$99:$D$426,$D221,$E$99:$E$426,5)))*SUMPRODUCT(($H$9:$H$12=$E221)*(L$9:L$12)))*SUMPRODUCT(($H$24:$H$30=$H221)*(L$24:L$30))),VLOOKUP($E221&amp;$H221,$H$33:L$67,L$70,0)/SUM(L$33:L$60,IF(DAY(EOMONTH($G221,0))&lt;29,0,VLOOKUP(5&amp;TEXT(DATE(YEAR($G221),MONTH($G221),29),"ddd"),$H$33:L$67,L$70,0)),IF(DAY(EOMONTH($G221,0))&lt;30,0,VLOOKUP(5&amp;TEXT(DATE(YEAR($G221),MONTH($G221),30),"ddd"),$H$33:L$67,L$70,0)),IF(DAY(EOMONTH($G221,0))&lt;31,0,VLOOKUP(5&amp;TEXT(DATE(YEAR($G221),MONTH($G221),31),"ddd"),$H$33:L$67,L$70,0)))*SUMPRODUCT(($H$72:$H$95=$D221)*($G$72:$G$95=$C221)*(L$72:L$95))),"")</f>
        <v>35.120216612788951</v>
      </c>
      <c r="M221" s="139">
        <f>IFERROR(IF($I$69="DOW",IF($E221=5,(((SUMPRODUCT(($H$72:$H$95=$D221)*($G$72:$G$95=$C221)*(M$72:M$95))*(SUMPRODUCT(($H$15:$H$21=$H221)*(M$15:M$21)))))),(((SUMPRODUCT(($H$72:$H$95=$D221)*($G$72:$G$95=$C221)*(M$72:M$95)))-(SUMIFS(M$99:M$426,$C$99:$C$426,$C221,$D$99:$D$426,$D221,$E$99:$E$426,5)))*SUMPRODUCT(($H$9:$H$12=$E221)*(M$9:M$12)))*SUMPRODUCT(($H$24:$H$30=$H221)*(M$24:M$30))),VLOOKUP($E221&amp;$H221,$H$33:M$67,M$70,0)/SUM(M$33:M$60,IF(DAY(EOMONTH($G221,0))&lt;29,0,VLOOKUP(5&amp;TEXT(DATE(YEAR($G221),MONTH($G221),29),"ddd"),$H$33:M$67,M$70,0)),IF(DAY(EOMONTH($G221,0))&lt;30,0,VLOOKUP(5&amp;TEXT(DATE(YEAR($G221),MONTH($G221),30),"ddd"),$H$33:M$67,M$70,0)),IF(DAY(EOMONTH($G221,0))&lt;31,0,VLOOKUP(5&amp;TEXT(DATE(YEAR($G221),MONTH($G221),31),"ddd"),$H$33:M$67,M$70,0)))*SUMPRODUCT(($H$72:$H$95=$D221)*($G$72:$G$95=$C221)*(M$72:M$95))),"")</f>
        <v>0</v>
      </c>
      <c r="N221" s="139">
        <f>IFERROR(IF($I$69="DOW",IF($E221=5,(((SUMPRODUCT(($H$72:$H$95=$D221)*($G$72:$G$95=$C221)*(N$72:N$95))*(SUMPRODUCT(($H$15:$H$21=$H221)*(N$15:N$21)))))),(((SUMPRODUCT(($H$72:$H$95=$D221)*($G$72:$G$95=$C221)*(N$72:N$95)))-(SUMIFS(N$99:N$426,$C$99:$C$426,$C221,$D$99:$D$426,$D221,$E$99:$E$426,5)))*SUMPRODUCT(($H$9:$H$12=$E221)*(N$9:N$12)))*SUMPRODUCT(($H$24:$H$30=$H221)*(N$24:N$30))),VLOOKUP($E221&amp;$H221,$H$33:N$67,N$70,0)/SUM(N$33:N$60,IF(DAY(EOMONTH($G221,0))&lt;29,0,VLOOKUP(5&amp;TEXT(DATE(YEAR($G221),MONTH($G221),29),"ddd"),$H$33:N$67,N$70,0)),IF(DAY(EOMONTH($G221,0))&lt;30,0,VLOOKUP(5&amp;TEXT(DATE(YEAR($G221),MONTH($G221),30),"ddd"),$H$33:N$67,N$70,0)),IF(DAY(EOMONTH($G221,0))&lt;31,0,VLOOKUP(5&amp;TEXT(DATE(YEAR($G221),MONTH($G221),31),"ddd"),$H$33:N$67,N$70,0)))*SUMPRODUCT(($H$72:$H$95=$D221)*($G$72:$G$95=$C221)*(N$72:N$95))),"")</f>
        <v>0</v>
      </c>
      <c r="O221" s="139">
        <f>IFERROR(IF($I$69="DOW",IF($E221=5,(((SUMPRODUCT(($H$72:$H$95=$D221)*($G$72:$G$95=$C221)*(O$72:O$95))*(SUMPRODUCT(($H$15:$H$21=$H221)*(O$15:O$21)))))),(((SUMPRODUCT(($H$72:$H$95=$D221)*($G$72:$G$95=$C221)*(O$72:O$95)))-(SUMIFS(O$99:O$426,$C$99:$C$426,$C221,$D$99:$D$426,$D221,$E$99:$E$426,5)))*SUMPRODUCT(($H$9:$H$12=$E221)*(O$9:O$12)))*SUMPRODUCT(($H$24:$H$30=$H221)*(O$24:O$30))),VLOOKUP($E221&amp;$H221,$H$33:O$67,O$70,0)/SUM(O$33:O$60,IF(DAY(EOMONTH($G221,0))&lt;29,0,VLOOKUP(5&amp;TEXT(DATE(YEAR($G221),MONTH($G221),29),"ddd"),$H$33:O$67,O$70,0)),IF(DAY(EOMONTH($G221,0))&lt;30,0,VLOOKUP(5&amp;TEXT(DATE(YEAR($G221),MONTH($G221),30),"ddd"),$H$33:O$67,O$70,0)),IF(DAY(EOMONTH($G221,0))&lt;31,0,VLOOKUP(5&amp;TEXT(DATE(YEAR($G221),MONTH($G221),31),"ddd"),$H$33:O$67,O$70,0)))*SUMPRODUCT(($H$72:$H$95=$D221)*($G$72:$G$95=$C221)*(O$72:O$95))),"")</f>
        <v>0</v>
      </c>
      <c r="P221" s="139">
        <f>IFERROR(IF($I$69="DOW",IF($E221=5,(((SUMPRODUCT(($H$72:$H$95=$D221)*($G$72:$G$95=$C221)*(P$72:P$95))*(SUMPRODUCT(($H$15:$H$21=$H221)*(P$15:P$21)))))),(((SUMPRODUCT(($H$72:$H$95=$D221)*($G$72:$G$95=$C221)*(P$72:P$95)))-(SUMIFS(P$99:P$426,$C$99:$C$426,$C221,$D$99:$D$426,$D221,$E$99:$E$426,5)))*SUMPRODUCT(($H$9:$H$12=$E221)*(P$9:P$12)))*SUMPRODUCT(($H$24:$H$30=$H221)*(P$24:P$30))),VLOOKUP($E221&amp;$H221,$H$33:P$67,P$70,0)/SUM(P$33:P$60,IF(DAY(EOMONTH($G221,0))&lt;29,0,VLOOKUP(5&amp;TEXT(DATE(YEAR($G221),MONTH($G221),29),"ddd"),$H$33:P$67,P$70,0)),IF(DAY(EOMONTH($G221,0))&lt;30,0,VLOOKUP(5&amp;TEXT(DATE(YEAR($G221),MONTH($G221),30),"ddd"),$H$33:P$67,P$70,0)),IF(DAY(EOMONTH($G221,0))&lt;31,0,VLOOKUP(5&amp;TEXT(DATE(YEAR($G221),MONTH($G221),31),"ddd"),$H$33:P$67,P$70,0)))*SUMPRODUCT(($H$72:$H$95=$D221)*($G$72:$G$95=$C221)*(P$72:P$95))),"")</f>
        <v>3642.588452899925</v>
      </c>
      <c r="Q221" s="139">
        <f>IFERROR(IF($I$69="DOW",IF($E221=5,(((SUMPRODUCT(($H$72:$H$95=$D221)*($G$72:$G$95=$C221)*(Q$72:Q$95))*(SUMPRODUCT(($H$15:$H$21=$H221)*(Q$15:Q$21)))))),(((SUMPRODUCT(($H$72:$H$95=$D221)*($G$72:$G$95=$C221)*(Q$72:Q$95)))-(SUMIFS(Q$99:Q$426,$C$99:$C$426,$C221,$D$99:$D$426,$D221,$E$99:$E$426,5)))*SUMPRODUCT(($H$9:$H$12=$E221)*(Q$9:Q$12)))*SUMPRODUCT(($H$24:$H$30=$H221)*(Q$24:Q$30))),VLOOKUP($E221&amp;$H221,$H$33:Q$67,Q$70,0)/SUM(Q$33:Q$60,IF(DAY(EOMONTH($G221,0))&lt;29,0,VLOOKUP(5&amp;TEXT(DATE(YEAR($G221),MONTH($G221),29),"ddd"),$H$33:Q$67,Q$70,0)),IF(DAY(EOMONTH($G221,0))&lt;30,0,VLOOKUP(5&amp;TEXT(DATE(YEAR($G221),MONTH($G221),30),"ddd"),$H$33:Q$67,Q$70,0)),IF(DAY(EOMONTH($G221,0))&lt;31,0,VLOOKUP(5&amp;TEXT(DATE(YEAR($G221),MONTH($G221),31),"ddd"),$H$33:Q$67,Q$70,0)))*SUMPRODUCT(($H$72:$H$95=$D221)*($G$72:$G$95=$C221)*(Q$72:Q$95))),"")</f>
        <v>2845.686204345533</v>
      </c>
      <c r="R221" s="139">
        <f>IFERROR(IF($I$69="DOW",IF($E221=5,(((SUMPRODUCT(($H$72:$H$95=$D221)*($G$72:$G$95=$C221)*(R$72:R$95))*(SUMPRODUCT(($H$15:$H$21=$H221)*(R$15:R$21)))))),(((SUMPRODUCT(($H$72:$H$95=$D221)*($G$72:$G$95=$C221)*(R$72:R$95)))-(SUMIFS(R$99:R$426,$C$99:$C$426,$C221,$D$99:$D$426,$D221,$E$99:$E$426,5)))*SUMPRODUCT(($H$9:$H$12=$E221)*(R$9:R$12)))*SUMPRODUCT(($H$24:$H$30=$H221)*(R$24:R$30))),VLOOKUP($E221&amp;$H221,$H$33:R$67,R$70,0)/SUM(R$33:R$60,IF(DAY(EOMONTH($G221,0))&lt;29,0,VLOOKUP(5&amp;TEXT(DATE(YEAR($G221),MONTH($G221),29),"ddd"),$H$33:R$67,R$70,0)),IF(DAY(EOMONTH($G221,0))&lt;30,0,VLOOKUP(5&amp;TEXT(DATE(YEAR($G221),MONTH($G221),30),"ddd"),$H$33:R$67,R$70,0)),IF(DAY(EOMONTH($G221,0))&lt;31,0,VLOOKUP(5&amp;TEXT(DATE(YEAR($G221),MONTH($G221),31),"ddd"),$H$33:R$67,R$70,0)))*SUMPRODUCT(($H$72:$H$95=$D221)*($G$72:$G$95=$C221)*(R$72:R$95))),"")</f>
        <v>0</v>
      </c>
      <c r="S221" s="139">
        <f>IFERROR(IF($I$69="DOW",IF($E221=5,(((SUMPRODUCT(($H$72:$H$95=$D221)*($G$72:$G$95=$C221)*(S$72:S$95))*(SUMPRODUCT(($H$15:$H$21=$H221)*(S$15:S$21)))))),(((SUMPRODUCT(($H$72:$H$95=$D221)*($G$72:$G$95=$C221)*(S$72:S$95)))-(SUMIFS(S$99:S$426,$C$99:$C$426,$C221,$D$99:$D$426,$D221,$E$99:$E$426,5)))*SUMPRODUCT(($H$9:$H$12=$E221)*(S$9:S$12)))*SUMPRODUCT(($H$24:$H$30=$H221)*(S$24:S$30))),VLOOKUP($E221&amp;$H221,$H$33:S$67,S$70,0)/SUM(S$33:S$60,IF(DAY(EOMONTH($G221,0))&lt;29,0,VLOOKUP(5&amp;TEXT(DATE(YEAR($G221),MONTH($G221),29),"ddd"),$H$33:S$67,S$70,0)),IF(DAY(EOMONTH($G221,0))&lt;30,0,VLOOKUP(5&amp;TEXT(DATE(YEAR($G221),MONTH($G221),30),"ddd"),$H$33:S$67,S$70,0)),IF(DAY(EOMONTH($G221,0))&lt;31,0,VLOOKUP(5&amp;TEXT(DATE(YEAR($G221),MONTH($G221),31),"ddd"),$H$33:S$67,S$70,0)))*SUMPRODUCT(($H$72:$H$95=$D221)*($G$72:$G$95=$C221)*(S$72:S$95))),"")</f>
        <v>86.726778007202114</v>
      </c>
      <c r="T221" s="139">
        <f>IFERROR(IF($I$69="DOW",IF($E221=5,(((SUMPRODUCT(($H$72:$H$95=$D221)*($G$72:$G$95=$C221)*(T$72:T$95))*(SUMPRODUCT(($H$15:$H$21=$H221)*(T$15:T$21)))))),(((SUMPRODUCT(($H$72:$H$95=$D221)*($G$72:$G$95=$C221)*(T$72:T$95)))-(SUMIFS(T$99:T$426,$C$99:$C$426,$C221,$D$99:$D$426,$D221,$E$99:$E$426,5)))*SUMPRODUCT(($H$9:$H$12=$E221)*(T$9:T$12)))*SUMPRODUCT(($H$24:$H$30=$H221)*(T$24:T$30))),VLOOKUP($E221&amp;$H221,$H$33:T$67,T$70,0)/SUM(T$33:T$60,IF(DAY(EOMONTH($G221,0))&lt;29,0,VLOOKUP(5&amp;TEXT(DATE(YEAR($G221),MONTH($G221),29),"ddd"),$H$33:T$67,T$70,0)),IF(DAY(EOMONTH($G221,0))&lt;30,0,VLOOKUP(5&amp;TEXT(DATE(YEAR($G221),MONTH($G221),30),"ddd"),$H$33:T$67,T$70,0)),IF(DAY(EOMONTH($G221,0))&lt;31,0,VLOOKUP(5&amp;TEXT(DATE(YEAR($G221),MONTH($G221),31),"ddd"),$H$33:T$67,T$70,0)))*SUMPRODUCT(($H$72:$H$95=$D221)*($G$72:$G$95=$C221)*(T$72:T$95))),"")</f>
        <v>0</v>
      </c>
      <c r="U221" s="139">
        <f>IFERROR(IF($I$69="DOW",IF($E221=5,(((SUMPRODUCT(($H$72:$H$95=$D221)*($G$72:$G$95=$C221)*(U$72:U$95))*(SUMPRODUCT(($H$15:$H$21=$H221)*(U$15:U$21)))))),(((SUMPRODUCT(($H$72:$H$95=$D221)*($G$72:$G$95=$C221)*(U$72:U$95)))-(SUMIFS(U$99:U$426,$C$99:$C$426,$C221,$D$99:$D$426,$D221,$E$99:$E$426,5)))*SUMPRODUCT(($H$9:$H$12=$E221)*(U$9:U$12)))*SUMPRODUCT(($H$24:$H$30=$H221)*(U$24:U$30))),VLOOKUP($E221&amp;$H221,$H$33:U$67,U$70,0)/SUM(U$33:U$60,IF(DAY(EOMONTH($G221,0))&lt;29,0,VLOOKUP(5&amp;TEXT(DATE(YEAR($G221),MONTH($G221),29),"ddd"),$H$33:U$67,U$70,0)),IF(DAY(EOMONTH($G221,0))&lt;30,0,VLOOKUP(5&amp;TEXT(DATE(YEAR($G221),MONTH($G221),30),"ddd"),$H$33:U$67,U$70,0)),IF(DAY(EOMONTH($G221,0))&lt;31,0,VLOOKUP(5&amp;TEXT(DATE(YEAR($G221),MONTH($G221),31),"ddd"),$H$33:U$67,U$70,0)))*SUMPRODUCT(($H$72:$H$95=$D221)*($G$72:$G$95=$C221)*(U$72:U$95))),"")</f>
        <v>29.245116794191915</v>
      </c>
      <c r="V221" s="139">
        <f>IFERROR(IF($I$69="DOW",IF($E221=5,(((SUMPRODUCT(($H$72:$H$95=$D221)*($G$72:$G$95=$C221)*(V$72:V$95))*(SUMPRODUCT(($H$15:$H$21=$H221)*(V$15:V$21)))))),(((SUMPRODUCT(($H$72:$H$95=$D221)*($G$72:$G$95=$C221)*(V$72:V$95)))-(SUMIFS(V$99:V$426,$C$99:$C$426,$C221,$D$99:$D$426,$D221,$E$99:$E$426,5)))*SUMPRODUCT(($H$9:$H$12=$E221)*(V$9:V$12)))*SUMPRODUCT(($H$24:$H$30=$H221)*(V$24:V$30))),VLOOKUP($E221&amp;$H221,$H$33:V$67,V$70,0)/SUM(V$33:V$60,IF(DAY(EOMONTH($G221,0))&lt;29,0,VLOOKUP(5&amp;TEXT(DATE(YEAR($G221),MONTH($G221),29),"ddd"),$H$33:V$67,V$70,0)),IF(DAY(EOMONTH($G221,0))&lt;30,0,VLOOKUP(5&amp;TEXT(DATE(YEAR($G221),MONTH($G221),30),"ddd"),$H$33:V$67,V$70,0)),IF(DAY(EOMONTH($G221,0))&lt;31,0,VLOOKUP(5&amp;TEXT(DATE(YEAR($G221),MONTH($G221),31),"ddd"),$H$33:V$67,V$70,0)))*SUMPRODUCT(($H$72:$H$95=$D221)*($G$72:$G$95=$C221)*(V$72:V$95))),"")</f>
        <v>78.424363368317913</v>
      </c>
      <c r="W221" s="139">
        <f>IFERROR(IF($I$69="DOW",IF($E221=5,(((SUMPRODUCT(($H$72:$H$95=$D221)*($G$72:$G$95=$C221)*(W$72:W$95))*(SUMPRODUCT(($H$15:$H$21=$H221)*(W$15:W$21)))))),(((SUMPRODUCT(($H$72:$H$95=$D221)*($G$72:$G$95=$C221)*(W$72:W$95)))-(SUMIFS(W$99:W$426,$C$99:$C$426,$C221,$D$99:$D$426,$D221,$E$99:$E$426,5)))*SUMPRODUCT(($H$9:$H$12=$E221)*(W$9:W$12)))*SUMPRODUCT(($H$24:$H$30=$H221)*(W$24:W$30))),VLOOKUP($E221&amp;$H221,$H$33:W$67,W$70,0)/SUM(W$33:W$60,IF(DAY(EOMONTH($G221,0))&lt;29,0,VLOOKUP(5&amp;TEXT(DATE(YEAR($G221),MONTH($G221),29),"ddd"),$H$33:W$67,W$70,0)),IF(DAY(EOMONTH($G221,0))&lt;30,0,VLOOKUP(5&amp;TEXT(DATE(YEAR($G221),MONTH($G221),30),"ddd"),$H$33:W$67,W$70,0)),IF(DAY(EOMONTH($G221,0))&lt;31,0,VLOOKUP(5&amp;TEXT(DATE(YEAR($G221),MONTH($G221),31),"ddd"),$H$33:W$67,W$70,0)))*SUMPRODUCT(($H$72:$H$95=$D221)*($G$72:$G$95=$C221)*(W$72:W$95))),"")</f>
        <v>616.08436542245045</v>
      </c>
      <c r="X221" s="139">
        <f>IFERROR(IF($I$69="DOW",IF($E221=5,(((SUMPRODUCT(($H$72:$H$95=$D221)*($G$72:$G$95=$C221)*(X$72:X$95))*(SUMPRODUCT(($H$15:$H$21=$H221)*(X$15:X$21)))))),(((SUMPRODUCT(($H$72:$H$95=$D221)*($G$72:$G$95=$C221)*(X$72:X$95)))-(SUMIFS(X$99:X$426,$C$99:$C$426,$C221,$D$99:$D$426,$D221,$E$99:$E$426,5)))*SUMPRODUCT(($H$9:$H$12=$E221)*(X$9:X$12)))*SUMPRODUCT(($H$24:$H$30=$H221)*(X$24:X$30))),VLOOKUP($E221&amp;$H221,$H$33:X$67,X$70,0)/SUM(X$33:X$60,IF(DAY(EOMONTH($G221,0))&lt;29,0,VLOOKUP(5&amp;TEXT(DATE(YEAR($G221),MONTH($G221),29),"ddd"),$H$33:X$67,X$70,0)),IF(DAY(EOMONTH($G221,0))&lt;30,0,VLOOKUP(5&amp;TEXT(DATE(YEAR($G221),MONTH($G221),30),"ddd"),$H$33:X$67,X$70,0)),IF(DAY(EOMONTH($G221,0))&lt;31,0,VLOOKUP(5&amp;TEXT(DATE(YEAR($G221),MONTH($G221),31),"ddd"),$H$33:X$67,X$70,0)))*SUMPRODUCT(($H$72:$H$95=$D221)*($G$72:$G$95=$C221)*(X$72:X$95))),"")</f>
        <v>135.00456118258532</v>
      </c>
      <c r="Y221" s="139" t="str">
        <f>IFERROR(IF($I$69="DOW",IF($E221=5,(((SUMPRODUCT(($H$72:$H$95=$D221)*($G$72:$G$95=$C221)*(Y$72:Y$95))*(SUMPRODUCT(($H$15:$H$21=$H221)*(Y$15:Y$21)))))),(((SUMPRODUCT(($H$72:$H$95=$D221)*($G$72:$G$95=$C221)*(Y$72:Y$95)))-(SUMIFS(Y$99:Y$426,$C$99:$C$426,$C221,$D$99:$D$426,$D221,$E$99:$E$426,5)))*SUMPRODUCT(($H$9:$H$12=$E221)*(Y$9:Y$12)))*SUMPRODUCT(($H$24:$H$30=$H221)*(Y$24:Y$30))),VLOOKUP($E221&amp;$H221,$H$33:Y$67,Y$70,0)/SUM(Y$33:Y$60,IF(DAY(EOMONTH($G221,0))&lt;29,0,VLOOKUP(5&amp;TEXT(DATE(YEAR($G221),MONTH($G221),29),"ddd"),$H$33:Y$67,Y$70,0)),IF(DAY(EOMONTH($G221,0))&lt;30,0,VLOOKUP(5&amp;TEXT(DATE(YEAR($G221),MONTH($G221),30),"ddd"),$H$33:Y$67,Y$70,0)),IF(DAY(EOMONTH($G221,0))&lt;31,0,VLOOKUP(5&amp;TEXT(DATE(YEAR($G221),MONTH($G221),31),"ddd"),$H$33:Y$67,Y$70,0)))*SUMPRODUCT(($H$72:$H$95=$D221)*($G$72:$G$95=$C221)*(Y$72:Y$95))),"")</f>
        <v/>
      </c>
      <c r="Z221" s="139" t="str">
        <f>IFERROR(IF($I$69="DOW",IF($E221=5,(((SUMPRODUCT(($H$72:$H$95=$D221)*($G$72:$G$95=$C221)*(Z$72:Z$95))*(SUMPRODUCT(($H$15:$H$21=$H221)*(Z$15:Z$21)))))),(((SUMPRODUCT(($H$72:$H$95=$D221)*($G$72:$G$95=$C221)*(Z$72:Z$95)))-(SUMIFS(Z$99:Z$426,$C$99:$C$426,$C221,$D$99:$D$426,$D221,$E$99:$E$426,5)))*SUMPRODUCT(($H$9:$H$12=$E221)*(Z$9:Z$12)))*SUMPRODUCT(($H$24:$H$30=$H221)*(Z$24:Z$30))),VLOOKUP($E221&amp;$H221,$H$33:Z$67,Z$70,0)/SUM(Z$33:Z$60,IF(DAY(EOMONTH($G221,0))&lt;29,0,VLOOKUP(5&amp;TEXT(DATE(YEAR($G221),MONTH($G221),29),"ddd"),$H$33:Z$67,Z$70,0)),IF(DAY(EOMONTH($G221,0))&lt;30,0,VLOOKUP(5&amp;TEXT(DATE(YEAR($G221),MONTH($G221),30),"ddd"),$H$33:Z$67,Z$70,0)),IF(DAY(EOMONTH($G221,0))&lt;31,0,VLOOKUP(5&amp;TEXT(DATE(YEAR($G221),MONTH($G221),31),"ddd"),$H$33:Z$67,Z$70,0)))*SUMPRODUCT(($H$72:$H$95=$D221)*($G$72:$G$95=$C221)*(Z$72:Z$95))),"")</f>
        <v/>
      </c>
      <c r="AA221" s="139" t="str">
        <f>IFERROR(IF($I$69="DOW",IF($E221=5,(((SUMPRODUCT(($H$72:$H$95=$D221)*($G$72:$G$95=$C221)*(AA$72:AA$95))*(SUMPRODUCT(($H$15:$H$21=$H221)*(AA$15:AA$21)))))),(((SUMPRODUCT(($H$72:$H$95=$D221)*($G$72:$G$95=$C221)*(AA$72:AA$95)))-(SUMIFS(AA$99:AA$426,$C$99:$C$426,$C221,$D$99:$D$426,$D221,$E$99:$E$426,5)))*SUMPRODUCT(($H$9:$H$12=$E221)*(AA$9:AA$12)))*SUMPRODUCT(($H$24:$H$30=$H221)*(AA$24:AA$30))),VLOOKUP($E221&amp;$H221,$H$33:AA$67,AA$70,0)/SUM(AA$33:AA$60,IF(DAY(EOMONTH($G221,0))&lt;29,0,VLOOKUP(5&amp;TEXT(DATE(YEAR($G221),MONTH($G221),29),"ddd"),$H$33:AA$67,AA$70,0)),IF(DAY(EOMONTH($G221,0))&lt;30,0,VLOOKUP(5&amp;TEXT(DATE(YEAR($G221),MONTH($G221),30),"ddd"),$H$33:AA$67,AA$70,0)),IF(DAY(EOMONTH($G221,0))&lt;31,0,VLOOKUP(5&amp;TEXT(DATE(YEAR($G221),MONTH($G221),31),"ddd"),$H$33:AA$67,AA$70,0)))*SUMPRODUCT(($H$72:$H$95=$D221)*($G$72:$G$95=$C221)*(AA$72:AA$95))),"")</f>
        <v/>
      </c>
      <c r="AB221" s="139" t="str">
        <f>IFERROR(IF($I$69="DOW",IF($E221=5,(((SUMPRODUCT(($H$72:$H$95=$D221)*($G$72:$G$95=$C221)*(AB$72:AB$95))*(SUMPRODUCT(($H$15:$H$21=$H221)*(AB$15:AB$21)))))),(((SUMPRODUCT(($H$72:$H$95=$D221)*($G$72:$G$95=$C221)*(AB$72:AB$95)))-(SUMIFS(AB$99:AB$426,$C$99:$C$426,$C221,$D$99:$D$426,$D221,$E$99:$E$426,5)))*SUMPRODUCT(($H$9:$H$12=$E221)*(AB$9:AB$12)))*SUMPRODUCT(($H$24:$H$30=$H221)*(AB$24:AB$30))),VLOOKUP($E221&amp;$H221,$H$33:AB$67,AB$70,0)/SUM(AB$33:AB$60,IF(DAY(EOMONTH($G221,0))&lt;29,0,VLOOKUP(5&amp;TEXT(DATE(YEAR($G221),MONTH($G221),29),"ddd"),$H$33:AB$67,AB$70,0)),IF(DAY(EOMONTH($G221,0))&lt;30,0,VLOOKUP(5&amp;TEXT(DATE(YEAR($G221),MONTH($G221),30),"ddd"),$H$33:AB$67,AB$70,0)),IF(DAY(EOMONTH($G221,0))&lt;31,0,VLOOKUP(5&amp;TEXT(DATE(YEAR($G221),MONTH($G221),31),"ddd"),$H$33:AB$67,AB$70,0)))*SUMPRODUCT(($H$72:$H$95=$D221)*($G$72:$G$95=$C221)*(AB$72:AB$95))),"")</f>
        <v/>
      </c>
      <c r="AC221" s="236"/>
      <c r="AE221" s="205"/>
      <c r="AF221" s="139"/>
      <c r="AG221" s="139"/>
      <c r="AH221" s="139"/>
      <c r="AI221" s="139"/>
      <c r="AJ221" s="139"/>
      <c r="AK221" s="139"/>
      <c r="AL221" s="139"/>
      <c r="AM221" s="139"/>
      <c r="AN221" s="139"/>
      <c r="AO221" s="139"/>
      <c r="AP221" s="139"/>
      <c r="AQ221" s="139"/>
      <c r="AR221" s="139"/>
      <c r="AS221" s="139"/>
      <c r="AT221" s="139"/>
      <c r="AU221" s="139"/>
      <c r="AV221" s="139"/>
      <c r="AW221" s="139"/>
      <c r="AX221" s="139"/>
      <c r="AY221" s="236"/>
      <c r="BA221" s="209">
        <f t="shared" si="154"/>
        <v>239.00770049732341</v>
      </c>
      <c r="BB221" s="180">
        <f t="shared" si="155"/>
        <v>262.54296551630625</v>
      </c>
      <c r="BC221" s="180">
        <f t="shared" si="156"/>
        <v>122.09106807484994</v>
      </c>
      <c r="BD221" s="180">
        <f t="shared" si="157"/>
        <v>35.120216612788951</v>
      </c>
      <c r="BE221" s="180">
        <f t="shared" si="158"/>
        <v>0</v>
      </c>
      <c r="BF221" s="180">
        <f t="shared" si="159"/>
        <v>0</v>
      </c>
      <c r="BG221" s="180">
        <f t="shared" si="160"/>
        <v>0</v>
      </c>
      <c r="BH221" s="180">
        <f t="shared" si="161"/>
        <v>3642.588452899925</v>
      </c>
      <c r="BI221" s="180">
        <f t="shared" si="116"/>
        <v>2845.686204345533</v>
      </c>
      <c r="BJ221" s="180">
        <f t="shared" si="117"/>
        <v>0</v>
      </c>
      <c r="BK221" s="180">
        <f t="shared" si="118"/>
        <v>86.726778007202114</v>
      </c>
      <c r="BL221" s="180">
        <f t="shared" si="119"/>
        <v>0</v>
      </c>
      <c r="BM221" s="180">
        <f t="shared" si="120"/>
        <v>29.245116794191915</v>
      </c>
      <c r="BN221" s="180">
        <f t="shared" si="121"/>
        <v>78.424363368317913</v>
      </c>
      <c r="BO221" s="180">
        <f t="shared" si="122"/>
        <v>616.08436542245045</v>
      </c>
      <c r="BP221" s="180">
        <f t="shared" si="123"/>
        <v>135.00456118258532</v>
      </c>
      <c r="BQ221" s="180">
        <f t="shared" si="124"/>
        <v>0</v>
      </c>
      <c r="BR221" s="180">
        <f t="shared" si="125"/>
        <v>0</v>
      </c>
      <c r="BS221" s="180">
        <f t="shared" si="126"/>
        <v>0</v>
      </c>
      <c r="BT221" s="180">
        <f t="shared" si="127"/>
        <v>0</v>
      </c>
      <c r="BV221" s="214">
        <f t="shared" si="150"/>
        <v>42766</v>
      </c>
      <c r="BW221" s="175" t="str">
        <f t="shared" si="151"/>
        <v>Jan</v>
      </c>
      <c r="BX221" s="175">
        <f t="shared" si="152"/>
        <v>2017</v>
      </c>
      <c r="BY221" s="176">
        <f t="shared" si="162"/>
        <v>239.00770049732341</v>
      </c>
      <c r="BZ221" s="176">
        <f t="shared" si="163"/>
        <v>262.54296551630625</v>
      </c>
      <c r="CA221" s="176">
        <f t="shared" si="164"/>
        <v>122.09106807484994</v>
      </c>
      <c r="CB221" s="176">
        <f t="shared" si="165"/>
        <v>35.120216612788951</v>
      </c>
      <c r="CC221" s="176">
        <f t="shared" si="166"/>
        <v>0</v>
      </c>
      <c r="CD221" s="176">
        <f t="shared" si="167"/>
        <v>0</v>
      </c>
      <c r="CE221" s="176">
        <f t="shared" si="168"/>
        <v>0</v>
      </c>
      <c r="CF221" s="176">
        <f t="shared" si="169"/>
        <v>3642.5884528999259</v>
      </c>
      <c r="CG221" s="176">
        <f t="shared" si="170"/>
        <v>2845.6862043455321</v>
      </c>
      <c r="CH221" s="176">
        <f t="shared" si="171"/>
        <v>0</v>
      </c>
      <c r="CI221" s="176">
        <f t="shared" si="172"/>
        <v>86.726778007202114</v>
      </c>
      <c r="CJ221" s="176">
        <f t="shared" si="173"/>
        <v>0</v>
      </c>
      <c r="CK221" s="176">
        <f t="shared" si="174"/>
        <v>29.245116794191926</v>
      </c>
      <c r="CL221" s="176">
        <f t="shared" si="175"/>
        <v>78.424363368317913</v>
      </c>
      <c r="CM221" s="176">
        <f t="shared" si="176"/>
        <v>616.08436542245056</v>
      </c>
      <c r="CN221" s="176">
        <f t="shared" si="177"/>
        <v>135.00456118258529</v>
      </c>
      <c r="CO221" s="176">
        <f t="shared" si="178"/>
        <v>0</v>
      </c>
      <c r="CP221" s="176">
        <f t="shared" si="179"/>
        <v>0</v>
      </c>
      <c r="CQ221" s="176">
        <f t="shared" si="180"/>
        <v>0</v>
      </c>
      <c r="CR221" s="215">
        <f t="shared" si="181"/>
        <v>0</v>
      </c>
    </row>
    <row r="222" spans="2:96" hidden="1" x14ac:dyDescent="0.25">
      <c r="B222" s="197">
        <f t="shared" si="148"/>
        <v>42767</v>
      </c>
      <c r="C222" s="108">
        <f t="shared" ref="C222:C251" si="182">YEAR(G222)</f>
        <v>2017</v>
      </c>
      <c r="D222" s="109" t="str">
        <f t="shared" ref="D222:D251" si="183">TEXT(G222,"MMM")</f>
        <v>Feb</v>
      </c>
      <c r="E222" s="109">
        <f t="shared" ref="E222:E251" si="184">ROUNDUP(DAY(G222)/7,0)</f>
        <v>1</v>
      </c>
      <c r="F222" s="109">
        <f t="shared" si="149"/>
        <v>5</v>
      </c>
      <c r="G222" s="110">
        <f t="shared" si="153"/>
        <v>42767</v>
      </c>
      <c r="H222" s="109" t="str">
        <f t="shared" ref="H222:H251" si="185">TEXT(G222,"DDD")</f>
        <v>Wed</v>
      </c>
      <c r="I222" s="139">
        <f>IFERROR(IF($I$69="DOW",IF($E222=5,(((SUMPRODUCT(($H$72:$H$95=$D222)*($G$72:$G$95=$C222)*(I$72:I$95))*(SUMPRODUCT(($H$15:$H$21=$H222)*(I$15:I$21)))))),(((SUMPRODUCT(($H$72:$H$95=$D222)*($G$72:$G$95=$C222)*(I$72:I$95)))-(SUMIFS(I$99:I$426,$C$99:$C$426,$C222,$D$99:$D$426,$D222,$E$99:$E$426,5)))*SUMPRODUCT(($H$9:$H$12=$E222)*(I$9:I$12)))*SUMPRODUCT(($H$24:$H$30=$H222)*(I$24:I$30))),VLOOKUP($E222&amp;$H222,$H$33:I$67,I$70,0)/SUM(I$33:I$60,IF(DAY(EOMONTH($G222,0))&lt;29,0,VLOOKUP(5&amp;TEXT(DATE(YEAR($G222),MONTH($G222),29),"ddd"),$H$33:I$67,I$70,0)),IF(DAY(EOMONTH($G222,0))&lt;30,0,VLOOKUP(5&amp;TEXT(DATE(YEAR($G222),MONTH($G222),30),"ddd"),$H$33:I$67,I$70,0)),IF(DAY(EOMONTH($G222,0))&lt;31,0,VLOOKUP(5&amp;TEXT(DATE(YEAR($G222),MONTH($G222),31),"ddd"),$H$33:I$67,I$70,0)))*SUMPRODUCT(($H$72:$H$95=$D222)*($G$72:$G$95=$C222)*(I$72:I$95))),"")</f>
        <v>0</v>
      </c>
      <c r="J222" s="139">
        <f>IFERROR(IF($I$69="DOW",IF($E222=5,(((SUMPRODUCT(($H$72:$H$95=$D222)*($G$72:$G$95=$C222)*(J$72:J$95))*(SUMPRODUCT(($H$15:$H$21=$H222)*(J$15:J$21)))))),(((SUMPRODUCT(($H$72:$H$95=$D222)*($G$72:$G$95=$C222)*(J$72:J$95)))-(SUMIFS(J$99:J$426,$C$99:$C$426,$C222,$D$99:$D$426,$D222,$E$99:$E$426,5)))*SUMPRODUCT(($H$9:$H$12=$E222)*(J$9:J$12)))*SUMPRODUCT(($H$24:$H$30=$H222)*(J$24:J$30))),VLOOKUP($E222&amp;$H222,$H$33:J$67,J$70,0)/SUM(J$33:J$60,IF(DAY(EOMONTH($G222,0))&lt;29,0,VLOOKUP(5&amp;TEXT(DATE(YEAR($G222),MONTH($G222),29),"ddd"),$H$33:J$67,J$70,0)),IF(DAY(EOMONTH($G222,0))&lt;30,0,VLOOKUP(5&amp;TEXT(DATE(YEAR($G222),MONTH($G222),30),"ddd"),$H$33:J$67,J$70,0)),IF(DAY(EOMONTH($G222,0))&lt;31,0,VLOOKUP(5&amp;TEXT(DATE(YEAR($G222),MONTH($G222),31),"ddd"),$H$33:J$67,J$70,0)))*SUMPRODUCT(($H$72:$H$95=$D222)*($G$72:$G$95=$C222)*(J$72:J$95))),"")</f>
        <v>0</v>
      </c>
      <c r="K222" s="139">
        <f>IFERROR(IF($I$69="DOW",IF($E222=5,(((SUMPRODUCT(($H$72:$H$95=$D222)*($G$72:$G$95=$C222)*(K$72:K$95))*(SUMPRODUCT(($H$15:$H$21=$H222)*(K$15:K$21)))))),(((SUMPRODUCT(($H$72:$H$95=$D222)*($G$72:$G$95=$C222)*(K$72:K$95)))-(SUMIFS(K$99:K$426,$C$99:$C$426,$C222,$D$99:$D$426,$D222,$E$99:$E$426,5)))*SUMPRODUCT(($H$9:$H$12=$E222)*(K$9:K$12)))*SUMPRODUCT(($H$24:$H$30=$H222)*(K$24:K$30))),VLOOKUP($E222&amp;$H222,$H$33:K$67,K$70,0)/SUM(K$33:K$60,IF(DAY(EOMONTH($G222,0))&lt;29,0,VLOOKUP(5&amp;TEXT(DATE(YEAR($G222),MONTH($G222),29),"ddd"),$H$33:K$67,K$70,0)),IF(DAY(EOMONTH($G222,0))&lt;30,0,VLOOKUP(5&amp;TEXT(DATE(YEAR($G222),MONTH($G222),30),"ddd"),$H$33:K$67,K$70,0)),IF(DAY(EOMONTH($G222,0))&lt;31,0,VLOOKUP(5&amp;TEXT(DATE(YEAR($G222),MONTH($G222),31),"ddd"),$H$33:K$67,K$70,0)))*SUMPRODUCT(($H$72:$H$95=$D222)*($G$72:$G$95=$C222)*(K$72:K$95))),"")</f>
        <v>0</v>
      </c>
      <c r="L222" s="139">
        <f>IFERROR(IF($I$69="DOW",IF($E222=5,(((SUMPRODUCT(($H$72:$H$95=$D222)*($G$72:$G$95=$C222)*(L$72:L$95))*(SUMPRODUCT(($H$15:$H$21=$H222)*(L$15:L$21)))))),(((SUMPRODUCT(($H$72:$H$95=$D222)*($G$72:$G$95=$C222)*(L$72:L$95)))-(SUMIFS(L$99:L$426,$C$99:$C$426,$C222,$D$99:$D$426,$D222,$E$99:$E$426,5)))*SUMPRODUCT(($H$9:$H$12=$E222)*(L$9:L$12)))*SUMPRODUCT(($H$24:$H$30=$H222)*(L$24:L$30))),VLOOKUP($E222&amp;$H222,$H$33:L$67,L$70,0)/SUM(L$33:L$60,IF(DAY(EOMONTH($G222,0))&lt;29,0,VLOOKUP(5&amp;TEXT(DATE(YEAR($G222),MONTH($G222),29),"ddd"),$H$33:L$67,L$70,0)),IF(DAY(EOMONTH($G222,0))&lt;30,0,VLOOKUP(5&amp;TEXT(DATE(YEAR($G222),MONTH($G222),30),"ddd"),$H$33:L$67,L$70,0)),IF(DAY(EOMONTH($G222,0))&lt;31,0,VLOOKUP(5&amp;TEXT(DATE(YEAR($G222),MONTH($G222),31),"ddd"),$H$33:L$67,L$70,0)))*SUMPRODUCT(($H$72:$H$95=$D222)*($G$72:$G$95=$C222)*(L$72:L$95))),"")</f>
        <v>0</v>
      </c>
      <c r="M222" s="139">
        <f>IFERROR(IF($I$69="DOW",IF($E222=5,(((SUMPRODUCT(($H$72:$H$95=$D222)*($G$72:$G$95=$C222)*(M$72:M$95))*(SUMPRODUCT(($H$15:$H$21=$H222)*(M$15:M$21)))))),(((SUMPRODUCT(($H$72:$H$95=$D222)*($G$72:$G$95=$C222)*(M$72:M$95)))-(SUMIFS(M$99:M$426,$C$99:$C$426,$C222,$D$99:$D$426,$D222,$E$99:$E$426,5)))*SUMPRODUCT(($H$9:$H$12=$E222)*(M$9:M$12)))*SUMPRODUCT(($H$24:$H$30=$H222)*(M$24:M$30))),VLOOKUP($E222&amp;$H222,$H$33:M$67,M$70,0)/SUM(M$33:M$60,IF(DAY(EOMONTH($G222,0))&lt;29,0,VLOOKUP(5&amp;TEXT(DATE(YEAR($G222),MONTH($G222),29),"ddd"),$H$33:M$67,M$70,0)),IF(DAY(EOMONTH($G222,0))&lt;30,0,VLOOKUP(5&amp;TEXT(DATE(YEAR($G222),MONTH($G222),30),"ddd"),$H$33:M$67,M$70,0)),IF(DAY(EOMONTH($G222,0))&lt;31,0,VLOOKUP(5&amp;TEXT(DATE(YEAR($G222),MONTH($G222),31),"ddd"),$H$33:M$67,M$70,0)))*SUMPRODUCT(($H$72:$H$95=$D222)*($G$72:$G$95=$C222)*(M$72:M$95))),"")</f>
        <v>0</v>
      </c>
      <c r="N222" s="139">
        <f>IFERROR(IF($I$69="DOW",IF($E222=5,(((SUMPRODUCT(($H$72:$H$95=$D222)*($G$72:$G$95=$C222)*(N$72:N$95))*(SUMPRODUCT(($H$15:$H$21=$H222)*(N$15:N$21)))))),(((SUMPRODUCT(($H$72:$H$95=$D222)*($G$72:$G$95=$C222)*(N$72:N$95)))-(SUMIFS(N$99:N$426,$C$99:$C$426,$C222,$D$99:$D$426,$D222,$E$99:$E$426,5)))*SUMPRODUCT(($H$9:$H$12=$E222)*(N$9:N$12)))*SUMPRODUCT(($H$24:$H$30=$H222)*(N$24:N$30))),VLOOKUP($E222&amp;$H222,$H$33:N$67,N$70,0)/SUM(N$33:N$60,IF(DAY(EOMONTH($G222,0))&lt;29,0,VLOOKUP(5&amp;TEXT(DATE(YEAR($G222),MONTH($G222),29),"ddd"),$H$33:N$67,N$70,0)),IF(DAY(EOMONTH($G222,0))&lt;30,0,VLOOKUP(5&amp;TEXT(DATE(YEAR($G222),MONTH($G222),30),"ddd"),$H$33:N$67,N$70,0)),IF(DAY(EOMONTH($G222,0))&lt;31,0,VLOOKUP(5&amp;TEXT(DATE(YEAR($G222),MONTH($G222),31),"ddd"),$H$33:N$67,N$70,0)))*SUMPRODUCT(($H$72:$H$95=$D222)*($G$72:$G$95=$C222)*(N$72:N$95))),"")</f>
        <v>0</v>
      </c>
      <c r="O222" s="139">
        <f>IFERROR(IF($I$69="DOW",IF($E222=5,(((SUMPRODUCT(($H$72:$H$95=$D222)*($G$72:$G$95=$C222)*(O$72:O$95))*(SUMPRODUCT(($H$15:$H$21=$H222)*(O$15:O$21)))))),(((SUMPRODUCT(($H$72:$H$95=$D222)*($G$72:$G$95=$C222)*(O$72:O$95)))-(SUMIFS(O$99:O$426,$C$99:$C$426,$C222,$D$99:$D$426,$D222,$E$99:$E$426,5)))*SUMPRODUCT(($H$9:$H$12=$E222)*(O$9:O$12)))*SUMPRODUCT(($H$24:$H$30=$H222)*(O$24:O$30))),VLOOKUP($E222&amp;$H222,$H$33:O$67,O$70,0)/SUM(O$33:O$60,IF(DAY(EOMONTH($G222,0))&lt;29,0,VLOOKUP(5&amp;TEXT(DATE(YEAR($G222),MONTH($G222),29),"ddd"),$H$33:O$67,O$70,0)),IF(DAY(EOMONTH($G222,0))&lt;30,0,VLOOKUP(5&amp;TEXT(DATE(YEAR($G222),MONTH($G222),30),"ddd"),$H$33:O$67,O$70,0)),IF(DAY(EOMONTH($G222,0))&lt;31,0,VLOOKUP(5&amp;TEXT(DATE(YEAR($G222),MONTH($G222),31),"ddd"),$H$33:O$67,O$70,0)))*SUMPRODUCT(($H$72:$H$95=$D222)*($G$72:$G$95=$C222)*(O$72:O$95))),"")</f>
        <v>0</v>
      </c>
      <c r="P222" s="139">
        <f>IFERROR(IF($I$69="DOW",IF($E222=5,(((SUMPRODUCT(($H$72:$H$95=$D222)*($G$72:$G$95=$C222)*(P$72:P$95))*(SUMPRODUCT(($H$15:$H$21=$H222)*(P$15:P$21)))))),(((SUMPRODUCT(($H$72:$H$95=$D222)*($G$72:$G$95=$C222)*(P$72:P$95)))-(SUMIFS(P$99:P$426,$C$99:$C$426,$C222,$D$99:$D$426,$D222,$E$99:$E$426,5)))*SUMPRODUCT(($H$9:$H$12=$E222)*(P$9:P$12)))*SUMPRODUCT(($H$24:$H$30=$H222)*(P$24:P$30))),VLOOKUP($E222&amp;$H222,$H$33:P$67,P$70,0)/SUM(P$33:P$60,IF(DAY(EOMONTH($G222,0))&lt;29,0,VLOOKUP(5&amp;TEXT(DATE(YEAR($G222),MONTH($G222),29),"ddd"),$H$33:P$67,P$70,0)),IF(DAY(EOMONTH($G222,0))&lt;30,0,VLOOKUP(5&amp;TEXT(DATE(YEAR($G222),MONTH($G222),30),"ddd"),$H$33:P$67,P$70,0)),IF(DAY(EOMONTH($G222,0))&lt;31,0,VLOOKUP(5&amp;TEXT(DATE(YEAR($G222),MONTH($G222),31),"ddd"),$H$33:P$67,P$70,0)))*SUMPRODUCT(($H$72:$H$95=$D222)*($G$72:$G$95=$C222)*(P$72:P$95))),"")</f>
        <v>0</v>
      </c>
      <c r="Q222" s="139">
        <f>IFERROR(IF($I$69="DOW",IF($E222=5,(((SUMPRODUCT(($H$72:$H$95=$D222)*($G$72:$G$95=$C222)*(Q$72:Q$95))*(SUMPRODUCT(($H$15:$H$21=$H222)*(Q$15:Q$21)))))),(((SUMPRODUCT(($H$72:$H$95=$D222)*($G$72:$G$95=$C222)*(Q$72:Q$95)))-(SUMIFS(Q$99:Q$426,$C$99:$C$426,$C222,$D$99:$D$426,$D222,$E$99:$E$426,5)))*SUMPRODUCT(($H$9:$H$12=$E222)*(Q$9:Q$12)))*SUMPRODUCT(($H$24:$H$30=$H222)*(Q$24:Q$30))),VLOOKUP($E222&amp;$H222,$H$33:Q$67,Q$70,0)/SUM(Q$33:Q$60,IF(DAY(EOMONTH($G222,0))&lt;29,0,VLOOKUP(5&amp;TEXT(DATE(YEAR($G222),MONTH($G222),29),"ddd"),$H$33:Q$67,Q$70,0)),IF(DAY(EOMONTH($G222,0))&lt;30,0,VLOOKUP(5&amp;TEXT(DATE(YEAR($G222),MONTH($G222),30),"ddd"),$H$33:Q$67,Q$70,0)),IF(DAY(EOMONTH($G222,0))&lt;31,0,VLOOKUP(5&amp;TEXT(DATE(YEAR($G222),MONTH($G222),31),"ddd"),$H$33:Q$67,Q$70,0)))*SUMPRODUCT(($H$72:$H$95=$D222)*($G$72:$G$95=$C222)*(Q$72:Q$95))),"")</f>
        <v>0</v>
      </c>
      <c r="R222" s="139">
        <f>IFERROR(IF($I$69="DOW",IF($E222=5,(((SUMPRODUCT(($H$72:$H$95=$D222)*($G$72:$G$95=$C222)*(R$72:R$95))*(SUMPRODUCT(($H$15:$H$21=$H222)*(R$15:R$21)))))),(((SUMPRODUCT(($H$72:$H$95=$D222)*($G$72:$G$95=$C222)*(R$72:R$95)))-(SUMIFS(R$99:R$426,$C$99:$C$426,$C222,$D$99:$D$426,$D222,$E$99:$E$426,5)))*SUMPRODUCT(($H$9:$H$12=$E222)*(R$9:R$12)))*SUMPRODUCT(($H$24:$H$30=$H222)*(R$24:R$30))),VLOOKUP($E222&amp;$H222,$H$33:R$67,R$70,0)/SUM(R$33:R$60,IF(DAY(EOMONTH($G222,0))&lt;29,0,VLOOKUP(5&amp;TEXT(DATE(YEAR($G222),MONTH($G222),29),"ddd"),$H$33:R$67,R$70,0)),IF(DAY(EOMONTH($G222,0))&lt;30,0,VLOOKUP(5&amp;TEXT(DATE(YEAR($G222),MONTH($G222),30),"ddd"),$H$33:R$67,R$70,0)),IF(DAY(EOMONTH($G222,0))&lt;31,0,VLOOKUP(5&amp;TEXT(DATE(YEAR($G222),MONTH($G222),31),"ddd"),$H$33:R$67,R$70,0)))*SUMPRODUCT(($H$72:$H$95=$D222)*($G$72:$G$95=$C222)*(R$72:R$95))),"")</f>
        <v>0</v>
      </c>
      <c r="S222" s="139">
        <f>IFERROR(IF($I$69="DOW",IF($E222=5,(((SUMPRODUCT(($H$72:$H$95=$D222)*($G$72:$G$95=$C222)*(S$72:S$95))*(SUMPRODUCT(($H$15:$H$21=$H222)*(S$15:S$21)))))),(((SUMPRODUCT(($H$72:$H$95=$D222)*($G$72:$G$95=$C222)*(S$72:S$95)))-(SUMIFS(S$99:S$426,$C$99:$C$426,$C222,$D$99:$D$426,$D222,$E$99:$E$426,5)))*SUMPRODUCT(($H$9:$H$12=$E222)*(S$9:S$12)))*SUMPRODUCT(($H$24:$H$30=$H222)*(S$24:S$30))),VLOOKUP($E222&amp;$H222,$H$33:S$67,S$70,0)/SUM(S$33:S$60,IF(DAY(EOMONTH($G222,0))&lt;29,0,VLOOKUP(5&amp;TEXT(DATE(YEAR($G222),MONTH($G222),29),"ddd"),$H$33:S$67,S$70,0)),IF(DAY(EOMONTH($G222,0))&lt;30,0,VLOOKUP(5&amp;TEXT(DATE(YEAR($G222),MONTH($G222),30),"ddd"),$H$33:S$67,S$70,0)),IF(DAY(EOMONTH($G222,0))&lt;31,0,VLOOKUP(5&amp;TEXT(DATE(YEAR($G222),MONTH($G222),31),"ddd"),$H$33:S$67,S$70,0)))*SUMPRODUCT(($H$72:$H$95=$D222)*($G$72:$G$95=$C222)*(S$72:S$95))),"")</f>
        <v>0</v>
      </c>
      <c r="T222" s="139">
        <f>IFERROR(IF($I$69="DOW",IF($E222=5,(((SUMPRODUCT(($H$72:$H$95=$D222)*($G$72:$G$95=$C222)*(T$72:T$95))*(SUMPRODUCT(($H$15:$H$21=$H222)*(T$15:T$21)))))),(((SUMPRODUCT(($H$72:$H$95=$D222)*($G$72:$G$95=$C222)*(T$72:T$95)))-(SUMIFS(T$99:T$426,$C$99:$C$426,$C222,$D$99:$D$426,$D222,$E$99:$E$426,5)))*SUMPRODUCT(($H$9:$H$12=$E222)*(T$9:T$12)))*SUMPRODUCT(($H$24:$H$30=$H222)*(T$24:T$30))),VLOOKUP($E222&amp;$H222,$H$33:T$67,T$70,0)/SUM(T$33:T$60,IF(DAY(EOMONTH($G222,0))&lt;29,0,VLOOKUP(5&amp;TEXT(DATE(YEAR($G222),MONTH($G222),29),"ddd"),$H$33:T$67,T$70,0)),IF(DAY(EOMONTH($G222,0))&lt;30,0,VLOOKUP(5&amp;TEXT(DATE(YEAR($G222),MONTH($G222),30),"ddd"),$H$33:T$67,T$70,0)),IF(DAY(EOMONTH($G222,0))&lt;31,0,VLOOKUP(5&amp;TEXT(DATE(YEAR($G222),MONTH($G222),31),"ddd"),$H$33:T$67,T$70,0)))*SUMPRODUCT(($H$72:$H$95=$D222)*($G$72:$G$95=$C222)*(T$72:T$95))),"")</f>
        <v>0</v>
      </c>
      <c r="U222" s="139">
        <f>IFERROR(IF($I$69="DOW",IF($E222=5,(((SUMPRODUCT(($H$72:$H$95=$D222)*($G$72:$G$95=$C222)*(U$72:U$95))*(SUMPRODUCT(($H$15:$H$21=$H222)*(U$15:U$21)))))),(((SUMPRODUCT(($H$72:$H$95=$D222)*($G$72:$G$95=$C222)*(U$72:U$95)))-(SUMIFS(U$99:U$426,$C$99:$C$426,$C222,$D$99:$D$426,$D222,$E$99:$E$426,5)))*SUMPRODUCT(($H$9:$H$12=$E222)*(U$9:U$12)))*SUMPRODUCT(($H$24:$H$30=$H222)*(U$24:U$30))),VLOOKUP($E222&amp;$H222,$H$33:U$67,U$70,0)/SUM(U$33:U$60,IF(DAY(EOMONTH($G222,0))&lt;29,0,VLOOKUP(5&amp;TEXT(DATE(YEAR($G222),MONTH($G222),29),"ddd"),$H$33:U$67,U$70,0)),IF(DAY(EOMONTH($G222,0))&lt;30,0,VLOOKUP(5&amp;TEXT(DATE(YEAR($G222),MONTH($G222),30),"ddd"),$H$33:U$67,U$70,0)),IF(DAY(EOMONTH($G222,0))&lt;31,0,VLOOKUP(5&amp;TEXT(DATE(YEAR($G222),MONTH($G222),31),"ddd"),$H$33:U$67,U$70,0)))*SUMPRODUCT(($H$72:$H$95=$D222)*($G$72:$G$95=$C222)*(U$72:U$95))),"")</f>
        <v>0</v>
      </c>
      <c r="V222" s="139">
        <f>IFERROR(IF($I$69="DOW",IF($E222=5,(((SUMPRODUCT(($H$72:$H$95=$D222)*($G$72:$G$95=$C222)*(V$72:V$95))*(SUMPRODUCT(($H$15:$H$21=$H222)*(V$15:V$21)))))),(((SUMPRODUCT(($H$72:$H$95=$D222)*($G$72:$G$95=$C222)*(V$72:V$95)))-(SUMIFS(V$99:V$426,$C$99:$C$426,$C222,$D$99:$D$426,$D222,$E$99:$E$426,5)))*SUMPRODUCT(($H$9:$H$12=$E222)*(V$9:V$12)))*SUMPRODUCT(($H$24:$H$30=$H222)*(V$24:V$30))),VLOOKUP($E222&amp;$H222,$H$33:V$67,V$70,0)/SUM(V$33:V$60,IF(DAY(EOMONTH($G222,0))&lt;29,0,VLOOKUP(5&amp;TEXT(DATE(YEAR($G222),MONTH($G222),29),"ddd"),$H$33:V$67,V$70,0)),IF(DAY(EOMONTH($G222,0))&lt;30,0,VLOOKUP(5&amp;TEXT(DATE(YEAR($G222),MONTH($G222),30),"ddd"),$H$33:V$67,V$70,0)),IF(DAY(EOMONTH($G222,0))&lt;31,0,VLOOKUP(5&amp;TEXT(DATE(YEAR($G222),MONTH($G222),31),"ddd"),$H$33:V$67,V$70,0)))*SUMPRODUCT(($H$72:$H$95=$D222)*($G$72:$G$95=$C222)*(V$72:V$95))),"")</f>
        <v>0</v>
      </c>
      <c r="W222" s="139">
        <f>IFERROR(IF($I$69="DOW",IF($E222=5,(((SUMPRODUCT(($H$72:$H$95=$D222)*($G$72:$G$95=$C222)*(W$72:W$95))*(SUMPRODUCT(($H$15:$H$21=$H222)*(W$15:W$21)))))),(((SUMPRODUCT(($H$72:$H$95=$D222)*($G$72:$G$95=$C222)*(W$72:W$95)))-(SUMIFS(W$99:W$426,$C$99:$C$426,$C222,$D$99:$D$426,$D222,$E$99:$E$426,5)))*SUMPRODUCT(($H$9:$H$12=$E222)*(W$9:W$12)))*SUMPRODUCT(($H$24:$H$30=$H222)*(W$24:W$30))),VLOOKUP($E222&amp;$H222,$H$33:W$67,W$70,0)/SUM(W$33:W$60,IF(DAY(EOMONTH($G222,0))&lt;29,0,VLOOKUP(5&amp;TEXT(DATE(YEAR($G222),MONTH($G222),29),"ddd"),$H$33:W$67,W$70,0)),IF(DAY(EOMONTH($G222,0))&lt;30,0,VLOOKUP(5&amp;TEXT(DATE(YEAR($G222),MONTH($G222),30),"ddd"),$H$33:W$67,W$70,0)),IF(DAY(EOMONTH($G222,0))&lt;31,0,VLOOKUP(5&amp;TEXT(DATE(YEAR($G222),MONTH($G222),31),"ddd"),$H$33:W$67,W$70,0)))*SUMPRODUCT(($H$72:$H$95=$D222)*($G$72:$G$95=$C222)*(W$72:W$95))),"")</f>
        <v>0</v>
      </c>
      <c r="X222" s="139">
        <f>IFERROR(IF($I$69="DOW",IF($E222=5,(((SUMPRODUCT(($H$72:$H$95=$D222)*($G$72:$G$95=$C222)*(X$72:X$95))*(SUMPRODUCT(($H$15:$H$21=$H222)*(X$15:X$21)))))),(((SUMPRODUCT(($H$72:$H$95=$D222)*($G$72:$G$95=$C222)*(X$72:X$95)))-(SUMIFS(X$99:X$426,$C$99:$C$426,$C222,$D$99:$D$426,$D222,$E$99:$E$426,5)))*SUMPRODUCT(($H$9:$H$12=$E222)*(X$9:X$12)))*SUMPRODUCT(($H$24:$H$30=$H222)*(X$24:X$30))),VLOOKUP($E222&amp;$H222,$H$33:X$67,X$70,0)/SUM(X$33:X$60,IF(DAY(EOMONTH($G222,0))&lt;29,0,VLOOKUP(5&amp;TEXT(DATE(YEAR($G222),MONTH($G222),29),"ddd"),$H$33:X$67,X$70,0)),IF(DAY(EOMONTH($G222,0))&lt;30,0,VLOOKUP(5&amp;TEXT(DATE(YEAR($G222),MONTH($G222),30),"ddd"),$H$33:X$67,X$70,0)),IF(DAY(EOMONTH($G222,0))&lt;31,0,VLOOKUP(5&amp;TEXT(DATE(YEAR($G222),MONTH($G222),31),"ddd"),$H$33:X$67,X$70,0)))*SUMPRODUCT(($H$72:$H$95=$D222)*($G$72:$G$95=$C222)*(X$72:X$95))),"")</f>
        <v>0</v>
      </c>
      <c r="Y222" s="139" t="str">
        <f>IFERROR(IF($I$69="DOW",IF($E222=5,(((SUMPRODUCT(($H$72:$H$95=$D222)*($G$72:$G$95=$C222)*(Y$72:Y$95))*(SUMPRODUCT(($H$15:$H$21=$H222)*(Y$15:Y$21)))))),(((SUMPRODUCT(($H$72:$H$95=$D222)*($G$72:$G$95=$C222)*(Y$72:Y$95)))-(SUMIFS(Y$99:Y$426,$C$99:$C$426,$C222,$D$99:$D$426,$D222,$E$99:$E$426,5)))*SUMPRODUCT(($H$9:$H$12=$E222)*(Y$9:Y$12)))*SUMPRODUCT(($H$24:$H$30=$H222)*(Y$24:Y$30))),VLOOKUP($E222&amp;$H222,$H$33:Y$67,Y$70,0)/SUM(Y$33:Y$60,IF(DAY(EOMONTH($G222,0))&lt;29,0,VLOOKUP(5&amp;TEXT(DATE(YEAR($G222),MONTH($G222),29),"ddd"),$H$33:Y$67,Y$70,0)),IF(DAY(EOMONTH($G222,0))&lt;30,0,VLOOKUP(5&amp;TEXT(DATE(YEAR($G222),MONTH($G222),30),"ddd"),$H$33:Y$67,Y$70,0)),IF(DAY(EOMONTH($G222,0))&lt;31,0,VLOOKUP(5&amp;TEXT(DATE(YEAR($G222),MONTH($G222),31),"ddd"),$H$33:Y$67,Y$70,0)))*SUMPRODUCT(($H$72:$H$95=$D222)*($G$72:$G$95=$C222)*(Y$72:Y$95))),"")</f>
        <v/>
      </c>
      <c r="Z222" s="139" t="str">
        <f>IFERROR(IF($I$69="DOW",IF($E222=5,(((SUMPRODUCT(($H$72:$H$95=$D222)*($G$72:$G$95=$C222)*(Z$72:Z$95))*(SUMPRODUCT(($H$15:$H$21=$H222)*(Z$15:Z$21)))))),(((SUMPRODUCT(($H$72:$H$95=$D222)*($G$72:$G$95=$C222)*(Z$72:Z$95)))-(SUMIFS(Z$99:Z$426,$C$99:$C$426,$C222,$D$99:$D$426,$D222,$E$99:$E$426,5)))*SUMPRODUCT(($H$9:$H$12=$E222)*(Z$9:Z$12)))*SUMPRODUCT(($H$24:$H$30=$H222)*(Z$24:Z$30))),VLOOKUP($E222&amp;$H222,$H$33:Z$67,Z$70,0)/SUM(Z$33:Z$60,IF(DAY(EOMONTH($G222,0))&lt;29,0,VLOOKUP(5&amp;TEXT(DATE(YEAR($G222),MONTH($G222),29),"ddd"),$H$33:Z$67,Z$70,0)),IF(DAY(EOMONTH($G222,0))&lt;30,0,VLOOKUP(5&amp;TEXT(DATE(YEAR($G222),MONTH($G222),30),"ddd"),$H$33:Z$67,Z$70,0)),IF(DAY(EOMONTH($G222,0))&lt;31,0,VLOOKUP(5&amp;TEXT(DATE(YEAR($G222),MONTH($G222),31),"ddd"),$H$33:Z$67,Z$70,0)))*SUMPRODUCT(($H$72:$H$95=$D222)*($G$72:$G$95=$C222)*(Z$72:Z$95))),"")</f>
        <v/>
      </c>
      <c r="AA222" s="139" t="str">
        <f>IFERROR(IF($I$69="DOW",IF($E222=5,(((SUMPRODUCT(($H$72:$H$95=$D222)*($G$72:$G$95=$C222)*(AA$72:AA$95))*(SUMPRODUCT(($H$15:$H$21=$H222)*(AA$15:AA$21)))))),(((SUMPRODUCT(($H$72:$H$95=$D222)*($G$72:$G$95=$C222)*(AA$72:AA$95)))-(SUMIFS(AA$99:AA$426,$C$99:$C$426,$C222,$D$99:$D$426,$D222,$E$99:$E$426,5)))*SUMPRODUCT(($H$9:$H$12=$E222)*(AA$9:AA$12)))*SUMPRODUCT(($H$24:$H$30=$H222)*(AA$24:AA$30))),VLOOKUP($E222&amp;$H222,$H$33:AA$67,AA$70,0)/SUM(AA$33:AA$60,IF(DAY(EOMONTH($G222,0))&lt;29,0,VLOOKUP(5&amp;TEXT(DATE(YEAR($G222),MONTH($G222),29),"ddd"),$H$33:AA$67,AA$70,0)),IF(DAY(EOMONTH($G222,0))&lt;30,0,VLOOKUP(5&amp;TEXT(DATE(YEAR($G222),MONTH($G222),30),"ddd"),$H$33:AA$67,AA$70,0)),IF(DAY(EOMONTH($G222,0))&lt;31,0,VLOOKUP(5&amp;TEXT(DATE(YEAR($G222),MONTH($G222),31),"ddd"),$H$33:AA$67,AA$70,0)))*SUMPRODUCT(($H$72:$H$95=$D222)*($G$72:$G$95=$C222)*(AA$72:AA$95))),"")</f>
        <v/>
      </c>
      <c r="AB222" s="139" t="str">
        <f>IFERROR(IF($I$69="DOW",IF($E222=5,(((SUMPRODUCT(($H$72:$H$95=$D222)*($G$72:$G$95=$C222)*(AB$72:AB$95))*(SUMPRODUCT(($H$15:$H$21=$H222)*(AB$15:AB$21)))))),(((SUMPRODUCT(($H$72:$H$95=$D222)*($G$72:$G$95=$C222)*(AB$72:AB$95)))-(SUMIFS(AB$99:AB$426,$C$99:$C$426,$C222,$D$99:$D$426,$D222,$E$99:$E$426,5)))*SUMPRODUCT(($H$9:$H$12=$E222)*(AB$9:AB$12)))*SUMPRODUCT(($H$24:$H$30=$H222)*(AB$24:AB$30))),VLOOKUP($E222&amp;$H222,$H$33:AB$67,AB$70,0)/SUM(AB$33:AB$60,IF(DAY(EOMONTH($G222,0))&lt;29,0,VLOOKUP(5&amp;TEXT(DATE(YEAR($G222),MONTH($G222),29),"ddd"),$H$33:AB$67,AB$70,0)),IF(DAY(EOMONTH($G222,0))&lt;30,0,VLOOKUP(5&amp;TEXT(DATE(YEAR($G222),MONTH($G222),30),"ddd"),$H$33:AB$67,AB$70,0)),IF(DAY(EOMONTH($G222,0))&lt;31,0,VLOOKUP(5&amp;TEXT(DATE(YEAR($G222),MONTH($G222),31),"ddd"),$H$33:AB$67,AB$70,0)))*SUMPRODUCT(($H$72:$H$95=$D222)*($G$72:$G$95=$C222)*(AB$72:AB$95))),"")</f>
        <v/>
      </c>
      <c r="AC222" s="236"/>
      <c r="AE222" s="205"/>
      <c r="AF222" s="139"/>
      <c r="AG222" s="139"/>
      <c r="AH222" s="139"/>
      <c r="AI222" s="139"/>
      <c r="AJ222" s="139"/>
      <c r="AK222" s="139"/>
      <c r="AL222" s="139"/>
      <c r="AM222" s="139"/>
      <c r="AN222" s="139"/>
      <c r="AO222" s="139"/>
      <c r="AP222" s="139"/>
      <c r="AQ222" s="139"/>
      <c r="AR222" s="139"/>
      <c r="AS222" s="139"/>
      <c r="AT222" s="139"/>
      <c r="AU222" s="139"/>
      <c r="AV222" s="139"/>
      <c r="AW222" s="139"/>
      <c r="AX222" s="139"/>
      <c r="AY222" s="236"/>
      <c r="BA222" s="209">
        <f t="shared" si="154"/>
        <v>0</v>
      </c>
      <c r="BB222" s="180">
        <f t="shared" si="155"/>
        <v>0</v>
      </c>
      <c r="BC222" s="180">
        <f t="shared" si="156"/>
        <v>0</v>
      </c>
      <c r="BD222" s="180">
        <f t="shared" si="157"/>
        <v>0</v>
      </c>
      <c r="BE222" s="180">
        <f t="shared" si="158"/>
        <v>0</v>
      </c>
      <c r="BF222" s="180">
        <f t="shared" si="159"/>
        <v>0</v>
      </c>
      <c r="BG222" s="180">
        <f t="shared" si="160"/>
        <v>0</v>
      </c>
      <c r="BH222" s="180">
        <f t="shared" si="161"/>
        <v>0</v>
      </c>
      <c r="BI222" s="180">
        <f t="shared" si="116"/>
        <v>0</v>
      </c>
      <c r="BJ222" s="180">
        <f t="shared" si="117"/>
        <v>0</v>
      </c>
      <c r="BK222" s="180">
        <f t="shared" si="118"/>
        <v>0</v>
      </c>
      <c r="BL222" s="180">
        <f t="shared" si="119"/>
        <v>0</v>
      </c>
      <c r="BM222" s="180">
        <f t="shared" si="120"/>
        <v>0</v>
      </c>
      <c r="BN222" s="180">
        <f t="shared" si="121"/>
        <v>0</v>
      </c>
      <c r="BO222" s="180">
        <f t="shared" si="122"/>
        <v>0</v>
      </c>
      <c r="BP222" s="180">
        <f t="shared" si="123"/>
        <v>0</v>
      </c>
      <c r="BQ222" s="180">
        <f t="shared" si="124"/>
        <v>0</v>
      </c>
      <c r="BR222" s="180">
        <f t="shared" si="125"/>
        <v>0</v>
      </c>
      <c r="BS222" s="180">
        <f t="shared" si="126"/>
        <v>0</v>
      </c>
      <c r="BT222" s="180">
        <f t="shared" si="127"/>
        <v>0</v>
      </c>
      <c r="BV222" s="214">
        <f t="shared" si="150"/>
        <v>42767</v>
      </c>
      <c r="BW222" s="175" t="str">
        <f t="shared" si="151"/>
        <v>Feb</v>
      </c>
      <c r="BX222" s="175">
        <f t="shared" si="152"/>
        <v>2017</v>
      </c>
      <c r="BY222" s="176">
        <f t="shared" si="162"/>
        <v>0</v>
      </c>
      <c r="BZ222" s="176">
        <f t="shared" si="163"/>
        <v>0</v>
      </c>
      <c r="CA222" s="176">
        <f t="shared" si="164"/>
        <v>0</v>
      </c>
      <c r="CB222" s="176">
        <f t="shared" si="165"/>
        <v>0</v>
      </c>
      <c r="CC222" s="176">
        <f t="shared" si="166"/>
        <v>0</v>
      </c>
      <c r="CD222" s="176">
        <f t="shared" si="167"/>
        <v>0</v>
      </c>
      <c r="CE222" s="176">
        <f t="shared" si="168"/>
        <v>0</v>
      </c>
      <c r="CF222" s="176">
        <f t="shared" si="169"/>
        <v>0</v>
      </c>
      <c r="CG222" s="176">
        <f t="shared" si="170"/>
        <v>0</v>
      </c>
      <c r="CH222" s="176">
        <f t="shared" si="171"/>
        <v>0</v>
      </c>
      <c r="CI222" s="176">
        <f t="shared" si="172"/>
        <v>0</v>
      </c>
      <c r="CJ222" s="176">
        <f t="shared" si="173"/>
        <v>0</v>
      </c>
      <c r="CK222" s="176">
        <f t="shared" si="174"/>
        <v>0</v>
      </c>
      <c r="CL222" s="176">
        <f t="shared" si="175"/>
        <v>0</v>
      </c>
      <c r="CM222" s="176">
        <f t="shared" si="176"/>
        <v>0</v>
      </c>
      <c r="CN222" s="176">
        <f t="shared" si="177"/>
        <v>0</v>
      </c>
      <c r="CO222" s="176">
        <f t="shared" si="178"/>
        <v>0</v>
      </c>
      <c r="CP222" s="176">
        <f t="shared" si="179"/>
        <v>0</v>
      </c>
      <c r="CQ222" s="176">
        <f t="shared" si="180"/>
        <v>0</v>
      </c>
      <c r="CR222" s="215">
        <f t="shared" si="181"/>
        <v>0</v>
      </c>
    </row>
    <row r="223" spans="2:96" hidden="1" x14ac:dyDescent="0.25">
      <c r="B223" s="197">
        <f t="shared" si="148"/>
        <v>42768</v>
      </c>
      <c r="C223" s="108">
        <f t="shared" si="182"/>
        <v>2017</v>
      </c>
      <c r="D223" s="109" t="str">
        <f t="shared" si="183"/>
        <v>Feb</v>
      </c>
      <c r="E223" s="109">
        <f t="shared" si="184"/>
        <v>1</v>
      </c>
      <c r="F223" s="109">
        <f t="shared" si="149"/>
        <v>5</v>
      </c>
      <c r="G223" s="110">
        <f t="shared" si="153"/>
        <v>42768</v>
      </c>
      <c r="H223" s="109" t="str">
        <f t="shared" si="185"/>
        <v>Thu</v>
      </c>
      <c r="I223" s="139">
        <f>IFERROR(IF($I$69="DOW",IF($E223=5,(((SUMPRODUCT(($H$72:$H$95=$D223)*($G$72:$G$95=$C223)*(I$72:I$95))*(SUMPRODUCT(($H$15:$H$21=$H223)*(I$15:I$21)))))),(((SUMPRODUCT(($H$72:$H$95=$D223)*($G$72:$G$95=$C223)*(I$72:I$95)))-(SUMIFS(I$99:I$426,$C$99:$C$426,$C223,$D$99:$D$426,$D223,$E$99:$E$426,5)))*SUMPRODUCT(($H$9:$H$12=$E223)*(I$9:I$12)))*SUMPRODUCT(($H$24:$H$30=$H223)*(I$24:I$30))),VLOOKUP($E223&amp;$H223,$H$33:I$67,I$70,0)/SUM(I$33:I$60,IF(DAY(EOMONTH($G223,0))&lt;29,0,VLOOKUP(5&amp;TEXT(DATE(YEAR($G223),MONTH($G223),29),"ddd"),$H$33:I$67,I$70,0)),IF(DAY(EOMONTH($G223,0))&lt;30,0,VLOOKUP(5&amp;TEXT(DATE(YEAR($G223),MONTH($G223),30),"ddd"),$H$33:I$67,I$70,0)),IF(DAY(EOMONTH($G223,0))&lt;31,0,VLOOKUP(5&amp;TEXT(DATE(YEAR($G223),MONTH($G223),31),"ddd"),$H$33:I$67,I$70,0)))*SUMPRODUCT(($H$72:$H$95=$D223)*($G$72:$G$95=$C223)*(I$72:I$95))),"")</f>
        <v>0</v>
      </c>
      <c r="J223" s="139">
        <f>IFERROR(IF($I$69="DOW",IF($E223=5,(((SUMPRODUCT(($H$72:$H$95=$D223)*($G$72:$G$95=$C223)*(J$72:J$95))*(SUMPRODUCT(($H$15:$H$21=$H223)*(J$15:J$21)))))),(((SUMPRODUCT(($H$72:$H$95=$D223)*($G$72:$G$95=$C223)*(J$72:J$95)))-(SUMIFS(J$99:J$426,$C$99:$C$426,$C223,$D$99:$D$426,$D223,$E$99:$E$426,5)))*SUMPRODUCT(($H$9:$H$12=$E223)*(J$9:J$12)))*SUMPRODUCT(($H$24:$H$30=$H223)*(J$24:J$30))),VLOOKUP($E223&amp;$H223,$H$33:J$67,J$70,0)/SUM(J$33:J$60,IF(DAY(EOMONTH($G223,0))&lt;29,0,VLOOKUP(5&amp;TEXT(DATE(YEAR($G223),MONTH($G223),29),"ddd"),$H$33:J$67,J$70,0)),IF(DAY(EOMONTH($G223,0))&lt;30,0,VLOOKUP(5&amp;TEXT(DATE(YEAR($G223),MONTH($G223),30),"ddd"),$H$33:J$67,J$70,0)),IF(DAY(EOMONTH($G223,0))&lt;31,0,VLOOKUP(5&amp;TEXT(DATE(YEAR($G223),MONTH($G223),31),"ddd"),$H$33:J$67,J$70,0)))*SUMPRODUCT(($H$72:$H$95=$D223)*($G$72:$G$95=$C223)*(J$72:J$95))),"")</f>
        <v>0</v>
      </c>
      <c r="K223" s="139">
        <f>IFERROR(IF($I$69="DOW",IF($E223=5,(((SUMPRODUCT(($H$72:$H$95=$D223)*($G$72:$G$95=$C223)*(K$72:K$95))*(SUMPRODUCT(($H$15:$H$21=$H223)*(K$15:K$21)))))),(((SUMPRODUCT(($H$72:$H$95=$D223)*($G$72:$G$95=$C223)*(K$72:K$95)))-(SUMIFS(K$99:K$426,$C$99:$C$426,$C223,$D$99:$D$426,$D223,$E$99:$E$426,5)))*SUMPRODUCT(($H$9:$H$12=$E223)*(K$9:K$12)))*SUMPRODUCT(($H$24:$H$30=$H223)*(K$24:K$30))),VLOOKUP($E223&amp;$H223,$H$33:K$67,K$70,0)/SUM(K$33:K$60,IF(DAY(EOMONTH($G223,0))&lt;29,0,VLOOKUP(5&amp;TEXT(DATE(YEAR($G223),MONTH($G223),29),"ddd"),$H$33:K$67,K$70,0)),IF(DAY(EOMONTH($G223,0))&lt;30,0,VLOOKUP(5&amp;TEXT(DATE(YEAR($G223),MONTH($G223),30),"ddd"),$H$33:K$67,K$70,0)),IF(DAY(EOMONTH($G223,0))&lt;31,0,VLOOKUP(5&amp;TEXT(DATE(YEAR($G223),MONTH($G223),31),"ddd"),$H$33:K$67,K$70,0)))*SUMPRODUCT(($H$72:$H$95=$D223)*($G$72:$G$95=$C223)*(K$72:K$95))),"")</f>
        <v>0</v>
      </c>
      <c r="L223" s="139">
        <f>IFERROR(IF($I$69="DOW",IF($E223=5,(((SUMPRODUCT(($H$72:$H$95=$D223)*($G$72:$G$95=$C223)*(L$72:L$95))*(SUMPRODUCT(($H$15:$H$21=$H223)*(L$15:L$21)))))),(((SUMPRODUCT(($H$72:$H$95=$D223)*($G$72:$G$95=$C223)*(L$72:L$95)))-(SUMIFS(L$99:L$426,$C$99:$C$426,$C223,$D$99:$D$426,$D223,$E$99:$E$426,5)))*SUMPRODUCT(($H$9:$H$12=$E223)*(L$9:L$12)))*SUMPRODUCT(($H$24:$H$30=$H223)*(L$24:L$30))),VLOOKUP($E223&amp;$H223,$H$33:L$67,L$70,0)/SUM(L$33:L$60,IF(DAY(EOMONTH($G223,0))&lt;29,0,VLOOKUP(5&amp;TEXT(DATE(YEAR($G223),MONTH($G223),29),"ddd"),$H$33:L$67,L$70,0)),IF(DAY(EOMONTH($G223,0))&lt;30,0,VLOOKUP(5&amp;TEXT(DATE(YEAR($G223),MONTH($G223),30),"ddd"),$H$33:L$67,L$70,0)),IF(DAY(EOMONTH($G223,0))&lt;31,0,VLOOKUP(5&amp;TEXT(DATE(YEAR($G223),MONTH($G223),31),"ddd"),$H$33:L$67,L$70,0)))*SUMPRODUCT(($H$72:$H$95=$D223)*($G$72:$G$95=$C223)*(L$72:L$95))),"")</f>
        <v>0</v>
      </c>
      <c r="M223" s="139">
        <f>IFERROR(IF($I$69="DOW",IF($E223=5,(((SUMPRODUCT(($H$72:$H$95=$D223)*($G$72:$G$95=$C223)*(M$72:M$95))*(SUMPRODUCT(($H$15:$H$21=$H223)*(M$15:M$21)))))),(((SUMPRODUCT(($H$72:$H$95=$D223)*($G$72:$G$95=$C223)*(M$72:M$95)))-(SUMIFS(M$99:M$426,$C$99:$C$426,$C223,$D$99:$D$426,$D223,$E$99:$E$426,5)))*SUMPRODUCT(($H$9:$H$12=$E223)*(M$9:M$12)))*SUMPRODUCT(($H$24:$H$30=$H223)*(M$24:M$30))),VLOOKUP($E223&amp;$H223,$H$33:M$67,M$70,0)/SUM(M$33:M$60,IF(DAY(EOMONTH($G223,0))&lt;29,0,VLOOKUP(5&amp;TEXT(DATE(YEAR($G223),MONTH($G223),29),"ddd"),$H$33:M$67,M$70,0)),IF(DAY(EOMONTH($G223,0))&lt;30,0,VLOOKUP(5&amp;TEXT(DATE(YEAR($G223),MONTH($G223),30),"ddd"),$H$33:M$67,M$70,0)),IF(DAY(EOMONTH($G223,0))&lt;31,0,VLOOKUP(5&amp;TEXT(DATE(YEAR($G223),MONTH($G223),31),"ddd"),$H$33:M$67,M$70,0)))*SUMPRODUCT(($H$72:$H$95=$D223)*($G$72:$G$95=$C223)*(M$72:M$95))),"")</f>
        <v>0</v>
      </c>
      <c r="N223" s="139">
        <f>IFERROR(IF($I$69="DOW",IF($E223=5,(((SUMPRODUCT(($H$72:$H$95=$D223)*($G$72:$G$95=$C223)*(N$72:N$95))*(SUMPRODUCT(($H$15:$H$21=$H223)*(N$15:N$21)))))),(((SUMPRODUCT(($H$72:$H$95=$D223)*($G$72:$G$95=$C223)*(N$72:N$95)))-(SUMIFS(N$99:N$426,$C$99:$C$426,$C223,$D$99:$D$426,$D223,$E$99:$E$426,5)))*SUMPRODUCT(($H$9:$H$12=$E223)*(N$9:N$12)))*SUMPRODUCT(($H$24:$H$30=$H223)*(N$24:N$30))),VLOOKUP($E223&amp;$H223,$H$33:N$67,N$70,0)/SUM(N$33:N$60,IF(DAY(EOMONTH($G223,0))&lt;29,0,VLOOKUP(5&amp;TEXT(DATE(YEAR($G223),MONTH($G223),29),"ddd"),$H$33:N$67,N$70,0)),IF(DAY(EOMONTH($G223,0))&lt;30,0,VLOOKUP(5&amp;TEXT(DATE(YEAR($G223),MONTH($G223),30),"ddd"),$H$33:N$67,N$70,0)),IF(DAY(EOMONTH($G223,0))&lt;31,0,VLOOKUP(5&amp;TEXT(DATE(YEAR($G223),MONTH($G223),31),"ddd"),$H$33:N$67,N$70,0)))*SUMPRODUCT(($H$72:$H$95=$D223)*($G$72:$G$95=$C223)*(N$72:N$95))),"")</f>
        <v>0</v>
      </c>
      <c r="O223" s="139">
        <f>IFERROR(IF($I$69="DOW",IF($E223=5,(((SUMPRODUCT(($H$72:$H$95=$D223)*($G$72:$G$95=$C223)*(O$72:O$95))*(SUMPRODUCT(($H$15:$H$21=$H223)*(O$15:O$21)))))),(((SUMPRODUCT(($H$72:$H$95=$D223)*($G$72:$G$95=$C223)*(O$72:O$95)))-(SUMIFS(O$99:O$426,$C$99:$C$426,$C223,$D$99:$D$426,$D223,$E$99:$E$426,5)))*SUMPRODUCT(($H$9:$H$12=$E223)*(O$9:O$12)))*SUMPRODUCT(($H$24:$H$30=$H223)*(O$24:O$30))),VLOOKUP($E223&amp;$H223,$H$33:O$67,O$70,0)/SUM(O$33:O$60,IF(DAY(EOMONTH($G223,0))&lt;29,0,VLOOKUP(5&amp;TEXT(DATE(YEAR($G223),MONTH($G223),29),"ddd"),$H$33:O$67,O$70,0)),IF(DAY(EOMONTH($G223,0))&lt;30,0,VLOOKUP(5&amp;TEXT(DATE(YEAR($G223),MONTH($G223),30),"ddd"),$H$33:O$67,O$70,0)),IF(DAY(EOMONTH($G223,0))&lt;31,0,VLOOKUP(5&amp;TEXT(DATE(YEAR($G223),MONTH($G223),31),"ddd"),$H$33:O$67,O$70,0)))*SUMPRODUCT(($H$72:$H$95=$D223)*($G$72:$G$95=$C223)*(O$72:O$95))),"")</f>
        <v>0</v>
      </c>
      <c r="P223" s="139">
        <f>IFERROR(IF($I$69="DOW",IF($E223=5,(((SUMPRODUCT(($H$72:$H$95=$D223)*($G$72:$G$95=$C223)*(P$72:P$95))*(SUMPRODUCT(($H$15:$H$21=$H223)*(P$15:P$21)))))),(((SUMPRODUCT(($H$72:$H$95=$D223)*($G$72:$G$95=$C223)*(P$72:P$95)))-(SUMIFS(P$99:P$426,$C$99:$C$426,$C223,$D$99:$D$426,$D223,$E$99:$E$426,5)))*SUMPRODUCT(($H$9:$H$12=$E223)*(P$9:P$12)))*SUMPRODUCT(($H$24:$H$30=$H223)*(P$24:P$30))),VLOOKUP($E223&amp;$H223,$H$33:P$67,P$70,0)/SUM(P$33:P$60,IF(DAY(EOMONTH($G223,0))&lt;29,0,VLOOKUP(5&amp;TEXT(DATE(YEAR($G223),MONTH($G223),29),"ddd"),$H$33:P$67,P$70,0)),IF(DAY(EOMONTH($G223,0))&lt;30,0,VLOOKUP(5&amp;TEXT(DATE(YEAR($G223),MONTH($G223),30),"ddd"),$H$33:P$67,P$70,0)),IF(DAY(EOMONTH($G223,0))&lt;31,0,VLOOKUP(5&amp;TEXT(DATE(YEAR($G223),MONTH($G223),31),"ddd"),$H$33:P$67,P$70,0)))*SUMPRODUCT(($H$72:$H$95=$D223)*($G$72:$G$95=$C223)*(P$72:P$95))),"")</f>
        <v>0</v>
      </c>
      <c r="Q223" s="139">
        <f>IFERROR(IF($I$69="DOW",IF($E223=5,(((SUMPRODUCT(($H$72:$H$95=$D223)*($G$72:$G$95=$C223)*(Q$72:Q$95))*(SUMPRODUCT(($H$15:$H$21=$H223)*(Q$15:Q$21)))))),(((SUMPRODUCT(($H$72:$H$95=$D223)*($G$72:$G$95=$C223)*(Q$72:Q$95)))-(SUMIFS(Q$99:Q$426,$C$99:$C$426,$C223,$D$99:$D$426,$D223,$E$99:$E$426,5)))*SUMPRODUCT(($H$9:$H$12=$E223)*(Q$9:Q$12)))*SUMPRODUCT(($H$24:$H$30=$H223)*(Q$24:Q$30))),VLOOKUP($E223&amp;$H223,$H$33:Q$67,Q$70,0)/SUM(Q$33:Q$60,IF(DAY(EOMONTH($G223,0))&lt;29,0,VLOOKUP(5&amp;TEXT(DATE(YEAR($G223),MONTH($G223),29),"ddd"),$H$33:Q$67,Q$70,0)),IF(DAY(EOMONTH($G223,0))&lt;30,0,VLOOKUP(5&amp;TEXT(DATE(YEAR($G223),MONTH($G223),30),"ddd"),$H$33:Q$67,Q$70,0)),IF(DAY(EOMONTH($G223,0))&lt;31,0,VLOOKUP(5&amp;TEXT(DATE(YEAR($G223),MONTH($G223),31),"ddd"),$H$33:Q$67,Q$70,0)))*SUMPRODUCT(($H$72:$H$95=$D223)*($G$72:$G$95=$C223)*(Q$72:Q$95))),"")</f>
        <v>0</v>
      </c>
      <c r="R223" s="139">
        <f>IFERROR(IF($I$69="DOW",IF($E223=5,(((SUMPRODUCT(($H$72:$H$95=$D223)*($G$72:$G$95=$C223)*(R$72:R$95))*(SUMPRODUCT(($H$15:$H$21=$H223)*(R$15:R$21)))))),(((SUMPRODUCT(($H$72:$H$95=$D223)*($G$72:$G$95=$C223)*(R$72:R$95)))-(SUMIFS(R$99:R$426,$C$99:$C$426,$C223,$D$99:$D$426,$D223,$E$99:$E$426,5)))*SUMPRODUCT(($H$9:$H$12=$E223)*(R$9:R$12)))*SUMPRODUCT(($H$24:$H$30=$H223)*(R$24:R$30))),VLOOKUP($E223&amp;$H223,$H$33:R$67,R$70,0)/SUM(R$33:R$60,IF(DAY(EOMONTH($G223,0))&lt;29,0,VLOOKUP(5&amp;TEXT(DATE(YEAR($G223),MONTH($G223),29),"ddd"),$H$33:R$67,R$70,0)),IF(DAY(EOMONTH($G223,0))&lt;30,0,VLOOKUP(5&amp;TEXT(DATE(YEAR($G223),MONTH($G223),30),"ddd"),$H$33:R$67,R$70,0)),IF(DAY(EOMONTH($G223,0))&lt;31,0,VLOOKUP(5&amp;TEXT(DATE(YEAR($G223),MONTH($G223),31),"ddd"),$H$33:R$67,R$70,0)))*SUMPRODUCT(($H$72:$H$95=$D223)*($G$72:$G$95=$C223)*(R$72:R$95))),"")</f>
        <v>0</v>
      </c>
      <c r="S223" s="139">
        <f>IFERROR(IF($I$69="DOW",IF($E223=5,(((SUMPRODUCT(($H$72:$H$95=$D223)*($G$72:$G$95=$C223)*(S$72:S$95))*(SUMPRODUCT(($H$15:$H$21=$H223)*(S$15:S$21)))))),(((SUMPRODUCT(($H$72:$H$95=$D223)*($G$72:$G$95=$C223)*(S$72:S$95)))-(SUMIFS(S$99:S$426,$C$99:$C$426,$C223,$D$99:$D$426,$D223,$E$99:$E$426,5)))*SUMPRODUCT(($H$9:$H$12=$E223)*(S$9:S$12)))*SUMPRODUCT(($H$24:$H$30=$H223)*(S$24:S$30))),VLOOKUP($E223&amp;$H223,$H$33:S$67,S$70,0)/SUM(S$33:S$60,IF(DAY(EOMONTH($G223,0))&lt;29,0,VLOOKUP(5&amp;TEXT(DATE(YEAR($G223),MONTH($G223),29),"ddd"),$H$33:S$67,S$70,0)),IF(DAY(EOMONTH($G223,0))&lt;30,0,VLOOKUP(5&amp;TEXT(DATE(YEAR($G223),MONTH($G223),30),"ddd"),$H$33:S$67,S$70,0)),IF(DAY(EOMONTH($G223,0))&lt;31,0,VLOOKUP(5&amp;TEXT(DATE(YEAR($G223),MONTH($G223),31),"ddd"),$H$33:S$67,S$70,0)))*SUMPRODUCT(($H$72:$H$95=$D223)*($G$72:$G$95=$C223)*(S$72:S$95))),"")</f>
        <v>0</v>
      </c>
      <c r="T223" s="139">
        <f>IFERROR(IF($I$69="DOW",IF($E223=5,(((SUMPRODUCT(($H$72:$H$95=$D223)*($G$72:$G$95=$C223)*(T$72:T$95))*(SUMPRODUCT(($H$15:$H$21=$H223)*(T$15:T$21)))))),(((SUMPRODUCT(($H$72:$H$95=$D223)*($G$72:$G$95=$C223)*(T$72:T$95)))-(SUMIFS(T$99:T$426,$C$99:$C$426,$C223,$D$99:$D$426,$D223,$E$99:$E$426,5)))*SUMPRODUCT(($H$9:$H$12=$E223)*(T$9:T$12)))*SUMPRODUCT(($H$24:$H$30=$H223)*(T$24:T$30))),VLOOKUP($E223&amp;$H223,$H$33:T$67,T$70,0)/SUM(T$33:T$60,IF(DAY(EOMONTH($G223,0))&lt;29,0,VLOOKUP(5&amp;TEXT(DATE(YEAR($G223),MONTH($G223),29),"ddd"),$H$33:T$67,T$70,0)),IF(DAY(EOMONTH($G223,0))&lt;30,0,VLOOKUP(5&amp;TEXT(DATE(YEAR($G223),MONTH($G223),30),"ddd"),$H$33:T$67,T$70,0)),IF(DAY(EOMONTH($G223,0))&lt;31,0,VLOOKUP(5&amp;TEXT(DATE(YEAR($G223),MONTH($G223),31),"ddd"),$H$33:T$67,T$70,0)))*SUMPRODUCT(($H$72:$H$95=$D223)*($G$72:$G$95=$C223)*(T$72:T$95))),"")</f>
        <v>0</v>
      </c>
      <c r="U223" s="139">
        <f>IFERROR(IF($I$69="DOW",IF($E223=5,(((SUMPRODUCT(($H$72:$H$95=$D223)*($G$72:$G$95=$C223)*(U$72:U$95))*(SUMPRODUCT(($H$15:$H$21=$H223)*(U$15:U$21)))))),(((SUMPRODUCT(($H$72:$H$95=$D223)*($G$72:$G$95=$C223)*(U$72:U$95)))-(SUMIFS(U$99:U$426,$C$99:$C$426,$C223,$D$99:$D$426,$D223,$E$99:$E$426,5)))*SUMPRODUCT(($H$9:$H$12=$E223)*(U$9:U$12)))*SUMPRODUCT(($H$24:$H$30=$H223)*(U$24:U$30))),VLOOKUP($E223&amp;$H223,$H$33:U$67,U$70,0)/SUM(U$33:U$60,IF(DAY(EOMONTH($G223,0))&lt;29,0,VLOOKUP(5&amp;TEXT(DATE(YEAR($G223),MONTH($G223),29),"ddd"),$H$33:U$67,U$70,0)),IF(DAY(EOMONTH($G223,0))&lt;30,0,VLOOKUP(5&amp;TEXT(DATE(YEAR($G223),MONTH($G223),30),"ddd"),$H$33:U$67,U$70,0)),IF(DAY(EOMONTH($G223,0))&lt;31,0,VLOOKUP(5&amp;TEXT(DATE(YEAR($G223),MONTH($G223),31),"ddd"),$H$33:U$67,U$70,0)))*SUMPRODUCT(($H$72:$H$95=$D223)*($G$72:$G$95=$C223)*(U$72:U$95))),"")</f>
        <v>0</v>
      </c>
      <c r="V223" s="139">
        <f>IFERROR(IF($I$69="DOW",IF($E223=5,(((SUMPRODUCT(($H$72:$H$95=$D223)*($G$72:$G$95=$C223)*(V$72:V$95))*(SUMPRODUCT(($H$15:$H$21=$H223)*(V$15:V$21)))))),(((SUMPRODUCT(($H$72:$H$95=$D223)*($G$72:$G$95=$C223)*(V$72:V$95)))-(SUMIFS(V$99:V$426,$C$99:$C$426,$C223,$D$99:$D$426,$D223,$E$99:$E$426,5)))*SUMPRODUCT(($H$9:$H$12=$E223)*(V$9:V$12)))*SUMPRODUCT(($H$24:$H$30=$H223)*(V$24:V$30))),VLOOKUP($E223&amp;$H223,$H$33:V$67,V$70,0)/SUM(V$33:V$60,IF(DAY(EOMONTH($G223,0))&lt;29,0,VLOOKUP(5&amp;TEXT(DATE(YEAR($G223),MONTH($G223),29),"ddd"),$H$33:V$67,V$70,0)),IF(DAY(EOMONTH($G223,0))&lt;30,0,VLOOKUP(5&amp;TEXT(DATE(YEAR($G223),MONTH($G223),30),"ddd"),$H$33:V$67,V$70,0)),IF(DAY(EOMONTH($G223,0))&lt;31,0,VLOOKUP(5&amp;TEXT(DATE(YEAR($G223),MONTH($G223),31),"ddd"),$H$33:V$67,V$70,0)))*SUMPRODUCT(($H$72:$H$95=$D223)*($G$72:$G$95=$C223)*(V$72:V$95))),"")</f>
        <v>0</v>
      </c>
      <c r="W223" s="139">
        <f>IFERROR(IF($I$69="DOW",IF($E223=5,(((SUMPRODUCT(($H$72:$H$95=$D223)*($G$72:$G$95=$C223)*(W$72:W$95))*(SUMPRODUCT(($H$15:$H$21=$H223)*(W$15:W$21)))))),(((SUMPRODUCT(($H$72:$H$95=$D223)*($G$72:$G$95=$C223)*(W$72:W$95)))-(SUMIFS(W$99:W$426,$C$99:$C$426,$C223,$D$99:$D$426,$D223,$E$99:$E$426,5)))*SUMPRODUCT(($H$9:$H$12=$E223)*(W$9:W$12)))*SUMPRODUCT(($H$24:$H$30=$H223)*(W$24:W$30))),VLOOKUP($E223&amp;$H223,$H$33:W$67,W$70,0)/SUM(W$33:W$60,IF(DAY(EOMONTH($G223,0))&lt;29,0,VLOOKUP(5&amp;TEXT(DATE(YEAR($G223),MONTH($G223),29),"ddd"),$H$33:W$67,W$70,0)),IF(DAY(EOMONTH($G223,0))&lt;30,0,VLOOKUP(5&amp;TEXT(DATE(YEAR($G223),MONTH($G223),30),"ddd"),$H$33:W$67,W$70,0)),IF(DAY(EOMONTH($G223,0))&lt;31,0,VLOOKUP(5&amp;TEXT(DATE(YEAR($G223),MONTH($G223),31),"ddd"),$H$33:W$67,W$70,0)))*SUMPRODUCT(($H$72:$H$95=$D223)*($G$72:$G$95=$C223)*(W$72:W$95))),"")</f>
        <v>0</v>
      </c>
      <c r="X223" s="139">
        <f>IFERROR(IF($I$69="DOW",IF($E223=5,(((SUMPRODUCT(($H$72:$H$95=$D223)*($G$72:$G$95=$C223)*(X$72:X$95))*(SUMPRODUCT(($H$15:$H$21=$H223)*(X$15:X$21)))))),(((SUMPRODUCT(($H$72:$H$95=$D223)*($G$72:$G$95=$C223)*(X$72:X$95)))-(SUMIFS(X$99:X$426,$C$99:$C$426,$C223,$D$99:$D$426,$D223,$E$99:$E$426,5)))*SUMPRODUCT(($H$9:$H$12=$E223)*(X$9:X$12)))*SUMPRODUCT(($H$24:$H$30=$H223)*(X$24:X$30))),VLOOKUP($E223&amp;$H223,$H$33:X$67,X$70,0)/SUM(X$33:X$60,IF(DAY(EOMONTH($G223,0))&lt;29,0,VLOOKUP(5&amp;TEXT(DATE(YEAR($G223),MONTH($G223),29),"ddd"),$H$33:X$67,X$70,0)),IF(DAY(EOMONTH($G223,0))&lt;30,0,VLOOKUP(5&amp;TEXT(DATE(YEAR($G223),MONTH($G223),30),"ddd"),$H$33:X$67,X$70,0)),IF(DAY(EOMONTH($G223,0))&lt;31,0,VLOOKUP(5&amp;TEXT(DATE(YEAR($G223),MONTH($G223),31),"ddd"),$H$33:X$67,X$70,0)))*SUMPRODUCT(($H$72:$H$95=$D223)*($G$72:$G$95=$C223)*(X$72:X$95))),"")</f>
        <v>0</v>
      </c>
      <c r="Y223" s="139" t="str">
        <f>IFERROR(IF($I$69="DOW",IF($E223=5,(((SUMPRODUCT(($H$72:$H$95=$D223)*($G$72:$G$95=$C223)*(Y$72:Y$95))*(SUMPRODUCT(($H$15:$H$21=$H223)*(Y$15:Y$21)))))),(((SUMPRODUCT(($H$72:$H$95=$D223)*($G$72:$G$95=$C223)*(Y$72:Y$95)))-(SUMIFS(Y$99:Y$426,$C$99:$C$426,$C223,$D$99:$D$426,$D223,$E$99:$E$426,5)))*SUMPRODUCT(($H$9:$H$12=$E223)*(Y$9:Y$12)))*SUMPRODUCT(($H$24:$H$30=$H223)*(Y$24:Y$30))),VLOOKUP($E223&amp;$H223,$H$33:Y$67,Y$70,0)/SUM(Y$33:Y$60,IF(DAY(EOMONTH($G223,0))&lt;29,0,VLOOKUP(5&amp;TEXT(DATE(YEAR($G223),MONTH($G223),29),"ddd"),$H$33:Y$67,Y$70,0)),IF(DAY(EOMONTH($G223,0))&lt;30,0,VLOOKUP(5&amp;TEXT(DATE(YEAR($G223),MONTH($G223),30),"ddd"),$H$33:Y$67,Y$70,0)),IF(DAY(EOMONTH($G223,0))&lt;31,0,VLOOKUP(5&amp;TEXT(DATE(YEAR($G223),MONTH($G223),31),"ddd"),$H$33:Y$67,Y$70,0)))*SUMPRODUCT(($H$72:$H$95=$D223)*($G$72:$G$95=$C223)*(Y$72:Y$95))),"")</f>
        <v/>
      </c>
      <c r="Z223" s="139" t="str">
        <f>IFERROR(IF($I$69="DOW",IF($E223=5,(((SUMPRODUCT(($H$72:$H$95=$D223)*($G$72:$G$95=$C223)*(Z$72:Z$95))*(SUMPRODUCT(($H$15:$H$21=$H223)*(Z$15:Z$21)))))),(((SUMPRODUCT(($H$72:$H$95=$D223)*($G$72:$G$95=$C223)*(Z$72:Z$95)))-(SUMIFS(Z$99:Z$426,$C$99:$C$426,$C223,$D$99:$D$426,$D223,$E$99:$E$426,5)))*SUMPRODUCT(($H$9:$H$12=$E223)*(Z$9:Z$12)))*SUMPRODUCT(($H$24:$H$30=$H223)*(Z$24:Z$30))),VLOOKUP($E223&amp;$H223,$H$33:Z$67,Z$70,0)/SUM(Z$33:Z$60,IF(DAY(EOMONTH($G223,0))&lt;29,0,VLOOKUP(5&amp;TEXT(DATE(YEAR($G223),MONTH($G223),29),"ddd"),$H$33:Z$67,Z$70,0)),IF(DAY(EOMONTH($G223,0))&lt;30,0,VLOOKUP(5&amp;TEXT(DATE(YEAR($G223),MONTH($G223),30),"ddd"),$H$33:Z$67,Z$70,0)),IF(DAY(EOMONTH($G223,0))&lt;31,0,VLOOKUP(5&amp;TEXT(DATE(YEAR($G223),MONTH($G223),31),"ddd"),$H$33:Z$67,Z$70,0)))*SUMPRODUCT(($H$72:$H$95=$D223)*($G$72:$G$95=$C223)*(Z$72:Z$95))),"")</f>
        <v/>
      </c>
      <c r="AA223" s="139" t="str">
        <f>IFERROR(IF($I$69="DOW",IF($E223=5,(((SUMPRODUCT(($H$72:$H$95=$D223)*($G$72:$G$95=$C223)*(AA$72:AA$95))*(SUMPRODUCT(($H$15:$H$21=$H223)*(AA$15:AA$21)))))),(((SUMPRODUCT(($H$72:$H$95=$D223)*($G$72:$G$95=$C223)*(AA$72:AA$95)))-(SUMIFS(AA$99:AA$426,$C$99:$C$426,$C223,$D$99:$D$426,$D223,$E$99:$E$426,5)))*SUMPRODUCT(($H$9:$H$12=$E223)*(AA$9:AA$12)))*SUMPRODUCT(($H$24:$H$30=$H223)*(AA$24:AA$30))),VLOOKUP($E223&amp;$H223,$H$33:AA$67,AA$70,0)/SUM(AA$33:AA$60,IF(DAY(EOMONTH($G223,0))&lt;29,0,VLOOKUP(5&amp;TEXT(DATE(YEAR($G223),MONTH($G223),29),"ddd"),$H$33:AA$67,AA$70,0)),IF(DAY(EOMONTH($G223,0))&lt;30,0,VLOOKUP(5&amp;TEXT(DATE(YEAR($G223),MONTH($G223),30),"ddd"),$H$33:AA$67,AA$70,0)),IF(DAY(EOMONTH($G223,0))&lt;31,0,VLOOKUP(5&amp;TEXT(DATE(YEAR($G223),MONTH($G223),31),"ddd"),$H$33:AA$67,AA$70,0)))*SUMPRODUCT(($H$72:$H$95=$D223)*($G$72:$G$95=$C223)*(AA$72:AA$95))),"")</f>
        <v/>
      </c>
      <c r="AB223" s="139" t="str">
        <f>IFERROR(IF($I$69="DOW",IF($E223=5,(((SUMPRODUCT(($H$72:$H$95=$D223)*($G$72:$G$95=$C223)*(AB$72:AB$95))*(SUMPRODUCT(($H$15:$H$21=$H223)*(AB$15:AB$21)))))),(((SUMPRODUCT(($H$72:$H$95=$D223)*($G$72:$G$95=$C223)*(AB$72:AB$95)))-(SUMIFS(AB$99:AB$426,$C$99:$C$426,$C223,$D$99:$D$426,$D223,$E$99:$E$426,5)))*SUMPRODUCT(($H$9:$H$12=$E223)*(AB$9:AB$12)))*SUMPRODUCT(($H$24:$H$30=$H223)*(AB$24:AB$30))),VLOOKUP($E223&amp;$H223,$H$33:AB$67,AB$70,0)/SUM(AB$33:AB$60,IF(DAY(EOMONTH($G223,0))&lt;29,0,VLOOKUP(5&amp;TEXT(DATE(YEAR($G223),MONTH($G223),29),"ddd"),$H$33:AB$67,AB$70,0)),IF(DAY(EOMONTH($G223,0))&lt;30,0,VLOOKUP(5&amp;TEXT(DATE(YEAR($G223),MONTH($G223),30),"ddd"),$H$33:AB$67,AB$70,0)),IF(DAY(EOMONTH($G223,0))&lt;31,0,VLOOKUP(5&amp;TEXT(DATE(YEAR($G223),MONTH($G223),31),"ddd"),$H$33:AB$67,AB$70,0)))*SUMPRODUCT(($H$72:$H$95=$D223)*($G$72:$G$95=$C223)*(AB$72:AB$95))),"")</f>
        <v/>
      </c>
      <c r="AC223" s="236"/>
      <c r="AE223" s="205"/>
      <c r="AF223" s="139"/>
      <c r="AG223" s="139"/>
      <c r="AH223" s="139"/>
      <c r="AI223" s="139"/>
      <c r="AJ223" s="139"/>
      <c r="AK223" s="139"/>
      <c r="AL223" s="139"/>
      <c r="AM223" s="139"/>
      <c r="AN223" s="139"/>
      <c r="AO223" s="139"/>
      <c r="AP223" s="139"/>
      <c r="AQ223" s="139"/>
      <c r="AR223" s="139"/>
      <c r="AS223" s="139"/>
      <c r="AT223" s="139"/>
      <c r="AU223" s="139"/>
      <c r="AV223" s="139"/>
      <c r="AW223" s="139"/>
      <c r="AX223" s="139"/>
      <c r="AY223" s="236"/>
      <c r="BA223" s="209">
        <f t="shared" si="154"/>
        <v>0</v>
      </c>
      <c r="BB223" s="180">
        <f t="shared" si="155"/>
        <v>0</v>
      </c>
      <c r="BC223" s="180">
        <f t="shared" si="156"/>
        <v>0</v>
      </c>
      <c r="BD223" s="180">
        <f t="shared" si="157"/>
        <v>0</v>
      </c>
      <c r="BE223" s="180">
        <f t="shared" si="158"/>
        <v>0</v>
      </c>
      <c r="BF223" s="180">
        <f t="shared" si="159"/>
        <v>0</v>
      </c>
      <c r="BG223" s="180">
        <f t="shared" si="160"/>
        <v>0</v>
      </c>
      <c r="BH223" s="180">
        <f t="shared" si="161"/>
        <v>0</v>
      </c>
      <c r="BI223" s="180">
        <f t="shared" si="116"/>
        <v>0</v>
      </c>
      <c r="BJ223" s="180">
        <f t="shared" si="117"/>
        <v>0</v>
      </c>
      <c r="BK223" s="180">
        <f t="shared" si="118"/>
        <v>0</v>
      </c>
      <c r="BL223" s="180">
        <f t="shared" si="119"/>
        <v>0</v>
      </c>
      <c r="BM223" s="180">
        <f t="shared" si="120"/>
        <v>0</v>
      </c>
      <c r="BN223" s="180">
        <f t="shared" si="121"/>
        <v>0</v>
      </c>
      <c r="BO223" s="180">
        <f t="shared" si="122"/>
        <v>0</v>
      </c>
      <c r="BP223" s="180">
        <f t="shared" si="123"/>
        <v>0</v>
      </c>
      <c r="BQ223" s="180">
        <f t="shared" si="124"/>
        <v>0</v>
      </c>
      <c r="BR223" s="180">
        <f t="shared" si="125"/>
        <v>0</v>
      </c>
      <c r="BS223" s="180">
        <f t="shared" si="126"/>
        <v>0</v>
      </c>
      <c r="BT223" s="180">
        <f t="shared" si="127"/>
        <v>0</v>
      </c>
      <c r="BV223" s="214">
        <f t="shared" si="150"/>
        <v>42768</v>
      </c>
      <c r="BW223" s="175" t="str">
        <f t="shared" si="151"/>
        <v>Feb</v>
      </c>
      <c r="BX223" s="175">
        <f t="shared" si="152"/>
        <v>2017</v>
      </c>
      <c r="BY223" s="176">
        <f t="shared" si="162"/>
        <v>0</v>
      </c>
      <c r="BZ223" s="176">
        <f t="shared" si="163"/>
        <v>0</v>
      </c>
      <c r="CA223" s="176">
        <f t="shared" si="164"/>
        <v>0</v>
      </c>
      <c r="CB223" s="176">
        <f t="shared" si="165"/>
        <v>0</v>
      </c>
      <c r="CC223" s="176">
        <f t="shared" si="166"/>
        <v>0</v>
      </c>
      <c r="CD223" s="176">
        <f t="shared" si="167"/>
        <v>0</v>
      </c>
      <c r="CE223" s="176">
        <f t="shared" si="168"/>
        <v>0</v>
      </c>
      <c r="CF223" s="176">
        <f t="shared" si="169"/>
        <v>0</v>
      </c>
      <c r="CG223" s="176">
        <f t="shared" si="170"/>
        <v>0</v>
      </c>
      <c r="CH223" s="176">
        <f t="shared" si="171"/>
        <v>0</v>
      </c>
      <c r="CI223" s="176">
        <f t="shared" si="172"/>
        <v>0</v>
      </c>
      <c r="CJ223" s="176">
        <f t="shared" si="173"/>
        <v>0</v>
      </c>
      <c r="CK223" s="176">
        <f t="shared" si="174"/>
        <v>0</v>
      </c>
      <c r="CL223" s="176">
        <f t="shared" si="175"/>
        <v>0</v>
      </c>
      <c r="CM223" s="176">
        <f t="shared" si="176"/>
        <v>0</v>
      </c>
      <c r="CN223" s="176">
        <f t="shared" si="177"/>
        <v>0</v>
      </c>
      <c r="CO223" s="176">
        <f t="shared" si="178"/>
        <v>0</v>
      </c>
      <c r="CP223" s="176">
        <f t="shared" si="179"/>
        <v>0</v>
      </c>
      <c r="CQ223" s="176">
        <f t="shared" si="180"/>
        <v>0</v>
      </c>
      <c r="CR223" s="215">
        <f t="shared" si="181"/>
        <v>0</v>
      </c>
    </row>
    <row r="224" spans="2:96" hidden="1" x14ac:dyDescent="0.25">
      <c r="B224" s="197">
        <f t="shared" si="148"/>
        <v>42769</v>
      </c>
      <c r="C224" s="108">
        <f t="shared" si="182"/>
        <v>2017</v>
      </c>
      <c r="D224" s="109" t="str">
        <f t="shared" si="183"/>
        <v>Feb</v>
      </c>
      <c r="E224" s="109">
        <f t="shared" si="184"/>
        <v>1</v>
      </c>
      <c r="F224" s="109">
        <f t="shared" si="149"/>
        <v>5</v>
      </c>
      <c r="G224" s="110">
        <f t="shared" si="153"/>
        <v>42769</v>
      </c>
      <c r="H224" s="109" t="str">
        <f t="shared" si="185"/>
        <v>Fri</v>
      </c>
      <c r="I224" s="139">
        <f>IFERROR(IF($I$69="DOW",IF($E224=5,(((SUMPRODUCT(($H$72:$H$95=$D224)*($G$72:$G$95=$C224)*(I$72:I$95))*(SUMPRODUCT(($H$15:$H$21=$H224)*(I$15:I$21)))))),(((SUMPRODUCT(($H$72:$H$95=$D224)*($G$72:$G$95=$C224)*(I$72:I$95)))-(SUMIFS(I$99:I$426,$C$99:$C$426,$C224,$D$99:$D$426,$D224,$E$99:$E$426,5)))*SUMPRODUCT(($H$9:$H$12=$E224)*(I$9:I$12)))*SUMPRODUCT(($H$24:$H$30=$H224)*(I$24:I$30))),VLOOKUP($E224&amp;$H224,$H$33:I$67,I$70,0)/SUM(I$33:I$60,IF(DAY(EOMONTH($G224,0))&lt;29,0,VLOOKUP(5&amp;TEXT(DATE(YEAR($G224),MONTH($G224),29),"ddd"),$H$33:I$67,I$70,0)),IF(DAY(EOMONTH($G224,0))&lt;30,0,VLOOKUP(5&amp;TEXT(DATE(YEAR($G224),MONTH($G224),30),"ddd"),$H$33:I$67,I$70,0)),IF(DAY(EOMONTH($G224,0))&lt;31,0,VLOOKUP(5&amp;TEXT(DATE(YEAR($G224),MONTH($G224),31),"ddd"),$H$33:I$67,I$70,0)))*SUMPRODUCT(($H$72:$H$95=$D224)*($G$72:$G$95=$C224)*(I$72:I$95))),"")</f>
        <v>0</v>
      </c>
      <c r="J224" s="139">
        <f>IFERROR(IF($I$69="DOW",IF($E224=5,(((SUMPRODUCT(($H$72:$H$95=$D224)*($G$72:$G$95=$C224)*(J$72:J$95))*(SUMPRODUCT(($H$15:$H$21=$H224)*(J$15:J$21)))))),(((SUMPRODUCT(($H$72:$H$95=$D224)*($G$72:$G$95=$C224)*(J$72:J$95)))-(SUMIFS(J$99:J$426,$C$99:$C$426,$C224,$D$99:$D$426,$D224,$E$99:$E$426,5)))*SUMPRODUCT(($H$9:$H$12=$E224)*(J$9:J$12)))*SUMPRODUCT(($H$24:$H$30=$H224)*(J$24:J$30))),VLOOKUP($E224&amp;$H224,$H$33:J$67,J$70,0)/SUM(J$33:J$60,IF(DAY(EOMONTH($G224,0))&lt;29,0,VLOOKUP(5&amp;TEXT(DATE(YEAR($G224),MONTH($G224),29),"ddd"),$H$33:J$67,J$70,0)),IF(DAY(EOMONTH($G224,0))&lt;30,0,VLOOKUP(5&amp;TEXT(DATE(YEAR($G224),MONTH($G224),30),"ddd"),$H$33:J$67,J$70,0)),IF(DAY(EOMONTH($G224,0))&lt;31,0,VLOOKUP(5&amp;TEXT(DATE(YEAR($G224),MONTH($G224),31),"ddd"),$H$33:J$67,J$70,0)))*SUMPRODUCT(($H$72:$H$95=$D224)*($G$72:$G$95=$C224)*(J$72:J$95))),"")</f>
        <v>0</v>
      </c>
      <c r="K224" s="139">
        <f>IFERROR(IF($I$69="DOW",IF($E224=5,(((SUMPRODUCT(($H$72:$H$95=$D224)*($G$72:$G$95=$C224)*(K$72:K$95))*(SUMPRODUCT(($H$15:$H$21=$H224)*(K$15:K$21)))))),(((SUMPRODUCT(($H$72:$H$95=$D224)*($G$72:$G$95=$C224)*(K$72:K$95)))-(SUMIFS(K$99:K$426,$C$99:$C$426,$C224,$D$99:$D$426,$D224,$E$99:$E$426,5)))*SUMPRODUCT(($H$9:$H$12=$E224)*(K$9:K$12)))*SUMPRODUCT(($H$24:$H$30=$H224)*(K$24:K$30))),VLOOKUP($E224&amp;$H224,$H$33:K$67,K$70,0)/SUM(K$33:K$60,IF(DAY(EOMONTH($G224,0))&lt;29,0,VLOOKUP(5&amp;TEXT(DATE(YEAR($G224),MONTH($G224),29),"ddd"),$H$33:K$67,K$70,0)),IF(DAY(EOMONTH($G224,0))&lt;30,0,VLOOKUP(5&amp;TEXT(DATE(YEAR($G224),MONTH($G224),30),"ddd"),$H$33:K$67,K$70,0)),IF(DAY(EOMONTH($G224,0))&lt;31,0,VLOOKUP(5&amp;TEXT(DATE(YEAR($G224),MONTH($G224),31),"ddd"),$H$33:K$67,K$70,0)))*SUMPRODUCT(($H$72:$H$95=$D224)*($G$72:$G$95=$C224)*(K$72:K$95))),"")</f>
        <v>0</v>
      </c>
      <c r="L224" s="139">
        <f>IFERROR(IF($I$69="DOW",IF($E224=5,(((SUMPRODUCT(($H$72:$H$95=$D224)*($G$72:$G$95=$C224)*(L$72:L$95))*(SUMPRODUCT(($H$15:$H$21=$H224)*(L$15:L$21)))))),(((SUMPRODUCT(($H$72:$H$95=$D224)*($G$72:$G$95=$C224)*(L$72:L$95)))-(SUMIFS(L$99:L$426,$C$99:$C$426,$C224,$D$99:$D$426,$D224,$E$99:$E$426,5)))*SUMPRODUCT(($H$9:$H$12=$E224)*(L$9:L$12)))*SUMPRODUCT(($H$24:$H$30=$H224)*(L$24:L$30))),VLOOKUP($E224&amp;$H224,$H$33:L$67,L$70,0)/SUM(L$33:L$60,IF(DAY(EOMONTH($G224,0))&lt;29,0,VLOOKUP(5&amp;TEXT(DATE(YEAR($G224),MONTH($G224),29),"ddd"),$H$33:L$67,L$70,0)),IF(DAY(EOMONTH($G224,0))&lt;30,0,VLOOKUP(5&amp;TEXT(DATE(YEAR($G224),MONTH($G224),30),"ddd"),$H$33:L$67,L$70,0)),IF(DAY(EOMONTH($G224,0))&lt;31,0,VLOOKUP(5&amp;TEXT(DATE(YEAR($G224),MONTH($G224),31),"ddd"),$H$33:L$67,L$70,0)))*SUMPRODUCT(($H$72:$H$95=$D224)*($G$72:$G$95=$C224)*(L$72:L$95))),"")</f>
        <v>0</v>
      </c>
      <c r="M224" s="139">
        <f>IFERROR(IF($I$69="DOW",IF($E224=5,(((SUMPRODUCT(($H$72:$H$95=$D224)*($G$72:$G$95=$C224)*(M$72:M$95))*(SUMPRODUCT(($H$15:$H$21=$H224)*(M$15:M$21)))))),(((SUMPRODUCT(($H$72:$H$95=$D224)*($G$72:$G$95=$C224)*(M$72:M$95)))-(SUMIFS(M$99:M$426,$C$99:$C$426,$C224,$D$99:$D$426,$D224,$E$99:$E$426,5)))*SUMPRODUCT(($H$9:$H$12=$E224)*(M$9:M$12)))*SUMPRODUCT(($H$24:$H$30=$H224)*(M$24:M$30))),VLOOKUP($E224&amp;$H224,$H$33:M$67,M$70,0)/SUM(M$33:M$60,IF(DAY(EOMONTH($G224,0))&lt;29,0,VLOOKUP(5&amp;TEXT(DATE(YEAR($G224),MONTH($G224),29),"ddd"),$H$33:M$67,M$70,0)),IF(DAY(EOMONTH($G224,0))&lt;30,0,VLOOKUP(5&amp;TEXT(DATE(YEAR($G224),MONTH($G224),30),"ddd"),$H$33:M$67,M$70,0)),IF(DAY(EOMONTH($G224,0))&lt;31,0,VLOOKUP(5&amp;TEXT(DATE(YEAR($G224),MONTH($G224),31),"ddd"),$H$33:M$67,M$70,0)))*SUMPRODUCT(($H$72:$H$95=$D224)*($G$72:$G$95=$C224)*(M$72:M$95))),"")</f>
        <v>0</v>
      </c>
      <c r="N224" s="139">
        <f>IFERROR(IF($I$69="DOW",IF($E224=5,(((SUMPRODUCT(($H$72:$H$95=$D224)*($G$72:$G$95=$C224)*(N$72:N$95))*(SUMPRODUCT(($H$15:$H$21=$H224)*(N$15:N$21)))))),(((SUMPRODUCT(($H$72:$H$95=$D224)*($G$72:$G$95=$C224)*(N$72:N$95)))-(SUMIFS(N$99:N$426,$C$99:$C$426,$C224,$D$99:$D$426,$D224,$E$99:$E$426,5)))*SUMPRODUCT(($H$9:$H$12=$E224)*(N$9:N$12)))*SUMPRODUCT(($H$24:$H$30=$H224)*(N$24:N$30))),VLOOKUP($E224&amp;$H224,$H$33:N$67,N$70,0)/SUM(N$33:N$60,IF(DAY(EOMONTH($G224,0))&lt;29,0,VLOOKUP(5&amp;TEXT(DATE(YEAR($G224),MONTH($G224),29),"ddd"),$H$33:N$67,N$70,0)),IF(DAY(EOMONTH($G224,0))&lt;30,0,VLOOKUP(5&amp;TEXT(DATE(YEAR($G224),MONTH($G224),30),"ddd"),$H$33:N$67,N$70,0)),IF(DAY(EOMONTH($G224,0))&lt;31,0,VLOOKUP(5&amp;TEXT(DATE(YEAR($G224),MONTH($G224),31),"ddd"),$H$33:N$67,N$70,0)))*SUMPRODUCT(($H$72:$H$95=$D224)*($G$72:$G$95=$C224)*(N$72:N$95))),"")</f>
        <v>0</v>
      </c>
      <c r="O224" s="139">
        <f>IFERROR(IF($I$69="DOW",IF($E224=5,(((SUMPRODUCT(($H$72:$H$95=$D224)*($G$72:$G$95=$C224)*(O$72:O$95))*(SUMPRODUCT(($H$15:$H$21=$H224)*(O$15:O$21)))))),(((SUMPRODUCT(($H$72:$H$95=$D224)*($G$72:$G$95=$C224)*(O$72:O$95)))-(SUMIFS(O$99:O$426,$C$99:$C$426,$C224,$D$99:$D$426,$D224,$E$99:$E$426,5)))*SUMPRODUCT(($H$9:$H$12=$E224)*(O$9:O$12)))*SUMPRODUCT(($H$24:$H$30=$H224)*(O$24:O$30))),VLOOKUP($E224&amp;$H224,$H$33:O$67,O$70,0)/SUM(O$33:O$60,IF(DAY(EOMONTH($G224,0))&lt;29,0,VLOOKUP(5&amp;TEXT(DATE(YEAR($G224),MONTH($G224),29),"ddd"),$H$33:O$67,O$70,0)),IF(DAY(EOMONTH($G224,0))&lt;30,0,VLOOKUP(5&amp;TEXT(DATE(YEAR($G224),MONTH($G224),30),"ddd"),$H$33:O$67,O$70,0)),IF(DAY(EOMONTH($G224,0))&lt;31,0,VLOOKUP(5&amp;TEXT(DATE(YEAR($G224),MONTH($G224),31),"ddd"),$H$33:O$67,O$70,0)))*SUMPRODUCT(($H$72:$H$95=$D224)*($G$72:$G$95=$C224)*(O$72:O$95))),"")</f>
        <v>0</v>
      </c>
      <c r="P224" s="139">
        <f>IFERROR(IF($I$69="DOW",IF($E224=5,(((SUMPRODUCT(($H$72:$H$95=$D224)*($G$72:$G$95=$C224)*(P$72:P$95))*(SUMPRODUCT(($H$15:$H$21=$H224)*(P$15:P$21)))))),(((SUMPRODUCT(($H$72:$H$95=$D224)*($G$72:$G$95=$C224)*(P$72:P$95)))-(SUMIFS(P$99:P$426,$C$99:$C$426,$C224,$D$99:$D$426,$D224,$E$99:$E$426,5)))*SUMPRODUCT(($H$9:$H$12=$E224)*(P$9:P$12)))*SUMPRODUCT(($H$24:$H$30=$H224)*(P$24:P$30))),VLOOKUP($E224&amp;$H224,$H$33:P$67,P$70,0)/SUM(P$33:P$60,IF(DAY(EOMONTH($G224,0))&lt;29,0,VLOOKUP(5&amp;TEXT(DATE(YEAR($G224),MONTH($G224),29),"ddd"),$H$33:P$67,P$70,0)),IF(DAY(EOMONTH($G224,0))&lt;30,0,VLOOKUP(5&amp;TEXT(DATE(YEAR($G224),MONTH($G224),30),"ddd"),$H$33:P$67,P$70,0)),IF(DAY(EOMONTH($G224,0))&lt;31,0,VLOOKUP(5&amp;TEXT(DATE(YEAR($G224),MONTH($G224),31),"ddd"),$H$33:P$67,P$70,0)))*SUMPRODUCT(($H$72:$H$95=$D224)*($G$72:$G$95=$C224)*(P$72:P$95))),"")</f>
        <v>0</v>
      </c>
      <c r="Q224" s="139">
        <f>IFERROR(IF($I$69="DOW",IF($E224=5,(((SUMPRODUCT(($H$72:$H$95=$D224)*($G$72:$G$95=$C224)*(Q$72:Q$95))*(SUMPRODUCT(($H$15:$H$21=$H224)*(Q$15:Q$21)))))),(((SUMPRODUCT(($H$72:$H$95=$D224)*($G$72:$G$95=$C224)*(Q$72:Q$95)))-(SUMIFS(Q$99:Q$426,$C$99:$C$426,$C224,$D$99:$D$426,$D224,$E$99:$E$426,5)))*SUMPRODUCT(($H$9:$H$12=$E224)*(Q$9:Q$12)))*SUMPRODUCT(($H$24:$H$30=$H224)*(Q$24:Q$30))),VLOOKUP($E224&amp;$H224,$H$33:Q$67,Q$70,0)/SUM(Q$33:Q$60,IF(DAY(EOMONTH($G224,0))&lt;29,0,VLOOKUP(5&amp;TEXT(DATE(YEAR($G224),MONTH($G224),29),"ddd"),$H$33:Q$67,Q$70,0)),IF(DAY(EOMONTH($G224,0))&lt;30,0,VLOOKUP(5&amp;TEXT(DATE(YEAR($G224),MONTH($G224),30),"ddd"),$H$33:Q$67,Q$70,0)),IF(DAY(EOMONTH($G224,0))&lt;31,0,VLOOKUP(5&amp;TEXT(DATE(YEAR($G224),MONTH($G224),31),"ddd"),$H$33:Q$67,Q$70,0)))*SUMPRODUCT(($H$72:$H$95=$D224)*($G$72:$G$95=$C224)*(Q$72:Q$95))),"")</f>
        <v>0</v>
      </c>
      <c r="R224" s="139">
        <f>IFERROR(IF($I$69="DOW",IF($E224=5,(((SUMPRODUCT(($H$72:$H$95=$D224)*($G$72:$G$95=$C224)*(R$72:R$95))*(SUMPRODUCT(($H$15:$H$21=$H224)*(R$15:R$21)))))),(((SUMPRODUCT(($H$72:$H$95=$D224)*($G$72:$G$95=$C224)*(R$72:R$95)))-(SUMIFS(R$99:R$426,$C$99:$C$426,$C224,$D$99:$D$426,$D224,$E$99:$E$426,5)))*SUMPRODUCT(($H$9:$H$12=$E224)*(R$9:R$12)))*SUMPRODUCT(($H$24:$H$30=$H224)*(R$24:R$30))),VLOOKUP($E224&amp;$H224,$H$33:R$67,R$70,0)/SUM(R$33:R$60,IF(DAY(EOMONTH($G224,0))&lt;29,0,VLOOKUP(5&amp;TEXT(DATE(YEAR($G224),MONTH($G224),29),"ddd"),$H$33:R$67,R$70,0)),IF(DAY(EOMONTH($G224,0))&lt;30,0,VLOOKUP(5&amp;TEXT(DATE(YEAR($G224),MONTH($G224),30),"ddd"),$H$33:R$67,R$70,0)),IF(DAY(EOMONTH($G224,0))&lt;31,0,VLOOKUP(5&amp;TEXT(DATE(YEAR($G224),MONTH($G224),31),"ddd"),$H$33:R$67,R$70,0)))*SUMPRODUCT(($H$72:$H$95=$D224)*($G$72:$G$95=$C224)*(R$72:R$95))),"")</f>
        <v>0</v>
      </c>
      <c r="S224" s="139">
        <f>IFERROR(IF($I$69="DOW",IF($E224=5,(((SUMPRODUCT(($H$72:$H$95=$D224)*($G$72:$G$95=$C224)*(S$72:S$95))*(SUMPRODUCT(($H$15:$H$21=$H224)*(S$15:S$21)))))),(((SUMPRODUCT(($H$72:$H$95=$D224)*($G$72:$G$95=$C224)*(S$72:S$95)))-(SUMIFS(S$99:S$426,$C$99:$C$426,$C224,$D$99:$D$426,$D224,$E$99:$E$426,5)))*SUMPRODUCT(($H$9:$H$12=$E224)*(S$9:S$12)))*SUMPRODUCT(($H$24:$H$30=$H224)*(S$24:S$30))),VLOOKUP($E224&amp;$H224,$H$33:S$67,S$70,0)/SUM(S$33:S$60,IF(DAY(EOMONTH($G224,0))&lt;29,0,VLOOKUP(5&amp;TEXT(DATE(YEAR($G224),MONTH($G224),29),"ddd"),$H$33:S$67,S$70,0)),IF(DAY(EOMONTH($G224,0))&lt;30,0,VLOOKUP(5&amp;TEXT(DATE(YEAR($G224),MONTH($G224),30),"ddd"),$H$33:S$67,S$70,0)),IF(DAY(EOMONTH($G224,0))&lt;31,0,VLOOKUP(5&amp;TEXT(DATE(YEAR($G224),MONTH($G224),31),"ddd"),$H$33:S$67,S$70,0)))*SUMPRODUCT(($H$72:$H$95=$D224)*($G$72:$G$95=$C224)*(S$72:S$95))),"")</f>
        <v>0</v>
      </c>
      <c r="T224" s="139">
        <f>IFERROR(IF($I$69="DOW",IF($E224=5,(((SUMPRODUCT(($H$72:$H$95=$D224)*($G$72:$G$95=$C224)*(T$72:T$95))*(SUMPRODUCT(($H$15:$H$21=$H224)*(T$15:T$21)))))),(((SUMPRODUCT(($H$72:$H$95=$D224)*($G$72:$G$95=$C224)*(T$72:T$95)))-(SUMIFS(T$99:T$426,$C$99:$C$426,$C224,$D$99:$D$426,$D224,$E$99:$E$426,5)))*SUMPRODUCT(($H$9:$H$12=$E224)*(T$9:T$12)))*SUMPRODUCT(($H$24:$H$30=$H224)*(T$24:T$30))),VLOOKUP($E224&amp;$H224,$H$33:T$67,T$70,0)/SUM(T$33:T$60,IF(DAY(EOMONTH($G224,0))&lt;29,0,VLOOKUP(5&amp;TEXT(DATE(YEAR($G224),MONTH($G224),29),"ddd"),$H$33:T$67,T$70,0)),IF(DAY(EOMONTH($G224,0))&lt;30,0,VLOOKUP(5&amp;TEXT(DATE(YEAR($G224),MONTH($G224),30),"ddd"),$H$33:T$67,T$70,0)),IF(DAY(EOMONTH($G224,0))&lt;31,0,VLOOKUP(5&amp;TEXT(DATE(YEAR($G224),MONTH($G224),31),"ddd"),$H$33:T$67,T$70,0)))*SUMPRODUCT(($H$72:$H$95=$D224)*($G$72:$G$95=$C224)*(T$72:T$95))),"")</f>
        <v>0</v>
      </c>
      <c r="U224" s="139">
        <f>IFERROR(IF($I$69="DOW",IF($E224=5,(((SUMPRODUCT(($H$72:$H$95=$D224)*($G$72:$G$95=$C224)*(U$72:U$95))*(SUMPRODUCT(($H$15:$H$21=$H224)*(U$15:U$21)))))),(((SUMPRODUCT(($H$72:$H$95=$D224)*($G$72:$G$95=$C224)*(U$72:U$95)))-(SUMIFS(U$99:U$426,$C$99:$C$426,$C224,$D$99:$D$426,$D224,$E$99:$E$426,5)))*SUMPRODUCT(($H$9:$H$12=$E224)*(U$9:U$12)))*SUMPRODUCT(($H$24:$H$30=$H224)*(U$24:U$30))),VLOOKUP($E224&amp;$H224,$H$33:U$67,U$70,0)/SUM(U$33:U$60,IF(DAY(EOMONTH($G224,0))&lt;29,0,VLOOKUP(5&amp;TEXT(DATE(YEAR($G224),MONTH($G224),29),"ddd"),$H$33:U$67,U$70,0)),IF(DAY(EOMONTH($G224,0))&lt;30,0,VLOOKUP(5&amp;TEXT(DATE(YEAR($G224),MONTH($G224),30),"ddd"),$H$33:U$67,U$70,0)),IF(DAY(EOMONTH($G224,0))&lt;31,0,VLOOKUP(5&amp;TEXT(DATE(YEAR($G224),MONTH($G224),31),"ddd"),$H$33:U$67,U$70,0)))*SUMPRODUCT(($H$72:$H$95=$D224)*($G$72:$G$95=$C224)*(U$72:U$95))),"")</f>
        <v>0</v>
      </c>
      <c r="V224" s="139">
        <f>IFERROR(IF($I$69="DOW",IF($E224=5,(((SUMPRODUCT(($H$72:$H$95=$D224)*($G$72:$G$95=$C224)*(V$72:V$95))*(SUMPRODUCT(($H$15:$H$21=$H224)*(V$15:V$21)))))),(((SUMPRODUCT(($H$72:$H$95=$D224)*($G$72:$G$95=$C224)*(V$72:V$95)))-(SUMIFS(V$99:V$426,$C$99:$C$426,$C224,$D$99:$D$426,$D224,$E$99:$E$426,5)))*SUMPRODUCT(($H$9:$H$12=$E224)*(V$9:V$12)))*SUMPRODUCT(($H$24:$H$30=$H224)*(V$24:V$30))),VLOOKUP($E224&amp;$H224,$H$33:V$67,V$70,0)/SUM(V$33:V$60,IF(DAY(EOMONTH($G224,0))&lt;29,0,VLOOKUP(5&amp;TEXT(DATE(YEAR($G224),MONTH($G224),29),"ddd"),$H$33:V$67,V$70,0)),IF(DAY(EOMONTH($G224,0))&lt;30,0,VLOOKUP(5&amp;TEXT(DATE(YEAR($G224),MONTH($G224),30),"ddd"),$H$33:V$67,V$70,0)),IF(DAY(EOMONTH($G224,0))&lt;31,0,VLOOKUP(5&amp;TEXT(DATE(YEAR($G224),MONTH($G224),31),"ddd"),$H$33:V$67,V$70,0)))*SUMPRODUCT(($H$72:$H$95=$D224)*($G$72:$G$95=$C224)*(V$72:V$95))),"")</f>
        <v>0</v>
      </c>
      <c r="W224" s="139">
        <f>IFERROR(IF($I$69="DOW",IF($E224=5,(((SUMPRODUCT(($H$72:$H$95=$D224)*($G$72:$G$95=$C224)*(W$72:W$95))*(SUMPRODUCT(($H$15:$H$21=$H224)*(W$15:W$21)))))),(((SUMPRODUCT(($H$72:$H$95=$D224)*($G$72:$G$95=$C224)*(W$72:W$95)))-(SUMIFS(W$99:W$426,$C$99:$C$426,$C224,$D$99:$D$426,$D224,$E$99:$E$426,5)))*SUMPRODUCT(($H$9:$H$12=$E224)*(W$9:W$12)))*SUMPRODUCT(($H$24:$H$30=$H224)*(W$24:W$30))),VLOOKUP($E224&amp;$H224,$H$33:W$67,W$70,0)/SUM(W$33:W$60,IF(DAY(EOMONTH($G224,0))&lt;29,0,VLOOKUP(5&amp;TEXT(DATE(YEAR($G224),MONTH($G224),29),"ddd"),$H$33:W$67,W$70,0)),IF(DAY(EOMONTH($G224,0))&lt;30,0,VLOOKUP(5&amp;TEXT(DATE(YEAR($G224),MONTH($G224),30),"ddd"),$H$33:W$67,W$70,0)),IF(DAY(EOMONTH($G224,0))&lt;31,0,VLOOKUP(5&amp;TEXT(DATE(YEAR($G224),MONTH($G224),31),"ddd"),$H$33:W$67,W$70,0)))*SUMPRODUCT(($H$72:$H$95=$D224)*($G$72:$G$95=$C224)*(W$72:W$95))),"")</f>
        <v>0</v>
      </c>
      <c r="X224" s="139">
        <f>IFERROR(IF($I$69="DOW",IF($E224=5,(((SUMPRODUCT(($H$72:$H$95=$D224)*($G$72:$G$95=$C224)*(X$72:X$95))*(SUMPRODUCT(($H$15:$H$21=$H224)*(X$15:X$21)))))),(((SUMPRODUCT(($H$72:$H$95=$D224)*($G$72:$G$95=$C224)*(X$72:X$95)))-(SUMIFS(X$99:X$426,$C$99:$C$426,$C224,$D$99:$D$426,$D224,$E$99:$E$426,5)))*SUMPRODUCT(($H$9:$H$12=$E224)*(X$9:X$12)))*SUMPRODUCT(($H$24:$H$30=$H224)*(X$24:X$30))),VLOOKUP($E224&amp;$H224,$H$33:X$67,X$70,0)/SUM(X$33:X$60,IF(DAY(EOMONTH($G224,0))&lt;29,0,VLOOKUP(5&amp;TEXT(DATE(YEAR($G224),MONTH($G224),29),"ddd"),$H$33:X$67,X$70,0)),IF(DAY(EOMONTH($G224,0))&lt;30,0,VLOOKUP(5&amp;TEXT(DATE(YEAR($G224),MONTH($G224),30),"ddd"),$H$33:X$67,X$70,0)),IF(DAY(EOMONTH($G224,0))&lt;31,0,VLOOKUP(5&amp;TEXT(DATE(YEAR($G224),MONTH($G224),31),"ddd"),$H$33:X$67,X$70,0)))*SUMPRODUCT(($H$72:$H$95=$D224)*($G$72:$G$95=$C224)*(X$72:X$95))),"")</f>
        <v>0</v>
      </c>
      <c r="Y224" s="139" t="str">
        <f>IFERROR(IF($I$69="DOW",IF($E224=5,(((SUMPRODUCT(($H$72:$H$95=$D224)*($G$72:$G$95=$C224)*(Y$72:Y$95))*(SUMPRODUCT(($H$15:$H$21=$H224)*(Y$15:Y$21)))))),(((SUMPRODUCT(($H$72:$H$95=$D224)*($G$72:$G$95=$C224)*(Y$72:Y$95)))-(SUMIFS(Y$99:Y$426,$C$99:$C$426,$C224,$D$99:$D$426,$D224,$E$99:$E$426,5)))*SUMPRODUCT(($H$9:$H$12=$E224)*(Y$9:Y$12)))*SUMPRODUCT(($H$24:$H$30=$H224)*(Y$24:Y$30))),VLOOKUP($E224&amp;$H224,$H$33:Y$67,Y$70,0)/SUM(Y$33:Y$60,IF(DAY(EOMONTH($G224,0))&lt;29,0,VLOOKUP(5&amp;TEXT(DATE(YEAR($G224),MONTH($G224),29),"ddd"),$H$33:Y$67,Y$70,0)),IF(DAY(EOMONTH($G224,0))&lt;30,0,VLOOKUP(5&amp;TEXT(DATE(YEAR($G224),MONTH($G224),30),"ddd"),$H$33:Y$67,Y$70,0)),IF(DAY(EOMONTH($G224,0))&lt;31,0,VLOOKUP(5&amp;TEXT(DATE(YEAR($G224),MONTH($G224),31),"ddd"),$H$33:Y$67,Y$70,0)))*SUMPRODUCT(($H$72:$H$95=$D224)*($G$72:$G$95=$C224)*(Y$72:Y$95))),"")</f>
        <v/>
      </c>
      <c r="Z224" s="139" t="str">
        <f>IFERROR(IF($I$69="DOW",IF($E224=5,(((SUMPRODUCT(($H$72:$H$95=$D224)*($G$72:$G$95=$C224)*(Z$72:Z$95))*(SUMPRODUCT(($H$15:$H$21=$H224)*(Z$15:Z$21)))))),(((SUMPRODUCT(($H$72:$H$95=$D224)*($G$72:$G$95=$C224)*(Z$72:Z$95)))-(SUMIFS(Z$99:Z$426,$C$99:$C$426,$C224,$D$99:$D$426,$D224,$E$99:$E$426,5)))*SUMPRODUCT(($H$9:$H$12=$E224)*(Z$9:Z$12)))*SUMPRODUCT(($H$24:$H$30=$H224)*(Z$24:Z$30))),VLOOKUP($E224&amp;$H224,$H$33:Z$67,Z$70,0)/SUM(Z$33:Z$60,IF(DAY(EOMONTH($G224,0))&lt;29,0,VLOOKUP(5&amp;TEXT(DATE(YEAR($G224),MONTH($G224),29),"ddd"),$H$33:Z$67,Z$70,0)),IF(DAY(EOMONTH($G224,0))&lt;30,0,VLOOKUP(5&amp;TEXT(DATE(YEAR($G224),MONTH($G224),30),"ddd"),$H$33:Z$67,Z$70,0)),IF(DAY(EOMONTH($G224,0))&lt;31,0,VLOOKUP(5&amp;TEXT(DATE(YEAR($G224),MONTH($G224),31),"ddd"),$H$33:Z$67,Z$70,0)))*SUMPRODUCT(($H$72:$H$95=$D224)*($G$72:$G$95=$C224)*(Z$72:Z$95))),"")</f>
        <v/>
      </c>
      <c r="AA224" s="139" t="str">
        <f>IFERROR(IF($I$69="DOW",IF($E224=5,(((SUMPRODUCT(($H$72:$H$95=$D224)*($G$72:$G$95=$C224)*(AA$72:AA$95))*(SUMPRODUCT(($H$15:$H$21=$H224)*(AA$15:AA$21)))))),(((SUMPRODUCT(($H$72:$H$95=$D224)*($G$72:$G$95=$C224)*(AA$72:AA$95)))-(SUMIFS(AA$99:AA$426,$C$99:$C$426,$C224,$D$99:$D$426,$D224,$E$99:$E$426,5)))*SUMPRODUCT(($H$9:$H$12=$E224)*(AA$9:AA$12)))*SUMPRODUCT(($H$24:$H$30=$H224)*(AA$24:AA$30))),VLOOKUP($E224&amp;$H224,$H$33:AA$67,AA$70,0)/SUM(AA$33:AA$60,IF(DAY(EOMONTH($G224,0))&lt;29,0,VLOOKUP(5&amp;TEXT(DATE(YEAR($G224),MONTH($G224),29),"ddd"),$H$33:AA$67,AA$70,0)),IF(DAY(EOMONTH($G224,0))&lt;30,0,VLOOKUP(5&amp;TEXT(DATE(YEAR($G224),MONTH($G224),30),"ddd"),$H$33:AA$67,AA$70,0)),IF(DAY(EOMONTH($G224,0))&lt;31,0,VLOOKUP(5&amp;TEXT(DATE(YEAR($G224),MONTH($G224),31),"ddd"),$H$33:AA$67,AA$70,0)))*SUMPRODUCT(($H$72:$H$95=$D224)*($G$72:$G$95=$C224)*(AA$72:AA$95))),"")</f>
        <v/>
      </c>
      <c r="AB224" s="139" t="str">
        <f>IFERROR(IF($I$69="DOW",IF($E224=5,(((SUMPRODUCT(($H$72:$H$95=$D224)*($G$72:$G$95=$C224)*(AB$72:AB$95))*(SUMPRODUCT(($H$15:$H$21=$H224)*(AB$15:AB$21)))))),(((SUMPRODUCT(($H$72:$H$95=$D224)*($G$72:$G$95=$C224)*(AB$72:AB$95)))-(SUMIFS(AB$99:AB$426,$C$99:$C$426,$C224,$D$99:$D$426,$D224,$E$99:$E$426,5)))*SUMPRODUCT(($H$9:$H$12=$E224)*(AB$9:AB$12)))*SUMPRODUCT(($H$24:$H$30=$H224)*(AB$24:AB$30))),VLOOKUP($E224&amp;$H224,$H$33:AB$67,AB$70,0)/SUM(AB$33:AB$60,IF(DAY(EOMONTH($G224,0))&lt;29,0,VLOOKUP(5&amp;TEXT(DATE(YEAR($G224),MONTH($G224),29),"ddd"),$H$33:AB$67,AB$70,0)),IF(DAY(EOMONTH($G224,0))&lt;30,0,VLOOKUP(5&amp;TEXT(DATE(YEAR($G224),MONTH($G224),30),"ddd"),$H$33:AB$67,AB$70,0)),IF(DAY(EOMONTH($G224,0))&lt;31,0,VLOOKUP(5&amp;TEXT(DATE(YEAR($G224),MONTH($G224),31),"ddd"),$H$33:AB$67,AB$70,0)))*SUMPRODUCT(($H$72:$H$95=$D224)*($G$72:$G$95=$C224)*(AB$72:AB$95))),"")</f>
        <v/>
      </c>
      <c r="AC224" s="236"/>
      <c r="AE224" s="205"/>
      <c r="AF224" s="139"/>
      <c r="AG224" s="139"/>
      <c r="AH224" s="139"/>
      <c r="AI224" s="139"/>
      <c r="AJ224" s="139"/>
      <c r="AK224" s="139"/>
      <c r="AL224" s="139"/>
      <c r="AM224" s="139"/>
      <c r="AN224" s="139"/>
      <c r="AO224" s="139"/>
      <c r="AP224" s="139"/>
      <c r="AQ224" s="139"/>
      <c r="AR224" s="139"/>
      <c r="AS224" s="139"/>
      <c r="AT224" s="139"/>
      <c r="AU224" s="139"/>
      <c r="AV224" s="139"/>
      <c r="AW224" s="139"/>
      <c r="AX224" s="139"/>
      <c r="AY224" s="236"/>
      <c r="BA224" s="209">
        <f t="shared" si="154"/>
        <v>0</v>
      </c>
      <c r="BB224" s="180">
        <f t="shared" si="155"/>
        <v>0</v>
      </c>
      <c r="BC224" s="180">
        <f t="shared" si="156"/>
        <v>0</v>
      </c>
      <c r="BD224" s="180">
        <f t="shared" si="157"/>
        <v>0</v>
      </c>
      <c r="BE224" s="180">
        <f t="shared" si="158"/>
        <v>0</v>
      </c>
      <c r="BF224" s="180">
        <f t="shared" si="159"/>
        <v>0</v>
      </c>
      <c r="BG224" s="180">
        <f t="shared" si="160"/>
        <v>0</v>
      </c>
      <c r="BH224" s="180">
        <f t="shared" si="161"/>
        <v>0</v>
      </c>
      <c r="BI224" s="180">
        <f t="shared" si="116"/>
        <v>0</v>
      </c>
      <c r="BJ224" s="180">
        <f t="shared" si="117"/>
        <v>0</v>
      </c>
      <c r="BK224" s="180">
        <f t="shared" si="118"/>
        <v>0</v>
      </c>
      <c r="BL224" s="180">
        <f t="shared" si="119"/>
        <v>0</v>
      </c>
      <c r="BM224" s="180">
        <f t="shared" si="120"/>
        <v>0</v>
      </c>
      <c r="BN224" s="180">
        <f t="shared" si="121"/>
        <v>0</v>
      </c>
      <c r="BO224" s="180">
        <f t="shared" si="122"/>
        <v>0</v>
      </c>
      <c r="BP224" s="180">
        <f t="shared" si="123"/>
        <v>0</v>
      </c>
      <c r="BQ224" s="180">
        <f t="shared" si="124"/>
        <v>0</v>
      </c>
      <c r="BR224" s="180">
        <f t="shared" si="125"/>
        <v>0</v>
      </c>
      <c r="BS224" s="180">
        <f t="shared" si="126"/>
        <v>0</v>
      </c>
      <c r="BT224" s="180">
        <f t="shared" si="127"/>
        <v>0</v>
      </c>
      <c r="BV224" s="214">
        <f t="shared" si="150"/>
        <v>42769</v>
      </c>
      <c r="BW224" s="175" t="str">
        <f t="shared" si="151"/>
        <v>Feb</v>
      </c>
      <c r="BX224" s="175">
        <f t="shared" si="152"/>
        <v>2017</v>
      </c>
      <c r="BY224" s="176">
        <f t="shared" si="162"/>
        <v>0</v>
      </c>
      <c r="BZ224" s="176">
        <f t="shared" si="163"/>
        <v>0</v>
      </c>
      <c r="CA224" s="176">
        <f t="shared" si="164"/>
        <v>0</v>
      </c>
      <c r="CB224" s="176">
        <f t="shared" si="165"/>
        <v>0</v>
      </c>
      <c r="CC224" s="176">
        <f t="shared" si="166"/>
        <v>0</v>
      </c>
      <c r="CD224" s="176">
        <f t="shared" si="167"/>
        <v>0</v>
      </c>
      <c r="CE224" s="176">
        <f t="shared" si="168"/>
        <v>0</v>
      </c>
      <c r="CF224" s="176">
        <f t="shared" si="169"/>
        <v>0</v>
      </c>
      <c r="CG224" s="176">
        <f t="shared" si="170"/>
        <v>0</v>
      </c>
      <c r="CH224" s="176">
        <f t="shared" si="171"/>
        <v>0</v>
      </c>
      <c r="CI224" s="176">
        <f t="shared" si="172"/>
        <v>0</v>
      </c>
      <c r="CJ224" s="176">
        <f t="shared" si="173"/>
        <v>0</v>
      </c>
      <c r="CK224" s="176">
        <f t="shared" si="174"/>
        <v>0</v>
      </c>
      <c r="CL224" s="176">
        <f t="shared" si="175"/>
        <v>0</v>
      </c>
      <c r="CM224" s="176">
        <f t="shared" si="176"/>
        <v>0</v>
      </c>
      <c r="CN224" s="176">
        <f t="shared" si="177"/>
        <v>0</v>
      </c>
      <c r="CO224" s="176">
        <f t="shared" si="178"/>
        <v>0</v>
      </c>
      <c r="CP224" s="176">
        <f t="shared" si="179"/>
        <v>0</v>
      </c>
      <c r="CQ224" s="176">
        <f t="shared" si="180"/>
        <v>0</v>
      </c>
      <c r="CR224" s="215">
        <f t="shared" si="181"/>
        <v>0</v>
      </c>
    </row>
    <row r="225" spans="2:96" hidden="1" x14ac:dyDescent="0.25">
      <c r="B225" s="197">
        <f t="shared" si="148"/>
        <v>42770</v>
      </c>
      <c r="C225" s="108">
        <f t="shared" si="182"/>
        <v>2017</v>
      </c>
      <c r="D225" s="109" t="str">
        <f t="shared" si="183"/>
        <v>Feb</v>
      </c>
      <c r="E225" s="109">
        <f t="shared" si="184"/>
        <v>1</v>
      </c>
      <c r="F225" s="109">
        <f t="shared" si="149"/>
        <v>5</v>
      </c>
      <c r="G225" s="110">
        <f t="shared" si="153"/>
        <v>42770</v>
      </c>
      <c r="H225" s="109" t="str">
        <f t="shared" si="185"/>
        <v>Sat</v>
      </c>
      <c r="I225" s="139">
        <f>IFERROR(IF($I$69="DOW",IF($E225=5,(((SUMPRODUCT(($H$72:$H$95=$D225)*($G$72:$G$95=$C225)*(I$72:I$95))*(SUMPRODUCT(($H$15:$H$21=$H225)*(I$15:I$21)))))),(((SUMPRODUCT(($H$72:$H$95=$D225)*($G$72:$G$95=$C225)*(I$72:I$95)))-(SUMIFS(I$99:I$426,$C$99:$C$426,$C225,$D$99:$D$426,$D225,$E$99:$E$426,5)))*SUMPRODUCT(($H$9:$H$12=$E225)*(I$9:I$12)))*SUMPRODUCT(($H$24:$H$30=$H225)*(I$24:I$30))),VLOOKUP($E225&amp;$H225,$H$33:I$67,I$70,0)/SUM(I$33:I$60,IF(DAY(EOMONTH($G225,0))&lt;29,0,VLOOKUP(5&amp;TEXT(DATE(YEAR($G225),MONTH($G225),29),"ddd"),$H$33:I$67,I$70,0)),IF(DAY(EOMONTH($G225,0))&lt;30,0,VLOOKUP(5&amp;TEXT(DATE(YEAR($G225),MONTH($G225),30),"ddd"),$H$33:I$67,I$70,0)),IF(DAY(EOMONTH($G225,0))&lt;31,0,VLOOKUP(5&amp;TEXT(DATE(YEAR($G225),MONTH($G225),31),"ddd"),$H$33:I$67,I$70,0)))*SUMPRODUCT(($H$72:$H$95=$D225)*($G$72:$G$95=$C225)*(I$72:I$95))),"")</f>
        <v>0</v>
      </c>
      <c r="J225" s="139">
        <f>IFERROR(IF($I$69="DOW",IF($E225=5,(((SUMPRODUCT(($H$72:$H$95=$D225)*($G$72:$G$95=$C225)*(J$72:J$95))*(SUMPRODUCT(($H$15:$H$21=$H225)*(J$15:J$21)))))),(((SUMPRODUCT(($H$72:$H$95=$D225)*($G$72:$G$95=$C225)*(J$72:J$95)))-(SUMIFS(J$99:J$426,$C$99:$C$426,$C225,$D$99:$D$426,$D225,$E$99:$E$426,5)))*SUMPRODUCT(($H$9:$H$12=$E225)*(J$9:J$12)))*SUMPRODUCT(($H$24:$H$30=$H225)*(J$24:J$30))),VLOOKUP($E225&amp;$H225,$H$33:J$67,J$70,0)/SUM(J$33:J$60,IF(DAY(EOMONTH($G225,0))&lt;29,0,VLOOKUP(5&amp;TEXT(DATE(YEAR($G225),MONTH($G225),29),"ddd"),$H$33:J$67,J$70,0)),IF(DAY(EOMONTH($G225,0))&lt;30,0,VLOOKUP(5&amp;TEXT(DATE(YEAR($G225),MONTH($G225),30),"ddd"),$H$33:J$67,J$70,0)),IF(DAY(EOMONTH($G225,0))&lt;31,0,VLOOKUP(5&amp;TEXT(DATE(YEAR($G225),MONTH($G225),31),"ddd"),$H$33:J$67,J$70,0)))*SUMPRODUCT(($H$72:$H$95=$D225)*($G$72:$G$95=$C225)*(J$72:J$95))),"")</f>
        <v>0</v>
      </c>
      <c r="K225" s="139">
        <f>IFERROR(IF($I$69="DOW",IF($E225=5,(((SUMPRODUCT(($H$72:$H$95=$D225)*($G$72:$G$95=$C225)*(K$72:K$95))*(SUMPRODUCT(($H$15:$H$21=$H225)*(K$15:K$21)))))),(((SUMPRODUCT(($H$72:$H$95=$D225)*($G$72:$G$95=$C225)*(K$72:K$95)))-(SUMIFS(K$99:K$426,$C$99:$C$426,$C225,$D$99:$D$426,$D225,$E$99:$E$426,5)))*SUMPRODUCT(($H$9:$H$12=$E225)*(K$9:K$12)))*SUMPRODUCT(($H$24:$H$30=$H225)*(K$24:K$30))),VLOOKUP($E225&amp;$H225,$H$33:K$67,K$70,0)/SUM(K$33:K$60,IF(DAY(EOMONTH($G225,0))&lt;29,0,VLOOKUP(5&amp;TEXT(DATE(YEAR($G225),MONTH($G225),29),"ddd"),$H$33:K$67,K$70,0)),IF(DAY(EOMONTH($G225,0))&lt;30,0,VLOOKUP(5&amp;TEXT(DATE(YEAR($G225),MONTH($G225),30),"ddd"),$H$33:K$67,K$70,0)),IF(DAY(EOMONTH($G225,0))&lt;31,0,VLOOKUP(5&amp;TEXT(DATE(YEAR($G225),MONTH($G225),31),"ddd"),$H$33:K$67,K$70,0)))*SUMPRODUCT(($H$72:$H$95=$D225)*($G$72:$G$95=$C225)*(K$72:K$95))),"")</f>
        <v>0</v>
      </c>
      <c r="L225" s="139">
        <f>IFERROR(IF($I$69="DOW",IF($E225=5,(((SUMPRODUCT(($H$72:$H$95=$D225)*($G$72:$G$95=$C225)*(L$72:L$95))*(SUMPRODUCT(($H$15:$H$21=$H225)*(L$15:L$21)))))),(((SUMPRODUCT(($H$72:$H$95=$D225)*($G$72:$G$95=$C225)*(L$72:L$95)))-(SUMIFS(L$99:L$426,$C$99:$C$426,$C225,$D$99:$D$426,$D225,$E$99:$E$426,5)))*SUMPRODUCT(($H$9:$H$12=$E225)*(L$9:L$12)))*SUMPRODUCT(($H$24:$H$30=$H225)*(L$24:L$30))),VLOOKUP($E225&amp;$H225,$H$33:L$67,L$70,0)/SUM(L$33:L$60,IF(DAY(EOMONTH($G225,0))&lt;29,0,VLOOKUP(5&amp;TEXT(DATE(YEAR($G225),MONTH($G225),29),"ddd"),$H$33:L$67,L$70,0)),IF(DAY(EOMONTH($G225,0))&lt;30,0,VLOOKUP(5&amp;TEXT(DATE(YEAR($G225),MONTH($G225),30),"ddd"),$H$33:L$67,L$70,0)),IF(DAY(EOMONTH($G225,0))&lt;31,0,VLOOKUP(5&amp;TEXT(DATE(YEAR($G225),MONTH($G225),31),"ddd"),$H$33:L$67,L$70,0)))*SUMPRODUCT(($H$72:$H$95=$D225)*($G$72:$G$95=$C225)*(L$72:L$95))),"")</f>
        <v>0</v>
      </c>
      <c r="M225" s="139">
        <f>IFERROR(IF($I$69="DOW",IF($E225=5,(((SUMPRODUCT(($H$72:$H$95=$D225)*($G$72:$G$95=$C225)*(M$72:M$95))*(SUMPRODUCT(($H$15:$H$21=$H225)*(M$15:M$21)))))),(((SUMPRODUCT(($H$72:$H$95=$D225)*($G$72:$G$95=$C225)*(M$72:M$95)))-(SUMIFS(M$99:M$426,$C$99:$C$426,$C225,$D$99:$D$426,$D225,$E$99:$E$426,5)))*SUMPRODUCT(($H$9:$H$12=$E225)*(M$9:M$12)))*SUMPRODUCT(($H$24:$H$30=$H225)*(M$24:M$30))),VLOOKUP($E225&amp;$H225,$H$33:M$67,M$70,0)/SUM(M$33:M$60,IF(DAY(EOMONTH($G225,0))&lt;29,0,VLOOKUP(5&amp;TEXT(DATE(YEAR($G225),MONTH($G225),29),"ddd"),$H$33:M$67,M$70,0)),IF(DAY(EOMONTH($G225,0))&lt;30,0,VLOOKUP(5&amp;TEXT(DATE(YEAR($G225),MONTH($G225),30),"ddd"),$H$33:M$67,M$70,0)),IF(DAY(EOMONTH($G225,0))&lt;31,0,VLOOKUP(5&amp;TEXT(DATE(YEAR($G225),MONTH($G225),31),"ddd"),$H$33:M$67,M$70,0)))*SUMPRODUCT(($H$72:$H$95=$D225)*($G$72:$G$95=$C225)*(M$72:M$95))),"")</f>
        <v>0</v>
      </c>
      <c r="N225" s="139">
        <f>IFERROR(IF($I$69="DOW",IF($E225=5,(((SUMPRODUCT(($H$72:$H$95=$D225)*($G$72:$G$95=$C225)*(N$72:N$95))*(SUMPRODUCT(($H$15:$H$21=$H225)*(N$15:N$21)))))),(((SUMPRODUCT(($H$72:$H$95=$D225)*($G$72:$G$95=$C225)*(N$72:N$95)))-(SUMIFS(N$99:N$426,$C$99:$C$426,$C225,$D$99:$D$426,$D225,$E$99:$E$426,5)))*SUMPRODUCT(($H$9:$H$12=$E225)*(N$9:N$12)))*SUMPRODUCT(($H$24:$H$30=$H225)*(N$24:N$30))),VLOOKUP($E225&amp;$H225,$H$33:N$67,N$70,0)/SUM(N$33:N$60,IF(DAY(EOMONTH($G225,0))&lt;29,0,VLOOKUP(5&amp;TEXT(DATE(YEAR($G225),MONTH($G225),29),"ddd"),$H$33:N$67,N$70,0)),IF(DAY(EOMONTH($G225,0))&lt;30,0,VLOOKUP(5&amp;TEXT(DATE(YEAR($G225),MONTH($G225),30),"ddd"),$H$33:N$67,N$70,0)),IF(DAY(EOMONTH($G225,0))&lt;31,0,VLOOKUP(5&amp;TEXT(DATE(YEAR($G225),MONTH($G225),31),"ddd"),$H$33:N$67,N$70,0)))*SUMPRODUCT(($H$72:$H$95=$D225)*($G$72:$G$95=$C225)*(N$72:N$95))),"")</f>
        <v>0</v>
      </c>
      <c r="O225" s="139">
        <f>IFERROR(IF($I$69="DOW",IF($E225=5,(((SUMPRODUCT(($H$72:$H$95=$D225)*($G$72:$G$95=$C225)*(O$72:O$95))*(SUMPRODUCT(($H$15:$H$21=$H225)*(O$15:O$21)))))),(((SUMPRODUCT(($H$72:$H$95=$D225)*($G$72:$G$95=$C225)*(O$72:O$95)))-(SUMIFS(O$99:O$426,$C$99:$C$426,$C225,$D$99:$D$426,$D225,$E$99:$E$426,5)))*SUMPRODUCT(($H$9:$H$12=$E225)*(O$9:O$12)))*SUMPRODUCT(($H$24:$H$30=$H225)*(O$24:O$30))),VLOOKUP($E225&amp;$H225,$H$33:O$67,O$70,0)/SUM(O$33:O$60,IF(DAY(EOMONTH($G225,0))&lt;29,0,VLOOKUP(5&amp;TEXT(DATE(YEAR($G225),MONTH($G225),29),"ddd"),$H$33:O$67,O$70,0)),IF(DAY(EOMONTH($G225,0))&lt;30,0,VLOOKUP(5&amp;TEXT(DATE(YEAR($G225),MONTH($G225),30),"ddd"),$H$33:O$67,O$70,0)),IF(DAY(EOMONTH($G225,0))&lt;31,0,VLOOKUP(5&amp;TEXT(DATE(YEAR($G225),MONTH($G225),31),"ddd"),$H$33:O$67,O$70,0)))*SUMPRODUCT(($H$72:$H$95=$D225)*($G$72:$G$95=$C225)*(O$72:O$95))),"")</f>
        <v>0</v>
      </c>
      <c r="P225" s="139">
        <f>IFERROR(IF($I$69="DOW",IF($E225=5,(((SUMPRODUCT(($H$72:$H$95=$D225)*($G$72:$G$95=$C225)*(P$72:P$95))*(SUMPRODUCT(($H$15:$H$21=$H225)*(P$15:P$21)))))),(((SUMPRODUCT(($H$72:$H$95=$D225)*($G$72:$G$95=$C225)*(P$72:P$95)))-(SUMIFS(P$99:P$426,$C$99:$C$426,$C225,$D$99:$D$426,$D225,$E$99:$E$426,5)))*SUMPRODUCT(($H$9:$H$12=$E225)*(P$9:P$12)))*SUMPRODUCT(($H$24:$H$30=$H225)*(P$24:P$30))),VLOOKUP($E225&amp;$H225,$H$33:P$67,P$70,0)/SUM(P$33:P$60,IF(DAY(EOMONTH($G225,0))&lt;29,0,VLOOKUP(5&amp;TEXT(DATE(YEAR($G225),MONTH($G225),29),"ddd"),$H$33:P$67,P$70,0)),IF(DAY(EOMONTH($G225,0))&lt;30,0,VLOOKUP(5&amp;TEXT(DATE(YEAR($G225),MONTH($G225),30),"ddd"),$H$33:P$67,P$70,0)),IF(DAY(EOMONTH($G225,0))&lt;31,0,VLOOKUP(5&amp;TEXT(DATE(YEAR($G225),MONTH($G225),31),"ddd"),$H$33:P$67,P$70,0)))*SUMPRODUCT(($H$72:$H$95=$D225)*($G$72:$G$95=$C225)*(P$72:P$95))),"")</f>
        <v>0</v>
      </c>
      <c r="Q225" s="139">
        <f>IFERROR(IF($I$69="DOW",IF($E225=5,(((SUMPRODUCT(($H$72:$H$95=$D225)*($G$72:$G$95=$C225)*(Q$72:Q$95))*(SUMPRODUCT(($H$15:$H$21=$H225)*(Q$15:Q$21)))))),(((SUMPRODUCT(($H$72:$H$95=$D225)*($G$72:$G$95=$C225)*(Q$72:Q$95)))-(SUMIFS(Q$99:Q$426,$C$99:$C$426,$C225,$D$99:$D$426,$D225,$E$99:$E$426,5)))*SUMPRODUCT(($H$9:$H$12=$E225)*(Q$9:Q$12)))*SUMPRODUCT(($H$24:$H$30=$H225)*(Q$24:Q$30))),VLOOKUP($E225&amp;$H225,$H$33:Q$67,Q$70,0)/SUM(Q$33:Q$60,IF(DAY(EOMONTH($G225,0))&lt;29,0,VLOOKUP(5&amp;TEXT(DATE(YEAR($G225),MONTH($G225),29),"ddd"),$H$33:Q$67,Q$70,0)),IF(DAY(EOMONTH($G225,0))&lt;30,0,VLOOKUP(5&amp;TEXT(DATE(YEAR($G225),MONTH($G225),30),"ddd"),$H$33:Q$67,Q$70,0)),IF(DAY(EOMONTH($G225,0))&lt;31,0,VLOOKUP(5&amp;TEXT(DATE(YEAR($G225),MONTH($G225),31),"ddd"),$H$33:Q$67,Q$70,0)))*SUMPRODUCT(($H$72:$H$95=$D225)*($G$72:$G$95=$C225)*(Q$72:Q$95))),"")</f>
        <v>0</v>
      </c>
      <c r="R225" s="139">
        <f>IFERROR(IF($I$69="DOW",IF($E225=5,(((SUMPRODUCT(($H$72:$H$95=$D225)*($G$72:$G$95=$C225)*(R$72:R$95))*(SUMPRODUCT(($H$15:$H$21=$H225)*(R$15:R$21)))))),(((SUMPRODUCT(($H$72:$H$95=$D225)*($G$72:$G$95=$C225)*(R$72:R$95)))-(SUMIFS(R$99:R$426,$C$99:$C$426,$C225,$D$99:$D$426,$D225,$E$99:$E$426,5)))*SUMPRODUCT(($H$9:$H$12=$E225)*(R$9:R$12)))*SUMPRODUCT(($H$24:$H$30=$H225)*(R$24:R$30))),VLOOKUP($E225&amp;$H225,$H$33:R$67,R$70,0)/SUM(R$33:R$60,IF(DAY(EOMONTH($G225,0))&lt;29,0,VLOOKUP(5&amp;TEXT(DATE(YEAR($G225),MONTH($G225),29),"ddd"),$H$33:R$67,R$70,0)),IF(DAY(EOMONTH($G225,0))&lt;30,0,VLOOKUP(5&amp;TEXT(DATE(YEAR($G225),MONTH($G225),30),"ddd"),$H$33:R$67,R$70,0)),IF(DAY(EOMONTH($G225,0))&lt;31,0,VLOOKUP(5&amp;TEXT(DATE(YEAR($G225),MONTH($G225),31),"ddd"),$H$33:R$67,R$70,0)))*SUMPRODUCT(($H$72:$H$95=$D225)*($G$72:$G$95=$C225)*(R$72:R$95))),"")</f>
        <v>0</v>
      </c>
      <c r="S225" s="139">
        <f>IFERROR(IF($I$69="DOW",IF($E225=5,(((SUMPRODUCT(($H$72:$H$95=$D225)*($G$72:$G$95=$C225)*(S$72:S$95))*(SUMPRODUCT(($H$15:$H$21=$H225)*(S$15:S$21)))))),(((SUMPRODUCT(($H$72:$H$95=$D225)*($G$72:$G$95=$C225)*(S$72:S$95)))-(SUMIFS(S$99:S$426,$C$99:$C$426,$C225,$D$99:$D$426,$D225,$E$99:$E$426,5)))*SUMPRODUCT(($H$9:$H$12=$E225)*(S$9:S$12)))*SUMPRODUCT(($H$24:$H$30=$H225)*(S$24:S$30))),VLOOKUP($E225&amp;$H225,$H$33:S$67,S$70,0)/SUM(S$33:S$60,IF(DAY(EOMONTH($G225,0))&lt;29,0,VLOOKUP(5&amp;TEXT(DATE(YEAR($G225),MONTH($G225),29),"ddd"),$H$33:S$67,S$70,0)),IF(DAY(EOMONTH($G225,0))&lt;30,0,VLOOKUP(5&amp;TEXT(DATE(YEAR($G225),MONTH($G225),30),"ddd"),$H$33:S$67,S$70,0)),IF(DAY(EOMONTH($G225,0))&lt;31,0,VLOOKUP(5&amp;TEXT(DATE(YEAR($G225),MONTH($G225),31),"ddd"),$H$33:S$67,S$70,0)))*SUMPRODUCT(($H$72:$H$95=$D225)*($G$72:$G$95=$C225)*(S$72:S$95))),"")</f>
        <v>0</v>
      </c>
      <c r="T225" s="139">
        <f>IFERROR(IF($I$69="DOW",IF($E225=5,(((SUMPRODUCT(($H$72:$H$95=$D225)*($G$72:$G$95=$C225)*(T$72:T$95))*(SUMPRODUCT(($H$15:$H$21=$H225)*(T$15:T$21)))))),(((SUMPRODUCT(($H$72:$H$95=$D225)*($G$72:$G$95=$C225)*(T$72:T$95)))-(SUMIFS(T$99:T$426,$C$99:$C$426,$C225,$D$99:$D$426,$D225,$E$99:$E$426,5)))*SUMPRODUCT(($H$9:$H$12=$E225)*(T$9:T$12)))*SUMPRODUCT(($H$24:$H$30=$H225)*(T$24:T$30))),VLOOKUP($E225&amp;$H225,$H$33:T$67,T$70,0)/SUM(T$33:T$60,IF(DAY(EOMONTH($G225,0))&lt;29,0,VLOOKUP(5&amp;TEXT(DATE(YEAR($G225),MONTH($G225),29),"ddd"),$H$33:T$67,T$70,0)),IF(DAY(EOMONTH($G225,0))&lt;30,0,VLOOKUP(5&amp;TEXT(DATE(YEAR($G225),MONTH($G225),30),"ddd"),$H$33:T$67,T$70,0)),IF(DAY(EOMONTH($G225,0))&lt;31,0,VLOOKUP(5&amp;TEXT(DATE(YEAR($G225),MONTH($G225),31),"ddd"),$H$33:T$67,T$70,0)))*SUMPRODUCT(($H$72:$H$95=$D225)*($G$72:$G$95=$C225)*(T$72:T$95))),"")</f>
        <v>0</v>
      </c>
      <c r="U225" s="139">
        <f>IFERROR(IF($I$69="DOW",IF($E225=5,(((SUMPRODUCT(($H$72:$H$95=$D225)*($G$72:$G$95=$C225)*(U$72:U$95))*(SUMPRODUCT(($H$15:$H$21=$H225)*(U$15:U$21)))))),(((SUMPRODUCT(($H$72:$H$95=$D225)*($G$72:$G$95=$C225)*(U$72:U$95)))-(SUMIFS(U$99:U$426,$C$99:$C$426,$C225,$D$99:$D$426,$D225,$E$99:$E$426,5)))*SUMPRODUCT(($H$9:$H$12=$E225)*(U$9:U$12)))*SUMPRODUCT(($H$24:$H$30=$H225)*(U$24:U$30))),VLOOKUP($E225&amp;$H225,$H$33:U$67,U$70,0)/SUM(U$33:U$60,IF(DAY(EOMONTH($G225,0))&lt;29,0,VLOOKUP(5&amp;TEXT(DATE(YEAR($G225),MONTH($G225),29),"ddd"),$H$33:U$67,U$70,0)),IF(DAY(EOMONTH($G225,0))&lt;30,0,VLOOKUP(5&amp;TEXT(DATE(YEAR($G225),MONTH($G225),30),"ddd"),$H$33:U$67,U$70,0)),IF(DAY(EOMONTH($G225,0))&lt;31,0,VLOOKUP(5&amp;TEXT(DATE(YEAR($G225),MONTH($G225),31),"ddd"),$H$33:U$67,U$70,0)))*SUMPRODUCT(($H$72:$H$95=$D225)*($G$72:$G$95=$C225)*(U$72:U$95))),"")</f>
        <v>0</v>
      </c>
      <c r="V225" s="139">
        <f>IFERROR(IF($I$69="DOW",IF($E225=5,(((SUMPRODUCT(($H$72:$H$95=$D225)*($G$72:$G$95=$C225)*(V$72:V$95))*(SUMPRODUCT(($H$15:$H$21=$H225)*(V$15:V$21)))))),(((SUMPRODUCT(($H$72:$H$95=$D225)*($G$72:$G$95=$C225)*(V$72:V$95)))-(SUMIFS(V$99:V$426,$C$99:$C$426,$C225,$D$99:$D$426,$D225,$E$99:$E$426,5)))*SUMPRODUCT(($H$9:$H$12=$E225)*(V$9:V$12)))*SUMPRODUCT(($H$24:$H$30=$H225)*(V$24:V$30))),VLOOKUP($E225&amp;$H225,$H$33:V$67,V$70,0)/SUM(V$33:V$60,IF(DAY(EOMONTH($G225,0))&lt;29,0,VLOOKUP(5&amp;TEXT(DATE(YEAR($G225),MONTH($G225),29),"ddd"),$H$33:V$67,V$70,0)),IF(DAY(EOMONTH($G225,0))&lt;30,0,VLOOKUP(5&amp;TEXT(DATE(YEAR($G225),MONTH($G225),30),"ddd"),$H$33:V$67,V$70,0)),IF(DAY(EOMONTH($G225,0))&lt;31,0,VLOOKUP(5&amp;TEXT(DATE(YEAR($G225),MONTH($G225),31),"ddd"),$H$33:V$67,V$70,0)))*SUMPRODUCT(($H$72:$H$95=$D225)*($G$72:$G$95=$C225)*(V$72:V$95))),"")</f>
        <v>0</v>
      </c>
      <c r="W225" s="139">
        <f>IFERROR(IF($I$69="DOW",IF($E225=5,(((SUMPRODUCT(($H$72:$H$95=$D225)*($G$72:$G$95=$C225)*(W$72:W$95))*(SUMPRODUCT(($H$15:$H$21=$H225)*(W$15:W$21)))))),(((SUMPRODUCT(($H$72:$H$95=$D225)*($G$72:$G$95=$C225)*(W$72:W$95)))-(SUMIFS(W$99:W$426,$C$99:$C$426,$C225,$D$99:$D$426,$D225,$E$99:$E$426,5)))*SUMPRODUCT(($H$9:$H$12=$E225)*(W$9:W$12)))*SUMPRODUCT(($H$24:$H$30=$H225)*(W$24:W$30))),VLOOKUP($E225&amp;$H225,$H$33:W$67,W$70,0)/SUM(W$33:W$60,IF(DAY(EOMONTH($G225,0))&lt;29,0,VLOOKUP(5&amp;TEXT(DATE(YEAR($G225),MONTH($G225),29),"ddd"),$H$33:W$67,W$70,0)),IF(DAY(EOMONTH($G225,0))&lt;30,0,VLOOKUP(5&amp;TEXT(DATE(YEAR($G225),MONTH($G225),30),"ddd"),$H$33:W$67,W$70,0)),IF(DAY(EOMONTH($G225,0))&lt;31,0,VLOOKUP(5&amp;TEXT(DATE(YEAR($G225),MONTH($G225),31),"ddd"),$H$33:W$67,W$70,0)))*SUMPRODUCT(($H$72:$H$95=$D225)*($G$72:$G$95=$C225)*(W$72:W$95))),"")</f>
        <v>0</v>
      </c>
      <c r="X225" s="139">
        <f>IFERROR(IF($I$69="DOW",IF($E225=5,(((SUMPRODUCT(($H$72:$H$95=$D225)*($G$72:$G$95=$C225)*(X$72:X$95))*(SUMPRODUCT(($H$15:$H$21=$H225)*(X$15:X$21)))))),(((SUMPRODUCT(($H$72:$H$95=$D225)*($G$72:$G$95=$C225)*(X$72:X$95)))-(SUMIFS(X$99:X$426,$C$99:$C$426,$C225,$D$99:$D$426,$D225,$E$99:$E$426,5)))*SUMPRODUCT(($H$9:$H$12=$E225)*(X$9:X$12)))*SUMPRODUCT(($H$24:$H$30=$H225)*(X$24:X$30))),VLOOKUP($E225&amp;$H225,$H$33:X$67,X$70,0)/SUM(X$33:X$60,IF(DAY(EOMONTH($G225,0))&lt;29,0,VLOOKUP(5&amp;TEXT(DATE(YEAR($G225),MONTH($G225),29),"ddd"),$H$33:X$67,X$70,0)),IF(DAY(EOMONTH($G225,0))&lt;30,0,VLOOKUP(5&amp;TEXT(DATE(YEAR($G225),MONTH($G225),30),"ddd"),$H$33:X$67,X$70,0)),IF(DAY(EOMONTH($G225,0))&lt;31,0,VLOOKUP(5&amp;TEXT(DATE(YEAR($G225),MONTH($G225),31),"ddd"),$H$33:X$67,X$70,0)))*SUMPRODUCT(($H$72:$H$95=$D225)*($G$72:$G$95=$C225)*(X$72:X$95))),"")</f>
        <v>0</v>
      </c>
      <c r="Y225" s="139" t="str">
        <f>IFERROR(IF($I$69="DOW",IF($E225=5,(((SUMPRODUCT(($H$72:$H$95=$D225)*($G$72:$G$95=$C225)*(Y$72:Y$95))*(SUMPRODUCT(($H$15:$H$21=$H225)*(Y$15:Y$21)))))),(((SUMPRODUCT(($H$72:$H$95=$D225)*($G$72:$G$95=$C225)*(Y$72:Y$95)))-(SUMIFS(Y$99:Y$426,$C$99:$C$426,$C225,$D$99:$D$426,$D225,$E$99:$E$426,5)))*SUMPRODUCT(($H$9:$H$12=$E225)*(Y$9:Y$12)))*SUMPRODUCT(($H$24:$H$30=$H225)*(Y$24:Y$30))),VLOOKUP($E225&amp;$H225,$H$33:Y$67,Y$70,0)/SUM(Y$33:Y$60,IF(DAY(EOMONTH($G225,0))&lt;29,0,VLOOKUP(5&amp;TEXT(DATE(YEAR($G225),MONTH($G225),29),"ddd"),$H$33:Y$67,Y$70,0)),IF(DAY(EOMONTH($G225,0))&lt;30,0,VLOOKUP(5&amp;TEXT(DATE(YEAR($G225),MONTH($G225),30),"ddd"),$H$33:Y$67,Y$70,0)),IF(DAY(EOMONTH($G225,0))&lt;31,0,VLOOKUP(5&amp;TEXT(DATE(YEAR($G225),MONTH($G225),31),"ddd"),$H$33:Y$67,Y$70,0)))*SUMPRODUCT(($H$72:$H$95=$D225)*($G$72:$G$95=$C225)*(Y$72:Y$95))),"")</f>
        <v/>
      </c>
      <c r="Z225" s="139" t="str">
        <f>IFERROR(IF($I$69="DOW",IF($E225=5,(((SUMPRODUCT(($H$72:$H$95=$D225)*($G$72:$G$95=$C225)*(Z$72:Z$95))*(SUMPRODUCT(($H$15:$H$21=$H225)*(Z$15:Z$21)))))),(((SUMPRODUCT(($H$72:$H$95=$D225)*($G$72:$G$95=$C225)*(Z$72:Z$95)))-(SUMIFS(Z$99:Z$426,$C$99:$C$426,$C225,$D$99:$D$426,$D225,$E$99:$E$426,5)))*SUMPRODUCT(($H$9:$H$12=$E225)*(Z$9:Z$12)))*SUMPRODUCT(($H$24:$H$30=$H225)*(Z$24:Z$30))),VLOOKUP($E225&amp;$H225,$H$33:Z$67,Z$70,0)/SUM(Z$33:Z$60,IF(DAY(EOMONTH($G225,0))&lt;29,0,VLOOKUP(5&amp;TEXT(DATE(YEAR($G225),MONTH($G225),29),"ddd"),$H$33:Z$67,Z$70,0)),IF(DAY(EOMONTH($G225,0))&lt;30,0,VLOOKUP(5&amp;TEXT(DATE(YEAR($G225),MONTH($G225),30),"ddd"),$H$33:Z$67,Z$70,0)),IF(DAY(EOMONTH($G225,0))&lt;31,0,VLOOKUP(5&amp;TEXT(DATE(YEAR($G225),MONTH($G225),31),"ddd"),$H$33:Z$67,Z$70,0)))*SUMPRODUCT(($H$72:$H$95=$D225)*($G$72:$G$95=$C225)*(Z$72:Z$95))),"")</f>
        <v/>
      </c>
      <c r="AA225" s="139" t="str">
        <f>IFERROR(IF($I$69="DOW",IF($E225=5,(((SUMPRODUCT(($H$72:$H$95=$D225)*($G$72:$G$95=$C225)*(AA$72:AA$95))*(SUMPRODUCT(($H$15:$H$21=$H225)*(AA$15:AA$21)))))),(((SUMPRODUCT(($H$72:$H$95=$D225)*($G$72:$G$95=$C225)*(AA$72:AA$95)))-(SUMIFS(AA$99:AA$426,$C$99:$C$426,$C225,$D$99:$D$426,$D225,$E$99:$E$426,5)))*SUMPRODUCT(($H$9:$H$12=$E225)*(AA$9:AA$12)))*SUMPRODUCT(($H$24:$H$30=$H225)*(AA$24:AA$30))),VLOOKUP($E225&amp;$H225,$H$33:AA$67,AA$70,0)/SUM(AA$33:AA$60,IF(DAY(EOMONTH($G225,0))&lt;29,0,VLOOKUP(5&amp;TEXT(DATE(YEAR($G225),MONTH($G225),29),"ddd"),$H$33:AA$67,AA$70,0)),IF(DAY(EOMONTH($G225,0))&lt;30,0,VLOOKUP(5&amp;TEXT(DATE(YEAR($G225),MONTH($G225),30),"ddd"),$H$33:AA$67,AA$70,0)),IF(DAY(EOMONTH($G225,0))&lt;31,0,VLOOKUP(5&amp;TEXT(DATE(YEAR($G225),MONTH($G225),31),"ddd"),$H$33:AA$67,AA$70,0)))*SUMPRODUCT(($H$72:$H$95=$D225)*($G$72:$G$95=$C225)*(AA$72:AA$95))),"")</f>
        <v/>
      </c>
      <c r="AB225" s="139" t="str">
        <f>IFERROR(IF($I$69="DOW",IF($E225=5,(((SUMPRODUCT(($H$72:$H$95=$D225)*($G$72:$G$95=$C225)*(AB$72:AB$95))*(SUMPRODUCT(($H$15:$H$21=$H225)*(AB$15:AB$21)))))),(((SUMPRODUCT(($H$72:$H$95=$D225)*($G$72:$G$95=$C225)*(AB$72:AB$95)))-(SUMIFS(AB$99:AB$426,$C$99:$C$426,$C225,$D$99:$D$426,$D225,$E$99:$E$426,5)))*SUMPRODUCT(($H$9:$H$12=$E225)*(AB$9:AB$12)))*SUMPRODUCT(($H$24:$H$30=$H225)*(AB$24:AB$30))),VLOOKUP($E225&amp;$H225,$H$33:AB$67,AB$70,0)/SUM(AB$33:AB$60,IF(DAY(EOMONTH($G225,0))&lt;29,0,VLOOKUP(5&amp;TEXT(DATE(YEAR($G225),MONTH($G225),29),"ddd"),$H$33:AB$67,AB$70,0)),IF(DAY(EOMONTH($G225,0))&lt;30,0,VLOOKUP(5&amp;TEXT(DATE(YEAR($G225),MONTH($G225),30),"ddd"),$H$33:AB$67,AB$70,0)),IF(DAY(EOMONTH($G225,0))&lt;31,0,VLOOKUP(5&amp;TEXT(DATE(YEAR($G225),MONTH($G225),31),"ddd"),$H$33:AB$67,AB$70,0)))*SUMPRODUCT(($H$72:$H$95=$D225)*($G$72:$G$95=$C225)*(AB$72:AB$95))),"")</f>
        <v/>
      </c>
      <c r="AC225" s="236"/>
      <c r="AE225" s="205"/>
      <c r="AF225" s="139"/>
      <c r="AG225" s="139"/>
      <c r="AH225" s="139"/>
      <c r="AI225" s="139"/>
      <c r="AJ225" s="139"/>
      <c r="AK225" s="139"/>
      <c r="AL225" s="139"/>
      <c r="AM225" s="139"/>
      <c r="AN225" s="139"/>
      <c r="AO225" s="139"/>
      <c r="AP225" s="139"/>
      <c r="AQ225" s="139"/>
      <c r="AR225" s="139"/>
      <c r="AS225" s="139"/>
      <c r="AT225" s="139"/>
      <c r="AU225" s="139"/>
      <c r="AV225" s="139"/>
      <c r="AW225" s="139"/>
      <c r="AX225" s="139"/>
      <c r="AY225" s="236"/>
      <c r="BA225" s="209">
        <f t="shared" si="154"/>
        <v>0</v>
      </c>
      <c r="BB225" s="180">
        <f t="shared" si="155"/>
        <v>0</v>
      </c>
      <c r="BC225" s="180">
        <f t="shared" si="156"/>
        <v>0</v>
      </c>
      <c r="BD225" s="180">
        <f t="shared" si="157"/>
        <v>0</v>
      </c>
      <c r="BE225" s="180">
        <f t="shared" si="158"/>
        <v>0</v>
      </c>
      <c r="BF225" s="180">
        <f t="shared" si="159"/>
        <v>0</v>
      </c>
      <c r="BG225" s="180">
        <f t="shared" si="160"/>
        <v>0</v>
      </c>
      <c r="BH225" s="180">
        <f t="shared" si="161"/>
        <v>0</v>
      </c>
      <c r="BI225" s="180">
        <f t="shared" si="116"/>
        <v>0</v>
      </c>
      <c r="BJ225" s="180">
        <f t="shared" si="117"/>
        <v>0</v>
      </c>
      <c r="BK225" s="180">
        <f t="shared" si="118"/>
        <v>0</v>
      </c>
      <c r="BL225" s="180">
        <f t="shared" si="119"/>
        <v>0</v>
      </c>
      <c r="BM225" s="180">
        <f t="shared" si="120"/>
        <v>0</v>
      </c>
      <c r="BN225" s="180">
        <f t="shared" si="121"/>
        <v>0</v>
      </c>
      <c r="BO225" s="180">
        <f t="shared" si="122"/>
        <v>0</v>
      </c>
      <c r="BP225" s="180">
        <f t="shared" si="123"/>
        <v>0</v>
      </c>
      <c r="BQ225" s="180">
        <f t="shared" si="124"/>
        <v>0</v>
      </c>
      <c r="BR225" s="180">
        <f t="shared" si="125"/>
        <v>0</v>
      </c>
      <c r="BS225" s="180">
        <f t="shared" si="126"/>
        <v>0</v>
      </c>
      <c r="BT225" s="180">
        <f t="shared" si="127"/>
        <v>0</v>
      </c>
      <c r="BV225" s="214">
        <f t="shared" si="150"/>
        <v>42770</v>
      </c>
      <c r="BW225" s="175" t="str">
        <f t="shared" si="151"/>
        <v>Feb</v>
      </c>
      <c r="BX225" s="175">
        <f t="shared" si="152"/>
        <v>2017</v>
      </c>
      <c r="BY225" s="176">
        <f t="shared" si="162"/>
        <v>0</v>
      </c>
      <c r="BZ225" s="176">
        <f t="shared" si="163"/>
        <v>0</v>
      </c>
      <c r="CA225" s="176">
        <f t="shared" si="164"/>
        <v>0</v>
      </c>
      <c r="CB225" s="176">
        <f t="shared" si="165"/>
        <v>0</v>
      </c>
      <c r="CC225" s="176">
        <f t="shared" si="166"/>
        <v>0</v>
      </c>
      <c r="CD225" s="176">
        <f t="shared" si="167"/>
        <v>0</v>
      </c>
      <c r="CE225" s="176">
        <f t="shared" si="168"/>
        <v>0</v>
      </c>
      <c r="CF225" s="176">
        <f t="shared" si="169"/>
        <v>0</v>
      </c>
      <c r="CG225" s="176">
        <f t="shared" si="170"/>
        <v>0</v>
      </c>
      <c r="CH225" s="176">
        <f t="shared" si="171"/>
        <v>0</v>
      </c>
      <c r="CI225" s="176">
        <f t="shared" si="172"/>
        <v>0</v>
      </c>
      <c r="CJ225" s="176">
        <f t="shared" si="173"/>
        <v>0</v>
      </c>
      <c r="CK225" s="176">
        <f t="shared" si="174"/>
        <v>0</v>
      </c>
      <c r="CL225" s="176">
        <f t="shared" si="175"/>
        <v>0</v>
      </c>
      <c r="CM225" s="176">
        <f t="shared" si="176"/>
        <v>0</v>
      </c>
      <c r="CN225" s="176">
        <f t="shared" si="177"/>
        <v>0</v>
      </c>
      <c r="CO225" s="176">
        <f t="shared" si="178"/>
        <v>0</v>
      </c>
      <c r="CP225" s="176">
        <f t="shared" si="179"/>
        <v>0</v>
      </c>
      <c r="CQ225" s="176">
        <f t="shared" si="180"/>
        <v>0</v>
      </c>
      <c r="CR225" s="215">
        <f t="shared" si="181"/>
        <v>0</v>
      </c>
    </row>
    <row r="226" spans="2:96" hidden="1" x14ac:dyDescent="0.25">
      <c r="B226" s="197">
        <f t="shared" si="148"/>
        <v>42771</v>
      </c>
      <c r="C226" s="108">
        <f t="shared" si="182"/>
        <v>2017</v>
      </c>
      <c r="D226" s="109" t="str">
        <f t="shared" si="183"/>
        <v>Feb</v>
      </c>
      <c r="E226" s="109">
        <f t="shared" si="184"/>
        <v>1</v>
      </c>
      <c r="F226" s="109">
        <f t="shared" si="149"/>
        <v>6</v>
      </c>
      <c r="G226" s="110">
        <f t="shared" si="153"/>
        <v>42771</v>
      </c>
      <c r="H226" s="109" t="str">
        <f t="shared" si="185"/>
        <v>Sun</v>
      </c>
      <c r="I226" s="139">
        <f>IFERROR(IF($I$69="DOW",IF($E226=5,(((SUMPRODUCT(($H$72:$H$95=$D226)*($G$72:$G$95=$C226)*(I$72:I$95))*(SUMPRODUCT(($H$15:$H$21=$H226)*(I$15:I$21)))))),(((SUMPRODUCT(($H$72:$H$95=$D226)*($G$72:$G$95=$C226)*(I$72:I$95)))-(SUMIFS(I$99:I$426,$C$99:$C$426,$C226,$D$99:$D$426,$D226,$E$99:$E$426,5)))*SUMPRODUCT(($H$9:$H$12=$E226)*(I$9:I$12)))*SUMPRODUCT(($H$24:$H$30=$H226)*(I$24:I$30))),VLOOKUP($E226&amp;$H226,$H$33:I$67,I$70,0)/SUM(I$33:I$60,IF(DAY(EOMONTH($G226,0))&lt;29,0,VLOOKUP(5&amp;TEXT(DATE(YEAR($G226),MONTH($G226),29),"ddd"),$H$33:I$67,I$70,0)),IF(DAY(EOMONTH($G226,0))&lt;30,0,VLOOKUP(5&amp;TEXT(DATE(YEAR($G226),MONTH($G226),30),"ddd"),$H$33:I$67,I$70,0)),IF(DAY(EOMONTH($G226,0))&lt;31,0,VLOOKUP(5&amp;TEXT(DATE(YEAR($G226),MONTH($G226),31),"ddd"),$H$33:I$67,I$70,0)))*SUMPRODUCT(($H$72:$H$95=$D226)*($G$72:$G$95=$C226)*(I$72:I$95))),"")</f>
        <v>0</v>
      </c>
      <c r="J226" s="139">
        <f>IFERROR(IF($I$69="DOW",IF($E226=5,(((SUMPRODUCT(($H$72:$H$95=$D226)*($G$72:$G$95=$C226)*(J$72:J$95))*(SUMPRODUCT(($H$15:$H$21=$H226)*(J$15:J$21)))))),(((SUMPRODUCT(($H$72:$H$95=$D226)*($G$72:$G$95=$C226)*(J$72:J$95)))-(SUMIFS(J$99:J$426,$C$99:$C$426,$C226,$D$99:$D$426,$D226,$E$99:$E$426,5)))*SUMPRODUCT(($H$9:$H$12=$E226)*(J$9:J$12)))*SUMPRODUCT(($H$24:$H$30=$H226)*(J$24:J$30))),VLOOKUP($E226&amp;$H226,$H$33:J$67,J$70,0)/SUM(J$33:J$60,IF(DAY(EOMONTH($G226,0))&lt;29,0,VLOOKUP(5&amp;TEXT(DATE(YEAR($G226),MONTH($G226),29),"ddd"),$H$33:J$67,J$70,0)),IF(DAY(EOMONTH($G226,0))&lt;30,0,VLOOKUP(5&amp;TEXT(DATE(YEAR($G226),MONTH($G226),30),"ddd"),$H$33:J$67,J$70,0)),IF(DAY(EOMONTH($G226,0))&lt;31,0,VLOOKUP(5&amp;TEXT(DATE(YEAR($G226),MONTH($G226),31),"ddd"),$H$33:J$67,J$70,0)))*SUMPRODUCT(($H$72:$H$95=$D226)*($G$72:$G$95=$C226)*(J$72:J$95))),"")</f>
        <v>0</v>
      </c>
      <c r="K226" s="139">
        <f>IFERROR(IF($I$69="DOW",IF($E226=5,(((SUMPRODUCT(($H$72:$H$95=$D226)*($G$72:$G$95=$C226)*(K$72:K$95))*(SUMPRODUCT(($H$15:$H$21=$H226)*(K$15:K$21)))))),(((SUMPRODUCT(($H$72:$H$95=$D226)*($G$72:$G$95=$C226)*(K$72:K$95)))-(SUMIFS(K$99:K$426,$C$99:$C$426,$C226,$D$99:$D$426,$D226,$E$99:$E$426,5)))*SUMPRODUCT(($H$9:$H$12=$E226)*(K$9:K$12)))*SUMPRODUCT(($H$24:$H$30=$H226)*(K$24:K$30))),VLOOKUP($E226&amp;$H226,$H$33:K$67,K$70,0)/SUM(K$33:K$60,IF(DAY(EOMONTH($G226,0))&lt;29,0,VLOOKUP(5&amp;TEXT(DATE(YEAR($G226),MONTH($G226),29),"ddd"),$H$33:K$67,K$70,0)),IF(DAY(EOMONTH($G226,0))&lt;30,0,VLOOKUP(5&amp;TEXT(DATE(YEAR($G226),MONTH($G226),30),"ddd"),$H$33:K$67,K$70,0)),IF(DAY(EOMONTH($G226,0))&lt;31,0,VLOOKUP(5&amp;TEXT(DATE(YEAR($G226),MONTH($G226),31),"ddd"),$H$33:K$67,K$70,0)))*SUMPRODUCT(($H$72:$H$95=$D226)*($G$72:$G$95=$C226)*(K$72:K$95))),"")</f>
        <v>0</v>
      </c>
      <c r="L226" s="139">
        <f>IFERROR(IF($I$69="DOW",IF($E226=5,(((SUMPRODUCT(($H$72:$H$95=$D226)*($G$72:$G$95=$C226)*(L$72:L$95))*(SUMPRODUCT(($H$15:$H$21=$H226)*(L$15:L$21)))))),(((SUMPRODUCT(($H$72:$H$95=$D226)*($G$72:$G$95=$C226)*(L$72:L$95)))-(SUMIFS(L$99:L$426,$C$99:$C$426,$C226,$D$99:$D$426,$D226,$E$99:$E$426,5)))*SUMPRODUCT(($H$9:$H$12=$E226)*(L$9:L$12)))*SUMPRODUCT(($H$24:$H$30=$H226)*(L$24:L$30))),VLOOKUP($E226&amp;$H226,$H$33:L$67,L$70,0)/SUM(L$33:L$60,IF(DAY(EOMONTH($G226,0))&lt;29,0,VLOOKUP(5&amp;TEXT(DATE(YEAR($G226),MONTH($G226),29),"ddd"),$H$33:L$67,L$70,0)),IF(DAY(EOMONTH($G226,0))&lt;30,0,VLOOKUP(5&amp;TEXT(DATE(YEAR($G226),MONTH($G226),30),"ddd"),$H$33:L$67,L$70,0)),IF(DAY(EOMONTH($G226,0))&lt;31,0,VLOOKUP(5&amp;TEXT(DATE(YEAR($G226),MONTH($G226),31),"ddd"),$H$33:L$67,L$70,0)))*SUMPRODUCT(($H$72:$H$95=$D226)*($G$72:$G$95=$C226)*(L$72:L$95))),"")</f>
        <v>0</v>
      </c>
      <c r="M226" s="139">
        <f>IFERROR(IF($I$69="DOW",IF($E226=5,(((SUMPRODUCT(($H$72:$H$95=$D226)*($G$72:$G$95=$C226)*(M$72:M$95))*(SUMPRODUCT(($H$15:$H$21=$H226)*(M$15:M$21)))))),(((SUMPRODUCT(($H$72:$H$95=$D226)*($G$72:$G$95=$C226)*(M$72:M$95)))-(SUMIFS(M$99:M$426,$C$99:$C$426,$C226,$D$99:$D$426,$D226,$E$99:$E$426,5)))*SUMPRODUCT(($H$9:$H$12=$E226)*(M$9:M$12)))*SUMPRODUCT(($H$24:$H$30=$H226)*(M$24:M$30))),VLOOKUP($E226&amp;$H226,$H$33:M$67,M$70,0)/SUM(M$33:M$60,IF(DAY(EOMONTH($G226,0))&lt;29,0,VLOOKUP(5&amp;TEXT(DATE(YEAR($G226),MONTH($G226),29),"ddd"),$H$33:M$67,M$70,0)),IF(DAY(EOMONTH($G226,0))&lt;30,0,VLOOKUP(5&amp;TEXT(DATE(YEAR($G226),MONTH($G226),30),"ddd"),$H$33:M$67,M$70,0)),IF(DAY(EOMONTH($G226,0))&lt;31,0,VLOOKUP(5&amp;TEXT(DATE(YEAR($G226),MONTH($G226),31),"ddd"),$H$33:M$67,M$70,0)))*SUMPRODUCT(($H$72:$H$95=$D226)*($G$72:$G$95=$C226)*(M$72:M$95))),"")</f>
        <v>0</v>
      </c>
      <c r="N226" s="139">
        <f>IFERROR(IF($I$69="DOW",IF($E226=5,(((SUMPRODUCT(($H$72:$H$95=$D226)*($G$72:$G$95=$C226)*(N$72:N$95))*(SUMPRODUCT(($H$15:$H$21=$H226)*(N$15:N$21)))))),(((SUMPRODUCT(($H$72:$H$95=$D226)*($G$72:$G$95=$C226)*(N$72:N$95)))-(SUMIFS(N$99:N$426,$C$99:$C$426,$C226,$D$99:$D$426,$D226,$E$99:$E$426,5)))*SUMPRODUCT(($H$9:$H$12=$E226)*(N$9:N$12)))*SUMPRODUCT(($H$24:$H$30=$H226)*(N$24:N$30))),VLOOKUP($E226&amp;$H226,$H$33:N$67,N$70,0)/SUM(N$33:N$60,IF(DAY(EOMONTH($G226,0))&lt;29,0,VLOOKUP(5&amp;TEXT(DATE(YEAR($G226),MONTH($G226),29),"ddd"),$H$33:N$67,N$70,0)),IF(DAY(EOMONTH($G226,0))&lt;30,0,VLOOKUP(5&amp;TEXT(DATE(YEAR($G226),MONTH($G226),30),"ddd"),$H$33:N$67,N$70,0)),IF(DAY(EOMONTH($G226,0))&lt;31,0,VLOOKUP(5&amp;TEXT(DATE(YEAR($G226),MONTH($G226),31),"ddd"),$H$33:N$67,N$70,0)))*SUMPRODUCT(($H$72:$H$95=$D226)*($G$72:$G$95=$C226)*(N$72:N$95))),"")</f>
        <v>0</v>
      </c>
      <c r="O226" s="139">
        <f>IFERROR(IF($I$69="DOW",IF($E226=5,(((SUMPRODUCT(($H$72:$H$95=$D226)*($G$72:$G$95=$C226)*(O$72:O$95))*(SUMPRODUCT(($H$15:$H$21=$H226)*(O$15:O$21)))))),(((SUMPRODUCT(($H$72:$H$95=$D226)*($G$72:$G$95=$C226)*(O$72:O$95)))-(SUMIFS(O$99:O$426,$C$99:$C$426,$C226,$D$99:$D$426,$D226,$E$99:$E$426,5)))*SUMPRODUCT(($H$9:$H$12=$E226)*(O$9:O$12)))*SUMPRODUCT(($H$24:$H$30=$H226)*(O$24:O$30))),VLOOKUP($E226&amp;$H226,$H$33:O$67,O$70,0)/SUM(O$33:O$60,IF(DAY(EOMONTH($G226,0))&lt;29,0,VLOOKUP(5&amp;TEXT(DATE(YEAR($G226),MONTH($G226),29),"ddd"),$H$33:O$67,O$70,0)),IF(DAY(EOMONTH($G226,0))&lt;30,0,VLOOKUP(5&amp;TEXT(DATE(YEAR($G226),MONTH($G226),30),"ddd"),$H$33:O$67,O$70,0)),IF(DAY(EOMONTH($G226,0))&lt;31,0,VLOOKUP(5&amp;TEXT(DATE(YEAR($G226),MONTH($G226),31),"ddd"),$H$33:O$67,O$70,0)))*SUMPRODUCT(($H$72:$H$95=$D226)*($G$72:$G$95=$C226)*(O$72:O$95))),"")</f>
        <v>0</v>
      </c>
      <c r="P226" s="139">
        <f>IFERROR(IF($I$69="DOW",IF($E226=5,(((SUMPRODUCT(($H$72:$H$95=$D226)*($G$72:$G$95=$C226)*(P$72:P$95))*(SUMPRODUCT(($H$15:$H$21=$H226)*(P$15:P$21)))))),(((SUMPRODUCT(($H$72:$H$95=$D226)*($G$72:$G$95=$C226)*(P$72:P$95)))-(SUMIFS(P$99:P$426,$C$99:$C$426,$C226,$D$99:$D$426,$D226,$E$99:$E$426,5)))*SUMPRODUCT(($H$9:$H$12=$E226)*(P$9:P$12)))*SUMPRODUCT(($H$24:$H$30=$H226)*(P$24:P$30))),VLOOKUP($E226&amp;$H226,$H$33:P$67,P$70,0)/SUM(P$33:P$60,IF(DAY(EOMONTH($G226,0))&lt;29,0,VLOOKUP(5&amp;TEXT(DATE(YEAR($G226),MONTH($G226),29),"ddd"),$H$33:P$67,P$70,0)),IF(DAY(EOMONTH($G226,0))&lt;30,0,VLOOKUP(5&amp;TEXT(DATE(YEAR($G226),MONTH($G226),30),"ddd"),$H$33:P$67,P$70,0)),IF(DAY(EOMONTH($G226,0))&lt;31,0,VLOOKUP(5&amp;TEXT(DATE(YEAR($G226),MONTH($G226),31),"ddd"),$H$33:P$67,P$70,0)))*SUMPRODUCT(($H$72:$H$95=$D226)*($G$72:$G$95=$C226)*(P$72:P$95))),"")</f>
        <v>0</v>
      </c>
      <c r="Q226" s="139">
        <f>IFERROR(IF($I$69="DOW",IF($E226=5,(((SUMPRODUCT(($H$72:$H$95=$D226)*($G$72:$G$95=$C226)*(Q$72:Q$95))*(SUMPRODUCT(($H$15:$H$21=$H226)*(Q$15:Q$21)))))),(((SUMPRODUCT(($H$72:$H$95=$D226)*($G$72:$G$95=$C226)*(Q$72:Q$95)))-(SUMIFS(Q$99:Q$426,$C$99:$C$426,$C226,$D$99:$D$426,$D226,$E$99:$E$426,5)))*SUMPRODUCT(($H$9:$H$12=$E226)*(Q$9:Q$12)))*SUMPRODUCT(($H$24:$H$30=$H226)*(Q$24:Q$30))),VLOOKUP($E226&amp;$H226,$H$33:Q$67,Q$70,0)/SUM(Q$33:Q$60,IF(DAY(EOMONTH($G226,0))&lt;29,0,VLOOKUP(5&amp;TEXT(DATE(YEAR($G226),MONTH($G226),29),"ddd"),$H$33:Q$67,Q$70,0)),IF(DAY(EOMONTH($G226,0))&lt;30,0,VLOOKUP(5&amp;TEXT(DATE(YEAR($G226),MONTH($G226),30),"ddd"),$H$33:Q$67,Q$70,0)),IF(DAY(EOMONTH($G226,0))&lt;31,0,VLOOKUP(5&amp;TEXT(DATE(YEAR($G226),MONTH($G226),31),"ddd"),$H$33:Q$67,Q$70,0)))*SUMPRODUCT(($H$72:$H$95=$D226)*($G$72:$G$95=$C226)*(Q$72:Q$95))),"")</f>
        <v>0</v>
      </c>
      <c r="R226" s="139">
        <f>IFERROR(IF($I$69="DOW",IF($E226=5,(((SUMPRODUCT(($H$72:$H$95=$D226)*($G$72:$G$95=$C226)*(R$72:R$95))*(SUMPRODUCT(($H$15:$H$21=$H226)*(R$15:R$21)))))),(((SUMPRODUCT(($H$72:$H$95=$D226)*($G$72:$G$95=$C226)*(R$72:R$95)))-(SUMIFS(R$99:R$426,$C$99:$C$426,$C226,$D$99:$D$426,$D226,$E$99:$E$426,5)))*SUMPRODUCT(($H$9:$H$12=$E226)*(R$9:R$12)))*SUMPRODUCT(($H$24:$H$30=$H226)*(R$24:R$30))),VLOOKUP($E226&amp;$H226,$H$33:R$67,R$70,0)/SUM(R$33:R$60,IF(DAY(EOMONTH($G226,0))&lt;29,0,VLOOKUP(5&amp;TEXT(DATE(YEAR($G226),MONTH($G226),29),"ddd"),$H$33:R$67,R$70,0)),IF(DAY(EOMONTH($G226,0))&lt;30,0,VLOOKUP(5&amp;TEXT(DATE(YEAR($G226),MONTH($G226),30),"ddd"),$H$33:R$67,R$70,0)),IF(DAY(EOMONTH($G226,0))&lt;31,0,VLOOKUP(5&amp;TEXT(DATE(YEAR($G226),MONTH($G226),31),"ddd"),$H$33:R$67,R$70,0)))*SUMPRODUCT(($H$72:$H$95=$D226)*($G$72:$G$95=$C226)*(R$72:R$95))),"")</f>
        <v>0</v>
      </c>
      <c r="S226" s="139">
        <f>IFERROR(IF($I$69="DOW",IF($E226=5,(((SUMPRODUCT(($H$72:$H$95=$D226)*($G$72:$G$95=$C226)*(S$72:S$95))*(SUMPRODUCT(($H$15:$H$21=$H226)*(S$15:S$21)))))),(((SUMPRODUCT(($H$72:$H$95=$D226)*($G$72:$G$95=$C226)*(S$72:S$95)))-(SUMIFS(S$99:S$426,$C$99:$C$426,$C226,$D$99:$D$426,$D226,$E$99:$E$426,5)))*SUMPRODUCT(($H$9:$H$12=$E226)*(S$9:S$12)))*SUMPRODUCT(($H$24:$H$30=$H226)*(S$24:S$30))),VLOOKUP($E226&amp;$H226,$H$33:S$67,S$70,0)/SUM(S$33:S$60,IF(DAY(EOMONTH($G226,0))&lt;29,0,VLOOKUP(5&amp;TEXT(DATE(YEAR($G226),MONTH($G226),29),"ddd"),$H$33:S$67,S$70,0)),IF(DAY(EOMONTH($G226,0))&lt;30,0,VLOOKUP(5&amp;TEXT(DATE(YEAR($G226),MONTH($G226),30),"ddd"),$H$33:S$67,S$70,0)),IF(DAY(EOMONTH($G226,0))&lt;31,0,VLOOKUP(5&amp;TEXT(DATE(YEAR($G226),MONTH($G226),31),"ddd"),$H$33:S$67,S$70,0)))*SUMPRODUCT(($H$72:$H$95=$D226)*($G$72:$G$95=$C226)*(S$72:S$95))),"")</f>
        <v>0</v>
      </c>
      <c r="T226" s="139">
        <f>IFERROR(IF($I$69="DOW",IF($E226=5,(((SUMPRODUCT(($H$72:$H$95=$D226)*($G$72:$G$95=$C226)*(T$72:T$95))*(SUMPRODUCT(($H$15:$H$21=$H226)*(T$15:T$21)))))),(((SUMPRODUCT(($H$72:$H$95=$D226)*($G$72:$G$95=$C226)*(T$72:T$95)))-(SUMIFS(T$99:T$426,$C$99:$C$426,$C226,$D$99:$D$426,$D226,$E$99:$E$426,5)))*SUMPRODUCT(($H$9:$H$12=$E226)*(T$9:T$12)))*SUMPRODUCT(($H$24:$H$30=$H226)*(T$24:T$30))),VLOOKUP($E226&amp;$H226,$H$33:T$67,T$70,0)/SUM(T$33:T$60,IF(DAY(EOMONTH($G226,0))&lt;29,0,VLOOKUP(5&amp;TEXT(DATE(YEAR($G226),MONTH($G226),29),"ddd"),$H$33:T$67,T$70,0)),IF(DAY(EOMONTH($G226,0))&lt;30,0,VLOOKUP(5&amp;TEXT(DATE(YEAR($G226),MONTH($G226),30),"ddd"),$H$33:T$67,T$70,0)),IF(DAY(EOMONTH($G226,0))&lt;31,0,VLOOKUP(5&amp;TEXT(DATE(YEAR($G226),MONTH($G226),31),"ddd"),$H$33:T$67,T$70,0)))*SUMPRODUCT(($H$72:$H$95=$D226)*($G$72:$G$95=$C226)*(T$72:T$95))),"")</f>
        <v>0</v>
      </c>
      <c r="U226" s="139">
        <f>IFERROR(IF($I$69="DOW",IF($E226=5,(((SUMPRODUCT(($H$72:$H$95=$D226)*($G$72:$G$95=$C226)*(U$72:U$95))*(SUMPRODUCT(($H$15:$H$21=$H226)*(U$15:U$21)))))),(((SUMPRODUCT(($H$72:$H$95=$D226)*($G$72:$G$95=$C226)*(U$72:U$95)))-(SUMIFS(U$99:U$426,$C$99:$C$426,$C226,$D$99:$D$426,$D226,$E$99:$E$426,5)))*SUMPRODUCT(($H$9:$H$12=$E226)*(U$9:U$12)))*SUMPRODUCT(($H$24:$H$30=$H226)*(U$24:U$30))),VLOOKUP($E226&amp;$H226,$H$33:U$67,U$70,0)/SUM(U$33:U$60,IF(DAY(EOMONTH($G226,0))&lt;29,0,VLOOKUP(5&amp;TEXT(DATE(YEAR($G226),MONTH($G226),29),"ddd"),$H$33:U$67,U$70,0)),IF(DAY(EOMONTH($G226,0))&lt;30,0,VLOOKUP(5&amp;TEXT(DATE(YEAR($G226),MONTH($G226),30),"ddd"),$H$33:U$67,U$70,0)),IF(DAY(EOMONTH($G226,0))&lt;31,0,VLOOKUP(5&amp;TEXT(DATE(YEAR($G226),MONTH($G226),31),"ddd"),$H$33:U$67,U$70,0)))*SUMPRODUCT(($H$72:$H$95=$D226)*($G$72:$G$95=$C226)*(U$72:U$95))),"")</f>
        <v>0</v>
      </c>
      <c r="V226" s="139">
        <f>IFERROR(IF($I$69="DOW",IF($E226=5,(((SUMPRODUCT(($H$72:$H$95=$D226)*($G$72:$G$95=$C226)*(V$72:V$95))*(SUMPRODUCT(($H$15:$H$21=$H226)*(V$15:V$21)))))),(((SUMPRODUCT(($H$72:$H$95=$D226)*($G$72:$G$95=$C226)*(V$72:V$95)))-(SUMIFS(V$99:V$426,$C$99:$C$426,$C226,$D$99:$D$426,$D226,$E$99:$E$426,5)))*SUMPRODUCT(($H$9:$H$12=$E226)*(V$9:V$12)))*SUMPRODUCT(($H$24:$H$30=$H226)*(V$24:V$30))),VLOOKUP($E226&amp;$H226,$H$33:V$67,V$70,0)/SUM(V$33:V$60,IF(DAY(EOMONTH($G226,0))&lt;29,0,VLOOKUP(5&amp;TEXT(DATE(YEAR($G226),MONTH($G226),29),"ddd"),$H$33:V$67,V$70,0)),IF(DAY(EOMONTH($G226,0))&lt;30,0,VLOOKUP(5&amp;TEXT(DATE(YEAR($G226),MONTH($G226),30),"ddd"),$H$33:V$67,V$70,0)),IF(DAY(EOMONTH($G226,0))&lt;31,0,VLOOKUP(5&amp;TEXT(DATE(YEAR($G226),MONTH($G226),31),"ddd"),$H$33:V$67,V$70,0)))*SUMPRODUCT(($H$72:$H$95=$D226)*($G$72:$G$95=$C226)*(V$72:V$95))),"")</f>
        <v>0</v>
      </c>
      <c r="W226" s="139">
        <f>IFERROR(IF($I$69="DOW",IF($E226=5,(((SUMPRODUCT(($H$72:$H$95=$D226)*($G$72:$G$95=$C226)*(W$72:W$95))*(SUMPRODUCT(($H$15:$H$21=$H226)*(W$15:W$21)))))),(((SUMPRODUCT(($H$72:$H$95=$D226)*($G$72:$G$95=$C226)*(W$72:W$95)))-(SUMIFS(W$99:W$426,$C$99:$C$426,$C226,$D$99:$D$426,$D226,$E$99:$E$426,5)))*SUMPRODUCT(($H$9:$H$12=$E226)*(W$9:W$12)))*SUMPRODUCT(($H$24:$H$30=$H226)*(W$24:W$30))),VLOOKUP($E226&amp;$H226,$H$33:W$67,W$70,0)/SUM(W$33:W$60,IF(DAY(EOMONTH($G226,0))&lt;29,0,VLOOKUP(5&amp;TEXT(DATE(YEAR($G226),MONTH($G226),29),"ddd"),$H$33:W$67,W$70,0)),IF(DAY(EOMONTH($G226,0))&lt;30,0,VLOOKUP(5&amp;TEXT(DATE(YEAR($G226),MONTH($G226),30),"ddd"),$H$33:W$67,W$70,0)),IF(DAY(EOMONTH($G226,0))&lt;31,0,VLOOKUP(5&amp;TEXT(DATE(YEAR($G226),MONTH($G226),31),"ddd"),$H$33:W$67,W$70,0)))*SUMPRODUCT(($H$72:$H$95=$D226)*($G$72:$G$95=$C226)*(W$72:W$95))),"")</f>
        <v>0</v>
      </c>
      <c r="X226" s="139">
        <f>IFERROR(IF($I$69="DOW",IF($E226=5,(((SUMPRODUCT(($H$72:$H$95=$D226)*($G$72:$G$95=$C226)*(X$72:X$95))*(SUMPRODUCT(($H$15:$H$21=$H226)*(X$15:X$21)))))),(((SUMPRODUCT(($H$72:$H$95=$D226)*($G$72:$G$95=$C226)*(X$72:X$95)))-(SUMIFS(X$99:X$426,$C$99:$C$426,$C226,$D$99:$D$426,$D226,$E$99:$E$426,5)))*SUMPRODUCT(($H$9:$H$12=$E226)*(X$9:X$12)))*SUMPRODUCT(($H$24:$H$30=$H226)*(X$24:X$30))),VLOOKUP($E226&amp;$H226,$H$33:X$67,X$70,0)/SUM(X$33:X$60,IF(DAY(EOMONTH($G226,0))&lt;29,0,VLOOKUP(5&amp;TEXT(DATE(YEAR($G226),MONTH($G226),29),"ddd"),$H$33:X$67,X$70,0)),IF(DAY(EOMONTH($G226,0))&lt;30,0,VLOOKUP(5&amp;TEXT(DATE(YEAR($G226),MONTH($G226),30),"ddd"),$H$33:X$67,X$70,0)),IF(DAY(EOMONTH($G226,0))&lt;31,0,VLOOKUP(5&amp;TEXT(DATE(YEAR($G226),MONTH($G226),31),"ddd"),$H$33:X$67,X$70,0)))*SUMPRODUCT(($H$72:$H$95=$D226)*($G$72:$G$95=$C226)*(X$72:X$95))),"")</f>
        <v>0</v>
      </c>
      <c r="Y226" s="139" t="str">
        <f>IFERROR(IF($I$69="DOW",IF($E226=5,(((SUMPRODUCT(($H$72:$H$95=$D226)*($G$72:$G$95=$C226)*(Y$72:Y$95))*(SUMPRODUCT(($H$15:$H$21=$H226)*(Y$15:Y$21)))))),(((SUMPRODUCT(($H$72:$H$95=$D226)*($G$72:$G$95=$C226)*(Y$72:Y$95)))-(SUMIFS(Y$99:Y$426,$C$99:$C$426,$C226,$D$99:$D$426,$D226,$E$99:$E$426,5)))*SUMPRODUCT(($H$9:$H$12=$E226)*(Y$9:Y$12)))*SUMPRODUCT(($H$24:$H$30=$H226)*(Y$24:Y$30))),VLOOKUP($E226&amp;$H226,$H$33:Y$67,Y$70,0)/SUM(Y$33:Y$60,IF(DAY(EOMONTH($G226,0))&lt;29,0,VLOOKUP(5&amp;TEXT(DATE(YEAR($G226),MONTH($G226),29),"ddd"),$H$33:Y$67,Y$70,0)),IF(DAY(EOMONTH($G226,0))&lt;30,0,VLOOKUP(5&amp;TEXT(DATE(YEAR($G226),MONTH($G226),30),"ddd"),$H$33:Y$67,Y$70,0)),IF(DAY(EOMONTH($G226,0))&lt;31,0,VLOOKUP(5&amp;TEXT(DATE(YEAR($G226),MONTH($G226),31),"ddd"),$H$33:Y$67,Y$70,0)))*SUMPRODUCT(($H$72:$H$95=$D226)*($G$72:$G$95=$C226)*(Y$72:Y$95))),"")</f>
        <v/>
      </c>
      <c r="Z226" s="139" t="str">
        <f>IFERROR(IF($I$69="DOW",IF($E226=5,(((SUMPRODUCT(($H$72:$H$95=$D226)*($G$72:$G$95=$C226)*(Z$72:Z$95))*(SUMPRODUCT(($H$15:$H$21=$H226)*(Z$15:Z$21)))))),(((SUMPRODUCT(($H$72:$H$95=$D226)*($G$72:$G$95=$C226)*(Z$72:Z$95)))-(SUMIFS(Z$99:Z$426,$C$99:$C$426,$C226,$D$99:$D$426,$D226,$E$99:$E$426,5)))*SUMPRODUCT(($H$9:$H$12=$E226)*(Z$9:Z$12)))*SUMPRODUCT(($H$24:$H$30=$H226)*(Z$24:Z$30))),VLOOKUP($E226&amp;$H226,$H$33:Z$67,Z$70,0)/SUM(Z$33:Z$60,IF(DAY(EOMONTH($G226,0))&lt;29,0,VLOOKUP(5&amp;TEXT(DATE(YEAR($G226),MONTH($G226),29),"ddd"),$H$33:Z$67,Z$70,0)),IF(DAY(EOMONTH($G226,0))&lt;30,0,VLOOKUP(5&amp;TEXT(DATE(YEAR($G226),MONTH($G226),30),"ddd"),$H$33:Z$67,Z$70,0)),IF(DAY(EOMONTH($G226,0))&lt;31,0,VLOOKUP(5&amp;TEXT(DATE(YEAR($G226),MONTH($G226),31),"ddd"),$H$33:Z$67,Z$70,0)))*SUMPRODUCT(($H$72:$H$95=$D226)*($G$72:$G$95=$C226)*(Z$72:Z$95))),"")</f>
        <v/>
      </c>
      <c r="AA226" s="139" t="str">
        <f>IFERROR(IF($I$69="DOW",IF($E226=5,(((SUMPRODUCT(($H$72:$H$95=$D226)*($G$72:$G$95=$C226)*(AA$72:AA$95))*(SUMPRODUCT(($H$15:$H$21=$H226)*(AA$15:AA$21)))))),(((SUMPRODUCT(($H$72:$H$95=$D226)*($G$72:$G$95=$C226)*(AA$72:AA$95)))-(SUMIFS(AA$99:AA$426,$C$99:$C$426,$C226,$D$99:$D$426,$D226,$E$99:$E$426,5)))*SUMPRODUCT(($H$9:$H$12=$E226)*(AA$9:AA$12)))*SUMPRODUCT(($H$24:$H$30=$H226)*(AA$24:AA$30))),VLOOKUP($E226&amp;$H226,$H$33:AA$67,AA$70,0)/SUM(AA$33:AA$60,IF(DAY(EOMONTH($G226,0))&lt;29,0,VLOOKUP(5&amp;TEXT(DATE(YEAR($G226),MONTH($G226),29),"ddd"),$H$33:AA$67,AA$70,0)),IF(DAY(EOMONTH($G226,0))&lt;30,0,VLOOKUP(5&amp;TEXT(DATE(YEAR($G226),MONTH($G226),30),"ddd"),$H$33:AA$67,AA$70,0)),IF(DAY(EOMONTH($G226,0))&lt;31,0,VLOOKUP(5&amp;TEXT(DATE(YEAR($G226),MONTH($G226),31),"ddd"),$H$33:AA$67,AA$70,0)))*SUMPRODUCT(($H$72:$H$95=$D226)*($G$72:$G$95=$C226)*(AA$72:AA$95))),"")</f>
        <v/>
      </c>
      <c r="AB226" s="139" t="str">
        <f>IFERROR(IF($I$69="DOW",IF($E226=5,(((SUMPRODUCT(($H$72:$H$95=$D226)*($G$72:$G$95=$C226)*(AB$72:AB$95))*(SUMPRODUCT(($H$15:$H$21=$H226)*(AB$15:AB$21)))))),(((SUMPRODUCT(($H$72:$H$95=$D226)*($G$72:$G$95=$C226)*(AB$72:AB$95)))-(SUMIFS(AB$99:AB$426,$C$99:$C$426,$C226,$D$99:$D$426,$D226,$E$99:$E$426,5)))*SUMPRODUCT(($H$9:$H$12=$E226)*(AB$9:AB$12)))*SUMPRODUCT(($H$24:$H$30=$H226)*(AB$24:AB$30))),VLOOKUP($E226&amp;$H226,$H$33:AB$67,AB$70,0)/SUM(AB$33:AB$60,IF(DAY(EOMONTH($G226,0))&lt;29,0,VLOOKUP(5&amp;TEXT(DATE(YEAR($G226),MONTH($G226),29),"ddd"),$H$33:AB$67,AB$70,0)),IF(DAY(EOMONTH($G226,0))&lt;30,0,VLOOKUP(5&amp;TEXT(DATE(YEAR($G226),MONTH($G226),30),"ddd"),$H$33:AB$67,AB$70,0)),IF(DAY(EOMONTH($G226,0))&lt;31,0,VLOOKUP(5&amp;TEXT(DATE(YEAR($G226),MONTH($G226),31),"ddd"),$H$33:AB$67,AB$70,0)))*SUMPRODUCT(($H$72:$H$95=$D226)*($G$72:$G$95=$C226)*(AB$72:AB$95))),"")</f>
        <v/>
      </c>
      <c r="AC226" s="236"/>
      <c r="AE226" s="205"/>
      <c r="AF226" s="139"/>
      <c r="AG226" s="139"/>
      <c r="AH226" s="139"/>
      <c r="AI226" s="139"/>
      <c r="AJ226" s="139"/>
      <c r="AK226" s="139"/>
      <c r="AL226" s="139"/>
      <c r="AM226" s="139"/>
      <c r="AN226" s="139"/>
      <c r="AO226" s="139"/>
      <c r="AP226" s="139"/>
      <c r="AQ226" s="139"/>
      <c r="AR226" s="139"/>
      <c r="AS226" s="139"/>
      <c r="AT226" s="139"/>
      <c r="AU226" s="139"/>
      <c r="AV226" s="139"/>
      <c r="AW226" s="139"/>
      <c r="AX226" s="139"/>
      <c r="AY226" s="236"/>
      <c r="BA226" s="209">
        <f t="shared" si="154"/>
        <v>0</v>
      </c>
      <c r="BB226" s="180">
        <f t="shared" si="155"/>
        <v>0</v>
      </c>
      <c r="BC226" s="180">
        <f t="shared" si="156"/>
        <v>0</v>
      </c>
      <c r="BD226" s="180">
        <f t="shared" si="157"/>
        <v>0</v>
      </c>
      <c r="BE226" s="180">
        <f t="shared" si="158"/>
        <v>0</v>
      </c>
      <c r="BF226" s="180">
        <f t="shared" si="159"/>
        <v>0</v>
      </c>
      <c r="BG226" s="180">
        <f t="shared" si="160"/>
        <v>0</v>
      </c>
      <c r="BH226" s="180">
        <f t="shared" si="161"/>
        <v>0</v>
      </c>
      <c r="BI226" s="180">
        <f t="shared" si="116"/>
        <v>0</v>
      </c>
      <c r="BJ226" s="180">
        <f t="shared" si="117"/>
        <v>0</v>
      </c>
      <c r="BK226" s="180">
        <f t="shared" si="118"/>
        <v>0</v>
      </c>
      <c r="BL226" s="180">
        <f t="shared" si="119"/>
        <v>0</v>
      </c>
      <c r="BM226" s="180">
        <f t="shared" si="120"/>
        <v>0</v>
      </c>
      <c r="BN226" s="180">
        <f t="shared" si="121"/>
        <v>0</v>
      </c>
      <c r="BO226" s="180">
        <f t="shared" si="122"/>
        <v>0</v>
      </c>
      <c r="BP226" s="180">
        <f t="shared" si="123"/>
        <v>0</v>
      </c>
      <c r="BQ226" s="180">
        <f t="shared" si="124"/>
        <v>0</v>
      </c>
      <c r="BR226" s="180">
        <f t="shared" si="125"/>
        <v>0</v>
      </c>
      <c r="BS226" s="180">
        <f t="shared" si="126"/>
        <v>0</v>
      </c>
      <c r="BT226" s="180">
        <f t="shared" si="127"/>
        <v>0</v>
      </c>
      <c r="BV226" s="214">
        <f t="shared" si="150"/>
        <v>42771</v>
      </c>
      <c r="BW226" s="175" t="str">
        <f t="shared" si="151"/>
        <v>Feb</v>
      </c>
      <c r="BX226" s="175">
        <f t="shared" si="152"/>
        <v>2017</v>
      </c>
      <c r="BY226" s="176">
        <f t="shared" si="162"/>
        <v>0</v>
      </c>
      <c r="BZ226" s="176">
        <f t="shared" si="163"/>
        <v>0</v>
      </c>
      <c r="CA226" s="176">
        <f t="shared" si="164"/>
        <v>0</v>
      </c>
      <c r="CB226" s="176">
        <f t="shared" si="165"/>
        <v>0</v>
      </c>
      <c r="CC226" s="176">
        <f t="shared" si="166"/>
        <v>0</v>
      </c>
      <c r="CD226" s="176">
        <f t="shared" si="167"/>
        <v>0</v>
      </c>
      <c r="CE226" s="176">
        <f t="shared" si="168"/>
        <v>0</v>
      </c>
      <c r="CF226" s="176">
        <f t="shared" si="169"/>
        <v>0</v>
      </c>
      <c r="CG226" s="176">
        <f t="shared" si="170"/>
        <v>0</v>
      </c>
      <c r="CH226" s="176">
        <f t="shared" si="171"/>
        <v>0</v>
      </c>
      <c r="CI226" s="176">
        <f t="shared" si="172"/>
        <v>0</v>
      </c>
      <c r="CJ226" s="176">
        <f t="shared" si="173"/>
        <v>0</v>
      </c>
      <c r="CK226" s="176">
        <f t="shared" si="174"/>
        <v>0</v>
      </c>
      <c r="CL226" s="176">
        <f t="shared" si="175"/>
        <v>0</v>
      </c>
      <c r="CM226" s="176">
        <f t="shared" si="176"/>
        <v>0</v>
      </c>
      <c r="CN226" s="176">
        <f t="shared" si="177"/>
        <v>0</v>
      </c>
      <c r="CO226" s="176">
        <f t="shared" si="178"/>
        <v>0</v>
      </c>
      <c r="CP226" s="176">
        <f t="shared" si="179"/>
        <v>0</v>
      </c>
      <c r="CQ226" s="176">
        <f t="shared" si="180"/>
        <v>0</v>
      </c>
      <c r="CR226" s="215">
        <f t="shared" si="181"/>
        <v>0</v>
      </c>
    </row>
    <row r="227" spans="2:96" hidden="1" x14ac:dyDescent="0.25">
      <c r="B227" s="197">
        <f t="shared" si="148"/>
        <v>42772</v>
      </c>
      <c r="C227" s="108">
        <f t="shared" si="182"/>
        <v>2017</v>
      </c>
      <c r="D227" s="109" t="str">
        <f t="shared" si="183"/>
        <v>Feb</v>
      </c>
      <c r="E227" s="109">
        <f t="shared" si="184"/>
        <v>1</v>
      </c>
      <c r="F227" s="109">
        <f t="shared" si="149"/>
        <v>6</v>
      </c>
      <c r="G227" s="110">
        <f t="shared" si="153"/>
        <v>42772</v>
      </c>
      <c r="H227" s="109" t="str">
        <f t="shared" si="185"/>
        <v>Mon</v>
      </c>
      <c r="I227" s="139">
        <f>IFERROR(IF($I$69="DOW",IF($E227=5,(((SUMPRODUCT(($H$72:$H$95=$D227)*($G$72:$G$95=$C227)*(I$72:I$95))*(SUMPRODUCT(($H$15:$H$21=$H227)*(I$15:I$21)))))),(((SUMPRODUCT(($H$72:$H$95=$D227)*($G$72:$G$95=$C227)*(I$72:I$95)))-(SUMIFS(I$99:I$426,$C$99:$C$426,$C227,$D$99:$D$426,$D227,$E$99:$E$426,5)))*SUMPRODUCT(($H$9:$H$12=$E227)*(I$9:I$12)))*SUMPRODUCT(($H$24:$H$30=$H227)*(I$24:I$30))),VLOOKUP($E227&amp;$H227,$H$33:I$67,I$70,0)/SUM(I$33:I$60,IF(DAY(EOMONTH($G227,0))&lt;29,0,VLOOKUP(5&amp;TEXT(DATE(YEAR($G227),MONTH($G227),29),"ddd"),$H$33:I$67,I$70,0)),IF(DAY(EOMONTH($G227,0))&lt;30,0,VLOOKUP(5&amp;TEXT(DATE(YEAR($G227),MONTH($G227),30),"ddd"),$H$33:I$67,I$70,0)),IF(DAY(EOMONTH($G227,0))&lt;31,0,VLOOKUP(5&amp;TEXT(DATE(YEAR($G227),MONTH($G227),31),"ddd"),$H$33:I$67,I$70,0)))*SUMPRODUCT(($H$72:$H$95=$D227)*($G$72:$G$95=$C227)*(I$72:I$95))),"")</f>
        <v>0</v>
      </c>
      <c r="J227" s="139">
        <f>IFERROR(IF($I$69="DOW",IF($E227=5,(((SUMPRODUCT(($H$72:$H$95=$D227)*($G$72:$G$95=$C227)*(J$72:J$95))*(SUMPRODUCT(($H$15:$H$21=$H227)*(J$15:J$21)))))),(((SUMPRODUCT(($H$72:$H$95=$D227)*($G$72:$G$95=$C227)*(J$72:J$95)))-(SUMIFS(J$99:J$426,$C$99:$C$426,$C227,$D$99:$D$426,$D227,$E$99:$E$426,5)))*SUMPRODUCT(($H$9:$H$12=$E227)*(J$9:J$12)))*SUMPRODUCT(($H$24:$H$30=$H227)*(J$24:J$30))),VLOOKUP($E227&amp;$H227,$H$33:J$67,J$70,0)/SUM(J$33:J$60,IF(DAY(EOMONTH($G227,0))&lt;29,0,VLOOKUP(5&amp;TEXT(DATE(YEAR($G227),MONTH($G227),29),"ddd"),$H$33:J$67,J$70,0)),IF(DAY(EOMONTH($G227,0))&lt;30,0,VLOOKUP(5&amp;TEXT(DATE(YEAR($G227),MONTH($G227),30),"ddd"),$H$33:J$67,J$70,0)),IF(DAY(EOMONTH($G227,0))&lt;31,0,VLOOKUP(5&amp;TEXT(DATE(YEAR($G227),MONTH($G227),31),"ddd"),$H$33:J$67,J$70,0)))*SUMPRODUCT(($H$72:$H$95=$D227)*($G$72:$G$95=$C227)*(J$72:J$95))),"")</f>
        <v>0</v>
      </c>
      <c r="K227" s="139">
        <f>IFERROR(IF($I$69="DOW",IF($E227=5,(((SUMPRODUCT(($H$72:$H$95=$D227)*($G$72:$G$95=$C227)*(K$72:K$95))*(SUMPRODUCT(($H$15:$H$21=$H227)*(K$15:K$21)))))),(((SUMPRODUCT(($H$72:$H$95=$D227)*($G$72:$G$95=$C227)*(K$72:K$95)))-(SUMIFS(K$99:K$426,$C$99:$C$426,$C227,$D$99:$D$426,$D227,$E$99:$E$426,5)))*SUMPRODUCT(($H$9:$H$12=$E227)*(K$9:K$12)))*SUMPRODUCT(($H$24:$H$30=$H227)*(K$24:K$30))),VLOOKUP($E227&amp;$H227,$H$33:K$67,K$70,0)/SUM(K$33:K$60,IF(DAY(EOMONTH($G227,0))&lt;29,0,VLOOKUP(5&amp;TEXT(DATE(YEAR($G227),MONTH($G227),29),"ddd"),$H$33:K$67,K$70,0)),IF(DAY(EOMONTH($G227,0))&lt;30,0,VLOOKUP(5&amp;TEXT(DATE(YEAR($G227),MONTH($G227),30),"ddd"),$H$33:K$67,K$70,0)),IF(DAY(EOMONTH($G227,0))&lt;31,0,VLOOKUP(5&amp;TEXT(DATE(YEAR($G227),MONTH($G227),31),"ddd"),$H$33:K$67,K$70,0)))*SUMPRODUCT(($H$72:$H$95=$D227)*($G$72:$G$95=$C227)*(K$72:K$95))),"")</f>
        <v>0</v>
      </c>
      <c r="L227" s="139">
        <f>IFERROR(IF($I$69="DOW",IF($E227=5,(((SUMPRODUCT(($H$72:$H$95=$D227)*($G$72:$G$95=$C227)*(L$72:L$95))*(SUMPRODUCT(($H$15:$H$21=$H227)*(L$15:L$21)))))),(((SUMPRODUCT(($H$72:$H$95=$D227)*($G$72:$G$95=$C227)*(L$72:L$95)))-(SUMIFS(L$99:L$426,$C$99:$C$426,$C227,$D$99:$D$426,$D227,$E$99:$E$426,5)))*SUMPRODUCT(($H$9:$H$12=$E227)*(L$9:L$12)))*SUMPRODUCT(($H$24:$H$30=$H227)*(L$24:L$30))),VLOOKUP($E227&amp;$H227,$H$33:L$67,L$70,0)/SUM(L$33:L$60,IF(DAY(EOMONTH($G227,0))&lt;29,0,VLOOKUP(5&amp;TEXT(DATE(YEAR($G227),MONTH($G227),29),"ddd"),$H$33:L$67,L$70,0)),IF(DAY(EOMONTH($G227,0))&lt;30,0,VLOOKUP(5&amp;TEXT(DATE(YEAR($G227),MONTH($G227),30),"ddd"),$H$33:L$67,L$70,0)),IF(DAY(EOMONTH($G227,0))&lt;31,0,VLOOKUP(5&amp;TEXT(DATE(YEAR($G227),MONTH($G227),31),"ddd"),$H$33:L$67,L$70,0)))*SUMPRODUCT(($H$72:$H$95=$D227)*($G$72:$G$95=$C227)*(L$72:L$95))),"")</f>
        <v>0</v>
      </c>
      <c r="M227" s="139">
        <f>IFERROR(IF($I$69="DOW",IF($E227=5,(((SUMPRODUCT(($H$72:$H$95=$D227)*($G$72:$G$95=$C227)*(M$72:M$95))*(SUMPRODUCT(($H$15:$H$21=$H227)*(M$15:M$21)))))),(((SUMPRODUCT(($H$72:$H$95=$D227)*($G$72:$G$95=$C227)*(M$72:M$95)))-(SUMIFS(M$99:M$426,$C$99:$C$426,$C227,$D$99:$D$426,$D227,$E$99:$E$426,5)))*SUMPRODUCT(($H$9:$H$12=$E227)*(M$9:M$12)))*SUMPRODUCT(($H$24:$H$30=$H227)*(M$24:M$30))),VLOOKUP($E227&amp;$H227,$H$33:M$67,M$70,0)/SUM(M$33:M$60,IF(DAY(EOMONTH($G227,0))&lt;29,0,VLOOKUP(5&amp;TEXT(DATE(YEAR($G227),MONTH($G227),29),"ddd"),$H$33:M$67,M$70,0)),IF(DAY(EOMONTH($G227,0))&lt;30,0,VLOOKUP(5&amp;TEXT(DATE(YEAR($G227),MONTH($G227),30),"ddd"),$H$33:M$67,M$70,0)),IF(DAY(EOMONTH($G227,0))&lt;31,0,VLOOKUP(5&amp;TEXT(DATE(YEAR($G227),MONTH($G227),31),"ddd"),$H$33:M$67,M$70,0)))*SUMPRODUCT(($H$72:$H$95=$D227)*($G$72:$G$95=$C227)*(M$72:M$95))),"")</f>
        <v>0</v>
      </c>
      <c r="N227" s="139">
        <f>IFERROR(IF($I$69="DOW",IF($E227=5,(((SUMPRODUCT(($H$72:$H$95=$D227)*($G$72:$G$95=$C227)*(N$72:N$95))*(SUMPRODUCT(($H$15:$H$21=$H227)*(N$15:N$21)))))),(((SUMPRODUCT(($H$72:$H$95=$D227)*($G$72:$G$95=$C227)*(N$72:N$95)))-(SUMIFS(N$99:N$426,$C$99:$C$426,$C227,$D$99:$D$426,$D227,$E$99:$E$426,5)))*SUMPRODUCT(($H$9:$H$12=$E227)*(N$9:N$12)))*SUMPRODUCT(($H$24:$H$30=$H227)*(N$24:N$30))),VLOOKUP($E227&amp;$H227,$H$33:N$67,N$70,0)/SUM(N$33:N$60,IF(DAY(EOMONTH($G227,0))&lt;29,0,VLOOKUP(5&amp;TEXT(DATE(YEAR($G227),MONTH($G227),29),"ddd"),$H$33:N$67,N$70,0)),IF(DAY(EOMONTH($G227,0))&lt;30,0,VLOOKUP(5&amp;TEXT(DATE(YEAR($G227),MONTH($G227),30),"ddd"),$H$33:N$67,N$70,0)),IF(DAY(EOMONTH($G227,0))&lt;31,0,VLOOKUP(5&amp;TEXT(DATE(YEAR($G227),MONTH($G227),31),"ddd"),$H$33:N$67,N$70,0)))*SUMPRODUCT(($H$72:$H$95=$D227)*($G$72:$G$95=$C227)*(N$72:N$95))),"")</f>
        <v>0</v>
      </c>
      <c r="O227" s="139">
        <f>IFERROR(IF($I$69="DOW",IF($E227=5,(((SUMPRODUCT(($H$72:$H$95=$D227)*($G$72:$G$95=$C227)*(O$72:O$95))*(SUMPRODUCT(($H$15:$H$21=$H227)*(O$15:O$21)))))),(((SUMPRODUCT(($H$72:$H$95=$D227)*($G$72:$G$95=$C227)*(O$72:O$95)))-(SUMIFS(O$99:O$426,$C$99:$C$426,$C227,$D$99:$D$426,$D227,$E$99:$E$426,5)))*SUMPRODUCT(($H$9:$H$12=$E227)*(O$9:O$12)))*SUMPRODUCT(($H$24:$H$30=$H227)*(O$24:O$30))),VLOOKUP($E227&amp;$H227,$H$33:O$67,O$70,0)/SUM(O$33:O$60,IF(DAY(EOMONTH($G227,0))&lt;29,0,VLOOKUP(5&amp;TEXT(DATE(YEAR($G227),MONTH($G227),29),"ddd"),$H$33:O$67,O$70,0)),IF(DAY(EOMONTH($G227,0))&lt;30,0,VLOOKUP(5&amp;TEXT(DATE(YEAR($G227),MONTH($G227),30),"ddd"),$H$33:O$67,O$70,0)),IF(DAY(EOMONTH($G227,0))&lt;31,0,VLOOKUP(5&amp;TEXT(DATE(YEAR($G227),MONTH($G227),31),"ddd"),$H$33:O$67,O$70,0)))*SUMPRODUCT(($H$72:$H$95=$D227)*($G$72:$G$95=$C227)*(O$72:O$95))),"")</f>
        <v>0</v>
      </c>
      <c r="P227" s="139">
        <f>IFERROR(IF($I$69="DOW",IF($E227=5,(((SUMPRODUCT(($H$72:$H$95=$D227)*($G$72:$G$95=$C227)*(P$72:P$95))*(SUMPRODUCT(($H$15:$H$21=$H227)*(P$15:P$21)))))),(((SUMPRODUCT(($H$72:$H$95=$D227)*($G$72:$G$95=$C227)*(P$72:P$95)))-(SUMIFS(P$99:P$426,$C$99:$C$426,$C227,$D$99:$D$426,$D227,$E$99:$E$426,5)))*SUMPRODUCT(($H$9:$H$12=$E227)*(P$9:P$12)))*SUMPRODUCT(($H$24:$H$30=$H227)*(P$24:P$30))),VLOOKUP($E227&amp;$H227,$H$33:P$67,P$70,0)/SUM(P$33:P$60,IF(DAY(EOMONTH($G227,0))&lt;29,0,VLOOKUP(5&amp;TEXT(DATE(YEAR($G227),MONTH($G227),29),"ddd"),$H$33:P$67,P$70,0)),IF(DAY(EOMONTH($G227,0))&lt;30,0,VLOOKUP(5&amp;TEXT(DATE(YEAR($G227),MONTH($G227),30),"ddd"),$H$33:P$67,P$70,0)),IF(DAY(EOMONTH($G227,0))&lt;31,0,VLOOKUP(5&amp;TEXT(DATE(YEAR($G227),MONTH($G227),31),"ddd"),$H$33:P$67,P$70,0)))*SUMPRODUCT(($H$72:$H$95=$D227)*($G$72:$G$95=$C227)*(P$72:P$95))),"")</f>
        <v>0</v>
      </c>
      <c r="Q227" s="139">
        <f>IFERROR(IF($I$69="DOW",IF($E227=5,(((SUMPRODUCT(($H$72:$H$95=$D227)*($G$72:$G$95=$C227)*(Q$72:Q$95))*(SUMPRODUCT(($H$15:$H$21=$H227)*(Q$15:Q$21)))))),(((SUMPRODUCT(($H$72:$H$95=$D227)*($G$72:$G$95=$C227)*(Q$72:Q$95)))-(SUMIFS(Q$99:Q$426,$C$99:$C$426,$C227,$D$99:$D$426,$D227,$E$99:$E$426,5)))*SUMPRODUCT(($H$9:$H$12=$E227)*(Q$9:Q$12)))*SUMPRODUCT(($H$24:$H$30=$H227)*(Q$24:Q$30))),VLOOKUP($E227&amp;$H227,$H$33:Q$67,Q$70,0)/SUM(Q$33:Q$60,IF(DAY(EOMONTH($G227,0))&lt;29,0,VLOOKUP(5&amp;TEXT(DATE(YEAR($G227),MONTH($G227),29),"ddd"),$H$33:Q$67,Q$70,0)),IF(DAY(EOMONTH($G227,0))&lt;30,0,VLOOKUP(5&amp;TEXT(DATE(YEAR($G227),MONTH($G227),30),"ddd"),$H$33:Q$67,Q$70,0)),IF(DAY(EOMONTH($G227,0))&lt;31,0,VLOOKUP(5&amp;TEXT(DATE(YEAR($G227),MONTH($G227),31),"ddd"),$H$33:Q$67,Q$70,0)))*SUMPRODUCT(($H$72:$H$95=$D227)*($G$72:$G$95=$C227)*(Q$72:Q$95))),"")</f>
        <v>0</v>
      </c>
      <c r="R227" s="139">
        <f>IFERROR(IF($I$69="DOW",IF($E227=5,(((SUMPRODUCT(($H$72:$H$95=$D227)*($G$72:$G$95=$C227)*(R$72:R$95))*(SUMPRODUCT(($H$15:$H$21=$H227)*(R$15:R$21)))))),(((SUMPRODUCT(($H$72:$H$95=$D227)*($G$72:$G$95=$C227)*(R$72:R$95)))-(SUMIFS(R$99:R$426,$C$99:$C$426,$C227,$D$99:$D$426,$D227,$E$99:$E$426,5)))*SUMPRODUCT(($H$9:$H$12=$E227)*(R$9:R$12)))*SUMPRODUCT(($H$24:$H$30=$H227)*(R$24:R$30))),VLOOKUP($E227&amp;$H227,$H$33:R$67,R$70,0)/SUM(R$33:R$60,IF(DAY(EOMONTH($G227,0))&lt;29,0,VLOOKUP(5&amp;TEXT(DATE(YEAR($G227),MONTH($G227),29),"ddd"),$H$33:R$67,R$70,0)),IF(DAY(EOMONTH($G227,0))&lt;30,0,VLOOKUP(5&amp;TEXT(DATE(YEAR($G227),MONTH($G227),30),"ddd"),$H$33:R$67,R$70,0)),IF(DAY(EOMONTH($G227,0))&lt;31,0,VLOOKUP(5&amp;TEXT(DATE(YEAR($G227),MONTH($G227),31),"ddd"),$H$33:R$67,R$70,0)))*SUMPRODUCT(($H$72:$H$95=$D227)*($G$72:$G$95=$C227)*(R$72:R$95))),"")</f>
        <v>0</v>
      </c>
      <c r="S227" s="139">
        <f>IFERROR(IF($I$69="DOW",IF($E227=5,(((SUMPRODUCT(($H$72:$H$95=$D227)*($G$72:$G$95=$C227)*(S$72:S$95))*(SUMPRODUCT(($H$15:$H$21=$H227)*(S$15:S$21)))))),(((SUMPRODUCT(($H$72:$H$95=$D227)*($G$72:$G$95=$C227)*(S$72:S$95)))-(SUMIFS(S$99:S$426,$C$99:$C$426,$C227,$D$99:$D$426,$D227,$E$99:$E$426,5)))*SUMPRODUCT(($H$9:$H$12=$E227)*(S$9:S$12)))*SUMPRODUCT(($H$24:$H$30=$H227)*(S$24:S$30))),VLOOKUP($E227&amp;$H227,$H$33:S$67,S$70,0)/SUM(S$33:S$60,IF(DAY(EOMONTH($G227,0))&lt;29,0,VLOOKUP(5&amp;TEXT(DATE(YEAR($G227),MONTH($G227),29),"ddd"),$H$33:S$67,S$70,0)),IF(DAY(EOMONTH($G227,0))&lt;30,0,VLOOKUP(5&amp;TEXT(DATE(YEAR($G227),MONTH($G227),30),"ddd"),$H$33:S$67,S$70,0)),IF(DAY(EOMONTH($G227,0))&lt;31,0,VLOOKUP(5&amp;TEXT(DATE(YEAR($G227),MONTH($G227),31),"ddd"),$H$33:S$67,S$70,0)))*SUMPRODUCT(($H$72:$H$95=$D227)*($G$72:$G$95=$C227)*(S$72:S$95))),"")</f>
        <v>0</v>
      </c>
      <c r="T227" s="139">
        <f>IFERROR(IF($I$69="DOW",IF($E227=5,(((SUMPRODUCT(($H$72:$H$95=$D227)*($G$72:$G$95=$C227)*(T$72:T$95))*(SUMPRODUCT(($H$15:$H$21=$H227)*(T$15:T$21)))))),(((SUMPRODUCT(($H$72:$H$95=$D227)*($G$72:$G$95=$C227)*(T$72:T$95)))-(SUMIFS(T$99:T$426,$C$99:$C$426,$C227,$D$99:$D$426,$D227,$E$99:$E$426,5)))*SUMPRODUCT(($H$9:$H$12=$E227)*(T$9:T$12)))*SUMPRODUCT(($H$24:$H$30=$H227)*(T$24:T$30))),VLOOKUP($E227&amp;$H227,$H$33:T$67,T$70,0)/SUM(T$33:T$60,IF(DAY(EOMONTH($G227,0))&lt;29,0,VLOOKUP(5&amp;TEXT(DATE(YEAR($G227),MONTH($G227),29),"ddd"),$H$33:T$67,T$70,0)),IF(DAY(EOMONTH($G227,0))&lt;30,0,VLOOKUP(5&amp;TEXT(DATE(YEAR($G227),MONTH($G227),30),"ddd"),$H$33:T$67,T$70,0)),IF(DAY(EOMONTH($G227,0))&lt;31,0,VLOOKUP(5&amp;TEXT(DATE(YEAR($G227),MONTH($G227),31),"ddd"),$H$33:T$67,T$70,0)))*SUMPRODUCT(($H$72:$H$95=$D227)*($G$72:$G$95=$C227)*(T$72:T$95))),"")</f>
        <v>0</v>
      </c>
      <c r="U227" s="139">
        <f>IFERROR(IF($I$69="DOW",IF($E227=5,(((SUMPRODUCT(($H$72:$H$95=$D227)*($G$72:$G$95=$C227)*(U$72:U$95))*(SUMPRODUCT(($H$15:$H$21=$H227)*(U$15:U$21)))))),(((SUMPRODUCT(($H$72:$H$95=$D227)*($G$72:$G$95=$C227)*(U$72:U$95)))-(SUMIFS(U$99:U$426,$C$99:$C$426,$C227,$D$99:$D$426,$D227,$E$99:$E$426,5)))*SUMPRODUCT(($H$9:$H$12=$E227)*(U$9:U$12)))*SUMPRODUCT(($H$24:$H$30=$H227)*(U$24:U$30))),VLOOKUP($E227&amp;$H227,$H$33:U$67,U$70,0)/SUM(U$33:U$60,IF(DAY(EOMONTH($G227,0))&lt;29,0,VLOOKUP(5&amp;TEXT(DATE(YEAR($G227),MONTH($G227),29),"ddd"),$H$33:U$67,U$70,0)),IF(DAY(EOMONTH($G227,0))&lt;30,0,VLOOKUP(5&amp;TEXT(DATE(YEAR($G227),MONTH($G227),30),"ddd"),$H$33:U$67,U$70,0)),IF(DAY(EOMONTH($G227,0))&lt;31,0,VLOOKUP(5&amp;TEXT(DATE(YEAR($G227),MONTH($G227),31),"ddd"),$H$33:U$67,U$70,0)))*SUMPRODUCT(($H$72:$H$95=$D227)*($G$72:$G$95=$C227)*(U$72:U$95))),"")</f>
        <v>0</v>
      </c>
      <c r="V227" s="139">
        <f>IFERROR(IF($I$69="DOW",IF($E227=5,(((SUMPRODUCT(($H$72:$H$95=$D227)*($G$72:$G$95=$C227)*(V$72:V$95))*(SUMPRODUCT(($H$15:$H$21=$H227)*(V$15:V$21)))))),(((SUMPRODUCT(($H$72:$H$95=$D227)*($G$72:$G$95=$C227)*(V$72:V$95)))-(SUMIFS(V$99:V$426,$C$99:$C$426,$C227,$D$99:$D$426,$D227,$E$99:$E$426,5)))*SUMPRODUCT(($H$9:$H$12=$E227)*(V$9:V$12)))*SUMPRODUCT(($H$24:$H$30=$H227)*(V$24:V$30))),VLOOKUP($E227&amp;$H227,$H$33:V$67,V$70,0)/SUM(V$33:V$60,IF(DAY(EOMONTH($G227,0))&lt;29,0,VLOOKUP(5&amp;TEXT(DATE(YEAR($G227),MONTH($G227),29),"ddd"),$H$33:V$67,V$70,0)),IF(DAY(EOMONTH($G227,0))&lt;30,0,VLOOKUP(5&amp;TEXT(DATE(YEAR($G227),MONTH($G227),30),"ddd"),$H$33:V$67,V$70,0)),IF(DAY(EOMONTH($G227,0))&lt;31,0,VLOOKUP(5&amp;TEXT(DATE(YEAR($G227),MONTH($G227),31),"ddd"),$H$33:V$67,V$70,0)))*SUMPRODUCT(($H$72:$H$95=$D227)*($G$72:$G$95=$C227)*(V$72:V$95))),"")</f>
        <v>0</v>
      </c>
      <c r="W227" s="139">
        <f>IFERROR(IF($I$69="DOW",IF($E227=5,(((SUMPRODUCT(($H$72:$H$95=$D227)*($G$72:$G$95=$C227)*(W$72:W$95))*(SUMPRODUCT(($H$15:$H$21=$H227)*(W$15:W$21)))))),(((SUMPRODUCT(($H$72:$H$95=$D227)*($G$72:$G$95=$C227)*(W$72:W$95)))-(SUMIFS(W$99:W$426,$C$99:$C$426,$C227,$D$99:$D$426,$D227,$E$99:$E$426,5)))*SUMPRODUCT(($H$9:$H$12=$E227)*(W$9:W$12)))*SUMPRODUCT(($H$24:$H$30=$H227)*(W$24:W$30))),VLOOKUP($E227&amp;$H227,$H$33:W$67,W$70,0)/SUM(W$33:W$60,IF(DAY(EOMONTH($G227,0))&lt;29,0,VLOOKUP(5&amp;TEXT(DATE(YEAR($G227),MONTH($G227),29),"ddd"),$H$33:W$67,W$70,0)),IF(DAY(EOMONTH($G227,0))&lt;30,0,VLOOKUP(5&amp;TEXT(DATE(YEAR($G227),MONTH($G227),30),"ddd"),$H$33:W$67,W$70,0)),IF(DAY(EOMONTH($G227,0))&lt;31,0,VLOOKUP(5&amp;TEXT(DATE(YEAR($G227),MONTH($G227),31),"ddd"),$H$33:W$67,W$70,0)))*SUMPRODUCT(($H$72:$H$95=$D227)*($G$72:$G$95=$C227)*(W$72:W$95))),"")</f>
        <v>0</v>
      </c>
      <c r="X227" s="139">
        <f>IFERROR(IF($I$69="DOW",IF($E227=5,(((SUMPRODUCT(($H$72:$H$95=$D227)*($G$72:$G$95=$C227)*(X$72:X$95))*(SUMPRODUCT(($H$15:$H$21=$H227)*(X$15:X$21)))))),(((SUMPRODUCT(($H$72:$H$95=$D227)*($G$72:$G$95=$C227)*(X$72:X$95)))-(SUMIFS(X$99:X$426,$C$99:$C$426,$C227,$D$99:$D$426,$D227,$E$99:$E$426,5)))*SUMPRODUCT(($H$9:$H$12=$E227)*(X$9:X$12)))*SUMPRODUCT(($H$24:$H$30=$H227)*(X$24:X$30))),VLOOKUP($E227&amp;$H227,$H$33:X$67,X$70,0)/SUM(X$33:X$60,IF(DAY(EOMONTH($G227,0))&lt;29,0,VLOOKUP(5&amp;TEXT(DATE(YEAR($G227),MONTH($G227),29),"ddd"),$H$33:X$67,X$70,0)),IF(DAY(EOMONTH($G227,0))&lt;30,0,VLOOKUP(5&amp;TEXT(DATE(YEAR($G227),MONTH($G227),30),"ddd"),$H$33:X$67,X$70,0)),IF(DAY(EOMONTH($G227,0))&lt;31,0,VLOOKUP(5&amp;TEXT(DATE(YEAR($G227),MONTH($G227),31),"ddd"),$H$33:X$67,X$70,0)))*SUMPRODUCT(($H$72:$H$95=$D227)*($G$72:$G$95=$C227)*(X$72:X$95))),"")</f>
        <v>0</v>
      </c>
      <c r="Y227" s="139" t="str">
        <f>IFERROR(IF($I$69="DOW",IF($E227=5,(((SUMPRODUCT(($H$72:$H$95=$D227)*($G$72:$G$95=$C227)*(Y$72:Y$95))*(SUMPRODUCT(($H$15:$H$21=$H227)*(Y$15:Y$21)))))),(((SUMPRODUCT(($H$72:$H$95=$D227)*($G$72:$G$95=$C227)*(Y$72:Y$95)))-(SUMIFS(Y$99:Y$426,$C$99:$C$426,$C227,$D$99:$D$426,$D227,$E$99:$E$426,5)))*SUMPRODUCT(($H$9:$H$12=$E227)*(Y$9:Y$12)))*SUMPRODUCT(($H$24:$H$30=$H227)*(Y$24:Y$30))),VLOOKUP($E227&amp;$H227,$H$33:Y$67,Y$70,0)/SUM(Y$33:Y$60,IF(DAY(EOMONTH($G227,0))&lt;29,0,VLOOKUP(5&amp;TEXT(DATE(YEAR($G227),MONTH($G227),29),"ddd"),$H$33:Y$67,Y$70,0)),IF(DAY(EOMONTH($G227,0))&lt;30,0,VLOOKUP(5&amp;TEXT(DATE(YEAR($G227),MONTH($G227),30),"ddd"),$H$33:Y$67,Y$70,0)),IF(DAY(EOMONTH($G227,0))&lt;31,0,VLOOKUP(5&amp;TEXT(DATE(YEAR($G227),MONTH($G227),31),"ddd"),$H$33:Y$67,Y$70,0)))*SUMPRODUCT(($H$72:$H$95=$D227)*($G$72:$G$95=$C227)*(Y$72:Y$95))),"")</f>
        <v/>
      </c>
      <c r="Z227" s="139" t="str">
        <f>IFERROR(IF($I$69="DOW",IF($E227=5,(((SUMPRODUCT(($H$72:$H$95=$D227)*($G$72:$G$95=$C227)*(Z$72:Z$95))*(SUMPRODUCT(($H$15:$H$21=$H227)*(Z$15:Z$21)))))),(((SUMPRODUCT(($H$72:$H$95=$D227)*($G$72:$G$95=$C227)*(Z$72:Z$95)))-(SUMIFS(Z$99:Z$426,$C$99:$C$426,$C227,$D$99:$D$426,$D227,$E$99:$E$426,5)))*SUMPRODUCT(($H$9:$H$12=$E227)*(Z$9:Z$12)))*SUMPRODUCT(($H$24:$H$30=$H227)*(Z$24:Z$30))),VLOOKUP($E227&amp;$H227,$H$33:Z$67,Z$70,0)/SUM(Z$33:Z$60,IF(DAY(EOMONTH($G227,0))&lt;29,0,VLOOKUP(5&amp;TEXT(DATE(YEAR($G227),MONTH($G227),29),"ddd"),$H$33:Z$67,Z$70,0)),IF(DAY(EOMONTH($G227,0))&lt;30,0,VLOOKUP(5&amp;TEXT(DATE(YEAR($G227),MONTH($G227),30),"ddd"),$H$33:Z$67,Z$70,0)),IF(DAY(EOMONTH($G227,0))&lt;31,0,VLOOKUP(5&amp;TEXT(DATE(YEAR($G227),MONTH($G227),31),"ddd"),$H$33:Z$67,Z$70,0)))*SUMPRODUCT(($H$72:$H$95=$D227)*($G$72:$G$95=$C227)*(Z$72:Z$95))),"")</f>
        <v/>
      </c>
      <c r="AA227" s="139" t="str">
        <f>IFERROR(IF($I$69="DOW",IF($E227=5,(((SUMPRODUCT(($H$72:$H$95=$D227)*($G$72:$G$95=$C227)*(AA$72:AA$95))*(SUMPRODUCT(($H$15:$H$21=$H227)*(AA$15:AA$21)))))),(((SUMPRODUCT(($H$72:$H$95=$D227)*($G$72:$G$95=$C227)*(AA$72:AA$95)))-(SUMIFS(AA$99:AA$426,$C$99:$C$426,$C227,$D$99:$D$426,$D227,$E$99:$E$426,5)))*SUMPRODUCT(($H$9:$H$12=$E227)*(AA$9:AA$12)))*SUMPRODUCT(($H$24:$H$30=$H227)*(AA$24:AA$30))),VLOOKUP($E227&amp;$H227,$H$33:AA$67,AA$70,0)/SUM(AA$33:AA$60,IF(DAY(EOMONTH($G227,0))&lt;29,0,VLOOKUP(5&amp;TEXT(DATE(YEAR($G227),MONTH($G227),29),"ddd"),$H$33:AA$67,AA$70,0)),IF(DAY(EOMONTH($G227,0))&lt;30,0,VLOOKUP(5&amp;TEXT(DATE(YEAR($G227),MONTH($G227),30),"ddd"),$H$33:AA$67,AA$70,0)),IF(DAY(EOMONTH($G227,0))&lt;31,0,VLOOKUP(5&amp;TEXT(DATE(YEAR($G227),MONTH($G227),31),"ddd"),$H$33:AA$67,AA$70,0)))*SUMPRODUCT(($H$72:$H$95=$D227)*($G$72:$G$95=$C227)*(AA$72:AA$95))),"")</f>
        <v/>
      </c>
      <c r="AB227" s="139" t="str">
        <f>IFERROR(IF($I$69="DOW",IF($E227=5,(((SUMPRODUCT(($H$72:$H$95=$D227)*($G$72:$G$95=$C227)*(AB$72:AB$95))*(SUMPRODUCT(($H$15:$H$21=$H227)*(AB$15:AB$21)))))),(((SUMPRODUCT(($H$72:$H$95=$D227)*($G$72:$G$95=$C227)*(AB$72:AB$95)))-(SUMIFS(AB$99:AB$426,$C$99:$C$426,$C227,$D$99:$D$426,$D227,$E$99:$E$426,5)))*SUMPRODUCT(($H$9:$H$12=$E227)*(AB$9:AB$12)))*SUMPRODUCT(($H$24:$H$30=$H227)*(AB$24:AB$30))),VLOOKUP($E227&amp;$H227,$H$33:AB$67,AB$70,0)/SUM(AB$33:AB$60,IF(DAY(EOMONTH($G227,0))&lt;29,0,VLOOKUP(5&amp;TEXT(DATE(YEAR($G227),MONTH($G227),29),"ddd"),$H$33:AB$67,AB$70,0)),IF(DAY(EOMONTH($G227,0))&lt;30,0,VLOOKUP(5&amp;TEXT(DATE(YEAR($G227),MONTH($G227),30),"ddd"),$H$33:AB$67,AB$70,0)),IF(DAY(EOMONTH($G227,0))&lt;31,0,VLOOKUP(5&amp;TEXT(DATE(YEAR($G227),MONTH($G227),31),"ddd"),$H$33:AB$67,AB$70,0)))*SUMPRODUCT(($H$72:$H$95=$D227)*($G$72:$G$95=$C227)*(AB$72:AB$95))),"")</f>
        <v/>
      </c>
      <c r="AC227" s="236"/>
      <c r="AE227" s="205"/>
      <c r="AF227" s="139"/>
      <c r="AG227" s="139"/>
      <c r="AH227" s="139"/>
      <c r="AI227" s="139"/>
      <c r="AJ227" s="139"/>
      <c r="AK227" s="139"/>
      <c r="AL227" s="139"/>
      <c r="AM227" s="139"/>
      <c r="AN227" s="139"/>
      <c r="AO227" s="139"/>
      <c r="AP227" s="139"/>
      <c r="AQ227" s="139"/>
      <c r="AR227" s="139"/>
      <c r="AS227" s="139"/>
      <c r="AT227" s="139"/>
      <c r="AU227" s="139"/>
      <c r="AV227" s="139"/>
      <c r="AW227" s="139"/>
      <c r="AX227" s="139"/>
      <c r="AY227" s="236"/>
      <c r="BA227" s="209">
        <f t="shared" ref="BA227:BA251" si="186">IFERROR(I227+(I227*AE227),0)</f>
        <v>0</v>
      </c>
      <c r="BB227" s="180">
        <f t="shared" ref="BB227:BB251" si="187">IFERROR(J227+(J227*AF227),0)</f>
        <v>0</v>
      </c>
      <c r="BC227" s="180">
        <f t="shared" ref="BC227:BC251" si="188">IFERROR(K227+(K227*AG227),0)</f>
        <v>0</v>
      </c>
      <c r="BD227" s="180">
        <f t="shared" ref="BD227:BD251" si="189">IFERROR(L227+(L227*AH227),0)</f>
        <v>0</v>
      </c>
      <c r="BE227" s="180">
        <f t="shared" ref="BE227:BE251" si="190">IFERROR(M227+(M227*AI227),0)</f>
        <v>0</v>
      </c>
      <c r="BF227" s="180">
        <f t="shared" ref="BF227:BF251" si="191">IFERROR(N227+(N227*AJ227),0)</f>
        <v>0</v>
      </c>
      <c r="BG227" s="180">
        <f t="shared" ref="BG227:BG251" si="192">IFERROR(O227+(O227*AK227),0)</f>
        <v>0</v>
      </c>
      <c r="BH227" s="180">
        <f t="shared" ref="BH227:BH251" si="193">IFERROR(P227+(P227*AL227),0)</f>
        <v>0</v>
      </c>
      <c r="BI227" s="180">
        <f t="shared" ref="BI227:BI251" si="194">IFERROR(Q227+(Q227*AM227),0)</f>
        <v>0</v>
      </c>
      <c r="BJ227" s="180">
        <f t="shared" ref="BJ227:BJ251" si="195">IFERROR(R227+(R227*AN227),0)</f>
        <v>0</v>
      </c>
      <c r="BK227" s="180">
        <f t="shared" ref="BK227:BK251" si="196">IFERROR(S227+(S227*AO227),0)</f>
        <v>0</v>
      </c>
      <c r="BL227" s="180">
        <f t="shared" ref="BL227:BL251" si="197">IFERROR(T227+(T227*AP227),0)</f>
        <v>0</v>
      </c>
      <c r="BM227" s="180">
        <f t="shared" ref="BM227:BM251" si="198">IFERROR(U227+(U227*AQ227),0)</f>
        <v>0</v>
      </c>
      <c r="BN227" s="180">
        <f t="shared" ref="BN227:BN251" si="199">IFERROR(V227+(V227*AR227),0)</f>
        <v>0</v>
      </c>
      <c r="BO227" s="180">
        <f t="shared" ref="BO227:BO251" si="200">IFERROR(W227+(W227*AS227),0)</f>
        <v>0</v>
      </c>
      <c r="BP227" s="180">
        <f t="shared" ref="BP227:BP251" si="201">IFERROR(X227+(X227*AT227),0)</f>
        <v>0</v>
      </c>
      <c r="BQ227" s="180">
        <f t="shared" ref="BQ227:BQ251" si="202">IFERROR(Y227+(Y227*AU227),0)</f>
        <v>0</v>
      </c>
      <c r="BR227" s="180">
        <f t="shared" ref="BR227:BR251" si="203">IFERROR(Z227+(Z227*AV227),0)</f>
        <v>0</v>
      </c>
      <c r="BS227" s="180">
        <f t="shared" ref="BS227:BS251" si="204">IFERROR(AA227+(AA227*AW227),0)</f>
        <v>0</v>
      </c>
      <c r="BT227" s="180">
        <f t="shared" ref="BT227:BT251" si="205">IFERROR(AB227+(AB227*AX227),0)</f>
        <v>0</v>
      </c>
      <c r="BV227" s="214">
        <f t="shared" si="150"/>
        <v>42772</v>
      </c>
      <c r="BW227" s="175" t="str">
        <f t="shared" si="151"/>
        <v>Feb</v>
      </c>
      <c r="BX227" s="175">
        <f t="shared" si="152"/>
        <v>2017</v>
      </c>
      <c r="BY227" s="176">
        <f t="shared" ref="BY227:BY251" si="206">IFERROR((BA227/SUMIFS(BA$99:BA$7500,$C$99:$C$7500,$BX227,$D$99:$D$7500,$BW227))*(SUMPRODUCT(($G$72:$G$76=$BX227)*($H$72:$H$76=$BW227)*($I$71:$AB$71=BY$98)*($I$72:$AB$76))),0)</f>
        <v>0</v>
      </c>
      <c r="BZ227" s="176">
        <f t="shared" ref="BZ227:BZ251" si="207">IFERROR((BB227/SUMIFS(BB$99:BB$7500,$C$99:$C$7500,$BX227,$D$99:$D$7500,$BW227))*(SUMPRODUCT(($G$72:$G$76=$BX227)*($H$72:$H$76=$BW227)*($I$71:$AB$71=BZ$98)*($I$72:$AB$76))),0)</f>
        <v>0</v>
      </c>
      <c r="CA227" s="176">
        <f t="shared" ref="CA227:CA251" si="208">IFERROR((BC227/SUMIFS(BC$99:BC$7500,$C$99:$C$7500,$BX227,$D$99:$D$7500,$BW227))*(SUMPRODUCT(($G$72:$G$76=$BX227)*($H$72:$H$76=$BW227)*($I$71:$AB$71=CA$98)*($I$72:$AB$76))),0)</f>
        <v>0</v>
      </c>
      <c r="CB227" s="176">
        <f t="shared" ref="CB227:CB251" si="209">IFERROR((BD227/SUMIFS(BD$99:BD$7500,$C$99:$C$7500,$BX227,$D$99:$D$7500,$BW227))*(SUMPRODUCT(($G$72:$G$76=$BX227)*($H$72:$H$76=$BW227)*($I$71:$AB$71=CB$98)*($I$72:$AB$76))),0)</f>
        <v>0</v>
      </c>
      <c r="CC227" s="176">
        <f t="shared" ref="CC227:CC251" si="210">IFERROR((BE227/SUMIFS(BE$99:BE$7500,$C$99:$C$7500,$BX227,$D$99:$D$7500,$BW227))*(SUMPRODUCT(($G$72:$G$76=$BX227)*($H$72:$H$76=$BW227)*($I$71:$AB$71=CC$98)*($I$72:$AB$76))),0)</f>
        <v>0</v>
      </c>
      <c r="CD227" s="176">
        <f t="shared" ref="CD227:CD251" si="211">IFERROR((BF227/SUMIFS(BF$99:BF$7500,$C$99:$C$7500,$BX227,$D$99:$D$7500,$BW227))*(SUMPRODUCT(($G$72:$G$76=$BX227)*($H$72:$H$76=$BW227)*($I$71:$AB$71=CD$98)*($I$72:$AB$76))),0)</f>
        <v>0</v>
      </c>
      <c r="CE227" s="176">
        <f t="shared" ref="CE227:CE251" si="212">IFERROR((BG227/SUMIFS(BG$99:BG$7500,$C$99:$C$7500,$BX227,$D$99:$D$7500,$BW227))*(SUMPRODUCT(($G$72:$G$76=$BX227)*($H$72:$H$76=$BW227)*($I$71:$AB$71=CE$98)*($I$72:$AB$76))),0)</f>
        <v>0</v>
      </c>
      <c r="CF227" s="176">
        <f t="shared" ref="CF227:CF251" si="213">IFERROR((BH227/SUMIFS(BH$99:BH$7500,$C$99:$C$7500,$BX227,$D$99:$D$7500,$BW227))*(SUMPRODUCT(($G$72:$G$76=$BX227)*($H$72:$H$76=$BW227)*($I$71:$AB$71=CF$98)*($I$72:$AB$76))),0)</f>
        <v>0</v>
      </c>
      <c r="CG227" s="176">
        <f t="shared" ref="CG227:CG251" si="214">IFERROR((BI227/SUMIFS(BI$99:BI$7500,$C$99:$C$7500,$BX227,$D$99:$D$7500,$BW227))*(SUMPRODUCT(($G$72:$G$76=$BX227)*($H$72:$H$76=$BW227)*($I$71:$AB$71=CG$98)*($I$72:$AB$76))),0)</f>
        <v>0</v>
      </c>
      <c r="CH227" s="176">
        <f t="shared" ref="CH227:CH251" si="215">IFERROR((BJ227/SUMIFS(BJ$99:BJ$7500,$C$99:$C$7500,$BX227,$D$99:$D$7500,$BW227))*(SUMPRODUCT(($G$72:$G$76=$BX227)*($H$72:$H$76=$BW227)*($I$71:$AB$71=CH$98)*($I$72:$AB$76))),0)</f>
        <v>0</v>
      </c>
      <c r="CI227" s="176">
        <f t="shared" ref="CI227:CI251" si="216">IFERROR((BK227/SUMIFS(BK$99:BK$7500,$C$99:$C$7500,$BX227,$D$99:$D$7500,$BW227))*(SUMPRODUCT(($G$72:$G$76=$BX227)*($H$72:$H$76=$BW227)*($I$71:$AB$71=CI$98)*($I$72:$AB$76))),0)</f>
        <v>0</v>
      </c>
      <c r="CJ227" s="176">
        <f t="shared" ref="CJ227:CJ251" si="217">IFERROR((BL227/SUMIFS(BL$99:BL$7500,$C$99:$C$7500,$BX227,$D$99:$D$7500,$BW227))*(SUMPRODUCT(($G$72:$G$76=$BX227)*($H$72:$H$76=$BW227)*($I$71:$AB$71=CJ$98)*($I$72:$AB$76))),0)</f>
        <v>0</v>
      </c>
      <c r="CK227" s="176">
        <f t="shared" ref="CK227:CK251" si="218">IFERROR((BM227/SUMIFS(BM$99:BM$7500,$C$99:$C$7500,$BX227,$D$99:$D$7500,$BW227))*(SUMPRODUCT(($G$72:$G$76=$BX227)*($H$72:$H$76=$BW227)*($I$71:$AB$71=CK$98)*($I$72:$AB$76))),0)</f>
        <v>0</v>
      </c>
      <c r="CL227" s="176">
        <f t="shared" ref="CL227:CL251" si="219">IFERROR((BN227/SUMIFS(BN$99:BN$7500,$C$99:$C$7500,$BX227,$D$99:$D$7500,$BW227))*(SUMPRODUCT(($G$72:$G$76=$BX227)*($H$72:$H$76=$BW227)*($I$71:$AB$71=CL$98)*($I$72:$AB$76))),0)</f>
        <v>0</v>
      </c>
      <c r="CM227" s="176">
        <f t="shared" ref="CM227:CM251" si="220">IFERROR((BO227/SUMIFS(BO$99:BO$7500,$C$99:$C$7500,$BX227,$D$99:$D$7500,$BW227))*(SUMPRODUCT(($G$72:$G$76=$BX227)*($H$72:$H$76=$BW227)*($I$71:$AB$71=CM$98)*($I$72:$AB$76))),0)</f>
        <v>0</v>
      </c>
      <c r="CN227" s="176">
        <f t="shared" ref="CN227:CN251" si="221">IFERROR((BP227/SUMIFS(BP$99:BP$7500,$C$99:$C$7500,$BX227,$D$99:$D$7500,$BW227))*(SUMPRODUCT(($G$72:$G$76=$BX227)*($H$72:$H$76=$BW227)*($I$71:$AB$71=CN$98)*($I$72:$AB$76))),0)</f>
        <v>0</v>
      </c>
      <c r="CO227" s="176">
        <f t="shared" ref="CO227:CO251" si="222">IFERROR((BQ227/SUMIFS(BQ$99:BQ$7500,$C$99:$C$7500,$BX227,$D$99:$D$7500,$BW227))*(SUMPRODUCT(($G$72:$G$76=$BX227)*($H$72:$H$76=$BW227)*($I$71:$AB$71=CO$98)*($I$72:$AB$76))),0)</f>
        <v>0</v>
      </c>
      <c r="CP227" s="176">
        <f t="shared" ref="CP227:CP251" si="223">IFERROR((BR227/SUMIFS(BR$99:BR$7500,$C$99:$C$7500,$BX227,$D$99:$D$7500,$BW227))*(SUMPRODUCT(($G$72:$G$76=$BX227)*($H$72:$H$76=$BW227)*($I$71:$AB$71=CP$98)*($I$72:$AB$76))),0)</f>
        <v>0</v>
      </c>
      <c r="CQ227" s="176">
        <f t="shared" ref="CQ227:CQ251" si="224">IFERROR((BS227/SUMIFS(BS$99:BS$7500,$C$99:$C$7500,$BX227,$D$99:$D$7500,$BW227))*(SUMPRODUCT(($G$72:$G$76=$BX227)*($H$72:$H$76=$BW227)*($I$71:$AB$71=CQ$98)*($I$72:$AB$76))),0)</f>
        <v>0</v>
      </c>
      <c r="CR227" s="215">
        <f t="shared" ref="CR227:CR251" si="225">IFERROR((BT227/SUMIFS(BT$99:BT$7500,$C$99:$C$7500,$BX227,$D$99:$D$7500,$BW227))*(SUMPRODUCT(($G$72:$G$76=$BX227)*($H$72:$H$76=$BW227)*($I$71:$AB$71=CR$98)*($I$72:$AB$76))),0)</f>
        <v>0</v>
      </c>
    </row>
    <row r="228" spans="2:96" hidden="1" x14ac:dyDescent="0.25">
      <c r="B228" s="197">
        <f t="shared" ref="B228:B251" si="226">G228</f>
        <v>42773</v>
      </c>
      <c r="C228" s="108">
        <f t="shared" si="182"/>
        <v>2017</v>
      </c>
      <c r="D228" s="109" t="str">
        <f t="shared" si="183"/>
        <v>Feb</v>
      </c>
      <c r="E228" s="109">
        <f t="shared" si="184"/>
        <v>1</v>
      </c>
      <c r="F228" s="109">
        <f t="shared" ref="F228:F251" si="227">WEEKNUM(G228)</f>
        <v>6</v>
      </c>
      <c r="G228" s="110">
        <f t="shared" si="153"/>
        <v>42773</v>
      </c>
      <c r="H228" s="109" t="str">
        <f t="shared" si="185"/>
        <v>Tue</v>
      </c>
      <c r="I228" s="139">
        <f>IFERROR(IF($I$69="DOW",IF($E228=5,(((SUMPRODUCT(($H$72:$H$95=$D228)*($G$72:$G$95=$C228)*(I$72:I$95))*(SUMPRODUCT(($H$15:$H$21=$H228)*(I$15:I$21)))))),(((SUMPRODUCT(($H$72:$H$95=$D228)*($G$72:$G$95=$C228)*(I$72:I$95)))-(SUMIFS(I$99:I$426,$C$99:$C$426,$C228,$D$99:$D$426,$D228,$E$99:$E$426,5)))*SUMPRODUCT(($H$9:$H$12=$E228)*(I$9:I$12)))*SUMPRODUCT(($H$24:$H$30=$H228)*(I$24:I$30))),VLOOKUP($E228&amp;$H228,$H$33:I$67,I$70,0)/SUM(I$33:I$60,IF(DAY(EOMONTH($G228,0))&lt;29,0,VLOOKUP(5&amp;TEXT(DATE(YEAR($G228),MONTH($G228),29),"ddd"),$H$33:I$67,I$70,0)),IF(DAY(EOMONTH($G228,0))&lt;30,0,VLOOKUP(5&amp;TEXT(DATE(YEAR($G228),MONTH($G228),30),"ddd"),$H$33:I$67,I$70,0)),IF(DAY(EOMONTH($G228,0))&lt;31,0,VLOOKUP(5&amp;TEXT(DATE(YEAR($G228),MONTH($G228),31),"ddd"),$H$33:I$67,I$70,0)))*SUMPRODUCT(($H$72:$H$95=$D228)*($G$72:$G$95=$C228)*(I$72:I$95))),"")</f>
        <v>0</v>
      </c>
      <c r="J228" s="139">
        <f>IFERROR(IF($I$69="DOW",IF($E228=5,(((SUMPRODUCT(($H$72:$H$95=$D228)*($G$72:$G$95=$C228)*(J$72:J$95))*(SUMPRODUCT(($H$15:$H$21=$H228)*(J$15:J$21)))))),(((SUMPRODUCT(($H$72:$H$95=$D228)*($G$72:$G$95=$C228)*(J$72:J$95)))-(SUMIFS(J$99:J$426,$C$99:$C$426,$C228,$D$99:$D$426,$D228,$E$99:$E$426,5)))*SUMPRODUCT(($H$9:$H$12=$E228)*(J$9:J$12)))*SUMPRODUCT(($H$24:$H$30=$H228)*(J$24:J$30))),VLOOKUP($E228&amp;$H228,$H$33:J$67,J$70,0)/SUM(J$33:J$60,IF(DAY(EOMONTH($G228,0))&lt;29,0,VLOOKUP(5&amp;TEXT(DATE(YEAR($G228),MONTH($G228),29),"ddd"),$H$33:J$67,J$70,0)),IF(DAY(EOMONTH($G228,0))&lt;30,0,VLOOKUP(5&amp;TEXT(DATE(YEAR($G228),MONTH($G228),30),"ddd"),$H$33:J$67,J$70,0)),IF(DAY(EOMONTH($G228,0))&lt;31,0,VLOOKUP(5&amp;TEXT(DATE(YEAR($G228),MONTH($G228),31),"ddd"),$H$33:J$67,J$70,0)))*SUMPRODUCT(($H$72:$H$95=$D228)*($G$72:$G$95=$C228)*(J$72:J$95))),"")</f>
        <v>0</v>
      </c>
      <c r="K228" s="139">
        <f>IFERROR(IF($I$69="DOW",IF($E228=5,(((SUMPRODUCT(($H$72:$H$95=$D228)*($G$72:$G$95=$C228)*(K$72:K$95))*(SUMPRODUCT(($H$15:$H$21=$H228)*(K$15:K$21)))))),(((SUMPRODUCT(($H$72:$H$95=$D228)*($G$72:$G$95=$C228)*(K$72:K$95)))-(SUMIFS(K$99:K$426,$C$99:$C$426,$C228,$D$99:$D$426,$D228,$E$99:$E$426,5)))*SUMPRODUCT(($H$9:$H$12=$E228)*(K$9:K$12)))*SUMPRODUCT(($H$24:$H$30=$H228)*(K$24:K$30))),VLOOKUP($E228&amp;$H228,$H$33:K$67,K$70,0)/SUM(K$33:K$60,IF(DAY(EOMONTH($G228,0))&lt;29,0,VLOOKUP(5&amp;TEXT(DATE(YEAR($G228),MONTH($G228),29),"ddd"),$H$33:K$67,K$70,0)),IF(DAY(EOMONTH($G228,0))&lt;30,0,VLOOKUP(5&amp;TEXT(DATE(YEAR($G228),MONTH($G228),30),"ddd"),$H$33:K$67,K$70,0)),IF(DAY(EOMONTH($G228,0))&lt;31,0,VLOOKUP(5&amp;TEXT(DATE(YEAR($G228),MONTH($G228),31),"ddd"),$H$33:K$67,K$70,0)))*SUMPRODUCT(($H$72:$H$95=$D228)*($G$72:$G$95=$C228)*(K$72:K$95))),"")</f>
        <v>0</v>
      </c>
      <c r="L228" s="139">
        <f>IFERROR(IF($I$69="DOW",IF($E228=5,(((SUMPRODUCT(($H$72:$H$95=$D228)*($G$72:$G$95=$C228)*(L$72:L$95))*(SUMPRODUCT(($H$15:$H$21=$H228)*(L$15:L$21)))))),(((SUMPRODUCT(($H$72:$H$95=$D228)*($G$72:$G$95=$C228)*(L$72:L$95)))-(SUMIFS(L$99:L$426,$C$99:$C$426,$C228,$D$99:$D$426,$D228,$E$99:$E$426,5)))*SUMPRODUCT(($H$9:$H$12=$E228)*(L$9:L$12)))*SUMPRODUCT(($H$24:$H$30=$H228)*(L$24:L$30))),VLOOKUP($E228&amp;$H228,$H$33:L$67,L$70,0)/SUM(L$33:L$60,IF(DAY(EOMONTH($G228,0))&lt;29,0,VLOOKUP(5&amp;TEXT(DATE(YEAR($G228),MONTH($G228),29),"ddd"),$H$33:L$67,L$70,0)),IF(DAY(EOMONTH($G228,0))&lt;30,0,VLOOKUP(5&amp;TEXT(DATE(YEAR($G228),MONTH($G228),30),"ddd"),$H$33:L$67,L$70,0)),IF(DAY(EOMONTH($G228,0))&lt;31,0,VLOOKUP(5&amp;TEXT(DATE(YEAR($G228),MONTH($G228),31),"ddd"),$H$33:L$67,L$70,0)))*SUMPRODUCT(($H$72:$H$95=$D228)*($G$72:$G$95=$C228)*(L$72:L$95))),"")</f>
        <v>0</v>
      </c>
      <c r="M228" s="139">
        <f>IFERROR(IF($I$69="DOW",IF($E228=5,(((SUMPRODUCT(($H$72:$H$95=$D228)*($G$72:$G$95=$C228)*(M$72:M$95))*(SUMPRODUCT(($H$15:$H$21=$H228)*(M$15:M$21)))))),(((SUMPRODUCT(($H$72:$H$95=$D228)*($G$72:$G$95=$C228)*(M$72:M$95)))-(SUMIFS(M$99:M$426,$C$99:$C$426,$C228,$D$99:$D$426,$D228,$E$99:$E$426,5)))*SUMPRODUCT(($H$9:$H$12=$E228)*(M$9:M$12)))*SUMPRODUCT(($H$24:$H$30=$H228)*(M$24:M$30))),VLOOKUP($E228&amp;$H228,$H$33:M$67,M$70,0)/SUM(M$33:M$60,IF(DAY(EOMONTH($G228,0))&lt;29,0,VLOOKUP(5&amp;TEXT(DATE(YEAR($G228),MONTH($G228),29),"ddd"),$H$33:M$67,M$70,0)),IF(DAY(EOMONTH($G228,0))&lt;30,0,VLOOKUP(5&amp;TEXT(DATE(YEAR($G228),MONTH($G228),30),"ddd"),$H$33:M$67,M$70,0)),IF(DAY(EOMONTH($G228,0))&lt;31,0,VLOOKUP(5&amp;TEXT(DATE(YEAR($G228),MONTH($G228),31),"ddd"),$H$33:M$67,M$70,0)))*SUMPRODUCT(($H$72:$H$95=$D228)*($G$72:$G$95=$C228)*(M$72:M$95))),"")</f>
        <v>0</v>
      </c>
      <c r="N228" s="139">
        <f>IFERROR(IF($I$69="DOW",IF($E228=5,(((SUMPRODUCT(($H$72:$H$95=$D228)*($G$72:$G$95=$C228)*(N$72:N$95))*(SUMPRODUCT(($H$15:$H$21=$H228)*(N$15:N$21)))))),(((SUMPRODUCT(($H$72:$H$95=$D228)*($G$72:$G$95=$C228)*(N$72:N$95)))-(SUMIFS(N$99:N$426,$C$99:$C$426,$C228,$D$99:$D$426,$D228,$E$99:$E$426,5)))*SUMPRODUCT(($H$9:$H$12=$E228)*(N$9:N$12)))*SUMPRODUCT(($H$24:$H$30=$H228)*(N$24:N$30))),VLOOKUP($E228&amp;$H228,$H$33:N$67,N$70,0)/SUM(N$33:N$60,IF(DAY(EOMONTH($G228,0))&lt;29,0,VLOOKUP(5&amp;TEXT(DATE(YEAR($G228),MONTH($G228),29),"ddd"),$H$33:N$67,N$70,0)),IF(DAY(EOMONTH($G228,0))&lt;30,0,VLOOKUP(5&amp;TEXT(DATE(YEAR($G228),MONTH($G228),30),"ddd"),$H$33:N$67,N$70,0)),IF(DAY(EOMONTH($G228,0))&lt;31,0,VLOOKUP(5&amp;TEXT(DATE(YEAR($G228),MONTH($G228),31),"ddd"),$H$33:N$67,N$70,0)))*SUMPRODUCT(($H$72:$H$95=$D228)*($G$72:$G$95=$C228)*(N$72:N$95))),"")</f>
        <v>0</v>
      </c>
      <c r="O228" s="139">
        <f>IFERROR(IF($I$69="DOW",IF($E228=5,(((SUMPRODUCT(($H$72:$H$95=$D228)*($G$72:$G$95=$C228)*(O$72:O$95))*(SUMPRODUCT(($H$15:$H$21=$H228)*(O$15:O$21)))))),(((SUMPRODUCT(($H$72:$H$95=$D228)*($G$72:$G$95=$C228)*(O$72:O$95)))-(SUMIFS(O$99:O$426,$C$99:$C$426,$C228,$D$99:$D$426,$D228,$E$99:$E$426,5)))*SUMPRODUCT(($H$9:$H$12=$E228)*(O$9:O$12)))*SUMPRODUCT(($H$24:$H$30=$H228)*(O$24:O$30))),VLOOKUP($E228&amp;$H228,$H$33:O$67,O$70,0)/SUM(O$33:O$60,IF(DAY(EOMONTH($G228,0))&lt;29,0,VLOOKUP(5&amp;TEXT(DATE(YEAR($G228),MONTH($G228),29),"ddd"),$H$33:O$67,O$70,0)),IF(DAY(EOMONTH($G228,0))&lt;30,0,VLOOKUP(5&amp;TEXT(DATE(YEAR($G228),MONTH($G228),30),"ddd"),$H$33:O$67,O$70,0)),IF(DAY(EOMONTH($G228,0))&lt;31,0,VLOOKUP(5&amp;TEXT(DATE(YEAR($G228),MONTH($G228),31),"ddd"),$H$33:O$67,O$70,0)))*SUMPRODUCT(($H$72:$H$95=$D228)*($G$72:$G$95=$C228)*(O$72:O$95))),"")</f>
        <v>0</v>
      </c>
      <c r="P228" s="139">
        <f>IFERROR(IF($I$69="DOW",IF($E228=5,(((SUMPRODUCT(($H$72:$H$95=$D228)*($G$72:$G$95=$C228)*(P$72:P$95))*(SUMPRODUCT(($H$15:$H$21=$H228)*(P$15:P$21)))))),(((SUMPRODUCT(($H$72:$H$95=$D228)*($G$72:$G$95=$C228)*(P$72:P$95)))-(SUMIFS(P$99:P$426,$C$99:$C$426,$C228,$D$99:$D$426,$D228,$E$99:$E$426,5)))*SUMPRODUCT(($H$9:$H$12=$E228)*(P$9:P$12)))*SUMPRODUCT(($H$24:$H$30=$H228)*(P$24:P$30))),VLOOKUP($E228&amp;$H228,$H$33:P$67,P$70,0)/SUM(P$33:P$60,IF(DAY(EOMONTH($G228,0))&lt;29,0,VLOOKUP(5&amp;TEXT(DATE(YEAR($G228),MONTH($G228),29),"ddd"),$H$33:P$67,P$70,0)),IF(DAY(EOMONTH($G228,0))&lt;30,0,VLOOKUP(5&amp;TEXT(DATE(YEAR($G228),MONTH($G228),30),"ddd"),$H$33:P$67,P$70,0)),IF(DAY(EOMONTH($G228,0))&lt;31,0,VLOOKUP(5&amp;TEXT(DATE(YEAR($G228),MONTH($G228),31),"ddd"),$H$33:P$67,P$70,0)))*SUMPRODUCT(($H$72:$H$95=$D228)*($G$72:$G$95=$C228)*(P$72:P$95))),"")</f>
        <v>0</v>
      </c>
      <c r="Q228" s="139">
        <f>IFERROR(IF($I$69="DOW",IF($E228=5,(((SUMPRODUCT(($H$72:$H$95=$D228)*($G$72:$G$95=$C228)*(Q$72:Q$95))*(SUMPRODUCT(($H$15:$H$21=$H228)*(Q$15:Q$21)))))),(((SUMPRODUCT(($H$72:$H$95=$D228)*($G$72:$G$95=$C228)*(Q$72:Q$95)))-(SUMIFS(Q$99:Q$426,$C$99:$C$426,$C228,$D$99:$D$426,$D228,$E$99:$E$426,5)))*SUMPRODUCT(($H$9:$H$12=$E228)*(Q$9:Q$12)))*SUMPRODUCT(($H$24:$H$30=$H228)*(Q$24:Q$30))),VLOOKUP($E228&amp;$H228,$H$33:Q$67,Q$70,0)/SUM(Q$33:Q$60,IF(DAY(EOMONTH($G228,0))&lt;29,0,VLOOKUP(5&amp;TEXT(DATE(YEAR($G228),MONTH($G228),29),"ddd"),$H$33:Q$67,Q$70,0)),IF(DAY(EOMONTH($G228,0))&lt;30,0,VLOOKUP(5&amp;TEXT(DATE(YEAR($G228),MONTH($G228),30),"ddd"),$H$33:Q$67,Q$70,0)),IF(DAY(EOMONTH($G228,0))&lt;31,0,VLOOKUP(5&amp;TEXT(DATE(YEAR($G228),MONTH($G228),31),"ddd"),$H$33:Q$67,Q$70,0)))*SUMPRODUCT(($H$72:$H$95=$D228)*($G$72:$G$95=$C228)*(Q$72:Q$95))),"")</f>
        <v>0</v>
      </c>
      <c r="R228" s="139">
        <f>IFERROR(IF($I$69="DOW",IF($E228=5,(((SUMPRODUCT(($H$72:$H$95=$D228)*($G$72:$G$95=$C228)*(R$72:R$95))*(SUMPRODUCT(($H$15:$H$21=$H228)*(R$15:R$21)))))),(((SUMPRODUCT(($H$72:$H$95=$D228)*($G$72:$G$95=$C228)*(R$72:R$95)))-(SUMIFS(R$99:R$426,$C$99:$C$426,$C228,$D$99:$D$426,$D228,$E$99:$E$426,5)))*SUMPRODUCT(($H$9:$H$12=$E228)*(R$9:R$12)))*SUMPRODUCT(($H$24:$H$30=$H228)*(R$24:R$30))),VLOOKUP($E228&amp;$H228,$H$33:R$67,R$70,0)/SUM(R$33:R$60,IF(DAY(EOMONTH($G228,0))&lt;29,0,VLOOKUP(5&amp;TEXT(DATE(YEAR($G228),MONTH($G228),29),"ddd"),$H$33:R$67,R$70,0)),IF(DAY(EOMONTH($G228,0))&lt;30,0,VLOOKUP(5&amp;TEXT(DATE(YEAR($G228),MONTH($G228),30),"ddd"),$H$33:R$67,R$70,0)),IF(DAY(EOMONTH($G228,0))&lt;31,0,VLOOKUP(5&amp;TEXT(DATE(YEAR($G228),MONTH($G228),31),"ddd"),$H$33:R$67,R$70,0)))*SUMPRODUCT(($H$72:$H$95=$D228)*($G$72:$G$95=$C228)*(R$72:R$95))),"")</f>
        <v>0</v>
      </c>
      <c r="S228" s="139">
        <f>IFERROR(IF($I$69="DOW",IF($E228=5,(((SUMPRODUCT(($H$72:$H$95=$D228)*($G$72:$G$95=$C228)*(S$72:S$95))*(SUMPRODUCT(($H$15:$H$21=$H228)*(S$15:S$21)))))),(((SUMPRODUCT(($H$72:$H$95=$D228)*($G$72:$G$95=$C228)*(S$72:S$95)))-(SUMIFS(S$99:S$426,$C$99:$C$426,$C228,$D$99:$D$426,$D228,$E$99:$E$426,5)))*SUMPRODUCT(($H$9:$H$12=$E228)*(S$9:S$12)))*SUMPRODUCT(($H$24:$H$30=$H228)*(S$24:S$30))),VLOOKUP($E228&amp;$H228,$H$33:S$67,S$70,0)/SUM(S$33:S$60,IF(DAY(EOMONTH($G228,0))&lt;29,0,VLOOKUP(5&amp;TEXT(DATE(YEAR($G228),MONTH($G228),29),"ddd"),$H$33:S$67,S$70,0)),IF(DAY(EOMONTH($G228,0))&lt;30,0,VLOOKUP(5&amp;TEXT(DATE(YEAR($G228),MONTH($G228),30),"ddd"),$H$33:S$67,S$70,0)),IF(DAY(EOMONTH($G228,0))&lt;31,0,VLOOKUP(5&amp;TEXT(DATE(YEAR($G228),MONTH($G228),31),"ddd"),$H$33:S$67,S$70,0)))*SUMPRODUCT(($H$72:$H$95=$D228)*($G$72:$G$95=$C228)*(S$72:S$95))),"")</f>
        <v>0</v>
      </c>
      <c r="T228" s="139">
        <f>IFERROR(IF($I$69="DOW",IF($E228=5,(((SUMPRODUCT(($H$72:$H$95=$D228)*($G$72:$G$95=$C228)*(T$72:T$95))*(SUMPRODUCT(($H$15:$H$21=$H228)*(T$15:T$21)))))),(((SUMPRODUCT(($H$72:$H$95=$D228)*($G$72:$G$95=$C228)*(T$72:T$95)))-(SUMIFS(T$99:T$426,$C$99:$C$426,$C228,$D$99:$D$426,$D228,$E$99:$E$426,5)))*SUMPRODUCT(($H$9:$H$12=$E228)*(T$9:T$12)))*SUMPRODUCT(($H$24:$H$30=$H228)*(T$24:T$30))),VLOOKUP($E228&amp;$H228,$H$33:T$67,T$70,0)/SUM(T$33:T$60,IF(DAY(EOMONTH($G228,0))&lt;29,0,VLOOKUP(5&amp;TEXT(DATE(YEAR($G228),MONTH($G228),29),"ddd"),$H$33:T$67,T$70,0)),IF(DAY(EOMONTH($G228,0))&lt;30,0,VLOOKUP(5&amp;TEXT(DATE(YEAR($G228),MONTH($G228),30),"ddd"),$H$33:T$67,T$70,0)),IF(DAY(EOMONTH($G228,0))&lt;31,0,VLOOKUP(5&amp;TEXT(DATE(YEAR($G228),MONTH($G228),31),"ddd"),$H$33:T$67,T$70,0)))*SUMPRODUCT(($H$72:$H$95=$D228)*($G$72:$G$95=$C228)*(T$72:T$95))),"")</f>
        <v>0</v>
      </c>
      <c r="U228" s="139">
        <f>IFERROR(IF($I$69="DOW",IF($E228=5,(((SUMPRODUCT(($H$72:$H$95=$D228)*($G$72:$G$95=$C228)*(U$72:U$95))*(SUMPRODUCT(($H$15:$H$21=$H228)*(U$15:U$21)))))),(((SUMPRODUCT(($H$72:$H$95=$D228)*($G$72:$G$95=$C228)*(U$72:U$95)))-(SUMIFS(U$99:U$426,$C$99:$C$426,$C228,$D$99:$D$426,$D228,$E$99:$E$426,5)))*SUMPRODUCT(($H$9:$H$12=$E228)*(U$9:U$12)))*SUMPRODUCT(($H$24:$H$30=$H228)*(U$24:U$30))),VLOOKUP($E228&amp;$H228,$H$33:U$67,U$70,0)/SUM(U$33:U$60,IF(DAY(EOMONTH($G228,0))&lt;29,0,VLOOKUP(5&amp;TEXT(DATE(YEAR($G228),MONTH($G228),29),"ddd"),$H$33:U$67,U$70,0)),IF(DAY(EOMONTH($G228,0))&lt;30,0,VLOOKUP(5&amp;TEXT(DATE(YEAR($G228),MONTH($G228),30),"ddd"),$H$33:U$67,U$70,0)),IF(DAY(EOMONTH($G228,0))&lt;31,0,VLOOKUP(5&amp;TEXT(DATE(YEAR($G228),MONTH($G228),31),"ddd"),$H$33:U$67,U$70,0)))*SUMPRODUCT(($H$72:$H$95=$D228)*($G$72:$G$95=$C228)*(U$72:U$95))),"")</f>
        <v>0</v>
      </c>
      <c r="V228" s="139">
        <f>IFERROR(IF($I$69="DOW",IF($E228=5,(((SUMPRODUCT(($H$72:$H$95=$D228)*($G$72:$G$95=$C228)*(V$72:V$95))*(SUMPRODUCT(($H$15:$H$21=$H228)*(V$15:V$21)))))),(((SUMPRODUCT(($H$72:$H$95=$D228)*($G$72:$G$95=$C228)*(V$72:V$95)))-(SUMIFS(V$99:V$426,$C$99:$C$426,$C228,$D$99:$D$426,$D228,$E$99:$E$426,5)))*SUMPRODUCT(($H$9:$H$12=$E228)*(V$9:V$12)))*SUMPRODUCT(($H$24:$H$30=$H228)*(V$24:V$30))),VLOOKUP($E228&amp;$H228,$H$33:V$67,V$70,0)/SUM(V$33:V$60,IF(DAY(EOMONTH($G228,0))&lt;29,0,VLOOKUP(5&amp;TEXT(DATE(YEAR($G228),MONTH($G228),29),"ddd"),$H$33:V$67,V$70,0)),IF(DAY(EOMONTH($G228,0))&lt;30,0,VLOOKUP(5&amp;TEXT(DATE(YEAR($G228),MONTH($G228),30),"ddd"),$H$33:V$67,V$70,0)),IF(DAY(EOMONTH($G228,0))&lt;31,0,VLOOKUP(5&amp;TEXT(DATE(YEAR($G228),MONTH($G228),31),"ddd"),$H$33:V$67,V$70,0)))*SUMPRODUCT(($H$72:$H$95=$D228)*($G$72:$G$95=$C228)*(V$72:V$95))),"")</f>
        <v>0</v>
      </c>
      <c r="W228" s="139">
        <f>IFERROR(IF($I$69="DOW",IF($E228=5,(((SUMPRODUCT(($H$72:$H$95=$D228)*($G$72:$G$95=$C228)*(W$72:W$95))*(SUMPRODUCT(($H$15:$H$21=$H228)*(W$15:W$21)))))),(((SUMPRODUCT(($H$72:$H$95=$D228)*($G$72:$G$95=$C228)*(W$72:W$95)))-(SUMIFS(W$99:W$426,$C$99:$C$426,$C228,$D$99:$D$426,$D228,$E$99:$E$426,5)))*SUMPRODUCT(($H$9:$H$12=$E228)*(W$9:W$12)))*SUMPRODUCT(($H$24:$H$30=$H228)*(W$24:W$30))),VLOOKUP($E228&amp;$H228,$H$33:W$67,W$70,0)/SUM(W$33:W$60,IF(DAY(EOMONTH($G228,0))&lt;29,0,VLOOKUP(5&amp;TEXT(DATE(YEAR($G228),MONTH($G228),29),"ddd"),$H$33:W$67,W$70,0)),IF(DAY(EOMONTH($G228,0))&lt;30,0,VLOOKUP(5&amp;TEXT(DATE(YEAR($G228),MONTH($G228),30),"ddd"),$H$33:W$67,W$70,0)),IF(DAY(EOMONTH($G228,0))&lt;31,0,VLOOKUP(5&amp;TEXT(DATE(YEAR($G228),MONTH($G228),31),"ddd"),$H$33:W$67,W$70,0)))*SUMPRODUCT(($H$72:$H$95=$D228)*($G$72:$G$95=$C228)*(W$72:W$95))),"")</f>
        <v>0</v>
      </c>
      <c r="X228" s="139">
        <f>IFERROR(IF($I$69="DOW",IF($E228=5,(((SUMPRODUCT(($H$72:$H$95=$D228)*($G$72:$G$95=$C228)*(X$72:X$95))*(SUMPRODUCT(($H$15:$H$21=$H228)*(X$15:X$21)))))),(((SUMPRODUCT(($H$72:$H$95=$D228)*($G$72:$G$95=$C228)*(X$72:X$95)))-(SUMIFS(X$99:X$426,$C$99:$C$426,$C228,$D$99:$D$426,$D228,$E$99:$E$426,5)))*SUMPRODUCT(($H$9:$H$12=$E228)*(X$9:X$12)))*SUMPRODUCT(($H$24:$H$30=$H228)*(X$24:X$30))),VLOOKUP($E228&amp;$H228,$H$33:X$67,X$70,0)/SUM(X$33:X$60,IF(DAY(EOMONTH($G228,0))&lt;29,0,VLOOKUP(5&amp;TEXT(DATE(YEAR($G228),MONTH($G228),29),"ddd"),$H$33:X$67,X$70,0)),IF(DAY(EOMONTH($G228,0))&lt;30,0,VLOOKUP(5&amp;TEXT(DATE(YEAR($G228),MONTH($G228),30),"ddd"),$H$33:X$67,X$70,0)),IF(DAY(EOMONTH($G228,0))&lt;31,0,VLOOKUP(5&amp;TEXT(DATE(YEAR($G228),MONTH($G228),31),"ddd"),$H$33:X$67,X$70,0)))*SUMPRODUCT(($H$72:$H$95=$D228)*($G$72:$G$95=$C228)*(X$72:X$95))),"")</f>
        <v>0</v>
      </c>
      <c r="Y228" s="139" t="str">
        <f>IFERROR(IF($I$69="DOW",IF($E228=5,(((SUMPRODUCT(($H$72:$H$95=$D228)*($G$72:$G$95=$C228)*(Y$72:Y$95))*(SUMPRODUCT(($H$15:$H$21=$H228)*(Y$15:Y$21)))))),(((SUMPRODUCT(($H$72:$H$95=$D228)*($G$72:$G$95=$C228)*(Y$72:Y$95)))-(SUMIFS(Y$99:Y$426,$C$99:$C$426,$C228,$D$99:$D$426,$D228,$E$99:$E$426,5)))*SUMPRODUCT(($H$9:$H$12=$E228)*(Y$9:Y$12)))*SUMPRODUCT(($H$24:$H$30=$H228)*(Y$24:Y$30))),VLOOKUP($E228&amp;$H228,$H$33:Y$67,Y$70,0)/SUM(Y$33:Y$60,IF(DAY(EOMONTH($G228,0))&lt;29,0,VLOOKUP(5&amp;TEXT(DATE(YEAR($G228),MONTH($G228),29),"ddd"),$H$33:Y$67,Y$70,0)),IF(DAY(EOMONTH($G228,0))&lt;30,0,VLOOKUP(5&amp;TEXT(DATE(YEAR($G228),MONTH($G228),30),"ddd"),$H$33:Y$67,Y$70,0)),IF(DAY(EOMONTH($G228,0))&lt;31,0,VLOOKUP(5&amp;TEXT(DATE(YEAR($G228),MONTH($G228),31),"ddd"),$H$33:Y$67,Y$70,0)))*SUMPRODUCT(($H$72:$H$95=$D228)*($G$72:$G$95=$C228)*(Y$72:Y$95))),"")</f>
        <v/>
      </c>
      <c r="Z228" s="139" t="str">
        <f>IFERROR(IF($I$69="DOW",IF($E228=5,(((SUMPRODUCT(($H$72:$H$95=$D228)*($G$72:$G$95=$C228)*(Z$72:Z$95))*(SUMPRODUCT(($H$15:$H$21=$H228)*(Z$15:Z$21)))))),(((SUMPRODUCT(($H$72:$H$95=$D228)*($G$72:$G$95=$C228)*(Z$72:Z$95)))-(SUMIFS(Z$99:Z$426,$C$99:$C$426,$C228,$D$99:$D$426,$D228,$E$99:$E$426,5)))*SUMPRODUCT(($H$9:$H$12=$E228)*(Z$9:Z$12)))*SUMPRODUCT(($H$24:$H$30=$H228)*(Z$24:Z$30))),VLOOKUP($E228&amp;$H228,$H$33:Z$67,Z$70,0)/SUM(Z$33:Z$60,IF(DAY(EOMONTH($G228,0))&lt;29,0,VLOOKUP(5&amp;TEXT(DATE(YEAR($G228),MONTH($G228),29),"ddd"),$H$33:Z$67,Z$70,0)),IF(DAY(EOMONTH($G228,0))&lt;30,0,VLOOKUP(5&amp;TEXT(DATE(YEAR($G228),MONTH($G228),30),"ddd"),$H$33:Z$67,Z$70,0)),IF(DAY(EOMONTH($G228,0))&lt;31,0,VLOOKUP(5&amp;TEXT(DATE(YEAR($G228),MONTH($G228),31),"ddd"),$H$33:Z$67,Z$70,0)))*SUMPRODUCT(($H$72:$H$95=$D228)*($G$72:$G$95=$C228)*(Z$72:Z$95))),"")</f>
        <v/>
      </c>
      <c r="AA228" s="139" t="str">
        <f>IFERROR(IF($I$69="DOW",IF($E228=5,(((SUMPRODUCT(($H$72:$H$95=$D228)*($G$72:$G$95=$C228)*(AA$72:AA$95))*(SUMPRODUCT(($H$15:$H$21=$H228)*(AA$15:AA$21)))))),(((SUMPRODUCT(($H$72:$H$95=$D228)*($G$72:$G$95=$C228)*(AA$72:AA$95)))-(SUMIFS(AA$99:AA$426,$C$99:$C$426,$C228,$D$99:$D$426,$D228,$E$99:$E$426,5)))*SUMPRODUCT(($H$9:$H$12=$E228)*(AA$9:AA$12)))*SUMPRODUCT(($H$24:$H$30=$H228)*(AA$24:AA$30))),VLOOKUP($E228&amp;$H228,$H$33:AA$67,AA$70,0)/SUM(AA$33:AA$60,IF(DAY(EOMONTH($G228,0))&lt;29,0,VLOOKUP(5&amp;TEXT(DATE(YEAR($G228),MONTH($G228),29),"ddd"),$H$33:AA$67,AA$70,0)),IF(DAY(EOMONTH($G228,0))&lt;30,0,VLOOKUP(5&amp;TEXT(DATE(YEAR($G228),MONTH($G228),30),"ddd"),$H$33:AA$67,AA$70,0)),IF(DAY(EOMONTH($G228,0))&lt;31,0,VLOOKUP(5&amp;TEXT(DATE(YEAR($G228),MONTH($G228),31),"ddd"),$H$33:AA$67,AA$70,0)))*SUMPRODUCT(($H$72:$H$95=$D228)*($G$72:$G$95=$C228)*(AA$72:AA$95))),"")</f>
        <v/>
      </c>
      <c r="AB228" s="139" t="str">
        <f>IFERROR(IF($I$69="DOW",IF($E228=5,(((SUMPRODUCT(($H$72:$H$95=$D228)*($G$72:$G$95=$C228)*(AB$72:AB$95))*(SUMPRODUCT(($H$15:$H$21=$H228)*(AB$15:AB$21)))))),(((SUMPRODUCT(($H$72:$H$95=$D228)*($G$72:$G$95=$C228)*(AB$72:AB$95)))-(SUMIFS(AB$99:AB$426,$C$99:$C$426,$C228,$D$99:$D$426,$D228,$E$99:$E$426,5)))*SUMPRODUCT(($H$9:$H$12=$E228)*(AB$9:AB$12)))*SUMPRODUCT(($H$24:$H$30=$H228)*(AB$24:AB$30))),VLOOKUP($E228&amp;$H228,$H$33:AB$67,AB$70,0)/SUM(AB$33:AB$60,IF(DAY(EOMONTH($G228,0))&lt;29,0,VLOOKUP(5&amp;TEXT(DATE(YEAR($G228),MONTH($G228),29),"ddd"),$H$33:AB$67,AB$70,0)),IF(DAY(EOMONTH($G228,0))&lt;30,0,VLOOKUP(5&amp;TEXT(DATE(YEAR($G228),MONTH($G228),30),"ddd"),$H$33:AB$67,AB$70,0)),IF(DAY(EOMONTH($G228,0))&lt;31,0,VLOOKUP(5&amp;TEXT(DATE(YEAR($G228),MONTH($G228),31),"ddd"),$H$33:AB$67,AB$70,0)))*SUMPRODUCT(($H$72:$H$95=$D228)*($G$72:$G$95=$C228)*(AB$72:AB$95))),"")</f>
        <v/>
      </c>
      <c r="AC228" s="236"/>
      <c r="AE228" s="205"/>
      <c r="AF228" s="139"/>
      <c r="AG228" s="139"/>
      <c r="AH228" s="139"/>
      <c r="AI228" s="139"/>
      <c r="AJ228" s="139"/>
      <c r="AK228" s="139"/>
      <c r="AL228" s="139"/>
      <c r="AM228" s="139"/>
      <c r="AN228" s="139"/>
      <c r="AO228" s="139"/>
      <c r="AP228" s="139"/>
      <c r="AQ228" s="139"/>
      <c r="AR228" s="139"/>
      <c r="AS228" s="139"/>
      <c r="AT228" s="139"/>
      <c r="AU228" s="139"/>
      <c r="AV228" s="139"/>
      <c r="AW228" s="139"/>
      <c r="AX228" s="139"/>
      <c r="AY228" s="236"/>
      <c r="BA228" s="209">
        <f t="shared" si="186"/>
        <v>0</v>
      </c>
      <c r="BB228" s="180">
        <f t="shared" si="187"/>
        <v>0</v>
      </c>
      <c r="BC228" s="180">
        <f t="shared" si="188"/>
        <v>0</v>
      </c>
      <c r="BD228" s="180">
        <f t="shared" si="189"/>
        <v>0</v>
      </c>
      <c r="BE228" s="180">
        <f t="shared" si="190"/>
        <v>0</v>
      </c>
      <c r="BF228" s="180">
        <f t="shared" si="191"/>
        <v>0</v>
      </c>
      <c r="BG228" s="180">
        <f t="shared" si="192"/>
        <v>0</v>
      </c>
      <c r="BH228" s="180">
        <f t="shared" si="193"/>
        <v>0</v>
      </c>
      <c r="BI228" s="180">
        <f t="shared" si="194"/>
        <v>0</v>
      </c>
      <c r="BJ228" s="180">
        <f t="shared" si="195"/>
        <v>0</v>
      </c>
      <c r="BK228" s="180">
        <f t="shared" si="196"/>
        <v>0</v>
      </c>
      <c r="BL228" s="180">
        <f t="shared" si="197"/>
        <v>0</v>
      </c>
      <c r="BM228" s="180">
        <f t="shared" si="198"/>
        <v>0</v>
      </c>
      <c r="BN228" s="180">
        <f t="shared" si="199"/>
        <v>0</v>
      </c>
      <c r="BO228" s="180">
        <f t="shared" si="200"/>
        <v>0</v>
      </c>
      <c r="BP228" s="180">
        <f t="shared" si="201"/>
        <v>0</v>
      </c>
      <c r="BQ228" s="180">
        <f t="shared" si="202"/>
        <v>0</v>
      </c>
      <c r="BR228" s="180">
        <f t="shared" si="203"/>
        <v>0</v>
      </c>
      <c r="BS228" s="180">
        <f t="shared" si="204"/>
        <v>0</v>
      </c>
      <c r="BT228" s="180">
        <f t="shared" si="205"/>
        <v>0</v>
      </c>
      <c r="BV228" s="214">
        <f t="shared" ref="BV228:BV251" si="228">G228</f>
        <v>42773</v>
      </c>
      <c r="BW228" s="175" t="str">
        <f t="shared" ref="BW228:BW251" si="229">TEXT(BV228,"mmm")</f>
        <v>Feb</v>
      </c>
      <c r="BX228" s="175">
        <f t="shared" ref="BX228:BX251" si="230">YEAR(BV228)</f>
        <v>2017</v>
      </c>
      <c r="BY228" s="176">
        <f t="shared" si="206"/>
        <v>0</v>
      </c>
      <c r="BZ228" s="176">
        <f t="shared" si="207"/>
        <v>0</v>
      </c>
      <c r="CA228" s="176">
        <f t="shared" si="208"/>
        <v>0</v>
      </c>
      <c r="CB228" s="176">
        <f t="shared" si="209"/>
        <v>0</v>
      </c>
      <c r="CC228" s="176">
        <f t="shared" si="210"/>
        <v>0</v>
      </c>
      <c r="CD228" s="176">
        <f t="shared" si="211"/>
        <v>0</v>
      </c>
      <c r="CE228" s="176">
        <f t="shared" si="212"/>
        <v>0</v>
      </c>
      <c r="CF228" s="176">
        <f t="shared" si="213"/>
        <v>0</v>
      </c>
      <c r="CG228" s="176">
        <f t="shared" si="214"/>
        <v>0</v>
      </c>
      <c r="CH228" s="176">
        <f t="shared" si="215"/>
        <v>0</v>
      </c>
      <c r="CI228" s="176">
        <f t="shared" si="216"/>
        <v>0</v>
      </c>
      <c r="CJ228" s="176">
        <f t="shared" si="217"/>
        <v>0</v>
      </c>
      <c r="CK228" s="176">
        <f t="shared" si="218"/>
        <v>0</v>
      </c>
      <c r="CL228" s="176">
        <f t="shared" si="219"/>
        <v>0</v>
      </c>
      <c r="CM228" s="176">
        <f t="shared" si="220"/>
        <v>0</v>
      </c>
      <c r="CN228" s="176">
        <f t="shared" si="221"/>
        <v>0</v>
      </c>
      <c r="CO228" s="176">
        <f t="shared" si="222"/>
        <v>0</v>
      </c>
      <c r="CP228" s="176">
        <f t="shared" si="223"/>
        <v>0</v>
      </c>
      <c r="CQ228" s="176">
        <f t="shared" si="224"/>
        <v>0</v>
      </c>
      <c r="CR228" s="215">
        <f t="shared" si="225"/>
        <v>0</v>
      </c>
    </row>
    <row r="229" spans="2:96" hidden="1" x14ac:dyDescent="0.25">
      <c r="B229" s="197">
        <f t="shared" si="226"/>
        <v>42774</v>
      </c>
      <c r="C229" s="108">
        <f t="shared" si="182"/>
        <v>2017</v>
      </c>
      <c r="D229" s="109" t="str">
        <f t="shared" si="183"/>
        <v>Feb</v>
      </c>
      <c r="E229" s="109">
        <f t="shared" si="184"/>
        <v>2</v>
      </c>
      <c r="F229" s="109">
        <f t="shared" si="227"/>
        <v>6</v>
      </c>
      <c r="G229" s="110">
        <f t="shared" ref="G229:G251" si="231">G228+1</f>
        <v>42774</v>
      </c>
      <c r="H229" s="109" t="str">
        <f t="shared" si="185"/>
        <v>Wed</v>
      </c>
      <c r="I229" s="139">
        <f>IFERROR(IF($I$69="DOW",IF($E229=5,(((SUMPRODUCT(($H$72:$H$95=$D229)*($G$72:$G$95=$C229)*(I$72:I$95))*(SUMPRODUCT(($H$15:$H$21=$H229)*(I$15:I$21)))))),(((SUMPRODUCT(($H$72:$H$95=$D229)*($G$72:$G$95=$C229)*(I$72:I$95)))-(SUMIFS(I$99:I$426,$C$99:$C$426,$C229,$D$99:$D$426,$D229,$E$99:$E$426,5)))*SUMPRODUCT(($H$9:$H$12=$E229)*(I$9:I$12)))*SUMPRODUCT(($H$24:$H$30=$H229)*(I$24:I$30))),VLOOKUP($E229&amp;$H229,$H$33:I$67,I$70,0)/SUM(I$33:I$60,IF(DAY(EOMONTH($G229,0))&lt;29,0,VLOOKUP(5&amp;TEXT(DATE(YEAR($G229),MONTH($G229),29),"ddd"),$H$33:I$67,I$70,0)),IF(DAY(EOMONTH($G229,0))&lt;30,0,VLOOKUP(5&amp;TEXT(DATE(YEAR($G229),MONTH($G229),30),"ddd"),$H$33:I$67,I$70,0)),IF(DAY(EOMONTH($G229,0))&lt;31,0,VLOOKUP(5&amp;TEXT(DATE(YEAR($G229),MONTH($G229),31),"ddd"),$H$33:I$67,I$70,0)))*SUMPRODUCT(($H$72:$H$95=$D229)*($G$72:$G$95=$C229)*(I$72:I$95))),"")</f>
        <v>0</v>
      </c>
      <c r="J229" s="139">
        <f>IFERROR(IF($I$69="DOW",IF($E229=5,(((SUMPRODUCT(($H$72:$H$95=$D229)*($G$72:$G$95=$C229)*(J$72:J$95))*(SUMPRODUCT(($H$15:$H$21=$H229)*(J$15:J$21)))))),(((SUMPRODUCT(($H$72:$H$95=$D229)*($G$72:$G$95=$C229)*(J$72:J$95)))-(SUMIFS(J$99:J$426,$C$99:$C$426,$C229,$D$99:$D$426,$D229,$E$99:$E$426,5)))*SUMPRODUCT(($H$9:$H$12=$E229)*(J$9:J$12)))*SUMPRODUCT(($H$24:$H$30=$H229)*(J$24:J$30))),VLOOKUP($E229&amp;$H229,$H$33:J$67,J$70,0)/SUM(J$33:J$60,IF(DAY(EOMONTH($G229,0))&lt;29,0,VLOOKUP(5&amp;TEXT(DATE(YEAR($G229),MONTH($G229),29),"ddd"),$H$33:J$67,J$70,0)),IF(DAY(EOMONTH($G229,0))&lt;30,0,VLOOKUP(5&amp;TEXT(DATE(YEAR($G229),MONTH($G229),30),"ddd"),$H$33:J$67,J$70,0)),IF(DAY(EOMONTH($G229,0))&lt;31,0,VLOOKUP(5&amp;TEXT(DATE(YEAR($G229),MONTH($G229),31),"ddd"),$H$33:J$67,J$70,0)))*SUMPRODUCT(($H$72:$H$95=$D229)*($G$72:$G$95=$C229)*(J$72:J$95))),"")</f>
        <v>0</v>
      </c>
      <c r="K229" s="139">
        <f>IFERROR(IF($I$69="DOW",IF($E229=5,(((SUMPRODUCT(($H$72:$H$95=$D229)*($G$72:$G$95=$C229)*(K$72:K$95))*(SUMPRODUCT(($H$15:$H$21=$H229)*(K$15:K$21)))))),(((SUMPRODUCT(($H$72:$H$95=$D229)*($G$72:$G$95=$C229)*(K$72:K$95)))-(SUMIFS(K$99:K$426,$C$99:$C$426,$C229,$D$99:$D$426,$D229,$E$99:$E$426,5)))*SUMPRODUCT(($H$9:$H$12=$E229)*(K$9:K$12)))*SUMPRODUCT(($H$24:$H$30=$H229)*(K$24:K$30))),VLOOKUP($E229&amp;$H229,$H$33:K$67,K$70,0)/SUM(K$33:K$60,IF(DAY(EOMONTH($G229,0))&lt;29,0,VLOOKUP(5&amp;TEXT(DATE(YEAR($G229),MONTH($G229),29),"ddd"),$H$33:K$67,K$70,0)),IF(DAY(EOMONTH($G229,0))&lt;30,0,VLOOKUP(5&amp;TEXT(DATE(YEAR($G229),MONTH($G229),30),"ddd"),$H$33:K$67,K$70,0)),IF(DAY(EOMONTH($G229,0))&lt;31,0,VLOOKUP(5&amp;TEXT(DATE(YEAR($G229),MONTH($G229),31),"ddd"),$H$33:K$67,K$70,0)))*SUMPRODUCT(($H$72:$H$95=$D229)*($G$72:$G$95=$C229)*(K$72:K$95))),"")</f>
        <v>0</v>
      </c>
      <c r="L229" s="139">
        <f>IFERROR(IF($I$69="DOW",IF($E229=5,(((SUMPRODUCT(($H$72:$H$95=$D229)*($G$72:$G$95=$C229)*(L$72:L$95))*(SUMPRODUCT(($H$15:$H$21=$H229)*(L$15:L$21)))))),(((SUMPRODUCT(($H$72:$H$95=$D229)*($G$72:$G$95=$C229)*(L$72:L$95)))-(SUMIFS(L$99:L$426,$C$99:$C$426,$C229,$D$99:$D$426,$D229,$E$99:$E$426,5)))*SUMPRODUCT(($H$9:$H$12=$E229)*(L$9:L$12)))*SUMPRODUCT(($H$24:$H$30=$H229)*(L$24:L$30))),VLOOKUP($E229&amp;$H229,$H$33:L$67,L$70,0)/SUM(L$33:L$60,IF(DAY(EOMONTH($G229,0))&lt;29,0,VLOOKUP(5&amp;TEXT(DATE(YEAR($G229),MONTH($G229),29),"ddd"),$H$33:L$67,L$70,0)),IF(DAY(EOMONTH($G229,0))&lt;30,0,VLOOKUP(5&amp;TEXT(DATE(YEAR($G229),MONTH($G229),30),"ddd"),$H$33:L$67,L$70,0)),IF(DAY(EOMONTH($G229,0))&lt;31,0,VLOOKUP(5&amp;TEXT(DATE(YEAR($G229),MONTH($G229),31),"ddd"),$H$33:L$67,L$70,0)))*SUMPRODUCT(($H$72:$H$95=$D229)*($G$72:$G$95=$C229)*(L$72:L$95))),"")</f>
        <v>0</v>
      </c>
      <c r="M229" s="139">
        <f>IFERROR(IF($I$69="DOW",IF($E229=5,(((SUMPRODUCT(($H$72:$H$95=$D229)*($G$72:$G$95=$C229)*(M$72:M$95))*(SUMPRODUCT(($H$15:$H$21=$H229)*(M$15:M$21)))))),(((SUMPRODUCT(($H$72:$H$95=$D229)*($G$72:$G$95=$C229)*(M$72:M$95)))-(SUMIFS(M$99:M$426,$C$99:$C$426,$C229,$D$99:$D$426,$D229,$E$99:$E$426,5)))*SUMPRODUCT(($H$9:$H$12=$E229)*(M$9:M$12)))*SUMPRODUCT(($H$24:$H$30=$H229)*(M$24:M$30))),VLOOKUP($E229&amp;$H229,$H$33:M$67,M$70,0)/SUM(M$33:M$60,IF(DAY(EOMONTH($G229,0))&lt;29,0,VLOOKUP(5&amp;TEXT(DATE(YEAR($G229),MONTH($G229),29),"ddd"),$H$33:M$67,M$70,0)),IF(DAY(EOMONTH($G229,0))&lt;30,0,VLOOKUP(5&amp;TEXT(DATE(YEAR($G229),MONTH($G229),30),"ddd"),$H$33:M$67,M$70,0)),IF(DAY(EOMONTH($G229,0))&lt;31,0,VLOOKUP(5&amp;TEXT(DATE(YEAR($G229),MONTH($G229),31),"ddd"),$H$33:M$67,M$70,0)))*SUMPRODUCT(($H$72:$H$95=$D229)*($G$72:$G$95=$C229)*(M$72:M$95))),"")</f>
        <v>0</v>
      </c>
      <c r="N229" s="139">
        <f>IFERROR(IF($I$69="DOW",IF($E229=5,(((SUMPRODUCT(($H$72:$H$95=$D229)*($G$72:$G$95=$C229)*(N$72:N$95))*(SUMPRODUCT(($H$15:$H$21=$H229)*(N$15:N$21)))))),(((SUMPRODUCT(($H$72:$H$95=$D229)*($G$72:$G$95=$C229)*(N$72:N$95)))-(SUMIFS(N$99:N$426,$C$99:$C$426,$C229,$D$99:$D$426,$D229,$E$99:$E$426,5)))*SUMPRODUCT(($H$9:$H$12=$E229)*(N$9:N$12)))*SUMPRODUCT(($H$24:$H$30=$H229)*(N$24:N$30))),VLOOKUP($E229&amp;$H229,$H$33:N$67,N$70,0)/SUM(N$33:N$60,IF(DAY(EOMONTH($G229,0))&lt;29,0,VLOOKUP(5&amp;TEXT(DATE(YEAR($G229),MONTH($G229),29),"ddd"),$H$33:N$67,N$70,0)),IF(DAY(EOMONTH($G229,0))&lt;30,0,VLOOKUP(5&amp;TEXT(DATE(YEAR($G229),MONTH($G229),30),"ddd"),$H$33:N$67,N$70,0)),IF(DAY(EOMONTH($G229,0))&lt;31,0,VLOOKUP(5&amp;TEXT(DATE(YEAR($G229),MONTH($G229),31),"ddd"),$H$33:N$67,N$70,0)))*SUMPRODUCT(($H$72:$H$95=$D229)*($G$72:$G$95=$C229)*(N$72:N$95))),"")</f>
        <v>0</v>
      </c>
      <c r="O229" s="139">
        <f>IFERROR(IF($I$69="DOW",IF($E229=5,(((SUMPRODUCT(($H$72:$H$95=$D229)*($G$72:$G$95=$C229)*(O$72:O$95))*(SUMPRODUCT(($H$15:$H$21=$H229)*(O$15:O$21)))))),(((SUMPRODUCT(($H$72:$H$95=$D229)*($G$72:$G$95=$C229)*(O$72:O$95)))-(SUMIFS(O$99:O$426,$C$99:$C$426,$C229,$D$99:$D$426,$D229,$E$99:$E$426,5)))*SUMPRODUCT(($H$9:$H$12=$E229)*(O$9:O$12)))*SUMPRODUCT(($H$24:$H$30=$H229)*(O$24:O$30))),VLOOKUP($E229&amp;$H229,$H$33:O$67,O$70,0)/SUM(O$33:O$60,IF(DAY(EOMONTH($G229,0))&lt;29,0,VLOOKUP(5&amp;TEXT(DATE(YEAR($G229),MONTH($G229),29),"ddd"),$H$33:O$67,O$70,0)),IF(DAY(EOMONTH($G229,0))&lt;30,0,VLOOKUP(5&amp;TEXT(DATE(YEAR($G229),MONTH($G229),30),"ddd"),$H$33:O$67,O$70,0)),IF(DAY(EOMONTH($G229,0))&lt;31,0,VLOOKUP(5&amp;TEXT(DATE(YEAR($G229),MONTH($G229),31),"ddd"),$H$33:O$67,O$70,0)))*SUMPRODUCT(($H$72:$H$95=$D229)*($G$72:$G$95=$C229)*(O$72:O$95))),"")</f>
        <v>0</v>
      </c>
      <c r="P229" s="139">
        <f>IFERROR(IF($I$69="DOW",IF($E229=5,(((SUMPRODUCT(($H$72:$H$95=$D229)*($G$72:$G$95=$C229)*(P$72:P$95))*(SUMPRODUCT(($H$15:$H$21=$H229)*(P$15:P$21)))))),(((SUMPRODUCT(($H$72:$H$95=$D229)*($G$72:$G$95=$C229)*(P$72:P$95)))-(SUMIFS(P$99:P$426,$C$99:$C$426,$C229,$D$99:$D$426,$D229,$E$99:$E$426,5)))*SUMPRODUCT(($H$9:$H$12=$E229)*(P$9:P$12)))*SUMPRODUCT(($H$24:$H$30=$H229)*(P$24:P$30))),VLOOKUP($E229&amp;$H229,$H$33:P$67,P$70,0)/SUM(P$33:P$60,IF(DAY(EOMONTH($G229,0))&lt;29,0,VLOOKUP(5&amp;TEXT(DATE(YEAR($G229),MONTH($G229),29),"ddd"),$H$33:P$67,P$70,0)),IF(DAY(EOMONTH($G229,0))&lt;30,0,VLOOKUP(5&amp;TEXT(DATE(YEAR($G229),MONTH($G229),30),"ddd"),$H$33:P$67,P$70,0)),IF(DAY(EOMONTH($G229,0))&lt;31,0,VLOOKUP(5&amp;TEXT(DATE(YEAR($G229),MONTH($G229),31),"ddd"),$H$33:P$67,P$70,0)))*SUMPRODUCT(($H$72:$H$95=$D229)*($G$72:$G$95=$C229)*(P$72:P$95))),"")</f>
        <v>0</v>
      </c>
      <c r="Q229" s="139">
        <f>IFERROR(IF($I$69="DOW",IF($E229=5,(((SUMPRODUCT(($H$72:$H$95=$D229)*($G$72:$G$95=$C229)*(Q$72:Q$95))*(SUMPRODUCT(($H$15:$H$21=$H229)*(Q$15:Q$21)))))),(((SUMPRODUCT(($H$72:$H$95=$D229)*($G$72:$G$95=$C229)*(Q$72:Q$95)))-(SUMIFS(Q$99:Q$426,$C$99:$C$426,$C229,$D$99:$D$426,$D229,$E$99:$E$426,5)))*SUMPRODUCT(($H$9:$H$12=$E229)*(Q$9:Q$12)))*SUMPRODUCT(($H$24:$H$30=$H229)*(Q$24:Q$30))),VLOOKUP($E229&amp;$H229,$H$33:Q$67,Q$70,0)/SUM(Q$33:Q$60,IF(DAY(EOMONTH($G229,0))&lt;29,0,VLOOKUP(5&amp;TEXT(DATE(YEAR($G229),MONTH($G229),29),"ddd"),$H$33:Q$67,Q$70,0)),IF(DAY(EOMONTH($G229,0))&lt;30,0,VLOOKUP(5&amp;TEXT(DATE(YEAR($G229),MONTH($G229),30),"ddd"),$H$33:Q$67,Q$70,0)),IF(DAY(EOMONTH($G229,0))&lt;31,0,VLOOKUP(5&amp;TEXT(DATE(YEAR($G229),MONTH($G229),31),"ddd"),$H$33:Q$67,Q$70,0)))*SUMPRODUCT(($H$72:$H$95=$D229)*($G$72:$G$95=$C229)*(Q$72:Q$95))),"")</f>
        <v>0</v>
      </c>
      <c r="R229" s="139">
        <f>IFERROR(IF($I$69="DOW",IF($E229=5,(((SUMPRODUCT(($H$72:$H$95=$D229)*($G$72:$G$95=$C229)*(R$72:R$95))*(SUMPRODUCT(($H$15:$H$21=$H229)*(R$15:R$21)))))),(((SUMPRODUCT(($H$72:$H$95=$D229)*($G$72:$G$95=$C229)*(R$72:R$95)))-(SUMIFS(R$99:R$426,$C$99:$C$426,$C229,$D$99:$D$426,$D229,$E$99:$E$426,5)))*SUMPRODUCT(($H$9:$H$12=$E229)*(R$9:R$12)))*SUMPRODUCT(($H$24:$H$30=$H229)*(R$24:R$30))),VLOOKUP($E229&amp;$H229,$H$33:R$67,R$70,0)/SUM(R$33:R$60,IF(DAY(EOMONTH($G229,0))&lt;29,0,VLOOKUP(5&amp;TEXT(DATE(YEAR($G229),MONTH($G229),29),"ddd"),$H$33:R$67,R$70,0)),IF(DAY(EOMONTH($G229,0))&lt;30,0,VLOOKUP(5&amp;TEXT(DATE(YEAR($G229),MONTH($G229),30),"ddd"),$H$33:R$67,R$70,0)),IF(DAY(EOMONTH($G229,0))&lt;31,0,VLOOKUP(5&amp;TEXT(DATE(YEAR($G229),MONTH($G229),31),"ddd"),$H$33:R$67,R$70,0)))*SUMPRODUCT(($H$72:$H$95=$D229)*($G$72:$G$95=$C229)*(R$72:R$95))),"")</f>
        <v>0</v>
      </c>
      <c r="S229" s="139">
        <f>IFERROR(IF($I$69="DOW",IF($E229=5,(((SUMPRODUCT(($H$72:$H$95=$D229)*($G$72:$G$95=$C229)*(S$72:S$95))*(SUMPRODUCT(($H$15:$H$21=$H229)*(S$15:S$21)))))),(((SUMPRODUCT(($H$72:$H$95=$D229)*($G$72:$G$95=$C229)*(S$72:S$95)))-(SUMIFS(S$99:S$426,$C$99:$C$426,$C229,$D$99:$D$426,$D229,$E$99:$E$426,5)))*SUMPRODUCT(($H$9:$H$12=$E229)*(S$9:S$12)))*SUMPRODUCT(($H$24:$H$30=$H229)*(S$24:S$30))),VLOOKUP($E229&amp;$H229,$H$33:S$67,S$70,0)/SUM(S$33:S$60,IF(DAY(EOMONTH($G229,0))&lt;29,0,VLOOKUP(5&amp;TEXT(DATE(YEAR($G229),MONTH($G229),29),"ddd"),$H$33:S$67,S$70,0)),IF(DAY(EOMONTH($G229,0))&lt;30,0,VLOOKUP(5&amp;TEXT(DATE(YEAR($G229),MONTH($G229),30),"ddd"),$H$33:S$67,S$70,0)),IF(DAY(EOMONTH($G229,0))&lt;31,0,VLOOKUP(5&amp;TEXT(DATE(YEAR($G229),MONTH($G229),31),"ddd"),$H$33:S$67,S$70,0)))*SUMPRODUCT(($H$72:$H$95=$D229)*($G$72:$G$95=$C229)*(S$72:S$95))),"")</f>
        <v>0</v>
      </c>
      <c r="T229" s="139">
        <f>IFERROR(IF($I$69="DOW",IF($E229=5,(((SUMPRODUCT(($H$72:$H$95=$D229)*($G$72:$G$95=$C229)*(T$72:T$95))*(SUMPRODUCT(($H$15:$H$21=$H229)*(T$15:T$21)))))),(((SUMPRODUCT(($H$72:$H$95=$D229)*($G$72:$G$95=$C229)*(T$72:T$95)))-(SUMIFS(T$99:T$426,$C$99:$C$426,$C229,$D$99:$D$426,$D229,$E$99:$E$426,5)))*SUMPRODUCT(($H$9:$H$12=$E229)*(T$9:T$12)))*SUMPRODUCT(($H$24:$H$30=$H229)*(T$24:T$30))),VLOOKUP($E229&amp;$H229,$H$33:T$67,T$70,0)/SUM(T$33:T$60,IF(DAY(EOMONTH($G229,0))&lt;29,0,VLOOKUP(5&amp;TEXT(DATE(YEAR($G229),MONTH($G229),29),"ddd"),$H$33:T$67,T$70,0)),IF(DAY(EOMONTH($G229,0))&lt;30,0,VLOOKUP(5&amp;TEXT(DATE(YEAR($G229),MONTH($G229),30),"ddd"),$H$33:T$67,T$70,0)),IF(DAY(EOMONTH($G229,0))&lt;31,0,VLOOKUP(5&amp;TEXT(DATE(YEAR($G229),MONTH($G229),31),"ddd"),$H$33:T$67,T$70,0)))*SUMPRODUCT(($H$72:$H$95=$D229)*($G$72:$G$95=$C229)*(T$72:T$95))),"")</f>
        <v>0</v>
      </c>
      <c r="U229" s="139">
        <f>IFERROR(IF($I$69="DOW",IF($E229=5,(((SUMPRODUCT(($H$72:$H$95=$D229)*($G$72:$G$95=$C229)*(U$72:U$95))*(SUMPRODUCT(($H$15:$H$21=$H229)*(U$15:U$21)))))),(((SUMPRODUCT(($H$72:$H$95=$D229)*($G$72:$G$95=$C229)*(U$72:U$95)))-(SUMIFS(U$99:U$426,$C$99:$C$426,$C229,$D$99:$D$426,$D229,$E$99:$E$426,5)))*SUMPRODUCT(($H$9:$H$12=$E229)*(U$9:U$12)))*SUMPRODUCT(($H$24:$H$30=$H229)*(U$24:U$30))),VLOOKUP($E229&amp;$H229,$H$33:U$67,U$70,0)/SUM(U$33:U$60,IF(DAY(EOMONTH($G229,0))&lt;29,0,VLOOKUP(5&amp;TEXT(DATE(YEAR($G229),MONTH($G229),29),"ddd"),$H$33:U$67,U$70,0)),IF(DAY(EOMONTH($G229,0))&lt;30,0,VLOOKUP(5&amp;TEXT(DATE(YEAR($G229),MONTH($G229),30),"ddd"),$H$33:U$67,U$70,0)),IF(DAY(EOMONTH($G229,0))&lt;31,0,VLOOKUP(5&amp;TEXT(DATE(YEAR($G229),MONTH($G229),31),"ddd"),$H$33:U$67,U$70,0)))*SUMPRODUCT(($H$72:$H$95=$D229)*($G$72:$G$95=$C229)*(U$72:U$95))),"")</f>
        <v>0</v>
      </c>
      <c r="V229" s="139">
        <f>IFERROR(IF($I$69="DOW",IF($E229=5,(((SUMPRODUCT(($H$72:$H$95=$D229)*($G$72:$G$95=$C229)*(V$72:V$95))*(SUMPRODUCT(($H$15:$H$21=$H229)*(V$15:V$21)))))),(((SUMPRODUCT(($H$72:$H$95=$D229)*($G$72:$G$95=$C229)*(V$72:V$95)))-(SUMIFS(V$99:V$426,$C$99:$C$426,$C229,$D$99:$D$426,$D229,$E$99:$E$426,5)))*SUMPRODUCT(($H$9:$H$12=$E229)*(V$9:V$12)))*SUMPRODUCT(($H$24:$H$30=$H229)*(V$24:V$30))),VLOOKUP($E229&amp;$H229,$H$33:V$67,V$70,0)/SUM(V$33:V$60,IF(DAY(EOMONTH($G229,0))&lt;29,0,VLOOKUP(5&amp;TEXT(DATE(YEAR($G229),MONTH($G229),29),"ddd"),$H$33:V$67,V$70,0)),IF(DAY(EOMONTH($G229,0))&lt;30,0,VLOOKUP(5&amp;TEXT(DATE(YEAR($G229),MONTH($G229),30),"ddd"),$H$33:V$67,V$70,0)),IF(DAY(EOMONTH($G229,0))&lt;31,0,VLOOKUP(5&amp;TEXT(DATE(YEAR($G229),MONTH($G229),31),"ddd"),$H$33:V$67,V$70,0)))*SUMPRODUCT(($H$72:$H$95=$D229)*($G$72:$G$95=$C229)*(V$72:V$95))),"")</f>
        <v>0</v>
      </c>
      <c r="W229" s="139">
        <f>IFERROR(IF($I$69="DOW",IF($E229=5,(((SUMPRODUCT(($H$72:$H$95=$D229)*($G$72:$G$95=$C229)*(W$72:W$95))*(SUMPRODUCT(($H$15:$H$21=$H229)*(W$15:W$21)))))),(((SUMPRODUCT(($H$72:$H$95=$D229)*($G$72:$G$95=$C229)*(W$72:W$95)))-(SUMIFS(W$99:W$426,$C$99:$C$426,$C229,$D$99:$D$426,$D229,$E$99:$E$426,5)))*SUMPRODUCT(($H$9:$H$12=$E229)*(W$9:W$12)))*SUMPRODUCT(($H$24:$H$30=$H229)*(W$24:W$30))),VLOOKUP($E229&amp;$H229,$H$33:W$67,W$70,0)/SUM(W$33:W$60,IF(DAY(EOMONTH($G229,0))&lt;29,0,VLOOKUP(5&amp;TEXT(DATE(YEAR($G229),MONTH($G229),29),"ddd"),$H$33:W$67,W$70,0)),IF(DAY(EOMONTH($G229,0))&lt;30,0,VLOOKUP(5&amp;TEXT(DATE(YEAR($G229),MONTH($G229),30),"ddd"),$H$33:W$67,W$70,0)),IF(DAY(EOMONTH($G229,0))&lt;31,0,VLOOKUP(5&amp;TEXT(DATE(YEAR($G229),MONTH($G229),31),"ddd"),$H$33:W$67,W$70,0)))*SUMPRODUCT(($H$72:$H$95=$D229)*($G$72:$G$95=$C229)*(W$72:W$95))),"")</f>
        <v>0</v>
      </c>
      <c r="X229" s="139">
        <f>IFERROR(IF($I$69="DOW",IF($E229=5,(((SUMPRODUCT(($H$72:$H$95=$D229)*($G$72:$G$95=$C229)*(X$72:X$95))*(SUMPRODUCT(($H$15:$H$21=$H229)*(X$15:X$21)))))),(((SUMPRODUCT(($H$72:$H$95=$D229)*($G$72:$G$95=$C229)*(X$72:X$95)))-(SUMIFS(X$99:X$426,$C$99:$C$426,$C229,$D$99:$D$426,$D229,$E$99:$E$426,5)))*SUMPRODUCT(($H$9:$H$12=$E229)*(X$9:X$12)))*SUMPRODUCT(($H$24:$H$30=$H229)*(X$24:X$30))),VLOOKUP($E229&amp;$H229,$H$33:X$67,X$70,0)/SUM(X$33:X$60,IF(DAY(EOMONTH($G229,0))&lt;29,0,VLOOKUP(5&amp;TEXT(DATE(YEAR($G229),MONTH($G229),29),"ddd"),$H$33:X$67,X$70,0)),IF(DAY(EOMONTH($G229,0))&lt;30,0,VLOOKUP(5&amp;TEXT(DATE(YEAR($G229),MONTH($G229),30),"ddd"),$H$33:X$67,X$70,0)),IF(DAY(EOMONTH($G229,0))&lt;31,0,VLOOKUP(5&amp;TEXT(DATE(YEAR($G229),MONTH($G229),31),"ddd"),$H$33:X$67,X$70,0)))*SUMPRODUCT(($H$72:$H$95=$D229)*($G$72:$G$95=$C229)*(X$72:X$95))),"")</f>
        <v>0</v>
      </c>
      <c r="Y229" s="139" t="str">
        <f>IFERROR(IF($I$69="DOW",IF($E229=5,(((SUMPRODUCT(($H$72:$H$95=$D229)*($G$72:$G$95=$C229)*(Y$72:Y$95))*(SUMPRODUCT(($H$15:$H$21=$H229)*(Y$15:Y$21)))))),(((SUMPRODUCT(($H$72:$H$95=$D229)*($G$72:$G$95=$C229)*(Y$72:Y$95)))-(SUMIFS(Y$99:Y$426,$C$99:$C$426,$C229,$D$99:$D$426,$D229,$E$99:$E$426,5)))*SUMPRODUCT(($H$9:$H$12=$E229)*(Y$9:Y$12)))*SUMPRODUCT(($H$24:$H$30=$H229)*(Y$24:Y$30))),VLOOKUP($E229&amp;$H229,$H$33:Y$67,Y$70,0)/SUM(Y$33:Y$60,IF(DAY(EOMONTH($G229,0))&lt;29,0,VLOOKUP(5&amp;TEXT(DATE(YEAR($G229),MONTH($G229),29),"ddd"),$H$33:Y$67,Y$70,0)),IF(DAY(EOMONTH($G229,0))&lt;30,0,VLOOKUP(5&amp;TEXT(DATE(YEAR($G229),MONTH($G229),30),"ddd"),$H$33:Y$67,Y$70,0)),IF(DAY(EOMONTH($G229,0))&lt;31,0,VLOOKUP(5&amp;TEXT(DATE(YEAR($G229),MONTH($G229),31),"ddd"),$H$33:Y$67,Y$70,0)))*SUMPRODUCT(($H$72:$H$95=$D229)*($G$72:$G$95=$C229)*(Y$72:Y$95))),"")</f>
        <v/>
      </c>
      <c r="Z229" s="139" t="str">
        <f>IFERROR(IF($I$69="DOW",IF($E229=5,(((SUMPRODUCT(($H$72:$H$95=$D229)*($G$72:$G$95=$C229)*(Z$72:Z$95))*(SUMPRODUCT(($H$15:$H$21=$H229)*(Z$15:Z$21)))))),(((SUMPRODUCT(($H$72:$H$95=$D229)*($G$72:$G$95=$C229)*(Z$72:Z$95)))-(SUMIFS(Z$99:Z$426,$C$99:$C$426,$C229,$D$99:$D$426,$D229,$E$99:$E$426,5)))*SUMPRODUCT(($H$9:$H$12=$E229)*(Z$9:Z$12)))*SUMPRODUCT(($H$24:$H$30=$H229)*(Z$24:Z$30))),VLOOKUP($E229&amp;$H229,$H$33:Z$67,Z$70,0)/SUM(Z$33:Z$60,IF(DAY(EOMONTH($G229,0))&lt;29,0,VLOOKUP(5&amp;TEXT(DATE(YEAR($G229),MONTH($G229),29),"ddd"),$H$33:Z$67,Z$70,0)),IF(DAY(EOMONTH($G229,0))&lt;30,0,VLOOKUP(5&amp;TEXT(DATE(YEAR($G229),MONTH($G229),30),"ddd"),$H$33:Z$67,Z$70,0)),IF(DAY(EOMONTH($G229,0))&lt;31,0,VLOOKUP(5&amp;TEXT(DATE(YEAR($G229),MONTH($G229),31),"ddd"),$H$33:Z$67,Z$70,0)))*SUMPRODUCT(($H$72:$H$95=$D229)*($G$72:$G$95=$C229)*(Z$72:Z$95))),"")</f>
        <v/>
      </c>
      <c r="AA229" s="139" t="str">
        <f>IFERROR(IF($I$69="DOW",IF($E229=5,(((SUMPRODUCT(($H$72:$H$95=$D229)*($G$72:$G$95=$C229)*(AA$72:AA$95))*(SUMPRODUCT(($H$15:$H$21=$H229)*(AA$15:AA$21)))))),(((SUMPRODUCT(($H$72:$H$95=$D229)*($G$72:$G$95=$C229)*(AA$72:AA$95)))-(SUMIFS(AA$99:AA$426,$C$99:$C$426,$C229,$D$99:$D$426,$D229,$E$99:$E$426,5)))*SUMPRODUCT(($H$9:$H$12=$E229)*(AA$9:AA$12)))*SUMPRODUCT(($H$24:$H$30=$H229)*(AA$24:AA$30))),VLOOKUP($E229&amp;$H229,$H$33:AA$67,AA$70,0)/SUM(AA$33:AA$60,IF(DAY(EOMONTH($G229,0))&lt;29,0,VLOOKUP(5&amp;TEXT(DATE(YEAR($G229),MONTH($G229),29),"ddd"),$H$33:AA$67,AA$70,0)),IF(DAY(EOMONTH($G229,0))&lt;30,0,VLOOKUP(5&amp;TEXT(DATE(YEAR($G229),MONTH($G229),30),"ddd"),$H$33:AA$67,AA$70,0)),IF(DAY(EOMONTH($G229,0))&lt;31,0,VLOOKUP(5&amp;TEXT(DATE(YEAR($G229),MONTH($G229),31),"ddd"),$H$33:AA$67,AA$70,0)))*SUMPRODUCT(($H$72:$H$95=$D229)*($G$72:$G$95=$C229)*(AA$72:AA$95))),"")</f>
        <v/>
      </c>
      <c r="AB229" s="139" t="str">
        <f>IFERROR(IF($I$69="DOW",IF($E229=5,(((SUMPRODUCT(($H$72:$H$95=$D229)*($G$72:$G$95=$C229)*(AB$72:AB$95))*(SUMPRODUCT(($H$15:$H$21=$H229)*(AB$15:AB$21)))))),(((SUMPRODUCT(($H$72:$H$95=$D229)*($G$72:$G$95=$C229)*(AB$72:AB$95)))-(SUMIFS(AB$99:AB$426,$C$99:$C$426,$C229,$D$99:$D$426,$D229,$E$99:$E$426,5)))*SUMPRODUCT(($H$9:$H$12=$E229)*(AB$9:AB$12)))*SUMPRODUCT(($H$24:$H$30=$H229)*(AB$24:AB$30))),VLOOKUP($E229&amp;$H229,$H$33:AB$67,AB$70,0)/SUM(AB$33:AB$60,IF(DAY(EOMONTH($G229,0))&lt;29,0,VLOOKUP(5&amp;TEXT(DATE(YEAR($G229),MONTH($G229),29),"ddd"),$H$33:AB$67,AB$70,0)),IF(DAY(EOMONTH($G229,0))&lt;30,0,VLOOKUP(5&amp;TEXT(DATE(YEAR($G229),MONTH($G229),30),"ddd"),$H$33:AB$67,AB$70,0)),IF(DAY(EOMONTH($G229,0))&lt;31,0,VLOOKUP(5&amp;TEXT(DATE(YEAR($G229),MONTH($G229),31),"ddd"),$H$33:AB$67,AB$70,0)))*SUMPRODUCT(($H$72:$H$95=$D229)*($G$72:$G$95=$C229)*(AB$72:AB$95))),"")</f>
        <v/>
      </c>
      <c r="AC229" s="236"/>
      <c r="AE229" s="205"/>
      <c r="AF229" s="139"/>
      <c r="AG229" s="139"/>
      <c r="AH229" s="139"/>
      <c r="AI229" s="139"/>
      <c r="AJ229" s="139"/>
      <c r="AK229" s="139"/>
      <c r="AL229" s="139"/>
      <c r="AM229" s="139"/>
      <c r="AN229" s="139"/>
      <c r="AO229" s="139"/>
      <c r="AP229" s="139"/>
      <c r="AQ229" s="139"/>
      <c r="AR229" s="139"/>
      <c r="AS229" s="139"/>
      <c r="AT229" s="139"/>
      <c r="AU229" s="139"/>
      <c r="AV229" s="139"/>
      <c r="AW229" s="139"/>
      <c r="AX229" s="139"/>
      <c r="AY229" s="236"/>
      <c r="BA229" s="209">
        <f t="shared" si="186"/>
        <v>0</v>
      </c>
      <c r="BB229" s="180">
        <f t="shared" si="187"/>
        <v>0</v>
      </c>
      <c r="BC229" s="180">
        <f t="shared" si="188"/>
        <v>0</v>
      </c>
      <c r="BD229" s="180">
        <f t="shared" si="189"/>
        <v>0</v>
      </c>
      <c r="BE229" s="180">
        <f t="shared" si="190"/>
        <v>0</v>
      </c>
      <c r="BF229" s="180">
        <f t="shared" si="191"/>
        <v>0</v>
      </c>
      <c r="BG229" s="180">
        <f t="shared" si="192"/>
        <v>0</v>
      </c>
      <c r="BH229" s="180">
        <f t="shared" si="193"/>
        <v>0</v>
      </c>
      <c r="BI229" s="180">
        <f t="shared" si="194"/>
        <v>0</v>
      </c>
      <c r="BJ229" s="180">
        <f t="shared" si="195"/>
        <v>0</v>
      </c>
      <c r="BK229" s="180">
        <f t="shared" si="196"/>
        <v>0</v>
      </c>
      <c r="BL229" s="180">
        <f t="shared" si="197"/>
        <v>0</v>
      </c>
      <c r="BM229" s="180">
        <f t="shared" si="198"/>
        <v>0</v>
      </c>
      <c r="BN229" s="180">
        <f t="shared" si="199"/>
        <v>0</v>
      </c>
      <c r="BO229" s="180">
        <f t="shared" si="200"/>
        <v>0</v>
      </c>
      <c r="BP229" s="180">
        <f t="shared" si="201"/>
        <v>0</v>
      </c>
      <c r="BQ229" s="180">
        <f t="shared" si="202"/>
        <v>0</v>
      </c>
      <c r="BR229" s="180">
        <f t="shared" si="203"/>
        <v>0</v>
      </c>
      <c r="BS229" s="180">
        <f t="shared" si="204"/>
        <v>0</v>
      </c>
      <c r="BT229" s="180">
        <f t="shared" si="205"/>
        <v>0</v>
      </c>
      <c r="BV229" s="214">
        <f t="shared" si="228"/>
        <v>42774</v>
      </c>
      <c r="BW229" s="175" t="str">
        <f t="shared" si="229"/>
        <v>Feb</v>
      </c>
      <c r="BX229" s="175">
        <f t="shared" si="230"/>
        <v>2017</v>
      </c>
      <c r="BY229" s="176">
        <f t="shared" si="206"/>
        <v>0</v>
      </c>
      <c r="BZ229" s="176">
        <f t="shared" si="207"/>
        <v>0</v>
      </c>
      <c r="CA229" s="176">
        <f t="shared" si="208"/>
        <v>0</v>
      </c>
      <c r="CB229" s="176">
        <f t="shared" si="209"/>
        <v>0</v>
      </c>
      <c r="CC229" s="176">
        <f t="shared" si="210"/>
        <v>0</v>
      </c>
      <c r="CD229" s="176">
        <f t="shared" si="211"/>
        <v>0</v>
      </c>
      <c r="CE229" s="176">
        <f t="shared" si="212"/>
        <v>0</v>
      </c>
      <c r="CF229" s="176">
        <f t="shared" si="213"/>
        <v>0</v>
      </c>
      <c r="CG229" s="176">
        <f t="shared" si="214"/>
        <v>0</v>
      </c>
      <c r="CH229" s="176">
        <f t="shared" si="215"/>
        <v>0</v>
      </c>
      <c r="CI229" s="176">
        <f t="shared" si="216"/>
        <v>0</v>
      </c>
      <c r="CJ229" s="176">
        <f t="shared" si="217"/>
        <v>0</v>
      </c>
      <c r="CK229" s="176">
        <f t="shared" si="218"/>
        <v>0</v>
      </c>
      <c r="CL229" s="176">
        <f t="shared" si="219"/>
        <v>0</v>
      </c>
      <c r="CM229" s="176">
        <f t="shared" si="220"/>
        <v>0</v>
      </c>
      <c r="CN229" s="176">
        <f t="shared" si="221"/>
        <v>0</v>
      </c>
      <c r="CO229" s="176">
        <f t="shared" si="222"/>
        <v>0</v>
      </c>
      <c r="CP229" s="176">
        <f t="shared" si="223"/>
        <v>0</v>
      </c>
      <c r="CQ229" s="176">
        <f t="shared" si="224"/>
        <v>0</v>
      </c>
      <c r="CR229" s="215">
        <f t="shared" si="225"/>
        <v>0</v>
      </c>
    </row>
    <row r="230" spans="2:96" hidden="1" x14ac:dyDescent="0.25">
      <c r="B230" s="197">
        <f t="shared" si="226"/>
        <v>42775</v>
      </c>
      <c r="C230" s="108">
        <f t="shared" si="182"/>
        <v>2017</v>
      </c>
      <c r="D230" s="109" t="str">
        <f t="shared" si="183"/>
        <v>Feb</v>
      </c>
      <c r="E230" s="109">
        <f t="shared" si="184"/>
        <v>2</v>
      </c>
      <c r="F230" s="109">
        <f t="shared" si="227"/>
        <v>6</v>
      </c>
      <c r="G230" s="110">
        <f t="shared" si="231"/>
        <v>42775</v>
      </c>
      <c r="H230" s="109" t="str">
        <f t="shared" si="185"/>
        <v>Thu</v>
      </c>
      <c r="I230" s="139">
        <f>IFERROR(IF($I$69="DOW",IF($E230=5,(((SUMPRODUCT(($H$72:$H$95=$D230)*($G$72:$G$95=$C230)*(I$72:I$95))*(SUMPRODUCT(($H$15:$H$21=$H230)*(I$15:I$21)))))),(((SUMPRODUCT(($H$72:$H$95=$D230)*($G$72:$G$95=$C230)*(I$72:I$95)))-(SUMIFS(I$99:I$426,$C$99:$C$426,$C230,$D$99:$D$426,$D230,$E$99:$E$426,5)))*SUMPRODUCT(($H$9:$H$12=$E230)*(I$9:I$12)))*SUMPRODUCT(($H$24:$H$30=$H230)*(I$24:I$30))),VLOOKUP($E230&amp;$H230,$H$33:I$67,I$70,0)/SUM(I$33:I$60,IF(DAY(EOMONTH($G230,0))&lt;29,0,VLOOKUP(5&amp;TEXT(DATE(YEAR($G230),MONTH($G230),29),"ddd"),$H$33:I$67,I$70,0)),IF(DAY(EOMONTH($G230,0))&lt;30,0,VLOOKUP(5&amp;TEXT(DATE(YEAR($G230),MONTH($G230),30),"ddd"),$H$33:I$67,I$70,0)),IF(DAY(EOMONTH($G230,0))&lt;31,0,VLOOKUP(5&amp;TEXT(DATE(YEAR($G230),MONTH($G230),31),"ddd"),$H$33:I$67,I$70,0)))*SUMPRODUCT(($H$72:$H$95=$D230)*($G$72:$G$95=$C230)*(I$72:I$95))),"")</f>
        <v>0</v>
      </c>
      <c r="J230" s="139">
        <f>IFERROR(IF($I$69="DOW",IF($E230=5,(((SUMPRODUCT(($H$72:$H$95=$D230)*($G$72:$G$95=$C230)*(J$72:J$95))*(SUMPRODUCT(($H$15:$H$21=$H230)*(J$15:J$21)))))),(((SUMPRODUCT(($H$72:$H$95=$D230)*($G$72:$G$95=$C230)*(J$72:J$95)))-(SUMIFS(J$99:J$426,$C$99:$C$426,$C230,$D$99:$D$426,$D230,$E$99:$E$426,5)))*SUMPRODUCT(($H$9:$H$12=$E230)*(J$9:J$12)))*SUMPRODUCT(($H$24:$H$30=$H230)*(J$24:J$30))),VLOOKUP($E230&amp;$H230,$H$33:J$67,J$70,0)/SUM(J$33:J$60,IF(DAY(EOMONTH($G230,0))&lt;29,0,VLOOKUP(5&amp;TEXT(DATE(YEAR($G230),MONTH($G230),29),"ddd"),$H$33:J$67,J$70,0)),IF(DAY(EOMONTH($G230,0))&lt;30,0,VLOOKUP(5&amp;TEXT(DATE(YEAR($G230),MONTH($G230),30),"ddd"),$H$33:J$67,J$70,0)),IF(DAY(EOMONTH($G230,0))&lt;31,0,VLOOKUP(5&amp;TEXT(DATE(YEAR($G230),MONTH($G230),31),"ddd"),$H$33:J$67,J$70,0)))*SUMPRODUCT(($H$72:$H$95=$D230)*($G$72:$G$95=$C230)*(J$72:J$95))),"")</f>
        <v>0</v>
      </c>
      <c r="K230" s="139">
        <f>IFERROR(IF($I$69="DOW",IF($E230=5,(((SUMPRODUCT(($H$72:$H$95=$D230)*($G$72:$G$95=$C230)*(K$72:K$95))*(SUMPRODUCT(($H$15:$H$21=$H230)*(K$15:K$21)))))),(((SUMPRODUCT(($H$72:$H$95=$D230)*($G$72:$G$95=$C230)*(K$72:K$95)))-(SUMIFS(K$99:K$426,$C$99:$C$426,$C230,$D$99:$D$426,$D230,$E$99:$E$426,5)))*SUMPRODUCT(($H$9:$H$12=$E230)*(K$9:K$12)))*SUMPRODUCT(($H$24:$H$30=$H230)*(K$24:K$30))),VLOOKUP($E230&amp;$H230,$H$33:K$67,K$70,0)/SUM(K$33:K$60,IF(DAY(EOMONTH($G230,0))&lt;29,0,VLOOKUP(5&amp;TEXT(DATE(YEAR($G230),MONTH($G230),29),"ddd"),$H$33:K$67,K$70,0)),IF(DAY(EOMONTH($G230,0))&lt;30,0,VLOOKUP(5&amp;TEXT(DATE(YEAR($G230),MONTH($G230),30),"ddd"),$H$33:K$67,K$70,0)),IF(DAY(EOMONTH($G230,0))&lt;31,0,VLOOKUP(5&amp;TEXT(DATE(YEAR($G230),MONTH($G230),31),"ddd"),$H$33:K$67,K$70,0)))*SUMPRODUCT(($H$72:$H$95=$D230)*($G$72:$G$95=$C230)*(K$72:K$95))),"")</f>
        <v>0</v>
      </c>
      <c r="L230" s="139">
        <f>IFERROR(IF($I$69="DOW",IF($E230=5,(((SUMPRODUCT(($H$72:$H$95=$D230)*($G$72:$G$95=$C230)*(L$72:L$95))*(SUMPRODUCT(($H$15:$H$21=$H230)*(L$15:L$21)))))),(((SUMPRODUCT(($H$72:$H$95=$D230)*($G$72:$G$95=$C230)*(L$72:L$95)))-(SUMIFS(L$99:L$426,$C$99:$C$426,$C230,$D$99:$D$426,$D230,$E$99:$E$426,5)))*SUMPRODUCT(($H$9:$H$12=$E230)*(L$9:L$12)))*SUMPRODUCT(($H$24:$H$30=$H230)*(L$24:L$30))),VLOOKUP($E230&amp;$H230,$H$33:L$67,L$70,0)/SUM(L$33:L$60,IF(DAY(EOMONTH($G230,0))&lt;29,0,VLOOKUP(5&amp;TEXT(DATE(YEAR($G230),MONTH($G230),29),"ddd"),$H$33:L$67,L$70,0)),IF(DAY(EOMONTH($G230,0))&lt;30,0,VLOOKUP(5&amp;TEXT(DATE(YEAR($G230),MONTH($G230),30),"ddd"),$H$33:L$67,L$70,0)),IF(DAY(EOMONTH($G230,0))&lt;31,0,VLOOKUP(5&amp;TEXT(DATE(YEAR($G230),MONTH($G230),31),"ddd"),$H$33:L$67,L$70,0)))*SUMPRODUCT(($H$72:$H$95=$D230)*($G$72:$G$95=$C230)*(L$72:L$95))),"")</f>
        <v>0</v>
      </c>
      <c r="M230" s="139">
        <f>IFERROR(IF($I$69="DOW",IF($E230=5,(((SUMPRODUCT(($H$72:$H$95=$D230)*($G$72:$G$95=$C230)*(M$72:M$95))*(SUMPRODUCT(($H$15:$H$21=$H230)*(M$15:M$21)))))),(((SUMPRODUCT(($H$72:$H$95=$D230)*($G$72:$G$95=$C230)*(M$72:M$95)))-(SUMIFS(M$99:M$426,$C$99:$C$426,$C230,$D$99:$D$426,$D230,$E$99:$E$426,5)))*SUMPRODUCT(($H$9:$H$12=$E230)*(M$9:M$12)))*SUMPRODUCT(($H$24:$H$30=$H230)*(M$24:M$30))),VLOOKUP($E230&amp;$H230,$H$33:M$67,M$70,0)/SUM(M$33:M$60,IF(DAY(EOMONTH($G230,0))&lt;29,0,VLOOKUP(5&amp;TEXT(DATE(YEAR($G230),MONTH($G230),29),"ddd"),$H$33:M$67,M$70,0)),IF(DAY(EOMONTH($G230,0))&lt;30,0,VLOOKUP(5&amp;TEXT(DATE(YEAR($G230),MONTH($G230),30),"ddd"),$H$33:M$67,M$70,0)),IF(DAY(EOMONTH($G230,0))&lt;31,0,VLOOKUP(5&amp;TEXT(DATE(YEAR($G230),MONTH($G230),31),"ddd"),$H$33:M$67,M$70,0)))*SUMPRODUCT(($H$72:$H$95=$D230)*($G$72:$G$95=$C230)*(M$72:M$95))),"")</f>
        <v>0</v>
      </c>
      <c r="N230" s="139">
        <f>IFERROR(IF($I$69="DOW",IF($E230=5,(((SUMPRODUCT(($H$72:$H$95=$D230)*($G$72:$G$95=$C230)*(N$72:N$95))*(SUMPRODUCT(($H$15:$H$21=$H230)*(N$15:N$21)))))),(((SUMPRODUCT(($H$72:$H$95=$D230)*($G$72:$G$95=$C230)*(N$72:N$95)))-(SUMIFS(N$99:N$426,$C$99:$C$426,$C230,$D$99:$D$426,$D230,$E$99:$E$426,5)))*SUMPRODUCT(($H$9:$H$12=$E230)*(N$9:N$12)))*SUMPRODUCT(($H$24:$H$30=$H230)*(N$24:N$30))),VLOOKUP($E230&amp;$H230,$H$33:N$67,N$70,0)/SUM(N$33:N$60,IF(DAY(EOMONTH($G230,0))&lt;29,0,VLOOKUP(5&amp;TEXT(DATE(YEAR($G230),MONTH($G230),29),"ddd"),$H$33:N$67,N$70,0)),IF(DAY(EOMONTH($G230,0))&lt;30,0,VLOOKUP(5&amp;TEXT(DATE(YEAR($G230),MONTH($G230),30),"ddd"),$H$33:N$67,N$70,0)),IF(DAY(EOMONTH($G230,0))&lt;31,0,VLOOKUP(5&amp;TEXT(DATE(YEAR($G230),MONTH($G230),31),"ddd"),$H$33:N$67,N$70,0)))*SUMPRODUCT(($H$72:$H$95=$D230)*($G$72:$G$95=$C230)*(N$72:N$95))),"")</f>
        <v>0</v>
      </c>
      <c r="O230" s="139">
        <f>IFERROR(IF($I$69="DOW",IF($E230=5,(((SUMPRODUCT(($H$72:$H$95=$D230)*($G$72:$G$95=$C230)*(O$72:O$95))*(SUMPRODUCT(($H$15:$H$21=$H230)*(O$15:O$21)))))),(((SUMPRODUCT(($H$72:$H$95=$D230)*($G$72:$G$95=$C230)*(O$72:O$95)))-(SUMIFS(O$99:O$426,$C$99:$C$426,$C230,$D$99:$D$426,$D230,$E$99:$E$426,5)))*SUMPRODUCT(($H$9:$H$12=$E230)*(O$9:O$12)))*SUMPRODUCT(($H$24:$H$30=$H230)*(O$24:O$30))),VLOOKUP($E230&amp;$H230,$H$33:O$67,O$70,0)/SUM(O$33:O$60,IF(DAY(EOMONTH($G230,0))&lt;29,0,VLOOKUP(5&amp;TEXT(DATE(YEAR($G230),MONTH($G230),29),"ddd"),$H$33:O$67,O$70,0)),IF(DAY(EOMONTH($G230,0))&lt;30,0,VLOOKUP(5&amp;TEXT(DATE(YEAR($G230),MONTH($G230),30),"ddd"),$H$33:O$67,O$70,0)),IF(DAY(EOMONTH($G230,0))&lt;31,0,VLOOKUP(5&amp;TEXT(DATE(YEAR($G230),MONTH($G230),31),"ddd"),$H$33:O$67,O$70,0)))*SUMPRODUCT(($H$72:$H$95=$D230)*($G$72:$G$95=$C230)*(O$72:O$95))),"")</f>
        <v>0</v>
      </c>
      <c r="P230" s="139">
        <f>IFERROR(IF($I$69="DOW",IF($E230=5,(((SUMPRODUCT(($H$72:$H$95=$D230)*($G$72:$G$95=$C230)*(P$72:P$95))*(SUMPRODUCT(($H$15:$H$21=$H230)*(P$15:P$21)))))),(((SUMPRODUCT(($H$72:$H$95=$D230)*($G$72:$G$95=$C230)*(P$72:P$95)))-(SUMIFS(P$99:P$426,$C$99:$C$426,$C230,$D$99:$D$426,$D230,$E$99:$E$426,5)))*SUMPRODUCT(($H$9:$H$12=$E230)*(P$9:P$12)))*SUMPRODUCT(($H$24:$H$30=$H230)*(P$24:P$30))),VLOOKUP($E230&amp;$H230,$H$33:P$67,P$70,0)/SUM(P$33:P$60,IF(DAY(EOMONTH($G230,0))&lt;29,0,VLOOKUP(5&amp;TEXT(DATE(YEAR($G230),MONTH($G230),29),"ddd"),$H$33:P$67,P$70,0)),IF(DAY(EOMONTH($G230,0))&lt;30,0,VLOOKUP(5&amp;TEXT(DATE(YEAR($G230),MONTH($G230),30),"ddd"),$H$33:P$67,P$70,0)),IF(DAY(EOMONTH($G230,0))&lt;31,0,VLOOKUP(5&amp;TEXT(DATE(YEAR($G230),MONTH($G230),31),"ddd"),$H$33:P$67,P$70,0)))*SUMPRODUCT(($H$72:$H$95=$D230)*($G$72:$G$95=$C230)*(P$72:P$95))),"")</f>
        <v>0</v>
      </c>
      <c r="Q230" s="139">
        <f>IFERROR(IF($I$69="DOW",IF($E230=5,(((SUMPRODUCT(($H$72:$H$95=$D230)*($G$72:$G$95=$C230)*(Q$72:Q$95))*(SUMPRODUCT(($H$15:$H$21=$H230)*(Q$15:Q$21)))))),(((SUMPRODUCT(($H$72:$H$95=$D230)*($G$72:$G$95=$C230)*(Q$72:Q$95)))-(SUMIFS(Q$99:Q$426,$C$99:$C$426,$C230,$D$99:$D$426,$D230,$E$99:$E$426,5)))*SUMPRODUCT(($H$9:$H$12=$E230)*(Q$9:Q$12)))*SUMPRODUCT(($H$24:$H$30=$H230)*(Q$24:Q$30))),VLOOKUP($E230&amp;$H230,$H$33:Q$67,Q$70,0)/SUM(Q$33:Q$60,IF(DAY(EOMONTH($G230,0))&lt;29,0,VLOOKUP(5&amp;TEXT(DATE(YEAR($G230),MONTH($G230),29),"ddd"),$H$33:Q$67,Q$70,0)),IF(DAY(EOMONTH($G230,0))&lt;30,0,VLOOKUP(5&amp;TEXT(DATE(YEAR($G230),MONTH($G230),30),"ddd"),$H$33:Q$67,Q$70,0)),IF(DAY(EOMONTH($G230,0))&lt;31,0,VLOOKUP(5&amp;TEXT(DATE(YEAR($G230),MONTH($G230),31),"ddd"),$H$33:Q$67,Q$70,0)))*SUMPRODUCT(($H$72:$H$95=$D230)*($G$72:$G$95=$C230)*(Q$72:Q$95))),"")</f>
        <v>0</v>
      </c>
      <c r="R230" s="139">
        <f>IFERROR(IF($I$69="DOW",IF($E230=5,(((SUMPRODUCT(($H$72:$H$95=$D230)*($G$72:$G$95=$C230)*(R$72:R$95))*(SUMPRODUCT(($H$15:$H$21=$H230)*(R$15:R$21)))))),(((SUMPRODUCT(($H$72:$H$95=$D230)*($G$72:$G$95=$C230)*(R$72:R$95)))-(SUMIFS(R$99:R$426,$C$99:$C$426,$C230,$D$99:$D$426,$D230,$E$99:$E$426,5)))*SUMPRODUCT(($H$9:$H$12=$E230)*(R$9:R$12)))*SUMPRODUCT(($H$24:$H$30=$H230)*(R$24:R$30))),VLOOKUP($E230&amp;$H230,$H$33:R$67,R$70,0)/SUM(R$33:R$60,IF(DAY(EOMONTH($G230,0))&lt;29,0,VLOOKUP(5&amp;TEXT(DATE(YEAR($G230),MONTH($G230),29),"ddd"),$H$33:R$67,R$70,0)),IF(DAY(EOMONTH($G230,0))&lt;30,0,VLOOKUP(5&amp;TEXT(DATE(YEAR($G230),MONTH($G230),30),"ddd"),$H$33:R$67,R$70,0)),IF(DAY(EOMONTH($G230,0))&lt;31,0,VLOOKUP(5&amp;TEXT(DATE(YEAR($G230),MONTH($G230),31),"ddd"),$H$33:R$67,R$70,0)))*SUMPRODUCT(($H$72:$H$95=$D230)*($G$72:$G$95=$C230)*(R$72:R$95))),"")</f>
        <v>0</v>
      </c>
      <c r="S230" s="139">
        <f>IFERROR(IF($I$69="DOW",IF($E230=5,(((SUMPRODUCT(($H$72:$H$95=$D230)*($G$72:$G$95=$C230)*(S$72:S$95))*(SUMPRODUCT(($H$15:$H$21=$H230)*(S$15:S$21)))))),(((SUMPRODUCT(($H$72:$H$95=$D230)*($G$72:$G$95=$C230)*(S$72:S$95)))-(SUMIFS(S$99:S$426,$C$99:$C$426,$C230,$D$99:$D$426,$D230,$E$99:$E$426,5)))*SUMPRODUCT(($H$9:$H$12=$E230)*(S$9:S$12)))*SUMPRODUCT(($H$24:$H$30=$H230)*(S$24:S$30))),VLOOKUP($E230&amp;$H230,$H$33:S$67,S$70,0)/SUM(S$33:S$60,IF(DAY(EOMONTH($G230,0))&lt;29,0,VLOOKUP(5&amp;TEXT(DATE(YEAR($G230),MONTH($G230),29),"ddd"),$H$33:S$67,S$70,0)),IF(DAY(EOMONTH($G230,0))&lt;30,0,VLOOKUP(5&amp;TEXT(DATE(YEAR($G230),MONTH($G230),30),"ddd"),$H$33:S$67,S$70,0)),IF(DAY(EOMONTH($G230,0))&lt;31,0,VLOOKUP(5&amp;TEXT(DATE(YEAR($G230),MONTH($G230),31),"ddd"),$H$33:S$67,S$70,0)))*SUMPRODUCT(($H$72:$H$95=$D230)*($G$72:$G$95=$C230)*(S$72:S$95))),"")</f>
        <v>0</v>
      </c>
      <c r="T230" s="139">
        <f>IFERROR(IF($I$69="DOW",IF($E230=5,(((SUMPRODUCT(($H$72:$H$95=$D230)*($G$72:$G$95=$C230)*(T$72:T$95))*(SUMPRODUCT(($H$15:$H$21=$H230)*(T$15:T$21)))))),(((SUMPRODUCT(($H$72:$H$95=$D230)*($G$72:$G$95=$C230)*(T$72:T$95)))-(SUMIFS(T$99:T$426,$C$99:$C$426,$C230,$D$99:$D$426,$D230,$E$99:$E$426,5)))*SUMPRODUCT(($H$9:$H$12=$E230)*(T$9:T$12)))*SUMPRODUCT(($H$24:$H$30=$H230)*(T$24:T$30))),VLOOKUP($E230&amp;$H230,$H$33:T$67,T$70,0)/SUM(T$33:T$60,IF(DAY(EOMONTH($G230,0))&lt;29,0,VLOOKUP(5&amp;TEXT(DATE(YEAR($G230),MONTH($G230),29),"ddd"),$H$33:T$67,T$70,0)),IF(DAY(EOMONTH($G230,0))&lt;30,0,VLOOKUP(5&amp;TEXT(DATE(YEAR($G230),MONTH($G230),30),"ddd"),$H$33:T$67,T$70,0)),IF(DAY(EOMONTH($G230,0))&lt;31,0,VLOOKUP(5&amp;TEXT(DATE(YEAR($G230),MONTH($G230),31),"ddd"),$H$33:T$67,T$70,0)))*SUMPRODUCT(($H$72:$H$95=$D230)*($G$72:$G$95=$C230)*(T$72:T$95))),"")</f>
        <v>0</v>
      </c>
      <c r="U230" s="139">
        <f>IFERROR(IF($I$69="DOW",IF($E230=5,(((SUMPRODUCT(($H$72:$H$95=$D230)*($G$72:$G$95=$C230)*(U$72:U$95))*(SUMPRODUCT(($H$15:$H$21=$H230)*(U$15:U$21)))))),(((SUMPRODUCT(($H$72:$H$95=$D230)*($G$72:$G$95=$C230)*(U$72:U$95)))-(SUMIFS(U$99:U$426,$C$99:$C$426,$C230,$D$99:$D$426,$D230,$E$99:$E$426,5)))*SUMPRODUCT(($H$9:$H$12=$E230)*(U$9:U$12)))*SUMPRODUCT(($H$24:$H$30=$H230)*(U$24:U$30))),VLOOKUP($E230&amp;$H230,$H$33:U$67,U$70,0)/SUM(U$33:U$60,IF(DAY(EOMONTH($G230,0))&lt;29,0,VLOOKUP(5&amp;TEXT(DATE(YEAR($G230),MONTH($G230),29),"ddd"),$H$33:U$67,U$70,0)),IF(DAY(EOMONTH($G230,0))&lt;30,0,VLOOKUP(5&amp;TEXT(DATE(YEAR($G230),MONTH($G230),30),"ddd"),$H$33:U$67,U$70,0)),IF(DAY(EOMONTH($G230,0))&lt;31,0,VLOOKUP(5&amp;TEXT(DATE(YEAR($G230),MONTH($G230),31),"ddd"),$H$33:U$67,U$70,0)))*SUMPRODUCT(($H$72:$H$95=$D230)*($G$72:$G$95=$C230)*(U$72:U$95))),"")</f>
        <v>0</v>
      </c>
      <c r="V230" s="139">
        <f>IFERROR(IF($I$69="DOW",IF($E230=5,(((SUMPRODUCT(($H$72:$H$95=$D230)*($G$72:$G$95=$C230)*(V$72:V$95))*(SUMPRODUCT(($H$15:$H$21=$H230)*(V$15:V$21)))))),(((SUMPRODUCT(($H$72:$H$95=$D230)*($G$72:$G$95=$C230)*(V$72:V$95)))-(SUMIFS(V$99:V$426,$C$99:$C$426,$C230,$D$99:$D$426,$D230,$E$99:$E$426,5)))*SUMPRODUCT(($H$9:$H$12=$E230)*(V$9:V$12)))*SUMPRODUCT(($H$24:$H$30=$H230)*(V$24:V$30))),VLOOKUP($E230&amp;$H230,$H$33:V$67,V$70,0)/SUM(V$33:V$60,IF(DAY(EOMONTH($G230,0))&lt;29,0,VLOOKUP(5&amp;TEXT(DATE(YEAR($G230),MONTH($G230),29),"ddd"),$H$33:V$67,V$70,0)),IF(DAY(EOMONTH($G230,0))&lt;30,0,VLOOKUP(5&amp;TEXT(DATE(YEAR($G230),MONTH($G230),30),"ddd"),$H$33:V$67,V$70,0)),IF(DAY(EOMONTH($G230,0))&lt;31,0,VLOOKUP(5&amp;TEXT(DATE(YEAR($G230),MONTH($G230),31),"ddd"),$H$33:V$67,V$70,0)))*SUMPRODUCT(($H$72:$H$95=$D230)*($G$72:$G$95=$C230)*(V$72:V$95))),"")</f>
        <v>0</v>
      </c>
      <c r="W230" s="139">
        <f>IFERROR(IF($I$69="DOW",IF($E230=5,(((SUMPRODUCT(($H$72:$H$95=$D230)*($G$72:$G$95=$C230)*(W$72:W$95))*(SUMPRODUCT(($H$15:$H$21=$H230)*(W$15:W$21)))))),(((SUMPRODUCT(($H$72:$H$95=$D230)*($G$72:$G$95=$C230)*(W$72:W$95)))-(SUMIFS(W$99:W$426,$C$99:$C$426,$C230,$D$99:$D$426,$D230,$E$99:$E$426,5)))*SUMPRODUCT(($H$9:$H$12=$E230)*(W$9:W$12)))*SUMPRODUCT(($H$24:$H$30=$H230)*(W$24:W$30))),VLOOKUP($E230&amp;$H230,$H$33:W$67,W$70,0)/SUM(W$33:W$60,IF(DAY(EOMONTH($G230,0))&lt;29,0,VLOOKUP(5&amp;TEXT(DATE(YEAR($G230),MONTH($G230),29),"ddd"),$H$33:W$67,W$70,0)),IF(DAY(EOMONTH($G230,0))&lt;30,0,VLOOKUP(5&amp;TEXT(DATE(YEAR($G230),MONTH($G230),30),"ddd"),$H$33:W$67,W$70,0)),IF(DAY(EOMONTH($G230,0))&lt;31,0,VLOOKUP(5&amp;TEXT(DATE(YEAR($G230),MONTH($G230),31),"ddd"),$H$33:W$67,W$70,0)))*SUMPRODUCT(($H$72:$H$95=$D230)*($G$72:$G$95=$C230)*(W$72:W$95))),"")</f>
        <v>0</v>
      </c>
      <c r="X230" s="139">
        <f>IFERROR(IF($I$69="DOW",IF($E230=5,(((SUMPRODUCT(($H$72:$H$95=$D230)*($G$72:$G$95=$C230)*(X$72:X$95))*(SUMPRODUCT(($H$15:$H$21=$H230)*(X$15:X$21)))))),(((SUMPRODUCT(($H$72:$H$95=$D230)*($G$72:$G$95=$C230)*(X$72:X$95)))-(SUMIFS(X$99:X$426,$C$99:$C$426,$C230,$D$99:$D$426,$D230,$E$99:$E$426,5)))*SUMPRODUCT(($H$9:$H$12=$E230)*(X$9:X$12)))*SUMPRODUCT(($H$24:$H$30=$H230)*(X$24:X$30))),VLOOKUP($E230&amp;$H230,$H$33:X$67,X$70,0)/SUM(X$33:X$60,IF(DAY(EOMONTH($G230,0))&lt;29,0,VLOOKUP(5&amp;TEXT(DATE(YEAR($G230),MONTH($G230),29),"ddd"),$H$33:X$67,X$70,0)),IF(DAY(EOMONTH($G230,0))&lt;30,0,VLOOKUP(5&amp;TEXT(DATE(YEAR($G230),MONTH($G230),30),"ddd"),$H$33:X$67,X$70,0)),IF(DAY(EOMONTH($G230,0))&lt;31,0,VLOOKUP(5&amp;TEXT(DATE(YEAR($G230),MONTH($G230),31),"ddd"),$H$33:X$67,X$70,0)))*SUMPRODUCT(($H$72:$H$95=$D230)*($G$72:$G$95=$C230)*(X$72:X$95))),"")</f>
        <v>0</v>
      </c>
      <c r="Y230" s="139" t="str">
        <f>IFERROR(IF($I$69="DOW",IF($E230=5,(((SUMPRODUCT(($H$72:$H$95=$D230)*($G$72:$G$95=$C230)*(Y$72:Y$95))*(SUMPRODUCT(($H$15:$H$21=$H230)*(Y$15:Y$21)))))),(((SUMPRODUCT(($H$72:$H$95=$D230)*($G$72:$G$95=$C230)*(Y$72:Y$95)))-(SUMIFS(Y$99:Y$426,$C$99:$C$426,$C230,$D$99:$D$426,$D230,$E$99:$E$426,5)))*SUMPRODUCT(($H$9:$H$12=$E230)*(Y$9:Y$12)))*SUMPRODUCT(($H$24:$H$30=$H230)*(Y$24:Y$30))),VLOOKUP($E230&amp;$H230,$H$33:Y$67,Y$70,0)/SUM(Y$33:Y$60,IF(DAY(EOMONTH($G230,0))&lt;29,0,VLOOKUP(5&amp;TEXT(DATE(YEAR($G230),MONTH($G230),29),"ddd"),$H$33:Y$67,Y$70,0)),IF(DAY(EOMONTH($G230,0))&lt;30,0,VLOOKUP(5&amp;TEXT(DATE(YEAR($G230),MONTH($G230),30),"ddd"),$H$33:Y$67,Y$70,0)),IF(DAY(EOMONTH($G230,0))&lt;31,0,VLOOKUP(5&amp;TEXT(DATE(YEAR($G230),MONTH($G230),31),"ddd"),$H$33:Y$67,Y$70,0)))*SUMPRODUCT(($H$72:$H$95=$D230)*($G$72:$G$95=$C230)*(Y$72:Y$95))),"")</f>
        <v/>
      </c>
      <c r="Z230" s="139" t="str">
        <f>IFERROR(IF($I$69="DOW",IF($E230=5,(((SUMPRODUCT(($H$72:$H$95=$D230)*($G$72:$G$95=$C230)*(Z$72:Z$95))*(SUMPRODUCT(($H$15:$H$21=$H230)*(Z$15:Z$21)))))),(((SUMPRODUCT(($H$72:$H$95=$D230)*($G$72:$G$95=$C230)*(Z$72:Z$95)))-(SUMIFS(Z$99:Z$426,$C$99:$C$426,$C230,$D$99:$D$426,$D230,$E$99:$E$426,5)))*SUMPRODUCT(($H$9:$H$12=$E230)*(Z$9:Z$12)))*SUMPRODUCT(($H$24:$H$30=$H230)*(Z$24:Z$30))),VLOOKUP($E230&amp;$H230,$H$33:Z$67,Z$70,0)/SUM(Z$33:Z$60,IF(DAY(EOMONTH($G230,0))&lt;29,0,VLOOKUP(5&amp;TEXT(DATE(YEAR($G230),MONTH($G230),29),"ddd"),$H$33:Z$67,Z$70,0)),IF(DAY(EOMONTH($G230,0))&lt;30,0,VLOOKUP(5&amp;TEXT(DATE(YEAR($G230),MONTH($G230),30),"ddd"),$H$33:Z$67,Z$70,0)),IF(DAY(EOMONTH($G230,0))&lt;31,0,VLOOKUP(5&amp;TEXT(DATE(YEAR($G230),MONTH($G230),31),"ddd"),$H$33:Z$67,Z$70,0)))*SUMPRODUCT(($H$72:$H$95=$D230)*($G$72:$G$95=$C230)*(Z$72:Z$95))),"")</f>
        <v/>
      </c>
      <c r="AA230" s="139" t="str">
        <f>IFERROR(IF($I$69="DOW",IF($E230=5,(((SUMPRODUCT(($H$72:$H$95=$D230)*($G$72:$G$95=$C230)*(AA$72:AA$95))*(SUMPRODUCT(($H$15:$H$21=$H230)*(AA$15:AA$21)))))),(((SUMPRODUCT(($H$72:$H$95=$D230)*($G$72:$G$95=$C230)*(AA$72:AA$95)))-(SUMIFS(AA$99:AA$426,$C$99:$C$426,$C230,$D$99:$D$426,$D230,$E$99:$E$426,5)))*SUMPRODUCT(($H$9:$H$12=$E230)*(AA$9:AA$12)))*SUMPRODUCT(($H$24:$H$30=$H230)*(AA$24:AA$30))),VLOOKUP($E230&amp;$H230,$H$33:AA$67,AA$70,0)/SUM(AA$33:AA$60,IF(DAY(EOMONTH($G230,0))&lt;29,0,VLOOKUP(5&amp;TEXT(DATE(YEAR($G230),MONTH($G230),29),"ddd"),$H$33:AA$67,AA$70,0)),IF(DAY(EOMONTH($G230,0))&lt;30,0,VLOOKUP(5&amp;TEXT(DATE(YEAR($G230),MONTH($G230),30),"ddd"),$H$33:AA$67,AA$70,0)),IF(DAY(EOMONTH($G230,0))&lt;31,0,VLOOKUP(5&amp;TEXT(DATE(YEAR($G230),MONTH($G230),31),"ddd"),$H$33:AA$67,AA$70,0)))*SUMPRODUCT(($H$72:$H$95=$D230)*($G$72:$G$95=$C230)*(AA$72:AA$95))),"")</f>
        <v/>
      </c>
      <c r="AB230" s="139" t="str">
        <f>IFERROR(IF($I$69="DOW",IF($E230=5,(((SUMPRODUCT(($H$72:$H$95=$D230)*($G$72:$G$95=$C230)*(AB$72:AB$95))*(SUMPRODUCT(($H$15:$H$21=$H230)*(AB$15:AB$21)))))),(((SUMPRODUCT(($H$72:$H$95=$D230)*($G$72:$G$95=$C230)*(AB$72:AB$95)))-(SUMIFS(AB$99:AB$426,$C$99:$C$426,$C230,$D$99:$D$426,$D230,$E$99:$E$426,5)))*SUMPRODUCT(($H$9:$H$12=$E230)*(AB$9:AB$12)))*SUMPRODUCT(($H$24:$H$30=$H230)*(AB$24:AB$30))),VLOOKUP($E230&amp;$H230,$H$33:AB$67,AB$70,0)/SUM(AB$33:AB$60,IF(DAY(EOMONTH($G230,0))&lt;29,0,VLOOKUP(5&amp;TEXT(DATE(YEAR($G230),MONTH($G230),29),"ddd"),$H$33:AB$67,AB$70,0)),IF(DAY(EOMONTH($G230,0))&lt;30,0,VLOOKUP(5&amp;TEXT(DATE(YEAR($G230),MONTH($G230),30),"ddd"),$H$33:AB$67,AB$70,0)),IF(DAY(EOMONTH($G230,0))&lt;31,0,VLOOKUP(5&amp;TEXT(DATE(YEAR($G230),MONTH($G230),31),"ddd"),$H$33:AB$67,AB$70,0)))*SUMPRODUCT(($H$72:$H$95=$D230)*($G$72:$G$95=$C230)*(AB$72:AB$95))),"")</f>
        <v/>
      </c>
      <c r="AC230" s="236"/>
      <c r="AE230" s="205"/>
      <c r="AF230" s="139"/>
      <c r="AG230" s="139"/>
      <c r="AH230" s="139"/>
      <c r="AI230" s="139"/>
      <c r="AJ230" s="139"/>
      <c r="AK230" s="139"/>
      <c r="AL230" s="139"/>
      <c r="AM230" s="139"/>
      <c r="AN230" s="139"/>
      <c r="AO230" s="139"/>
      <c r="AP230" s="139"/>
      <c r="AQ230" s="139"/>
      <c r="AR230" s="139"/>
      <c r="AS230" s="139"/>
      <c r="AT230" s="139"/>
      <c r="AU230" s="139"/>
      <c r="AV230" s="139"/>
      <c r="AW230" s="139"/>
      <c r="AX230" s="139"/>
      <c r="AY230" s="236"/>
      <c r="BA230" s="209">
        <f t="shared" si="186"/>
        <v>0</v>
      </c>
      <c r="BB230" s="180">
        <f t="shared" si="187"/>
        <v>0</v>
      </c>
      <c r="BC230" s="180">
        <f t="shared" si="188"/>
        <v>0</v>
      </c>
      <c r="BD230" s="180">
        <f t="shared" si="189"/>
        <v>0</v>
      </c>
      <c r="BE230" s="180">
        <f t="shared" si="190"/>
        <v>0</v>
      </c>
      <c r="BF230" s="180">
        <f t="shared" si="191"/>
        <v>0</v>
      </c>
      <c r="BG230" s="180">
        <f t="shared" si="192"/>
        <v>0</v>
      </c>
      <c r="BH230" s="180">
        <f t="shared" si="193"/>
        <v>0</v>
      </c>
      <c r="BI230" s="180">
        <f t="shared" si="194"/>
        <v>0</v>
      </c>
      <c r="BJ230" s="180">
        <f t="shared" si="195"/>
        <v>0</v>
      </c>
      <c r="BK230" s="180">
        <f t="shared" si="196"/>
        <v>0</v>
      </c>
      <c r="BL230" s="180">
        <f t="shared" si="197"/>
        <v>0</v>
      </c>
      <c r="BM230" s="180">
        <f t="shared" si="198"/>
        <v>0</v>
      </c>
      <c r="BN230" s="180">
        <f t="shared" si="199"/>
        <v>0</v>
      </c>
      <c r="BO230" s="180">
        <f t="shared" si="200"/>
        <v>0</v>
      </c>
      <c r="BP230" s="180">
        <f t="shared" si="201"/>
        <v>0</v>
      </c>
      <c r="BQ230" s="180">
        <f t="shared" si="202"/>
        <v>0</v>
      </c>
      <c r="BR230" s="180">
        <f t="shared" si="203"/>
        <v>0</v>
      </c>
      <c r="BS230" s="180">
        <f t="shared" si="204"/>
        <v>0</v>
      </c>
      <c r="BT230" s="180">
        <f t="shared" si="205"/>
        <v>0</v>
      </c>
      <c r="BV230" s="214">
        <f t="shared" si="228"/>
        <v>42775</v>
      </c>
      <c r="BW230" s="175" t="str">
        <f t="shared" si="229"/>
        <v>Feb</v>
      </c>
      <c r="BX230" s="175">
        <f t="shared" si="230"/>
        <v>2017</v>
      </c>
      <c r="BY230" s="176">
        <f t="shared" si="206"/>
        <v>0</v>
      </c>
      <c r="BZ230" s="176">
        <f t="shared" si="207"/>
        <v>0</v>
      </c>
      <c r="CA230" s="176">
        <f t="shared" si="208"/>
        <v>0</v>
      </c>
      <c r="CB230" s="176">
        <f t="shared" si="209"/>
        <v>0</v>
      </c>
      <c r="CC230" s="176">
        <f t="shared" si="210"/>
        <v>0</v>
      </c>
      <c r="CD230" s="176">
        <f t="shared" si="211"/>
        <v>0</v>
      </c>
      <c r="CE230" s="176">
        <f t="shared" si="212"/>
        <v>0</v>
      </c>
      <c r="CF230" s="176">
        <f t="shared" si="213"/>
        <v>0</v>
      </c>
      <c r="CG230" s="176">
        <f t="shared" si="214"/>
        <v>0</v>
      </c>
      <c r="CH230" s="176">
        <f t="shared" si="215"/>
        <v>0</v>
      </c>
      <c r="CI230" s="176">
        <f t="shared" si="216"/>
        <v>0</v>
      </c>
      <c r="CJ230" s="176">
        <f t="shared" si="217"/>
        <v>0</v>
      </c>
      <c r="CK230" s="176">
        <f t="shared" si="218"/>
        <v>0</v>
      </c>
      <c r="CL230" s="176">
        <f t="shared" si="219"/>
        <v>0</v>
      </c>
      <c r="CM230" s="176">
        <f t="shared" si="220"/>
        <v>0</v>
      </c>
      <c r="CN230" s="176">
        <f t="shared" si="221"/>
        <v>0</v>
      </c>
      <c r="CO230" s="176">
        <f t="shared" si="222"/>
        <v>0</v>
      </c>
      <c r="CP230" s="176">
        <f t="shared" si="223"/>
        <v>0</v>
      </c>
      <c r="CQ230" s="176">
        <f t="shared" si="224"/>
        <v>0</v>
      </c>
      <c r="CR230" s="215">
        <f t="shared" si="225"/>
        <v>0</v>
      </c>
    </row>
    <row r="231" spans="2:96" hidden="1" x14ac:dyDescent="0.25">
      <c r="B231" s="197">
        <f t="shared" si="226"/>
        <v>42776</v>
      </c>
      <c r="C231" s="108">
        <f t="shared" si="182"/>
        <v>2017</v>
      </c>
      <c r="D231" s="109" t="str">
        <f t="shared" si="183"/>
        <v>Feb</v>
      </c>
      <c r="E231" s="109">
        <f t="shared" si="184"/>
        <v>2</v>
      </c>
      <c r="F231" s="109">
        <f t="shared" si="227"/>
        <v>6</v>
      </c>
      <c r="G231" s="110">
        <f t="shared" si="231"/>
        <v>42776</v>
      </c>
      <c r="H231" s="109" t="str">
        <f t="shared" si="185"/>
        <v>Fri</v>
      </c>
      <c r="I231" s="139">
        <f>IFERROR(IF($I$69="DOW",IF($E231=5,(((SUMPRODUCT(($H$72:$H$95=$D231)*($G$72:$G$95=$C231)*(I$72:I$95))*(SUMPRODUCT(($H$15:$H$21=$H231)*(I$15:I$21)))))),(((SUMPRODUCT(($H$72:$H$95=$D231)*($G$72:$G$95=$C231)*(I$72:I$95)))-(SUMIFS(I$99:I$426,$C$99:$C$426,$C231,$D$99:$D$426,$D231,$E$99:$E$426,5)))*SUMPRODUCT(($H$9:$H$12=$E231)*(I$9:I$12)))*SUMPRODUCT(($H$24:$H$30=$H231)*(I$24:I$30))),VLOOKUP($E231&amp;$H231,$H$33:I$67,I$70,0)/SUM(I$33:I$60,IF(DAY(EOMONTH($G231,0))&lt;29,0,VLOOKUP(5&amp;TEXT(DATE(YEAR($G231),MONTH($G231),29),"ddd"),$H$33:I$67,I$70,0)),IF(DAY(EOMONTH($G231,0))&lt;30,0,VLOOKUP(5&amp;TEXT(DATE(YEAR($G231),MONTH($G231),30),"ddd"),$H$33:I$67,I$70,0)),IF(DAY(EOMONTH($G231,0))&lt;31,0,VLOOKUP(5&amp;TEXT(DATE(YEAR($G231),MONTH($G231),31),"ddd"),$H$33:I$67,I$70,0)))*SUMPRODUCT(($H$72:$H$95=$D231)*($G$72:$G$95=$C231)*(I$72:I$95))),"")</f>
        <v>0</v>
      </c>
      <c r="J231" s="139">
        <f>IFERROR(IF($I$69="DOW",IF($E231=5,(((SUMPRODUCT(($H$72:$H$95=$D231)*($G$72:$G$95=$C231)*(J$72:J$95))*(SUMPRODUCT(($H$15:$H$21=$H231)*(J$15:J$21)))))),(((SUMPRODUCT(($H$72:$H$95=$D231)*($G$72:$G$95=$C231)*(J$72:J$95)))-(SUMIFS(J$99:J$426,$C$99:$C$426,$C231,$D$99:$D$426,$D231,$E$99:$E$426,5)))*SUMPRODUCT(($H$9:$H$12=$E231)*(J$9:J$12)))*SUMPRODUCT(($H$24:$H$30=$H231)*(J$24:J$30))),VLOOKUP($E231&amp;$H231,$H$33:J$67,J$70,0)/SUM(J$33:J$60,IF(DAY(EOMONTH($G231,0))&lt;29,0,VLOOKUP(5&amp;TEXT(DATE(YEAR($G231),MONTH($G231),29),"ddd"),$H$33:J$67,J$70,0)),IF(DAY(EOMONTH($G231,0))&lt;30,0,VLOOKUP(5&amp;TEXT(DATE(YEAR($G231),MONTH($G231),30),"ddd"),$H$33:J$67,J$70,0)),IF(DAY(EOMONTH($G231,0))&lt;31,0,VLOOKUP(5&amp;TEXT(DATE(YEAR($G231),MONTH($G231),31),"ddd"),$H$33:J$67,J$70,0)))*SUMPRODUCT(($H$72:$H$95=$D231)*($G$72:$G$95=$C231)*(J$72:J$95))),"")</f>
        <v>0</v>
      </c>
      <c r="K231" s="139">
        <f>IFERROR(IF($I$69="DOW",IF($E231=5,(((SUMPRODUCT(($H$72:$H$95=$D231)*($G$72:$G$95=$C231)*(K$72:K$95))*(SUMPRODUCT(($H$15:$H$21=$H231)*(K$15:K$21)))))),(((SUMPRODUCT(($H$72:$H$95=$D231)*($G$72:$G$95=$C231)*(K$72:K$95)))-(SUMIFS(K$99:K$426,$C$99:$C$426,$C231,$D$99:$D$426,$D231,$E$99:$E$426,5)))*SUMPRODUCT(($H$9:$H$12=$E231)*(K$9:K$12)))*SUMPRODUCT(($H$24:$H$30=$H231)*(K$24:K$30))),VLOOKUP($E231&amp;$H231,$H$33:K$67,K$70,0)/SUM(K$33:K$60,IF(DAY(EOMONTH($G231,0))&lt;29,0,VLOOKUP(5&amp;TEXT(DATE(YEAR($G231),MONTH($G231),29),"ddd"),$H$33:K$67,K$70,0)),IF(DAY(EOMONTH($G231,0))&lt;30,0,VLOOKUP(5&amp;TEXT(DATE(YEAR($G231),MONTH($G231),30),"ddd"),$H$33:K$67,K$70,0)),IF(DAY(EOMONTH($G231,0))&lt;31,0,VLOOKUP(5&amp;TEXT(DATE(YEAR($G231),MONTH($G231),31),"ddd"),$H$33:K$67,K$70,0)))*SUMPRODUCT(($H$72:$H$95=$D231)*($G$72:$G$95=$C231)*(K$72:K$95))),"")</f>
        <v>0</v>
      </c>
      <c r="L231" s="139">
        <f>IFERROR(IF($I$69="DOW",IF($E231=5,(((SUMPRODUCT(($H$72:$H$95=$D231)*($G$72:$G$95=$C231)*(L$72:L$95))*(SUMPRODUCT(($H$15:$H$21=$H231)*(L$15:L$21)))))),(((SUMPRODUCT(($H$72:$H$95=$D231)*($G$72:$G$95=$C231)*(L$72:L$95)))-(SUMIFS(L$99:L$426,$C$99:$C$426,$C231,$D$99:$D$426,$D231,$E$99:$E$426,5)))*SUMPRODUCT(($H$9:$H$12=$E231)*(L$9:L$12)))*SUMPRODUCT(($H$24:$H$30=$H231)*(L$24:L$30))),VLOOKUP($E231&amp;$H231,$H$33:L$67,L$70,0)/SUM(L$33:L$60,IF(DAY(EOMONTH($G231,0))&lt;29,0,VLOOKUP(5&amp;TEXT(DATE(YEAR($G231),MONTH($G231),29),"ddd"),$H$33:L$67,L$70,0)),IF(DAY(EOMONTH($G231,0))&lt;30,0,VLOOKUP(5&amp;TEXT(DATE(YEAR($G231),MONTH($G231),30),"ddd"),$H$33:L$67,L$70,0)),IF(DAY(EOMONTH($G231,0))&lt;31,0,VLOOKUP(5&amp;TEXT(DATE(YEAR($G231),MONTH($G231),31),"ddd"),$H$33:L$67,L$70,0)))*SUMPRODUCT(($H$72:$H$95=$D231)*($G$72:$G$95=$C231)*(L$72:L$95))),"")</f>
        <v>0</v>
      </c>
      <c r="M231" s="139">
        <f>IFERROR(IF($I$69="DOW",IF($E231=5,(((SUMPRODUCT(($H$72:$H$95=$D231)*($G$72:$G$95=$C231)*(M$72:M$95))*(SUMPRODUCT(($H$15:$H$21=$H231)*(M$15:M$21)))))),(((SUMPRODUCT(($H$72:$H$95=$D231)*($G$72:$G$95=$C231)*(M$72:M$95)))-(SUMIFS(M$99:M$426,$C$99:$C$426,$C231,$D$99:$D$426,$D231,$E$99:$E$426,5)))*SUMPRODUCT(($H$9:$H$12=$E231)*(M$9:M$12)))*SUMPRODUCT(($H$24:$H$30=$H231)*(M$24:M$30))),VLOOKUP($E231&amp;$H231,$H$33:M$67,M$70,0)/SUM(M$33:M$60,IF(DAY(EOMONTH($G231,0))&lt;29,0,VLOOKUP(5&amp;TEXT(DATE(YEAR($G231),MONTH($G231),29),"ddd"),$H$33:M$67,M$70,0)),IF(DAY(EOMONTH($G231,0))&lt;30,0,VLOOKUP(5&amp;TEXT(DATE(YEAR($G231),MONTH($G231),30),"ddd"),$H$33:M$67,M$70,0)),IF(DAY(EOMONTH($G231,0))&lt;31,0,VLOOKUP(5&amp;TEXT(DATE(YEAR($G231),MONTH($G231),31),"ddd"),$H$33:M$67,M$70,0)))*SUMPRODUCT(($H$72:$H$95=$D231)*($G$72:$G$95=$C231)*(M$72:M$95))),"")</f>
        <v>0</v>
      </c>
      <c r="N231" s="139">
        <f>IFERROR(IF($I$69="DOW",IF($E231=5,(((SUMPRODUCT(($H$72:$H$95=$D231)*($G$72:$G$95=$C231)*(N$72:N$95))*(SUMPRODUCT(($H$15:$H$21=$H231)*(N$15:N$21)))))),(((SUMPRODUCT(($H$72:$H$95=$D231)*($G$72:$G$95=$C231)*(N$72:N$95)))-(SUMIFS(N$99:N$426,$C$99:$C$426,$C231,$D$99:$D$426,$D231,$E$99:$E$426,5)))*SUMPRODUCT(($H$9:$H$12=$E231)*(N$9:N$12)))*SUMPRODUCT(($H$24:$H$30=$H231)*(N$24:N$30))),VLOOKUP($E231&amp;$H231,$H$33:N$67,N$70,0)/SUM(N$33:N$60,IF(DAY(EOMONTH($G231,0))&lt;29,0,VLOOKUP(5&amp;TEXT(DATE(YEAR($G231),MONTH($G231),29),"ddd"),$H$33:N$67,N$70,0)),IF(DAY(EOMONTH($G231,0))&lt;30,0,VLOOKUP(5&amp;TEXT(DATE(YEAR($G231),MONTH($G231),30),"ddd"),$H$33:N$67,N$70,0)),IF(DAY(EOMONTH($G231,0))&lt;31,0,VLOOKUP(5&amp;TEXT(DATE(YEAR($G231),MONTH($G231),31),"ddd"),$H$33:N$67,N$70,0)))*SUMPRODUCT(($H$72:$H$95=$D231)*($G$72:$G$95=$C231)*(N$72:N$95))),"")</f>
        <v>0</v>
      </c>
      <c r="O231" s="139">
        <f>IFERROR(IF($I$69="DOW",IF($E231=5,(((SUMPRODUCT(($H$72:$H$95=$D231)*($G$72:$G$95=$C231)*(O$72:O$95))*(SUMPRODUCT(($H$15:$H$21=$H231)*(O$15:O$21)))))),(((SUMPRODUCT(($H$72:$H$95=$D231)*($G$72:$G$95=$C231)*(O$72:O$95)))-(SUMIFS(O$99:O$426,$C$99:$C$426,$C231,$D$99:$D$426,$D231,$E$99:$E$426,5)))*SUMPRODUCT(($H$9:$H$12=$E231)*(O$9:O$12)))*SUMPRODUCT(($H$24:$H$30=$H231)*(O$24:O$30))),VLOOKUP($E231&amp;$H231,$H$33:O$67,O$70,0)/SUM(O$33:O$60,IF(DAY(EOMONTH($G231,0))&lt;29,0,VLOOKUP(5&amp;TEXT(DATE(YEAR($G231),MONTH($G231),29),"ddd"),$H$33:O$67,O$70,0)),IF(DAY(EOMONTH($G231,0))&lt;30,0,VLOOKUP(5&amp;TEXT(DATE(YEAR($G231),MONTH($G231),30),"ddd"),$H$33:O$67,O$70,0)),IF(DAY(EOMONTH($G231,0))&lt;31,0,VLOOKUP(5&amp;TEXT(DATE(YEAR($G231),MONTH($G231),31),"ddd"),$H$33:O$67,O$70,0)))*SUMPRODUCT(($H$72:$H$95=$D231)*($G$72:$G$95=$C231)*(O$72:O$95))),"")</f>
        <v>0</v>
      </c>
      <c r="P231" s="139">
        <f>IFERROR(IF($I$69="DOW",IF($E231=5,(((SUMPRODUCT(($H$72:$H$95=$D231)*($G$72:$G$95=$C231)*(P$72:P$95))*(SUMPRODUCT(($H$15:$H$21=$H231)*(P$15:P$21)))))),(((SUMPRODUCT(($H$72:$H$95=$D231)*($G$72:$G$95=$C231)*(P$72:P$95)))-(SUMIFS(P$99:P$426,$C$99:$C$426,$C231,$D$99:$D$426,$D231,$E$99:$E$426,5)))*SUMPRODUCT(($H$9:$H$12=$E231)*(P$9:P$12)))*SUMPRODUCT(($H$24:$H$30=$H231)*(P$24:P$30))),VLOOKUP($E231&amp;$H231,$H$33:P$67,P$70,0)/SUM(P$33:P$60,IF(DAY(EOMONTH($G231,0))&lt;29,0,VLOOKUP(5&amp;TEXT(DATE(YEAR($G231),MONTH($G231),29),"ddd"),$H$33:P$67,P$70,0)),IF(DAY(EOMONTH($G231,0))&lt;30,0,VLOOKUP(5&amp;TEXT(DATE(YEAR($G231),MONTH($G231),30),"ddd"),$H$33:P$67,P$70,0)),IF(DAY(EOMONTH($G231,0))&lt;31,0,VLOOKUP(5&amp;TEXT(DATE(YEAR($G231),MONTH($G231),31),"ddd"),$H$33:P$67,P$70,0)))*SUMPRODUCT(($H$72:$H$95=$D231)*($G$72:$G$95=$C231)*(P$72:P$95))),"")</f>
        <v>0</v>
      </c>
      <c r="Q231" s="139">
        <f>IFERROR(IF($I$69="DOW",IF($E231=5,(((SUMPRODUCT(($H$72:$H$95=$D231)*($G$72:$G$95=$C231)*(Q$72:Q$95))*(SUMPRODUCT(($H$15:$H$21=$H231)*(Q$15:Q$21)))))),(((SUMPRODUCT(($H$72:$H$95=$D231)*($G$72:$G$95=$C231)*(Q$72:Q$95)))-(SUMIFS(Q$99:Q$426,$C$99:$C$426,$C231,$D$99:$D$426,$D231,$E$99:$E$426,5)))*SUMPRODUCT(($H$9:$H$12=$E231)*(Q$9:Q$12)))*SUMPRODUCT(($H$24:$H$30=$H231)*(Q$24:Q$30))),VLOOKUP($E231&amp;$H231,$H$33:Q$67,Q$70,0)/SUM(Q$33:Q$60,IF(DAY(EOMONTH($G231,0))&lt;29,0,VLOOKUP(5&amp;TEXT(DATE(YEAR($G231),MONTH($G231),29),"ddd"),$H$33:Q$67,Q$70,0)),IF(DAY(EOMONTH($G231,0))&lt;30,0,VLOOKUP(5&amp;TEXT(DATE(YEAR($G231),MONTH($G231),30),"ddd"),$H$33:Q$67,Q$70,0)),IF(DAY(EOMONTH($G231,0))&lt;31,0,VLOOKUP(5&amp;TEXT(DATE(YEAR($G231),MONTH($G231),31),"ddd"),$H$33:Q$67,Q$70,0)))*SUMPRODUCT(($H$72:$H$95=$D231)*($G$72:$G$95=$C231)*(Q$72:Q$95))),"")</f>
        <v>0</v>
      </c>
      <c r="R231" s="139">
        <f>IFERROR(IF($I$69="DOW",IF($E231=5,(((SUMPRODUCT(($H$72:$H$95=$D231)*($G$72:$G$95=$C231)*(R$72:R$95))*(SUMPRODUCT(($H$15:$H$21=$H231)*(R$15:R$21)))))),(((SUMPRODUCT(($H$72:$H$95=$D231)*($G$72:$G$95=$C231)*(R$72:R$95)))-(SUMIFS(R$99:R$426,$C$99:$C$426,$C231,$D$99:$D$426,$D231,$E$99:$E$426,5)))*SUMPRODUCT(($H$9:$H$12=$E231)*(R$9:R$12)))*SUMPRODUCT(($H$24:$H$30=$H231)*(R$24:R$30))),VLOOKUP($E231&amp;$H231,$H$33:R$67,R$70,0)/SUM(R$33:R$60,IF(DAY(EOMONTH($G231,0))&lt;29,0,VLOOKUP(5&amp;TEXT(DATE(YEAR($G231),MONTH($G231),29),"ddd"),$H$33:R$67,R$70,0)),IF(DAY(EOMONTH($G231,0))&lt;30,0,VLOOKUP(5&amp;TEXT(DATE(YEAR($G231),MONTH($G231),30),"ddd"),$H$33:R$67,R$70,0)),IF(DAY(EOMONTH($G231,0))&lt;31,0,VLOOKUP(5&amp;TEXT(DATE(YEAR($G231),MONTH($G231),31),"ddd"),$H$33:R$67,R$70,0)))*SUMPRODUCT(($H$72:$H$95=$D231)*($G$72:$G$95=$C231)*(R$72:R$95))),"")</f>
        <v>0</v>
      </c>
      <c r="S231" s="139">
        <f>IFERROR(IF($I$69="DOW",IF($E231=5,(((SUMPRODUCT(($H$72:$H$95=$D231)*($G$72:$G$95=$C231)*(S$72:S$95))*(SUMPRODUCT(($H$15:$H$21=$H231)*(S$15:S$21)))))),(((SUMPRODUCT(($H$72:$H$95=$D231)*($G$72:$G$95=$C231)*(S$72:S$95)))-(SUMIFS(S$99:S$426,$C$99:$C$426,$C231,$D$99:$D$426,$D231,$E$99:$E$426,5)))*SUMPRODUCT(($H$9:$H$12=$E231)*(S$9:S$12)))*SUMPRODUCT(($H$24:$H$30=$H231)*(S$24:S$30))),VLOOKUP($E231&amp;$H231,$H$33:S$67,S$70,0)/SUM(S$33:S$60,IF(DAY(EOMONTH($G231,0))&lt;29,0,VLOOKUP(5&amp;TEXT(DATE(YEAR($G231),MONTH($G231),29),"ddd"),$H$33:S$67,S$70,0)),IF(DAY(EOMONTH($G231,0))&lt;30,0,VLOOKUP(5&amp;TEXT(DATE(YEAR($G231),MONTH($G231),30),"ddd"),$H$33:S$67,S$70,0)),IF(DAY(EOMONTH($G231,0))&lt;31,0,VLOOKUP(5&amp;TEXT(DATE(YEAR($G231),MONTH($G231),31),"ddd"),$H$33:S$67,S$70,0)))*SUMPRODUCT(($H$72:$H$95=$D231)*($G$72:$G$95=$C231)*(S$72:S$95))),"")</f>
        <v>0</v>
      </c>
      <c r="T231" s="139">
        <f>IFERROR(IF($I$69="DOW",IF($E231=5,(((SUMPRODUCT(($H$72:$H$95=$D231)*($G$72:$G$95=$C231)*(T$72:T$95))*(SUMPRODUCT(($H$15:$H$21=$H231)*(T$15:T$21)))))),(((SUMPRODUCT(($H$72:$H$95=$D231)*($G$72:$G$95=$C231)*(T$72:T$95)))-(SUMIFS(T$99:T$426,$C$99:$C$426,$C231,$D$99:$D$426,$D231,$E$99:$E$426,5)))*SUMPRODUCT(($H$9:$H$12=$E231)*(T$9:T$12)))*SUMPRODUCT(($H$24:$H$30=$H231)*(T$24:T$30))),VLOOKUP($E231&amp;$H231,$H$33:T$67,T$70,0)/SUM(T$33:T$60,IF(DAY(EOMONTH($G231,0))&lt;29,0,VLOOKUP(5&amp;TEXT(DATE(YEAR($G231),MONTH($G231),29),"ddd"),$H$33:T$67,T$70,0)),IF(DAY(EOMONTH($G231,0))&lt;30,0,VLOOKUP(5&amp;TEXT(DATE(YEAR($G231),MONTH($G231),30),"ddd"),$H$33:T$67,T$70,0)),IF(DAY(EOMONTH($G231,0))&lt;31,0,VLOOKUP(5&amp;TEXT(DATE(YEAR($G231),MONTH($G231),31),"ddd"),$H$33:T$67,T$70,0)))*SUMPRODUCT(($H$72:$H$95=$D231)*($G$72:$G$95=$C231)*(T$72:T$95))),"")</f>
        <v>0</v>
      </c>
      <c r="U231" s="139">
        <f>IFERROR(IF($I$69="DOW",IF($E231=5,(((SUMPRODUCT(($H$72:$H$95=$D231)*($G$72:$G$95=$C231)*(U$72:U$95))*(SUMPRODUCT(($H$15:$H$21=$H231)*(U$15:U$21)))))),(((SUMPRODUCT(($H$72:$H$95=$D231)*($G$72:$G$95=$C231)*(U$72:U$95)))-(SUMIFS(U$99:U$426,$C$99:$C$426,$C231,$D$99:$D$426,$D231,$E$99:$E$426,5)))*SUMPRODUCT(($H$9:$H$12=$E231)*(U$9:U$12)))*SUMPRODUCT(($H$24:$H$30=$H231)*(U$24:U$30))),VLOOKUP($E231&amp;$H231,$H$33:U$67,U$70,0)/SUM(U$33:U$60,IF(DAY(EOMONTH($G231,0))&lt;29,0,VLOOKUP(5&amp;TEXT(DATE(YEAR($G231),MONTH($G231),29),"ddd"),$H$33:U$67,U$70,0)),IF(DAY(EOMONTH($G231,0))&lt;30,0,VLOOKUP(5&amp;TEXT(DATE(YEAR($G231),MONTH($G231),30),"ddd"),$H$33:U$67,U$70,0)),IF(DAY(EOMONTH($G231,0))&lt;31,0,VLOOKUP(5&amp;TEXT(DATE(YEAR($G231),MONTH($G231),31),"ddd"),$H$33:U$67,U$70,0)))*SUMPRODUCT(($H$72:$H$95=$D231)*($G$72:$G$95=$C231)*(U$72:U$95))),"")</f>
        <v>0</v>
      </c>
      <c r="V231" s="139">
        <f>IFERROR(IF($I$69="DOW",IF($E231=5,(((SUMPRODUCT(($H$72:$H$95=$D231)*($G$72:$G$95=$C231)*(V$72:V$95))*(SUMPRODUCT(($H$15:$H$21=$H231)*(V$15:V$21)))))),(((SUMPRODUCT(($H$72:$H$95=$D231)*($G$72:$G$95=$C231)*(V$72:V$95)))-(SUMIFS(V$99:V$426,$C$99:$C$426,$C231,$D$99:$D$426,$D231,$E$99:$E$426,5)))*SUMPRODUCT(($H$9:$H$12=$E231)*(V$9:V$12)))*SUMPRODUCT(($H$24:$H$30=$H231)*(V$24:V$30))),VLOOKUP($E231&amp;$H231,$H$33:V$67,V$70,0)/SUM(V$33:V$60,IF(DAY(EOMONTH($G231,0))&lt;29,0,VLOOKUP(5&amp;TEXT(DATE(YEAR($G231),MONTH($G231),29),"ddd"),$H$33:V$67,V$70,0)),IF(DAY(EOMONTH($G231,0))&lt;30,0,VLOOKUP(5&amp;TEXT(DATE(YEAR($G231),MONTH($G231),30),"ddd"),$H$33:V$67,V$70,0)),IF(DAY(EOMONTH($G231,0))&lt;31,0,VLOOKUP(5&amp;TEXT(DATE(YEAR($G231),MONTH($G231),31),"ddd"),$H$33:V$67,V$70,0)))*SUMPRODUCT(($H$72:$H$95=$D231)*($G$72:$G$95=$C231)*(V$72:V$95))),"")</f>
        <v>0</v>
      </c>
      <c r="W231" s="139">
        <f>IFERROR(IF($I$69="DOW",IF($E231=5,(((SUMPRODUCT(($H$72:$H$95=$D231)*($G$72:$G$95=$C231)*(W$72:W$95))*(SUMPRODUCT(($H$15:$H$21=$H231)*(W$15:W$21)))))),(((SUMPRODUCT(($H$72:$H$95=$D231)*($G$72:$G$95=$C231)*(W$72:W$95)))-(SUMIFS(W$99:W$426,$C$99:$C$426,$C231,$D$99:$D$426,$D231,$E$99:$E$426,5)))*SUMPRODUCT(($H$9:$H$12=$E231)*(W$9:W$12)))*SUMPRODUCT(($H$24:$H$30=$H231)*(W$24:W$30))),VLOOKUP($E231&amp;$H231,$H$33:W$67,W$70,0)/SUM(W$33:W$60,IF(DAY(EOMONTH($G231,0))&lt;29,0,VLOOKUP(5&amp;TEXT(DATE(YEAR($G231),MONTH($G231),29),"ddd"),$H$33:W$67,W$70,0)),IF(DAY(EOMONTH($G231,0))&lt;30,0,VLOOKUP(5&amp;TEXT(DATE(YEAR($G231),MONTH($G231),30),"ddd"),$H$33:W$67,W$70,0)),IF(DAY(EOMONTH($G231,0))&lt;31,0,VLOOKUP(5&amp;TEXT(DATE(YEAR($G231),MONTH($G231),31),"ddd"),$H$33:W$67,W$70,0)))*SUMPRODUCT(($H$72:$H$95=$D231)*($G$72:$G$95=$C231)*(W$72:W$95))),"")</f>
        <v>0</v>
      </c>
      <c r="X231" s="139">
        <f>IFERROR(IF($I$69="DOW",IF($E231=5,(((SUMPRODUCT(($H$72:$H$95=$D231)*($G$72:$G$95=$C231)*(X$72:X$95))*(SUMPRODUCT(($H$15:$H$21=$H231)*(X$15:X$21)))))),(((SUMPRODUCT(($H$72:$H$95=$D231)*($G$72:$G$95=$C231)*(X$72:X$95)))-(SUMIFS(X$99:X$426,$C$99:$C$426,$C231,$D$99:$D$426,$D231,$E$99:$E$426,5)))*SUMPRODUCT(($H$9:$H$12=$E231)*(X$9:X$12)))*SUMPRODUCT(($H$24:$H$30=$H231)*(X$24:X$30))),VLOOKUP($E231&amp;$H231,$H$33:X$67,X$70,0)/SUM(X$33:X$60,IF(DAY(EOMONTH($G231,0))&lt;29,0,VLOOKUP(5&amp;TEXT(DATE(YEAR($G231),MONTH($G231),29),"ddd"),$H$33:X$67,X$70,0)),IF(DAY(EOMONTH($G231,0))&lt;30,0,VLOOKUP(5&amp;TEXT(DATE(YEAR($G231),MONTH($G231),30),"ddd"),$H$33:X$67,X$70,0)),IF(DAY(EOMONTH($G231,0))&lt;31,0,VLOOKUP(5&amp;TEXT(DATE(YEAR($G231),MONTH($G231),31),"ddd"),$H$33:X$67,X$70,0)))*SUMPRODUCT(($H$72:$H$95=$D231)*($G$72:$G$95=$C231)*(X$72:X$95))),"")</f>
        <v>0</v>
      </c>
      <c r="Y231" s="139" t="str">
        <f>IFERROR(IF($I$69="DOW",IF($E231=5,(((SUMPRODUCT(($H$72:$H$95=$D231)*($G$72:$G$95=$C231)*(Y$72:Y$95))*(SUMPRODUCT(($H$15:$H$21=$H231)*(Y$15:Y$21)))))),(((SUMPRODUCT(($H$72:$H$95=$D231)*($G$72:$G$95=$C231)*(Y$72:Y$95)))-(SUMIFS(Y$99:Y$426,$C$99:$C$426,$C231,$D$99:$D$426,$D231,$E$99:$E$426,5)))*SUMPRODUCT(($H$9:$H$12=$E231)*(Y$9:Y$12)))*SUMPRODUCT(($H$24:$H$30=$H231)*(Y$24:Y$30))),VLOOKUP($E231&amp;$H231,$H$33:Y$67,Y$70,0)/SUM(Y$33:Y$60,IF(DAY(EOMONTH($G231,0))&lt;29,0,VLOOKUP(5&amp;TEXT(DATE(YEAR($G231),MONTH($G231),29),"ddd"),$H$33:Y$67,Y$70,0)),IF(DAY(EOMONTH($G231,0))&lt;30,0,VLOOKUP(5&amp;TEXT(DATE(YEAR($G231),MONTH($G231),30),"ddd"),$H$33:Y$67,Y$70,0)),IF(DAY(EOMONTH($G231,0))&lt;31,0,VLOOKUP(5&amp;TEXT(DATE(YEAR($G231),MONTH($G231),31),"ddd"),$H$33:Y$67,Y$70,0)))*SUMPRODUCT(($H$72:$H$95=$D231)*($G$72:$G$95=$C231)*(Y$72:Y$95))),"")</f>
        <v/>
      </c>
      <c r="Z231" s="139" t="str">
        <f>IFERROR(IF($I$69="DOW",IF($E231=5,(((SUMPRODUCT(($H$72:$H$95=$D231)*($G$72:$G$95=$C231)*(Z$72:Z$95))*(SUMPRODUCT(($H$15:$H$21=$H231)*(Z$15:Z$21)))))),(((SUMPRODUCT(($H$72:$H$95=$D231)*($G$72:$G$95=$C231)*(Z$72:Z$95)))-(SUMIFS(Z$99:Z$426,$C$99:$C$426,$C231,$D$99:$D$426,$D231,$E$99:$E$426,5)))*SUMPRODUCT(($H$9:$H$12=$E231)*(Z$9:Z$12)))*SUMPRODUCT(($H$24:$H$30=$H231)*(Z$24:Z$30))),VLOOKUP($E231&amp;$H231,$H$33:Z$67,Z$70,0)/SUM(Z$33:Z$60,IF(DAY(EOMONTH($G231,0))&lt;29,0,VLOOKUP(5&amp;TEXT(DATE(YEAR($G231),MONTH($G231),29),"ddd"),$H$33:Z$67,Z$70,0)),IF(DAY(EOMONTH($G231,0))&lt;30,0,VLOOKUP(5&amp;TEXT(DATE(YEAR($G231),MONTH($G231),30),"ddd"),$H$33:Z$67,Z$70,0)),IF(DAY(EOMONTH($G231,0))&lt;31,0,VLOOKUP(5&amp;TEXT(DATE(YEAR($G231),MONTH($G231),31),"ddd"),$H$33:Z$67,Z$70,0)))*SUMPRODUCT(($H$72:$H$95=$D231)*($G$72:$G$95=$C231)*(Z$72:Z$95))),"")</f>
        <v/>
      </c>
      <c r="AA231" s="139" t="str">
        <f>IFERROR(IF($I$69="DOW",IF($E231=5,(((SUMPRODUCT(($H$72:$H$95=$D231)*($G$72:$G$95=$C231)*(AA$72:AA$95))*(SUMPRODUCT(($H$15:$H$21=$H231)*(AA$15:AA$21)))))),(((SUMPRODUCT(($H$72:$H$95=$D231)*($G$72:$G$95=$C231)*(AA$72:AA$95)))-(SUMIFS(AA$99:AA$426,$C$99:$C$426,$C231,$D$99:$D$426,$D231,$E$99:$E$426,5)))*SUMPRODUCT(($H$9:$H$12=$E231)*(AA$9:AA$12)))*SUMPRODUCT(($H$24:$H$30=$H231)*(AA$24:AA$30))),VLOOKUP($E231&amp;$H231,$H$33:AA$67,AA$70,0)/SUM(AA$33:AA$60,IF(DAY(EOMONTH($G231,0))&lt;29,0,VLOOKUP(5&amp;TEXT(DATE(YEAR($G231),MONTH($G231),29),"ddd"),$H$33:AA$67,AA$70,0)),IF(DAY(EOMONTH($G231,0))&lt;30,0,VLOOKUP(5&amp;TEXT(DATE(YEAR($G231),MONTH($G231),30),"ddd"),$H$33:AA$67,AA$70,0)),IF(DAY(EOMONTH($G231,0))&lt;31,0,VLOOKUP(5&amp;TEXT(DATE(YEAR($G231),MONTH($G231),31),"ddd"),$H$33:AA$67,AA$70,0)))*SUMPRODUCT(($H$72:$H$95=$D231)*($G$72:$G$95=$C231)*(AA$72:AA$95))),"")</f>
        <v/>
      </c>
      <c r="AB231" s="139" t="str">
        <f>IFERROR(IF($I$69="DOW",IF($E231=5,(((SUMPRODUCT(($H$72:$H$95=$D231)*($G$72:$G$95=$C231)*(AB$72:AB$95))*(SUMPRODUCT(($H$15:$H$21=$H231)*(AB$15:AB$21)))))),(((SUMPRODUCT(($H$72:$H$95=$D231)*($G$72:$G$95=$C231)*(AB$72:AB$95)))-(SUMIFS(AB$99:AB$426,$C$99:$C$426,$C231,$D$99:$D$426,$D231,$E$99:$E$426,5)))*SUMPRODUCT(($H$9:$H$12=$E231)*(AB$9:AB$12)))*SUMPRODUCT(($H$24:$H$30=$H231)*(AB$24:AB$30))),VLOOKUP($E231&amp;$H231,$H$33:AB$67,AB$70,0)/SUM(AB$33:AB$60,IF(DAY(EOMONTH($G231,0))&lt;29,0,VLOOKUP(5&amp;TEXT(DATE(YEAR($G231),MONTH($G231),29),"ddd"),$H$33:AB$67,AB$70,0)),IF(DAY(EOMONTH($G231,0))&lt;30,0,VLOOKUP(5&amp;TEXT(DATE(YEAR($G231),MONTH($G231),30),"ddd"),$H$33:AB$67,AB$70,0)),IF(DAY(EOMONTH($G231,0))&lt;31,0,VLOOKUP(5&amp;TEXT(DATE(YEAR($G231),MONTH($G231),31),"ddd"),$H$33:AB$67,AB$70,0)))*SUMPRODUCT(($H$72:$H$95=$D231)*($G$72:$G$95=$C231)*(AB$72:AB$95))),"")</f>
        <v/>
      </c>
      <c r="AC231" s="236"/>
      <c r="AE231" s="205"/>
      <c r="AF231" s="139"/>
      <c r="AG231" s="139"/>
      <c r="AH231" s="139"/>
      <c r="AI231" s="139"/>
      <c r="AJ231" s="139"/>
      <c r="AK231" s="139"/>
      <c r="AL231" s="139"/>
      <c r="AM231" s="139"/>
      <c r="AN231" s="139"/>
      <c r="AO231" s="139"/>
      <c r="AP231" s="139"/>
      <c r="AQ231" s="139"/>
      <c r="AR231" s="139"/>
      <c r="AS231" s="139"/>
      <c r="AT231" s="139"/>
      <c r="AU231" s="139"/>
      <c r="AV231" s="139"/>
      <c r="AW231" s="139"/>
      <c r="AX231" s="139"/>
      <c r="AY231" s="236"/>
      <c r="BA231" s="209">
        <f t="shared" si="186"/>
        <v>0</v>
      </c>
      <c r="BB231" s="180">
        <f t="shared" si="187"/>
        <v>0</v>
      </c>
      <c r="BC231" s="180">
        <f t="shared" si="188"/>
        <v>0</v>
      </c>
      <c r="BD231" s="180">
        <f t="shared" si="189"/>
        <v>0</v>
      </c>
      <c r="BE231" s="180">
        <f t="shared" si="190"/>
        <v>0</v>
      </c>
      <c r="BF231" s="180">
        <f t="shared" si="191"/>
        <v>0</v>
      </c>
      <c r="BG231" s="180">
        <f t="shared" si="192"/>
        <v>0</v>
      </c>
      <c r="BH231" s="180">
        <f t="shared" si="193"/>
        <v>0</v>
      </c>
      <c r="BI231" s="180">
        <f t="shared" si="194"/>
        <v>0</v>
      </c>
      <c r="BJ231" s="180">
        <f t="shared" si="195"/>
        <v>0</v>
      </c>
      <c r="BK231" s="180">
        <f t="shared" si="196"/>
        <v>0</v>
      </c>
      <c r="BL231" s="180">
        <f t="shared" si="197"/>
        <v>0</v>
      </c>
      <c r="BM231" s="180">
        <f t="shared" si="198"/>
        <v>0</v>
      </c>
      <c r="BN231" s="180">
        <f t="shared" si="199"/>
        <v>0</v>
      </c>
      <c r="BO231" s="180">
        <f t="shared" si="200"/>
        <v>0</v>
      </c>
      <c r="BP231" s="180">
        <f t="shared" si="201"/>
        <v>0</v>
      </c>
      <c r="BQ231" s="180">
        <f t="shared" si="202"/>
        <v>0</v>
      </c>
      <c r="BR231" s="180">
        <f t="shared" si="203"/>
        <v>0</v>
      </c>
      <c r="BS231" s="180">
        <f t="shared" si="204"/>
        <v>0</v>
      </c>
      <c r="BT231" s="180">
        <f t="shared" si="205"/>
        <v>0</v>
      </c>
      <c r="BV231" s="214">
        <f t="shared" si="228"/>
        <v>42776</v>
      </c>
      <c r="BW231" s="175" t="str">
        <f t="shared" si="229"/>
        <v>Feb</v>
      </c>
      <c r="BX231" s="175">
        <f t="shared" si="230"/>
        <v>2017</v>
      </c>
      <c r="BY231" s="176">
        <f t="shared" si="206"/>
        <v>0</v>
      </c>
      <c r="BZ231" s="176">
        <f t="shared" si="207"/>
        <v>0</v>
      </c>
      <c r="CA231" s="176">
        <f t="shared" si="208"/>
        <v>0</v>
      </c>
      <c r="CB231" s="176">
        <f t="shared" si="209"/>
        <v>0</v>
      </c>
      <c r="CC231" s="176">
        <f t="shared" si="210"/>
        <v>0</v>
      </c>
      <c r="CD231" s="176">
        <f t="shared" si="211"/>
        <v>0</v>
      </c>
      <c r="CE231" s="176">
        <f t="shared" si="212"/>
        <v>0</v>
      </c>
      <c r="CF231" s="176">
        <f t="shared" si="213"/>
        <v>0</v>
      </c>
      <c r="CG231" s="176">
        <f t="shared" si="214"/>
        <v>0</v>
      </c>
      <c r="CH231" s="176">
        <f t="shared" si="215"/>
        <v>0</v>
      </c>
      <c r="CI231" s="176">
        <f t="shared" si="216"/>
        <v>0</v>
      </c>
      <c r="CJ231" s="176">
        <f t="shared" si="217"/>
        <v>0</v>
      </c>
      <c r="CK231" s="176">
        <f t="shared" si="218"/>
        <v>0</v>
      </c>
      <c r="CL231" s="176">
        <f t="shared" si="219"/>
        <v>0</v>
      </c>
      <c r="CM231" s="176">
        <f t="shared" si="220"/>
        <v>0</v>
      </c>
      <c r="CN231" s="176">
        <f t="shared" si="221"/>
        <v>0</v>
      </c>
      <c r="CO231" s="176">
        <f t="shared" si="222"/>
        <v>0</v>
      </c>
      <c r="CP231" s="176">
        <f t="shared" si="223"/>
        <v>0</v>
      </c>
      <c r="CQ231" s="176">
        <f t="shared" si="224"/>
        <v>0</v>
      </c>
      <c r="CR231" s="215">
        <f t="shared" si="225"/>
        <v>0</v>
      </c>
    </row>
    <row r="232" spans="2:96" hidden="1" x14ac:dyDescent="0.25">
      <c r="B232" s="197">
        <f t="shared" si="226"/>
        <v>42777</v>
      </c>
      <c r="C232" s="108">
        <f t="shared" si="182"/>
        <v>2017</v>
      </c>
      <c r="D232" s="109" t="str">
        <f t="shared" si="183"/>
        <v>Feb</v>
      </c>
      <c r="E232" s="109">
        <f t="shared" si="184"/>
        <v>2</v>
      </c>
      <c r="F232" s="109">
        <f t="shared" si="227"/>
        <v>6</v>
      </c>
      <c r="G232" s="110">
        <f t="shared" si="231"/>
        <v>42777</v>
      </c>
      <c r="H232" s="109" t="str">
        <f t="shared" si="185"/>
        <v>Sat</v>
      </c>
      <c r="I232" s="139">
        <f>IFERROR(IF($I$69="DOW",IF($E232=5,(((SUMPRODUCT(($H$72:$H$95=$D232)*($G$72:$G$95=$C232)*(I$72:I$95))*(SUMPRODUCT(($H$15:$H$21=$H232)*(I$15:I$21)))))),(((SUMPRODUCT(($H$72:$H$95=$D232)*($G$72:$G$95=$C232)*(I$72:I$95)))-(SUMIFS(I$99:I$426,$C$99:$C$426,$C232,$D$99:$D$426,$D232,$E$99:$E$426,5)))*SUMPRODUCT(($H$9:$H$12=$E232)*(I$9:I$12)))*SUMPRODUCT(($H$24:$H$30=$H232)*(I$24:I$30))),VLOOKUP($E232&amp;$H232,$H$33:I$67,I$70,0)/SUM(I$33:I$60,IF(DAY(EOMONTH($G232,0))&lt;29,0,VLOOKUP(5&amp;TEXT(DATE(YEAR($G232),MONTH($G232),29),"ddd"),$H$33:I$67,I$70,0)),IF(DAY(EOMONTH($G232,0))&lt;30,0,VLOOKUP(5&amp;TEXT(DATE(YEAR($G232),MONTH($G232),30),"ddd"),$H$33:I$67,I$70,0)),IF(DAY(EOMONTH($G232,0))&lt;31,0,VLOOKUP(5&amp;TEXT(DATE(YEAR($G232),MONTH($G232),31),"ddd"),$H$33:I$67,I$70,0)))*SUMPRODUCT(($H$72:$H$95=$D232)*($G$72:$G$95=$C232)*(I$72:I$95))),"")</f>
        <v>0</v>
      </c>
      <c r="J232" s="139">
        <f>IFERROR(IF($I$69="DOW",IF($E232=5,(((SUMPRODUCT(($H$72:$H$95=$D232)*($G$72:$G$95=$C232)*(J$72:J$95))*(SUMPRODUCT(($H$15:$H$21=$H232)*(J$15:J$21)))))),(((SUMPRODUCT(($H$72:$H$95=$D232)*($G$72:$G$95=$C232)*(J$72:J$95)))-(SUMIFS(J$99:J$426,$C$99:$C$426,$C232,$D$99:$D$426,$D232,$E$99:$E$426,5)))*SUMPRODUCT(($H$9:$H$12=$E232)*(J$9:J$12)))*SUMPRODUCT(($H$24:$H$30=$H232)*(J$24:J$30))),VLOOKUP($E232&amp;$H232,$H$33:J$67,J$70,0)/SUM(J$33:J$60,IF(DAY(EOMONTH($G232,0))&lt;29,0,VLOOKUP(5&amp;TEXT(DATE(YEAR($G232),MONTH($G232),29),"ddd"),$H$33:J$67,J$70,0)),IF(DAY(EOMONTH($G232,0))&lt;30,0,VLOOKUP(5&amp;TEXT(DATE(YEAR($G232),MONTH($G232),30),"ddd"),$H$33:J$67,J$70,0)),IF(DAY(EOMONTH($G232,0))&lt;31,0,VLOOKUP(5&amp;TEXT(DATE(YEAR($G232),MONTH($G232),31),"ddd"),$H$33:J$67,J$70,0)))*SUMPRODUCT(($H$72:$H$95=$D232)*($G$72:$G$95=$C232)*(J$72:J$95))),"")</f>
        <v>0</v>
      </c>
      <c r="K232" s="139">
        <f>IFERROR(IF($I$69="DOW",IF($E232=5,(((SUMPRODUCT(($H$72:$H$95=$D232)*($G$72:$G$95=$C232)*(K$72:K$95))*(SUMPRODUCT(($H$15:$H$21=$H232)*(K$15:K$21)))))),(((SUMPRODUCT(($H$72:$H$95=$D232)*($G$72:$G$95=$C232)*(K$72:K$95)))-(SUMIFS(K$99:K$426,$C$99:$C$426,$C232,$D$99:$D$426,$D232,$E$99:$E$426,5)))*SUMPRODUCT(($H$9:$H$12=$E232)*(K$9:K$12)))*SUMPRODUCT(($H$24:$H$30=$H232)*(K$24:K$30))),VLOOKUP($E232&amp;$H232,$H$33:K$67,K$70,0)/SUM(K$33:K$60,IF(DAY(EOMONTH($G232,0))&lt;29,0,VLOOKUP(5&amp;TEXT(DATE(YEAR($G232),MONTH($G232),29),"ddd"),$H$33:K$67,K$70,0)),IF(DAY(EOMONTH($G232,0))&lt;30,0,VLOOKUP(5&amp;TEXT(DATE(YEAR($G232),MONTH($G232),30),"ddd"),$H$33:K$67,K$70,0)),IF(DAY(EOMONTH($G232,0))&lt;31,0,VLOOKUP(5&amp;TEXT(DATE(YEAR($G232),MONTH($G232),31),"ddd"),$H$33:K$67,K$70,0)))*SUMPRODUCT(($H$72:$H$95=$D232)*($G$72:$G$95=$C232)*(K$72:K$95))),"")</f>
        <v>0</v>
      </c>
      <c r="L232" s="139">
        <f>IFERROR(IF($I$69="DOW",IF($E232=5,(((SUMPRODUCT(($H$72:$H$95=$D232)*($G$72:$G$95=$C232)*(L$72:L$95))*(SUMPRODUCT(($H$15:$H$21=$H232)*(L$15:L$21)))))),(((SUMPRODUCT(($H$72:$H$95=$D232)*($G$72:$G$95=$C232)*(L$72:L$95)))-(SUMIFS(L$99:L$426,$C$99:$C$426,$C232,$D$99:$D$426,$D232,$E$99:$E$426,5)))*SUMPRODUCT(($H$9:$H$12=$E232)*(L$9:L$12)))*SUMPRODUCT(($H$24:$H$30=$H232)*(L$24:L$30))),VLOOKUP($E232&amp;$H232,$H$33:L$67,L$70,0)/SUM(L$33:L$60,IF(DAY(EOMONTH($G232,0))&lt;29,0,VLOOKUP(5&amp;TEXT(DATE(YEAR($G232),MONTH($G232),29),"ddd"),$H$33:L$67,L$70,0)),IF(DAY(EOMONTH($G232,0))&lt;30,0,VLOOKUP(5&amp;TEXT(DATE(YEAR($G232),MONTH($G232),30),"ddd"),$H$33:L$67,L$70,0)),IF(DAY(EOMONTH($G232,0))&lt;31,0,VLOOKUP(5&amp;TEXT(DATE(YEAR($G232),MONTH($G232),31),"ddd"),$H$33:L$67,L$70,0)))*SUMPRODUCT(($H$72:$H$95=$D232)*($G$72:$G$95=$C232)*(L$72:L$95))),"")</f>
        <v>0</v>
      </c>
      <c r="M232" s="139">
        <f>IFERROR(IF($I$69="DOW",IF($E232=5,(((SUMPRODUCT(($H$72:$H$95=$D232)*($G$72:$G$95=$C232)*(M$72:M$95))*(SUMPRODUCT(($H$15:$H$21=$H232)*(M$15:M$21)))))),(((SUMPRODUCT(($H$72:$H$95=$D232)*($G$72:$G$95=$C232)*(M$72:M$95)))-(SUMIFS(M$99:M$426,$C$99:$C$426,$C232,$D$99:$D$426,$D232,$E$99:$E$426,5)))*SUMPRODUCT(($H$9:$H$12=$E232)*(M$9:M$12)))*SUMPRODUCT(($H$24:$H$30=$H232)*(M$24:M$30))),VLOOKUP($E232&amp;$H232,$H$33:M$67,M$70,0)/SUM(M$33:M$60,IF(DAY(EOMONTH($G232,0))&lt;29,0,VLOOKUP(5&amp;TEXT(DATE(YEAR($G232),MONTH($G232),29),"ddd"),$H$33:M$67,M$70,0)),IF(DAY(EOMONTH($G232,0))&lt;30,0,VLOOKUP(5&amp;TEXT(DATE(YEAR($G232),MONTH($G232),30),"ddd"),$H$33:M$67,M$70,0)),IF(DAY(EOMONTH($G232,0))&lt;31,0,VLOOKUP(5&amp;TEXT(DATE(YEAR($G232),MONTH($G232),31),"ddd"),$H$33:M$67,M$70,0)))*SUMPRODUCT(($H$72:$H$95=$D232)*($G$72:$G$95=$C232)*(M$72:M$95))),"")</f>
        <v>0</v>
      </c>
      <c r="N232" s="139">
        <f>IFERROR(IF($I$69="DOW",IF($E232=5,(((SUMPRODUCT(($H$72:$H$95=$D232)*($G$72:$G$95=$C232)*(N$72:N$95))*(SUMPRODUCT(($H$15:$H$21=$H232)*(N$15:N$21)))))),(((SUMPRODUCT(($H$72:$H$95=$D232)*($G$72:$G$95=$C232)*(N$72:N$95)))-(SUMIFS(N$99:N$426,$C$99:$C$426,$C232,$D$99:$D$426,$D232,$E$99:$E$426,5)))*SUMPRODUCT(($H$9:$H$12=$E232)*(N$9:N$12)))*SUMPRODUCT(($H$24:$H$30=$H232)*(N$24:N$30))),VLOOKUP($E232&amp;$H232,$H$33:N$67,N$70,0)/SUM(N$33:N$60,IF(DAY(EOMONTH($G232,0))&lt;29,0,VLOOKUP(5&amp;TEXT(DATE(YEAR($G232),MONTH($G232),29),"ddd"),$H$33:N$67,N$70,0)),IF(DAY(EOMONTH($G232,0))&lt;30,0,VLOOKUP(5&amp;TEXT(DATE(YEAR($G232),MONTH($G232),30),"ddd"),$H$33:N$67,N$70,0)),IF(DAY(EOMONTH($G232,0))&lt;31,0,VLOOKUP(5&amp;TEXT(DATE(YEAR($G232),MONTH($G232),31),"ddd"),$H$33:N$67,N$70,0)))*SUMPRODUCT(($H$72:$H$95=$D232)*($G$72:$G$95=$C232)*(N$72:N$95))),"")</f>
        <v>0</v>
      </c>
      <c r="O232" s="139">
        <f>IFERROR(IF($I$69="DOW",IF($E232=5,(((SUMPRODUCT(($H$72:$H$95=$D232)*($G$72:$G$95=$C232)*(O$72:O$95))*(SUMPRODUCT(($H$15:$H$21=$H232)*(O$15:O$21)))))),(((SUMPRODUCT(($H$72:$H$95=$D232)*($G$72:$G$95=$C232)*(O$72:O$95)))-(SUMIFS(O$99:O$426,$C$99:$C$426,$C232,$D$99:$D$426,$D232,$E$99:$E$426,5)))*SUMPRODUCT(($H$9:$H$12=$E232)*(O$9:O$12)))*SUMPRODUCT(($H$24:$H$30=$H232)*(O$24:O$30))),VLOOKUP($E232&amp;$H232,$H$33:O$67,O$70,0)/SUM(O$33:O$60,IF(DAY(EOMONTH($G232,0))&lt;29,0,VLOOKUP(5&amp;TEXT(DATE(YEAR($G232),MONTH($G232),29),"ddd"),$H$33:O$67,O$70,0)),IF(DAY(EOMONTH($G232,0))&lt;30,0,VLOOKUP(5&amp;TEXT(DATE(YEAR($G232),MONTH($G232),30),"ddd"),$H$33:O$67,O$70,0)),IF(DAY(EOMONTH($G232,0))&lt;31,0,VLOOKUP(5&amp;TEXT(DATE(YEAR($G232),MONTH($G232),31),"ddd"),$H$33:O$67,O$70,0)))*SUMPRODUCT(($H$72:$H$95=$D232)*($G$72:$G$95=$C232)*(O$72:O$95))),"")</f>
        <v>0</v>
      </c>
      <c r="P232" s="139">
        <f>IFERROR(IF($I$69="DOW",IF($E232=5,(((SUMPRODUCT(($H$72:$H$95=$D232)*($G$72:$G$95=$C232)*(P$72:P$95))*(SUMPRODUCT(($H$15:$H$21=$H232)*(P$15:P$21)))))),(((SUMPRODUCT(($H$72:$H$95=$D232)*($G$72:$G$95=$C232)*(P$72:P$95)))-(SUMIFS(P$99:P$426,$C$99:$C$426,$C232,$D$99:$D$426,$D232,$E$99:$E$426,5)))*SUMPRODUCT(($H$9:$H$12=$E232)*(P$9:P$12)))*SUMPRODUCT(($H$24:$H$30=$H232)*(P$24:P$30))),VLOOKUP($E232&amp;$H232,$H$33:P$67,P$70,0)/SUM(P$33:P$60,IF(DAY(EOMONTH($G232,0))&lt;29,0,VLOOKUP(5&amp;TEXT(DATE(YEAR($G232),MONTH($G232),29),"ddd"),$H$33:P$67,P$70,0)),IF(DAY(EOMONTH($G232,0))&lt;30,0,VLOOKUP(5&amp;TEXT(DATE(YEAR($G232),MONTH($G232),30),"ddd"),$H$33:P$67,P$70,0)),IF(DAY(EOMONTH($G232,0))&lt;31,0,VLOOKUP(5&amp;TEXT(DATE(YEAR($G232),MONTH($G232),31),"ddd"),$H$33:P$67,P$70,0)))*SUMPRODUCT(($H$72:$H$95=$D232)*($G$72:$G$95=$C232)*(P$72:P$95))),"")</f>
        <v>0</v>
      </c>
      <c r="Q232" s="139">
        <f>IFERROR(IF($I$69="DOW",IF($E232=5,(((SUMPRODUCT(($H$72:$H$95=$D232)*($G$72:$G$95=$C232)*(Q$72:Q$95))*(SUMPRODUCT(($H$15:$H$21=$H232)*(Q$15:Q$21)))))),(((SUMPRODUCT(($H$72:$H$95=$D232)*($G$72:$G$95=$C232)*(Q$72:Q$95)))-(SUMIFS(Q$99:Q$426,$C$99:$C$426,$C232,$D$99:$D$426,$D232,$E$99:$E$426,5)))*SUMPRODUCT(($H$9:$H$12=$E232)*(Q$9:Q$12)))*SUMPRODUCT(($H$24:$H$30=$H232)*(Q$24:Q$30))),VLOOKUP($E232&amp;$H232,$H$33:Q$67,Q$70,0)/SUM(Q$33:Q$60,IF(DAY(EOMONTH($G232,0))&lt;29,0,VLOOKUP(5&amp;TEXT(DATE(YEAR($G232),MONTH($G232),29),"ddd"),$H$33:Q$67,Q$70,0)),IF(DAY(EOMONTH($G232,0))&lt;30,0,VLOOKUP(5&amp;TEXT(DATE(YEAR($G232),MONTH($G232),30),"ddd"),$H$33:Q$67,Q$70,0)),IF(DAY(EOMONTH($G232,0))&lt;31,0,VLOOKUP(5&amp;TEXT(DATE(YEAR($G232),MONTH($G232),31),"ddd"),$H$33:Q$67,Q$70,0)))*SUMPRODUCT(($H$72:$H$95=$D232)*($G$72:$G$95=$C232)*(Q$72:Q$95))),"")</f>
        <v>0</v>
      </c>
      <c r="R232" s="139">
        <f>IFERROR(IF($I$69="DOW",IF($E232=5,(((SUMPRODUCT(($H$72:$H$95=$D232)*($G$72:$G$95=$C232)*(R$72:R$95))*(SUMPRODUCT(($H$15:$H$21=$H232)*(R$15:R$21)))))),(((SUMPRODUCT(($H$72:$H$95=$D232)*($G$72:$G$95=$C232)*(R$72:R$95)))-(SUMIFS(R$99:R$426,$C$99:$C$426,$C232,$D$99:$D$426,$D232,$E$99:$E$426,5)))*SUMPRODUCT(($H$9:$H$12=$E232)*(R$9:R$12)))*SUMPRODUCT(($H$24:$H$30=$H232)*(R$24:R$30))),VLOOKUP($E232&amp;$H232,$H$33:R$67,R$70,0)/SUM(R$33:R$60,IF(DAY(EOMONTH($G232,0))&lt;29,0,VLOOKUP(5&amp;TEXT(DATE(YEAR($G232),MONTH($G232),29),"ddd"),$H$33:R$67,R$70,0)),IF(DAY(EOMONTH($G232,0))&lt;30,0,VLOOKUP(5&amp;TEXT(DATE(YEAR($G232),MONTH($G232),30),"ddd"),$H$33:R$67,R$70,0)),IF(DAY(EOMONTH($G232,0))&lt;31,0,VLOOKUP(5&amp;TEXT(DATE(YEAR($G232),MONTH($G232),31),"ddd"),$H$33:R$67,R$70,0)))*SUMPRODUCT(($H$72:$H$95=$D232)*($G$72:$G$95=$C232)*(R$72:R$95))),"")</f>
        <v>0</v>
      </c>
      <c r="S232" s="139">
        <f>IFERROR(IF($I$69="DOW",IF($E232=5,(((SUMPRODUCT(($H$72:$H$95=$D232)*($G$72:$G$95=$C232)*(S$72:S$95))*(SUMPRODUCT(($H$15:$H$21=$H232)*(S$15:S$21)))))),(((SUMPRODUCT(($H$72:$H$95=$D232)*($G$72:$G$95=$C232)*(S$72:S$95)))-(SUMIFS(S$99:S$426,$C$99:$C$426,$C232,$D$99:$D$426,$D232,$E$99:$E$426,5)))*SUMPRODUCT(($H$9:$H$12=$E232)*(S$9:S$12)))*SUMPRODUCT(($H$24:$H$30=$H232)*(S$24:S$30))),VLOOKUP($E232&amp;$H232,$H$33:S$67,S$70,0)/SUM(S$33:S$60,IF(DAY(EOMONTH($G232,0))&lt;29,0,VLOOKUP(5&amp;TEXT(DATE(YEAR($G232),MONTH($G232),29),"ddd"),$H$33:S$67,S$70,0)),IF(DAY(EOMONTH($G232,0))&lt;30,0,VLOOKUP(5&amp;TEXT(DATE(YEAR($G232),MONTH($G232),30),"ddd"),$H$33:S$67,S$70,0)),IF(DAY(EOMONTH($G232,0))&lt;31,0,VLOOKUP(5&amp;TEXT(DATE(YEAR($G232),MONTH($G232),31),"ddd"),$H$33:S$67,S$70,0)))*SUMPRODUCT(($H$72:$H$95=$D232)*($G$72:$G$95=$C232)*(S$72:S$95))),"")</f>
        <v>0</v>
      </c>
      <c r="T232" s="139">
        <f>IFERROR(IF($I$69="DOW",IF($E232=5,(((SUMPRODUCT(($H$72:$H$95=$D232)*($G$72:$G$95=$C232)*(T$72:T$95))*(SUMPRODUCT(($H$15:$H$21=$H232)*(T$15:T$21)))))),(((SUMPRODUCT(($H$72:$H$95=$D232)*($G$72:$G$95=$C232)*(T$72:T$95)))-(SUMIFS(T$99:T$426,$C$99:$C$426,$C232,$D$99:$D$426,$D232,$E$99:$E$426,5)))*SUMPRODUCT(($H$9:$H$12=$E232)*(T$9:T$12)))*SUMPRODUCT(($H$24:$H$30=$H232)*(T$24:T$30))),VLOOKUP($E232&amp;$H232,$H$33:T$67,T$70,0)/SUM(T$33:T$60,IF(DAY(EOMONTH($G232,0))&lt;29,0,VLOOKUP(5&amp;TEXT(DATE(YEAR($G232),MONTH($G232),29),"ddd"),$H$33:T$67,T$70,0)),IF(DAY(EOMONTH($G232,0))&lt;30,0,VLOOKUP(5&amp;TEXT(DATE(YEAR($G232),MONTH($G232),30),"ddd"),$H$33:T$67,T$70,0)),IF(DAY(EOMONTH($G232,0))&lt;31,0,VLOOKUP(5&amp;TEXT(DATE(YEAR($G232),MONTH($G232),31),"ddd"),$H$33:T$67,T$70,0)))*SUMPRODUCT(($H$72:$H$95=$D232)*($G$72:$G$95=$C232)*(T$72:T$95))),"")</f>
        <v>0</v>
      </c>
      <c r="U232" s="139">
        <f>IFERROR(IF($I$69="DOW",IF($E232=5,(((SUMPRODUCT(($H$72:$H$95=$D232)*($G$72:$G$95=$C232)*(U$72:U$95))*(SUMPRODUCT(($H$15:$H$21=$H232)*(U$15:U$21)))))),(((SUMPRODUCT(($H$72:$H$95=$D232)*($G$72:$G$95=$C232)*(U$72:U$95)))-(SUMIFS(U$99:U$426,$C$99:$C$426,$C232,$D$99:$D$426,$D232,$E$99:$E$426,5)))*SUMPRODUCT(($H$9:$H$12=$E232)*(U$9:U$12)))*SUMPRODUCT(($H$24:$H$30=$H232)*(U$24:U$30))),VLOOKUP($E232&amp;$H232,$H$33:U$67,U$70,0)/SUM(U$33:U$60,IF(DAY(EOMONTH($G232,0))&lt;29,0,VLOOKUP(5&amp;TEXT(DATE(YEAR($G232),MONTH($G232),29),"ddd"),$H$33:U$67,U$70,0)),IF(DAY(EOMONTH($G232,0))&lt;30,0,VLOOKUP(5&amp;TEXT(DATE(YEAR($G232),MONTH($G232),30),"ddd"),$H$33:U$67,U$70,0)),IF(DAY(EOMONTH($G232,0))&lt;31,0,VLOOKUP(5&amp;TEXT(DATE(YEAR($G232),MONTH($G232),31),"ddd"),$H$33:U$67,U$70,0)))*SUMPRODUCT(($H$72:$H$95=$D232)*($G$72:$G$95=$C232)*(U$72:U$95))),"")</f>
        <v>0</v>
      </c>
      <c r="V232" s="139">
        <f>IFERROR(IF($I$69="DOW",IF($E232=5,(((SUMPRODUCT(($H$72:$H$95=$D232)*($G$72:$G$95=$C232)*(V$72:V$95))*(SUMPRODUCT(($H$15:$H$21=$H232)*(V$15:V$21)))))),(((SUMPRODUCT(($H$72:$H$95=$D232)*($G$72:$G$95=$C232)*(V$72:V$95)))-(SUMIFS(V$99:V$426,$C$99:$C$426,$C232,$D$99:$D$426,$D232,$E$99:$E$426,5)))*SUMPRODUCT(($H$9:$H$12=$E232)*(V$9:V$12)))*SUMPRODUCT(($H$24:$H$30=$H232)*(V$24:V$30))),VLOOKUP($E232&amp;$H232,$H$33:V$67,V$70,0)/SUM(V$33:V$60,IF(DAY(EOMONTH($G232,0))&lt;29,0,VLOOKUP(5&amp;TEXT(DATE(YEAR($G232),MONTH($G232),29),"ddd"),$H$33:V$67,V$70,0)),IF(DAY(EOMONTH($G232,0))&lt;30,0,VLOOKUP(5&amp;TEXT(DATE(YEAR($G232),MONTH($G232),30),"ddd"),$H$33:V$67,V$70,0)),IF(DAY(EOMONTH($G232,0))&lt;31,0,VLOOKUP(5&amp;TEXT(DATE(YEAR($G232),MONTH($G232),31),"ddd"),$H$33:V$67,V$70,0)))*SUMPRODUCT(($H$72:$H$95=$D232)*($G$72:$G$95=$C232)*(V$72:V$95))),"")</f>
        <v>0</v>
      </c>
      <c r="W232" s="139">
        <f>IFERROR(IF($I$69="DOW",IF($E232=5,(((SUMPRODUCT(($H$72:$H$95=$D232)*($G$72:$G$95=$C232)*(W$72:W$95))*(SUMPRODUCT(($H$15:$H$21=$H232)*(W$15:W$21)))))),(((SUMPRODUCT(($H$72:$H$95=$D232)*($G$72:$G$95=$C232)*(W$72:W$95)))-(SUMIFS(W$99:W$426,$C$99:$C$426,$C232,$D$99:$D$426,$D232,$E$99:$E$426,5)))*SUMPRODUCT(($H$9:$H$12=$E232)*(W$9:W$12)))*SUMPRODUCT(($H$24:$H$30=$H232)*(W$24:W$30))),VLOOKUP($E232&amp;$H232,$H$33:W$67,W$70,0)/SUM(W$33:W$60,IF(DAY(EOMONTH($G232,0))&lt;29,0,VLOOKUP(5&amp;TEXT(DATE(YEAR($G232),MONTH($G232),29),"ddd"),$H$33:W$67,W$70,0)),IF(DAY(EOMONTH($G232,0))&lt;30,0,VLOOKUP(5&amp;TEXT(DATE(YEAR($G232),MONTH($G232),30),"ddd"),$H$33:W$67,W$70,0)),IF(DAY(EOMONTH($G232,0))&lt;31,0,VLOOKUP(5&amp;TEXT(DATE(YEAR($G232),MONTH($G232),31),"ddd"),$H$33:W$67,W$70,0)))*SUMPRODUCT(($H$72:$H$95=$D232)*($G$72:$G$95=$C232)*(W$72:W$95))),"")</f>
        <v>0</v>
      </c>
      <c r="X232" s="139">
        <f>IFERROR(IF($I$69="DOW",IF($E232=5,(((SUMPRODUCT(($H$72:$H$95=$D232)*($G$72:$G$95=$C232)*(X$72:X$95))*(SUMPRODUCT(($H$15:$H$21=$H232)*(X$15:X$21)))))),(((SUMPRODUCT(($H$72:$H$95=$D232)*($G$72:$G$95=$C232)*(X$72:X$95)))-(SUMIFS(X$99:X$426,$C$99:$C$426,$C232,$D$99:$D$426,$D232,$E$99:$E$426,5)))*SUMPRODUCT(($H$9:$H$12=$E232)*(X$9:X$12)))*SUMPRODUCT(($H$24:$H$30=$H232)*(X$24:X$30))),VLOOKUP($E232&amp;$H232,$H$33:X$67,X$70,0)/SUM(X$33:X$60,IF(DAY(EOMONTH($G232,0))&lt;29,0,VLOOKUP(5&amp;TEXT(DATE(YEAR($G232),MONTH($G232),29),"ddd"),$H$33:X$67,X$70,0)),IF(DAY(EOMONTH($G232,0))&lt;30,0,VLOOKUP(5&amp;TEXT(DATE(YEAR($G232),MONTH($G232),30),"ddd"),$H$33:X$67,X$70,0)),IF(DAY(EOMONTH($G232,0))&lt;31,0,VLOOKUP(5&amp;TEXT(DATE(YEAR($G232),MONTH($G232),31),"ddd"),$H$33:X$67,X$70,0)))*SUMPRODUCT(($H$72:$H$95=$D232)*($G$72:$G$95=$C232)*(X$72:X$95))),"")</f>
        <v>0</v>
      </c>
      <c r="Y232" s="139" t="str">
        <f>IFERROR(IF($I$69="DOW",IF($E232=5,(((SUMPRODUCT(($H$72:$H$95=$D232)*($G$72:$G$95=$C232)*(Y$72:Y$95))*(SUMPRODUCT(($H$15:$H$21=$H232)*(Y$15:Y$21)))))),(((SUMPRODUCT(($H$72:$H$95=$D232)*($G$72:$G$95=$C232)*(Y$72:Y$95)))-(SUMIFS(Y$99:Y$426,$C$99:$C$426,$C232,$D$99:$D$426,$D232,$E$99:$E$426,5)))*SUMPRODUCT(($H$9:$H$12=$E232)*(Y$9:Y$12)))*SUMPRODUCT(($H$24:$H$30=$H232)*(Y$24:Y$30))),VLOOKUP($E232&amp;$H232,$H$33:Y$67,Y$70,0)/SUM(Y$33:Y$60,IF(DAY(EOMONTH($G232,0))&lt;29,0,VLOOKUP(5&amp;TEXT(DATE(YEAR($G232),MONTH($G232),29),"ddd"),$H$33:Y$67,Y$70,0)),IF(DAY(EOMONTH($G232,0))&lt;30,0,VLOOKUP(5&amp;TEXT(DATE(YEAR($G232),MONTH($G232),30),"ddd"),$H$33:Y$67,Y$70,0)),IF(DAY(EOMONTH($G232,0))&lt;31,0,VLOOKUP(5&amp;TEXT(DATE(YEAR($G232),MONTH($G232),31),"ddd"),$H$33:Y$67,Y$70,0)))*SUMPRODUCT(($H$72:$H$95=$D232)*($G$72:$G$95=$C232)*(Y$72:Y$95))),"")</f>
        <v/>
      </c>
      <c r="Z232" s="139" t="str">
        <f>IFERROR(IF($I$69="DOW",IF($E232=5,(((SUMPRODUCT(($H$72:$H$95=$D232)*($G$72:$G$95=$C232)*(Z$72:Z$95))*(SUMPRODUCT(($H$15:$H$21=$H232)*(Z$15:Z$21)))))),(((SUMPRODUCT(($H$72:$H$95=$D232)*($G$72:$G$95=$C232)*(Z$72:Z$95)))-(SUMIFS(Z$99:Z$426,$C$99:$C$426,$C232,$D$99:$D$426,$D232,$E$99:$E$426,5)))*SUMPRODUCT(($H$9:$H$12=$E232)*(Z$9:Z$12)))*SUMPRODUCT(($H$24:$H$30=$H232)*(Z$24:Z$30))),VLOOKUP($E232&amp;$H232,$H$33:Z$67,Z$70,0)/SUM(Z$33:Z$60,IF(DAY(EOMONTH($G232,0))&lt;29,0,VLOOKUP(5&amp;TEXT(DATE(YEAR($G232),MONTH($G232),29),"ddd"),$H$33:Z$67,Z$70,0)),IF(DAY(EOMONTH($G232,0))&lt;30,0,VLOOKUP(5&amp;TEXT(DATE(YEAR($G232),MONTH($G232),30),"ddd"),$H$33:Z$67,Z$70,0)),IF(DAY(EOMONTH($G232,0))&lt;31,0,VLOOKUP(5&amp;TEXT(DATE(YEAR($G232),MONTH($G232),31),"ddd"),$H$33:Z$67,Z$70,0)))*SUMPRODUCT(($H$72:$H$95=$D232)*($G$72:$G$95=$C232)*(Z$72:Z$95))),"")</f>
        <v/>
      </c>
      <c r="AA232" s="139" t="str">
        <f>IFERROR(IF($I$69="DOW",IF($E232=5,(((SUMPRODUCT(($H$72:$H$95=$D232)*($G$72:$G$95=$C232)*(AA$72:AA$95))*(SUMPRODUCT(($H$15:$H$21=$H232)*(AA$15:AA$21)))))),(((SUMPRODUCT(($H$72:$H$95=$D232)*($G$72:$G$95=$C232)*(AA$72:AA$95)))-(SUMIFS(AA$99:AA$426,$C$99:$C$426,$C232,$D$99:$D$426,$D232,$E$99:$E$426,5)))*SUMPRODUCT(($H$9:$H$12=$E232)*(AA$9:AA$12)))*SUMPRODUCT(($H$24:$H$30=$H232)*(AA$24:AA$30))),VLOOKUP($E232&amp;$H232,$H$33:AA$67,AA$70,0)/SUM(AA$33:AA$60,IF(DAY(EOMONTH($G232,0))&lt;29,0,VLOOKUP(5&amp;TEXT(DATE(YEAR($G232),MONTH($G232),29),"ddd"),$H$33:AA$67,AA$70,0)),IF(DAY(EOMONTH($G232,0))&lt;30,0,VLOOKUP(5&amp;TEXT(DATE(YEAR($G232),MONTH($G232),30),"ddd"),$H$33:AA$67,AA$70,0)),IF(DAY(EOMONTH($G232,0))&lt;31,0,VLOOKUP(5&amp;TEXT(DATE(YEAR($G232),MONTH($G232),31),"ddd"),$H$33:AA$67,AA$70,0)))*SUMPRODUCT(($H$72:$H$95=$D232)*($G$72:$G$95=$C232)*(AA$72:AA$95))),"")</f>
        <v/>
      </c>
      <c r="AB232" s="139" t="str">
        <f>IFERROR(IF($I$69="DOW",IF($E232=5,(((SUMPRODUCT(($H$72:$H$95=$D232)*($G$72:$G$95=$C232)*(AB$72:AB$95))*(SUMPRODUCT(($H$15:$H$21=$H232)*(AB$15:AB$21)))))),(((SUMPRODUCT(($H$72:$H$95=$D232)*($G$72:$G$95=$C232)*(AB$72:AB$95)))-(SUMIFS(AB$99:AB$426,$C$99:$C$426,$C232,$D$99:$D$426,$D232,$E$99:$E$426,5)))*SUMPRODUCT(($H$9:$H$12=$E232)*(AB$9:AB$12)))*SUMPRODUCT(($H$24:$H$30=$H232)*(AB$24:AB$30))),VLOOKUP($E232&amp;$H232,$H$33:AB$67,AB$70,0)/SUM(AB$33:AB$60,IF(DAY(EOMONTH($G232,0))&lt;29,0,VLOOKUP(5&amp;TEXT(DATE(YEAR($G232),MONTH($G232),29),"ddd"),$H$33:AB$67,AB$70,0)),IF(DAY(EOMONTH($G232,0))&lt;30,0,VLOOKUP(5&amp;TEXT(DATE(YEAR($G232),MONTH($G232),30),"ddd"),$H$33:AB$67,AB$70,0)),IF(DAY(EOMONTH($G232,0))&lt;31,0,VLOOKUP(5&amp;TEXT(DATE(YEAR($G232),MONTH($G232),31),"ddd"),$H$33:AB$67,AB$70,0)))*SUMPRODUCT(($H$72:$H$95=$D232)*($G$72:$G$95=$C232)*(AB$72:AB$95))),"")</f>
        <v/>
      </c>
      <c r="AC232" s="236"/>
      <c r="AE232" s="205"/>
      <c r="AF232" s="139"/>
      <c r="AG232" s="139"/>
      <c r="AH232" s="139"/>
      <c r="AI232" s="139"/>
      <c r="AJ232" s="139"/>
      <c r="AK232" s="139"/>
      <c r="AL232" s="139"/>
      <c r="AM232" s="139"/>
      <c r="AN232" s="139"/>
      <c r="AO232" s="139"/>
      <c r="AP232" s="139"/>
      <c r="AQ232" s="139"/>
      <c r="AR232" s="139"/>
      <c r="AS232" s="139"/>
      <c r="AT232" s="139"/>
      <c r="AU232" s="139"/>
      <c r="AV232" s="139"/>
      <c r="AW232" s="139"/>
      <c r="AX232" s="139"/>
      <c r="AY232" s="236"/>
      <c r="BA232" s="209">
        <f t="shared" si="186"/>
        <v>0</v>
      </c>
      <c r="BB232" s="180">
        <f t="shared" si="187"/>
        <v>0</v>
      </c>
      <c r="BC232" s="180">
        <f t="shared" si="188"/>
        <v>0</v>
      </c>
      <c r="BD232" s="180">
        <f t="shared" si="189"/>
        <v>0</v>
      </c>
      <c r="BE232" s="180">
        <f t="shared" si="190"/>
        <v>0</v>
      </c>
      <c r="BF232" s="180">
        <f t="shared" si="191"/>
        <v>0</v>
      </c>
      <c r="BG232" s="180">
        <f t="shared" si="192"/>
        <v>0</v>
      </c>
      <c r="BH232" s="180">
        <f t="shared" si="193"/>
        <v>0</v>
      </c>
      <c r="BI232" s="180">
        <f t="shared" si="194"/>
        <v>0</v>
      </c>
      <c r="BJ232" s="180">
        <f t="shared" si="195"/>
        <v>0</v>
      </c>
      <c r="BK232" s="180">
        <f t="shared" si="196"/>
        <v>0</v>
      </c>
      <c r="BL232" s="180">
        <f t="shared" si="197"/>
        <v>0</v>
      </c>
      <c r="BM232" s="180">
        <f t="shared" si="198"/>
        <v>0</v>
      </c>
      <c r="BN232" s="180">
        <f t="shared" si="199"/>
        <v>0</v>
      </c>
      <c r="BO232" s="180">
        <f t="shared" si="200"/>
        <v>0</v>
      </c>
      <c r="BP232" s="180">
        <f t="shared" si="201"/>
        <v>0</v>
      </c>
      <c r="BQ232" s="180">
        <f t="shared" si="202"/>
        <v>0</v>
      </c>
      <c r="BR232" s="180">
        <f t="shared" si="203"/>
        <v>0</v>
      </c>
      <c r="BS232" s="180">
        <f t="shared" si="204"/>
        <v>0</v>
      </c>
      <c r="BT232" s="180">
        <f t="shared" si="205"/>
        <v>0</v>
      </c>
      <c r="BV232" s="214">
        <f t="shared" si="228"/>
        <v>42777</v>
      </c>
      <c r="BW232" s="175" t="str">
        <f t="shared" si="229"/>
        <v>Feb</v>
      </c>
      <c r="BX232" s="175">
        <f t="shared" si="230"/>
        <v>2017</v>
      </c>
      <c r="BY232" s="176">
        <f t="shared" si="206"/>
        <v>0</v>
      </c>
      <c r="BZ232" s="176">
        <f t="shared" si="207"/>
        <v>0</v>
      </c>
      <c r="CA232" s="176">
        <f t="shared" si="208"/>
        <v>0</v>
      </c>
      <c r="CB232" s="176">
        <f t="shared" si="209"/>
        <v>0</v>
      </c>
      <c r="CC232" s="176">
        <f t="shared" si="210"/>
        <v>0</v>
      </c>
      <c r="CD232" s="176">
        <f t="shared" si="211"/>
        <v>0</v>
      </c>
      <c r="CE232" s="176">
        <f t="shared" si="212"/>
        <v>0</v>
      </c>
      <c r="CF232" s="176">
        <f t="shared" si="213"/>
        <v>0</v>
      </c>
      <c r="CG232" s="176">
        <f t="shared" si="214"/>
        <v>0</v>
      </c>
      <c r="CH232" s="176">
        <f t="shared" si="215"/>
        <v>0</v>
      </c>
      <c r="CI232" s="176">
        <f t="shared" si="216"/>
        <v>0</v>
      </c>
      <c r="CJ232" s="176">
        <f t="shared" si="217"/>
        <v>0</v>
      </c>
      <c r="CK232" s="176">
        <f t="shared" si="218"/>
        <v>0</v>
      </c>
      <c r="CL232" s="176">
        <f t="shared" si="219"/>
        <v>0</v>
      </c>
      <c r="CM232" s="176">
        <f t="shared" si="220"/>
        <v>0</v>
      </c>
      <c r="CN232" s="176">
        <f t="shared" si="221"/>
        <v>0</v>
      </c>
      <c r="CO232" s="176">
        <f t="shared" si="222"/>
        <v>0</v>
      </c>
      <c r="CP232" s="176">
        <f t="shared" si="223"/>
        <v>0</v>
      </c>
      <c r="CQ232" s="176">
        <f t="shared" si="224"/>
        <v>0</v>
      </c>
      <c r="CR232" s="215">
        <f t="shared" si="225"/>
        <v>0</v>
      </c>
    </row>
    <row r="233" spans="2:96" hidden="1" x14ac:dyDescent="0.25">
      <c r="B233" s="197">
        <f t="shared" si="226"/>
        <v>42778</v>
      </c>
      <c r="C233" s="108">
        <f t="shared" si="182"/>
        <v>2017</v>
      </c>
      <c r="D233" s="109" t="str">
        <f t="shared" si="183"/>
        <v>Feb</v>
      </c>
      <c r="E233" s="109">
        <f t="shared" si="184"/>
        <v>2</v>
      </c>
      <c r="F233" s="109">
        <f t="shared" si="227"/>
        <v>7</v>
      </c>
      <c r="G233" s="110">
        <f t="shared" si="231"/>
        <v>42778</v>
      </c>
      <c r="H233" s="109" t="str">
        <f t="shared" si="185"/>
        <v>Sun</v>
      </c>
      <c r="I233" s="139">
        <f>IFERROR(IF($I$69="DOW",IF($E233=5,(((SUMPRODUCT(($H$72:$H$95=$D233)*($G$72:$G$95=$C233)*(I$72:I$95))*(SUMPRODUCT(($H$15:$H$21=$H233)*(I$15:I$21)))))),(((SUMPRODUCT(($H$72:$H$95=$D233)*($G$72:$G$95=$C233)*(I$72:I$95)))-(SUMIFS(I$99:I$426,$C$99:$C$426,$C233,$D$99:$D$426,$D233,$E$99:$E$426,5)))*SUMPRODUCT(($H$9:$H$12=$E233)*(I$9:I$12)))*SUMPRODUCT(($H$24:$H$30=$H233)*(I$24:I$30))),VLOOKUP($E233&amp;$H233,$H$33:I$67,I$70,0)/SUM(I$33:I$60,IF(DAY(EOMONTH($G233,0))&lt;29,0,VLOOKUP(5&amp;TEXT(DATE(YEAR($G233),MONTH($G233),29),"ddd"),$H$33:I$67,I$70,0)),IF(DAY(EOMONTH($G233,0))&lt;30,0,VLOOKUP(5&amp;TEXT(DATE(YEAR($G233),MONTH($G233),30),"ddd"),$H$33:I$67,I$70,0)),IF(DAY(EOMONTH($G233,0))&lt;31,0,VLOOKUP(5&amp;TEXT(DATE(YEAR($G233),MONTH($G233),31),"ddd"),$H$33:I$67,I$70,0)))*SUMPRODUCT(($H$72:$H$95=$D233)*($G$72:$G$95=$C233)*(I$72:I$95))),"")</f>
        <v>0</v>
      </c>
      <c r="J233" s="139">
        <f>IFERROR(IF($I$69="DOW",IF($E233=5,(((SUMPRODUCT(($H$72:$H$95=$D233)*($G$72:$G$95=$C233)*(J$72:J$95))*(SUMPRODUCT(($H$15:$H$21=$H233)*(J$15:J$21)))))),(((SUMPRODUCT(($H$72:$H$95=$D233)*($G$72:$G$95=$C233)*(J$72:J$95)))-(SUMIFS(J$99:J$426,$C$99:$C$426,$C233,$D$99:$D$426,$D233,$E$99:$E$426,5)))*SUMPRODUCT(($H$9:$H$12=$E233)*(J$9:J$12)))*SUMPRODUCT(($H$24:$H$30=$H233)*(J$24:J$30))),VLOOKUP($E233&amp;$H233,$H$33:J$67,J$70,0)/SUM(J$33:J$60,IF(DAY(EOMONTH($G233,0))&lt;29,0,VLOOKUP(5&amp;TEXT(DATE(YEAR($G233),MONTH($G233),29),"ddd"),$H$33:J$67,J$70,0)),IF(DAY(EOMONTH($G233,0))&lt;30,0,VLOOKUP(5&amp;TEXT(DATE(YEAR($G233),MONTH($G233),30),"ddd"),$H$33:J$67,J$70,0)),IF(DAY(EOMONTH($G233,0))&lt;31,0,VLOOKUP(5&amp;TEXT(DATE(YEAR($G233),MONTH($G233),31),"ddd"),$H$33:J$67,J$70,0)))*SUMPRODUCT(($H$72:$H$95=$D233)*($G$72:$G$95=$C233)*(J$72:J$95))),"")</f>
        <v>0</v>
      </c>
      <c r="K233" s="139">
        <f>IFERROR(IF($I$69="DOW",IF($E233=5,(((SUMPRODUCT(($H$72:$H$95=$D233)*($G$72:$G$95=$C233)*(K$72:K$95))*(SUMPRODUCT(($H$15:$H$21=$H233)*(K$15:K$21)))))),(((SUMPRODUCT(($H$72:$H$95=$D233)*($G$72:$G$95=$C233)*(K$72:K$95)))-(SUMIFS(K$99:K$426,$C$99:$C$426,$C233,$D$99:$D$426,$D233,$E$99:$E$426,5)))*SUMPRODUCT(($H$9:$H$12=$E233)*(K$9:K$12)))*SUMPRODUCT(($H$24:$H$30=$H233)*(K$24:K$30))),VLOOKUP($E233&amp;$H233,$H$33:K$67,K$70,0)/SUM(K$33:K$60,IF(DAY(EOMONTH($G233,0))&lt;29,0,VLOOKUP(5&amp;TEXT(DATE(YEAR($G233),MONTH($G233),29),"ddd"),$H$33:K$67,K$70,0)),IF(DAY(EOMONTH($G233,0))&lt;30,0,VLOOKUP(5&amp;TEXT(DATE(YEAR($G233),MONTH($G233),30),"ddd"),$H$33:K$67,K$70,0)),IF(DAY(EOMONTH($G233,0))&lt;31,0,VLOOKUP(5&amp;TEXT(DATE(YEAR($G233),MONTH($G233),31),"ddd"),$H$33:K$67,K$70,0)))*SUMPRODUCT(($H$72:$H$95=$D233)*($G$72:$G$95=$C233)*(K$72:K$95))),"")</f>
        <v>0</v>
      </c>
      <c r="L233" s="139">
        <f>IFERROR(IF($I$69="DOW",IF($E233=5,(((SUMPRODUCT(($H$72:$H$95=$D233)*($G$72:$G$95=$C233)*(L$72:L$95))*(SUMPRODUCT(($H$15:$H$21=$H233)*(L$15:L$21)))))),(((SUMPRODUCT(($H$72:$H$95=$D233)*($G$72:$G$95=$C233)*(L$72:L$95)))-(SUMIFS(L$99:L$426,$C$99:$C$426,$C233,$D$99:$D$426,$D233,$E$99:$E$426,5)))*SUMPRODUCT(($H$9:$H$12=$E233)*(L$9:L$12)))*SUMPRODUCT(($H$24:$H$30=$H233)*(L$24:L$30))),VLOOKUP($E233&amp;$H233,$H$33:L$67,L$70,0)/SUM(L$33:L$60,IF(DAY(EOMONTH($G233,0))&lt;29,0,VLOOKUP(5&amp;TEXT(DATE(YEAR($G233),MONTH($G233),29),"ddd"),$H$33:L$67,L$70,0)),IF(DAY(EOMONTH($G233,0))&lt;30,0,VLOOKUP(5&amp;TEXT(DATE(YEAR($G233),MONTH($G233),30),"ddd"),$H$33:L$67,L$70,0)),IF(DAY(EOMONTH($G233,0))&lt;31,0,VLOOKUP(5&amp;TEXT(DATE(YEAR($G233),MONTH($G233),31),"ddd"),$H$33:L$67,L$70,0)))*SUMPRODUCT(($H$72:$H$95=$D233)*($G$72:$G$95=$C233)*(L$72:L$95))),"")</f>
        <v>0</v>
      </c>
      <c r="M233" s="139">
        <f>IFERROR(IF($I$69="DOW",IF($E233=5,(((SUMPRODUCT(($H$72:$H$95=$D233)*($G$72:$G$95=$C233)*(M$72:M$95))*(SUMPRODUCT(($H$15:$H$21=$H233)*(M$15:M$21)))))),(((SUMPRODUCT(($H$72:$H$95=$D233)*($G$72:$G$95=$C233)*(M$72:M$95)))-(SUMIFS(M$99:M$426,$C$99:$C$426,$C233,$D$99:$D$426,$D233,$E$99:$E$426,5)))*SUMPRODUCT(($H$9:$H$12=$E233)*(M$9:M$12)))*SUMPRODUCT(($H$24:$H$30=$H233)*(M$24:M$30))),VLOOKUP($E233&amp;$H233,$H$33:M$67,M$70,0)/SUM(M$33:M$60,IF(DAY(EOMONTH($G233,0))&lt;29,0,VLOOKUP(5&amp;TEXT(DATE(YEAR($G233),MONTH($G233),29),"ddd"),$H$33:M$67,M$70,0)),IF(DAY(EOMONTH($G233,0))&lt;30,0,VLOOKUP(5&amp;TEXT(DATE(YEAR($G233),MONTH($G233),30),"ddd"),$H$33:M$67,M$70,0)),IF(DAY(EOMONTH($G233,0))&lt;31,0,VLOOKUP(5&amp;TEXT(DATE(YEAR($G233),MONTH($G233),31),"ddd"),$H$33:M$67,M$70,0)))*SUMPRODUCT(($H$72:$H$95=$D233)*($G$72:$G$95=$C233)*(M$72:M$95))),"")</f>
        <v>0</v>
      </c>
      <c r="N233" s="139">
        <f>IFERROR(IF($I$69="DOW",IF($E233=5,(((SUMPRODUCT(($H$72:$H$95=$D233)*($G$72:$G$95=$C233)*(N$72:N$95))*(SUMPRODUCT(($H$15:$H$21=$H233)*(N$15:N$21)))))),(((SUMPRODUCT(($H$72:$H$95=$D233)*($G$72:$G$95=$C233)*(N$72:N$95)))-(SUMIFS(N$99:N$426,$C$99:$C$426,$C233,$D$99:$D$426,$D233,$E$99:$E$426,5)))*SUMPRODUCT(($H$9:$H$12=$E233)*(N$9:N$12)))*SUMPRODUCT(($H$24:$H$30=$H233)*(N$24:N$30))),VLOOKUP($E233&amp;$H233,$H$33:N$67,N$70,0)/SUM(N$33:N$60,IF(DAY(EOMONTH($G233,0))&lt;29,0,VLOOKUP(5&amp;TEXT(DATE(YEAR($G233),MONTH($G233),29),"ddd"),$H$33:N$67,N$70,0)),IF(DAY(EOMONTH($G233,0))&lt;30,0,VLOOKUP(5&amp;TEXT(DATE(YEAR($G233),MONTH($G233),30),"ddd"),$H$33:N$67,N$70,0)),IF(DAY(EOMONTH($G233,0))&lt;31,0,VLOOKUP(5&amp;TEXT(DATE(YEAR($G233),MONTH($G233),31),"ddd"),$H$33:N$67,N$70,0)))*SUMPRODUCT(($H$72:$H$95=$D233)*($G$72:$G$95=$C233)*(N$72:N$95))),"")</f>
        <v>0</v>
      </c>
      <c r="O233" s="139">
        <f>IFERROR(IF($I$69="DOW",IF($E233=5,(((SUMPRODUCT(($H$72:$H$95=$D233)*($G$72:$G$95=$C233)*(O$72:O$95))*(SUMPRODUCT(($H$15:$H$21=$H233)*(O$15:O$21)))))),(((SUMPRODUCT(($H$72:$H$95=$D233)*($G$72:$G$95=$C233)*(O$72:O$95)))-(SUMIFS(O$99:O$426,$C$99:$C$426,$C233,$D$99:$D$426,$D233,$E$99:$E$426,5)))*SUMPRODUCT(($H$9:$H$12=$E233)*(O$9:O$12)))*SUMPRODUCT(($H$24:$H$30=$H233)*(O$24:O$30))),VLOOKUP($E233&amp;$H233,$H$33:O$67,O$70,0)/SUM(O$33:O$60,IF(DAY(EOMONTH($G233,0))&lt;29,0,VLOOKUP(5&amp;TEXT(DATE(YEAR($G233),MONTH($G233),29),"ddd"),$H$33:O$67,O$70,0)),IF(DAY(EOMONTH($G233,0))&lt;30,0,VLOOKUP(5&amp;TEXT(DATE(YEAR($G233),MONTH($G233),30),"ddd"),$H$33:O$67,O$70,0)),IF(DAY(EOMONTH($G233,0))&lt;31,0,VLOOKUP(5&amp;TEXT(DATE(YEAR($G233),MONTH($G233),31),"ddd"),$H$33:O$67,O$70,0)))*SUMPRODUCT(($H$72:$H$95=$D233)*($G$72:$G$95=$C233)*(O$72:O$95))),"")</f>
        <v>0</v>
      </c>
      <c r="P233" s="139">
        <f>IFERROR(IF($I$69="DOW",IF($E233=5,(((SUMPRODUCT(($H$72:$H$95=$D233)*($G$72:$G$95=$C233)*(P$72:P$95))*(SUMPRODUCT(($H$15:$H$21=$H233)*(P$15:P$21)))))),(((SUMPRODUCT(($H$72:$H$95=$D233)*($G$72:$G$95=$C233)*(P$72:P$95)))-(SUMIFS(P$99:P$426,$C$99:$C$426,$C233,$D$99:$D$426,$D233,$E$99:$E$426,5)))*SUMPRODUCT(($H$9:$H$12=$E233)*(P$9:P$12)))*SUMPRODUCT(($H$24:$H$30=$H233)*(P$24:P$30))),VLOOKUP($E233&amp;$H233,$H$33:P$67,P$70,0)/SUM(P$33:P$60,IF(DAY(EOMONTH($G233,0))&lt;29,0,VLOOKUP(5&amp;TEXT(DATE(YEAR($G233),MONTH($G233),29),"ddd"),$H$33:P$67,P$70,0)),IF(DAY(EOMONTH($G233,0))&lt;30,0,VLOOKUP(5&amp;TEXT(DATE(YEAR($G233),MONTH($G233),30),"ddd"),$H$33:P$67,P$70,0)),IF(DAY(EOMONTH($G233,0))&lt;31,0,VLOOKUP(5&amp;TEXT(DATE(YEAR($G233),MONTH($G233),31),"ddd"),$H$33:P$67,P$70,0)))*SUMPRODUCT(($H$72:$H$95=$D233)*($G$72:$G$95=$C233)*(P$72:P$95))),"")</f>
        <v>0</v>
      </c>
      <c r="Q233" s="139">
        <f>IFERROR(IF($I$69="DOW",IF($E233=5,(((SUMPRODUCT(($H$72:$H$95=$D233)*($G$72:$G$95=$C233)*(Q$72:Q$95))*(SUMPRODUCT(($H$15:$H$21=$H233)*(Q$15:Q$21)))))),(((SUMPRODUCT(($H$72:$H$95=$D233)*($G$72:$G$95=$C233)*(Q$72:Q$95)))-(SUMIFS(Q$99:Q$426,$C$99:$C$426,$C233,$D$99:$D$426,$D233,$E$99:$E$426,5)))*SUMPRODUCT(($H$9:$H$12=$E233)*(Q$9:Q$12)))*SUMPRODUCT(($H$24:$H$30=$H233)*(Q$24:Q$30))),VLOOKUP($E233&amp;$H233,$H$33:Q$67,Q$70,0)/SUM(Q$33:Q$60,IF(DAY(EOMONTH($G233,0))&lt;29,0,VLOOKUP(5&amp;TEXT(DATE(YEAR($G233),MONTH($G233),29),"ddd"),$H$33:Q$67,Q$70,0)),IF(DAY(EOMONTH($G233,0))&lt;30,0,VLOOKUP(5&amp;TEXT(DATE(YEAR($G233),MONTH($G233),30),"ddd"),$H$33:Q$67,Q$70,0)),IF(DAY(EOMONTH($G233,0))&lt;31,0,VLOOKUP(5&amp;TEXT(DATE(YEAR($G233),MONTH($G233),31),"ddd"),$H$33:Q$67,Q$70,0)))*SUMPRODUCT(($H$72:$H$95=$D233)*($G$72:$G$95=$C233)*(Q$72:Q$95))),"")</f>
        <v>0</v>
      </c>
      <c r="R233" s="139">
        <f>IFERROR(IF($I$69="DOW",IF($E233=5,(((SUMPRODUCT(($H$72:$H$95=$D233)*($G$72:$G$95=$C233)*(R$72:R$95))*(SUMPRODUCT(($H$15:$H$21=$H233)*(R$15:R$21)))))),(((SUMPRODUCT(($H$72:$H$95=$D233)*($G$72:$G$95=$C233)*(R$72:R$95)))-(SUMIFS(R$99:R$426,$C$99:$C$426,$C233,$D$99:$D$426,$D233,$E$99:$E$426,5)))*SUMPRODUCT(($H$9:$H$12=$E233)*(R$9:R$12)))*SUMPRODUCT(($H$24:$H$30=$H233)*(R$24:R$30))),VLOOKUP($E233&amp;$H233,$H$33:R$67,R$70,0)/SUM(R$33:R$60,IF(DAY(EOMONTH($G233,0))&lt;29,0,VLOOKUP(5&amp;TEXT(DATE(YEAR($G233),MONTH($G233),29),"ddd"),$H$33:R$67,R$70,0)),IF(DAY(EOMONTH($G233,0))&lt;30,0,VLOOKUP(5&amp;TEXT(DATE(YEAR($G233),MONTH($G233),30),"ddd"),$H$33:R$67,R$70,0)),IF(DAY(EOMONTH($G233,0))&lt;31,0,VLOOKUP(5&amp;TEXT(DATE(YEAR($G233),MONTH($G233),31),"ddd"),$H$33:R$67,R$70,0)))*SUMPRODUCT(($H$72:$H$95=$D233)*($G$72:$G$95=$C233)*(R$72:R$95))),"")</f>
        <v>0</v>
      </c>
      <c r="S233" s="139">
        <f>IFERROR(IF($I$69="DOW",IF($E233=5,(((SUMPRODUCT(($H$72:$H$95=$D233)*($G$72:$G$95=$C233)*(S$72:S$95))*(SUMPRODUCT(($H$15:$H$21=$H233)*(S$15:S$21)))))),(((SUMPRODUCT(($H$72:$H$95=$D233)*($G$72:$G$95=$C233)*(S$72:S$95)))-(SUMIFS(S$99:S$426,$C$99:$C$426,$C233,$D$99:$D$426,$D233,$E$99:$E$426,5)))*SUMPRODUCT(($H$9:$H$12=$E233)*(S$9:S$12)))*SUMPRODUCT(($H$24:$H$30=$H233)*(S$24:S$30))),VLOOKUP($E233&amp;$H233,$H$33:S$67,S$70,0)/SUM(S$33:S$60,IF(DAY(EOMONTH($G233,0))&lt;29,0,VLOOKUP(5&amp;TEXT(DATE(YEAR($G233),MONTH($G233),29),"ddd"),$H$33:S$67,S$70,0)),IF(DAY(EOMONTH($G233,0))&lt;30,0,VLOOKUP(5&amp;TEXT(DATE(YEAR($G233),MONTH($G233),30),"ddd"),$H$33:S$67,S$70,0)),IF(DAY(EOMONTH($G233,0))&lt;31,0,VLOOKUP(5&amp;TEXT(DATE(YEAR($G233),MONTH($G233),31),"ddd"),$H$33:S$67,S$70,0)))*SUMPRODUCT(($H$72:$H$95=$D233)*($G$72:$G$95=$C233)*(S$72:S$95))),"")</f>
        <v>0</v>
      </c>
      <c r="T233" s="139">
        <f>IFERROR(IF($I$69="DOW",IF($E233=5,(((SUMPRODUCT(($H$72:$H$95=$D233)*($G$72:$G$95=$C233)*(T$72:T$95))*(SUMPRODUCT(($H$15:$H$21=$H233)*(T$15:T$21)))))),(((SUMPRODUCT(($H$72:$H$95=$D233)*($G$72:$G$95=$C233)*(T$72:T$95)))-(SUMIFS(T$99:T$426,$C$99:$C$426,$C233,$D$99:$D$426,$D233,$E$99:$E$426,5)))*SUMPRODUCT(($H$9:$H$12=$E233)*(T$9:T$12)))*SUMPRODUCT(($H$24:$H$30=$H233)*(T$24:T$30))),VLOOKUP($E233&amp;$H233,$H$33:T$67,T$70,0)/SUM(T$33:T$60,IF(DAY(EOMONTH($G233,0))&lt;29,0,VLOOKUP(5&amp;TEXT(DATE(YEAR($G233),MONTH($G233),29),"ddd"),$H$33:T$67,T$70,0)),IF(DAY(EOMONTH($G233,0))&lt;30,0,VLOOKUP(5&amp;TEXT(DATE(YEAR($G233),MONTH($G233),30),"ddd"),$H$33:T$67,T$70,0)),IF(DAY(EOMONTH($G233,0))&lt;31,0,VLOOKUP(5&amp;TEXT(DATE(YEAR($G233),MONTH($G233),31),"ddd"),$H$33:T$67,T$70,0)))*SUMPRODUCT(($H$72:$H$95=$D233)*($G$72:$G$95=$C233)*(T$72:T$95))),"")</f>
        <v>0</v>
      </c>
      <c r="U233" s="139">
        <f>IFERROR(IF($I$69="DOW",IF($E233=5,(((SUMPRODUCT(($H$72:$H$95=$D233)*($G$72:$G$95=$C233)*(U$72:U$95))*(SUMPRODUCT(($H$15:$H$21=$H233)*(U$15:U$21)))))),(((SUMPRODUCT(($H$72:$H$95=$D233)*($G$72:$G$95=$C233)*(U$72:U$95)))-(SUMIFS(U$99:U$426,$C$99:$C$426,$C233,$D$99:$D$426,$D233,$E$99:$E$426,5)))*SUMPRODUCT(($H$9:$H$12=$E233)*(U$9:U$12)))*SUMPRODUCT(($H$24:$H$30=$H233)*(U$24:U$30))),VLOOKUP($E233&amp;$H233,$H$33:U$67,U$70,0)/SUM(U$33:U$60,IF(DAY(EOMONTH($G233,0))&lt;29,0,VLOOKUP(5&amp;TEXT(DATE(YEAR($G233),MONTH($G233),29),"ddd"),$H$33:U$67,U$70,0)),IF(DAY(EOMONTH($G233,0))&lt;30,0,VLOOKUP(5&amp;TEXT(DATE(YEAR($G233),MONTH($G233),30),"ddd"),$H$33:U$67,U$70,0)),IF(DAY(EOMONTH($G233,0))&lt;31,0,VLOOKUP(5&amp;TEXT(DATE(YEAR($G233),MONTH($G233),31),"ddd"),$H$33:U$67,U$70,0)))*SUMPRODUCT(($H$72:$H$95=$D233)*($G$72:$G$95=$C233)*(U$72:U$95))),"")</f>
        <v>0</v>
      </c>
      <c r="V233" s="139">
        <f>IFERROR(IF($I$69="DOW",IF($E233=5,(((SUMPRODUCT(($H$72:$H$95=$D233)*($G$72:$G$95=$C233)*(V$72:V$95))*(SUMPRODUCT(($H$15:$H$21=$H233)*(V$15:V$21)))))),(((SUMPRODUCT(($H$72:$H$95=$D233)*($G$72:$G$95=$C233)*(V$72:V$95)))-(SUMIFS(V$99:V$426,$C$99:$C$426,$C233,$D$99:$D$426,$D233,$E$99:$E$426,5)))*SUMPRODUCT(($H$9:$H$12=$E233)*(V$9:V$12)))*SUMPRODUCT(($H$24:$H$30=$H233)*(V$24:V$30))),VLOOKUP($E233&amp;$H233,$H$33:V$67,V$70,0)/SUM(V$33:V$60,IF(DAY(EOMONTH($G233,0))&lt;29,0,VLOOKUP(5&amp;TEXT(DATE(YEAR($G233),MONTH($G233),29),"ddd"),$H$33:V$67,V$70,0)),IF(DAY(EOMONTH($G233,0))&lt;30,0,VLOOKUP(5&amp;TEXT(DATE(YEAR($G233),MONTH($G233),30),"ddd"),$H$33:V$67,V$70,0)),IF(DAY(EOMONTH($G233,0))&lt;31,0,VLOOKUP(5&amp;TEXT(DATE(YEAR($G233),MONTH($G233),31),"ddd"),$H$33:V$67,V$70,0)))*SUMPRODUCT(($H$72:$H$95=$D233)*($G$72:$G$95=$C233)*(V$72:V$95))),"")</f>
        <v>0</v>
      </c>
      <c r="W233" s="139">
        <f>IFERROR(IF($I$69="DOW",IF($E233=5,(((SUMPRODUCT(($H$72:$H$95=$D233)*($G$72:$G$95=$C233)*(W$72:W$95))*(SUMPRODUCT(($H$15:$H$21=$H233)*(W$15:W$21)))))),(((SUMPRODUCT(($H$72:$H$95=$D233)*($G$72:$G$95=$C233)*(W$72:W$95)))-(SUMIFS(W$99:W$426,$C$99:$C$426,$C233,$D$99:$D$426,$D233,$E$99:$E$426,5)))*SUMPRODUCT(($H$9:$H$12=$E233)*(W$9:W$12)))*SUMPRODUCT(($H$24:$H$30=$H233)*(W$24:W$30))),VLOOKUP($E233&amp;$H233,$H$33:W$67,W$70,0)/SUM(W$33:W$60,IF(DAY(EOMONTH($G233,0))&lt;29,0,VLOOKUP(5&amp;TEXT(DATE(YEAR($G233),MONTH($G233),29),"ddd"),$H$33:W$67,W$70,0)),IF(DAY(EOMONTH($G233,0))&lt;30,0,VLOOKUP(5&amp;TEXT(DATE(YEAR($G233),MONTH($G233),30),"ddd"),$H$33:W$67,W$70,0)),IF(DAY(EOMONTH($G233,0))&lt;31,0,VLOOKUP(5&amp;TEXT(DATE(YEAR($G233),MONTH($G233),31),"ddd"),$H$33:W$67,W$70,0)))*SUMPRODUCT(($H$72:$H$95=$D233)*($G$72:$G$95=$C233)*(W$72:W$95))),"")</f>
        <v>0</v>
      </c>
      <c r="X233" s="139">
        <f>IFERROR(IF($I$69="DOW",IF($E233=5,(((SUMPRODUCT(($H$72:$H$95=$D233)*($G$72:$G$95=$C233)*(X$72:X$95))*(SUMPRODUCT(($H$15:$H$21=$H233)*(X$15:X$21)))))),(((SUMPRODUCT(($H$72:$H$95=$D233)*($G$72:$G$95=$C233)*(X$72:X$95)))-(SUMIFS(X$99:X$426,$C$99:$C$426,$C233,$D$99:$D$426,$D233,$E$99:$E$426,5)))*SUMPRODUCT(($H$9:$H$12=$E233)*(X$9:X$12)))*SUMPRODUCT(($H$24:$H$30=$H233)*(X$24:X$30))),VLOOKUP($E233&amp;$H233,$H$33:X$67,X$70,0)/SUM(X$33:X$60,IF(DAY(EOMONTH($G233,0))&lt;29,0,VLOOKUP(5&amp;TEXT(DATE(YEAR($G233),MONTH($G233),29),"ddd"),$H$33:X$67,X$70,0)),IF(DAY(EOMONTH($G233,0))&lt;30,0,VLOOKUP(5&amp;TEXT(DATE(YEAR($G233),MONTH($G233),30),"ddd"),$H$33:X$67,X$70,0)),IF(DAY(EOMONTH($G233,0))&lt;31,0,VLOOKUP(5&amp;TEXT(DATE(YEAR($G233),MONTH($G233),31),"ddd"),$H$33:X$67,X$70,0)))*SUMPRODUCT(($H$72:$H$95=$D233)*($G$72:$G$95=$C233)*(X$72:X$95))),"")</f>
        <v>0</v>
      </c>
      <c r="Y233" s="139" t="str">
        <f>IFERROR(IF($I$69="DOW",IF($E233=5,(((SUMPRODUCT(($H$72:$H$95=$D233)*($G$72:$G$95=$C233)*(Y$72:Y$95))*(SUMPRODUCT(($H$15:$H$21=$H233)*(Y$15:Y$21)))))),(((SUMPRODUCT(($H$72:$H$95=$D233)*($G$72:$G$95=$C233)*(Y$72:Y$95)))-(SUMIFS(Y$99:Y$426,$C$99:$C$426,$C233,$D$99:$D$426,$D233,$E$99:$E$426,5)))*SUMPRODUCT(($H$9:$H$12=$E233)*(Y$9:Y$12)))*SUMPRODUCT(($H$24:$H$30=$H233)*(Y$24:Y$30))),VLOOKUP($E233&amp;$H233,$H$33:Y$67,Y$70,0)/SUM(Y$33:Y$60,IF(DAY(EOMONTH($G233,0))&lt;29,0,VLOOKUP(5&amp;TEXT(DATE(YEAR($G233),MONTH($G233),29),"ddd"),$H$33:Y$67,Y$70,0)),IF(DAY(EOMONTH($G233,0))&lt;30,0,VLOOKUP(5&amp;TEXT(DATE(YEAR($G233),MONTH($G233),30),"ddd"),$H$33:Y$67,Y$70,0)),IF(DAY(EOMONTH($G233,0))&lt;31,0,VLOOKUP(5&amp;TEXT(DATE(YEAR($G233),MONTH($G233),31),"ddd"),$H$33:Y$67,Y$70,0)))*SUMPRODUCT(($H$72:$H$95=$D233)*($G$72:$G$95=$C233)*(Y$72:Y$95))),"")</f>
        <v/>
      </c>
      <c r="Z233" s="139" t="str">
        <f>IFERROR(IF($I$69="DOW",IF($E233=5,(((SUMPRODUCT(($H$72:$H$95=$D233)*($G$72:$G$95=$C233)*(Z$72:Z$95))*(SUMPRODUCT(($H$15:$H$21=$H233)*(Z$15:Z$21)))))),(((SUMPRODUCT(($H$72:$H$95=$D233)*($G$72:$G$95=$C233)*(Z$72:Z$95)))-(SUMIFS(Z$99:Z$426,$C$99:$C$426,$C233,$D$99:$D$426,$D233,$E$99:$E$426,5)))*SUMPRODUCT(($H$9:$H$12=$E233)*(Z$9:Z$12)))*SUMPRODUCT(($H$24:$H$30=$H233)*(Z$24:Z$30))),VLOOKUP($E233&amp;$H233,$H$33:Z$67,Z$70,0)/SUM(Z$33:Z$60,IF(DAY(EOMONTH($G233,0))&lt;29,0,VLOOKUP(5&amp;TEXT(DATE(YEAR($G233),MONTH($G233),29),"ddd"),$H$33:Z$67,Z$70,0)),IF(DAY(EOMONTH($G233,0))&lt;30,0,VLOOKUP(5&amp;TEXT(DATE(YEAR($G233),MONTH($G233),30),"ddd"),$H$33:Z$67,Z$70,0)),IF(DAY(EOMONTH($G233,0))&lt;31,0,VLOOKUP(5&amp;TEXT(DATE(YEAR($G233),MONTH($G233),31),"ddd"),$H$33:Z$67,Z$70,0)))*SUMPRODUCT(($H$72:$H$95=$D233)*($G$72:$G$95=$C233)*(Z$72:Z$95))),"")</f>
        <v/>
      </c>
      <c r="AA233" s="139" t="str">
        <f>IFERROR(IF($I$69="DOW",IF($E233=5,(((SUMPRODUCT(($H$72:$H$95=$D233)*($G$72:$G$95=$C233)*(AA$72:AA$95))*(SUMPRODUCT(($H$15:$H$21=$H233)*(AA$15:AA$21)))))),(((SUMPRODUCT(($H$72:$H$95=$D233)*($G$72:$G$95=$C233)*(AA$72:AA$95)))-(SUMIFS(AA$99:AA$426,$C$99:$C$426,$C233,$D$99:$D$426,$D233,$E$99:$E$426,5)))*SUMPRODUCT(($H$9:$H$12=$E233)*(AA$9:AA$12)))*SUMPRODUCT(($H$24:$H$30=$H233)*(AA$24:AA$30))),VLOOKUP($E233&amp;$H233,$H$33:AA$67,AA$70,0)/SUM(AA$33:AA$60,IF(DAY(EOMONTH($G233,0))&lt;29,0,VLOOKUP(5&amp;TEXT(DATE(YEAR($G233),MONTH($G233),29),"ddd"),$H$33:AA$67,AA$70,0)),IF(DAY(EOMONTH($G233,0))&lt;30,0,VLOOKUP(5&amp;TEXT(DATE(YEAR($G233),MONTH($G233),30),"ddd"),$H$33:AA$67,AA$70,0)),IF(DAY(EOMONTH($G233,0))&lt;31,0,VLOOKUP(5&amp;TEXT(DATE(YEAR($G233),MONTH($G233),31),"ddd"),$H$33:AA$67,AA$70,0)))*SUMPRODUCT(($H$72:$H$95=$D233)*($G$72:$G$95=$C233)*(AA$72:AA$95))),"")</f>
        <v/>
      </c>
      <c r="AB233" s="139" t="str">
        <f>IFERROR(IF($I$69="DOW",IF($E233=5,(((SUMPRODUCT(($H$72:$H$95=$D233)*($G$72:$G$95=$C233)*(AB$72:AB$95))*(SUMPRODUCT(($H$15:$H$21=$H233)*(AB$15:AB$21)))))),(((SUMPRODUCT(($H$72:$H$95=$D233)*($G$72:$G$95=$C233)*(AB$72:AB$95)))-(SUMIFS(AB$99:AB$426,$C$99:$C$426,$C233,$D$99:$D$426,$D233,$E$99:$E$426,5)))*SUMPRODUCT(($H$9:$H$12=$E233)*(AB$9:AB$12)))*SUMPRODUCT(($H$24:$H$30=$H233)*(AB$24:AB$30))),VLOOKUP($E233&amp;$H233,$H$33:AB$67,AB$70,0)/SUM(AB$33:AB$60,IF(DAY(EOMONTH($G233,0))&lt;29,0,VLOOKUP(5&amp;TEXT(DATE(YEAR($G233),MONTH($G233),29),"ddd"),$H$33:AB$67,AB$70,0)),IF(DAY(EOMONTH($G233,0))&lt;30,0,VLOOKUP(5&amp;TEXT(DATE(YEAR($G233),MONTH($G233),30),"ddd"),$H$33:AB$67,AB$70,0)),IF(DAY(EOMONTH($G233,0))&lt;31,0,VLOOKUP(5&amp;TEXT(DATE(YEAR($G233),MONTH($G233),31),"ddd"),$H$33:AB$67,AB$70,0)))*SUMPRODUCT(($H$72:$H$95=$D233)*($G$72:$G$95=$C233)*(AB$72:AB$95))),"")</f>
        <v/>
      </c>
      <c r="AC233" s="236"/>
      <c r="AE233" s="205"/>
      <c r="AF233" s="139"/>
      <c r="AG233" s="139"/>
      <c r="AH233" s="139"/>
      <c r="AI233" s="139"/>
      <c r="AJ233" s="139"/>
      <c r="AK233" s="139"/>
      <c r="AL233" s="139"/>
      <c r="AM233" s="139"/>
      <c r="AN233" s="139"/>
      <c r="AO233" s="139"/>
      <c r="AP233" s="139"/>
      <c r="AQ233" s="139"/>
      <c r="AR233" s="139"/>
      <c r="AS233" s="139"/>
      <c r="AT233" s="139"/>
      <c r="AU233" s="139"/>
      <c r="AV233" s="139"/>
      <c r="AW233" s="139"/>
      <c r="AX233" s="139"/>
      <c r="AY233" s="236"/>
      <c r="BA233" s="209">
        <f t="shared" si="186"/>
        <v>0</v>
      </c>
      <c r="BB233" s="180">
        <f t="shared" si="187"/>
        <v>0</v>
      </c>
      <c r="BC233" s="180">
        <f t="shared" si="188"/>
        <v>0</v>
      </c>
      <c r="BD233" s="180">
        <f t="shared" si="189"/>
        <v>0</v>
      </c>
      <c r="BE233" s="180">
        <f t="shared" si="190"/>
        <v>0</v>
      </c>
      <c r="BF233" s="180">
        <f t="shared" si="191"/>
        <v>0</v>
      </c>
      <c r="BG233" s="180">
        <f t="shared" si="192"/>
        <v>0</v>
      </c>
      <c r="BH233" s="180">
        <f t="shared" si="193"/>
        <v>0</v>
      </c>
      <c r="BI233" s="180">
        <f t="shared" si="194"/>
        <v>0</v>
      </c>
      <c r="BJ233" s="180">
        <f t="shared" si="195"/>
        <v>0</v>
      </c>
      <c r="BK233" s="180">
        <f t="shared" si="196"/>
        <v>0</v>
      </c>
      <c r="BL233" s="180">
        <f t="shared" si="197"/>
        <v>0</v>
      </c>
      <c r="BM233" s="180">
        <f t="shared" si="198"/>
        <v>0</v>
      </c>
      <c r="BN233" s="180">
        <f t="shared" si="199"/>
        <v>0</v>
      </c>
      <c r="BO233" s="180">
        <f t="shared" si="200"/>
        <v>0</v>
      </c>
      <c r="BP233" s="180">
        <f t="shared" si="201"/>
        <v>0</v>
      </c>
      <c r="BQ233" s="180">
        <f t="shared" si="202"/>
        <v>0</v>
      </c>
      <c r="BR233" s="180">
        <f t="shared" si="203"/>
        <v>0</v>
      </c>
      <c r="BS233" s="180">
        <f t="shared" si="204"/>
        <v>0</v>
      </c>
      <c r="BT233" s="180">
        <f t="shared" si="205"/>
        <v>0</v>
      </c>
      <c r="BV233" s="214">
        <f t="shared" si="228"/>
        <v>42778</v>
      </c>
      <c r="BW233" s="175" t="str">
        <f t="shared" si="229"/>
        <v>Feb</v>
      </c>
      <c r="BX233" s="175">
        <f t="shared" si="230"/>
        <v>2017</v>
      </c>
      <c r="BY233" s="176">
        <f t="shared" si="206"/>
        <v>0</v>
      </c>
      <c r="BZ233" s="176">
        <f t="shared" si="207"/>
        <v>0</v>
      </c>
      <c r="CA233" s="176">
        <f t="shared" si="208"/>
        <v>0</v>
      </c>
      <c r="CB233" s="176">
        <f t="shared" si="209"/>
        <v>0</v>
      </c>
      <c r="CC233" s="176">
        <f t="shared" si="210"/>
        <v>0</v>
      </c>
      <c r="CD233" s="176">
        <f t="shared" si="211"/>
        <v>0</v>
      </c>
      <c r="CE233" s="176">
        <f t="shared" si="212"/>
        <v>0</v>
      </c>
      <c r="CF233" s="176">
        <f t="shared" si="213"/>
        <v>0</v>
      </c>
      <c r="CG233" s="176">
        <f t="shared" si="214"/>
        <v>0</v>
      </c>
      <c r="CH233" s="176">
        <f t="shared" si="215"/>
        <v>0</v>
      </c>
      <c r="CI233" s="176">
        <f t="shared" si="216"/>
        <v>0</v>
      </c>
      <c r="CJ233" s="176">
        <f t="shared" si="217"/>
        <v>0</v>
      </c>
      <c r="CK233" s="176">
        <f t="shared" si="218"/>
        <v>0</v>
      </c>
      <c r="CL233" s="176">
        <f t="shared" si="219"/>
        <v>0</v>
      </c>
      <c r="CM233" s="176">
        <f t="shared" si="220"/>
        <v>0</v>
      </c>
      <c r="CN233" s="176">
        <f t="shared" si="221"/>
        <v>0</v>
      </c>
      <c r="CO233" s="176">
        <f t="shared" si="222"/>
        <v>0</v>
      </c>
      <c r="CP233" s="176">
        <f t="shared" si="223"/>
        <v>0</v>
      </c>
      <c r="CQ233" s="176">
        <f t="shared" si="224"/>
        <v>0</v>
      </c>
      <c r="CR233" s="215">
        <f t="shared" si="225"/>
        <v>0</v>
      </c>
    </row>
    <row r="234" spans="2:96" hidden="1" x14ac:dyDescent="0.25">
      <c r="B234" s="197">
        <f t="shared" si="226"/>
        <v>42779</v>
      </c>
      <c r="C234" s="108">
        <f t="shared" si="182"/>
        <v>2017</v>
      </c>
      <c r="D234" s="109" t="str">
        <f t="shared" si="183"/>
        <v>Feb</v>
      </c>
      <c r="E234" s="109">
        <f t="shared" si="184"/>
        <v>2</v>
      </c>
      <c r="F234" s="109">
        <f t="shared" si="227"/>
        <v>7</v>
      </c>
      <c r="G234" s="110">
        <f t="shared" si="231"/>
        <v>42779</v>
      </c>
      <c r="H234" s="109" t="str">
        <f t="shared" si="185"/>
        <v>Mon</v>
      </c>
      <c r="I234" s="139">
        <f>IFERROR(IF($I$69="DOW",IF($E234=5,(((SUMPRODUCT(($H$72:$H$95=$D234)*($G$72:$G$95=$C234)*(I$72:I$95))*(SUMPRODUCT(($H$15:$H$21=$H234)*(I$15:I$21)))))),(((SUMPRODUCT(($H$72:$H$95=$D234)*($G$72:$G$95=$C234)*(I$72:I$95)))-(SUMIFS(I$99:I$426,$C$99:$C$426,$C234,$D$99:$D$426,$D234,$E$99:$E$426,5)))*SUMPRODUCT(($H$9:$H$12=$E234)*(I$9:I$12)))*SUMPRODUCT(($H$24:$H$30=$H234)*(I$24:I$30))),VLOOKUP($E234&amp;$H234,$H$33:I$67,I$70,0)/SUM(I$33:I$60,IF(DAY(EOMONTH($G234,0))&lt;29,0,VLOOKUP(5&amp;TEXT(DATE(YEAR($G234),MONTH($G234),29),"ddd"),$H$33:I$67,I$70,0)),IF(DAY(EOMONTH($G234,0))&lt;30,0,VLOOKUP(5&amp;TEXT(DATE(YEAR($G234),MONTH($G234),30),"ddd"),$H$33:I$67,I$70,0)),IF(DAY(EOMONTH($G234,0))&lt;31,0,VLOOKUP(5&amp;TEXT(DATE(YEAR($G234),MONTH($G234),31),"ddd"),$H$33:I$67,I$70,0)))*SUMPRODUCT(($H$72:$H$95=$D234)*($G$72:$G$95=$C234)*(I$72:I$95))),"")</f>
        <v>0</v>
      </c>
      <c r="J234" s="139">
        <f>IFERROR(IF($I$69="DOW",IF($E234=5,(((SUMPRODUCT(($H$72:$H$95=$D234)*($G$72:$G$95=$C234)*(J$72:J$95))*(SUMPRODUCT(($H$15:$H$21=$H234)*(J$15:J$21)))))),(((SUMPRODUCT(($H$72:$H$95=$D234)*($G$72:$G$95=$C234)*(J$72:J$95)))-(SUMIFS(J$99:J$426,$C$99:$C$426,$C234,$D$99:$D$426,$D234,$E$99:$E$426,5)))*SUMPRODUCT(($H$9:$H$12=$E234)*(J$9:J$12)))*SUMPRODUCT(($H$24:$H$30=$H234)*(J$24:J$30))),VLOOKUP($E234&amp;$H234,$H$33:J$67,J$70,0)/SUM(J$33:J$60,IF(DAY(EOMONTH($G234,0))&lt;29,0,VLOOKUP(5&amp;TEXT(DATE(YEAR($G234),MONTH($G234),29),"ddd"),$H$33:J$67,J$70,0)),IF(DAY(EOMONTH($G234,0))&lt;30,0,VLOOKUP(5&amp;TEXT(DATE(YEAR($G234),MONTH($G234),30),"ddd"),$H$33:J$67,J$70,0)),IF(DAY(EOMONTH($G234,0))&lt;31,0,VLOOKUP(5&amp;TEXT(DATE(YEAR($G234),MONTH($G234),31),"ddd"),$H$33:J$67,J$70,0)))*SUMPRODUCT(($H$72:$H$95=$D234)*($G$72:$G$95=$C234)*(J$72:J$95))),"")</f>
        <v>0</v>
      </c>
      <c r="K234" s="139">
        <f>IFERROR(IF($I$69="DOW",IF($E234=5,(((SUMPRODUCT(($H$72:$H$95=$D234)*($G$72:$G$95=$C234)*(K$72:K$95))*(SUMPRODUCT(($H$15:$H$21=$H234)*(K$15:K$21)))))),(((SUMPRODUCT(($H$72:$H$95=$D234)*($G$72:$G$95=$C234)*(K$72:K$95)))-(SUMIFS(K$99:K$426,$C$99:$C$426,$C234,$D$99:$D$426,$D234,$E$99:$E$426,5)))*SUMPRODUCT(($H$9:$H$12=$E234)*(K$9:K$12)))*SUMPRODUCT(($H$24:$H$30=$H234)*(K$24:K$30))),VLOOKUP($E234&amp;$H234,$H$33:K$67,K$70,0)/SUM(K$33:K$60,IF(DAY(EOMONTH($G234,0))&lt;29,0,VLOOKUP(5&amp;TEXT(DATE(YEAR($G234),MONTH($G234),29),"ddd"),$H$33:K$67,K$70,0)),IF(DAY(EOMONTH($G234,0))&lt;30,0,VLOOKUP(5&amp;TEXT(DATE(YEAR($G234),MONTH($G234),30),"ddd"),$H$33:K$67,K$70,0)),IF(DAY(EOMONTH($G234,0))&lt;31,0,VLOOKUP(5&amp;TEXT(DATE(YEAR($G234),MONTH($G234),31),"ddd"),$H$33:K$67,K$70,0)))*SUMPRODUCT(($H$72:$H$95=$D234)*($G$72:$G$95=$C234)*(K$72:K$95))),"")</f>
        <v>0</v>
      </c>
      <c r="L234" s="139">
        <f>IFERROR(IF($I$69="DOW",IF($E234=5,(((SUMPRODUCT(($H$72:$H$95=$D234)*($G$72:$G$95=$C234)*(L$72:L$95))*(SUMPRODUCT(($H$15:$H$21=$H234)*(L$15:L$21)))))),(((SUMPRODUCT(($H$72:$H$95=$D234)*($G$72:$G$95=$C234)*(L$72:L$95)))-(SUMIFS(L$99:L$426,$C$99:$C$426,$C234,$D$99:$D$426,$D234,$E$99:$E$426,5)))*SUMPRODUCT(($H$9:$H$12=$E234)*(L$9:L$12)))*SUMPRODUCT(($H$24:$H$30=$H234)*(L$24:L$30))),VLOOKUP($E234&amp;$H234,$H$33:L$67,L$70,0)/SUM(L$33:L$60,IF(DAY(EOMONTH($G234,0))&lt;29,0,VLOOKUP(5&amp;TEXT(DATE(YEAR($G234),MONTH($G234),29),"ddd"),$H$33:L$67,L$70,0)),IF(DAY(EOMONTH($G234,0))&lt;30,0,VLOOKUP(5&amp;TEXT(DATE(YEAR($G234),MONTH($G234),30),"ddd"),$H$33:L$67,L$70,0)),IF(DAY(EOMONTH($G234,0))&lt;31,0,VLOOKUP(5&amp;TEXT(DATE(YEAR($G234),MONTH($G234),31),"ddd"),$H$33:L$67,L$70,0)))*SUMPRODUCT(($H$72:$H$95=$D234)*($G$72:$G$95=$C234)*(L$72:L$95))),"")</f>
        <v>0</v>
      </c>
      <c r="M234" s="139">
        <f>IFERROR(IF($I$69="DOW",IF($E234=5,(((SUMPRODUCT(($H$72:$H$95=$D234)*($G$72:$G$95=$C234)*(M$72:M$95))*(SUMPRODUCT(($H$15:$H$21=$H234)*(M$15:M$21)))))),(((SUMPRODUCT(($H$72:$H$95=$D234)*($G$72:$G$95=$C234)*(M$72:M$95)))-(SUMIFS(M$99:M$426,$C$99:$C$426,$C234,$D$99:$D$426,$D234,$E$99:$E$426,5)))*SUMPRODUCT(($H$9:$H$12=$E234)*(M$9:M$12)))*SUMPRODUCT(($H$24:$H$30=$H234)*(M$24:M$30))),VLOOKUP($E234&amp;$H234,$H$33:M$67,M$70,0)/SUM(M$33:M$60,IF(DAY(EOMONTH($G234,0))&lt;29,0,VLOOKUP(5&amp;TEXT(DATE(YEAR($G234),MONTH($G234),29),"ddd"),$H$33:M$67,M$70,0)),IF(DAY(EOMONTH($G234,0))&lt;30,0,VLOOKUP(5&amp;TEXT(DATE(YEAR($G234),MONTH($G234),30),"ddd"),$H$33:M$67,M$70,0)),IF(DAY(EOMONTH($G234,0))&lt;31,0,VLOOKUP(5&amp;TEXT(DATE(YEAR($G234),MONTH($G234),31),"ddd"),$H$33:M$67,M$70,0)))*SUMPRODUCT(($H$72:$H$95=$D234)*($G$72:$G$95=$C234)*(M$72:M$95))),"")</f>
        <v>0</v>
      </c>
      <c r="N234" s="139">
        <f>IFERROR(IF($I$69="DOW",IF($E234=5,(((SUMPRODUCT(($H$72:$H$95=$D234)*($G$72:$G$95=$C234)*(N$72:N$95))*(SUMPRODUCT(($H$15:$H$21=$H234)*(N$15:N$21)))))),(((SUMPRODUCT(($H$72:$H$95=$D234)*($G$72:$G$95=$C234)*(N$72:N$95)))-(SUMIFS(N$99:N$426,$C$99:$C$426,$C234,$D$99:$D$426,$D234,$E$99:$E$426,5)))*SUMPRODUCT(($H$9:$H$12=$E234)*(N$9:N$12)))*SUMPRODUCT(($H$24:$H$30=$H234)*(N$24:N$30))),VLOOKUP($E234&amp;$H234,$H$33:N$67,N$70,0)/SUM(N$33:N$60,IF(DAY(EOMONTH($G234,0))&lt;29,0,VLOOKUP(5&amp;TEXT(DATE(YEAR($G234),MONTH($G234),29),"ddd"),$H$33:N$67,N$70,0)),IF(DAY(EOMONTH($G234,0))&lt;30,0,VLOOKUP(5&amp;TEXT(DATE(YEAR($G234),MONTH($G234),30),"ddd"),$H$33:N$67,N$70,0)),IF(DAY(EOMONTH($G234,0))&lt;31,0,VLOOKUP(5&amp;TEXT(DATE(YEAR($G234),MONTH($G234),31),"ddd"),$H$33:N$67,N$70,0)))*SUMPRODUCT(($H$72:$H$95=$D234)*($G$72:$G$95=$C234)*(N$72:N$95))),"")</f>
        <v>0</v>
      </c>
      <c r="O234" s="139">
        <f>IFERROR(IF($I$69="DOW",IF($E234=5,(((SUMPRODUCT(($H$72:$H$95=$D234)*($G$72:$G$95=$C234)*(O$72:O$95))*(SUMPRODUCT(($H$15:$H$21=$H234)*(O$15:O$21)))))),(((SUMPRODUCT(($H$72:$H$95=$D234)*($G$72:$G$95=$C234)*(O$72:O$95)))-(SUMIFS(O$99:O$426,$C$99:$C$426,$C234,$D$99:$D$426,$D234,$E$99:$E$426,5)))*SUMPRODUCT(($H$9:$H$12=$E234)*(O$9:O$12)))*SUMPRODUCT(($H$24:$H$30=$H234)*(O$24:O$30))),VLOOKUP($E234&amp;$H234,$H$33:O$67,O$70,0)/SUM(O$33:O$60,IF(DAY(EOMONTH($G234,0))&lt;29,0,VLOOKUP(5&amp;TEXT(DATE(YEAR($G234),MONTH($G234),29),"ddd"),$H$33:O$67,O$70,0)),IF(DAY(EOMONTH($G234,0))&lt;30,0,VLOOKUP(5&amp;TEXT(DATE(YEAR($G234),MONTH($G234),30),"ddd"),$H$33:O$67,O$70,0)),IF(DAY(EOMONTH($G234,0))&lt;31,0,VLOOKUP(5&amp;TEXT(DATE(YEAR($G234),MONTH($G234),31),"ddd"),$H$33:O$67,O$70,0)))*SUMPRODUCT(($H$72:$H$95=$D234)*($G$72:$G$95=$C234)*(O$72:O$95))),"")</f>
        <v>0</v>
      </c>
      <c r="P234" s="139">
        <f>IFERROR(IF($I$69="DOW",IF($E234=5,(((SUMPRODUCT(($H$72:$H$95=$D234)*($G$72:$G$95=$C234)*(P$72:P$95))*(SUMPRODUCT(($H$15:$H$21=$H234)*(P$15:P$21)))))),(((SUMPRODUCT(($H$72:$H$95=$D234)*($G$72:$G$95=$C234)*(P$72:P$95)))-(SUMIFS(P$99:P$426,$C$99:$C$426,$C234,$D$99:$D$426,$D234,$E$99:$E$426,5)))*SUMPRODUCT(($H$9:$H$12=$E234)*(P$9:P$12)))*SUMPRODUCT(($H$24:$H$30=$H234)*(P$24:P$30))),VLOOKUP($E234&amp;$H234,$H$33:P$67,P$70,0)/SUM(P$33:P$60,IF(DAY(EOMONTH($G234,0))&lt;29,0,VLOOKUP(5&amp;TEXT(DATE(YEAR($G234),MONTH($G234),29),"ddd"),$H$33:P$67,P$70,0)),IF(DAY(EOMONTH($G234,0))&lt;30,0,VLOOKUP(5&amp;TEXT(DATE(YEAR($G234),MONTH($G234),30),"ddd"),$H$33:P$67,P$70,0)),IF(DAY(EOMONTH($G234,0))&lt;31,0,VLOOKUP(5&amp;TEXT(DATE(YEAR($G234),MONTH($G234),31),"ddd"),$H$33:P$67,P$70,0)))*SUMPRODUCT(($H$72:$H$95=$D234)*($G$72:$G$95=$C234)*(P$72:P$95))),"")</f>
        <v>0</v>
      </c>
      <c r="Q234" s="139">
        <f>IFERROR(IF($I$69="DOW",IF($E234=5,(((SUMPRODUCT(($H$72:$H$95=$D234)*($G$72:$G$95=$C234)*(Q$72:Q$95))*(SUMPRODUCT(($H$15:$H$21=$H234)*(Q$15:Q$21)))))),(((SUMPRODUCT(($H$72:$H$95=$D234)*($G$72:$G$95=$C234)*(Q$72:Q$95)))-(SUMIFS(Q$99:Q$426,$C$99:$C$426,$C234,$D$99:$D$426,$D234,$E$99:$E$426,5)))*SUMPRODUCT(($H$9:$H$12=$E234)*(Q$9:Q$12)))*SUMPRODUCT(($H$24:$H$30=$H234)*(Q$24:Q$30))),VLOOKUP($E234&amp;$H234,$H$33:Q$67,Q$70,0)/SUM(Q$33:Q$60,IF(DAY(EOMONTH($G234,0))&lt;29,0,VLOOKUP(5&amp;TEXT(DATE(YEAR($G234),MONTH($G234),29),"ddd"),$H$33:Q$67,Q$70,0)),IF(DAY(EOMONTH($G234,0))&lt;30,0,VLOOKUP(5&amp;TEXT(DATE(YEAR($G234),MONTH($G234),30),"ddd"),$H$33:Q$67,Q$70,0)),IF(DAY(EOMONTH($G234,0))&lt;31,0,VLOOKUP(5&amp;TEXT(DATE(YEAR($G234),MONTH($G234),31),"ddd"),$H$33:Q$67,Q$70,0)))*SUMPRODUCT(($H$72:$H$95=$D234)*($G$72:$G$95=$C234)*(Q$72:Q$95))),"")</f>
        <v>0</v>
      </c>
      <c r="R234" s="139">
        <f>IFERROR(IF($I$69="DOW",IF($E234=5,(((SUMPRODUCT(($H$72:$H$95=$D234)*($G$72:$G$95=$C234)*(R$72:R$95))*(SUMPRODUCT(($H$15:$H$21=$H234)*(R$15:R$21)))))),(((SUMPRODUCT(($H$72:$H$95=$D234)*($G$72:$G$95=$C234)*(R$72:R$95)))-(SUMIFS(R$99:R$426,$C$99:$C$426,$C234,$D$99:$D$426,$D234,$E$99:$E$426,5)))*SUMPRODUCT(($H$9:$H$12=$E234)*(R$9:R$12)))*SUMPRODUCT(($H$24:$H$30=$H234)*(R$24:R$30))),VLOOKUP($E234&amp;$H234,$H$33:R$67,R$70,0)/SUM(R$33:R$60,IF(DAY(EOMONTH($G234,0))&lt;29,0,VLOOKUP(5&amp;TEXT(DATE(YEAR($G234),MONTH($G234),29),"ddd"),$H$33:R$67,R$70,0)),IF(DAY(EOMONTH($G234,0))&lt;30,0,VLOOKUP(5&amp;TEXT(DATE(YEAR($G234),MONTH($G234),30),"ddd"),$H$33:R$67,R$70,0)),IF(DAY(EOMONTH($G234,0))&lt;31,0,VLOOKUP(5&amp;TEXT(DATE(YEAR($G234),MONTH($G234),31),"ddd"),$H$33:R$67,R$70,0)))*SUMPRODUCT(($H$72:$H$95=$D234)*($G$72:$G$95=$C234)*(R$72:R$95))),"")</f>
        <v>0</v>
      </c>
      <c r="S234" s="139">
        <f>IFERROR(IF($I$69="DOW",IF($E234=5,(((SUMPRODUCT(($H$72:$H$95=$D234)*($G$72:$G$95=$C234)*(S$72:S$95))*(SUMPRODUCT(($H$15:$H$21=$H234)*(S$15:S$21)))))),(((SUMPRODUCT(($H$72:$H$95=$D234)*($G$72:$G$95=$C234)*(S$72:S$95)))-(SUMIFS(S$99:S$426,$C$99:$C$426,$C234,$D$99:$D$426,$D234,$E$99:$E$426,5)))*SUMPRODUCT(($H$9:$H$12=$E234)*(S$9:S$12)))*SUMPRODUCT(($H$24:$H$30=$H234)*(S$24:S$30))),VLOOKUP($E234&amp;$H234,$H$33:S$67,S$70,0)/SUM(S$33:S$60,IF(DAY(EOMONTH($G234,0))&lt;29,0,VLOOKUP(5&amp;TEXT(DATE(YEAR($G234),MONTH($G234),29),"ddd"),$H$33:S$67,S$70,0)),IF(DAY(EOMONTH($G234,0))&lt;30,0,VLOOKUP(5&amp;TEXT(DATE(YEAR($G234),MONTH($G234),30),"ddd"),$H$33:S$67,S$70,0)),IF(DAY(EOMONTH($G234,0))&lt;31,0,VLOOKUP(5&amp;TEXT(DATE(YEAR($G234),MONTH($G234),31),"ddd"),$H$33:S$67,S$70,0)))*SUMPRODUCT(($H$72:$H$95=$D234)*($G$72:$G$95=$C234)*(S$72:S$95))),"")</f>
        <v>0</v>
      </c>
      <c r="T234" s="139">
        <f>IFERROR(IF($I$69="DOW",IF($E234=5,(((SUMPRODUCT(($H$72:$H$95=$D234)*($G$72:$G$95=$C234)*(T$72:T$95))*(SUMPRODUCT(($H$15:$H$21=$H234)*(T$15:T$21)))))),(((SUMPRODUCT(($H$72:$H$95=$D234)*($G$72:$G$95=$C234)*(T$72:T$95)))-(SUMIFS(T$99:T$426,$C$99:$C$426,$C234,$D$99:$D$426,$D234,$E$99:$E$426,5)))*SUMPRODUCT(($H$9:$H$12=$E234)*(T$9:T$12)))*SUMPRODUCT(($H$24:$H$30=$H234)*(T$24:T$30))),VLOOKUP($E234&amp;$H234,$H$33:T$67,T$70,0)/SUM(T$33:T$60,IF(DAY(EOMONTH($G234,0))&lt;29,0,VLOOKUP(5&amp;TEXT(DATE(YEAR($G234),MONTH($G234),29),"ddd"),$H$33:T$67,T$70,0)),IF(DAY(EOMONTH($G234,0))&lt;30,0,VLOOKUP(5&amp;TEXT(DATE(YEAR($G234),MONTH($G234),30),"ddd"),$H$33:T$67,T$70,0)),IF(DAY(EOMONTH($G234,0))&lt;31,0,VLOOKUP(5&amp;TEXT(DATE(YEAR($G234),MONTH($G234),31),"ddd"),$H$33:T$67,T$70,0)))*SUMPRODUCT(($H$72:$H$95=$D234)*($G$72:$G$95=$C234)*(T$72:T$95))),"")</f>
        <v>0</v>
      </c>
      <c r="U234" s="139">
        <f>IFERROR(IF($I$69="DOW",IF($E234=5,(((SUMPRODUCT(($H$72:$H$95=$D234)*($G$72:$G$95=$C234)*(U$72:U$95))*(SUMPRODUCT(($H$15:$H$21=$H234)*(U$15:U$21)))))),(((SUMPRODUCT(($H$72:$H$95=$D234)*($G$72:$G$95=$C234)*(U$72:U$95)))-(SUMIFS(U$99:U$426,$C$99:$C$426,$C234,$D$99:$D$426,$D234,$E$99:$E$426,5)))*SUMPRODUCT(($H$9:$H$12=$E234)*(U$9:U$12)))*SUMPRODUCT(($H$24:$H$30=$H234)*(U$24:U$30))),VLOOKUP($E234&amp;$H234,$H$33:U$67,U$70,0)/SUM(U$33:U$60,IF(DAY(EOMONTH($G234,0))&lt;29,0,VLOOKUP(5&amp;TEXT(DATE(YEAR($G234),MONTH($G234),29),"ddd"),$H$33:U$67,U$70,0)),IF(DAY(EOMONTH($G234,0))&lt;30,0,VLOOKUP(5&amp;TEXT(DATE(YEAR($G234),MONTH($G234),30),"ddd"),$H$33:U$67,U$70,0)),IF(DAY(EOMONTH($G234,0))&lt;31,0,VLOOKUP(5&amp;TEXT(DATE(YEAR($G234),MONTH($G234),31),"ddd"),$H$33:U$67,U$70,0)))*SUMPRODUCT(($H$72:$H$95=$D234)*($G$72:$G$95=$C234)*(U$72:U$95))),"")</f>
        <v>0</v>
      </c>
      <c r="V234" s="139">
        <f>IFERROR(IF($I$69="DOW",IF($E234=5,(((SUMPRODUCT(($H$72:$H$95=$D234)*($G$72:$G$95=$C234)*(V$72:V$95))*(SUMPRODUCT(($H$15:$H$21=$H234)*(V$15:V$21)))))),(((SUMPRODUCT(($H$72:$H$95=$D234)*($G$72:$G$95=$C234)*(V$72:V$95)))-(SUMIFS(V$99:V$426,$C$99:$C$426,$C234,$D$99:$D$426,$D234,$E$99:$E$426,5)))*SUMPRODUCT(($H$9:$H$12=$E234)*(V$9:V$12)))*SUMPRODUCT(($H$24:$H$30=$H234)*(V$24:V$30))),VLOOKUP($E234&amp;$H234,$H$33:V$67,V$70,0)/SUM(V$33:V$60,IF(DAY(EOMONTH($G234,0))&lt;29,0,VLOOKUP(5&amp;TEXT(DATE(YEAR($G234),MONTH($G234),29),"ddd"),$H$33:V$67,V$70,0)),IF(DAY(EOMONTH($G234,0))&lt;30,0,VLOOKUP(5&amp;TEXT(DATE(YEAR($G234),MONTH($G234),30),"ddd"),$H$33:V$67,V$70,0)),IF(DAY(EOMONTH($G234,0))&lt;31,0,VLOOKUP(5&amp;TEXT(DATE(YEAR($G234),MONTH($G234),31),"ddd"),$H$33:V$67,V$70,0)))*SUMPRODUCT(($H$72:$H$95=$D234)*($G$72:$G$95=$C234)*(V$72:V$95))),"")</f>
        <v>0</v>
      </c>
      <c r="W234" s="139">
        <f>IFERROR(IF($I$69="DOW",IF($E234=5,(((SUMPRODUCT(($H$72:$H$95=$D234)*($G$72:$G$95=$C234)*(W$72:W$95))*(SUMPRODUCT(($H$15:$H$21=$H234)*(W$15:W$21)))))),(((SUMPRODUCT(($H$72:$H$95=$D234)*($G$72:$G$95=$C234)*(W$72:W$95)))-(SUMIFS(W$99:W$426,$C$99:$C$426,$C234,$D$99:$D$426,$D234,$E$99:$E$426,5)))*SUMPRODUCT(($H$9:$H$12=$E234)*(W$9:W$12)))*SUMPRODUCT(($H$24:$H$30=$H234)*(W$24:W$30))),VLOOKUP($E234&amp;$H234,$H$33:W$67,W$70,0)/SUM(W$33:W$60,IF(DAY(EOMONTH($G234,0))&lt;29,0,VLOOKUP(5&amp;TEXT(DATE(YEAR($G234),MONTH($G234),29),"ddd"),$H$33:W$67,W$70,0)),IF(DAY(EOMONTH($G234,0))&lt;30,0,VLOOKUP(5&amp;TEXT(DATE(YEAR($G234),MONTH($G234),30),"ddd"),$H$33:W$67,W$70,0)),IF(DAY(EOMONTH($G234,0))&lt;31,0,VLOOKUP(5&amp;TEXT(DATE(YEAR($G234),MONTH($G234),31),"ddd"),$H$33:W$67,W$70,0)))*SUMPRODUCT(($H$72:$H$95=$D234)*($G$72:$G$95=$C234)*(W$72:W$95))),"")</f>
        <v>0</v>
      </c>
      <c r="X234" s="139">
        <f>IFERROR(IF($I$69="DOW",IF($E234=5,(((SUMPRODUCT(($H$72:$H$95=$D234)*($G$72:$G$95=$C234)*(X$72:X$95))*(SUMPRODUCT(($H$15:$H$21=$H234)*(X$15:X$21)))))),(((SUMPRODUCT(($H$72:$H$95=$D234)*($G$72:$G$95=$C234)*(X$72:X$95)))-(SUMIFS(X$99:X$426,$C$99:$C$426,$C234,$D$99:$D$426,$D234,$E$99:$E$426,5)))*SUMPRODUCT(($H$9:$H$12=$E234)*(X$9:X$12)))*SUMPRODUCT(($H$24:$H$30=$H234)*(X$24:X$30))),VLOOKUP($E234&amp;$H234,$H$33:X$67,X$70,0)/SUM(X$33:X$60,IF(DAY(EOMONTH($G234,0))&lt;29,0,VLOOKUP(5&amp;TEXT(DATE(YEAR($G234),MONTH($G234),29),"ddd"),$H$33:X$67,X$70,0)),IF(DAY(EOMONTH($G234,0))&lt;30,0,VLOOKUP(5&amp;TEXT(DATE(YEAR($G234),MONTH($G234),30),"ddd"),$H$33:X$67,X$70,0)),IF(DAY(EOMONTH($G234,0))&lt;31,0,VLOOKUP(5&amp;TEXT(DATE(YEAR($G234),MONTH($G234),31),"ddd"),$H$33:X$67,X$70,0)))*SUMPRODUCT(($H$72:$H$95=$D234)*($G$72:$G$95=$C234)*(X$72:X$95))),"")</f>
        <v>0</v>
      </c>
      <c r="Y234" s="139" t="str">
        <f>IFERROR(IF($I$69="DOW",IF($E234=5,(((SUMPRODUCT(($H$72:$H$95=$D234)*($G$72:$G$95=$C234)*(Y$72:Y$95))*(SUMPRODUCT(($H$15:$H$21=$H234)*(Y$15:Y$21)))))),(((SUMPRODUCT(($H$72:$H$95=$D234)*($G$72:$G$95=$C234)*(Y$72:Y$95)))-(SUMIFS(Y$99:Y$426,$C$99:$C$426,$C234,$D$99:$D$426,$D234,$E$99:$E$426,5)))*SUMPRODUCT(($H$9:$H$12=$E234)*(Y$9:Y$12)))*SUMPRODUCT(($H$24:$H$30=$H234)*(Y$24:Y$30))),VLOOKUP($E234&amp;$H234,$H$33:Y$67,Y$70,0)/SUM(Y$33:Y$60,IF(DAY(EOMONTH($G234,0))&lt;29,0,VLOOKUP(5&amp;TEXT(DATE(YEAR($G234),MONTH($G234),29),"ddd"),$H$33:Y$67,Y$70,0)),IF(DAY(EOMONTH($G234,0))&lt;30,0,VLOOKUP(5&amp;TEXT(DATE(YEAR($G234),MONTH($G234),30),"ddd"),$H$33:Y$67,Y$70,0)),IF(DAY(EOMONTH($G234,0))&lt;31,0,VLOOKUP(5&amp;TEXT(DATE(YEAR($G234),MONTH($G234),31),"ddd"),$H$33:Y$67,Y$70,0)))*SUMPRODUCT(($H$72:$H$95=$D234)*($G$72:$G$95=$C234)*(Y$72:Y$95))),"")</f>
        <v/>
      </c>
      <c r="Z234" s="139" t="str">
        <f>IFERROR(IF($I$69="DOW",IF($E234=5,(((SUMPRODUCT(($H$72:$H$95=$D234)*($G$72:$G$95=$C234)*(Z$72:Z$95))*(SUMPRODUCT(($H$15:$H$21=$H234)*(Z$15:Z$21)))))),(((SUMPRODUCT(($H$72:$H$95=$D234)*($G$72:$G$95=$C234)*(Z$72:Z$95)))-(SUMIFS(Z$99:Z$426,$C$99:$C$426,$C234,$D$99:$D$426,$D234,$E$99:$E$426,5)))*SUMPRODUCT(($H$9:$H$12=$E234)*(Z$9:Z$12)))*SUMPRODUCT(($H$24:$H$30=$H234)*(Z$24:Z$30))),VLOOKUP($E234&amp;$H234,$H$33:Z$67,Z$70,0)/SUM(Z$33:Z$60,IF(DAY(EOMONTH($G234,0))&lt;29,0,VLOOKUP(5&amp;TEXT(DATE(YEAR($G234),MONTH($G234),29),"ddd"),$H$33:Z$67,Z$70,0)),IF(DAY(EOMONTH($G234,0))&lt;30,0,VLOOKUP(5&amp;TEXT(DATE(YEAR($G234),MONTH($G234),30),"ddd"),$H$33:Z$67,Z$70,0)),IF(DAY(EOMONTH($G234,0))&lt;31,0,VLOOKUP(5&amp;TEXT(DATE(YEAR($G234),MONTH($G234),31),"ddd"),$H$33:Z$67,Z$70,0)))*SUMPRODUCT(($H$72:$H$95=$D234)*($G$72:$G$95=$C234)*(Z$72:Z$95))),"")</f>
        <v/>
      </c>
      <c r="AA234" s="139" t="str">
        <f>IFERROR(IF($I$69="DOW",IF($E234=5,(((SUMPRODUCT(($H$72:$H$95=$D234)*($G$72:$G$95=$C234)*(AA$72:AA$95))*(SUMPRODUCT(($H$15:$H$21=$H234)*(AA$15:AA$21)))))),(((SUMPRODUCT(($H$72:$H$95=$D234)*($G$72:$G$95=$C234)*(AA$72:AA$95)))-(SUMIFS(AA$99:AA$426,$C$99:$C$426,$C234,$D$99:$D$426,$D234,$E$99:$E$426,5)))*SUMPRODUCT(($H$9:$H$12=$E234)*(AA$9:AA$12)))*SUMPRODUCT(($H$24:$H$30=$H234)*(AA$24:AA$30))),VLOOKUP($E234&amp;$H234,$H$33:AA$67,AA$70,0)/SUM(AA$33:AA$60,IF(DAY(EOMONTH($G234,0))&lt;29,0,VLOOKUP(5&amp;TEXT(DATE(YEAR($G234),MONTH($G234),29),"ddd"),$H$33:AA$67,AA$70,0)),IF(DAY(EOMONTH($G234,0))&lt;30,0,VLOOKUP(5&amp;TEXT(DATE(YEAR($G234),MONTH($G234),30),"ddd"),$H$33:AA$67,AA$70,0)),IF(DAY(EOMONTH($G234,0))&lt;31,0,VLOOKUP(5&amp;TEXT(DATE(YEAR($G234),MONTH($G234),31),"ddd"),$H$33:AA$67,AA$70,0)))*SUMPRODUCT(($H$72:$H$95=$D234)*($G$72:$G$95=$C234)*(AA$72:AA$95))),"")</f>
        <v/>
      </c>
      <c r="AB234" s="139" t="str">
        <f>IFERROR(IF($I$69="DOW",IF($E234=5,(((SUMPRODUCT(($H$72:$H$95=$D234)*($G$72:$G$95=$C234)*(AB$72:AB$95))*(SUMPRODUCT(($H$15:$H$21=$H234)*(AB$15:AB$21)))))),(((SUMPRODUCT(($H$72:$H$95=$D234)*($G$72:$G$95=$C234)*(AB$72:AB$95)))-(SUMIFS(AB$99:AB$426,$C$99:$C$426,$C234,$D$99:$D$426,$D234,$E$99:$E$426,5)))*SUMPRODUCT(($H$9:$H$12=$E234)*(AB$9:AB$12)))*SUMPRODUCT(($H$24:$H$30=$H234)*(AB$24:AB$30))),VLOOKUP($E234&amp;$H234,$H$33:AB$67,AB$70,0)/SUM(AB$33:AB$60,IF(DAY(EOMONTH($G234,0))&lt;29,0,VLOOKUP(5&amp;TEXT(DATE(YEAR($G234),MONTH($G234),29),"ddd"),$H$33:AB$67,AB$70,0)),IF(DAY(EOMONTH($G234,0))&lt;30,0,VLOOKUP(5&amp;TEXT(DATE(YEAR($G234),MONTH($G234),30),"ddd"),$H$33:AB$67,AB$70,0)),IF(DAY(EOMONTH($G234,0))&lt;31,0,VLOOKUP(5&amp;TEXT(DATE(YEAR($G234),MONTH($G234),31),"ddd"),$H$33:AB$67,AB$70,0)))*SUMPRODUCT(($H$72:$H$95=$D234)*($G$72:$G$95=$C234)*(AB$72:AB$95))),"")</f>
        <v/>
      </c>
      <c r="AC234" s="236"/>
      <c r="AE234" s="205"/>
      <c r="AF234" s="139"/>
      <c r="AG234" s="139"/>
      <c r="AH234" s="139"/>
      <c r="AI234" s="139"/>
      <c r="AJ234" s="139"/>
      <c r="AK234" s="139"/>
      <c r="AL234" s="139"/>
      <c r="AM234" s="139"/>
      <c r="AN234" s="139"/>
      <c r="AO234" s="139"/>
      <c r="AP234" s="139"/>
      <c r="AQ234" s="139"/>
      <c r="AR234" s="139"/>
      <c r="AS234" s="139"/>
      <c r="AT234" s="139"/>
      <c r="AU234" s="139"/>
      <c r="AV234" s="139"/>
      <c r="AW234" s="139"/>
      <c r="AX234" s="139"/>
      <c r="AY234" s="236"/>
      <c r="BA234" s="209">
        <f t="shared" si="186"/>
        <v>0</v>
      </c>
      <c r="BB234" s="180">
        <f t="shared" si="187"/>
        <v>0</v>
      </c>
      <c r="BC234" s="180">
        <f t="shared" si="188"/>
        <v>0</v>
      </c>
      <c r="BD234" s="180">
        <f t="shared" si="189"/>
        <v>0</v>
      </c>
      <c r="BE234" s="180">
        <f t="shared" si="190"/>
        <v>0</v>
      </c>
      <c r="BF234" s="180">
        <f t="shared" si="191"/>
        <v>0</v>
      </c>
      <c r="BG234" s="180">
        <f t="shared" si="192"/>
        <v>0</v>
      </c>
      <c r="BH234" s="180">
        <f t="shared" si="193"/>
        <v>0</v>
      </c>
      <c r="BI234" s="180">
        <f t="shared" si="194"/>
        <v>0</v>
      </c>
      <c r="BJ234" s="180">
        <f t="shared" si="195"/>
        <v>0</v>
      </c>
      <c r="BK234" s="180">
        <f t="shared" si="196"/>
        <v>0</v>
      </c>
      <c r="BL234" s="180">
        <f t="shared" si="197"/>
        <v>0</v>
      </c>
      <c r="BM234" s="180">
        <f t="shared" si="198"/>
        <v>0</v>
      </c>
      <c r="BN234" s="180">
        <f t="shared" si="199"/>
        <v>0</v>
      </c>
      <c r="BO234" s="180">
        <f t="shared" si="200"/>
        <v>0</v>
      </c>
      <c r="BP234" s="180">
        <f t="shared" si="201"/>
        <v>0</v>
      </c>
      <c r="BQ234" s="180">
        <f t="shared" si="202"/>
        <v>0</v>
      </c>
      <c r="BR234" s="180">
        <f t="shared" si="203"/>
        <v>0</v>
      </c>
      <c r="BS234" s="180">
        <f t="shared" si="204"/>
        <v>0</v>
      </c>
      <c r="BT234" s="180">
        <f t="shared" si="205"/>
        <v>0</v>
      </c>
      <c r="BV234" s="214">
        <f t="shared" si="228"/>
        <v>42779</v>
      </c>
      <c r="BW234" s="175" t="str">
        <f t="shared" si="229"/>
        <v>Feb</v>
      </c>
      <c r="BX234" s="175">
        <f t="shared" si="230"/>
        <v>2017</v>
      </c>
      <c r="BY234" s="176">
        <f t="shared" si="206"/>
        <v>0</v>
      </c>
      <c r="BZ234" s="176">
        <f t="shared" si="207"/>
        <v>0</v>
      </c>
      <c r="CA234" s="176">
        <f t="shared" si="208"/>
        <v>0</v>
      </c>
      <c r="CB234" s="176">
        <f t="shared" si="209"/>
        <v>0</v>
      </c>
      <c r="CC234" s="176">
        <f t="shared" si="210"/>
        <v>0</v>
      </c>
      <c r="CD234" s="176">
        <f t="shared" si="211"/>
        <v>0</v>
      </c>
      <c r="CE234" s="176">
        <f t="shared" si="212"/>
        <v>0</v>
      </c>
      <c r="CF234" s="176">
        <f t="shared" si="213"/>
        <v>0</v>
      </c>
      <c r="CG234" s="176">
        <f t="shared" si="214"/>
        <v>0</v>
      </c>
      <c r="CH234" s="176">
        <f t="shared" si="215"/>
        <v>0</v>
      </c>
      <c r="CI234" s="176">
        <f t="shared" si="216"/>
        <v>0</v>
      </c>
      <c r="CJ234" s="176">
        <f t="shared" si="217"/>
        <v>0</v>
      </c>
      <c r="CK234" s="176">
        <f t="shared" si="218"/>
        <v>0</v>
      </c>
      <c r="CL234" s="176">
        <f t="shared" si="219"/>
        <v>0</v>
      </c>
      <c r="CM234" s="176">
        <f t="shared" si="220"/>
        <v>0</v>
      </c>
      <c r="CN234" s="176">
        <f t="shared" si="221"/>
        <v>0</v>
      </c>
      <c r="CO234" s="176">
        <f t="shared" si="222"/>
        <v>0</v>
      </c>
      <c r="CP234" s="176">
        <f t="shared" si="223"/>
        <v>0</v>
      </c>
      <c r="CQ234" s="176">
        <f t="shared" si="224"/>
        <v>0</v>
      </c>
      <c r="CR234" s="215">
        <f t="shared" si="225"/>
        <v>0</v>
      </c>
    </row>
    <row r="235" spans="2:96" hidden="1" x14ac:dyDescent="0.25">
      <c r="B235" s="197">
        <f t="shared" si="226"/>
        <v>42780</v>
      </c>
      <c r="C235" s="108">
        <f t="shared" si="182"/>
        <v>2017</v>
      </c>
      <c r="D235" s="109" t="str">
        <f t="shared" si="183"/>
        <v>Feb</v>
      </c>
      <c r="E235" s="109">
        <f t="shared" si="184"/>
        <v>2</v>
      </c>
      <c r="F235" s="109">
        <f t="shared" si="227"/>
        <v>7</v>
      </c>
      <c r="G235" s="110">
        <f t="shared" si="231"/>
        <v>42780</v>
      </c>
      <c r="H235" s="109" t="str">
        <f t="shared" si="185"/>
        <v>Tue</v>
      </c>
      <c r="I235" s="139">
        <f>IFERROR(IF($I$69="DOW",IF($E235=5,(((SUMPRODUCT(($H$72:$H$95=$D235)*($G$72:$G$95=$C235)*(I$72:I$95))*(SUMPRODUCT(($H$15:$H$21=$H235)*(I$15:I$21)))))),(((SUMPRODUCT(($H$72:$H$95=$D235)*($G$72:$G$95=$C235)*(I$72:I$95)))-(SUMIFS(I$99:I$426,$C$99:$C$426,$C235,$D$99:$D$426,$D235,$E$99:$E$426,5)))*SUMPRODUCT(($H$9:$H$12=$E235)*(I$9:I$12)))*SUMPRODUCT(($H$24:$H$30=$H235)*(I$24:I$30))),VLOOKUP($E235&amp;$H235,$H$33:I$67,I$70,0)/SUM(I$33:I$60,IF(DAY(EOMONTH($G235,0))&lt;29,0,VLOOKUP(5&amp;TEXT(DATE(YEAR($G235),MONTH($G235),29),"ddd"),$H$33:I$67,I$70,0)),IF(DAY(EOMONTH($G235,0))&lt;30,0,VLOOKUP(5&amp;TEXT(DATE(YEAR($G235),MONTH($G235),30),"ddd"),$H$33:I$67,I$70,0)),IF(DAY(EOMONTH($G235,0))&lt;31,0,VLOOKUP(5&amp;TEXT(DATE(YEAR($G235),MONTH($G235),31),"ddd"),$H$33:I$67,I$70,0)))*SUMPRODUCT(($H$72:$H$95=$D235)*($G$72:$G$95=$C235)*(I$72:I$95))),"")</f>
        <v>0</v>
      </c>
      <c r="J235" s="139">
        <f>IFERROR(IF($I$69="DOW",IF($E235=5,(((SUMPRODUCT(($H$72:$H$95=$D235)*($G$72:$G$95=$C235)*(J$72:J$95))*(SUMPRODUCT(($H$15:$H$21=$H235)*(J$15:J$21)))))),(((SUMPRODUCT(($H$72:$H$95=$D235)*($G$72:$G$95=$C235)*(J$72:J$95)))-(SUMIFS(J$99:J$426,$C$99:$C$426,$C235,$D$99:$D$426,$D235,$E$99:$E$426,5)))*SUMPRODUCT(($H$9:$H$12=$E235)*(J$9:J$12)))*SUMPRODUCT(($H$24:$H$30=$H235)*(J$24:J$30))),VLOOKUP($E235&amp;$H235,$H$33:J$67,J$70,0)/SUM(J$33:J$60,IF(DAY(EOMONTH($G235,0))&lt;29,0,VLOOKUP(5&amp;TEXT(DATE(YEAR($G235),MONTH($G235),29),"ddd"),$H$33:J$67,J$70,0)),IF(DAY(EOMONTH($G235,0))&lt;30,0,VLOOKUP(5&amp;TEXT(DATE(YEAR($G235),MONTH($G235),30),"ddd"),$H$33:J$67,J$70,0)),IF(DAY(EOMONTH($G235,0))&lt;31,0,VLOOKUP(5&amp;TEXT(DATE(YEAR($G235),MONTH($G235),31),"ddd"),$H$33:J$67,J$70,0)))*SUMPRODUCT(($H$72:$H$95=$D235)*($G$72:$G$95=$C235)*(J$72:J$95))),"")</f>
        <v>0</v>
      </c>
      <c r="K235" s="139">
        <f>IFERROR(IF($I$69="DOW",IF($E235=5,(((SUMPRODUCT(($H$72:$H$95=$D235)*($G$72:$G$95=$C235)*(K$72:K$95))*(SUMPRODUCT(($H$15:$H$21=$H235)*(K$15:K$21)))))),(((SUMPRODUCT(($H$72:$H$95=$D235)*($G$72:$G$95=$C235)*(K$72:K$95)))-(SUMIFS(K$99:K$426,$C$99:$C$426,$C235,$D$99:$D$426,$D235,$E$99:$E$426,5)))*SUMPRODUCT(($H$9:$H$12=$E235)*(K$9:K$12)))*SUMPRODUCT(($H$24:$H$30=$H235)*(K$24:K$30))),VLOOKUP($E235&amp;$H235,$H$33:K$67,K$70,0)/SUM(K$33:K$60,IF(DAY(EOMONTH($G235,0))&lt;29,0,VLOOKUP(5&amp;TEXT(DATE(YEAR($G235),MONTH($G235),29),"ddd"),$H$33:K$67,K$70,0)),IF(DAY(EOMONTH($G235,0))&lt;30,0,VLOOKUP(5&amp;TEXT(DATE(YEAR($G235),MONTH($G235),30),"ddd"),$H$33:K$67,K$70,0)),IF(DAY(EOMONTH($G235,0))&lt;31,0,VLOOKUP(5&amp;TEXT(DATE(YEAR($G235),MONTH($G235),31),"ddd"),$H$33:K$67,K$70,0)))*SUMPRODUCT(($H$72:$H$95=$D235)*($G$72:$G$95=$C235)*(K$72:K$95))),"")</f>
        <v>0</v>
      </c>
      <c r="L235" s="139">
        <f>IFERROR(IF($I$69="DOW",IF($E235=5,(((SUMPRODUCT(($H$72:$H$95=$D235)*($G$72:$G$95=$C235)*(L$72:L$95))*(SUMPRODUCT(($H$15:$H$21=$H235)*(L$15:L$21)))))),(((SUMPRODUCT(($H$72:$H$95=$D235)*($G$72:$G$95=$C235)*(L$72:L$95)))-(SUMIFS(L$99:L$426,$C$99:$C$426,$C235,$D$99:$D$426,$D235,$E$99:$E$426,5)))*SUMPRODUCT(($H$9:$H$12=$E235)*(L$9:L$12)))*SUMPRODUCT(($H$24:$H$30=$H235)*(L$24:L$30))),VLOOKUP($E235&amp;$H235,$H$33:L$67,L$70,0)/SUM(L$33:L$60,IF(DAY(EOMONTH($G235,0))&lt;29,0,VLOOKUP(5&amp;TEXT(DATE(YEAR($G235),MONTH($G235),29),"ddd"),$H$33:L$67,L$70,0)),IF(DAY(EOMONTH($G235,0))&lt;30,0,VLOOKUP(5&amp;TEXT(DATE(YEAR($G235),MONTH($G235),30),"ddd"),$H$33:L$67,L$70,0)),IF(DAY(EOMONTH($G235,0))&lt;31,0,VLOOKUP(5&amp;TEXT(DATE(YEAR($G235),MONTH($G235),31),"ddd"),$H$33:L$67,L$70,0)))*SUMPRODUCT(($H$72:$H$95=$D235)*($G$72:$G$95=$C235)*(L$72:L$95))),"")</f>
        <v>0</v>
      </c>
      <c r="M235" s="139">
        <f>IFERROR(IF($I$69="DOW",IF($E235=5,(((SUMPRODUCT(($H$72:$H$95=$D235)*($G$72:$G$95=$C235)*(M$72:M$95))*(SUMPRODUCT(($H$15:$H$21=$H235)*(M$15:M$21)))))),(((SUMPRODUCT(($H$72:$H$95=$D235)*($G$72:$G$95=$C235)*(M$72:M$95)))-(SUMIFS(M$99:M$426,$C$99:$C$426,$C235,$D$99:$D$426,$D235,$E$99:$E$426,5)))*SUMPRODUCT(($H$9:$H$12=$E235)*(M$9:M$12)))*SUMPRODUCT(($H$24:$H$30=$H235)*(M$24:M$30))),VLOOKUP($E235&amp;$H235,$H$33:M$67,M$70,0)/SUM(M$33:M$60,IF(DAY(EOMONTH($G235,0))&lt;29,0,VLOOKUP(5&amp;TEXT(DATE(YEAR($G235),MONTH($G235),29),"ddd"),$H$33:M$67,M$70,0)),IF(DAY(EOMONTH($G235,0))&lt;30,0,VLOOKUP(5&amp;TEXT(DATE(YEAR($G235),MONTH($G235),30),"ddd"),$H$33:M$67,M$70,0)),IF(DAY(EOMONTH($G235,0))&lt;31,0,VLOOKUP(5&amp;TEXT(DATE(YEAR($G235),MONTH($G235),31),"ddd"),$H$33:M$67,M$70,0)))*SUMPRODUCT(($H$72:$H$95=$D235)*($G$72:$G$95=$C235)*(M$72:M$95))),"")</f>
        <v>0</v>
      </c>
      <c r="N235" s="139">
        <f>IFERROR(IF($I$69="DOW",IF($E235=5,(((SUMPRODUCT(($H$72:$H$95=$D235)*($G$72:$G$95=$C235)*(N$72:N$95))*(SUMPRODUCT(($H$15:$H$21=$H235)*(N$15:N$21)))))),(((SUMPRODUCT(($H$72:$H$95=$D235)*($G$72:$G$95=$C235)*(N$72:N$95)))-(SUMIFS(N$99:N$426,$C$99:$C$426,$C235,$D$99:$D$426,$D235,$E$99:$E$426,5)))*SUMPRODUCT(($H$9:$H$12=$E235)*(N$9:N$12)))*SUMPRODUCT(($H$24:$H$30=$H235)*(N$24:N$30))),VLOOKUP($E235&amp;$H235,$H$33:N$67,N$70,0)/SUM(N$33:N$60,IF(DAY(EOMONTH($G235,0))&lt;29,0,VLOOKUP(5&amp;TEXT(DATE(YEAR($G235),MONTH($G235),29),"ddd"),$H$33:N$67,N$70,0)),IF(DAY(EOMONTH($G235,0))&lt;30,0,VLOOKUP(5&amp;TEXT(DATE(YEAR($G235),MONTH($G235),30),"ddd"),$H$33:N$67,N$70,0)),IF(DAY(EOMONTH($G235,0))&lt;31,0,VLOOKUP(5&amp;TEXT(DATE(YEAR($G235),MONTH($G235),31),"ddd"),$H$33:N$67,N$70,0)))*SUMPRODUCT(($H$72:$H$95=$D235)*($G$72:$G$95=$C235)*(N$72:N$95))),"")</f>
        <v>0</v>
      </c>
      <c r="O235" s="139">
        <f>IFERROR(IF($I$69="DOW",IF($E235=5,(((SUMPRODUCT(($H$72:$H$95=$D235)*($G$72:$G$95=$C235)*(O$72:O$95))*(SUMPRODUCT(($H$15:$H$21=$H235)*(O$15:O$21)))))),(((SUMPRODUCT(($H$72:$H$95=$D235)*($G$72:$G$95=$C235)*(O$72:O$95)))-(SUMIFS(O$99:O$426,$C$99:$C$426,$C235,$D$99:$D$426,$D235,$E$99:$E$426,5)))*SUMPRODUCT(($H$9:$H$12=$E235)*(O$9:O$12)))*SUMPRODUCT(($H$24:$H$30=$H235)*(O$24:O$30))),VLOOKUP($E235&amp;$H235,$H$33:O$67,O$70,0)/SUM(O$33:O$60,IF(DAY(EOMONTH($G235,0))&lt;29,0,VLOOKUP(5&amp;TEXT(DATE(YEAR($G235),MONTH($G235),29),"ddd"),$H$33:O$67,O$70,0)),IF(DAY(EOMONTH($G235,0))&lt;30,0,VLOOKUP(5&amp;TEXT(DATE(YEAR($G235),MONTH($G235),30),"ddd"),$H$33:O$67,O$70,0)),IF(DAY(EOMONTH($G235,0))&lt;31,0,VLOOKUP(5&amp;TEXT(DATE(YEAR($G235),MONTH($G235),31),"ddd"),$H$33:O$67,O$70,0)))*SUMPRODUCT(($H$72:$H$95=$D235)*($G$72:$G$95=$C235)*(O$72:O$95))),"")</f>
        <v>0</v>
      </c>
      <c r="P235" s="139">
        <f>IFERROR(IF($I$69="DOW",IF($E235=5,(((SUMPRODUCT(($H$72:$H$95=$D235)*($G$72:$G$95=$C235)*(P$72:P$95))*(SUMPRODUCT(($H$15:$H$21=$H235)*(P$15:P$21)))))),(((SUMPRODUCT(($H$72:$H$95=$D235)*($G$72:$G$95=$C235)*(P$72:P$95)))-(SUMIFS(P$99:P$426,$C$99:$C$426,$C235,$D$99:$D$426,$D235,$E$99:$E$426,5)))*SUMPRODUCT(($H$9:$H$12=$E235)*(P$9:P$12)))*SUMPRODUCT(($H$24:$H$30=$H235)*(P$24:P$30))),VLOOKUP($E235&amp;$H235,$H$33:P$67,P$70,0)/SUM(P$33:P$60,IF(DAY(EOMONTH($G235,0))&lt;29,0,VLOOKUP(5&amp;TEXT(DATE(YEAR($G235),MONTH($G235),29),"ddd"),$H$33:P$67,P$70,0)),IF(DAY(EOMONTH($G235,0))&lt;30,0,VLOOKUP(5&amp;TEXT(DATE(YEAR($G235),MONTH($G235),30),"ddd"),$H$33:P$67,P$70,0)),IF(DAY(EOMONTH($G235,0))&lt;31,0,VLOOKUP(5&amp;TEXT(DATE(YEAR($G235),MONTH($G235),31),"ddd"),$H$33:P$67,P$70,0)))*SUMPRODUCT(($H$72:$H$95=$D235)*($G$72:$G$95=$C235)*(P$72:P$95))),"")</f>
        <v>0</v>
      </c>
      <c r="Q235" s="139">
        <f>IFERROR(IF($I$69="DOW",IF($E235=5,(((SUMPRODUCT(($H$72:$H$95=$D235)*($G$72:$G$95=$C235)*(Q$72:Q$95))*(SUMPRODUCT(($H$15:$H$21=$H235)*(Q$15:Q$21)))))),(((SUMPRODUCT(($H$72:$H$95=$D235)*($G$72:$G$95=$C235)*(Q$72:Q$95)))-(SUMIFS(Q$99:Q$426,$C$99:$C$426,$C235,$D$99:$D$426,$D235,$E$99:$E$426,5)))*SUMPRODUCT(($H$9:$H$12=$E235)*(Q$9:Q$12)))*SUMPRODUCT(($H$24:$H$30=$H235)*(Q$24:Q$30))),VLOOKUP($E235&amp;$H235,$H$33:Q$67,Q$70,0)/SUM(Q$33:Q$60,IF(DAY(EOMONTH($G235,0))&lt;29,0,VLOOKUP(5&amp;TEXT(DATE(YEAR($G235),MONTH($G235),29),"ddd"),$H$33:Q$67,Q$70,0)),IF(DAY(EOMONTH($G235,0))&lt;30,0,VLOOKUP(5&amp;TEXT(DATE(YEAR($G235),MONTH($G235),30),"ddd"),$H$33:Q$67,Q$70,0)),IF(DAY(EOMONTH($G235,0))&lt;31,0,VLOOKUP(5&amp;TEXT(DATE(YEAR($G235),MONTH($G235),31),"ddd"),$H$33:Q$67,Q$70,0)))*SUMPRODUCT(($H$72:$H$95=$D235)*($G$72:$G$95=$C235)*(Q$72:Q$95))),"")</f>
        <v>0</v>
      </c>
      <c r="R235" s="139">
        <f>IFERROR(IF($I$69="DOW",IF($E235=5,(((SUMPRODUCT(($H$72:$H$95=$D235)*($G$72:$G$95=$C235)*(R$72:R$95))*(SUMPRODUCT(($H$15:$H$21=$H235)*(R$15:R$21)))))),(((SUMPRODUCT(($H$72:$H$95=$D235)*($G$72:$G$95=$C235)*(R$72:R$95)))-(SUMIFS(R$99:R$426,$C$99:$C$426,$C235,$D$99:$D$426,$D235,$E$99:$E$426,5)))*SUMPRODUCT(($H$9:$H$12=$E235)*(R$9:R$12)))*SUMPRODUCT(($H$24:$H$30=$H235)*(R$24:R$30))),VLOOKUP($E235&amp;$H235,$H$33:R$67,R$70,0)/SUM(R$33:R$60,IF(DAY(EOMONTH($G235,0))&lt;29,0,VLOOKUP(5&amp;TEXT(DATE(YEAR($G235),MONTH($G235),29),"ddd"),$H$33:R$67,R$70,0)),IF(DAY(EOMONTH($G235,0))&lt;30,0,VLOOKUP(5&amp;TEXT(DATE(YEAR($G235),MONTH($G235),30),"ddd"),$H$33:R$67,R$70,0)),IF(DAY(EOMONTH($G235,0))&lt;31,0,VLOOKUP(5&amp;TEXT(DATE(YEAR($G235),MONTH($G235),31),"ddd"),$H$33:R$67,R$70,0)))*SUMPRODUCT(($H$72:$H$95=$D235)*($G$72:$G$95=$C235)*(R$72:R$95))),"")</f>
        <v>0</v>
      </c>
      <c r="S235" s="139">
        <f>IFERROR(IF($I$69="DOW",IF($E235=5,(((SUMPRODUCT(($H$72:$H$95=$D235)*($G$72:$G$95=$C235)*(S$72:S$95))*(SUMPRODUCT(($H$15:$H$21=$H235)*(S$15:S$21)))))),(((SUMPRODUCT(($H$72:$H$95=$D235)*($G$72:$G$95=$C235)*(S$72:S$95)))-(SUMIFS(S$99:S$426,$C$99:$C$426,$C235,$D$99:$D$426,$D235,$E$99:$E$426,5)))*SUMPRODUCT(($H$9:$H$12=$E235)*(S$9:S$12)))*SUMPRODUCT(($H$24:$H$30=$H235)*(S$24:S$30))),VLOOKUP($E235&amp;$H235,$H$33:S$67,S$70,0)/SUM(S$33:S$60,IF(DAY(EOMONTH($G235,0))&lt;29,0,VLOOKUP(5&amp;TEXT(DATE(YEAR($G235),MONTH($G235),29),"ddd"),$H$33:S$67,S$70,0)),IF(DAY(EOMONTH($G235,0))&lt;30,0,VLOOKUP(5&amp;TEXT(DATE(YEAR($G235),MONTH($G235),30),"ddd"),$H$33:S$67,S$70,0)),IF(DAY(EOMONTH($G235,0))&lt;31,0,VLOOKUP(5&amp;TEXT(DATE(YEAR($G235),MONTH($G235),31),"ddd"),$H$33:S$67,S$70,0)))*SUMPRODUCT(($H$72:$H$95=$D235)*($G$72:$G$95=$C235)*(S$72:S$95))),"")</f>
        <v>0</v>
      </c>
      <c r="T235" s="139">
        <f>IFERROR(IF($I$69="DOW",IF($E235=5,(((SUMPRODUCT(($H$72:$H$95=$D235)*($G$72:$G$95=$C235)*(T$72:T$95))*(SUMPRODUCT(($H$15:$H$21=$H235)*(T$15:T$21)))))),(((SUMPRODUCT(($H$72:$H$95=$D235)*($G$72:$G$95=$C235)*(T$72:T$95)))-(SUMIFS(T$99:T$426,$C$99:$C$426,$C235,$D$99:$D$426,$D235,$E$99:$E$426,5)))*SUMPRODUCT(($H$9:$H$12=$E235)*(T$9:T$12)))*SUMPRODUCT(($H$24:$H$30=$H235)*(T$24:T$30))),VLOOKUP($E235&amp;$H235,$H$33:T$67,T$70,0)/SUM(T$33:T$60,IF(DAY(EOMONTH($G235,0))&lt;29,0,VLOOKUP(5&amp;TEXT(DATE(YEAR($G235),MONTH($G235),29),"ddd"),$H$33:T$67,T$70,0)),IF(DAY(EOMONTH($G235,0))&lt;30,0,VLOOKUP(5&amp;TEXT(DATE(YEAR($G235),MONTH($G235),30),"ddd"),$H$33:T$67,T$70,0)),IF(DAY(EOMONTH($G235,0))&lt;31,0,VLOOKUP(5&amp;TEXT(DATE(YEAR($G235),MONTH($G235),31),"ddd"),$H$33:T$67,T$70,0)))*SUMPRODUCT(($H$72:$H$95=$D235)*($G$72:$G$95=$C235)*(T$72:T$95))),"")</f>
        <v>0</v>
      </c>
      <c r="U235" s="139">
        <f>IFERROR(IF($I$69="DOW",IF($E235=5,(((SUMPRODUCT(($H$72:$H$95=$D235)*($G$72:$G$95=$C235)*(U$72:U$95))*(SUMPRODUCT(($H$15:$H$21=$H235)*(U$15:U$21)))))),(((SUMPRODUCT(($H$72:$H$95=$D235)*($G$72:$G$95=$C235)*(U$72:U$95)))-(SUMIFS(U$99:U$426,$C$99:$C$426,$C235,$D$99:$D$426,$D235,$E$99:$E$426,5)))*SUMPRODUCT(($H$9:$H$12=$E235)*(U$9:U$12)))*SUMPRODUCT(($H$24:$H$30=$H235)*(U$24:U$30))),VLOOKUP($E235&amp;$H235,$H$33:U$67,U$70,0)/SUM(U$33:U$60,IF(DAY(EOMONTH($G235,0))&lt;29,0,VLOOKUP(5&amp;TEXT(DATE(YEAR($G235),MONTH($G235),29),"ddd"),$H$33:U$67,U$70,0)),IF(DAY(EOMONTH($G235,0))&lt;30,0,VLOOKUP(5&amp;TEXT(DATE(YEAR($G235),MONTH($G235),30),"ddd"),$H$33:U$67,U$70,0)),IF(DAY(EOMONTH($G235,0))&lt;31,0,VLOOKUP(5&amp;TEXT(DATE(YEAR($G235),MONTH($G235),31),"ddd"),$H$33:U$67,U$70,0)))*SUMPRODUCT(($H$72:$H$95=$D235)*($G$72:$G$95=$C235)*(U$72:U$95))),"")</f>
        <v>0</v>
      </c>
      <c r="V235" s="139">
        <f>IFERROR(IF($I$69="DOW",IF($E235=5,(((SUMPRODUCT(($H$72:$H$95=$D235)*($G$72:$G$95=$C235)*(V$72:V$95))*(SUMPRODUCT(($H$15:$H$21=$H235)*(V$15:V$21)))))),(((SUMPRODUCT(($H$72:$H$95=$D235)*($G$72:$G$95=$C235)*(V$72:V$95)))-(SUMIFS(V$99:V$426,$C$99:$C$426,$C235,$D$99:$D$426,$D235,$E$99:$E$426,5)))*SUMPRODUCT(($H$9:$H$12=$E235)*(V$9:V$12)))*SUMPRODUCT(($H$24:$H$30=$H235)*(V$24:V$30))),VLOOKUP($E235&amp;$H235,$H$33:V$67,V$70,0)/SUM(V$33:V$60,IF(DAY(EOMONTH($G235,0))&lt;29,0,VLOOKUP(5&amp;TEXT(DATE(YEAR($G235),MONTH($G235),29),"ddd"),$H$33:V$67,V$70,0)),IF(DAY(EOMONTH($G235,0))&lt;30,0,VLOOKUP(5&amp;TEXT(DATE(YEAR($G235),MONTH($G235),30),"ddd"),$H$33:V$67,V$70,0)),IF(DAY(EOMONTH($G235,0))&lt;31,0,VLOOKUP(5&amp;TEXT(DATE(YEAR($G235),MONTH($G235),31),"ddd"),$H$33:V$67,V$70,0)))*SUMPRODUCT(($H$72:$H$95=$D235)*($G$72:$G$95=$C235)*(V$72:V$95))),"")</f>
        <v>0</v>
      </c>
      <c r="W235" s="139">
        <f>IFERROR(IF($I$69="DOW",IF($E235=5,(((SUMPRODUCT(($H$72:$H$95=$D235)*($G$72:$G$95=$C235)*(W$72:W$95))*(SUMPRODUCT(($H$15:$H$21=$H235)*(W$15:W$21)))))),(((SUMPRODUCT(($H$72:$H$95=$D235)*($G$72:$G$95=$C235)*(W$72:W$95)))-(SUMIFS(W$99:W$426,$C$99:$C$426,$C235,$D$99:$D$426,$D235,$E$99:$E$426,5)))*SUMPRODUCT(($H$9:$H$12=$E235)*(W$9:W$12)))*SUMPRODUCT(($H$24:$H$30=$H235)*(W$24:W$30))),VLOOKUP($E235&amp;$H235,$H$33:W$67,W$70,0)/SUM(W$33:W$60,IF(DAY(EOMONTH($G235,0))&lt;29,0,VLOOKUP(5&amp;TEXT(DATE(YEAR($G235),MONTH($G235),29),"ddd"),$H$33:W$67,W$70,0)),IF(DAY(EOMONTH($G235,0))&lt;30,0,VLOOKUP(5&amp;TEXT(DATE(YEAR($G235),MONTH($G235),30),"ddd"),$H$33:W$67,W$70,0)),IF(DAY(EOMONTH($G235,0))&lt;31,0,VLOOKUP(5&amp;TEXT(DATE(YEAR($G235),MONTH($G235),31),"ddd"),$H$33:W$67,W$70,0)))*SUMPRODUCT(($H$72:$H$95=$D235)*($G$72:$G$95=$C235)*(W$72:W$95))),"")</f>
        <v>0</v>
      </c>
      <c r="X235" s="139">
        <f>IFERROR(IF($I$69="DOW",IF($E235=5,(((SUMPRODUCT(($H$72:$H$95=$D235)*($G$72:$G$95=$C235)*(X$72:X$95))*(SUMPRODUCT(($H$15:$H$21=$H235)*(X$15:X$21)))))),(((SUMPRODUCT(($H$72:$H$95=$D235)*($G$72:$G$95=$C235)*(X$72:X$95)))-(SUMIFS(X$99:X$426,$C$99:$C$426,$C235,$D$99:$D$426,$D235,$E$99:$E$426,5)))*SUMPRODUCT(($H$9:$H$12=$E235)*(X$9:X$12)))*SUMPRODUCT(($H$24:$H$30=$H235)*(X$24:X$30))),VLOOKUP($E235&amp;$H235,$H$33:X$67,X$70,0)/SUM(X$33:X$60,IF(DAY(EOMONTH($G235,0))&lt;29,0,VLOOKUP(5&amp;TEXT(DATE(YEAR($G235),MONTH($G235),29),"ddd"),$H$33:X$67,X$70,0)),IF(DAY(EOMONTH($G235,0))&lt;30,0,VLOOKUP(5&amp;TEXT(DATE(YEAR($G235),MONTH($G235),30),"ddd"),$H$33:X$67,X$70,0)),IF(DAY(EOMONTH($G235,0))&lt;31,0,VLOOKUP(5&amp;TEXT(DATE(YEAR($G235),MONTH($G235),31),"ddd"),$H$33:X$67,X$70,0)))*SUMPRODUCT(($H$72:$H$95=$D235)*($G$72:$G$95=$C235)*(X$72:X$95))),"")</f>
        <v>0</v>
      </c>
      <c r="Y235" s="139" t="str">
        <f>IFERROR(IF($I$69="DOW",IF($E235=5,(((SUMPRODUCT(($H$72:$H$95=$D235)*($G$72:$G$95=$C235)*(Y$72:Y$95))*(SUMPRODUCT(($H$15:$H$21=$H235)*(Y$15:Y$21)))))),(((SUMPRODUCT(($H$72:$H$95=$D235)*($G$72:$G$95=$C235)*(Y$72:Y$95)))-(SUMIFS(Y$99:Y$426,$C$99:$C$426,$C235,$D$99:$D$426,$D235,$E$99:$E$426,5)))*SUMPRODUCT(($H$9:$H$12=$E235)*(Y$9:Y$12)))*SUMPRODUCT(($H$24:$H$30=$H235)*(Y$24:Y$30))),VLOOKUP($E235&amp;$H235,$H$33:Y$67,Y$70,0)/SUM(Y$33:Y$60,IF(DAY(EOMONTH($G235,0))&lt;29,0,VLOOKUP(5&amp;TEXT(DATE(YEAR($G235),MONTH($G235),29),"ddd"),$H$33:Y$67,Y$70,0)),IF(DAY(EOMONTH($G235,0))&lt;30,0,VLOOKUP(5&amp;TEXT(DATE(YEAR($G235),MONTH($G235),30),"ddd"),$H$33:Y$67,Y$70,0)),IF(DAY(EOMONTH($G235,0))&lt;31,0,VLOOKUP(5&amp;TEXT(DATE(YEAR($G235),MONTH($G235),31),"ddd"),$H$33:Y$67,Y$70,0)))*SUMPRODUCT(($H$72:$H$95=$D235)*($G$72:$G$95=$C235)*(Y$72:Y$95))),"")</f>
        <v/>
      </c>
      <c r="Z235" s="139" t="str">
        <f>IFERROR(IF($I$69="DOW",IF($E235=5,(((SUMPRODUCT(($H$72:$H$95=$D235)*($G$72:$G$95=$C235)*(Z$72:Z$95))*(SUMPRODUCT(($H$15:$H$21=$H235)*(Z$15:Z$21)))))),(((SUMPRODUCT(($H$72:$H$95=$D235)*($G$72:$G$95=$C235)*(Z$72:Z$95)))-(SUMIFS(Z$99:Z$426,$C$99:$C$426,$C235,$D$99:$D$426,$D235,$E$99:$E$426,5)))*SUMPRODUCT(($H$9:$H$12=$E235)*(Z$9:Z$12)))*SUMPRODUCT(($H$24:$H$30=$H235)*(Z$24:Z$30))),VLOOKUP($E235&amp;$H235,$H$33:Z$67,Z$70,0)/SUM(Z$33:Z$60,IF(DAY(EOMONTH($G235,0))&lt;29,0,VLOOKUP(5&amp;TEXT(DATE(YEAR($G235),MONTH($G235),29),"ddd"),$H$33:Z$67,Z$70,0)),IF(DAY(EOMONTH($G235,0))&lt;30,0,VLOOKUP(5&amp;TEXT(DATE(YEAR($G235),MONTH($G235),30),"ddd"),$H$33:Z$67,Z$70,0)),IF(DAY(EOMONTH($G235,0))&lt;31,0,VLOOKUP(5&amp;TEXT(DATE(YEAR($G235),MONTH($G235),31),"ddd"),$H$33:Z$67,Z$70,0)))*SUMPRODUCT(($H$72:$H$95=$D235)*($G$72:$G$95=$C235)*(Z$72:Z$95))),"")</f>
        <v/>
      </c>
      <c r="AA235" s="139" t="str">
        <f>IFERROR(IF($I$69="DOW",IF($E235=5,(((SUMPRODUCT(($H$72:$H$95=$D235)*($G$72:$G$95=$C235)*(AA$72:AA$95))*(SUMPRODUCT(($H$15:$H$21=$H235)*(AA$15:AA$21)))))),(((SUMPRODUCT(($H$72:$H$95=$D235)*($G$72:$G$95=$C235)*(AA$72:AA$95)))-(SUMIFS(AA$99:AA$426,$C$99:$C$426,$C235,$D$99:$D$426,$D235,$E$99:$E$426,5)))*SUMPRODUCT(($H$9:$H$12=$E235)*(AA$9:AA$12)))*SUMPRODUCT(($H$24:$H$30=$H235)*(AA$24:AA$30))),VLOOKUP($E235&amp;$H235,$H$33:AA$67,AA$70,0)/SUM(AA$33:AA$60,IF(DAY(EOMONTH($G235,0))&lt;29,0,VLOOKUP(5&amp;TEXT(DATE(YEAR($G235),MONTH($G235),29),"ddd"),$H$33:AA$67,AA$70,0)),IF(DAY(EOMONTH($G235,0))&lt;30,0,VLOOKUP(5&amp;TEXT(DATE(YEAR($G235),MONTH($G235),30),"ddd"),$H$33:AA$67,AA$70,0)),IF(DAY(EOMONTH($G235,0))&lt;31,0,VLOOKUP(5&amp;TEXT(DATE(YEAR($G235),MONTH($G235),31),"ddd"),$H$33:AA$67,AA$70,0)))*SUMPRODUCT(($H$72:$H$95=$D235)*($G$72:$G$95=$C235)*(AA$72:AA$95))),"")</f>
        <v/>
      </c>
      <c r="AB235" s="139" t="str">
        <f>IFERROR(IF($I$69="DOW",IF($E235=5,(((SUMPRODUCT(($H$72:$H$95=$D235)*($G$72:$G$95=$C235)*(AB$72:AB$95))*(SUMPRODUCT(($H$15:$H$21=$H235)*(AB$15:AB$21)))))),(((SUMPRODUCT(($H$72:$H$95=$D235)*($G$72:$G$95=$C235)*(AB$72:AB$95)))-(SUMIFS(AB$99:AB$426,$C$99:$C$426,$C235,$D$99:$D$426,$D235,$E$99:$E$426,5)))*SUMPRODUCT(($H$9:$H$12=$E235)*(AB$9:AB$12)))*SUMPRODUCT(($H$24:$H$30=$H235)*(AB$24:AB$30))),VLOOKUP($E235&amp;$H235,$H$33:AB$67,AB$70,0)/SUM(AB$33:AB$60,IF(DAY(EOMONTH($G235,0))&lt;29,0,VLOOKUP(5&amp;TEXT(DATE(YEAR($G235),MONTH($G235),29),"ddd"),$H$33:AB$67,AB$70,0)),IF(DAY(EOMONTH($G235,0))&lt;30,0,VLOOKUP(5&amp;TEXT(DATE(YEAR($G235),MONTH($G235),30),"ddd"),$H$33:AB$67,AB$70,0)),IF(DAY(EOMONTH($G235,0))&lt;31,0,VLOOKUP(5&amp;TEXT(DATE(YEAR($G235),MONTH($G235),31),"ddd"),$H$33:AB$67,AB$70,0)))*SUMPRODUCT(($H$72:$H$95=$D235)*($G$72:$G$95=$C235)*(AB$72:AB$95))),"")</f>
        <v/>
      </c>
      <c r="AC235" s="236"/>
      <c r="AE235" s="205"/>
      <c r="AF235" s="139"/>
      <c r="AG235" s="139"/>
      <c r="AH235" s="139"/>
      <c r="AI235" s="139"/>
      <c r="AJ235" s="139"/>
      <c r="AK235" s="139"/>
      <c r="AL235" s="139"/>
      <c r="AM235" s="139"/>
      <c r="AN235" s="139"/>
      <c r="AO235" s="139"/>
      <c r="AP235" s="139"/>
      <c r="AQ235" s="139"/>
      <c r="AR235" s="139"/>
      <c r="AS235" s="139"/>
      <c r="AT235" s="139"/>
      <c r="AU235" s="139"/>
      <c r="AV235" s="139"/>
      <c r="AW235" s="139"/>
      <c r="AX235" s="139"/>
      <c r="AY235" s="236"/>
      <c r="BA235" s="209">
        <f t="shared" si="186"/>
        <v>0</v>
      </c>
      <c r="BB235" s="180">
        <f t="shared" si="187"/>
        <v>0</v>
      </c>
      <c r="BC235" s="180">
        <f t="shared" si="188"/>
        <v>0</v>
      </c>
      <c r="BD235" s="180">
        <f t="shared" si="189"/>
        <v>0</v>
      </c>
      <c r="BE235" s="180">
        <f t="shared" si="190"/>
        <v>0</v>
      </c>
      <c r="BF235" s="180">
        <f t="shared" si="191"/>
        <v>0</v>
      </c>
      <c r="BG235" s="180">
        <f t="shared" si="192"/>
        <v>0</v>
      </c>
      <c r="BH235" s="180">
        <f t="shared" si="193"/>
        <v>0</v>
      </c>
      <c r="BI235" s="180">
        <f t="shared" si="194"/>
        <v>0</v>
      </c>
      <c r="BJ235" s="180">
        <f t="shared" si="195"/>
        <v>0</v>
      </c>
      <c r="BK235" s="180">
        <f t="shared" si="196"/>
        <v>0</v>
      </c>
      <c r="BL235" s="180">
        <f t="shared" si="197"/>
        <v>0</v>
      </c>
      <c r="BM235" s="180">
        <f t="shared" si="198"/>
        <v>0</v>
      </c>
      <c r="BN235" s="180">
        <f t="shared" si="199"/>
        <v>0</v>
      </c>
      <c r="BO235" s="180">
        <f t="shared" si="200"/>
        <v>0</v>
      </c>
      <c r="BP235" s="180">
        <f t="shared" si="201"/>
        <v>0</v>
      </c>
      <c r="BQ235" s="180">
        <f t="shared" si="202"/>
        <v>0</v>
      </c>
      <c r="BR235" s="180">
        <f t="shared" si="203"/>
        <v>0</v>
      </c>
      <c r="BS235" s="180">
        <f t="shared" si="204"/>
        <v>0</v>
      </c>
      <c r="BT235" s="180">
        <f t="shared" si="205"/>
        <v>0</v>
      </c>
      <c r="BV235" s="214">
        <f t="shared" si="228"/>
        <v>42780</v>
      </c>
      <c r="BW235" s="175" t="str">
        <f t="shared" si="229"/>
        <v>Feb</v>
      </c>
      <c r="BX235" s="175">
        <f t="shared" si="230"/>
        <v>2017</v>
      </c>
      <c r="BY235" s="176">
        <f t="shared" si="206"/>
        <v>0</v>
      </c>
      <c r="BZ235" s="176">
        <f t="shared" si="207"/>
        <v>0</v>
      </c>
      <c r="CA235" s="176">
        <f t="shared" si="208"/>
        <v>0</v>
      </c>
      <c r="CB235" s="176">
        <f t="shared" si="209"/>
        <v>0</v>
      </c>
      <c r="CC235" s="176">
        <f t="shared" si="210"/>
        <v>0</v>
      </c>
      <c r="CD235" s="176">
        <f t="shared" si="211"/>
        <v>0</v>
      </c>
      <c r="CE235" s="176">
        <f t="shared" si="212"/>
        <v>0</v>
      </c>
      <c r="CF235" s="176">
        <f t="shared" si="213"/>
        <v>0</v>
      </c>
      <c r="CG235" s="176">
        <f t="shared" si="214"/>
        <v>0</v>
      </c>
      <c r="CH235" s="176">
        <f t="shared" si="215"/>
        <v>0</v>
      </c>
      <c r="CI235" s="176">
        <f t="shared" si="216"/>
        <v>0</v>
      </c>
      <c r="CJ235" s="176">
        <f t="shared" si="217"/>
        <v>0</v>
      </c>
      <c r="CK235" s="176">
        <f t="shared" si="218"/>
        <v>0</v>
      </c>
      <c r="CL235" s="176">
        <f t="shared" si="219"/>
        <v>0</v>
      </c>
      <c r="CM235" s="176">
        <f t="shared" si="220"/>
        <v>0</v>
      </c>
      <c r="CN235" s="176">
        <f t="shared" si="221"/>
        <v>0</v>
      </c>
      <c r="CO235" s="176">
        <f t="shared" si="222"/>
        <v>0</v>
      </c>
      <c r="CP235" s="176">
        <f t="shared" si="223"/>
        <v>0</v>
      </c>
      <c r="CQ235" s="176">
        <f t="shared" si="224"/>
        <v>0</v>
      </c>
      <c r="CR235" s="215">
        <f t="shared" si="225"/>
        <v>0</v>
      </c>
    </row>
    <row r="236" spans="2:96" hidden="1" x14ac:dyDescent="0.25">
      <c r="B236" s="197">
        <f t="shared" si="226"/>
        <v>42781</v>
      </c>
      <c r="C236" s="108">
        <f t="shared" si="182"/>
        <v>2017</v>
      </c>
      <c r="D236" s="109" t="str">
        <f t="shared" si="183"/>
        <v>Feb</v>
      </c>
      <c r="E236" s="109">
        <f t="shared" si="184"/>
        <v>3</v>
      </c>
      <c r="F236" s="109">
        <f t="shared" si="227"/>
        <v>7</v>
      </c>
      <c r="G236" s="110">
        <f t="shared" si="231"/>
        <v>42781</v>
      </c>
      <c r="H236" s="109" t="str">
        <f t="shared" si="185"/>
        <v>Wed</v>
      </c>
      <c r="I236" s="139">
        <f>IFERROR(IF($I$69="DOW",IF($E236=5,(((SUMPRODUCT(($H$72:$H$95=$D236)*($G$72:$G$95=$C236)*(I$72:I$95))*(SUMPRODUCT(($H$15:$H$21=$H236)*(I$15:I$21)))))),(((SUMPRODUCT(($H$72:$H$95=$D236)*($G$72:$G$95=$C236)*(I$72:I$95)))-(SUMIFS(I$99:I$426,$C$99:$C$426,$C236,$D$99:$D$426,$D236,$E$99:$E$426,5)))*SUMPRODUCT(($H$9:$H$12=$E236)*(I$9:I$12)))*SUMPRODUCT(($H$24:$H$30=$H236)*(I$24:I$30))),VLOOKUP($E236&amp;$H236,$H$33:I$67,I$70,0)/SUM(I$33:I$60,IF(DAY(EOMONTH($G236,0))&lt;29,0,VLOOKUP(5&amp;TEXT(DATE(YEAR($G236),MONTH($G236),29),"ddd"),$H$33:I$67,I$70,0)),IF(DAY(EOMONTH($G236,0))&lt;30,0,VLOOKUP(5&amp;TEXT(DATE(YEAR($G236),MONTH($G236),30),"ddd"),$H$33:I$67,I$70,0)),IF(DAY(EOMONTH($G236,0))&lt;31,0,VLOOKUP(5&amp;TEXT(DATE(YEAR($G236),MONTH($G236),31),"ddd"),$H$33:I$67,I$70,0)))*SUMPRODUCT(($H$72:$H$95=$D236)*($G$72:$G$95=$C236)*(I$72:I$95))),"")</f>
        <v>0</v>
      </c>
      <c r="J236" s="139">
        <f>IFERROR(IF($I$69="DOW",IF($E236=5,(((SUMPRODUCT(($H$72:$H$95=$D236)*($G$72:$G$95=$C236)*(J$72:J$95))*(SUMPRODUCT(($H$15:$H$21=$H236)*(J$15:J$21)))))),(((SUMPRODUCT(($H$72:$H$95=$D236)*($G$72:$G$95=$C236)*(J$72:J$95)))-(SUMIFS(J$99:J$426,$C$99:$C$426,$C236,$D$99:$D$426,$D236,$E$99:$E$426,5)))*SUMPRODUCT(($H$9:$H$12=$E236)*(J$9:J$12)))*SUMPRODUCT(($H$24:$H$30=$H236)*(J$24:J$30))),VLOOKUP($E236&amp;$H236,$H$33:J$67,J$70,0)/SUM(J$33:J$60,IF(DAY(EOMONTH($G236,0))&lt;29,0,VLOOKUP(5&amp;TEXT(DATE(YEAR($G236),MONTH($G236),29),"ddd"),$H$33:J$67,J$70,0)),IF(DAY(EOMONTH($G236,0))&lt;30,0,VLOOKUP(5&amp;TEXT(DATE(YEAR($G236),MONTH($G236),30),"ddd"),$H$33:J$67,J$70,0)),IF(DAY(EOMONTH($G236,0))&lt;31,0,VLOOKUP(5&amp;TEXT(DATE(YEAR($G236),MONTH($G236),31),"ddd"),$H$33:J$67,J$70,0)))*SUMPRODUCT(($H$72:$H$95=$D236)*($G$72:$G$95=$C236)*(J$72:J$95))),"")</f>
        <v>0</v>
      </c>
      <c r="K236" s="139">
        <f>IFERROR(IF($I$69="DOW",IF($E236=5,(((SUMPRODUCT(($H$72:$H$95=$D236)*($G$72:$G$95=$C236)*(K$72:K$95))*(SUMPRODUCT(($H$15:$H$21=$H236)*(K$15:K$21)))))),(((SUMPRODUCT(($H$72:$H$95=$D236)*($G$72:$G$95=$C236)*(K$72:K$95)))-(SUMIFS(K$99:K$426,$C$99:$C$426,$C236,$D$99:$D$426,$D236,$E$99:$E$426,5)))*SUMPRODUCT(($H$9:$H$12=$E236)*(K$9:K$12)))*SUMPRODUCT(($H$24:$H$30=$H236)*(K$24:K$30))),VLOOKUP($E236&amp;$H236,$H$33:K$67,K$70,0)/SUM(K$33:K$60,IF(DAY(EOMONTH($G236,0))&lt;29,0,VLOOKUP(5&amp;TEXT(DATE(YEAR($G236),MONTH($G236),29),"ddd"),$H$33:K$67,K$70,0)),IF(DAY(EOMONTH($G236,0))&lt;30,0,VLOOKUP(5&amp;TEXT(DATE(YEAR($G236),MONTH($G236),30),"ddd"),$H$33:K$67,K$70,0)),IF(DAY(EOMONTH($G236,0))&lt;31,0,VLOOKUP(5&amp;TEXT(DATE(YEAR($G236),MONTH($G236),31),"ddd"),$H$33:K$67,K$70,0)))*SUMPRODUCT(($H$72:$H$95=$D236)*($G$72:$G$95=$C236)*(K$72:K$95))),"")</f>
        <v>0</v>
      </c>
      <c r="L236" s="139">
        <f>IFERROR(IF($I$69="DOW",IF($E236=5,(((SUMPRODUCT(($H$72:$H$95=$D236)*($G$72:$G$95=$C236)*(L$72:L$95))*(SUMPRODUCT(($H$15:$H$21=$H236)*(L$15:L$21)))))),(((SUMPRODUCT(($H$72:$H$95=$D236)*($G$72:$G$95=$C236)*(L$72:L$95)))-(SUMIFS(L$99:L$426,$C$99:$C$426,$C236,$D$99:$D$426,$D236,$E$99:$E$426,5)))*SUMPRODUCT(($H$9:$H$12=$E236)*(L$9:L$12)))*SUMPRODUCT(($H$24:$H$30=$H236)*(L$24:L$30))),VLOOKUP($E236&amp;$H236,$H$33:L$67,L$70,0)/SUM(L$33:L$60,IF(DAY(EOMONTH($G236,0))&lt;29,0,VLOOKUP(5&amp;TEXT(DATE(YEAR($G236),MONTH($G236),29),"ddd"),$H$33:L$67,L$70,0)),IF(DAY(EOMONTH($G236,0))&lt;30,0,VLOOKUP(5&amp;TEXT(DATE(YEAR($G236),MONTH($G236),30),"ddd"),$H$33:L$67,L$70,0)),IF(DAY(EOMONTH($G236,0))&lt;31,0,VLOOKUP(5&amp;TEXT(DATE(YEAR($G236),MONTH($G236),31),"ddd"),$H$33:L$67,L$70,0)))*SUMPRODUCT(($H$72:$H$95=$D236)*($G$72:$G$95=$C236)*(L$72:L$95))),"")</f>
        <v>0</v>
      </c>
      <c r="M236" s="139">
        <f>IFERROR(IF($I$69="DOW",IF($E236=5,(((SUMPRODUCT(($H$72:$H$95=$D236)*($G$72:$G$95=$C236)*(M$72:M$95))*(SUMPRODUCT(($H$15:$H$21=$H236)*(M$15:M$21)))))),(((SUMPRODUCT(($H$72:$H$95=$D236)*($G$72:$G$95=$C236)*(M$72:M$95)))-(SUMIFS(M$99:M$426,$C$99:$C$426,$C236,$D$99:$D$426,$D236,$E$99:$E$426,5)))*SUMPRODUCT(($H$9:$H$12=$E236)*(M$9:M$12)))*SUMPRODUCT(($H$24:$H$30=$H236)*(M$24:M$30))),VLOOKUP($E236&amp;$H236,$H$33:M$67,M$70,0)/SUM(M$33:M$60,IF(DAY(EOMONTH($G236,0))&lt;29,0,VLOOKUP(5&amp;TEXT(DATE(YEAR($G236),MONTH($G236),29),"ddd"),$H$33:M$67,M$70,0)),IF(DAY(EOMONTH($G236,0))&lt;30,0,VLOOKUP(5&amp;TEXT(DATE(YEAR($G236),MONTH($G236),30),"ddd"),$H$33:M$67,M$70,0)),IF(DAY(EOMONTH($G236,0))&lt;31,0,VLOOKUP(5&amp;TEXT(DATE(YEAR($G236),MONTH($G236),31),"ddd"),$H$33:M$67,M$70,0)))*SUMPRODUCT(($H$72:$H$95=$D236)*($G$72:$G$95=$C236)*(M$72:M$95))),"")</f>
        <v>0</v>
      </c>
      <c r="N236" s="139">
        <f>IFERROR(IF($I$69="DOW",IF($E236=5,(((SUMPRODUCT(($H$72:$H$95=$D236)*($G$72:$G$95=$C236)*(N$72:N$95))*(SUMPRODUCT(($H$15:$H$21=$H236)*(N$15:N$21)))))),(((SUMPRODUCT(($H$72:$H$95=$D236)*($G$72:$G$95=$C236)*(N$72:N$95)))-(SUMIFS(N$99:N$426,$C$99:$C$426,$C236,$D$99:$D$426,$D236,$E$99:$E$426,5)))*SUMPRODUCT(($H$9:$H$12=$E236)*(N$9:N$12)))*SUMPRODUCT(($H$24:$H$30=$H236)*(N$24:N$30))),VLOOKUP($E236&amp;$H236,$H$33:N$67,N$70,0)/SUM(N$33:N$60,IF(DAY(EOMONTH($G236,0))&lt;29,0,VLOOKUP(5&amp;TEXT(DATE(YEAR($G236),MONTH($G236),29),"ddd"),$H$33:N$67,N$70,0)),IF(DAY(EOMONTH($G236,0))&lt;30,0,VLOOKUP(5&amp;TEXT(DATE(YEAR($G236),MONTH($G236),30),"ddd"),$H$33:N$67,N$70,0)),IF(DAY(EOMONTH($G236,0))&lt;31,0,VLOOKUP(5&amp;TEXT(DATE(YEAR($G236),MONTH($G236),31),"ddd"),$H$33:N$67,N$70,0)))*SUMPRODUCT(($H$72:$H$95=$D236)*($G$72:$G$95=$C236)*(N$72:N$95))),"")</f>
        <v>0</v>
      </c>
      <c r="O236" s="139">
        <f>IFERROR(IF($I$69="DOW",IF($E236=5,(((SUMPRODUCT(($H$72:$H$95=$D236)*($G$72:$G$95=$C236)*(O$72:O$95))*(SUMPRODUCT(($H$15:$H$21=$H236)*(O$15:O$21)))))),(((SUMPRODUCT(($H$72:$H$95=$D236)*($G$72:$G$95=$C236)*(O$72:O$95)))-(SUMIFS(O$99:O$426,$C$99:$C$426,$C236,$D$99:$D$426,$D236,$E$99:$E$426,5)))*SUMPRODUCT(($H$9:$H$12=$E236)*(O$9:O$12)))*SUMPRODUCT(($H$24:$H$30=$H236)*(O$24:O$30))),VLOOKUP($E236&amp;$H236,$H$33:O$67,O$70,0)/SUM(O$33:O$60,IF(DAY(EOMONTH($G236,0))&lt;29,0,VLOOKUP(5&amp;TEXT(DATE(YEAR($G236),MONTH($G236),29),"ddd"),$H$33:O$67,O$70,0)),IF(DAY(EOMONTH($G236,0))&lt;30,0,VLOOKUP(5&amp;TEXT(DATE(YEAR($G236),MONTH($G236),30),"ddd"),$H$33:O$67,O$70,0)),IF(DAY(EOMONTH($G236,0))&lt;31,0,VLOOKUP(5&amp;TEXT(DATE(YEAR($G236),MONTH($G236),31),"ddd"),$H$33:O$67,O$70,0)))*SUMPRODUCT(($H$72:$H$95=$D236)*($G$72:$G$95=$C236)*(O$72:O$95))),"")</f>
        <v>0</v>
      </c>
      <c r="P236" s="139">
        <f>IFERROR(IF($I$69="DOW",IF($E236=5,(((SUMPRODUCT(($H$72:$H$95=$D236)*($G$72:$G$95=$C236)*(P$72:P$95))*(SUMPRODUCT(($H$15:$H$21=$H236)*(P$15:P$21)))))),(((SUMPRODUCT(($H$72:$H$95=$D236)*($G$72:$G$95=$C236)*(P$72:P$95)))-(SUMIFS(P$99:P$426,$C$99:$C$426,$C236,$D$99:$D$426,$D236,$E$99:$E$426,5)))*SUMPRODUCT(($H$9:$H$12=$E236)*(P$9:P$12)))*SUMPRODUCT(($H$24:$H$30=$H236)*(P$24:P$30))),VLOOKUP($E236&amp;$H236,$H$33:P$67,P$70,0)/SUM(P$33:P$60,IF(DAY(EOMONTH($G236,0))&lt;29,0,VLOOKUP(5&amp;TEXT(DATE(YEAR($G236),MONTH($G236),29),"ddd"),$H$33:P$67,P$70,0)),IF(DAY(EOMONTH($G236,0))&lt;30,0,VLOOKUP(5&amp;TEXT(DATE(YEAR($G236),MONTH($G236),30),"ddd"),$H$33:P$67,P$70,0)),IF(DAY(EOMONTH($G236,0))&lt;31,0,VLOOKUP(5&amp;TEXT(DATE(YEAR($G236),MONTH($G236),31),"ddd"),$H$33:P$67,P$70,0)))*SUMPRODUCT(($H$72:$H$95=$D236)*($G$72:$G$95=$C236)*(P$72:P$95))),"")</f>
        <v>0</v>
      </c>
      <c r="Q236" s="139">
        <f>IFERROR(IF($I$69="DOW",IF($E236=5,(((SUMPRODUCT(($H$72:$H$95=$D236)*($G$72:$G$95=$C236)*(Q$72:Q$95))*(SUMPRODUCT(($H$15:$H$21=$H236)*(Q$15:Q$21)))))),(((SUMPRODUCT(($H$72:$H$95=$D236)*($G$72:$G$95=$C236)*(Q$72:Q$95)))-(SUMIFS(Q$99:Q$426,$C$99:$C$426,$C236,$D$99:$D$426,$D236,$E$99:$E$426,5)))*SUMPRODUCT(($H$9:$H$12=$E236)*(Q$9:Q$12)))*SUMPRODUCT(($H$24:$H$30=$H236)*(Q$24:Q$30))),VLOOKUP($E236&amp;$H236,$H$33:Q$67,Q$70,0)/SUM(Q$33:Q$60,IF(DAY(EOMONTH($G236,0))&lt;29,0,VLOOKUP(5&amp;TEXT(DATE(YEAR($G236),MONTH($G236),29),"ddd"),$H$33:Q$67,Q$70,0)),IF(DAY(EOMONTH($G236,0))&lt;30,0,VLOOKUP(5&amp;TEXT(DATE(YEAR($G236),MONTH($G236),30),"ddd"),$H$33:Q$67,Q$70,0)),IF(DAY(EOMONTH($G236,0))&lt;31,0,VLOOKUP(5&amp;TEXT(DATE(YEAR($G236),MONTH($G236),31),"ddd"),$H$33:Q$67,Q$70,0)))*SUMPRODUCT(($H$72:$H$95=$D236)*($G$72:$G$95=$C236)*(Q$72:Q$95))),"")</f>
        <v>0</v>
      </c>
      <c r="R236" s="139">
        <f>IFERROR(IF($I$69="DOW",IF($E236=5,(((SUMPRODUCT(($H$72:$H$95=$D236)*($G$72:$G$95=$C236)*(R$72:R$95))*(SUMPRODUCT(($H$15:$H$21=$H236)*(R$15:R$21)))))),(((SUMPRODUCT(($H$72:$H$95=$D236)*($G$72:$G$95=$C236)*(R$72:R$95)))-(SUMIFS(R$99:R$426,$C$99:$C$426,$C236,$D$99:$D$426,$D236,$E$99:$E$426,5)))*SUMPRODUCT(($H$9:$H$12=$E236)*(R$9:R$12)))*SUMPRODUCT(($H$24:$H$30=$H236)*(R$24:R$30))),VLOOKUP($E236&amp;$H236,$H$33:R$67,R$70,0)/SUM(R$33:R$60,IF(DAY(EOMONTH($G236,0))&lt;29,0,VLOOKUP(5&amp;TEXT(DATE(YEAR($G236),MONTH($G236),29),"ddd"),$H$33:R$67,R$70,0)),IF(DAY(EOMONTH($G236,0))&lt;30,0,VLOOKUP(5&amp;TEXT(DATE(YEAR($G236),MONTH($G236),30),"ddd"),$H$33:R$67,R$70,0)),IF(DAY(EOMONTH($G236,0))&lt;31,0,VLOOKUP(5&amp;TEXT(DATE(YEAR($G236),MONTH($G236),31),"ddd"),$H$33:R$67,R$70,0)))*SUMPRODUCT(($H$72:$H$95=$D236)*($G$72:$G$95=$C236)*(R$72:R$95))),"")</f>
        <v>0</v>
      </c>
      <c r="S236" s="139">
        <f>IFERROR(IF($I$69="DOW",IF($E236=5,(((SUMPRODUCT(($H$72:$H$95=$D236)*($G$72:$G$95=$C236)*(S$72:S$95))*(SUMPRODUCT(($H$15:$H$21=$H236)*(S$15:S$21)))))),(((SUMPRODUCT(($H$72:$H$95=$D236)*($G$72:$G$95=$C236)*(S$72:S$95)))-(SUMIFS(S$99:S$426,$C$99:$C$426,$C236,$D$99:$D$426,$D236,$E$99:$E$426,5)))*SUMPRODUCT(($H$9:$H$12=$E236)*(S$9:S$12)))*SUMPRODUCT(($H$24:$H$30=$H236)*(S$24:S$30))),VLOOKUP($E236&amp;$H236,$H$33:S$67,S$70,0)/SUM(S$33:S$60,IF(DAY(EOMONTH($G236,0))&lt;29,0,VLOOKUP(5&amp;TEXT(DATE(YEAR($G236),MONTH($G236),29),"ddd"),$H$33:S$67,S$70,0)),IF(DAY(EOMONTH($G236,0))&lt;30,0,VLOOKUP(5&amp;TEXT(DATE(YEAR($G236),MONTH($G236),30),"ddd"),$H$33:S$67,S$70,0)),IF(DAY(EOMONTH($G236,0))&lt;31,0,VLOOKUP(5&amp;TEXT(DATE(YEAR($G236),MONTH($G236),31),"ddd"),$H$33:S$67,S$70,0)))*SUMPRODUCT(($H$72:$H$95=$D236)*($G$72:$G$95=$C236)*(S$72:S$95))),"")</f>
        <v>0</v>
      </c>
      <c r="T236" s="139">
        <f>IFERROR(IF($I$69="DOW",IF($E236=5,(((SUMPRODUCT(($H$72:$H$95=$D236)*($G$72:$G$95=$C236)*(T$72:T$95))*(SUMPRODUCT(($H$15:$H$21=$H236)*(T$15:T$21)))))),(((SUMPRODUCT(($H$72:$H$95=$D236)*($G$72:$G$95=$C236)*(T$72:T$95)))-(SUMIFS(T$99:T$426,$C$99:$C$426,$C236,$D$99:$D$426,$D236,$E$99:$E$426,5)))*SUMPRODUCT(($H$9:$H$12=$E236)*(T$9:T$12)))*SUMPRODUCT(($H$24:$H$30=$H236)*(T$24:T$30))),VLOOKUP($E236&amp;$H236,$H$33:T$67,T$70,0)/SUM(T$33:T$60,IF(DAY(EOMONTH($G236,0))&lt;29,0,VLOOKUP(5&amp;TEXT(DATE(YEAR($G236),MONTH($G236),29),"ddd"),$H$33:T$67,T$70,0)),IF(DAY(EOMONTH($G236,0))&lt;30,0,VLOOKUP(5&amp;TEXT(DATE(YEAR($G236),MONTH($G236),30),"ddd"),$H$33:T$67,T$70,0)),IF(DAY(EOMONTH($G236,0))&lt;31,0,VLOOKUP(5&amp;TEXT(DATE(YEAR($G236),MONTH($G236),31),"ddd"),$H$33:T$67,T$70,0)))*SUMPRODUCT(($H$72:$H$95=$D236)*($G$72:$G$95=$C236)*(T$72:T$95))),"")</f>
        <v>0</v>
      </c>
      <c r="U236" s="139">
        <f>IFERROR(IF($I$69="DOW",IF($E236=5,(((SUMPRODUCT(($H$72:$H$95=$D236)*($G$72:$G$95=$C236)*(U$72:U$95))*(SUMPRODUCT(($H$15:$H$21=$H236)*(U$15:U$21)))))),(((SUMPRODUCT(($H$72:$H$95=$D236)*($G$72:$G$95=$C236)*(U$72:U$95)))-(SUMIFS(U$99:U$426,$C$99:$C$426,$C236,$D$99:$D$426,$D236,$E$99:$E$426,5)))*SUMPRODUCT(($H$9:$H$12=$E236)*(U$9:U$12)))*SUMPRODUCT(($H$24:$H$30=$H236)*(U$24:U$30))),VLOOKUP($E236&amp;$H236,$H$33:U$67,U$70,0)/SUM(U$33:U$60,IF(DAY(EOMONTH($G236,0))&lt;29,0,VLOOKUP(5&amp;TEXT(DATE(YEAR($G236),MONTH($G236),29),"ddd"),$H$33:U$67,U$70,0)),IF(DAY(EOMONTH($G236,0))&lt;30,0,VLOOKUP(5&amp;TEXT(DATE(YEAR($G236),MONTH($G236),30),"ddd"),$H$33:U$67,U$70,0)),IF(DAY(EOMONTH($G236,0))&lt;31,0,VLOOKUP(5&amp;TEXT(DATE(YEAR($G236),MONTH($G236),31),"ddd"),$H$33:U$67,U$70,0)))*SUMPRODUCT(($H$72:$H$95=$D236)*($G$72:$G$95=$C236)*(U$72:U$95))),"")</f>
        <v>0</v>
      </c>
      <c r="V236" s="139">
        <f>IFERROR(IF($I$69="DOW",IF($E236=5,(((SUMPRODUCT(($H$72:$H$95=$D236)*($G$72:$G$95=$C236)*(V$72:V$95))*(SUMPRODUCT(($H$15:$H$21=$H236)*(V$15:V$21)))))),(((SUMPRODUCT(($H$72:$H$95=$D236)*($G$72:$G$95=$C236)*(V$72:V$95)))-(SUMIFS(V$99:V$426,$C$99:$C$426,$C236,$D$99:$D$426,$D236,$E$99:$E$426,5)))*SUMPRODUCT(($H$9:$H$12=$E236)*(V$9:V$12)))*SUMPRODUCT(($H$24:$H$30=$H236)*(V$24:V$30))),VLOOKUP($E236&amp;$H236,$H$33:V$67,V$70,0)/SUM(V$33:V$60,IF(DAY(EOMONTH($G236,0))&lt;29,0,VLOOKUP(5&amp;TEXT(DATE(YEAR($G236),MONTH($G236),29),"ddd"),$H$33:V$67,V$70,0)),IF(DAY(EOMONTH($G236,0))&lt;30,0,VLOOKUP(5&amp;TEXT(DATE(YEAR($G236),MONTH($G236),30),"ddd"),$H$33:V$67,V$70,0)),IF(DAY(EOMONTH($G236,0))&lt;31,0,VLOOKUP(5&amp;TEXT(DATE(YEAR($G236),MONTH($G236),31),"ddd"),$H$33:V$67,V$70,0)))*SUMPRODUCT(($H$72:$H$95=$D236)*($G$72:$G$95=$C236)*(V$72:V$95))),"")</f>
        <v>0</v>
      </c>
      <c r="W236" s="139">
        <f>IFERROR(IF($I$69="DOW",IF($E236=5,(((SUMPRODUCT(($H$72:$H$95=$D236)*($G$72:$G$95=$C236)*(W$72:W$95))*(SUMPRODUCT(($H$15:$H$21=$H236)*(W$15:W$21)))))),(((SUMPRODUCT(($H$72:$H$95=$D236)*($G$72:$G$95=$C236)*(W$72:W$95)))-(SUMIFS(W$99:W$426,$C$99:$C$426,$C236,$D$99:$D$426,$D236,$E$99:$E$426,5)))*SUMPRODUCT(($H$9:$H$12=$E236)*(W$9:W$12)))*SUMPRODUCT(($H$24:$H$30=$H236)*(W$24:W$30))),VLOOKUP($E236&amp;$H236,$H$33:W$67,W$70,0)/SUM(W$33:W$60,IF(DAY(EOMONTH($G236,0))&lt;29,0,VLOOKUP(5&amp;TEXT(DATE(YEAR($G236),MONTH($G236),29),"ddd"),$H$33:W$67,W$70,0)),IF(DAY(EOMONTH($G236,0))&lt;30,0,VLOOKUP(5&amp;TEXT(DATE(YEAR($G236),MONTH($G236),30),"ddd"),$H$33:W$67,W$70,0)),IF(DAY(EOMONTH($G236,0))&lt;31,0,VLOOKUP(5&amp;TEXT(DATE(YEAR($G236),MONTH($G236),31),"ddd"),$H$33:W$67,W$70,0)))*SUMPRODUCT(($H$72:$H$95=$D236)*($G$72:$G$95=$C236)*(W$72:W$95))),"")</f>
        <v>0</v>
      </c>
      <c r="X236" s="139">
        <f>IFERROR(IF($I$69="DOW",IF($E236=5,(((SUMPRODUCT(($H$72:$H$95=$D236)*($G$72:$G$95=$C236)*(X$72:X$95))*(SUMPRODUCT(($H$15:$H$21=$H236)*(X$15:X$21)))))),(((SUMPRODUCT(($H$72:$H$95=$D236)*($G$72:$G$95=$C236)*(X$72:X$95)))-(SUMIFS(X$99:X$426,$C$99:$C$426,$C236,$D$99:$D$426,$D236,$E$99:$E$426,5)))*SUMPRODUCT(($H$9:$H$12=$E236)*(X$9:X$12)))*SUMPRODUCT(($H$24:$H$30=$H236)*(X$24:X$30))),VLOOKUP($E236&amp;$H236,$H$33:X$67,X$70,0)/SUM(X$33:X$60,IF(DAY(EOMONTH($G236,0))&lt;29,0,VLOOKUP(5&amp;TEXT(DATE(YEAR($G236),MONTH($G236),29),"ddd"),$H$33:X$67,X$70,0)),IF(DAY(EOMONTH($G236,0))&lt;30,0,VLOOKUP(5&amp;TEXT(DATE(YEAR($G236),MONTH($G236),30),"ddd"),$H$33:X$67,X$70,0)),IF(DAY(EOMONTH($G236,0))&lt;31,0,VLOOKUP(5&amp;TEXT(DATE(YEAR($G236),MONTH($G236),31),"ddd"),$H$33:X$67,X$70,0)))*SUMPRODUCT(($H$72:$H$95=$D236)*($G$72:$G$95=$C236)*(X$72:X$95))),"")</f>
        <v>0</v>
      </c>
      <c r="Y236" s="139" t="str">
        <f>IFERROR(IF($I$69="DOW",IF($E236=5,(((SUMPRODUCT(($H$72:$H$95=$D236)*($G$72:$G$95=$C236)*(Y$72:Y$95))*(SUMPRODUCT(($H$15:$H$21=$H236)*(Y$15:Y$21)))))),(((SUMPRODUCT(($H$72:$H$95=$D236)*($G$72:$G$95=$C236)*(Y$72:Y$95)))-(SUMIFS(Y$99:Y$426,$C$99:$C$426,$C236,$D$99:$D$426,$D236,$E$99:$E$426,5)))*SUMPRODUCT(($H$9:$H$12=$E236)*(Y$9:Y$12)))*SUMPRODUCT(($H$24:$H$30=$H236)*(Y$24:Y$30))),VLOOKUP($E236&amp;$H236,$H$33:Y$67,Y$70,0)/SUM(Y$33:Y$60,IF(DAY(EOMONTH($G236,0))&lt;29,0,VLOOKUP(5&amp;TEXT(DATE(YEAR($G236),MONTH($G236),29),"ddd"),$H$33:Y$67,Y$70,0)),IF(DAY(EOMONTH($G236,0))&lt;30,0,VLOOKUP(5&amp;TEXT(DATE(YEAR($G236),MONTH($G236),30),"ddd"),$H$33:Y$67,Y$70,0)),IF(DAY(EOMONTH($G236,0))&lt;31,0,VLOOKUP(5&amp;TEXT(DATE(YEAR($G236),MONTH($G236),31),"ddd"),$H$33:Y$67,Y$70,0)))*SUMPRODUCT(($H$72:$H$95=$D236)*($G$72:$G$95=$C236)*(Y$72:Y$95))),"")</f>
        <v/>
      </c>
      <c r="Z236" s="139" t="str">
        <f>IFERROR(IF($I$69="DOW",IF($E236=5,(((SUMPRODUCT(($H$72:$H$95=$D236)*($G$72:$G$95=$C236)*(Z$72:Z$95))*(SUMPRODUCT(($H$15:$H$21=$H236)*(Z$15:Z$21)))))),(((SUMPRODUCT(($H$72:$H$95=$D236)*($G$72:$G$95=$C236)*(Z$72:Z$95)))-(SUMIFS(Z$99:Z$426,$C$99:$C$426,$C236,$D$99:$D$426,$D236,$E$99:$E$426,5)))*SUMPRODUCT(($H$9:$H$12=$E236)*(Z$9:Z$12)))*SUMPRODUCT(($H$24:$H$30=$H236)*(Z$24:Z$30))),VLOOKUP($E236&amp;$H236,$H$33:Z$67,Z$70,0)/SUM(Z$33:Z$60,IF(DAY(EOMONTH($G236,0))&lt;29,0,VLOOKUP(5&amp;TEXT(DATE(YEAR($G236),MONTH($G236),29),"ddd"),$H$33:Z$67,Z$70,0)),IF(DAY(EOMONTH($G236,0))&lt;30,0,VLOOKUP(5&amp;TEXT(DATE(YEAR($G236),MONTH($G236),30),"ddd"),$H$33:Z$67,Z$70,0)),IF(DAY(EOMONTH($G236,0))&lt;31,0,VLOOKUP(5&amp;TEXT(DATE(YEAR($G236),MONTH($G236),31),"ddd"),$H$33:Z$67,Z$70,0)))*SUMPRODUCT(($H$72:$H$95=$D236)*($G$72:$G$95=$C236)*(Z$72:Z$95))),"")</f>
        <v/>
      </c>
      <c r="AA236" s="139" t="str">
        <f>IFERROR(IF($I$69="DOW",IF($E236=5,(((SUMPRODUCT(($H$72:$H$95=$D236)*($G$72:$G$95=$C236)*(AA$72:AA$95))*(SUMPRODUCT(($H$15:$H$21=$H236)*(AA$15:AA$21)))))),(((SUMPRODUCT(($H$72:$H$95=$D236)*($G$72:$G$95=$C236)*(AA$72:AA$95)))-(SUMIFS(AA$99:AA$426,$C$99:$C$426,$C236,$D$99:$D$426,$D236,$E$99:$E$426,5)))*SUMPRODUCT(($H$9:$H$12=$E236)*(AA$9:AA$12)))*SUMPRODUCT(($H$24:$H$30=$H236)*(AA$24:AA$30))),VLOOKUP($E236&amp;$H236,$H$33:AA$67,AA$70,0)/SUM(AA$33:AA$60,IF(DAY(EOMONTH($G236,0))&lt;29,0,VLOOKUP(5&amp;TEXT(DATE(YEAR($G236),MONTH($G236),29),"ddd"),$H$33:AA$67,AA$70,0)),IF(DAY(EOMONTH($G236,0))&lt;30,0,VLOOKUP(5&amp;TEXT(DATE(YEAR($G236),MONTH($G236),30),"ddd"),$H$33:AA$67,AA$70,0)),IF(DAY(EOMONTH($G236,0))&lt;31,0,VLOOKUP(5&amp;TEXT(DATE(YEAR($G236),MONTH($G236),31),"ddd"),$H$33:AA$67,AA$70,0)))*SUMPRODUCT(($H$72:$H$95=$D236)*($G$72:$G$95=$C236)*(AA$72:AA$95))),"")</f>
        <v/>
      </c>
      <c r="AB236" s="139" t="str">
        <f>IFERROR(IF($I$69="DOW",IF($E236=5,(((SUMPRODUCT(($H$72:$H$95=$D236)*($G$72:$G$95=$C236)*(AB$72:AB$95))*(SUMPRODUCT(($H$15:$H$21=$H236)*(AB$15:AB$21)))))),(((SUMPRODUCT(($H$72:$H$95=$D236)*($G$72:$G$95=$C236)*(AB$72:AB$95)))-(SUMIFS(AB$99:AB$426,$C$99:$C$426,$C236,$D$99:$D$426,$D236,$E$99:$E$426,5)))*SUMPRODUCT(($H$9:$H$12=$E236)*(AB$9:AB$12)))*SUMPRODUCT(($H$24:$H$30=$H236)*(AB$24:AB$30))),VLOOKUP($E236&amp;$H236,$H$33:AB$67,AB$70,0)/SUM(AB$33:AB$60,IF(DAY(EOMONTH($G236,0))&lt;29,0,VLOOKUP(5&amp;TEXT(DATE(YEAR($G236),MONTH($G236),29),"ddd"),$H$33:AB$67,AB$70,0)),IF(DAY(EOMONTH($G236,0))&lt;30,0,VLOOKUP(5&amp;TEXT(DATE(YEAR($G236),MONTH($G236),30),"ddd"),$H$33:AB$67,AB$70,0)),IF(DAY(EOMONTH($G236,0))&lt;31,0,VLOOKUP(5&amp;TEXT(DATE(YEAR($G236),MONTH($G236),31),"ddd"),$H$33:AB$67,AB$70,0)))*SUMPRODUCT(($H$72:$H$95=$D236)*($G$72:$G$95=$C236)*(AB$72:AB$95))),"")</f>
        <v/>
      </c>
      <c r="AC236" s="236"/>
      <c r="AE236" s="205"/>
      <c r="AF236" s="139"/>
      <c r="AG236" s="139"/>
      <c r="AH236" s="139"/>
      <c r="AI236" s="139"/>
      <c r="AJ236" s="139"/>
      <c r="AK236" s="139"/>
      <c r="AL236" s="139"/>
      <c r="AM236" s="139"/>
      <c r="AN236" s="139"/>
      <c r="AO236" s="139"/>
      <c r="AP236" s="139"/>
      <c r="AQ236" s="139"/>
      <c r="AR236" s="139"/>
      <c r="AS236" s="139"/>
      <c r="AT236" s="139"/>
      <c r="AU236" s="139"/>
      <c r="AV236" s="139"/>
      <c r="AW236" s="139"/>
      <c r="AX236" s="139"/>
      <c r="AY236" s="236"/>
      <c r="BA236" s="209">
        <f t="shared" si="186"/>
        <v>0</v>
      </c>
      <c r="BB236" s="180">
        <f t="shared" si="187"/>
        <v>0</v>
      </c>
      <c r="BC236" s="180">
        <f t="shared" si="188"/>
        <v>0</v>
      </c>
      <c r="BD236" s="180">
        <f t="shared" si="189"/>
        <v>0</v>
      </c>
      <c r="BE236" s="180">
        <f t="shared" si="190"/>
        <v>0</v>
      </c>
      <c r="BF236" s="180">
        <f t="shared" si="191"/>
        <v>0</v>
      </c>
      <c r="BG236" s="180">
        <f t="shared" si="192"/>
        <v>0</v>
      </c>
      <c r="BH236" s="180">
        <f t="shared" si="193"/>
        <v>0</v>
      </c>
      <c r="BI236" s="180">
        <f t="shared" si="194"/>
        <v>0</v>
      </c>
      <c r="BJ236" s="180">
        <f t="shared" si="195"/>
        <v>0</v>
      </c>
      <c r="BK236" s="180">
        <f t="shared" si="196"/>
        <v>0</v>
      </c>
      <c r="BL236" s="180">
        <f t="shared" si="197"/>
        <v>0</v>
      </c>
      <c r="BM236" s="180">
        <f t="shared" si="198"/>
        <v>0</v>
      </c>
      <c r="BN236" s="180">
        <f t="shared" si="199"/>
        <v>0</v>
      </c>
      <c r="BO236" s="180">
        <f t="shared" si="200"/>
        <v>0</v>
      </c>
      <c r="BP236" s="180">
        <f t="shared" si="201"/>
        <v>0</v>
      </c>
      <c r="BQ236" s="180">
        <f t="shared" si="202"/>
        <v>0</v>
      </c>
      <c r="BR236" s="180">
        <f t="shared" si="203"/>
        <v>0</v>
      </c>
      <c r="BS236" s="180">
        <f t="shared" si="204"/>
        <v>0</v>
      </c>
      <c r="BT236" s="180">
        <f t="shared" si="205"/>
        <v>0</v>
      </c>
      <c r="BV236" s="214">
        <f t="shared" si="228"/>
        <v>42781</v>
      </c>
      <c r="BW236" s="175" t="str">
        <f t="shared" si="229"/>
        <v>Feb</v>
      </c>
      <c r="BX236" s="175">
        <f t="shared" si="230"/>
        <v>2017</v>
      </c>
      <c r="BY236" s="176">
        <f t="shared" si="206"/>
        <v>0</v>
      </c>
      <c r="BZ236" s="176">
        <f t="shared" si="207"/>
        <v>0</v>
      </c>
      <c r="CA236" s="176">
        <f t="shared" si="208"/>
        <v>0</v>
      </c>
      <c r="CB236" s="176">
        <f t="shared" si="209"/>
        <v>0</v>
      </c>
      <c r="CC236" s="176">
        <f t="shared" si="210"/>
        <v>0</v>
      </c>
      <c r="CD236" s="176">
        <f t="shared" si="211"/>
        <v>0</v>
      </c>
      <c r="CE236" s="176">
        <f t="shared" si="212"/>
        <v>0</v>
      </c>
      <c r="CF236" s="176">
        <f t="shared" si="213"/>
        <v>0</v>
      </c>
      <c r="CG236" s="176">
        <f t="shared" si="214"/>
        <v>0</v>
      </c>
      <c r="CH236" s="176">
        <f t="shared" si="215"/>
        <v>0</v>
      </c>
      <c r="CI236" s="176">
        <f t="shared" si="216"/>
        <v>0</v>
      </c>
      <c r="CJ236" s="176">
        <f t="shared" si="217"/>
        <v>0</v>
      </c>
      <c r="CK236" s="176">
        <f t="shared" si="218"/>
        <v>0</v>
      </c>
      <c r="CL236" s="176">
        <f t="shared" si="219"/>
        <v>0</v>
      </c>
      <c r="CM236" s="176">
        <f t="shared" si="220"/>
        <v>0</v>
      </c>
      <c r="CN236" s="176">
        <f t="shared" si="221"/>
        <v>0</v>
      </c>
      <c r="CO236" s="176">
        <f t="shared" si="222"/>
        <v>0</v>
      </c>
      <c r="CP236" s="176">
        <f t="shared" si="223"/>
        <v>0</v>
      </c>
      <c r="CQ236" s="176">
        <f t="shared" si="224"/>
        <v>0</v>
      </c>
      <c r="CR236" s="215">
        <f t="shared" si="225"/>
        <v>0</v>
      </c>
    </row>
    <row r="237" spans="2:96" hidden="1" x14ac:dyDescent="0.25">
      <c r="B237" s="197">
        <f t="shared" si="226"/>
        <v>42782</v>
      </c>
      <c r="C237" s="108">
        <f t="shared" si="182"/>
        <v>2017</v>
      </c>
      <c r="D237" s="109" t="str">
        <f t="shared" si="183"/>
        <v>Feb</v>
      </c>
      <c r="E237" s="109">
        <f t="shared" si="184"/>
        <v>3</v>
      </c>
      <c r="F237" s="109">
        <f t="shared" si="227"/>
        <v>7</v>
      </c>
      <c r="G237" s="110">
        <f t="shared" si="231"/>
        <v>42782</v>
      </c>
      <c r="H237" s="109" t="str">
        <f t="shared" si="185"/>
        <v>Thu</v>
      </c>
      <c r="I237" s="139">
        <f>IFERROR(IF($I$69="DOW",IF($E237=5,(((SUMPRODUCT(($H$72:$H$95=$D237)*($G$72:$G$95=$C237)*(I$72:I$95))*(SUMPRODUCT(($H$15:$H$21=$H237)*(I$15:I$21)))))),(((SUMPRODUCT(($H$72:$H$95=$D237)*($G$72:$G$95=$C237)*(I$72:I$95)))-(SUMIFS(I$99:I$426,$C$99:$C$426,$C237,$D$99:$D$426,$D237,$E$99:$E$426,5)))*SUMPRODUCT(($H$9:$H$12=$E237)*(I$9:I$12)))*SUMPRODUCT(($H$24:$H$30=$H237)*(I$24:I$30))),VLOOKUP($E237&amp;$H237,$H$33:I$67,I$70,0)/SUM(I$33:I$60,IF(DAY(EOMONTH($G237,0))&lt;29,0,VLOOKUP(5&amp;TEXT(DATE(YEAR($G237),MONTH($G237),29),"ddd"),$H$33:I$67,I$70,0)),IF(DAY(EOMONTH($G237,0))&lt;30,0,VLOOKUP(5&amp;TEXT(DATE(YEAR($G237),MONTH($G237),30),"ddd"),$H$33:I$67,I$70,0)),IF(DAY(EOMONTH($G237,0))&lt;31,0,VLOOKUP(5&amp;TEXT(DATE(YEAR($G237),MONTH($G237),31),"ddd"),$H$33:I$67,I$70,0)))*SUMPRODUCT(($H$72:$H$95=$D237)*($G$72:$G$95=$C237)*(I$72:I$95))),"")</f>
        <v>0</v>
      </c>
      <c r="J237" s="139">
        <f>IFERROR(IF($I$69="DOW",IF($E237=5,(((SUMPRODUCT(($H$72:$H$95=$D237)*($G$72:$G$95=$C237)*(J$72:J$95))*(SUMPRODUCT(($H$15:$H$21=$H237)*(J$15:J$21)))))),(((SUMPRODUCT(($H$72:$H$95=$D237)*($G$72:$G$95=$C237)*(J$72:J$95)))-(SUMIFS(J$99:J$426,$C$99:$C$426,$C237,$D$99:$D$426,$D237,$E$99:$E$426,5)))*SUMPRODUCT(($H$9:$H$12=$E237)*(J$9:J$12)))*SUMPRODUCT(($H$24:$H$30=$H237)*(J$24:J$30))),VLOOKUP($E237&amp;$H237,$H$33:J$67,J$70,0)/SUM(J$33:J$60,IF(DAY(EOMONTH($G237,0))&lt;29,0,VLOOKUP(5&amp;TEXT(DATE(YEAR($G237),MONTH($G237),29),"ddd"),$H$33:J$67,J$70,0)),IF(DAY(EOMONTH($G237,0))&lt;30,0,VLOOKUP(5&amp;TEXT(DATE(YEAR($G237),MONTH($G237),30),"ddd"),$H$33:J$67,J$70,0)),IF(DAY(EOMONTH($G237,0))&lt;31,0,VLOOKUP(5&amp;TEXT(DATE(YEAR($G237),MONTH($G237),31),"ddd"),$H$33:J$67,J$70,0)))*SUMPRODUCT(($H$72:$H$95=$D237)*($G$72:$G$95=$C237)*(J$72:J$95))),"")</f>
        <v>0</v>
      </c>
      <c r="K237" s="139">
        <f>IFERROR(IF($I$69="DOW",IF($E237=5,(((SUMPRODUCT(($H$72:$H$95=$D237)*($G$72:$G$95=$C237)*(K$72:K$95))*(SUMPRODUCT(($H$15:$H$21=$H237)*(K$15:K$21)))))),(((SUMPRODUCT(($H$72:$H$95=$D237)*($G$72:$G$95=$C237)*(K$72:K$95)))-(SUMIFS(K$99:K$426,$C$99:$C$426,$C237,$D$99:$D$426,$D237,$E$99:$E$426,5)))*SUMPRODUCT(($H$9:$H$12=$E237)*(K$9:K$12)))*SUMPRODUCT(($H$24:$H$30=$H237)*(K$24:K$30))),VLOOKUP($E237&amp;$H237,$H$33:K$67,K$70,0)/SUM(K$33:K$60,IF(DAY(EOMONTH($G237,0))&lt;29,0,VLOOKUP(5&amp;TEXT(DATE(YEAR($G237),MONTH($G237),29),"ddd"),$H$33:K$67,K$70,0)),IF(DAY(EOMONTH($G237,0))&lt;30,0,VLOOKUP(5&amp;TEXT(DATE(YEAR($G237),MONTH($G237),30),"ddd"),$H$33:K$67,K$70,0)),IF(DAY(EOMONTH($G237,0))&lt;31,0,VLOOKUP(5&amp;TEXT(DATE(YEAR($G237),MONTH($G237),31),"ddd"),$H$33:K$67,K$70,0)))*SUMPRODUCT(($H$72:$H$95=$D237)*($G$72:$G$95=$C237)*(K$72:K$95))),"")</f>
        <v>0</v>
      </c>
      <c r="L237" s="139">
        <f>IFERROR(IF($I$69="DOW",IF($E237=5,(((SUMPRODUCT(($H$72:$H$95=$D237)*($G$72:$G$95=$C237)*(L$72:L$95))*(SUMPRODUCT(($H$15:$H$21=$H237)*(L$15:L$21)))))),(((SUMPRODUCT(($H$72:$H$95=$D237)*($G$72:$G$95=$C237)*(L$72:L$95)))-(SUMIFS(L$99:L$426,$C$99:$C$426,$C237,$D$99:$D$426,$D237,$E$99:$E$426,5)))*SUMPRODUCT(($H$9:$H$12=$E237)*(L$9:L$12)))*SUMPRODUCT(($H$24:$H$30=$H237)*(L$24:L$30))),VLOOKUP($E237&amp;$H237,$H$33:L$67,L$70,0)/SUM(L$33:L$60,IF(DAY(EOMONTH($G237,0))&lt;29,0,VLOOKUP(5&amp;TEXT(DATE(YEAR($G237),MONTH($G237),29),"ddd"),$H$33:L$67,L$70,0)),IF(DAY(EOMONTH($G237,0))&lt;30,0,VLOOKUP(5&amp;TEXT(DATE(YEAR($G237),MONTH($G237),30),"ddd"),$H$33:L$67,L$70,0)),IF(DAY(EOMONTH($G237,0))&lt;31,0,VLOOKUP(5&amp;TEXT(DATE(YEAR($G237),MONTH($G237),31),"ddd"),$H$33:L$67,L$70,0)))*SUMPRODUCT(($H$72:$H$95=$D237)*($G$72:$G$95=$C237)*(L$72:L$95))),"")</f>
        <v>0</v>
      </c>
      <c r="M237" s="139">
        <f>IFERROR(IF($I$69="DOW",IF($E237=5,(((SUMPRODUCT(($H$72:$H$95=$D237)*($G$72:$G$95=$C237)*(M$72:M$95))*(SUMPRODUCT(($H$15:$H$21=$H237)*(M$15:M$21)))))),(((SUMPRODUCT(($H$72:$H$95=$D237)*($G$72:$G$95=$C237)*(M$72:M$95)))-(SUMIFS(M$99:M$426,$C$99:$C$426,$C237,$D$99:$D$426,$D237,$E$99:$E$426,5)))*SUMPRODUCT(($H$9:$H$12=$E237)*(M$9:M$12)))*SUMPRODUCT(($H$24:$H$30=$H237)*(M$24:M$30))),VLOOKUP($E237&amp;$H237,$H$33:M$67,M$70,0)/SUM(M$33:M$60,IF(DAY(EOMONTH($G237,0))&lt;29,0,VLOOKUP(5&amp;TEXT(DATE(YEAR($G237),MONTH($G237),29),"ddd"),$H$33:M$67,M$70,0)),IF(DAY(EOMONTH($G237,0))&lt;30,0,VLOOKUP(5&amp;TEXT(DATE(YEAR($G237),MONTH($G237),30),"ddd"),$H$33:M$67,M$70,0)),IF(DAY(EOMONTH($G237,0))&lt;31,0,VLOOKUP(5&amp;TEXT(DATE(YEAR($G237),MONTH($G237),31),"ddd"),$H$33:M$67,M$70,0)))*SUMPRODUCT(($H$72:$H$95=$D237)*($G$72:$G$95=$C237)*(M$72:M$95))),"")</f>
        <v>0</v>
      </c>
      <c r="N237" s="139">
        <f>IFERROR(IF($I$69="DOW",IF($E237=5,(((SUMPRODUCT(($H$72:$H$95=$D237)*($G$72:$G$95=$C237)*(N$72:N$95))*(SUMPRODUCT(($H$15:$H$21=$H237)*(N$15:N$21)))))),(((SUMPRODUCT(($H$72:$H$95=$D237)*($G$72:$G$95=$C237)*(N$72:N$95)))-(SUMIFS(N$99:N$426,$C$99:$C$426,$C237,$D$99:$D$426,$D237,$E$99:$E$426,5)))*SUMPRODUCT(($H$9:$H$12=$E237)*(N$9:N$12)))*SUMPRODUCT(($H$24:$H$30=$H237)*(N$24:N$30))),VLOOKUP($E237&amp;$H237,$H$33:N$67,N$70,0)/SUM(N$33:N$60,IF(DAY(EOMONTH($G237,0))&lt;29,0,VLOOKUP(5&amp;TEXT(DATE(YEAR($G237),MONTH($G237),29),"ddd"),$H$33:N$67,N$70,0)),IF(DAY(EOMONTH($G237,0))&lt;30,0,VLOOKUP(5&amp;TEXT(DATE(YEAR($G237),MONTH($G237),30),"ddd"),$H$33:N$67,N$70,0)),IF(DAY(EOMONTH($G237,0))&lt;31,0,VLOOKUP(5&amp;TEXT(DATE(YEAR($G237),MONTH($G237),31),"ddd"),$H$33:N$67,N$70,0)))*SUMPRODUCT(($H$72:$H$95=$D237)*($G$72:$G$95=$C237)*(N$72:N$95))),"")</f>
        <v>0</v>
      </c>
      <c r="O237" s="139">
        <f>IFERROR(IF($I$69="DOW",IF($E237=5,(((SUMPRODUCT(($H$72:$H$95=$D237)*($G$72:$G$95=$C237)*(O$72:O$95))*(SUMPRODUCT(($H$15:$H$21=$H237)*(O$15:O$21)))))),(((SUMPRODUCT(($H$72:$H$95=$D237)*($G$72:$G$95=$C237)*(O$72:O$95)))-(SUMIFS(O$99:O$426,$C$99:$C$426,$C237,$D$99:$D$426,$D237,$E$99:$E$426,5)))*SUMPRODUCT(($H$9:$H$12=$E237)*(O$9:O$12)))*SUMPRODUCT(($H$24:$H$30=$H237)*(O$24:O$30))),VLOOKUP($E237&amp;$H237,$H$33:O$67,O$70,0)/SUM(O$33:O$60,IF(DAY(EOMONTH($G237,0))&lt;29,0,VLOOKUP(5&amp;TEXT(DATE(YEAR($G237),MONTH($G237),29),"ddd"),$H$33:O$67,O$70,0)),IF(DAY(EOMONTH($G237,0))&lt;30,0,VLOOKUP(5&amp;TEXT(DATE(YEAR($G237),MONTH($G237),30),"ddd"),$H$33:O$67,O$70,0)),IF(DAY(EOMONTH($G237,0))&lt;31,0,VLOOKUP(5&amp;TEXT(DATE(YEAR($G237),MONTH($G237),31),"ddd"),$H$33:O$67,O$70,0)))*SUMPRODUCT(($H$72:$H$95=$D237)*($G$72:$G$95=$C237)*(O$72:O$95))),"")</f>
        <v>0</v>
      </c>
      <c r="P237" s="139">
        <f>IFERROR(IF($I$69="DOW",IF($E237=5,(((SUMPRODUCT(($H$72:$H$95=$D237)*($G$72:$G$95=$C237)*(P$72:P$95))*(SUMPRODUCT(($H$15:$H$21=$H237)*(P$15:P$21)))))),(((SUMPRODUCT(($H$72:$H$95=$D237)*($G$72:$G$95=$C237)*(P$72:P$95)))-(SUMIFS(P$99:P$426,$C$99:$C$426,$C237,$D$99:$D$426,$D237,$E$99:$E$426,5)))*SUMPRODUCT(($H$9:$H$12=$E237)*(P$9:P$12)))*SUMPRODUCT(($H$24:$H$30=$H237)*(P$24:P$30))),VLOOKUP($E237&amp;$H237,$H$33:P$67,P$70,0)/SUM(P$33:P$60,IF(DAY(EOMONTH($G237,0))&lt;29,0,VLOOKUP(5&amp;TEXT(DATE(YEAR($G237),MONTH($G237),29),"ddd"),$H$33:P$67,P$70,0)),IF(DAY(EOMONTH($G237,0))&lt;30,0,VLOOKUP(5&amp;TEXT(DATE(YEAR($G237),MONTH($G237),30),"ddd"),$H$33:P$67,P$70,0)),IF(DAY(EOMONTH($G237,0))&lt;31,0,VLOOKUP(5&amp;TEXT(DATE(YEAR($G237),MONTH($G237),31),"ddd"),$H$33:P$67,P$70,0)))*SUMPRODUCT(($H$72:$H$95=$D237)*($G$72:$G$95=$C237)*(P$72:P$95))),"")</f>
        <v>0</v>
      </c>
      <c r="Q237" s="139">
        <f>IFERROR(IF($I$69="DOW",IF($E237=5,(((SUMPRODUCT(($H$72:$H$95=$D237)*($G$72:$G$95=$C237)*(Q$72:Q$95))*(SUMPRODUCT(($H$15:$H$21=$H237)*(Q$15:Q$21)))))),(((SUMPRODUCT(($H$72:$H$95=$D237)*($G$72:$G$95=$C237)*(Q$72:Q$95)))-(SUMIFS(Q$99:Q$426,$C$99:$C$426,$C237,$D$99:$D$426,$D237,$E$99:$E$426,5)))*SUMPRODUCT(($H$9:$H$12=$E237)*(Q$9:Q$12)))*SUMPRODUCT(($H$24:$H$30=$H237)*(Q$24:Q$30))),VLOOKUP($E237&amp;$H237,$H$33:Q$67,Q$70,0)/SUM(Q$33:Q$60,IF(DAY(EOMONTH($G237,0))&lt;29,0,VLOOKUP(5&amp;TEXT(DATE(YEAR($G237),MONTH($G237),29),"ddd"),$H$33:Q$67,Q$70,0)),IF(DAY(EOMONTH($G237,0))&lt;30,0,VLOOKUP(5&amp;TEXT(DATE(YEAR($G237),MONTH($G237),30),"ddd"),$H$33:Q$67,Q$70,0)),IF(DAY(EOMONTH($G237,0))&lt;31,0,VLOOKUP(5&amp;TEXT(DATE(YEAR($G237),MONTH($G237),31),"ddd"),$H$33:Q$67,Q$70,0)))*SUMPRODUCT(($H$72:$H$95=$D237)*($G$72:$G$95=$C237)*(Q$72:Q$95))),"")</f>
        <v>0</v>
      </c>
      <c r="R237" s="139">
        <f>IFERROR(IF($I$69="DOW",IF($E237=5,(((SUMPRODUCT(($H$72:$H$95=$D237)*($G$72:$G$95=$C237)*(R$72:R$95))*(SUMPRODUCT(($H$15:$H$21=$H237)*(R$15:R$21)))))),(((SUMPRODUCT(($H$72:$H$95=$D237)*($G$72:$G$95=$C237)*(R$72:R$95)))-(SUMIFS(R$99:R$426,$C$99:$C$426,$C237,$D$99:$D$426,$D237,$E$99:$E$426,5)))*SUMPRODUCT(($H$9:$H$12=$E237)*(R$9:R$12)))*SUMPRODUCT(($H$24:$H$30=$H237)*(R$24:R$30))),VLOOKUP($E237&amp;$H237,$H$33:R$67,R$70,0)/SUM(R$33:R$60,IF(DAY(EOMONTH($G237,0))&lt;29,0,VLOOKUP(5&amp;TEXT(DATE(YEAR($G237),MONTH($G237),29),"ddd"),$H$33:R$67,R$70,0)),IF(DAY(EOMONTH($G237,0))&lt;30,0,VLOOKUP(5&amp;TEXT(DATE(YEAR($G237),MONTH($G237),30),"ddd"),$H$33:R$67,R$70,0)),IF(DAY(EOMONTH($G237,0))&lt;31,0,VLOOKUP(5&amp;TEXT(DATE(YEAR($G237),MONTH($G237),31),"ddd"),$H$33:R$67,R$70,0)))*SUMPRODUCT(($H$72:$H$95=$D237)*($G$72:$G$95=$C237)*(R$72:R$95))),"")</f>
        <v>0</v>
      </c>
      <c r="S237" s="139">
        <f>IFERROR(IF($I$69="DOW",IF($E237=5,(((SUMPRODUCT(($H$72:$H$95=$D237)*($G$72:$G$95=$C237)*(S$72:S$95))*(SUMPRODUCT(($H$15:$H$21=$H237)*(S$15:S$21)))))),(((SUMPRODUCT(($H$72:$H$95=$D237)*($G$72:$G$95=$C237)*(S$72:S$95)))-(SUMIFS(S$99:S$426,$C$99:$C$426,$C237,$D$99:$D$426,$D237,$E$99:$E$426,5)))*SUMPRODUCT(($H$9:$H$12=$E237)*(S$9:S$12)))*SUMPRODUCT(($H$24:$H$30=$H237)*(S$24:S$30))),VLOOKUP($E237&amp;$H237,$H$33:S$67,S$70,0)/SUM(S$33:S$60,IF(DAY(EOMONTH($G237,0))&lt;29,0,VLOOKUP(5&amp;TEXT(DATE(YEAR($G237),MONTH($G237),29),"ddd"),$H$33:S$67,S$70,0)),IF(DAY(EOMONTH($G237,0))&lt;30,0,VLOOKUP(5&amp;TEXT(DATE(YEAR($G237),MONTH($G237),30),"ddd"),$H$33:S$67,S$70,0)),IF(DAY(EOMONTH($G237,0))&lt;31,0,VLOOKUP(5&amp;TEXT(DATE(YEAR($G237),MONTH($G237),31),"ddd"),$H$33:S$67,S$70,0)))*SUMPRODUCT(($H$72:$H$95=$D237)*($G$72:$G$95=$C237)*(S$72:S$95))),"")</f>
        <v>0</v>
      </c>
      <c r="T237" s="139">
        <f>IFERROR(IF($I$69="DOW",IF($E237=5,(((SUMPRODUCT(($H$72:$H$95=$D237)*($G$72:$G$95=$C237)*(T$72:T$95))*(SUMPRODUCT(($H$15:$H$21=$H237)*(T$15:T$21)))))),(((SUMPRODUCT(($H$72:$H$95=$D237)*($G$72:$G$95=$C237)*(T$72:T$95)))-(SUMIFS(T$99:T$426,$C$99:$C$426,$C237,$D$99:$D$426,$D237,$E$99:$E$426,5)))*SUMPRODUCT(($H$9:$H$12=$E237)*(T$9:T$12)))*SUMPRODUCT(($H$24:$H$30=$H237)*(T$24:T$30))),VLOOKUP($E237&amp;$H237,$H$33:T$67,T$70,0)/SUM(T$33:T$60,IF(DAY(EOMONTH($G237,0))&lt;29,0,VLOOKUP(5&amp;TEXT(DATE(YEAR($G237),MONTH($G237),29),"ddd"),$H$33:T$67,T$70,0)),IF(DAY(EOMONTH($G237,0))&lt;30,0,VLOOKUP(5&amp;TEXT(DATE(YEAR($G237),MONTH($G237),30),"ddd"),$H$33:T$67,T$70,0)),IF(DAY(EOMONTH($G237,0))&lt;31,0,VLOOKUP(5&amp;TEXT(DATE(YEAR($G237),MONTH($G237),31),"ddd"),$H$33:T$67,T$70,0)))*SUMPRODUCT(($H$72:$H$95=$D237)*($G$72:$G$95=$C237)*(T$72:T$95))),"")</f>
        <v>0</v>
      </c>
      <c r="U237" s="139">
        <f>IFERROR(IF($I$69="DOW",IF($E237=5,(((SUMPRODUCT(($H$72:$H$95=$D237)*($G$72:$G$95=$C237)*(U$72:U$95))*(SUMPRODUCT(($H$15:$H$21=$H237)*(U$15:U$21)))))),(((SUMPRODUCT(($H$72:$H$95=$D237)*($G$72:$G$95=$C237)*(U$72:U$95)))-(SUMIFS(U$99:U$426,$C$99:$C$426,$C237,$D$99:$D$426,$D237,$E$99:$E$426,5)))*SUMPRODUCT(($H$9:$H$12=$E237)*(U$9:U$12)))*SUMPRODUCT(($H$24:$H$30=$H237)*(U$24:U$30))),VLOOKUP($E237&amp;$H237,$H$33:U$67,U$70,0)/SUM(U$33:U$60,IF(DAY(EOMONTH($G237,0))&lt;29,0,VLOOKUP(5&amp;TEXT(DATE(YEAR($G237),MONTH($G237),29),"ddd"),$H$33:U$67,U$70,0)),IF(DAY(EOMONTH($G237,0))&lt;30,0,VLOOKUP(5&amp;TEXT(DATE(YEAR($G237),MONTH($G237),30),"ddd"),$H$33:U$67,U$70,0)),IF(DAY(EOMONTH($G237,0))&lt;31,0,VLOOKUP(5&amp;TEXT(DATE(YEAR($G237),MONTH($G237),31),"ddd"),$H$33:U$67,U$70,0)))*SUMPRODUCT(($H$72:$H$95=$D237)*($G$72:$G$95=$C237)*(U$72:U$95))),"")</f>
        <v>0</v>
      </c>
      <c r="V237" s="139">
        <f>IFERROR(IF($I$69="DOW",IF($E237=5,(((SUMPRODUCT(($H$72:$H$95=$D237)*($G$72:$G$95=$C237)*(V$72:V$95))*(SUMPRODUCT(($H$15:$H$21=$H237)*(V$15:V$21)))))),(((SUMPRODUCT(($H$72:$H$95=$D237)*($G$72:$G$95=$C237)*(V$72:V$95)))-(SUMIFS(V$99:V$426,$C$99:$C$426,$C237,$D$99:$D$426,$D237,$E$99:$E$426,5)))*SUMPRODUCT(($H$9:$H$12=$E237)*(V$9:V$12)))*SUMPRODUCT(($H$24:$H$30=$H237)*(V$24:V$30))),VLOOKUP($E237&amp;$H237,$H$33:V$67,V$70,0)/SUM(V$33:V$60,IF(DAY(EOMONTH($G237,0))&lt;29,0,VLOOKUP(5&amp;TEXT(DATE(YEAR($G237),MONTH($G237),29),"ddd"),$H$33:V$67,V$70,0)),IF(DAY(EOMONTH($G237,0))&lt;30,0,VLOOKUP(5&amp;TEXT(DATE(YEAR($G237),MONTH($G237),30),"ddd"),$H$33:V$67,V$70,0)),IF(DAY(EOMONTH($G237,0))&lt;31,0,VLOOKUP(5&amp;TEXT(DATE(YEAR($G237),MONTH($G237),31),"ddd"),$H$33:V$67,V$70,0)))*SUMPRODUCT(($H$72:$H$95=$D237)*($G$72:$G$95=$C237)*(V$72:V$95))),"")</f>
        <v>0</v>
      </c>
      <c r="W237" s="139">
        <f>IFERROR(IF($I$69="DOW",IF($E237=5,(((SUMPRODUCT(($H$72:$H$95=$D237)*($G$72:$G$95=$C237)*(W$72:W$95))*(SUMPRODUCT(($H$15:$H$21=$H237)*(W$15:W$21)))))),(((SUMPRODUCT(($H$72:$H$95=$D237)*($G$72:$G$95=$C237)*(W$72:W$95)))-(SUMIFS(W$99:W$426,$C$99:$C$426,$C237,$D$99:$D$426,$D237,$E$99:$E$426,5)))*SUMPRODUCT(($H$9:$H$12=$E237)*(W$9:W$12)))*SUMPRODUCT(($H$24:$H$30=$H237)*(W$24:W$30))),VLOOKUP($E237&amp;$H237,$H$33:W$67,W$70,0)/SUM(W$33:W$60,IF(DAY(EOMONTH($G237,0))&lt;29,0,VLOOKUP(5&amp;TEXT(DATE(YEAR($G237),MONTH($G237),29),"ddd"),$H$33:W$67,W$70,0)),IF(DAY(EOMONTH($G237,0))&lt;30,0,VLOOKUP(5&amp;TEXT(DATE(YEAR($G237),MONTH($G237),30),"ddd"),$H$33:W$67,W$70,0)),IF(DAY(EOMONTH($G237,0))&lt;31,0,VLOOKUP(5&amp;TEXT(DATE(YEAR($G237),MONTH($G237),31),"ddd"),$H$33:W$67,W$70,0)))*SUMPRODUCT(($H$72:$H$95=$D237)*($G$72:$G$95=$C237)*(W$72:W$95))),"")</f>
        <v>0</v>
      </c>
      <c r="X237" s="139">
        <f>IFERROR(IF($I$69="DOW",IF($E237=5,(((SUMPRODUCT(($H$72:$H$95=$D237)*($G$72:$G$95=$C237)*(X$72:X$95))*(SUMPRODUCT(($H$15:$H$21=$H237)*(X$15:X$21)))))),(((SUMPRODUCT(($H$72:$H$95=$D237)*($G$72:$G$95=$C237)*(X$72:X$95)))-(SUMIFS(X$99:X$426,$C$99:$C$426,$C237,$D$99:$D$426,$D237,$E$99:$E$426,5)))*SUMPRODUCT(($H$9:$H$12=$E237)*(X$9:X$12)))*SUMPRODUCT(($H$24:$H$30=$H237)*(X$24:X$30))),VLOOKUP($E237&amp;$H237,$H$33:X$67,X$70,0)/SUM(X$33:X$60,IF(DAY(EOMONTH($G237,0))&lt;29,0,VLOOKUP(5&amp;TEXT(DATE(YEAR($G237),MONTH($G237),29),"ddd"),$H$33:X$67,X$70,0)),IF(DAY(EOMONTH($G237,0))&lt;30,0,VLOOKUP(5&amp;TEXT(DATE(YEAR($G237),MONTH($G237),30),"ddd"),$H$33:X$67,X$70,0)),IF(DAY(EOMONTH($G237,0))&lt;31,0,VLOOKUP(5&amp;TEXT(DATE(YEAR($G237),MONTH($G237),31),"ddd"),$H$33:X$67,X$70,0)))*SUMPRODUCT(($H$72:$H$95=$D237)*($G$72:$G$95=$C237)*(X$72:X$95))),"")</f>
        <v>0</v>
      </c>
      <c r="Y237" s="139" t="str">
        <f>IFERROR(IF($I$69="DOW",IF($E237=5,(((SUMPRODUCT(($H$72:$H$95=$D237)*($G$72:$G$95=$C237)*(Y$72:Y$95))*(SUMPRODUCT(($H$15:$H$21=$H237)*(Y$15:Y$21)))))),(((SUMPRODUCT(($H$72:$H$95=$D237)*($G$72:$G$95=$C237)*(Y$72:Y$95)))-(SUMIFS(Y$99:Y$426,$C$99:$C$426,$C237,$D$99:$D$426,$D237,$E$99:$E$426,5)))*SUMPRODUCT(($H$9:$H$12=$E237)*(Y$9:Y$12)))*SUMPRODUCT(($H$24:$H$30=$H237)*(Y$24:Y$30))),VLOOKUP($E237&amp;$H237,$H$33:Y$67,Y$70,0)/SUM(Y$33:Y$60,IF(DAY(EOMONTH($G237,0))&lt;29,0,VLOOKUP(5&amp;TEXT(DATE(YEAR($G237),MONTH($G237),29),"ddd"),$H$33:Y$67,Y$70,0)),IF(DAY(EOMONTH($G237,0))&lt;30,0,VLOOKUP(5&amp;TEXT(DATE(YEAR($G237),MONTH($G237),30),"ddd"),$H$33:Y$67,Y$70,0)),IF(DAY(EOMONTH($G237,0))&lt;31,0,VLOOKUP(5&amp;TEXT(DATE(YEAR($G237),MONTH($G237),31),"ddd"),$H$33:Y$67,Y$70,0)))*SUMPRODUCT(($H$72:$H$95=$D237)*($G$72:$G$95=$C237)*(Y$72:Y$95))),"")</f>
        <v/>
      </c>
      <c r="Z237" s="139" t="str">
        <f>IFERROR(IF($I$69="DOW",IF($E237=5,(((SUMPRODUCT(($H$72:$H$95=$D237)*($G$72:$G$95=$C237)*(Z$72:Z$95))*(SUMPRODUCT(($H$15:$H$21=$H237)*(Z$15:Z$21)))))),(((SUMPRODUCT(($H$72:$H$95=$D237)*($G$72:$G$95=$C237)*(Z$72:Z$95)))-(SUMIFS(Z$99:Z$426,$C$99:$C$426,$C237,$D$99:$D$426,$D237,$E$99:$E$426,5)))*SUMPRODUCT(($H$9:$H$12=$E237)*(Z$9:Z$12)))*SUMPRODUCT(($H$24:$H$30=$H237)*(Z$24:Z$30))),VLOOKUP($E237&amp;$H237,$H$33:Z$67,Z$70,0)/SUM(Z$33:Z$60,IF(DAY(EOMONTH($G237,0))&lt;29,0,VLOOKUP(5&amp;TEXT(DATE(YEAR($G237),MONTH($G237),29),"ddd"),$H$33:Z$67,Z$70,0)),IF(DAY(EOMONTH($G237,0))&lt;30,0,VLOOKUP(5&amp;TEXT(DATE(YEAR($G237),MONTH($G237),30),"ddd"),$H$33:Z$67,Z$70,0)),IF(DAY(EOMONTH($G237,0))&lt;31,0,VLOOKUP(5&amp;TEXT(DATE(YEAR($G237),MONTH($G237),31),"ddd"),$H$33:Z$67,Z$70,0)))*SUMPRODUCT(($H$72:$H$95=$D237)*($G$72:$G$95=$C237)*(Z$72:Z$95))),"")</f>
        <v/>
      </c>
      <c r="AA237" s="139" t="str">
        <f>IFERROR(IF($I$69="DOW",IF($E237=5,(((SUMPRODUCT(($H$72:$H$95=$D237)*($G$72:$G$95=$C237)*(AA$72:AA$95))*(SUMPRODUCT(($H$15:$H$21=$H237)*(AA$15:AA$21)))))),(((SUMPRODUCT(($H$72:$H$95=$D237)*($G$72:$G$95=$C237)*(AA$72:AA$95)))-(SUMIFS(AA$99:AA$426,$C$99:$C$426,$C237,$D$99:$D$426,$D237,$E$99:$E$426,5)))*SUMPRODUCT(($H$9:$H$12=$E237)*(AA$9:AA$12)))*SUMPRODUCT(($H$24:$H$30=$H237)*(AA$24:AA$30))),VLOOKUP($E237&amp;$H237,$H$33:AA$67,AA$70,0)/SUM(AA$33:AA$60,IF(DAY(EOMONTH($G237,0))&lt;29,0,VLOOKUP(5&amp;TEXT(DATE(YEAR($G237),MONTH($G237),29),"ddd"),$H$33:AA$67,AA$70,0)),IF(DAY(EOMONTH($G237,0))&lt;30,0,VLOOKUP(5&amp;TEXT(DATE(YEAR($G237),MONTH($G237),30),"ddd"),$H$33:AA$67,AA$70,0)),IF(DAY(EOMONTH($G237,0))&lt;31,0,VLOOKUP(5&amp;TEXT(DATE(YEAR($G237),MONTH($G237),31),"ddd"),$H$33:AA$67,AA$70,0)))*SUMPRODUCT(($H$72:$H$95=$D237)*($G$72:$G$95=$C237)*(AA$72:AA$95))),"")</f>
        <v/>
      </c>
      <c r="AB237" s="139" t="str">
        <f>IFERROR(IF($I$69="DOW",IF($E237=5,(((SUMPRODUCT(($H$72:$H$95=$D237)*($G$72:$G$95=$C237)*(AB$72:AB$95))*(SUMPRODUCT(($H$15:$H$21=$H237)*(AB$15:AB$21)))))),(((SUMPRODUCT(($H$72:$H$95=$D237)*($G$72:$G$95=$C237)*(AB$72:AB$95)))-(SUMIFS(AB$99:AB$426,$C$99:$C$426,$C237,$D$99:$D$426,$D237,$E$99:$E$426,5)))*SUMPRODUCT(($H$9:$H$12=$E237)*(AB$9:AB$12)))*SUMPRODUCT(($H$24:$H$30=$H237)*(AB$24:AB$30))),VLOOKUP($E237&amp;$H237,$H$33:AB$67,AB$70,0)/SUM(AB$33:AB$60,IF(DAY(EOMONTH($G237,0))&lt;29,0,VLOOKUP(5&amp;TEXT(DATE(YEAR($G237),MONTH($G237),29),"ddd"),$H$33:AB$67,AB$70,0)),IF(DAY(EOMONTH($G237,0))&lt;30,0,VLOOKUP(5&amp;TEXT(DATE(YEAR($G237),MONTH($G237),30),"ddd"),$H$33:AB$67,AB$70,0)),IF(DAY(EOMONTH($G237,0))&lt;31,0,VLOOKUP(5&amp;TEXT(DATE(YEAR($G237),MONTH($G237),31),"ddd"),$H$33:AB$67,AB$70,0)))*SUMPRODUCT(($H$72:$H$95=$D237)*($G$72:$G$95=$C237)*(AB$72:AB$95))),"")</f>
        <v/>
      </c>
      <c r="AC237" s="236"/>
      <c r="AE237" s="205"/>
      <c r="AF237" s="139"/>
      <c r="AG237" s="139"/>
      <c r="AH237" s="139"/>
      <c r="AI237" s="139"/>
      <c r="AJ237" s="139"/>
      <c r="AK237" s="139"/>
      <c r="AL237" s="139"/>
      <c r="AM237" s="139"/>
      <c r="AN237" s="139"/>
      <c r="AO237" s="139"/>
      <c r="AP237" s="139"/>
      <c r="AQ237" s="139"/>
      <c r="AR237" s="139"/>
      <c r="AS237" s="139"/>
      <c r="AT237" s="139"/>
      <c r="AU237" s="139"/>
      <c r="AV237" s="139"/>
      <c r="AW237" s="139"/>
      <c r="AX237" s="139"/>
      <c r="AY237" s="236"/>
      <c r="BA237" s="209">
        <f t="shared" si="186"/>
        <v>0</v>
      </c>
      <c r="BB237" s="180">
        <f t="shared" si="187"/>
        <v>0</v>
      </c>
      <c r="BC237" s="180">
        <f t="shared" si="188"/>
        <v>0</v>
      </c>
      <c r="BD237" s="180">
        <f t="shared" si="189"/>
        <v>0</v>
      </c>
      <c r="BE237" s="180">
        <f t="shared" si="190"/>
        <v>0</v>
      </c>
      <c r="BF237" s="180">
        <f t="shared" si="191"/>
        <v>0</v>
      </c>
      <c r="BG237" s="180">
        <f t="shared" si="192"/>
        <v>0</v>
      </c>
      <c r="BH237" s="180">
        <f t="shared" si="193"/>
        <v>0</v>
      </c>
      <c r="BI237" s="180">
        <f t="shared" si="194"/>
        <v>0</v>
      </c>
      <c r="BJ237" s="180">
        <f t="shared" si="195"/>
        <v>0</v>
      </c>
      <c r="BK237" s="180">
        <f t="shared" si="196"/>
        <v>0</v>
      </c>
      <c r="BL237" s="180">
        <f t="shared" si="197"/>
        <v>0</v>
      </c>
      <c r="BM237" s="180">
        <f t="shared" si="198"/>
        <v>0</v>
      </c>
      <c r="BN237" s="180">
        <f t="shared" si="199"/>
        <v>0</v>
      </c>
      <c r="BO237" s="180">
        <f t="shared" si="200"/>
        <v>0</v>
      </c>
      <c r="BP237" s="180">
        <f t="shared" si="201"/>
        <v>0</v>
      </c>
      <c r="BQ237" s="180">
        <f t="shared" si="202"/>
        <v>0</v>
      </c>
      <c r="BR237" s="180">
        <f t="shared" si="203"/>
        <v>0</v>
      </c>
      <c r="BS237" s="180">
        <f t="shared" si="204"/>
        <v>0</v>
      </c>
      <c r="BT237" s="180">
        <f t="shared" si="205"/>
        <v>0</v>
      </c>
      <c r="BV237" s="214">
        <f t="shared" si="228"/>
        <v>42782</v>
      </c>
      <c r="BW237" s="175" t="str">
        <f t="shared" si="229"/>
        <v>Feb</v>
      </c>
      <c r="BX237" s="175">
        <f t="shared" si="230"/>
        <v>2017</v>
      </c>
      <c r="BY237" s="176">
        <f t="shared" si="206"/>
        <v>0</v>
      </c>
      <c r="BZ237" s="176">
        <f t="shared" si="207"/>
        <v>0</v>
      </c>
      <c r="CA237" s="176">
        <f t="shared" si="208"/>
        <v>0</v>
      </c>
      <c r="CB237" s="176">
        <f t="shared" si="209"/>
        <v>0</v>
      </c>
      <c r="CC237" s="176">
        <f t="shared" si="210"/>
        <v>0</v>
      </c>
      <c r="CD237" s="176">
        <f t="shared" si="211"/>
        <v>0</v>
      </c>
      <c r="CE237" s="176">
        <f t="shared" si="212"/>
        <v>0</v>
      </c>
      <c r="CF237" s="176">
        <f t="shared" si="213"/>
        <v>0</v>
      </c>
      <c r="CG237" s="176">
        <f t="shared" si="214"/>
        <v>0</v>
      </c>
      <c r="CH237" s="176">
        <f t="shared" si="215"/>
        <v>0</v>
      </c>
      <c r="CI237" s="176">
        <f t="shared" si="216"/>
        <v>0</v>
      </c>
      <c r="CJ237" s="176">
        <f t="shared" si="217"/>
        <v>0</v>
      </c>
      <c r="CK237" s="176">
        <f t="shared" si="218"/>
        <v>0</v>
      </c>
      <c r="CL237" s="176">
        <f t="shared" si="219"/>
        <v>0</v>
      </c>
      <c r="CM237" s="176">
        <f t="shared" si="220"/>
        <v>0</v>
      </c>
      <c r="CN237" s="176">
        <f t="shared" si="221"/>
        <v>0</v>
      </c>
      <c r="CO237" s="176">
        <f t="shared" si="222"/>
        <v>0</v>
      </c>
      <c r="CP237" s="176">
        <f t="shared" si="223"/>
        <v>0</v>
      </c>
      <c r="CQ237" s="176">
        <f t="shared" si="224"/>
        <v>0</v>
      </c>
      <c r="CR237" s="215">
        <f t="shared" si="225"/>
        <v>0</v>
      </c>
    </row>
    <row r="238" spans="2:96" hidden="1" x14ac:dyDescent="0.25">
      <c r="B238" s="197">
        <f t="shared" si="226"/>
        <v>42783</v>
      </c>
      <c r="C238" s="108">
        <f t="shared" si="182"/>
        <v>2017</v>
      </c>
      <c r="D238" s="109" t="str">
        <f t="shared" si="183"/>
        <v>Feb</v>
      </c>
      <c r="E238" s="109">
        <f t="shared" si="184"/>
        <v>3</v>
      </c>
      <c r="F238" s="109">
        <f t="shared" si="227"/>
        <v>7</v>
      </c>
      <c r="G238" s="110">
        <f t="shared" si="231"/>
        <v>42783</v>
      </c>
      <c r="H238" s="109" t="str">
        <f t="shared" si="185"/>
        <v>Fri</v>
      </c>
      <c r="I238" s="139">
        <f>IFERROR(IF($I$69="DOW",IF($E238=5,(((SUMPRODUCT(($H$72:$H$95=$D238)*($G$72:$G$95=$C238)*(I$72:I$95))*(SUMPRODUCT(($H$15:$H$21=$H238)*(I$15:I$21)))))),(((SUMPRODUCT(($H$72:$H$95=$D238)*($G$72:$G$95=$C238)*(I$72:I$95)))-(SUMIFS(I$99:I$426,$C$99:$C$426,$C238,$D$99:$D$426,$D238,$E$99:$E$426,5)))*SUMPRODUCT(($H$9:$H$12=$E238)*(I$9:I$12)))*SUMPRODUCT(($H$24:$H$30=$H238)*(I$24:I$30))),VLOOKUP($E238&amp;$H238,$H$33:I$67,I$70,0)/SUM(I$33:I$60,IF(DAY(EOMONTH($G238,0))&lt;29,0,VLOOKUP(5&amp;TEXT(DATE(YEAR($G238),MONTH($G238),29),"ddd"),$H$33:I$67,I$70,0)),IF(DAY(EOMONTH($G238,0))&lt;30,0,VLOOKUP(5&amp;TEXT(DATE(YEAR($G238),MONTH($G238),30),"ddd"),$H$33:I$67,I$70,0)),IF(DAY(EOMONTH($G238,0))&lt;31,0,VLOOKUP(5&amp;TEXT(DATE(YEAR($G238),MONTH($G238),31),"ddd"),$H$33:I$67,I$70,0)))*SUMPRODUCT(($H$72:$H$95=$D238)*($G$72:$G$95=$C238)*(I$72:I$95))),"")</f>
        <v>0</v>
      </c>
      <c r="J238" s="139">
        <f>IFERROR(IF($I$69="DOW",IF($E238=5,(((SUMPRODUCT(($H$72:$H$95=$D238)*($G$72:$G$95=$C238)*(J$72:J$95))*(SUMPRODUCT(($H$15:$H$21=$H238)*(J$15:J$21)))))),(((SUMPRODUCT(($H$72:$H$95=$D238)*($G$72:$G$95=$C238)*(J$72:J$95)))-(SUMIFS(J$99:J$426,$C$99:$C$426,$C238,$D$99:$D$426,$D238,$E$99:$E$426,5)))*SUMPRODUCT(($H$9:$H$12=$E238)*(J$9:J$12)))*SUMPRODUCT(($H$24:$H$30=$H238)*(J$24:J$30))),VLOOKUP($E238&amp;$H238,$H$33:J$67,J$70,0)/SUM(J$33:J$60,IF(DAY(EOMONTH($G238,0))&lt;29,0,VLOOKUP(5&amp;TEXT(DATE(YEAR($G238),MONTH($G238),29),"ddd"),$H$33:J$67,J$70,0)),IF(DAY(EOMONTH($G238,0))&lt;30,0,VLOOKUP(5&amp;TEXT(DATE(YEAR($G238),MONTH($G238),30),"ddd"),$H$33:J$67,J$70,0)),IF(DAY(EOMONTH($G238,0))&lt;31,0,VLOOKUP(5&amp;TEXT(DATE(YEAR($G238),MONTH($G238),31),"ddd"),$H$33:J$67,J$70,0)))*SUMPRODUCT(($H$72:$H$95=$D238)*($G$72:$G$95=$C238)*(J$72:J$95))),"")</f>
        <v>0</v>
      </c>
      <c r="K238" s="139">
        <f>IFERROR(IF($I$69="DOW",IF($E238=5,(((SUMPRODUCT(($H$72:$H$95=$D238)*($G$72:$G$95=$C238)*(K$72:K$95))*(SUMPRODUCT(($H$15:$H$21=$H238)*(K$15:K$21)))))),(((SUMPRODUCT(($H$72:$H$95=$D238)*($G$72:$G$95=$C238)*(K$72:K$95)))-(SUMIFS(K$99:K$426,$C$99:$C$426,$C238,$D$99:$D$426,$D238,$E$99:$E$426,5)))*SUMPRODUCT(($H$9:$H$12=$E238)*(K$9:K$12)))*SUMPRODUCT(($H$24:$H$30=$H238)*(K$24:K$30))),VLOOKUP($E238&amp;$H238,$H$33:K$67,K$70,0)/SUM(K$33:K$60,IF(DAY(EOMONTH($G238,0))&lt;29,0,VLOOKUP(5&amp;TEXT(DATE(YEAR($G238),MONTH($G238),29),"ddd"),$H$33:K$67,K$70,0)),IF(DAY(EOMONTH($G238,0))&lt;30,0,VLOOKUP(5&amp;TEXT(DATE(YEAR($G238),MONTH($G238),30),"ddd"),$H$33:K$67,K$70,0)),IF(DAY(EOMONTH($G238,0))&lt;31,0,VLOOKUP(5&amp;TEXT(DATE(YEAR($G238),MONTH($G238),31),"ddd"),$H$33:K$67,K$70,0)))*SUMPRODUCT(($H$72:$H$95=$D238)*($G$72:$G$95=$C238)*(K$72:K$95))),"")</f>
        <v>0</v>
      </c>
      <c r="L238" s="139">
        <f>IFERROR(IF($I$69="DOW",IF($E238=5,(((SUMPRODUCT(($H$72:$H$95=$D238)*($G$72:$G$95=$C238)*(L$72:L$95))*(SUMPRODUCT(($H$15:$H$21=$H238)*(L$15:L$21)))))),(((SUMPRODUCT(($H$72:$H$95=$D238)*($G$72:$G$95=$C238)*(L$72:L$95)))-(SUMIFS(L$99:L$426,$C$99:$C$426,$C238,$D$99:$D$426,$D238,$E$99:$E$426,5)))*SUMPRODUCT(($H$9:$H$12=$E238)*(L$9:L$12)))*SUMPRODUCT(($H$24:$H$30=$H238)*(L$24:L$30))),VLOOKUP($E238&amp;$H238,$H$33:L$67,L$70,0)/SUM(L$33:L$60,IF(DAY(EOMONTH($G238,0))&lt;29,0,VLOOKUP(5&amp;TEXT(DATE(YEAR($G238),MONTH($G238),29),"ddd"),$H$33:L$67,L$70,0)),IF(DAY(EOMONTH($G238,0))&lt;30,0,VLOOKUP(5&amp;TEXT(DATE(YEAR($G238),MONTH($G238),30),"ddd"),$H$33:L$67,L$70,0)),IF(DAY(EOMONTH($G238,0))&lt;31,0,VLOOKUP(5&amp;TEXT(DATE(YEAR($G238),MONTH($G238),31),"ddd"),$H$33:L$67,L$70,0)))*SUMPRODUCT(($H$72:$H$95=$D238)*($G$72:$G$95=$C238)*(L$72:L$95))),"")</f>
        <v>0</v>
      </c>
      <c r="M238" s="139">
        <f>IFERROR(IF($I$69="DOW",IF($E238=5,(((SUMPRODUCT(($H$72:$H$95=$D238)*($G$72:$G$95=$C238)*(M$72:M$95))*(SUMPRODUCT(($H$15:$H$21=$H238)*(M$15:M$21)))))),(((SUMPRODUCT(($H$72:$H$95=$D238)*($G$72:$G$95=$C238)*(M$72:M$95)))-(SUMIFS(M$99:M$426,$C$99:$C$426,$C238,$D$99:$D$426,$D238,$E$99:$E$426,5)))*SUMPRODUCT(($H$9:$H$12=$E238)*(M$9:M$12)))*SUMPRODUCT(($H$24:$H$30=$H238)*(M$24:M$30))),VLOOKUP($E238&amp;$H238,$H$33:M$67,M$70,0)/SUM(M$33:M$60,IF(DAY(EOMONTH($G238,0))&lt;29,0,VLOOKUP(5&amp;TEXT(DATE(YEAR($G238),MONTH($G238),29),"ddd"),$H$33:M$67,M$70,0)),IF(DAY(EOMONTH($G238,0))&lt;30,0,VLOOKUP(5&amp;TEXT(DATE(YEAR($G238),MONTH($G238),30),"ddd"),$H$33:M$67,M$70,0)),IF(DAY(EOMONTH($G238,0))&lt;31,0,VLOOKUP(5&amp;TEXT(DATE(YEAR($G238),MONTH($G238),31),"ddd"),$H$33:M$67,M$70,0)))*SUMPRODUCT(($H$72:$H$95=$D238)*($G$72:$G$95=$C238)*(M$72:M$95))),"")</f>
        <v>0</v>
      </c>
      <c r="N238" s="139">
        <f>IFERROR(IF($I$69="DOW",IF($E238=5,(((SUMPRODUCT(($H$72:$H$95=$D238)*($G$72:$G$95=$C238)*(N$72:N$95))*(SUMPRODUCT(($H$15:$H$21=$H238)*(N$15:N$21)))))),(((SUMPRODUCT(($H$72:$H$95=$D238)*($G$72:$G$95=$C238)*(N$72:N$95)))-(SUMIFS(N$99:N$426,$C$99:$C$426,$C238,$D$99:$D$426,$D238,$E$99:$E$426,5)))*SUMPRODUCT(($H$9:$H$12=$E238)*(N$9:N$12)))*SUMPRODUCT(($H$24:$H$30=$H238)*(N$24:N$30))),VLOOKUP($E238&amp;$H238,$H$33:N$67,N$70,0)/SUM(N$33:N$60,IF(DAY(EOMONTH($G238,0))&lt;29,0,VLOOKUP(5&amp;TEXT(DATE(YEAR($G238),MONTH($G238),29),"ddd"),$H$33:N$67,N$70,0)),IF(DAY(EOMONTH($G238,0))&lt;30,0,VLOOKUP(5&amp;TEXT(DATE(YEAR($G238),MONTH($G238),30),"ddd"),$H$33:N$67,N$70,0)),IF(DAY(EOMONTH($G238,0))&lt;31,0,VLOOKUP(5&amp;TEXT(DATE(YEAR($G238),MONTH($G238),31),"ddd"),$H$33:N$67,N$70,0)))*SUMPRODUCT(($H$72:$H$95=$D238)*($G$72:$G$95=$C238)*(N$72:N$95))),"")</f>
        <v>0</v>
      </c>
      <c r="O238" s="139">
        <f>IFERROR(IF($I$69="DOW",IF($E238=5,(((SUMPRODUCT(($H$72:$H$95=$D238)*($G$72:$G$95=$C238)*(O$72:O$95))*(SUMPRODUCT(($H$15:$H$21=$H238)*(O$15:O$21)))))),(((SUMPRODUCT(($H$72:$H$95=$D238)*($G$72:$G$95=$C238)*(O$72:O$95)))-(SUMIFS(O$99:O$426,$C$99:$C$426,$C238,$D$99:$D$426,$D238,$E$99:$E$426,5)))*SUMPRODUCT(($H$9:$H$12=$E238)*(O$9:O$12)))*SUMPRODUCT(($H$24:$H$30=$H238)*(O$24:O$30))),VLOOKUP($E238&amp;$H238,$H$33:O$67,O$70,0)/SUM(O$33:O$60,IF(DAY(EOMONTH($G238,0))&lt;29,0,VLOOKUP(5&amp;TEXT(DATE(YEAR($G238),MONTH($G238),29),"ddd"),$H$33:O$67,O$70,0)),IF(DAY(EOMONTH($G238,0))&lt;30,0,VLOOKUP(5&amp;TEXT(DATE(YEAR($G238),MONTH($G238),30),"ddd"),$H$33:O$67,O$70,0)),IF(DAY(EOMONTH($G238,0))&lt;31,0,VLOOKUP(5&amp;TEXT(DATE(YEAR($G238),MONTH($G238),31),"ddd"),$H$33:O$67,O$70,0)))*SUMPRODUCT(($H$72:$H$95=$D238)*($G$72:$G$95=$C238)*(O$72:O$95))),"")</f>
        <v>0</v>
      </c>
      <c r="P238" s="139">
        <f>IFERROR(IF($I$69="DOW",IF($E238=5,(((SUMPRODUCT(($H$72:$H$95=$D238)*($G$72:$G$95=$C238)*(P$72:P$95))*(SUMPRODUCT(($H$15:$H$21=$H238)*(P$15:P$21)))))),(((SUMPRODUCT(($H$72:$H$95=$D238)*($G$72:$G$95=$C238)*(P$72:P$95)))-(SUMIFS(P$99:P$426,$C$99:$C$426,$C238,$D$99:$D$426,$D238,$E$99:$E$426,5)))*SUMPRODUCT(($H$9:$H$12=$E238)*(P$9:P$12)))*SUMPRODUCT(($H$24:$H$30=$H238)*(P$24:P$30))),VLOOKUP($E238&amp;$H238,$H$33:P$67,P$70,0)/SUM(P$33:P$60,IF(DAY(EOMONTH($G238,0))&lt;29,0,VLOOKUP(5&amp;TEXT(DATE(YEAR($G238),MONTH($G238),29),"ddd"),$H$33:P$67,P$70,0)),IF(DAY(EOMONTH($G238,0))&lt;30,0,VLOOKUP(5&amp;TEXT(DATE(YEAR($G238),MONTH($G238),30),"ddd"),$H$33:P$67,P$70,0)),IF(DAY(EOMONTH($G238,0))&lt;31,0,VLOOKUP(5&amp;TEXT(DATE(YEAR($G238),MONTH($G238),31),"ddd"),$H$33:P$67,P$70,0)))*SUMPRODUCT(($H$72:$H$95=$D238)*($G$72:$G$95=$C238)*(P$72:P$95))),"")</f>
        <v>0</v>
      </c>
      <c r="Q238" s="139">
        <f>IFERROR(IF($I$69="DOW",IF($E238=5,(((SUMPRODUCT(($H$72:$H$95=$D238)*($G$72:$G$95=$C238)*(Q$72:Q$95))*(SUMPRODUCT(($H$15:$H$21=$H238)*(Q$15:Q$21)))))),(((SUMPRODUCT(($H$72:$H$95=$D238)*($G$72:$G$95=$C238)*(Q$72:Q$95)))-(SUMIFS(Q$99:Q$426,$C$99:$C$426,$C238,$D$99:$D$426,$D238,$E$99:$E$426,5)))*SUMPRODUCT(($H$9:$H$12=$E238)*(Q$9:Q$12)))*SUMPRODUCT(($H$24:$H$30=$H238)*(Q$24:Q$30))),VLOOKUP($E238&amp;$H238,$H$33:Q$67,Q$70,0)/SUM(Q$33:Q$60,IF(DAY(EOMONTH($G238,0))&lt;29,0,VLOOKUP(5&amp;TEXT(DATE(YEAR($G238),MONTH($G238),29),"ddd"),$H$33:Q$67,Q$70,0)),IF(DAY(EOMONTH($G238,0))&lt;30,0,VLOOKUP(5&amp;TEXT(DATE(YEAR($G238),MONTH($G238),30),"ddd"),$H$33:Q$67,Q$70,0)),IF(DAY(EOMONTH($G238,0))&lt;31,0,VLOOKUP(5&amp;TEXT(DATE(YEAR($G238),MONTH($G238),31),"ddd"),$H$33:Q$67,Q$70,0)))*SUMPRODUCT(($H$72:$H$95=$D238)*($G$72:$G$95=$C238)*(Q$72:Q$95))),"")</f>
        <v>0</v>
      </c>
      <c r="R238" s="139">
        <f>IFERROR(IF($I$69="DOW",IF($E238=5,(((SUMPRODUCT(($H$72:$H$95=$D238)*($G$72:$G$95=$C238)*(R$72:R$95))*(SUMPRODUCT(($H$15:$H$21=$H238)*(R$15:R$21)))))),(((SUMPRODUCT(($H$72:$H$95=$D238)*($G$72:$G$95=$C238)*(R$72:R$95)))-(SUMIFS(R$99:R$426,$C$99:$C$426,$C238,$D$99:$D$426,$D238,$E$99:$E$426,5)))*SUMPRODUCT(($H$9:$H$12=$E238)*(R$9:R$12)))*SUMPRODUCT(($H$24:$H$30=$H238)*(R$24:R$30))),VLOOKUP($E238&amp;$H238,$H$33:R$67,R$70,0)/SUM(R$33:R$60,IF(DAY(EOMONTH($G238,0))&lt;29,0,VLOOKUP(5&amp;TEXT(DATE(YEAR($G238),MONTH($G238),29),"ddd"),$H$33:R$67,R$70,0)),IF(DAY(EOMONTH($G238,0))&lt;30,0,VLOOKUP(5&amp;TEXT(DATE(YEAR($G238),MONTH($G238),30),"ddd"),$H$33:R$67,R$70,0)),IF(DAY(EOMONTH($G238,0))&lt;31,0,VLOOKUP(5&amp;TEXT(DATE(YEAR($G238),MONTH($G238),31),"ddd"),$H$33:R$67,R$70,0)))*SUMPRODUCT(($H$72:$H$95=$D238)*($G$72:$G$95=$C238)*(R$72:R$95))),"")</f>
        <v>0</v>
      </c>
      <c r="S238" s="139">
        <f>IFERROR(IF($I$69="DOW",IF($E238=5,(((SUMPRODUCT(($H$72:$H$95=$D238)*($G$72:$G$95=$C238)*(S$72:S$95))*(SUMPRODUCT(($H$15:$H$21=$H238)*(S$15:S$21)))))),(((SUMPRODUCT(($H$72:$H$95=$D238)*($G$72:$G$95=$C238)*(S$72:S$95)))-(SUMIFS(S$99:S$426,$C$99:$C$426,$C238,$D$99:$D$426,$D238,$E$99:$E$426,5)))*SUMPRODUCT(($H$9:$H$12=$E238)*(S$9:S$12)))*SUMPRODUCT(($H$24:$H$30=$H238)*(S$24:S$30))),VLOOKUP($E238&amp;$H238,$H$33:S$67,S$70,0)/SUM(S$33:S$60,IF(DAY(EOMONTH($G238,0))&lt;29,0,VLOOKUP(5&amp;TEXT(DATE(YEAR($G238),MONTH($G238),29),"ddd"),$H$33:S$67,S$70,0)),IF(DAY(EOMONTH($G238,0))&lt;30,0,VLOOKUP(5&amp;TEXT(DATE(YEAR($G238),MONTH($G238),30),"ddd"),$H$33:S$67,S$70,0)),IF(DAY(EOMONTH($G238,0))&lt;31,0,VLOOKUP(5&amp;TEXT(DATE(YEAR($G238),MONTH($G238),31),"ddd"),$H$33:S$67,S$70,0)))*SUMPRODUCT(($H$72:$H$95=$D238)*($G$72:$G$95=$C238)*(S$72:S$95))),"")</f>
        <v>0</v>
      </c>
      <c r="T238" s="139">
        <f>IFERROR(IF($I$69="DOW",IF($E238=5,(((SUMPRODUCT(($H$72:$H$95=$D238)*($G$72:$G$95=$C238)*(T$72:T$95))*(SUMPRODUCT(($H$15:$H$21=$H238)*(T$15:T$21)))))),(((SUMPRODUCT(($H$72:$H$95=$D238)*($G$72:$G$95=$C238)*(T$72:T$95)))-(SUMIFS(T$99:T$426,$C$99:$C$426,$C238,$D$99:$D$426,$D238,$E$99:$E$426,5)))*SUMPRODUCT(($H$9:$H$12=$E238)*(T$9:T$12)))*SUMPRODUCT(($H$24:$H$30=$H238)*(T$24:T$30))),VLOOKUP($E238&amp;$H238,$H$33:T$67,T$70,0)/SUM(T$33:T$60,IF(DAY(EOMONTH($G238,0))&lt;29,0,VLOOKUP(5&amp;TEXT(DATE(YEAR($G238),MONTH($G238),29),"ddd"),$H$33:T$67,T$70,0)),IF(DAY(EOMONTH($G238,0))&lt;30,0,VLOOKUP(5&amp;TEXT(DATE(YEAR($G238),MONTH($G238),30),"ddd"),$H$33:T$67,T$70,0)),IF(DAY(EOMONTH($G238,0))&lt;31,0,VLOOKUP(5&amp;TEXT(DATE(YEAR($G238),MONTH($G238),31),"ddd"),$H$33:T$67,T$70,0)))*SUMPRODUCT(($H$72:$H$95=$D238)*($G$72:$G$95=$C238)*(T$72:T$95))),"")</f>
        <v>0</v>
      </c>
      <c r="U238" s="139">
        <f>IFERROR(IF($I$69="DOW",IF($E238=5,(((SUMPRODUCT(($H$72:$H$95=$D238)*($G$72:$G$95=$C238)*(U$72:U$95))*(SUMPRODUCT(($H$15:$H$21=$H238)*(U$15:U$21)))))),(((SUMPRODUCT(($H$72:$H$95=$D238)*($G$72:$G$95=$C238)*(U$72:U$95)))-(SUMIFS(U$99:U$426,$C$99:$C$426,$C238,$D$99:$D$426,$D238,$E$99:$E$426,5)))*SUMPRODUCT(($H$9:$H$12=$E238)*(U$9:U$12)))*SUMPRODUCT(($H$24:$H$30=$H238)*(U$24:U$30))),VLOOKUP($E238&amp;$H238,$H$33:U$67,U$70,0)/SUM(U$33:U$60,IF(DAY(EOMONTH($G238,0))&lt;29,0,VLOOKUP(5&amp;TEXT(DATE(YEAR($G238),MONTH($G238),29),"ddd"),$H$33:U$67,U$70,0)),IF(DAY(EOMONTH($G238,0))&lt;30,0,VLOOKUP(5&amp;TEXT(DATE(YEAR($G238),MONTH($G238),30),"ddd"),$H$33:U$67,U$70,0)),IF(DAY(EOMONTH($G238,0))&lt;31,0,VLOOKUP(5&amp;TEXT(DATE(YEAR($G238),MONTH($G238),31),"ddd"),$H$33:U$67,U$70,0)))*SUMPRODUCT(($H$72:$H$95=$D238)*($G$72:$G$95=$C238)*(U$72:U$95))),"")</f>
        <v>0</v>
      </c>
      <c r="V238" s="139">
        <f>IFERROR(IF($I$69="DOW",IF($E238=5,(((SUMPRODUCT(($H$72:$H$95=$D238)*($G$72:$G$95=$C238)*(V$72:V$95))*(SUMPRODUCT(($H$15:$H$21=$H238)*(V$15:V$21)))))),(((SUMPRODUCT(($H$72:$H$95=$D238)*($G$72:$G$95=$C238)*(V$72:V$95)))-(SUMIFS(V$99:V$426,$C$99:$C$426,$C238,$D$99:$D$426,$D238,$E$99:$E$426,5)))*SUMPRODUCT(($H$9:$H$12=$E238)*(V$9:V$12)))*SUMPRODUCT(($H$24:$H$30=$H238)*(V$24:V$30))),VLOOKUP($E238&amp;$H238,$H$33:V$67,V$70,0)/SUM(V$33:V$60,IF(DAY(EOMONTH($G238,0))&lt;29,0,VLOOKUP(5&amp;TEXT(DATE(YEAR($G238),MONTH($G238),29),"ddd"),$H$33:V$67,V$70,0)),IF(DAY(EOMONTH($G238,0))&lt;30,0,VLOOKUP(5&amp;TEXT(DATE(YEAR($G238),MONTH($G238),30),"ddd"),$H$33:V$67,V$70,0)),IF(DAY(EOMONTH($G238,0))&lt;31,0,VLOOKUP(5&amp;TEXT(DATE(YEAR($G238),MONTH($G238),31),"ddd"),$H$33:V$67,V$70,0)))*SUMPRODUCT(($H$72:$H$95=$D238)*($G$72:$G$95=$C238)*(V$72:V$95))),"")</f>
        <v>0</v>
      </c>
      <c r="W238" s="139">
        <f>IFERROR(IF($I$69="DOW",IF($E238=5,(((SUMPRODUCT(($H$72:$H$95=$D238)*($G$72:$G$95=$C238)*(W$72:W$95))*(SUMPRODUCT(($H$15:$H$21=$H238)*(W$15:W$21)))))),(((SUMPRODUCT(($H$72:$H$95=$D238)*($G$72:$G$95=$C238)*(W$72:W$95)))-(SUMIFS(W$99:W$426,$C$99:$C$426,$C238,$D$99:$D$426,$D238,$E$99:$E$426,5)))*SUMPRODUCT(($H$9:$H$12=$E238)*(W$9:W$12)))*SUMPRODUCT(($H$24:$H$30=$H238)*(W$24:W$30))),VLOOKUP($E238&amp;$H238,$H$33:W$67,W$70,0)/SUM(W$33:W$60,IF(DAY(EOMONTH($G238,0))&lt;29,0,VLOOKUP(5&amp;TEXT(DATE(YEAR($G238),MONTH($G238),29),"ddd"),$H$33:W$67,W$70,0)),IF(DAY(EOMONTH($G238,0))&lt;30,0,VLOOKUP(5&amp;TEXT(DATE(YEAR($G238),MONTH($G238),30),"ddd"),$H$33:W$67,W$70,0)),IF(DAY(EOMONTH($G238,0))&lt;31,0,VLOOKUP(5&amp;TEXT(DATE(YEAR($G238),MONTH($G238),31),"ddd"),$H$33:W$67,W$70,0)))*SUMPRODUCT(($H$72:$H$95=$D238)*($G$72:$G$95=$C238)*(W$72:W$95))),"")</f>
        <v>0</v>
      </c>
      <c r="X238" s="139">
        <f>IFERROR(IF($I$69="DOW",IF($E238=5,(((SUMPRODUCT(($H$72:$H$95=$D238)*($G$72:$G$95=$C238)*(X$72:X$95))*(SUMPRODUCT(($H$15:$H$21=$H238)*(X$15:X$21)))))),(((SUMPRODUCT(($H$72:$H$95=$D238)*($G$72:$G$95=$C238)*(X$72:X$95)))-(SUMIFS(X$99:X$426,$C$99:$C$426,$C238,$D$99:$D$426,$D238,$E$99:$E$426,5)))*SUMPRODUCT(($H$9:$H$12=$E238)*(X$9:X$12)))*SUMPRODUCT(($H$24:$H$30=$H238)*(X$24:X$30))),VLOOKUP($E238&amp;$H238,$H$33:X$67,X$70,0)/SUM(X$33:X$60,IF(DAY(EOMONTH($G238,0))&lt;29,0,VLOOKUP(5&amp;TEXT(DATE(YEAR($G238),MONTH($G238),29),"ddd"),$H$33:X$67,X$70,0)),IF(DAY(EOMONTH($G238,0))&lt;30,0,VLOOKUP(5&amp;TEXT(DATE(YEAR($G238),MONTH($G238),30),"ddd"),$H$33:X$67,X$70,0)),IF(DAY(EOMONTH($G238,0))&lt;31,0,VLOOKUP(5&amp;TEXT(DATE(YEAR($G238),MONTH($G238),31),"ddd"),$H$33:X$67,X$70,0)))*SUMPRODUCT(($H$72:$H$95=$D238)*($G$72:$G$95=$C238)*(X$72:X$95))),"")</f>
        <v>0</v>
      </c>
      <c r="Y238" s="139" t="str">
        <f>IFERROR(IF($I$69="DOW",IF($E238=5,(((SUMPRODUCT(($H$72:$H$95=$D238)*($G$72:$G$95=$C238)*(Y$72:Y$95))*(SUMPRODUCT(($H$15:$H$21=$H238)*(Y$15:Y$21)))))),(((SUMPRODUCT(($H$72:$H$95=$D238)*($G$72:$G$95=$C238)*(Y$72:Y$95)))-(SUMIFS(Y$99:Y$426,$C$99:$C$426,$C238,$D$99:$D$426,$D238,$E$99:$E$426,5)))*SUMPRODUCT(($H$9:$H$12=$E238)*(Y$9:Y$12)))*SUMPRODUCT(($H$24:$H$30=$H238)*(Y$24:Y$30))),VLOOKUP($E238&amp;$H238,$H$33:Y$67,Y$70,0)/SUM(Y$33:Y$60,IF(DAY(EOMONTH($G238,0))&lt;29,0,VLOOKUP(5&amp;TEXT(DATE(YEAR($G238),MONTH($G238),29),"ddd"),$H$33:Y$67,Y$70,0)),IF(DAY(EOMONTH($G238,0))&lt;30,0,VLOOKUP(5&amp;TEXT(DATE(YEAR($G238),MONTH($G238),30),"ddd"),$H$33:Y$67,Y$70,0)),IF(DAY(EOMONTH($G238,0))&lt;31,0,VLOOKUP(5&amp;TEXT(DATE(YEAR($G238),MONTH($G238),31),"ddd"),$H$33:Y$67,Y$70,0)))*SUMPRODUCT(($H$72:$H$95=$D238)*($G$72:$G$95=$C238)*(Y$72:Y$95))),"")</f>
        <v/>
      </c>
      <c r="Z238" s="139" t="str">
        <f>IFERROR(IF($I$69="DOW",IF($E238=5,(((SUMPRODUCT(($H$72:$H$95=$D238)*($G$72:$G$95=$C238)*(Z$72:Z$95))*(SUMPRODUCT(($H$15:$H$21=$H238)*(Z$15:Z$21)))))),(((SUMPRODUCT(($H$72:$H$95=$D238)*($G$72:$G$95=$C238)*(Z$72:Z$95)))-(SUMIFS(Z$99:Z$426,$C$99:$C$426,$C238,$D$99:$D$426,$D238,$E$99:$E$426,5)))*SUMPRODUCT(($H$9:$H$12=$E238)*(Z$9:Z$12)))*SUMPRODUCT(($H$24:$H$30=$H238)*(Z$24:Z$30))),VLOOKUP($E238&amp;$H238,$H$33:Z$67,Z$70,0)/SUM(Z$33:Z$60,IF(DAY(EOMONTH($G238,0))&lt;29,0,VLOOKUP(5&amp;TEXT(DATE(YEAR($G238),MONTH($G238),29),"ddd"),$H$33:Z$67,Z$70,0)),IF(DAY(EOMONTH($G238,0))&lt;30,0,VLOOKUP(5&amp;TEXT(DATE(YEAR($G238),MONTH($G238),30),"ddd"),$H$33:Z$67,Z$70,0)),IF(DAY(EOMONTH($G238,0))&lt;31,0,VLOOKUP(5&amp;TEXT(DATE(YEAR($G238),MONTH($G238),31),"ddd"),$H$33:Z$67,Z$70,0)))*SUMPRODUCT(($H$72:$H$95=$D238)*($G$72:$G$95=$C238)*(Z$72:Z$95))),"")</f>
        <v/>
      </c>
      <c r="AA238" s="139" t="str">
        <f>IFERROR(IF($I$69="DOW",IF($E238=5,(((SUMPRODUCT(($H$72:$H$95=$D238)*($G$72:$G$95=$C238)*(AA$72:AA$95))*(SUMPRODUCT(($H$15:$H$21=$H238)*(AA$15:AA$21)))))),(((SUMPRODUCT(($H$72:$H$95=$D238)*($G$72:$G$95=$C238)*(AA$72:AA$95)))-(SUMIFS(AA$99:AA$426,$C$99:$C$426,$C238,$D$99:$D$426,$D238,$E$99:$E$426,5)))*SUMPRODUCT(($H$9:$H$12=$E238)*(AA$9:AA$12)))*SUMPRODUCT(($H$24:$H$30=$H238)*(AA$24:AA$30))),VLOOKUP($E238&amp;$H238,$H$33:AA$67,AA$70,0)/SUM(AA$33:AA$60,IF(DAY(EOMONTH($G238,0))&lt;29,0,VLOOKUP(5&amp;TEXT(DATE(YEAR($G238),MONTH($G238),29),"ddd"),$H$33:AA$67,AA$70,0)),IF(DAY(EOMONTH($G238,0))&lt;30,0,VLOOKUP(5&amp;TEXT(DATE(YEAR($G238),MONTH($G238),30),"ddd"),$H$33:AA$67,AA$70,0)),IF(DAY(EOMONTH($G238,0))&lt;31,0,VLOOKUP(5&amp;TEXT(DATE(YEAR($G238),MONTH($G238),31),"ddd"),$H$33:AA$67,AA$70,0)))*SUMPRODUCT(($H$72:$H$95=$D238)*($G$72:$G$95=$C238)*(AA$72:AA$95))),"")</f>
        <v/>
      </c>
      <c r="AB238" s="139" t="str">
        <f>IFERROR(IF($I$69="DOW",IF($E238=5,(((SUMPRODUCT(($H$72:$H$95=$D238)*($G$72:$G$95=$C238)*(AB$72:AB$95))*(SUMPRODUCT(($H$15:$H$21=$H238)*(AB$15:AB$21)))))),(((SUMPRODUCT(($H$72:$H$95=$D238)*($G$72:$G$95=$C238)*(AB$72:AB$95)))-(SUMIFS(AB$99:AB$426,$C$99:$C$426,$C238,$D$99:$D$426,$D238,$E$99:$E$426,5)))*SUMPRODUCT(($H$9:$H$12=$E238)*(AB$9:AB$12)))*SUMPRODUCT(($H$24:$H$30=$H238)*(AB$24:AB$30))),VLOOKUP($E238&amp;$H238,$H$33:AB$67,AB$70,0)/SUM(AB$33:AB$60,IF(DAY(EOMONTH($G238,0))&lt;29,0,VLOOKUP(5&amp;TEXT(DATE(YEAR($G238),MONTH($G238),29),"ddd"),$H$33:AB$67,AB$70,0)),IF(DAY(EOMONTH($G238,0))&lt;30,0,VLOOKUP(5&amp;TEXT(DATE(YEAR($G238),MONTH($G238),30),"ddd"),$H$33:AB$67,AB$70,0)),IF(DAY(EOMONTH($G238,0))&lt;31,0,VLOOKUP(5&amp;TEXT(DATE(YEAR($G238),MONTH($G238),31),"ddd"),$H$33:AB$67,AB$70,0)))*SUMPRODUCT(($H$72:$H$95=$D238)*($G$72:$G$95=$C238)*(AB$72:AB$95))),"")</f>
        <v/>
      </c>
      <c r="AC238" s="236"/>
      <c r="AE238" s="205"/>
      <c r="AF238" s="139"/>
      <c r="AG238" s="139"/>
      <c r="AH238" s="139"/>
      <c r="AI238" s="139"/>
      <c r="AJ238" s="139"/>
      <c r="AK238" s="139"/>
      <c r="AL238" s="139"/>
      <c r="AM238" s="139"/>
      <c r="AN238" s="139"/>
      <c r="AO238" s="139"/>
      <c r="AP238" s="139"/>
      <c r="AQ238" s="139"/>
      <c r="AR238" s="139"/>
      <c r="AS238" s="139"/>
      <c r="AT238" s="139"/>
      <c r="AU238" s="139"/>
      <c r="AV238" s="139"/>
      <c r="AW238" s="139"/>
      <c r="AX238" s="139"/>
      <c r="AY238" s="236"/>
      <c r="BA238" s="209">
        <f t="shared" si="186"/>
        <v>0</v>
      </c>
      <c r="BB238" s="180">
        <f t="shared" si="187"/>
        <v>0</v>
      </c>
      <c r="BC238" s="180">
        <f t="shared" si="188"/>
        <v>0</v>
      </c>
      <c r="BD238" s="180">
        <f t="shared" si="189"/>
        <v>0</v>
      </c>
      <c r="BE238" s="180">
        <f t="shared" si="190"/>
        <v>0</v>
      </c>
      <c r="BF238" s="180">
        <f t="shared" si="191"/>
        <v>0</v>
      </c>
      <c r="BG238" s="180">
        <f t="shared" si="192"/>
        <v>0</v>
      </c>
      <c r="BH238" s="180">
        <f t="shared" si="193"/>
        <v>0</v>
      </c>
      <c r="BI238" s="180">
        <f t="shared" si="194"/>
        <v>0</v>
      </c>
      <c r="BJ238" s="180">
        <f t="shared" si="195"/>
        <v>0</v>
      </c>
      <c r="BK238" s="180">
        <f t="shared" si="196"/>
        <v>0</v>
      </c>
      <c r="BL238" s="180">
        <f t="shared" si="197"/>
        <v>0</v>
      </c>
      <c r="BM238" s="180">
        <f t="shared" si="198"/>
        <v>0</v>
      </c>
      <c r="BN238" s="180">
        <f t="shared" si="199"/>
        <v>0</v>
      </c>
      <c r="BO238" s="180">
        <f t="shared" si="200"/>
        <v>0</v>
      </c>
      <c r="BP238" s="180">
        <f t="shared" si="201"/>
        <v>0</v>
      </c>
      <c r="BQ238" s="180">
        <f t="shared" si="202"/>
        <v>0</v>
      </c>
      <c r="BR238" s="180">
        <f t="shared" si="203"/>
        <v>0</v>
      </c>
      <c r="BS238" s="180">
        <f t="shared" si="204"/>
        <v>0</v>
      </c>
      <c r="BT238" s="180">
        <f t="shared" si="205"/>
        <v>0</v>
      </c>
      <c r="BV238" s="214">
        <f t="shared" si="228"/>
        <v>42783</v>
      </c>
      <c r="BW238" s="175" t="str">
        <f t="shared" si="229"/>
        <v>Feb</v>
      </c>
      <c r="BX238" s="175">
        <f t="shared" si="230"/>
        <v>2017</v>
      </c>
      <c r="BY238" s="176">
        <f t="shared" si="206"/>
        <v>0</v>
      </c>
      <c r="BZ238" s="176">
        <f t="shared" si="207"/>
        <v>0</v>
      </c>
      <c r="CA238" s="176">
        <f t="shared" si="208"/>
        <v>0</v>
      </c>
      <c r="CB238" s="176">
        <f t="shared" si="209"/>
        <v>0</v>
      </c>
      <c r="CC238" s="176">
        <f t="shared" si="210"/>
        <v>0</v>
      </c>
      <c r="CD238" s="176">
        <f t="shared" si="211"/>
        <v>0</v>
      </c>
      <c r="CE238" s="176">
        <f t="shared" si="212"/>
        <v>0</v>
      </c>
      <c r="CF238" s="176">
        <f t="shared" si="213"/>
        <v>0</v>
      </c>
      <c r="CG238" s="176">
        <f t="shared" si="214"/>
        <v>0</v>
      </c>
      <c r="CH238" s="176">
        <f t="shared" si="215"/>
        <v>0</v>
      </c>
      <c r="CI238" s="176">
        <f t="shared" si="216"/>
        <v>0</v>
      </c>
      <c r="CJ238" s="176">
        <f t="shared" si="217"/>
        <v>0</v>
      </c>
      <c r="CK238" s="176">
        <f t="shared" si="218"/>
        <v>0</v>
      </c>
      <c r="CL238" s="176">
        <f t="shared" si="219"/>
        <v>0</v>
      </c>
      <c r="CM238" s="176">
        <f t="shared" si="220"/>
        <v>0</v>
      </c>
      <c r="CN238" s="176">
        <f t="shared" si="221"/>
        <v>0</v>
      </c>
      <c r="CO238" s="176">
        <f t="shared" si="222"/>
        <v>0</v>
      </c>
      <c r="CP238" s="176">
        <f t="shared" si="223"/>
        <v>0</v>
      </c>
      <c r="CQ238" s="176">
        <f t="shared" si="224"/>
        <v>0</v>
      </c>
      <c r="CR238" s="215">
        <f t="shared" si="225"/>
        <v>0</v>
      </c>
    </row>
    <row r="239" spans="2:96" hidden="1" x14ac:dyDescent="0.25">
      <c r="B239" s="197">
        <f t="shared" si="226"/>
        <v>42784</v>
      </c>
      <c r="C239" s="108">
        <f t="shared" si="182"/>
        <v>2017</v>
      </c>
      <c r="D239" s="109" t="str">
        <f t="shared" si="183"/>
        <v>Feb</v>
      </c>
      <c r="E239" s="109">
        <f t="shared" si="184"/>
        <v>3</v>
      </c>
      <c r="F239" s="109">
        <f t="shared" si="227"/>
        <v>7</v>
      </c>
      <c r="G239" s="110">
        <f t="shared" si="231"/>
        <v>42784</v>
      </c>
      <c r="H239" s="109" t="str">
        <f t="shared" si="185"/>
        <v>Sat</v>
      </c>
      <c r="I239" s="139">
        <f>IFERROR(IF($I$69="DOW",IF($E239=5,(((SUMPRODUCT(($H$72:$H$95=$D239)*($G$72:$G$95=$C239)*(I$72:I$95))*(SUMPRODUCT(($H$15:$H$21=$H239)*(I$15:I$21)))))),(((SUMPRODUCT(($H$72:$H$95=$D239)*($G$72:$G$95=$C239)*(I$72:I$95)))-(SUMIFS(I$99:I$426,$C$99:$C$426,$C239,$D$99:$D$426,$D239,$E$99:$E$426,5)))*SUMPRODUCT(($H$9:$H$12=$E239)*(I$9:I$12)))*SUMPRODUCT(($H$24:$H$30=$H239)*(I$24:I$30))),VLOOKUP($E239&amp;$H239,$H$33:I$67,I$70,0)/SUM(I$33:I$60,IF(DAY(EOMONTH($G239,0))&lt;29,0,VLOOKUP(5&amp;TEXT(DATE(YEAR($G239),MONTH($G239),29),"ddd"),$H$33:I$67,I$70,0)),IF(DAY(EOMONTH($G239,0))&lt;30,0,VLOOKUP(5&amp;TEXT(DATE(YEAR($G239),MONTH($G239),30),"ddd"),$H$33:I$67,I$70,0)),IF(DAY(EOMONTH($G239,0))&lt;31,0,VLOOKUP(5&amp;TEXT(DATE(YEAR($G239),MONTH($G239),31),"ddd"),$H$33:I$67,I$70,0)))*SUMPRODUCT(($H$72:$H$95=$D239)*($G$72:$G$95=$C239)*(I$72:I$95))),"")</f>
        <v>0</v>
      </c>
      <c r="J239" s="139">
        <f>IFERROR(IF($I$69="DOW",IF($E239=5,(((SUMPRODUCT(($H$72:$H$95=$D239)*($G$72:$G$95=$C239)*(J$72:J$95))*(SUMPRODUCT(($H$15:$H$21=$H239)*(J$15:J$21)))))),(((SUMPRODUCT(($H$72:$H$95=$D239)*($G$72:$G$95=$C239)*(J$72:J$95)))-(SUMIFS(J$99:J$426,$C$99:$C$426,$C239,$D$99:$D$426,$D239,$E$99:$E$426,5)))*SUMPRODUCT(($H$9:$H$12=$E239)*(J$9:J$12)))*SUMPRODUCT(($H$24:$H$30=$H239)*(J$24:J$30))),VLOOKUP($E239&amp;$H239,$H$33:J$67,J$70,0)/SUM(J$33:J$60,IF(DAY(EOMONTH($G239,0))&lt;29,0,VLOOKUP(5&amp;TEXT(DATE(YEAR($G239),MONTH($G239),29),"ddd"),$H$33:J$67,J$70,0)),IF(DAY(EOMONTH($G239,0))&lt;30,0,VLOOKUP(5&amp;TEXT(DATE(YEAR($G239),MONTH($G239),30),"ddd"),$H$33:J$67,J$70,0)),IF(DAY(EOMONTH($G239,0))&lt;31,0,VLOOKUP(5&amp;TEXT(DATE(YEAR($G239),MONTH($G239),31),"ddd"),$H$33:J$67,J$70,0)))*SUMPRODUCT(($H$72:$H$95=$D239)*($G$72:$G$95=$C239)*(J$72:J$95))),"")</f>
        <v>0</v>
      </c>
      <c r="K239" s="139">
        <f>IFERROR(IF($I$69="DOW",IF($E239=5,(((SUMPRODUCT(($H$72:$H$95=$D239)*($G$72:$G$95=$C239)*(K$72:K$95))*(SUMPRODUCT(($H$15:$H$21=$H239)*(K$15:K$21)))))),(((SUMPRODUCT(($H$72:$H$95=$D239)*($G$72:$G$95=$C239)*(K$72:K$95)))-(SUMIFS(K$99:K$426,$C$99:$C$426,$C239,$D$99:$D$426,$D239,$E$99:$E$426,5)))*SUMPRODUCT(($H$9:$H$12=$E239)*(K$9:K$12)))*SUMPRODUCT(($H$24:$H$30=$H239)*(K$24:K$30))),VLOOKUP($E239&amp;$H239,$H$33:K$67,K$70,0)/SUM(K$33:K$60,IF(DAY(EOMONTH($G239,0))&lt;29,0,VLOOKUP(5&amp;TEXT(DATE(YEAR($G239),MONTH($G239),29),"ddd"),$H$33:K$67,K$70,0)),IF(DAY(EOMONTH($G239,0))&lt;30,0,VLOOKUP(5&amp;TEXT(DATE(YEAR($G239),MONTH($G239),30),"ddd"),$H$33:K$67,K$70,0)),IF(DAY(EOMONTH($G239,0))&lt;31,0,VLOOKUP(5&amp;TEXT(DATE(YEAR($G239),MONTH($G239),31),"ddd"),$H$33:K$67,K$70,0)))*SUMPRODUCT(($H$72:$H$95=$D239)*($G$72:$G$95=$C239)*(K$72:K$95))),"")</f>
        <v>0</v>
      </c>
      <c r="L239" s="139">
        <f>IFERROR(IF($I$69="DOW",IF($E239=5,(((SUMPRODUCT(($H$72:$H$95=$D239)*($G$72:$G$95=$C239)*(L$72:L$95))*(SUMPRODUCT(($H$15:$H$21=$H239)*(L$15:L$21)))))),(((SUMPRODUCT(($H$72:$H$95=$D239)*($G$72:$G$95=$C239)*(L$72:L$95)))-(SUMIFS(L$99:L$426,$C$99:$C$426,$C239,$D$99:$D$426,$D239,$E$99:$E$426,5)))*SUMPRODUCT(($H$9:$H$12=$E239)*(L$9:L$12)))*SUMPRODUCT(($H$24:$H$30=$H239)*(L$24:L$30))),VLOOKUP($E239&amp;$H239,$H$33:L$67,L$70,0)/SUM(L$33:L$60,IF(DAY(EOMONTH($G239,0))&lt;29,0,VLOOKUP(5&amp;TEXT(DATE(YEAR($G239),MONTH($G239),29),"ddd"),$H$33:L$67,L$70,0)),IF(DAY(EOMONTH($G239,0))&lt;30,0,VLOOKUP(5&amp;TEXT(DATE(YEAR($G239),MONTH($G239),30),"ddd"),$H$33:L$67,L$70,0)),IF(DAY(EOMONTH($G239,0))&lt;31,0,VLOOKUP(5&amp;TEXT(DATE(YEAR($G239),MONTH($G239),31),"ddd"),$H$33:L$67,L$70,0)))*SUMPRODUCT(($H$72:$H$95=$D239)*($G$72:$G$95=$C239)*(L$72:L$95))),"")</f>
        <v>0</v>
      </c>
      <c r="M239" s="139">
        <f>IFERROR(IF($I$69="DOW",IF($E239=5,(((SUMPRODUCT(($H$72:$H$95=$D239)*($G$72:$G$95=$C239)*(M$72:M$95))*(SUMPRODUCT(($H$15:$H$21=$H239)*(M$15:M$21)))))),(((SUMPRODUCT(($H$72:$H$95=$D239)*($G$72:$G$95=$C239)*(M$72:M$95)))-(SUMIFS(M$99:M$426,$C$99:$C$426,$C239,$D$99:$D$426,$D239,$E$99:$E$426,5)))*SUMPRODUCT(($H$9:$H$12=$E239)*(M$9:M$12)))*SUMPRODUCT(($H$24:$H$30=$H239)*(M$24:M$30))),VLOOKUP($E239&amp;$H239,$H$33:M$67,M$70,0)/SUM(M$33:M$60,IF(DAY(EOMONTH($G239,0))&lt;29,0,VLOOKUP(5&amp;TEXT(DATE(YEAR($G239),MONTH($G239),29),"ddd"),$H$33:M$67,M$70,0)),IF(DAY(EOMONTH($G239,0))&lt;30,0,VLOOKUP(5&amp;TEXT(DATE(YEAR($G239),MONTH($G239),30),"ddd"),$H$33:M$67,M$70,0)),IF(DAY(EOMONTH($G239,0))&lt;31,0,VLOOKUP(5&amp;TEXT(DATE(YEAR($G239),MONTH($G239),31),"ddd"),$H$33:M$67,M$70,0)))*SUMPRODUCT(($H$72:$H$95=$D239)*($G$72:$G$95=$C239)*(M$72:M$95))),"")</f>
        <v>0</v>
      </c>
      <c r="N239" s="139">
        <f>IFERROR(IF($I$69="DOW",IF($E239=5,(((SUMPRODUCT(($H$72:$H$95=$D239)*($G$72:$G$95=$C239)*(N$72:N$95))*(SUMPRODUCT(($H$15:$H$21=$H239)*(N$15:N$21)))))),(((SUMPRODUCT(($H$72:$H$95=$D239)*($G$72:$G$95=$C239)*(N$72:N$95)))-(SUMIFS(N$99:N$426,$C$99:$C$426,$C239,$D$99:$D$426,$D239,$E$99:$E$426,5)))*SUMPRODUCT(($H$9:$H$12=$E239)*(N$9:N$12)))*SUMPRODUCT(($H$24:$H$30=$H239)*(N$24:N$30))),VLOOKUP($E239&amp;$H239,$H$33:N$67,N$70,0)/SUM(N$33:N$60,IF(DAY(EOMONTH($G239,0))&lt;29,0,VLOOKUP(5&amp;TEXT(DATE(YEAR($G239),MONTH($G239),29),"ddd"),$H$33:N$67,N$70,0)),IF(DAY(EOMONTH($G239,0))&lt;30,0,VLOOKUP(5&amp;TEXT(DATE(YEAR($G239),MONTH($G239),30),"ddd"),$H$33:N$67,N$70,0)),IF(DAY(EOMONTH($G239,0))&lt;31,0,VLOOKUP(5&amp;TEXT(DATE(YEAR($G239),MONTH($G239),31),"ddd"),$H$33:N$67,N$70,0)))*SUMPRODUCT(($H$72:$H$95=$D239)*($G$72:$G$95=$C239)*(N$72:N$95))),"")</f>
        <v>0</v>
      </c>
      <c r="O239" s="139">
        <f>IFERROR(IF($I$69="DOW",IF($E239=5,(((SUMPRODUCT(($H$72:$H$95=$D239)*($G$72:$G$95=$C239)*(O$72:O$95))*(SUMPRODUCT(($H$15:$H$21=$H239)*(O$15:O$21)))))),(((SUMPRODUCT(($H$72:$H$95=$D239)*($G$72:$G$95=$C239)*(O$72:O$95)))-(SUMIFS(O$99:O$426,$C$99:$C$426,$C239,$D$99:$D$426,$D239,$E$99:$E$426,5)))*SUMPRODUCT(($H$9:$H$12=$E239)*(O$9:O$12)))*SUMPRODUCT(($H$24:$H$30=$H239)*(O$24:O$30))),VLOOKUP($E239&amp;$H239,$H$33:O$67,O$70,0)/SUM(O$33:O$60,IF(DAY(EOMONTH($G239,0))&lt;29,0,VLOOKUP(5&amp;TEXT(DATE(YEAR($G239),MONTH($G239),29),"ddd"),$H$33:O$67,O$70,0)),IF(DAY(EOMONTH($G239,0))&lt;30,0,VLOOKUP(5&amp;TEXT(DATE(YEAR($G239),MONTH($G239),30),"ddd"),$H$33:O$67,O$70,0)),IF(DAY(EOMONTH($G239,0))&lt;31,0,VLOOKUP(5&amp;TEXT(DATE(YEAR($G239),MONTH($G239),31),"ddd"),$H$33:O$67,O$70,0)))*SUMPRODUCT(($H$72:$H$95=$D239)*($G$72:$G$95=$C239)*(O$72:O$95))),"")</f>
        <v>0</v>
      </c>
      <c r="P239" s="139">
        <f>IFERROR(IF($I$69="DOW",IF($E239=5,(((SUMPRODUCT(($H$72:$H$95=$D239)*($G$72:$G$95=$C239)*(P$72:P$95))*(SUMPRODUCT(($H$15:$H$21=$H239)*(P$15:P$21)))))),(((SUMPRODUCT(($H$72:$H$95=$D239)*($G$72:$G$95=$C239)*(P$72:P$95)))-(SUMIFS(P$99:P$426,$C$99:$C$426,$C239,$D$99:$D$426,$D239,$E$99:$E$426,5)))*SUMPRODUCT(($H$9:$H$12=$E239)*(P$9:P$12)))*SUMPRODUCT(($H$24:$H$30=$H239)*(P$24:P$30))),VLOOKUP($E239&amp;$H239,$H$33:P$67,P$70,0)/SUM(P$33:P$60,IF(DAY(EOMONTH($G239,0))&lt;29,0,VLOOKUP(5&amp;TEXT(DATE(YEAR($G239),MONTH($G239),29),"ddd"),$H$33:P$67,P$70,0)),IF(DAY(EOMONTH($G239,0))&lt;30,0,VLOOKUP(5&amp;TEXT(DATE(YEAR($G239),MONTH($G239),30),"ddd"),$H$33:P$67,P$70,0)),IF(DAY(EOMONTH($G239,0))&lt;31,0,VLOOKUP(5&amp;TEXT(DATE(YEAR($G239),MONTH($G239),31),"ddd"),$H$33:P$67,P$70,0)))*SUMPRODUCT(($H$72:$H$95=$D239)*($G$72:$G$95=$C239)*(P$72:P$95))),"")</f>
        <v>0</v>
      </c>
      <c r="Q239" s="139">
        <f>IFERROR(IF($I$69="DOW",IF($E239=5,(((SUMPRODUCT(($H$72:$H$95=$D239)*($G$72:$G$95=$C239)*(Q$72:Q$95))*(SUMPRODUCT(($H$15:$H$21=$H239)*(Q$15:Q$21)))))),(((SUMPRODUCT(($H$72:$H$95=$D239)*($G$72:$G$95=$C239)*(Q$72:Q$95)))-(SUMIFS(Q$99:Q$426,$C$99:$C$426,$C239,$D$99:$D$426,$D239,$E$99:$E$426,5)))*SUMPRODUCT(($H$9:$H$12=$E239)*(Q$9:Q$12)))*SUMPRODUCT(($H$24:$H$30=$H239)*(Q$24:Q$30))),VLOOKUP($E239&amp;$H239,$H$33:Q$67,Q$70,0)/SUM(Q$33:Q$60,IF(DAY(EOMONTH($G239,0))&lt;29,0,VLOOKUP(5&amp;TEXT(DATE(YEAR($G239),MONTH($G239),29),"ddd"),$H$33:Q$67,Q$70,0)),IF(DAY(EOMONTH($G239,0))&lt;30,0,VLOOKUP(5&amp;TEXT(DATE(YEAR($G239),MONTH($G239),30),"ddd"),$H$33:Q$67,Q$70,0)),IF(DAY(EOMONTH($G239,0))&lt;31,0,VLOOKUP(5&amp;TEXT(DATE(YEAR($G239),MONTH($G239),31),"ddd"),$H$33:Q$67,Q$70,0)))*SUMPRODUCT(($H$72:$H$95=$D239)*($G$72:$G$95=$C239)*(Q$72:Q$95))),"")</f>
        <v>0</v>
      </c>
      <c r="R239" s="139">
        <f>IFERROR(IF($I$69="DOW",IF($E239=5,(((SUMPRODUCT(($H$72:$H$95=$D239)*($G$72:$G$95=$C239)*(R$72:R$95))*(SUMPRODUCT(($H$15:$H$21=$H239)*(R$15:R$21)))))),(((SUMPRODUCT(($H$72:$H$95=$D239)*($G$72:$G$95=$C239)*(R$72:R$95)))-(SUMIFS(R$99:R$426,$C$99:$C$426,$C239,$D$99:$D$426,$D239,$E$99:$E$426,5)))*SUMPRODUCT(($H$9:$H$12=$E239)*(R$9:R$12)))*SUMPRODUCT(($H$24:$H$30=$H239)*(R$24:R$30))),VLOOKUP($E239&amp;$H239,$H$33:R$67,R$70,0)/SUM(R$33:R$60,IF(DAY(EOMONTH($G239,0))&lt;29,0,VLOOKUP(5&amp;TEXT(DATE(YEAR($G239),MONTH($G239),29),"ddd"),$H$33:R$67,R$70,0)),IF(DAY(EOMONTH($G239,0))&lt;30,0,VLOOKUP(5&amp;TEXT(DATE(YEAR($G239),MONTH($G239),30),"ddd"),$H$33:R$67,R$70,0)),IF(DAY(EOMONTH($G239,0))&lt;31,0,VLOOKUP(5&amp;TEXT(DATE(YEAR($G239),MONTH($G239),31),"ddd"),$H$33:R$67,R$70,0)))*SUMPRODUCT(($H$72:$H$95=$D239)*($G$72:$G$95=$C239)*(R$72:R$95))),"")</f>
        <v>0</v>
      </c>
      <c r="S239" s="139">
        <f>IFERROR(IF($I$69="DOW",IF($E239=5,(((SUMPRODUCT(($H$72:$H$95=$D239)*($G$72:$G$95=$C239)*(S$72:S$95))*(SUMPRODUCT(($H$15:$H$21=$H239)*(S$15:S$21)))))),(((SUMPRODUCT(($H$72:$H$95=$D239)*($G$72:$G$95=$C239)*(S$72:S$95)))-(SUMIFS(S$99:S$426,$C$99:$C$426,$C239,$D$99:$D$426,$D239,$E$99:$E$426,5)))*SUMPRODUCT(($H$9:$H$12=$E239)*(S$9:S$12)))*SUMPRODUCT(($H$24:$H$30=$H239)*(S$24:S$30))),VLOOKUP($E239&amp;$H239,$H$33:S$67,S$70,0)/SUM(S$33:S$60,IF(DAY(EOMONTH($G239,0))&lt;29,0,VLOOKUP(5&amp;TEXT(DATE(YEAR($G239),MONTH($G239),29),"ddd"),$H$33:S$67,S$70,0)),IF(DAY(EOMONTH($G239,0))&lt;30,0,VLOOKUP(5&amp;TEXT(DATE(YEAR($G239),MONTH($G239),30),"ddd"),$H$33:S$67,S$70,0)),IF(DAY(EOMONTH($G239,0))&lt;31,0,VLOOKUP(5&amp;TEXT(DATE(YEAR($G239),MONTH($G239),31),"ddd"),$H$33:S$67,S$70,0)))*SUMPRODUCT(($H$72:$H$95=$D239)*($G$72:$G$95=$C239)*(S$72:S$95))),"")</f>
        <v>0</v>
      </c>
      <c r="T239" s="139">
        <f>IFERROR(IF($I$69="DOW",IF($E239=5,(((SUMPRODUCT(($H$72:$H$95=$D239)*($G$72:$G$95=$C239)*(T$72:T$95))*(SUMPRODUCT(($H$15:$H$21=$H239)*(T$15:T$21)))))),(((SUMPRODUCT(($H$72:$H$95=$D239)*($G$72:$G$95=$C239)*(T$72:T$95)))-(SUMIFS(T$99:T$426,$C$99:$C$426,$C239,$D$99:$D$426,$D239,$E$99:$E$426,5)))*SUMPRODUCT(($H$9:$H$12=$E239)*(T$9:T$12)))*SUMPRODUCT(($H$24:$H$30=$H239)*(T$24:T$30))),VLOOKUP($E239&amp;$H239,$H$33:T$67,T$70,0)/SUM(T$33:T$60,IF(DAY(EOMONTH($G239,0))&lt;29,0,VLOOKUP(5&amp;TEXT(DATE(YEAR($G239),MONTH($G239),29),"ddd"),$H$33:T$67,T$70,0)),IF(DAY(EOMONTH($G239,0))&lt;30,0,VLOOKUP(5&amp;TEXT(DATE(YEAR($G239),MONTH($G239),30),"ddd"),$H$33:T$67,T$70,0)),IF(DAY(EOMONTH($G239,0))&lt;31,0,VLOOKUP(5&amp;TEXT(DATE(YEAR($G239),MONTH($G239),31),"ddd"),$H$33:T$67,T$70,0)))*SUMPRODUCT(($H$72:$H$95=$D239)*($G$72:$G$95=$C239)*(T$72:T$95))),"")</f>
        <v>0</v>
      </c>
      <c r="U239" s="139">
        <f>IFERROR(IF($I$69="DOW",IF($E239=5,(((SUMPRODUCT(($H$72:$H$95=$D239)*($G$72:$G$95=$C239)*(U$72:U$95))*(SUMPRODUCT(($H$15:$H$21=$H239)*(U$15:U$21)))))),(((SUMPRODUCT(($H$72:$H$95=$D239)*($G$72:$G$95=$C239)*(U$72:U$95)))-(SUMIFS(U$99:U$426,$C$99:$C$426,$C239,$D$99:$D$426,$D239,$E$99:$E$426,5)))*SUMPRODUCT(($H$9:$H$12=$E239)*(U$9:U$12)))*SUMPRODUCT(($H$24:$H$30=$H239)*(U$24:U$30))),VLOOKUP($E239&amp;$H239,$H$33:U$67,U$70,0)/SUM(U$33:U$60,IF(DAY(EOMONTH($G239,0))&lt;29,0,VLOOKUP(5&amp;TEXT(DATE(YEAR($G239),MONTH($G239),29),"ddd"),$H$33:U$67,U$70,0)),IF(DAY(EOMONTH($G239,0))&lt;30,0,VLOOKUP(5&amp;TEXT(DATE(YEAR($G239),MONTH($G239),30),"ddd"),$H$33:U$67,U$70,0)),IF(DAY(EOMONTH($G239,0))&lt;31,0,VLOOKUP(5&amp;TEXT(DATE(YEAR($G239),MONTH($G239),31),"ddd"),$H$33:U$67,U$70,0)))*SUMPRODUCT(($H$72:$H$95=$D239)*($G$72:$G$95=$C239)*(U$72:U$95))),"")</f>
        <v>0</v>
      </c>
      <c r="V239" s="139">
        <f>IFERROR(IF($I$69="DOW",IF($E239=5,(((SUMPRODUCT(($H$72:$H$95=$D239)*($G$72:$G$95=$C239)*(V$72:V$95))*(SUMPRODUCT(($H$15:$H$21=$H239)*(V$15:V$21)))))),(((SUMPRODUCT(($H$72:$H$95=$D239)*($G$72:$G$95=$C239)*(V$72:V$95)))-(SUMIFS(V$99:V$426,$C$99:$C$426,$C239,$D$99:$D$426,$D239,$E$99:$E$426,5)))*SUMPRODUCT(($H$9:$H$12=$E239)*(V$9:V$12)))*SUMPRODUCT(($H$24:$H$30=$H239)*(V$24:V$30))),VLOOKUP($E239&amp;$H239,$H$33:V$67,V$70,0)/SUM(V$33:V$60,IF(DAY(EOMONTH($G239,0))&lt;29,0,VLOOKUP(5&amp;TEXT(DATE(YEAR($G239),MONTH($G239),29),"ddd"),$H$33:V$67,V$70,0)),IF(DAY(EOMONTH($G239,0))&lt;30,0,VLOOKUP(5&amp;TEXT(DATE(YEAR($G239),MONTH($G239),30),"ddd"),$H$33:V$67,V$70,0)),IF(DAY(EOMONTH($G239,0))&lt;31,0,VLOOKUP(5&amp;TEXT(DATE(YEAR($G239),MONTH($G239),31),"ddd"),$H$33:V$67,V$70,0)))*SUMPRODUCT(($H$72:$H$95=$D239)*($G$72:$G$95=$C239)*(V$72:V$95))),"")</f>
        <v>0</v>
      </c>
      <c r="W239" s="139">
        <f>IFERROR(IF($I$69="DOW",IF($E239=5,(((SUMPRODUCT(($H$72:$H$95=$D239)*($G$72:$G$95=$C239)*(W$72:W$95))*(SUMPRODUCT(($H$15:$H$21=$H239)*(W$15:W$21)))))),(((SUMPRODUCT(($H$72:$H$95=$D239)*($G$72:$G$95=$C239)*(W$72:W$95)))-(SUMIFS(W$99:W$426,$C$99:$C$426,$C239,$D$99:$D$426,$D239,$E$99:$E$426,5)))*SUMPRODUCT(($H$9:$H$12=$E239)*(W$9:W$12)))*SUMPRODUCT(($H$24:$H$30=$H239)*(W$24:W$30))),VLOOKUP($E239&amp;$H239,$H$33:W$67,W$70,0)/SUM(W$33:W$60,IF(DAY(EOMONTH($G239,0))&lt;29,0,VLOOKUP(5&amp;TEXT(DATE(YEAR($G239),MONTH($G239),29),"ddd"),$H$33:W$67,W$70,0)),IF(DAY(EOMONTH($G239,0))&lt;30,0,VLOOKUP(5&amp;TEXT(DATE(YEAR($G239),MONTH($G239),30),"ddd"),$H$33:W$67,W$70,0)),IF(DAY(EOMONTH($G239,0))&lt;31,0,VLOOKUP(5&amp;TEXT(DATE(YEAR($G239),MONTH($G239),31),"ddd"),$H$33:W$67,W$70,0)))*SUMPRODUCT(($H$72:$H$95=$D239)*($G$72:$G$95=$C239)*(W$72:W$95))),"")</f>
        <v>0</v>
      </c>
      <c r="X239" s="139">
        <f>IFERROR(IF($I$69="DOW",IF($E239=5,(((SUMPRODUCT(($H$72:$H$95=$D239)*($G$72:$G$95=$C239)*(X$72:X$95))*(SUMPRODUCT(($H$15:$H$21=$H239)*(X$15:X$21)))))),(((SUMPRODUCT(($H$72:$H$95=$D239)*($G$72:$G$95=$C239)*(X$72:X$95)))-(SUMIFS(X$99:X$426,$C$99:$C$426,$C239,$D$99:$D$426,$D239,$E$99:$E$426,5)))*SUMPRODUCT(($H$9:$H$12=$E239)*(X$9:X$12)))*SUMPRODUCT(($H$24:$H$30=$H239)*(X$24:X$30))),VLOOKUP($E239&amp;$H239,$H$33:X$67,X$70,0)/SUM(X$33:X$60,IF(DAY(EOMONTH($G239,0))&lt;29,0,VLOOKUP(5&amp;TEXT(DATE(YEAR($G239),MONTH($G239),29),"ddd"),$H$33:X$67,X$70,0)),IF(DAY(EOMONTH($G239,0))&lt;30,0,VLOOKUP(5&amp;TEXT(DATE(YEAR($G239),MONTH($G239),30),"ddd"),$H$33:X$67,X$70,0)),IF(DAY(EOMONTH($G239,0))&lt;31,0,VLOOKUP(5&amp;TEXT(DATE(YEAR($G239),MONTH($G239),31),"ddd"),$H$33:X$67,X$70,0)))*SUMPRODUCT(($H$72:$H$95=$D239)*($G$72:$G$95=$C239)*(X$72:X$95))),"")</f>
        <v>0</v>
      </c>
      <c r="Y239" s="139" t="str">
        <f>IFERROR(IF($I$69="DOW",IF($E239=5,(((SUMPRODUCT(($H$72:$H$95=$D239)*($G$72:$G$95=$C239)*(Y$72:Y$95))*(SUMPRODUCT(($H$15:$H$21=$H239)*(Y$15:Y$21)))))),(((SUMPRODUCT(($H$72:$H$95=$D239)*($G$72:$G$95=$C239)*(Y$72:Y$95)))-(SUMIFS(Y$99:Y$426,$C$99:$C$426,$C239,$D$99:$D$426,$D239,$E$99:$E$426,5)))*SUMPRODUCT(($H$9:$H$12=$E239)*(Y$9:Y$12)))*SUMPRODUCT(($H$24:$H$30=$H239)*(Y$24:Y$30))),VLOOKUP($E239&amp;$H239,$H$33:Y$67,Y$70,0)/SUM(Y$33:Y$60,IF(DAY(EOMONTH($G239,0))&lt;29,0,VLOOKUP(5&amp;TEXT(DATE(YEAR($G239),MONTH($G239),29),"ddd"),$H$33:Y$67,Y$70,0)),IF(DAY(EOMONTH($G239,0))&lt;30,0,VLOOKUP(5&amp;TEXT(DATE(YEAR($G239),MONTH($G239),30),"ddd"),$H$33:Y$67,Y$70,0)),IF(DAY(EOMONTH($G239,0))&lt;31,0,VLOOKUP(5&amp;TEXT(DATE(YEAR($G239),MONTH($G239),31),"ddd"),$H$33:Y$67,Y$70,0)))*SUMPRODUCT(($H$72:$H$95=$D239)*($G$72:$G$95=$C239)*(Y$72:Y$95))),"")</f>
        <v/>
      </c>
      <c r="Z239" s="139" t="str">
        <f>IFERROR(IF($I$69="DOW",IF($E239=5,(((SUMPRODUCT(($H$72:$H$95=$D239)*($G$72:$G$95=$C239)*(Z$72:Z$95))*(SUMPRODUCT(($H$15:$H$21=$H239)*(Z$15:Z$21)))))),(((SUMPRODUCT(($H$72:$H$95=$D239)*($G$72:$G$95=$C239)*(Z$72:Z$95)))-(SUMIFS(Z$99:Z$426,$C$99:$C$426,$C239,$D$99:$D$426,$D239,$E$99:$E$426,5)))*SUMPRODUCT(($H$9:$H$12=$E239)*(Z$9:Z$12)))*SUMPRODUCT(($H$24:$H$30=$H239)*(Z$24:Z$30))),VLOOKUP($E239&amp;$H239,$H$33:Z$67,Z$70,0)/SUM(Z$33:Z$60,IF(DAY(EOMONTH($G239,0))&lt;29,0,VLOOKUP(5&amp;TEXT(DATE(YEAR($G239),MONTH($G239),29),"ddd"),$H$33:Z$67,Z$70,0)),IF(DAY(EOMONTH($G239,0))&lt;30,0,VLOOKUP(5&amp;TEXT(DATE(YEAR($G239),MONTH($G239),30),"ddd"),$H$33:Z$67,Z$70,0)),IF(DAY(EOMONTH($G239,0))&lt;31,0,VLOOKUP(5&amp;TEXT(DATE(YEAR($G239),MONTH($G239),31),"ddd"),$H$33:Z$67,Z$70,0)))*SUMPRODUCT(($H$72:$H$95=$D239)*($G$72:$G$95=$C239)*(Z$72:Z$95))),"")</f>
        <v/>
      </c>
      <c r="AA239" s="139" t="str">
        <f>IFERROR(IF($I$69="DOW",IF($E239=5,(((SUMPRODUCT(($H$72:$H$95=$D239)*($G$72:$G$95=$C239)*(AA$72:AA$95))*(SUMPRODUCT(($H$15:$H$21=$H239)*(AA$15:AA$21)))))),(((SUMPRODUCT(($H$72:$H$95=$D239)*($G$72:$G$95=$C239)*(AA$72:AA$95)))-(SUMIFS(AA$99:AA$426,$C$99:$C$426,$C239,$D$99:$D$426,$D239,$E$99:$E$426,5)))*SUMPRODUCT(($H$9:$H$12=$E239)*(AA$9:AA$12)))*SUMPRODUCT(($H$24:$H$30=$H239)*(AA$24:AA$30))),VLOOKUP($E239&amp;$H239,$H$33:AA$67,AA$70,0)/SUM(AA$33:AA$60,IF(DAY(EOMONTH($G239,0))&lt;29,0,VLOOKUP(5&amp;TEXT(DATE(YEAR($G239),MONTH($G239),29),"ddd"),$H$33:AA$67,AA$70,0)),IF(DAY(EOMONTH($G239,0))&lt;30,0,VLOOKUP(5&amp;TEXT(DATE(YEAR($G239),MONTH($G239),30),"ddd"),$H$33:AA$67,AA$70,0)),IF(DAY(EOMONTH($G239,0))&lt;31,0,VLOOKUP(5&amp;TEXT(DATE(YEAR($G239),MONTH($G239),31),"ddd"),$H$33:AA$67,AA$70,0)))*SUMPRODUCT(($H$72:$H$95=$D239)*($G$72:$G$95=$C239)*(AA$72:AA$95))),"")</f>
        <v/>
      </c>
      <c r="AB239" s="139" t="str">
        <f>IFERROR(IF($I$69="DOW",IF($E239=5,(((SUMPRODUCT(($H$72:$H$95=$D239)*($G$72:$G$95=$C239)*(AB$72:AB$95))*(SUMPRODUCT(($H$15:$H$21=$H239)*(AB$15:AB$21)))))),(((SUMPRODUCT(($H$72:$H$95=$D239)*($G$72:$G$95=$C239)*(AB$72:AB$95)))-(SUMIFS(AB$99:AB$426,$C$99:$C$426,$C239,$D$99:$D$426,$D239,$E$99:$E$426,5)))*SUMPRODUCT(($H$9:$H$12=$E239)*(AB$9:AB$12)))*SUMPRODUCT(($H$24:$H$30=$H239)*(AB$24:AB$30))),VLOOKUP($E239&amp;$H239,$H$33:AB$67,AB$70,0)/SUM(AB$33:AB$60,IF(DAY(EOMONTH($G239,0))&lt;29,0,VLOOKUP(5&amp;TEXT(DATE(YEAR($G239),MONTH($G239),29),"ddd"),$H$33:AB$67,AB$70,0)),IF(DAY(EOMONTH($G239,0))&lt;30,0,VLOOKUP(5&amp;TEXT(DATE(YEAR($G239),MONTH($G239),30),"ddd"),$H$33:AB$67,AB$70,0)),IF(DAY(EOMONTH($G239,0))&lt;31,0,VLOOKUP(5&amp;TEXT(DATE(YEAR($G239),MONTH($G239),31),"ddd"),$H$33:AB$67,AB$70,0)))*SUMPRODUCT(($H$72:$H$95=$D239)*($G$72:$G$95=$C239)*(AB$72:AB$95))),"")</f>
        <v/>
      </c>
      <c r="AC239" s="236"/>
      <c r="AE239" s="205"/>
      <c r="AF239" s="139"/>
      <c r="AG239" s="139"/>
      <c r="AH239" s="139"/>
      <c r="AI239" s="139"/>
      <c r="AJ239" s="139"/>
      <c r="AK239" s="139"/>
      <c r="AL239" s="139"/>
      <c r="AM239" s="139"/>
      <c r="AN239" s="139"/>
      <c r="AO239" s="139"/>
      <c r="AP239" s="139"/>
      <c r="AQ239" s="139"/>
      <c r="AR239" s="139"/>
      <c r="AS239" s="139"/>
      <c r="AT239" s="139"/>
      <c r="AU239" s="139"/>
      <c r="AV239" s="139"/>
      <c r="AW239" s="139"/>
      <c r="AX239" s="139"/>
      <c r="AY239" s="236"/>
      <c r="BA239" s="209">
        <f t="shared" si="186"/>
        <v>0</v>
      </c>
      <c r="BB239" s="180">
        <f t="shared" si="187"/>
        <v>0</v>
      </c>
      <c r="BC239" s="180">
        <f t="shared" si="188"/>
        <v>0</v>
      </c>
      <c r="BD239" s="180">
        <f t="shared" si="189"/>
        <v>0</v>
      </c>
      <c r="BE239" s="180">
        <f t="shared" si="190"/>
        <v>0</v>
      </c>
      <c r="BF239" s="180">
        <f t="shared" si="191"/>
        <v>0</v>
      </c>
      <c r="BG239" s="180">
        <f t="shared" si="192"/>
        <v>0</v>
      </c>
      <c r="BH239" s="180">
        <f t="shared" si="193"/>
        <v>0</v>
      </c>
      <c r="BI239" s="180">
        <f t="shared" si="194"/>
        <v>0</v>
      </c>
      <c r="BJ239" s="180">
        <f t="shared" si="195"/>
        <v>0</v>
      </c>
      <c r="BK239" s="180">
        <f t="shared" si="196"/>
        <v>0</v>
      </c>
      <c r="BL239" s="180">
        <f t="shared" si="197"/>
        <v>0</v>
      </c>
      <c r="BM239" s="180">
        <f t="shared" si="198"/>
        <v>0</v>
      </c>
      <c r="BN239" s="180">
        <f t="shared" si="199"/>
        <v>0</v>
      </c>
      <c r="BO239" s="180">
        <f t="shared" si="200"/>
        <v>0</v>
      </c>
      <c r="BP239" s="180">
        <f t="shared" si="201"/>
        <v>0</v>
      </c>
      <c r="BQ239" s="180">
        <f t="shared" si="202"/>
        <v>0</v>
      </c>
      <c r="BR239" s="180">
        <f t="shared" si="203"/>
        <v>0</v>
      </c>
      <c r="BS239" s="180">
        <f t="shared" si="204"/>
        <v>0</v>
      </c>
      <c r="BT239" s="180">
        <f t="shared" si="205"/>
        <v>0</v>
      </c>
      <c r="BV239" s="214">
        <f t="shared" si="228"/>
        <v>42784</v>
      </c>
      <c r="BW239" s="175" t="str">
        <f t="shared" si="229"/>
        <v>Feb</v>
      </c>
      <c r="BX239" s="175">
        <f t="shared" si="230"/>
        <v>2017</v>
      </c>
      <c r="BY239" s="176">
        <f t="shared" si="206"/>
        <v>0</v>
      </c>
      <c r="BZ239" s="176">
        <f t="shared" si="207"/>
        <v>0</v>
      </c>
      <c r="CA239" s="176">
        <f t="shared" si="208"/>
        <v>0</v>
      </c>
      <c r="CB239" s="176">
        <f t="shared" si="209"/>
        <v>0</v>
      </c>
      <c r="CC239" s="176">
        <f t="shared" si="210"/>
        <v>0</v>
      </c>
      <c r="CD239" s="176">
        <f t="shared" si="211"/>
        <v>0</v>
      </c>
      <c r="CE239" s="176">
        <f t="shared" si="212"/>
        <v>0</v>
      </c>
      <c r="CF239" s="176">
        <f t="shared" si="213"/>
        <v>0</v>
      </c>
      <c r="CG239" s="176">
        <f t="shared" si="214"/>
        <v>0</v>
      </c>
      <c r="CH239" s="176">
        <f t="shared" si="215"/>
        <v>0</v>
      </c>
      <c r="CI239" s="176">
        <f t="shared" si="216"/>
        <v>0</v>
      </c>
      <c r="CJ239" s="176">
        <f t="shared" si="217"/>
        <v>0</v>
      </c>
      <c r="CK239" s="176">
        <f t="shared" si="218"/>
        <v>0</v>
      </c>
      <c r="CL239" s="176">
        <f t="shared" si="219"/>
        <v>0</v>
      </c>
      <c r="CM239" s="176">
        <f t="shared" si="220"/>
        <v>0</v>
      </c>
      <c r="CN239" s="176">
        <f t="shared" si="221"/>
        <v>0</v>
      </c>
      <c r="CO239" s="176">
        <f t="shared" si="222"/>
        <v>0</v>
      </c>
      <c r="CP239" s="176">
        <f t="shared" si="223"/>
        <v>0</v>
      </c>
      <c r="CQ239" s="176">
        <f t="shared" si="224"/>
        <v>0</v>
      </c>
      <c r="CR239" s="215">
        <f t="shared" si="225"/>
        <v>0</v>
      </c>
    </row>
    <row r="240" spans="2:96" hidden="1" x14ac:dyDescent="0.25">
      <c r="B240" s="197">
        <f t="shared" si="226"/>
        <v>42785</v>
      </c>
      <c r="C240" s="108">
        <f t="shared" si="182"/>
        <v>2017</v>
      </c>
      <c r="D240" s="109" t="str">
        <f t="shared" si="183"/>
        <v>Feb</v>
      </c>
      <c r="E240" s="109">
        <f t="shared" si="184"/>
        <v>3</v>
      </c>
      <c r="F240" s="109">
        <f t="shared" si="227"/>
        <v>8</v>
      </c>
      <c r="G240" s="110">
        <f t="shared" si="231"/>
        <v>42785</v>
      </c>
      <c r="H240" s="109" t="str">
        <f t="shared" si="185"/>
        <v>Sun</v>
      </c>
      <c r="I240" s="139">
        <f>IFERROR(IF($I$69="DOW",IF($E240=5,(((SUMPRODUCT(($H$72:$H$95=$D240)*($G$72:$G$95=$C240)*(I$72:I$95))*(SUMPRODUCT(($H$15:$H$21=$H240)*(I$15:I$21)))))),(((SUMPRODUCT(($H$72:$H$95=$D240)*($G$72:$G$95=$C240)*(I$72:I$95)))-(SUMIFS(I$99:I$426,$C$99:$C$426,$C240,$D$99:$D$426,$D240,$E$99:$E$426,5)))*SUMPRODUCT(($H$9:$H$12=$E240)*(I$9:I$12)))*SUMPRODUCT(($H$24:$H$30=$H240)*(I$24:I$30))),VLOOKUP($E240&amp;$H240,$H$33:I$67,I$70,0)/SUM(I$33:I$60,IF(DAY(EOMONTH($G240,0))&lt;29,0,VLOOKUP(5&amp;TEXT(DATE(YEAR($G240),MONTH($G240),29),"ddd"),$H$33:I$67,I$70,0)),IF(DAY(EOMONTH($G240,0))&lt;30,0,VLOOKUP(5&amp;TEXT(DATE(YEAR($G240),MONTH($G240),30),"ddd"),$H$33:I$67,I$70,0)),IF(DAY(EOMONTH($G240,0))&lt;31,0,VLOOKUP(5&amp;TEXT(DATE(YEAR($G240),MONTH($G240),31),"ddd"),$H$33:I$67,I$70,0)))*SUMPRODUCT(($H$72:$H$95=$D240)*($G$72:$G$95=$C240)*(I$72:I$95))),"")</f>
        <v>0</v>
      </c>
      <c r="J240" s="139">
        <f>IFERROR(IF($I$69="DOW",IF($E240=5,(((SUMPRODUCT(($H$72:$H$95=$D240)*($G$72:$G$95=$C240)*(J$72:J$95))*(SUMPRODUCT(($H$15:$H$21=$H240)*(J$15:J$21)))))),(((SUMPRODUCT(($H$72:$H$95=$D240)*($G$72:$G$95=$C240)*(J$72:J$95)))-(SUMIFS(J$99:J$426,$C$99:$C$426,$C240,$D$99:$D$426,$D240,$E$99:$E$426,5)))*SUMPRODUCT(($H$9:$H$12=$E240)*(J$9:J$12)))*SUMPRODUCT(($H$24:$H$30=$H240)*(J$24:J$30))),VLOOKUP($E240&amp;$H240,$H$33:J$67,J$70,0)/SUM(J$33:J$60,IF(DAY(EOMONTH($G240,0))&lt;29,0,VLOOKUP(5&amp;TEXT(DATE(YEAR($G240),MONTH($G240),29),"ddd"),$H$33:J$67,J$70,0)),IF(DAY(EOMONTH($G240,0))&lt;30,0,VLOOKUP(5&amp;TEXT(DATE(YEAR($G240),MONTH($G240),30),"ddd"),$H$33:J$67,J$70,0)),IF(DAY(EOMONTH($G240,0))&lt;31,0,VLOOKUP(5&amp;TEXT(DATE(YEAR($G240),MONTH($G240),31),"ddd"),$H$33:J$67,J$70,0)))*SUMPRODUCT(($H$72:$H$95=$D240)*($G$72:$G$95=$C240)*(J$72:J$95))),"")</f>
        <v>0</v>
      </c>
      <c r="K240" s="139">
        <f>IFERROR(IF($I$69="DOW",IF($E240=5,(((SUMPRODUCT(($H$72:$H$95=$D240)*($G$72:$G$95=$C240)*(K$72:K$95))*(SUMPRODUCT(($H$15:$H$21=$H240)*(K$15:K$21)))))),(((SUMPRODUCT(($H$72:$H$95=$D240)*($G$72:$G$95=$C240)*(K$72:K$95)))-(SUMIFS(K$99:K$426,$C$99:$C$426,$C240,$D$99:$D$426,$D240,$E$99:$E$426,5)))*SUMPRODUCT(($H$9:$H$12=$E240)*(K$9:K$12)))*SUMPRODUCT(($H$24:$H$30=$H240)*(K$24:K$30))),VLOOKUP($E240&amp;$H240,$H$33:K$67,K$70,0)/SUM(K$33:K$60,IF(DAY(EOMONTH($G240,0))&lt;29,0,VLOOKUP(5&amp;TEXT(DATE(YEAR($G240),MONTH($G240),29),"ddd"),$H$33:K$67,K$70,0)),IF(DAY(EOMONTH($G240,0))&lt;30,0,VLOOKUP(5&amp;TEXT(DATE(YEAR($G240),MONTH($G240),30),"ddd"),$H$33:K$67,K$70,0)),IF(DAY(EOMONTH($G240,0))&lt;31,0,VLOOKUP(5&amp;TEXT(DATE(YEAR($G240),MONTH($G240),31),"ddd"),$H$33:K$67,K$70,0)))*SUMPRODUCT(($H$72:$H$95=$D240)*($G$72:$G$95=$C240)*(K$72:K$95))),"")</f>
        <v>0</v>
      </c>
      <c r="L240" s="139">
        <f>IFERROR(IF($I$69="DOW",IF($E240=5,(((SUMPRODUCT(($H$72:$H$95=$D240)*($G$72:$G$95=$C240)*(L$72:L$95))*(SUMPRODUCT(($H$15:$H$21=$H240)*(L$15:L$21)))))),(((SUMPRODUCT(($H$72:$H$95=$D240)*($G$72:$G$95=$C240)*(L$72:L$95)))-(SUMIFS(L$99:L$426,$C$99:$C$426,$C240,$D$99:$D$426,$D240,$E$99:$E$426,5)))*SUMPRODUCT(($H$9:$H$12=$E240)*(L$9:L$12)))*SUMPRODUCT(($H$24:$H$30=$H240)*(L$24:L$30))),VLOOKUP($E240&amp;$H240,$H$33:L$67,L$70,0)/SUM(L$33:L$60,IF(DAY(EOMONTH($G240,0))&lt;29,0,VLOOKUP(5&amp;TEXT(DATE(YEAR($G240),MONTH($G240),29),"ddd"),$H$33:L$67,L$70,0)),IF(DAY(EOMONTH($G240,0))&lt;30,0,VLOOKUP(5&amp;TEXT(DATE(YEAR($G240),MONTH($G240),30),"ddd"),$H$33:L$67,L$70,0)),IF(DAY(EOMONTH($G240,0))&lt;31,0,VLOOKUP(5&amp;TEXT(DATE(YEAR($G240),MONTH($G240),31),"ddd"),$H$33:L$67,L$70,0)))*SUMPRODUCT(($H$72:$H$95=$D240)*($G$72:$G$95=$C240)*(L$72:L$95))),"")</f>
        <v>0</v>
      </c>
      <c r="M240" s="139">
        <f>IFERROR(IF($I$69="DOW",IF($E240=5,(((SUMPRODUCT(($H$72:$H$95=$D240)*($G$72:$G$95=$C240)*(M$72:M$95))*(SUMPRODUCT(($H$15:$H$21=$H240)*(M$15:M$21)))))),(((SUMPRODUCT(($H$72:$H$95=$D240)*($G$72:$G$95=$C240)*(M$72:M$95)))-(SUMIFS(M$99:M$426,$C$99:$C$426,$C240,$D$99:$D$426,$D240,$E$99:$E$426,5)))*SUMPRODUCT(($H$9:$H$12=$E240)*(M$9:M$12)))*SUMPRODUCT(($H$24:$H$30=$H240)*(M$24:M$30))),VLOOKUP($E240&amp;$H240,$H$33:M$67,M$70,0)/SUM(M$33:M$60,IF(DAY(EOMONTH($G240,0))&lt;29,0,VLOOKUP(5&amp;TEXT(DATE(YEAR($G240),MONTH($G240),29),"ddd"),$H$33:M$67,M$70,0)),IF(DAY(EOMONTH($G240,0))&lt;30,0,VLOOKUP(5&amp;TEXT(DATE(YEAR($G240),MONTH($G240),30),"ddd"),$H$33:M$67,M$70,0)),IF(DAY(EOMONTH($G240,0))&lt;31,0,VLOOKUP(5&amp;TEXT(DATE(YEAR($G240),MONTH($G240),31),"ddd"),$H$33:M$67,M$70,0)))*SUMPRODUCT(($H$72:$H$95=$D240)*($G$72:$G$95=$C240)*(M$72:M$95))),"")</f>
        <v>0</v>
      </c>
      <c r="N240" s="139">
        <f>IFERROR(IF($I$69="DOW",IF($E240=5,(((SUMPRODUCT(($H$72:$H$95=$D240)*($G$72:$G$95=$C240)*(N$72:N$95))*(SUMPRODUCT(($H$15:$H$21=$H240)*(N$15:N$21)))))),(((SUMPRODUCT(($H$72:$H$95=$D240)*($G$72:$G$95=$C240)*(N$72:N$95)))-(SUMIFS(N$99:N$426,$C$99:$C$426,$C240,$D$99:$D$426,$D240,$E$99:$E$426,5)))*SUMPRODUCT(($H$9:$H$12=$E240)*(N$9:N$12)))*SUMPRODUCT(($H$24:$H$30=$H240)*(N$24:N$30))),VLOOKUP($E240&amp;$H240,$H$33:N$67,N$70,0)/SUM(N$33:N$60,IF(DAY(EOMONTH($G240,0))&lt;29,0,VLOOKUP(5&amp;TEXT(DATE(YEAR($G240),MONTH($G240),29),"ddd"),$H$33:N$67,N$70,0)),IF(DAY(EOMONTH($G240,0))&lt;30,0,VLOOKUP(5&amp;TEXT(DATE(YEAR($G240),MONTH($G240),30),"ddd"),$H$33:N$67,N$70,0)),IF(DAY(EOMONTH($G240,0))&lt;31,0,VLOOKUP(5&amp;TEXT(DATE(YEAR($G240),MONTH($G240),31),"ddd"),$H$33:N$67,N$70,0)))*SUMPRODUCT(($H$72:$H$95=$D240)*($G$72:$G$95=$C240)*(N$72:N$95))),"")</f>
        <v>0</v>
      </c>
      <c r="O240" s="139">
        <f>IFERROR(IF($I$69="DOW",IF($E240=5,(((SUMPRODUCT(($H$72:$H$95=$D240)*($G$72:$G$95=$C240)*(O$72:O$95))*(SUMPRODUCT(($H$15:$H$21=$H240)*(O$15:O$21)))))),(((SUMPRODUCT(($H$72:$H$95=$D240)*($G$72:$G$95=$C240)*(O$72:O$95)))-(SUMIFS(O$99:O$426,$C$99:$C$426,$C240,$D$99:$D$426,$D240,$E$99:$E$426,5)))*SUMPRODUCT(($H$9:$H$12=$E240)*(O$9:O$12)))*SUMPRODUCT(($H$24:$H$30=$H240)*(O$24:O$30))),VLOOKUP($E240&amp;$H240,$H$33:O$67,O$70,0)/SUM(O$33:O$60,IF(DAY(EOMONTH($G240,0))&lt;29,0,VLOOKUP(5&amp;TEXT(DATE(YEAR($G240),MONTH($G240),29),"ddd"),$H$33:O$67,O$70,0)),IF(DAY(EOMONTH($G240,0))&lt;30,0,VLOOKUP(5&amp;TEXT(DATE(YEAR($G240),MONTH($G240),30),"ddd"),$H$33:O$67,O$70,0)),IF(DAY(EOMONTH($G240,0))&lt;31,0,VLOOKUP(5&amp;TEXT(DATE(YEAR($G240),MONTH($G240),31),"ddd"),$H$33:O$67,O$70,0)))*SUMPRODUCT(($H$72:$H$95=$D240)*($G$72:$G$95=$C240)*(O$72:O$95))),"")</f>
        <v>0</v>
      </c>
      <c r="P240" s="139">
        <f>IFERROR(IF($I$69="DOW",IF($E240=5,(((SUMPRODUCT(($H$72:$H$95=$D240)*($G$72:$G$95=$C240)*(P$72:P$95))*(SUMPRODUCT(($H$15:$H$21=$H240)*(P$15:P$21)))))),(((SUMPRODUCT(($H$72:$H$95=$D240)*($G$72:$G$95=$C240)*(P$72:P$95)))-(SUMIFS(P$99:P$426,$C$99:$C$426,$C240,$D$99:$D$426,$D240,$E$99:$E$426,5)))*SUMPRODUCT(($H$9:$H$12=$E240)*(P$9:P$12)))*SUMPRODUCT(($H$24:$H$30=$H240)*(P$24:P$30))),VLOOKUP($E240&amp;$H240,$H$33:P$67,P$70,0)/SUM(P$33:P$60,IF(DAY(EOMONTH($G240,0))&lt;29,0,VLOOKUP(5&amp;TEXT(DATE(YEAR($G240),MONTH($G240),29),"ddd"),$H$33:P$67,P$70,0)),IF(DAY(EOMONTH($G240,0))&lt;30,0,VLOOKUP(5&amp;TEXT(DATE(YEAR($G240),MONTH($G240),30),"ddd"),$H$33:P$67,P$70,0)),IF(DAY(EOMONTH($G240,0))&lt;31,0,VLOOKUP(5&amp;TEXT(DATE(YEAR($G240),MONTH($G240),31),"ddd"),$H$33:P$67,P$70,0)))*SUMPRODUCT(($H$72:$H$95=$D240)*($G$72:$G$95=$C240)*(P$72:P$95))),"")</f>
        <v>0</v>
      </c>
      <c r="Q240" s="139">
        <f>IFERROR(IF($I$69="DOW",IF($E240=5,(((SUMPRODUCT(($H$72:$H$95=$D240)*($G$72:$G$95=$C240)*(Q$72:Q$95))*(SUMPRODUCT(($H$15:$H$21=$H240)*(Q$15:Q$21)))))),(((SUMPRODUCT(($H$72:$H$95=$D240)*($G$72:$G$95=$C240)*(Q$72:Q$95)))-(SUMIFS(Q$99:Q$426,$C$99:$C$426,$C240,$D$99:$D$426,$D240,$E$99:$E$426,5)))*SUMPRODUCT(($H$9:$H$12=$E240)*(Q$9:Q$12)))*SUMPRODUCT(($H$24:$H$30=$H240)*(Q$24:Q$30))),VLOOKUP($E240&amp;$H240,$H$33:Q$67,Q$70,0)/SUM(Q$33:Q$60,IF(DAY(EOMONTH($G240,0))&lt;29,0,VLOOKUP(5&amp;TEXT(DATE(YEAR($G240),MONTH($G240),29),"ddd"),$H$33:Q$67,Q$70,0)),IF(DAY(EOMONTH($G240,0))&lt;30,0,VLOOKUP(5&amp;TEXT(DATE(YEAR($G240),MONTH($G240),30),"ddd"),$H$33:Q$67,Q$70,0)),IF(DAY(EOMONTH($G240,0))&lt;31,0,VLOOKUP(5&amp;TEXT(DATE(YEAR($G240),MONTH($G240),31),"ddd"),$H$33:Q$67,Q$70,0)))*SUMPRODUCT(($H$72:$H$95=$D240)*($G$72:$G$95=$C240)*(Q$72:Q$95))),"")</f>
        <v>0</v>
      </c>
      <c r="R240" s="139">
        <f>IFERROR(IF($I$69="DOW",IF($E240=5,(((SUMPRODUCT(($H$72:$H$95=$D240)*($G$72:$G$95=$C240)*(R$72:R$95))*(SUMPRODUCT(($H$15:$H$21=$H240)*(R$15:R$21)))))),(((SUMPRODUCT(($H$72:$H$95=$D240)*($G$72:$G$95=$C240)*(R$72:R$95)))-(SUMIFS(R$99:R$426,$C$99:$C$426,$C240,$D$99:$D$426,$D240,$E$99:$E$426,5)))*SUMPRODUCT(($H$9:$H$12=$E240)*(R$9:R$12)))*SUMPRODUCT(($H$24:$H$30=$H240)*(R$24:R$30))),VLOOKUP($E240&amp;$H240,$H$33:R$67,R$70,0)/SUM(R$33:R$60,IF(DAY(EOMONTH($G240,0))&lt;29,0,VLOOKUP(5&amp;TEXT(DATE(YEAR($G240),MONTH($G240),29),"ddd"),$H$33:R$67,R$70,0)),IF(DAY(EOMONTH($G240,0))&lt;30,0,VLOOKUP(5&amp;TEXT(DATE(YEAR($G240),MONTH($G240),30),"ddd"),$H$33:R$67,R$70,0)),IF(DAY(EOMONTH($G240,0))&lt;31,0,VLOOKUP(5&amp;TEXT(DATE(YEAR($G240),MONTH($G240),31),"ddd"),$H$33:R$67,R$70,0)))*SUMPRODUCT(($H$72:$H$95=$D240)*($G$72:$G$95=$C240)*(R$72:R$95))),"")</f>
        <v>0</v>
      </c>
      <c r="S240" s="139">
        <f>IFERROR(IF($I$69="DOW",IF($E240=5,(((SUMPRODUCT(($H$72:$H$95=$D240)*($G$72:$G$95=$C240)*(S$72:S$95))*(SUMPRODUCT(($H$15:$H$21=$H240)*(S$15:S$21)))))),(((SUMPRODUCT(($H$72:$H$95=$D240)*($G$72:$G$95=$C240)*(S$72:S$95)))-(SUMIFS(S$99:S$426,$C$99:$C$426,$C240,$D$99:$D$426,$D240,$E$99:$E$426,5)))*SUMPRODUCT(($H$9:$H$12=$E240)*(S$9:S$12)))*SUMPRODUCT(($H$24:$H$30=$H240)*(S$24:S$30))),VLOOKUP($E240&amp;$H240,$H$33:S$67,S$70,0)/SUM(S$33:S$60,IF(DAY(EOMONTH($G240,0))&lt;29,0,VLOOKUP(5&amp;TEXT(DATE(YEAR($G240),MONTH($G240),29),"ddd"),$H$33:S$67,S$70,0)),IF(DAY(EOMONTH($G240,0))&lt;30,0,VLOOKUP(5&amp;TEXT(DATE(YEAR($G240),MONTH($G240),30),"ddd"),$H$33:S$67,S$70,0)),IF(DAY(EOMONTH($G240,0))&lt;31,0,VLOOKUP(5&amp;TEXT(DATE(YEAR($G240),MONTH($G240),31),"ddd"),$H$33:S$67,S$70,0)))*SUMPRODUCT(($H$72:$H$95=$D240)*($G$72:$G$95=$C240)*(S$72:S$95))),"")</f>
        <v>0</v>
      </c>
      <c r="T240" s="139">
        <f>IFERROR(IF($I$69="DOW",IF($E240=5,(((SUMPRODUCT(($H$72:$H$95=$D240)*($G$72:$G$95=$C240)*(T$72:T$95))*(SUMPRODUCT(($H$15:$H$21=$H240)*(T$15:T$21)))))),(((SUMPRODUCT(($H$72:$H$95=$D240)*($G$72:$G$95=$C240)*(T$72:T$95)))-(SUMIFS(T$99:T$426,$C$99:$C$426,$C240,$D$99:$D$426,$D240,$E$99:$E$426,5)))*SUMPRODUCT(($H$9:$H$12=$E240)*(T$9:T$12)))*SUMPRODUCT(($H$24:$H$30=$H240)*(T$24:T$30))),VLOOKUP($E240&amp;$H240,$H$33:T$67,T$70,0)/SUM(T$33:T$60,IF(DAY(EOMONTH($G240,0))&lt;29,0,VLOOKUP(5&amp;TEXT(DATE(YEAR($G240),MONTH($G240),29),"ddd"),$H$33:T$67,T$70,0)),IF(DAY(EOMONTH($G240,0))&lt;30,0,VLOOKUP(5&amp;TEXT(DATE(YEAR($G240),MONTH($G240),30),"ddd"),$H$33:T$67,T$70,0)),IF(DAY(EOMONTH($G240,0))&lt;31,0,VLOOKUP(5&amp;TEXT(DATE(YEAR($G240),MONTH($G240),31),"ddd"),$H$33:T$67,T$70,0)))*SUMPRODUCT(($H$72:$H$95=$D240)*($G$72:$G$95=$C240)*(T$72:T$95))),"")</f>
        <v>0</v>
      </c>
      <c r="U240" s="139">
        <f>IFERROR(IF($I$69="DOW",IF($E240=5,(((SUMPRODUCT(($H$72:$H$95=$D240)*($G$72:$G$95=$C240)*(U$72:U$95))*(SUMPRODUCT(($H$15:$H$21=$H240)*(U$15:U$21)))))),(((SUMPRODUCT(($H$72:$H$95=$D240)*($G$72:$G$95=$C240)*(U$72:U$95)))-(SUMIFS(U$99:U$426,$C$99:$C$426,$C240,$D$99:$D$426,$D240,$E$99:$E$426,5)))*SUMPRODUCT(($H$9:$H$12=$E240)*(U$9:U$12)))*SUMPRODUCT(($H$24:$H$30=$H240)*(U$24:U$30))),VLOOKUP($E240&amp;$H240,$H$33:U$67,U$70,0)/SUM(U$33:U$60,IF(DAY(EOMONTH($G240,0))&lt;29,0,VLOOKUP(5&amp;TEXT(DATE(YEAR($G240),MONTH($G240),29),"ddd"),$H$33:U$67,U$70,0)),IF(DAY(EOMONTH($G240,0))&lt;30,0,VLOOKUP(5&amp;TEXT(DATE(YEAR($G240),MONTH($G240),30),"ddd"),$H$33:U$67,U$70,0)),IF(DAY(EOMONTH($G240,0))&lt;31,0,VLOOKUP(5&amp;TEXT(DATE(YEAR($G240),MONTH($G240),31),"ddd"),$H$33:U$67,U$70,0)))*SUMPRODUCT(($H$72:$H$95=$D240)*($G$72:$G$95=$C240)*(U$72:U$95))),"")</f>
        <v>0</v>
      </c>
      <c r="V240" s="139">
        <f>IFERROR(IF($I$69="DOW",IF($E240=5,(((SUMPRODUCT(($H$72:$H$95=$D240)*($G$72:$G$95=$C240)*(V$72:V$95))*(SUMPRODUCT(($H$15:$H$21=$H240)*(V$15:V$21)))))),(((SUMPRODUCT(($H$72:$H$95=$D240)*($G$72:$G$95=$C240)*(V$72:V$95)))-(SUMIFS(V$99:V$426,$C$99:$C$426,$C240,$D$99:$D$426,$D240,$E$99:$E$426,5)))*SUMPRODUCT(($H$9:$H$12=$E240)*(V$9:V$12)))*SUMPRODUCT(($H$24:$H$30=$H240)*(V$24:V$30))),VLOOKUP($E240&amp;$H240,$H$33:V$67,V$70,0)/SUM(V$33:V$60,IF(DAY(EOMONTH($G240,0))&lt;29,0,VLOOKUP(5&amp;TEXT(DATE(YEAR($G240),MONTH($G240),29),"ddd"),$H$33:V$67,V$70,0)),IF(DAY(EOMONTH($G240,0))&lt;30,0,VLOOKUP(5&amp;TEXT(DATE(YEAR($G240),MONTH($G240),30),"ddd"),$H$33:V$67,V$70,0)),IF(DAY(EOMONTH($G240,0))&lt;31,0,VLOOKUP(5&amp;TEXT(DATE(YEAR($G240),MONTH($G240),31),"ddd"),$H$33:V$67,V$70,0)))*SUMPRODUCT(($H$72:$H$95=$D240)*($G$72:$G$95=$C240)*(V$72:V$95))),"")</f>
        <v>0</v>
      </c>
      <c r="W240" s="139">
        <f>IFERROR(IF($I$69="DOW",IF($E240=5,(((SUMPRODUCT(($H$72:$H$95=$D240)*($G$72:$G$95=$C240)*(W$72:W$95))*(SUMPRODUCT(($H$15:$H$21=$H240)*(W$15:W$21)))))),(((SUMPRODUCT(($H$72:$H$95=$D240)*($G$72:$G$95=$C240)*(W$72:W$95)))-(SUMIFS(W$99:W$426,$C$99:$C$426,$C240,$D$99:$D$426,$D240,$E$99:$E$426,5)))*SUMPRODUCT(($H$9:$H$12=$E240)*(W$9:W$12)))*SUMPRODUCT(($H$24:$H$30=$H240)*(W$24:W$30))),VLOOKUP($E240&amp;$H240,$H$33:W$67,W$70,0)/SUM(W$33:W$60,IF(DAY(EOMONTH($G240,0))&lt;29,0,VLOOKUP(5&amp;TEXT(DATE(YEAR($G240),MONTH($G240),29),"ddd"),$H$33:W$67,W$70,0)),IF(DAY(EOMONTH($G240,0))&lt;30,0,VLOOKUP(5&amp;TEXT(DATE(YEAR($G240),MONTH($G240),30),"ddd"),$H$33:W$67,W$70,0)),IF(DAY(EOMONTH($G240,0))&lt;31,0,VLOOKUP(5&amp;TEXT(DATE(YEAR($G240),MONTH($G240),31),"ddd"),$H$33:W$67,W$70,0)))*SUMPRODUCT(($H$72:$H$95=$D240)*($G$72:$G$95=$C240)*(W$72:W$95))),"")</f>
        <v>0</v>
      </c>
      <c r="X240" s="139">
        <f>IFERROR(IF($I$69="DOW",IF($E240=5,(((SUMPRODUCT(($H$72:$H$95=$D240)*($G$72:$G$95=$C240)*(X$72:X$95))*(SUMPRODUCT(($H$15:$H$21=$H240)*(X$15:X$21)))))),(((SUMPRODUCT(($H$72:$H$95=$D240)*($G$72:$G$95=$C240)*(X$72:X$95)))-(SUMIFS(X$99:X$426,$C$99:$C$426,$C240,$D$99:$D$426,$D240,$E$99:$E$426,5)))*SUMPRODUCT(($H$9:$H$12=$E240)*(X$9:X$12)))*SUMPRODUCT(($H$24:$H$30=$H240)*(X$24:X$30))),VLOOKUP($E240&amp;$H240,$H$33:X$67,X$70,0)/SUM(X$33:X$60,IF(DAY(EOMONTH($G240,0))&lt;29,0,VLOOKUP(5&amp;TEXT(DATE(YEAR($G240),MONTH($G240),29),"ddd"),$H$33:X$67,X$70,0)),IF(DAY(EOMONTH($G240,0))&lt;30,0,VLOOKUP(5&amp;TEXT(DATE(YEAR($G240),MONTH($G240),30),"ddd"),$H$33:X$67,X$70,0)),IF(DAY(EOMONTH($G240,0))&lt;31,0,VLOOKUP(5&amp;TEXT(DATE(YEAR($G240),MONTH($G240),31),"ddd"),$H$33:X$67,X$70,0)))*SUMPRODUCT(($H$72:$H$95=$D240)*($G$72:$G$95=$C240)*(X$72:X$95))),"")</f>
        <v>0</v>
      </c>
      <c r="Y240" s="139" t="str">
        <f>IFERROR(IF($I$69="DOW",IF($E240=5,(((SUMPRODUCT(($H$72:$H$95=$D240)*($G$72:$G$95=$C240)*(Y$72:Y$95))*(SUMPRODUCT(($H$15:$H$21=$H240)*(Y$15:Y$21)))))),(((SUMPRODUCT(($H$72:$H$95=$D240)*($G$72:$G$95=$C240)*(Y$72:Y$95)))-(SUMIFS(Y$99:Y$426,$C$99:$C$426,$C240,$D$99:$D$426,$D240,$E$99:$E$426,5)))*SUMPRODUCT(($H$9:$H$12=$E240)*(Y$9:Y$12)))*SUMPRODUCT(($H$24:$H$30=$H240)*(Y$24:Y$30))),VLOOKUP($E240&amp;$H240,$H$33:Y$67,Y$70,0)/SUM(Y$33:Y$60,IF(DAY(EOMONTH($G240,0))&lt;29,0,VLOOKUP(5&amp;TEXT(DATE(YEAR($G240),MONTH($G240),29),"ddd"),$H$33:Y$67,Y$70,0)),IF(DAY(EOMONTH($G240,0))&lt;30,0,VLOOKUP(5&amp;TEXT(DATE(YEAR($G240),MONTH($G240),30),"ddd"),$H$33:Y$67,Y$70,0)),IF(DAY(EOMONTH($G240,0))&lt;31,0,VLOOKUP(5&amp;TEXT(DATE(YEAR($G240),MONTH($G240),31),"ddd"),$H$33:Y$67,Y$70,0)))*SUMPRODUCT(($H$72:$H$95=$D240)*($G$72:$G$95=$C240)*(Y$72:Y$95))),"")</f>
        <v/>
      </c>
      <c r="Z240" s="139" t="str">
        <f>IFERROR(IF($I$69="DOW",IF($E240=5,(((SUMPRODUCT(($H$72:$H$95=$D240)*($G$72:$G$95=$C240)*(Z$72:Z$95))*(SUMPRODUCT(($H$15:$H$21=$H240)*(Z$15:Z$21)))))),(((SUMPRODUCT(($H$72:$H$95=$D240)*($G$72:$G$95=$C240)*(Z$72:Z$95)))-(SUMIFS(Z$99:Z$426,$C$99:$C$426,$C240,$D$99:$D$426,$D240,$E$99:$E$426,5)))*SUMPRODUCT(($H$9:$H$12=$E240)*(Z$9:Z$12)))*SUMPRODUCT(($H$24:$H$30=$H240)*(Z$24:Z$30))),VLOOKUP($E240&amp;$H240,$H$33:Z$67,Z$70,0)/SUM(Z$33:Z$60,IF(DAY(EOMONTH($G240,0))&lt;29,0,VLOOKUP(5&amp;TEXT(DATE(YEAR($G240),MONTH($G240),29),"ddd"),$H$33:Z$67,Z$70,0)),IF(DAY(EOMONTH($G240,0))&lt;30,0,VLOOKUP(5&amp;TEXT(DATE(YEAR($G240),MONTH($G240),30),"ddd"),$H$33:Z$67,Z$70,0)),IF(DAY(EOMONTH($G240,0))&lt;31,0,VLOOKUP(5&amp;TEXT(DATE(YEAR($G240),MONTH($G240),31),"ddd"),$H$33:Z$67,Z$70,0)))*SUMPRODUCT(($H$72:$H$95=$D240)*($G$72:$G$95=$C240)*(Z$72:Z$95))),"")</f>
        <v/>
      </c>
      <c r="AA240" s="139" t="str">
        <f>IFERROR(IF($I$69="DOW",IF($E240=5,(((SUMPRODUCT(($H$72:$H$95=$D240)*($G$72:$G$95=$C240)*(AA$72:AA$95))*(SUMPRODUCT(($H$15:$H$21=$H240)*(AA$15:AA$21)))))),(((SUMPRODUCT(($H$72:$H$95=$D240)*($G$72:$G$95=$C240)*(AA$72:AA$95)))-(SUMIFS(AA$99:AA$426,$C$99:$C$426,$C240,$D$99:$D$426,$D240,$E$99:$E$426,5)))*SUMPRODUCT(($H$9:$H$12=$E240)*(AA$9:AA$12)))*SUMPRODUCT(($H$24:$H$30=$H240)*(AA$24:AA$30))),VLOOKUP($E240&amp;$H240,$H$33:AA$67,AA$70,0)/SUM(AA$33:AA$60,IF(DAY(EOMONTH($G240,0))&lt;29,0,VLOOKUP(5&amp;TEXT(DATE(YEAR($G240),MONTH($G240),29),"ddd"),$H$33:AA$67,AA$70,0)),IF(DAY(EOMONTH($G240,0))&lt;30,0,VLOOKUP(5&amp;TEXT(DATE(YEAR($G240),MONTH($G240),30),"ddd"),$H$33:AA$67,AA$70,0)),IF(DAY(EOMONTH($G240,0))&lt;31,0,VLOOKUP(5&amp;TEXT(DATE(YEAR($G240),MONTH($G240),31),"ddd"),$H$33:AA$67,AA$70,0)))*SUMPRODUCT(($H$72:$H$95=$D240)*($G$72:$G$95=$C240)*(AA$72:AA$95))),"")</f>
        <v/>
      </c>
      <c r="AB240" s="139" t="str">
        <f>IFERROR(IF($I$69="DOW",IF($E240=5,(((SUMPRODUCT(($H$72:$H$95=$D240)*($G$72:$G$95=$C240)*(AB$72:AB$95))*(SUMPRODUCT(($H$15:$H$21=$H240)*(AB$15:AB$21)))))),(((SUMPRODUCT(($H$72:$H$95=$D240)*($G$72:$G$95=$C240)*(AB$72:AB$95)))-(SUMIFS(AB$99:AB$426,$C$99:$C$426,$C240,$D$99:$D$426,$D240,$E$99:$E$426,5)))*SUMPRODUCT(($H$9:$H$12=$E240)*(AB$9:AB$12)))*SUMPRODUCT(($H$24:$H$30=$H240)*(AB$24:AB$30))),VLOOKUP($E240&amp;$H240,$H$33:AB$67,AB$70,0)/SUM(AB$33:AB$60,IF(DAY(EOMONTH($G240,0))&lt;29,0,VLOOKUP(5&amp;TEXT(DATE(YEAR($G240),MONTH($G240),29),"ddd"),$H$33:AB$67,AB$70,0)),IF(DAY(EOMONTH($G240,0))&lt;30,0,VLOOKUP(5&amp;TEXT(DATE(YEAR($G240),MONTH($G240),30),"ddd"),$H$33:AB$67,AB$70,0)),IF(DAY(EOMONTH($G240,0))&lt;31,0,VLOOKUP(5&amp;TEXT(DATE(YEAR($G240),MONTH($G240),31),"ddd"),$H$33:AB$67,AB$70,0)))*SUMPRODUCT(($H$72:$H$95=$D240)*($G$72:$G$95=$C240)*(AB$72:AB$95))),"")</f>
        <v/>
      </c>
      <c r="AC240" s="236"/>
      <c r="AE240" s="205"/>
      <c r="AF240" s="139"/>
      <c r="AG240" s="139"/>
      <c r="AH240" s="139"/>
      <c r="AI240" s="139"/>
      <c r="AJ240" s="139"/>
      <c r="AK240" s="139"/>
      <c r="AL240" s="139"/>
      <c r="AM240" s="139"/>
      <c r="AN240" s="139"/>
      <c r="AO240" s="139"/>
      <c r="AP240" s="139"/>
      <c r="AQ240" s="139"/>
      <c r="AR240" s="139"/>
      <c r="AS240" s="139"/>
      <c r="AT240" s="139"/>
      <c r="AU240" s="139"/>
      <c r="AV240" s="139"/>
      <c r="AW240" s="139"/>
      <c r="AX240" s="139"/>
      <c r="AY240" s="236"/>
      <c r="BA240" s="209">
        <f t="shared" si="186"/>
        <v>0</v>
      </c>
      <c r="BB240" s="180">
        <f t="shared" si="187"/>
        <v>0</v>
      </c>
      <c r="BC240" s="180">
        <f t="shared" si="188"/>
        <v>0</v>
      </c>
      <c r="BD240" s="180">
        <f t="shared" si="189"/>
        <v>0</v>
      </c>
      <c r="BE240" s="180">
        <f t="shared" si="190"/>
        <v>0</v>
      </c>
      <c r="BF240" s="180">
        <f t="shared" si="191"/>
        <v>0</v>
      </c>
      <c r="BG240" s="180">
        <f t="shared" si="192"/>
        <v>0</v>
      </c>
      <c r="BH240" s="180">
        <f t="shared" si="193"/>
        <v>0</v>
      </c>
      <c r="BI240" s="180">
        <f t="shared" si="194"/>
        <v>0</v>
      </c>
      <c r="BJ240" s="180">
        <f t="shared" si="195"/>
        <v>0</v>
      </c>
      <c r="BK240" s="180">
        <f t="shared" si="196"/>
        <v>0</v>
      </c>
      <c r="BL240" s="180">
        <f t="shared" si="197"/>
        <v>0</v>
      </c>
      <c r="BM240" s="180">
        <f t="shared" si="198"/>
        <v>0</v>
      </c>
      <c r="BN240" s="180">
        <f t="shared" si="199"/>
        <v>0</v>
      </c>
      <c r="BO240" s="180">
        <f t="shared" si="200"/>
        <v>0</v>
      </c>
      <c r="BP240" s="180">
        <f t="shared" si="201"/>
        <v>0</v>
      </c>
      <c r="BQ240" s="180">
        <f t="shared" si="202"/>
        <v>0</v>
      </c>
      <c r="BR240" s="180">
        <f t="shared" si="203"/>
        <v>0</v>
      </c>
      <c r="BS240" s="180">
        <f t="shared" si="204"/>
        <v>0</v>
      </c>
      <c r="BT240" s="180">
        <f t="shared" si="205"/>
        <v>0</v>
      </c>
      <c r="BV240" s="214">
        <f t="shared" si="228"/>
        <v>42785</v>
      </c>
      <c r="BW240" s="175" t="str">
        <f t="shared" si="229"/>
        <v>Feb</v>
      </c>
      <c r="BX240" s="175">
        <f t="shared" si="230"/>
        <v>2017</v>
      </c>
      <c r="BY240" s="176">
        <f t="shared" si="206"/>
        <v>0</v>
      </c>
      <c r="BZ240" s="176">
        <f t="shared" si="207"/>
        <v>0</v>
      </c>
      <c r="CA240" s="176">
        <f t="shared" si="208"/>
        <v>0</v>
      </c>
      <c r="CB240" s="176">
        <f t="shared" si="209"/>
        <v>0</v>
      </c>
      <c r="CC240" s="176">
        <f t="shared" si="210"/>
        <v>0</v>
      </c>
      <c r="CD240" s="176">
        <f t="shared" si="211"/>
        <v>0</v>
      </c>
      <c r="CE240" s="176">
        <f t="shared" si="212"/>
        <v>0</v>
      </c>
      <c r="CF240" s="176">
        <f t="shared" si="213"/>
        <v>0</v>
      </c>
      <c r="CG240" s="176">
        <f t="shared" si="214"/>
        <v>0</v>
      </c>
      <c r="CH240" s="176">
        <f t="shared" si="215"/>
        <v>0</v>
      </c>
      <c r="CI240" s="176">
        <f t="shared" si="216"/>
        <v>0</v>
      </c>
      <c r="CJ240" s="176">
        <f t="shared" si="217"/>
        <v>0</v>
      </c>
      <c r="CK240" s="176">
        <f t="shared" si="218"/>
        <v>0</v>
      </c>
      <c r="CL240" s="176">
        <f t="shared" si="219"/>
        <v>0</v>
      </c>
      <c r="CM240" s="176">
        <f t="shared" si="220"/>
        <v>0</v>
      </c>
      <c r="CN240" s="176">
        <f t="shared" si="221"/>
        <v>0</v>
      </c>
      <c r="CO240" s="176">
        <f t="shared" si="222"/>
        <v>0</v>
      </c>
      <c r="CP240" s="176">
        <f t="shared" si="223"/>
        <v>0</v>
      </c>
      <c r="CQ240" s="176">
        <f t="shared" si="224"/>
        <v>0</v>
      </c>
      <c r="CR240" s="215">
        <f t="shared" si="225"/>
        <v>0</v>
      </c>
    </row>
    <row r="241" spans="2:96" hidden="1" x14ac:dyDescent="0.25">
      <c r="B241" s="197">
        <f t="shared" si="226"/>
        <v>42786</v>
      </c>
      <c r="C241" s="108">
        <f t="shared" si="182"/>
        <v>2017</v>
      </c>
      <c r="D241" s="109" t="str">
        <f t="shared" si="183"/>
        <v>Feb</v>
      </c>
      <c r="E241" s="109">
        <f t="shared" si="184"/>
        <v>3</v>
      </c>
      <c r="F241" s="109">
        <f t="shared" si="227"/>
        <v>8</v>
      </c>
      <c r="G241" s="110">
        <f t="shared" si="231"/>
        <v>42786</v>
      </c>
      <c r="H241" s="109" t="str">
        <f t="shared" si="185"/>
        <v>Mon</v>
      </c>
      <c r="I241" s="139">
        <f>IFERROR(IF($I$69="DOW",IF($E241=5,(((SUMPRODUCT(($H$72:$H$95=$D241)*($G$72:$G$95=$C241)*(I$72:I$95))*(SUMPRODUCT(($H$15:$H$21=$H241)*(I$15:I$21)))))),(((SUMPRODUCT(($H$72:$H$95=$D241)*($G$72:$G$95=$C241)*(I$72:I$95)))-(SUMIFS(I$99:I$426,$C$99:$C$426,$C241,$D$99:$D$426,$D241,$E$99:$E$426,5)))*SUMPRODUCT(($H$9:$H$12=$E241)*(I$9:I$12)))*SUMPRODUCT(($H$24:$H$30=$H241)*(I$24:I$30))),VLOOKUP($E241&amp;$H241,$H$33:I$67,I$70,0)/SUM(I$33:I$60,IF(DAY(EOMONTH($G241,0))&lt;29,0,VLOOKUP(5&amp;TEXT(DATE(YEAR($G241),MONTH($G241),29),"ddd"),$H$33:I$67,I$70,0)),IF(DAY(EOMONTH($G241,0))&lt;30,0,VLOOKUP(5&amp;TEXT(DATE(YEAR($G241),MONTH($G241),30),"ddd"),$H$33:I$67,I$70,0)),IF(DAY(EOMONTH($G241,0))&lt;31,0,VLOOKUP(5&amp;TEXT(DATE(YEAR($G241),MONTH($G241),31),"ddd"),$H$33:I$67,I$70,0)))*SUMPRODUCT(($H$72:$H$95=$D241)*($G$72:$G$95=$C241)*(I$72:I$95))),"")</f>
        <v>0</v>
      </c>
      <c r="J241" s="139">
        <f>IFERROR(IF($I$69="DOW",IF($E241=5,(((SUMPRODUCT(($H$72:$H$95=$D241)*($G$72:$G$95=$C241)*(J$72:J$95))*(SUMPRODUCT(($H$15:$H$21=$H241)*(J$15:J$21)))))),(((SUMPRODUCT(($H$72:$H$95=$D241)*($G$72:$G$95=$C241)*(J$72:J$95)))-(SUMIFS(J$99:J$426,$C$99:$C$426,$C241,$D$99:$D$426,$D241,$E$99:$E$426,5)))*SUMPRODUCT(($H$9:$H$12=$E241)*(J$9:J$12)))*SUMPRODUCT(($H$24:$H$30=$H241)*(J$24:J$30))),VLOOKUP($E241&amp;$H241,$H$33:J$67,J$70,0)/SUM(J$33:J$60,IF(DAY(EOMONTH($G241,0))&lt;29,0,VLOOKUP(5&amp;TEXT(DATE(YEAR($G241),MONTH($G241),29),"ddd"),$H$33:J$67,J$70,0)),IF(DAY(EOMONTH($G241,0))&lt;30,0,VLOOKUP(5&amp;TEXT(DATE(YEAR($G241),MONTH($G241),30),"ddd"),$H$33:J$67,J$70,0)),IF(DAY(EOMONTH($G241,0))&lt;31,0,VLOOKUP(5&amp;TEXT(DATE(YEAR($G241),MONTH($G241),31),"ddd"),$H$33:J$67,J$70,0)))*SUMPRODUCT(($H$72:$H$95=$D241)*($G$72:$G$95=$C241)*(J$72:J$95))),"")</f>
        <v>0</v>
      </c>
      <c r="K241" s="139">
        <f>IFERROR(IF($I$69="DOW",IF($E241=5,(((SUMPRODUCT(($H$72:$H$95=$D241)*($G$72:$G$95=$C241)*(K$72:K$95))*(SUMPRODUCT(($H$15:$H$21=$H241)*(K$15:K$21)))))),(((SUMPRODUCT(($H$72:$H$95=$D241)*($G$72:$G$95=$C241)*(K$72:K$95)))-(SUMIFS(K$99:K$426,$C$99:$C$426,$C241,$D$99:$D$426,$D241,$E$99:$E$426,5)))*SUMPRODUCT(($H$9:$H$12=$E241)*(K$9:K$12)))*SUMPRODUCT(($H$24:$H$30=$H241)*(K$24:K$30))),VLOOKUP($E241&amp;$H241,$H$33:K$67,K$70,0)/SUM(K$33:K$60,IF(DAY(EOMONTH($G241,0))&lt;29,0,VLOOKUP(5&amp;TEXT(DATE(YEAR($G241),MONTH($G241),29),"ddd"),$H$33:K$67,K$70,0)),IF(DAY(EOMONTH($G241,0))&lt;30,0,VLOOKUP(5&amp;TEXT(DATE(YEAR($G241),MONTH($G241),30),"ddd"),$H$33:K$67,K$70,0)),IF(DAY(EOMONTH($G241,0))&lt;31,0,VLOOKUP(5&amp;TEXT(DATE(YEAR($G241),MONTH($G241),31),"ddd"),$H$33:K$67,K$70,0)))*SUMPRODUCT(($H$72:$H$95=$D241)*($G$72:$G$95=$C241)*(K$72:K$95))),"")</f>
        <v>0</v>
      </c>
      <c r="L241" s="139">
        <f>IFERROR(IF($I$69="DOW",IF($E241=5,(((SUMPRODUCT(($H$72:$H$95=$D241)*($G$72:$G$95=$C241)*(L$72:L$95))*(SUMPRODUCT(($H$15:$H$21=$H241)*(L$15:L$21)))))),(((SUMPRODUCT(($H$72:$H$95=$D241)*($G$72:$G$95=$C241)*(L$72:L$95)))-(SUMIFS(L$99:L$426,$C$99:$C$426,$C241,$D$99:$D$426,$D241,$E$99:$E$426,5)))*SUMPRODUCT(($H$9:$H$12=$E241)*(L$9:L$12)))*SUMPRODUCT(($H$24:$H$30=$H241)*(L$24:L$30))),VLOOKUP($E241&amp;$H241,$H$33:L$67,L$70,0)/SUM(L$33:L$60,IF(DAY(EOMONTH($G241,0))&lt;29,0,VLOOKUP(5&amp;TEXT(DATE(YEAR($G241),MONTH($G241),29),"ddd"),$H$33:L$67,L$70,0)),IF(DAY(EOMONTH($G241,0))&lt;30,0,VLOOKUP(5&amp;TEXT(DATE(YEAR($G241),MONTH($G241),30),"ddd"),$H$33:L$67,L$70,0)),IF(DAY(EOMONTH($G241,0))&lt;31,0,VLOOKUP(5&amp;TEXT(DATE(YEAR($G241),MONTH($G241),31),"ddd"),$H$33:L$67,L$70,0)))*SUMPRODUCT(($H$72:$H$95=$D241)*($G$72:$G$95=$C241)*(L$72:L$95))),"")</f>
        <v>0</v>
      </c>
      <c r="M241" s="139">
        <f>IFERROR(IF($I$69="DOW",IF($E241=5,(((SUMPRODUCT(($H$72:$H$95=$D241)*($G$72:$G$95=$C241)*(M$72:M$95))*(SUMPRODUCT(($H$15:$H$21=$H241)*(M$15:M$21)))))),(((SUMPRODUCT(($H$72:$H$95=$D241)*($G$72:$G$95=$C241)*(M$72:M$95)))-(SUMIFS(M$99:M$426,$C$99:$C$426,$C241,$D$99:$D$426,$D241,$E$99:$E$426,5)))*SUMPRODUCT(($H$9:$H$12=$E241)*(M$9:M$12)))*SUMPRODUCT(($H$24:$H$30=$H241)*(M$24:M$30))),VLOOKUP($E241&amp;$H241,$H$33:M$67,M$70,0)/SUM(M$33:M$60,IF(DAY(EOMONTH($G241,0))&lt;29,0,VLOOKUP(5&amp;TEXT(DATE(YEAR($G241),MONTH($G241),29),"ddd"),$H$33:M$67,M$70,0)),IF(DAY(EOMONTH($G241,0))&lt;30,0,VLOOKUP(5&amp;TEXT(DATE(YEAR($G241),MONTH($G241),30),"ddd"),$H$33:M$67,M$70,0)),IF(DAY(EOMONTH($G241,0))&lt;31,0,VLOOKUP(5&amp;TEXT(DATE(YEAR($G241),MONTH($G241),31),"ddd"),$H$33:M$67,M$70,0)))*SUMPRODUCT(($H$72:$H$95=$D241)*($G$72:$G$95=$C241)*(M$72:M$95))),"")</f>
        <v>0</v>
      </c>
      <c r="N241" s="139">
        <f>IFERROR(IF($I$69="DOW",IF($E241=5,(((SUMPRODUCT(($H$72:$H$95=$D241)*($G$72:$G$95=$C241)*(N$72:N$95))*(SUMPRODUCT(($H$15:$H$21=$H241)*(N$15:N$21)))))),(((SUMPRODUCT(($H$72:$H$95=$D241)*($G$72:$G$95=$C241)*(N$72:N$95)))-(SUMIFS(N$99:N$426,$C$99:$C$426,$C241,$D$99:$D$426,$D241,$E$99:$E$426,5)))*SUMPRODUCT(($H$9:$H$12=$E241)*(N$9:N$12)))*SUMPRODUCT(($H$24:$H$30=$H241)*(N$24:N$30))),VLOOKUP($E241&amp;$H241,$H$33:N$67,N$70,0)/SUM(N$33:N$60,IF(DAY(EOMONTH($G241,0))&lt;29,0,VLOOKUP(5&amp;TEXT(DATE(YEAR($G241),MONTH($G241),29),"ddd"),$H$33:N$67,N$70,0)),IF(DAY(EOMONTH($G241,0))&lt;30,0,VLOOKUP(5&amp;TEXT(DATE(YEAR($G241),MONTH($G241),30),"ddd"),$H$33:N$67,N$70,0)),IF(DAY(EOMONTH($G241,0))&lt;31,0,VLOOKUP(5&amp;TEXT(DATE(YEAR($G241),MONTH($G241),31),"ddd"),$H$33:N$67,N$70,0)))*SUMPRODUCT(($H$72:$H$95=$D241)*($G$72:$G$95=$C241)*(N$72:N$95))),"")</f>
        <v>0</v>
      </c>
      <c r="O241" s="139">
        <f>IFERROR(IF($I$69="DOW",IF($E241=5,(((SUMPRODUCT(($H$72:$H$95=$D241)*($G$72:$G$95=$C241)*(O$72:O$95))*(SUMPRODUCT(($H$15:$H$21=$H241)*(O$15:O$21)))))),(((SUMPRODUCT(($H$72:$H$95=$D241)*($G$72:$G$95=$C241)*(O$72:O$95)))-(SUMIFS(O$99:O$426,$C$99:$C$426,$C241,$D$99:$D$426,$D241,$E$99:$E$426,5)))*SUMPRODUCT(($H$9:$H$12=$E241)*(O$9:O$12)))*SUMPRODUCT(($H$24:$H$30=$H241)*(O$24:O$30))),VLOOKUP($E241&amp;$H241,$H$33:O$67,O$70,0)/SUM(O$33:O$60,IF(DAY(EOMONTH($G241,0))&lt;29,0,VLOOKUP(5&amp;TEXT(DATE(YEAR($G241),MONTH($G241),29),"ddd"),$H$33:O$67,O$70,0)),IF(DAY(EOMONTH($G241,0))&lt;30,0,VLOOKUP(5&amp;TEXT(DATE(YEAR($G241),MONTH($G241),30),"ddd"),$H$33:O$67,O$70,0)),IF(DAY(EOMONTH($G241,0))&lt;31,0,VLOOKUP(5&amp;TEXT(DATE(YEAR($G241),MONTH($G241),31),"ddd"),$H$33:O$67,O$70,0)))*SUMPRODUCT(($H$72:$H$95=$D241)*($G$72:$G$95=$C241)*(O$72:O$95))),"")</f>
        <v>0</v>
      </c>
      <c r="P241" s="139">
        <f>IFERROR(IF($I$69="DOW",IF($E241=5,(((SUMPRODUCT(($H$72:$H$95=$D241)*($G$72:$G$95=$C241)*(P$72:P$95))*(SUMPRODUCT(($H$15:$H$21=$H241)*(P$15:P$21)))))),(((SUMPRODUCT(($H$72:$H$95=$D241)*($G$72:$G$95=$C241)*(P$72:P$95)))-(SUMIFS(P$99:P$426,$C$99:$C$426,$C241,$D$99:$D$426,$D241,$E$99:$E$426,5)))*SUMPRODUCT(($H$9:$H$12=$E241)*(P$9:P$12)))*SUMPRODUCT(($H$24:$H$30=$H241)*(P$24:P$30))),VLOOKUP($E241&amp;$H241,$H$33:P$67,P$70,0)/SUM(P$33:P$60,IF(DAY(EOMONTH($G241,0))&lt;29,0,VLOOKUP(5&amp;TEXT(DATE(YEAR($G241),MONTH($G241),29),"ddd"),$H$33:P$67,P$70,0)),IF(DAY(EOMONTH($G241,0))&lt;30,0,VLOOKUP(5&amp;TEXT(DATE(YEAR($G241),MONTH($G241),30),"ddd"),$H$33:P$67,P$70,0)),IF(DAY(EOMONTH($G241,0))&lt;31,0,VLOOKUP(5&amp;TEXT(DATE(YEAR($G241),MONTH($G241),31),"ddd"),$H$33:P$67,P$70,0)))*SUMPRODUCT(($H$72:$H$95=$D241)*($G$72:$G$95=$C241)*(P$72:P$95))),"")</f>
        <v>0</v>
      </c>
      <c r="Q241" s="139">
        <f>IFERROR(IF($I$69="DOW",IF($E241=5,(((SUMPRODUCT(($H$72:$H$95=$D241)*($G$72:$G$95=$C241)*(Q$72:Q$95))*(SUMPRODUCT(($H$15:$H$21=$H241)*(Q$15:Q$21)))))),(((SUMPRODUCT(($H$72:$H$95=$D241)*($G$72:$G$95=$C241)*(Q$72:Q$95)))-(SUMIFS(Q$99:Q$426,$C$99:$C$426,$C241,$D$99:$D$426,$D241,$E$99:$E$426,5)))*SUMPRODUCT(($H$9:$H$12=$E241)*(Q$9:Q$12)))*SUMPRODUCT(($H$24:$H$30=$H241)*(Q$24:Q$30))),VLOOKUP($E241&amp;$H241,$H$33:Q$67,Q$70,0)/SUM(Q$33:Q$60,IF(DAY(EOMONTH($G241,0))&lt;29,0,VLOOKUP(5&amp;TEXT(DATE(YEAR($G241),MONTH($G241),29),"ddd"),$H$33:Q$67,Q$70,0)),IF(DAY(EOMONTH($G241,0))&lt;30,0,VLOOKUP(5&amp;TEXT(DATE(YEAR($G241),MONTH($G241),30),"ddd"),$H$33:Q$67,Q$70,0)),IF(DAY(EOMONTH($G241,0))&lt;31,0,VLOOKUP(5&amp;TEXT(DATE(YEAR($G241),MONTH($G241),31),"ddd"),$H$33:Q$67,Q$70,0)))*SUMPRODUCT(($H$72:$H$95=$D241)*($G$72:$G$95=$C241)*(Q$72:Q$95))),"")</f>
        <v>0</v>
      </c>
      <c r="R241" s="139">
        <f>IFERROR(IF($I$69="DOW",IF($E241=5,(((SUMPRODUCT(($H$72:$H$95=$D241)*($G$72:$G$95=$C241)*(R$72:R$95))*(SUMPRODUCT(($H$15:$H$21=$H241)*(R$15:R$21)))))),(((SUMPRODUCT(($H$72:$H$95=$D241)*($G$72:$G$95=$C241)*(R$72:R$95)))-(SUMIFS(R$99:R$426,$C$99:$C$426,$C241,$D$99:$D$426,$D241,$E$99:$E$426,5)))*SUMPRODUCT(($H$9:$H$12=$E241)*(R$9:R$12)))*SUMPRODUCT(($H$24:$H$30=$H241)*(R$24:R$30))),VLOOKUP($E241&amp;$H241,$H$33:R$67,R$70,0)/SUM(R$33:R$60,IF(DAY(EOMONTH($G241,0))&lt;29,0,VLOOKUP(5&amp;TEXT(DATE(YEAR($G241),MONTH($G241),29),"ddd"),$H$33:R$67,R$70,0)),IF(DAY(EOMONTH($G241,0))&lt;30,0,VLOOKUP(5&amp;TEXT(DATE(YEAR($G241),MONTH($G241),30),"ddd"),$H$33:R$67,R$70,0)),IF(DAY(EOMONTH($G241,0))&lt;31,0,VLOOKUP(5&amp;TEXT(DATE(YEAR($G241),MONTH($G241),31),"ddd"),$H$33:R$67,R$70,0)))*SUMPRODUCT(($H$72:$H$95=$D241)*($G$72:$G$95=$C241)*(R$72:R$95))),"")</f>
        <v>0</v>
      </c>
      <c r="S241" s="139">
        <f>IFERROR(IF($I$69="DOW",IF($E241=5,(((SUMPRODUCT(($H$72:$H$95=$D241)*($G$72:$G$95=$C241)*(S$72:S$95))*(SUMPRODUCT(($H$15:$H$21=$H241)*(S$15:S$21)))))),(((SUMPRODUCT(($H$72:$H$95=$D241)*($G$72:$G$95=$C241)*(S$72:S$95)))-(SUMIFS(S$99:S$426,$C$99:$C$426,$C241,$D$99:$D$426,$D241,$E$99:$E$426,5)))*SUMPRODUCT(($H$9:$H$12=$E241)*(S$9:S$12)))*SUMPRODUCT(($H$24:$H$30=$H241)*(S$24:S$30))),VLOOKUP($E241&amp;$H241,$H$33:S$67,S$70,0)/SUM(S$33:S$60,IF(DAY(EOMONTH($G241,0))&lt;29,0,VLOOKUP(5&amp;TEXT(DATE(YEAR($G241),MONTH($G241),29),"ddd"),$H$33:S$67,S$70,0)),IF(DAY(EOMONTH($G241,0))&lt;30,0,VLOOKUP(5&amp;TEXT(DATE(YEAR($G241),MONTH($G241),30),"ddd"),$H$33:S$67,S$70,0)),IF(DAY(EOMONTH($G241,0))&lt;31,0,VLOOKUP(5&amp;TEXT(DATE(YEAR($G241),MONTH($G241),31),"ddd"),$H$33:S$67,S$70,0)))*SUMPRODUCT(($H$72:$H$95=$D241)*($G$72:$G$95=$C241)*(S$72:S$95))),"")</f>
        <v>0</v>
      </c>
      <c r="T241" s="139">
        <f>IFERROR(IF($I$69="DOW",IF($E241=5,(((SUMPRODUCT(($H$72:$H$95=$D241)*($G$72:$G$95=$C241)*(T$72:T$95))*(SUMPRODUCT(($H$15:$H$21=$H241)*(T$15:T$21)))))),(((SUMPRODUCT(($H$72:$H$95=$D241)*($G$72:$G$95=$C241)*(T$72:T$95)))-(SUMIFS(T$99:T$426,$C$99:$C$426,$C241,$D$99:$D$426,$D241,$E$99:$E$426,5)))*SUMPRODUCT(($H$9:$H$12=$E241)*(T$9:T$12)))*SUMPRODUCT(($H$24:$H$30=$H241)*(T$24:T$30))),VLOOKUP($E241&amp;$H241,$H$33:T$67,T$70,0)/SUM(T$33:T$60,IF(DAY(EOMONTH($G241,0))&lt;29,0,VLOOKUP(5&amp;TEXT(DATE(YEAR($G241),MONTH($G241),29),"ddd"),$H$33:T$67,T$70,0)),IF(DAY(EOMONTH($G241,0))&lt;30,0,VLOOKUP(5&amp;TEXT(DATE(YEAR($G241),MONTH($G241),30),"ddd"),$H$33:T$67,T$70,0)),IF(DAY(EOMONTH($G241,0))&lt;31,0,VLOOKUP(5&amp;TEXT(DATE(YEAR($G241),MONTH($G241),31),"ddd"),$H$33:T$67,T$70,0)))*SUMPRODUCT(($H$72:$H$95=$D241)*($G$72:$G$95=$C241)*(T$72:T$95))),"")</f>
        <v>0</v>
      </c>
      <c r="U241" s="139">
        <f>IFERROR(IF($I$69="DOW",IF($E241=5,(((SUMPRODUCT(($H$72:$H$95=$D241)*($G$72:$G$95=$C241)*(U$72:U$95))*(SUMPRODUCT(($H$15:$H$21=$H241)*(U$15:U$21)))))),(((SUMPRODUCT(($H$72:$H$95=$D241)*($G$72:$G$95=$C241)*(U$72:U$95)))-(SUMIFS(U$99:U$426,$C$99:$C$426,$C241,$D$99:$D$426,$D241,$E$99:$E$426,5)))*SUMPRODUCT(($H$9:$H$12=$E241)*(U$9:U$12)))*SUMPRODUCT(($H$24:$H$30=$H241)*(U$24:U$30))),VLOOKUP($E241&amp;$H241,$H$33:U$67,U$70,0)/SUM(U$33:U$60,IF(DAY(EOMONTH($G241,0))&lt;29,0,VLOOKUP(5&amp;TEXT(DATE(YEAR($G241),MONTH($G241),29),"ddd"),$H$33:U$67,U$70,0)),IF(DAY(EOMONTH($G241,0))&lt;30,0,VLOOKUP(5&amp;TEXT(DATE(YEAR($G241),MONTH($G241),30),"ddd"),$H$33:U$67,U$70,0)),IF(DAY(EOMONTH($G241,0))&lt;31,0,VLOOKUP(5&amp;TEXT(DATE(YEAR($G241),MONTH($G241),31),"ddd"),$H$33:U$67,U$70,0)))*SUMPRODUCT(($H$72:$H$95=$D241)*($G$72:$G$95=$C241)*(U$72:U$95))),"")</f>
        <v>0</v>
      </c>
      <c r="V241" s="139">
        <f>IFERROR(IF($I$69="DOW",IF($E241=5,(((SUMPRODUCT(($H$72:$H$95=$D241)*($G$72:$G$95=$C241)*(V$72:V$95))*(SUMPRODUCT(($H$15:$H$21=$H241)*(V$15:V$21)))))),(((SUMPRODUCT(($H$72:$H$95=$D241)*($G$72:$G$95=$C241)*(V$72:V$95)))-(SUMIFS(V$99:V$426,$C$99:$C$426,$C241,$D$99:$D$426,$D241,$E$99:$E$426,5)))*SUMPRODUCT(($H$9:$H$12=$E241)*(V$9:V$12)))*SUMPRODUCT(($H$24:$H$30=$H241)*(V$24:V$30))),VLOOKUP($E241&amp;$H241,$H$33:V$67,V$70,0)/SUM(V$33:V$60,IF(DAY(EOMONTH($G241,0))&lt;29,0,VLOOKUP(5&amp;TEXT(DATE(YEAR($G241),MONTH($G241),29),"ddd"),$H$33:V$67,V$70,0)),IF(DAY(EOMONTH($G241,0))&lt;30,0,VLOOKUP(5&amp;TEXT(DATE(YEAR($G241),MONTH($G241),30),"ddd"),$H$33:V$67,V$70,0)),IF(DAY(EOMONTH($G241,0))&lt;31,0,VLOOKUP(5&amp;TEXT(DATE(YEAR($G241),MONTH($G241),31),"ddd"),$H$33:V$67,V$70,0)))*SUMPRODUCT(($H$72:$H$95=$D241)*($G$72:$G$95=$C241)*(V$72:V$95))),"")</f>
        <v>0</v>
      </c>
      <c r="W241" s="139">
        <f>IFERROR(IF($I$69="DOW",IF($E241=5,(((SUMPRODUCT(($H$72:$H$95=$D241)*($G$72:$G$95=$C241)*(W$72:W$95))*(SUMPRODUCT(($H$15:$H$21=$H241)*(W$15:W$21)))))),(((SUMPRODUCT(($H$72:$H$95=$D241)*($G$72:$G$95=$C241)*(W$72:W$95)))-(SUMIFS(W$99:W$426,$C$99:$C$426,$C241,$D$99:$D$426,$D241,$E$99:$E$426,5)))*SUMPRODUCT(($H$9:$H$12=$E241)*(W$9:W$12)))*SUMPRODUCT(($H$24:$H$30=$H241)*(W$24:W$30))),VLOOKUP($E241&amp;$H241,$H$33:W$67,W$70,0)/SUM(W$33:W$60,IF(DAY(EOMONTH($G241,0))&lt;29,0,VLOOKUP(5&amp;TEXT(DATE(YEAR($G241),MONTH($G241),29),"ddd"),$H$33:W$67,W$70,0)),IF(DAY(EOMONTH($G241,0))&lt;30,0,VLOOKUP(5&amp;TEXT(DATE(YEAR($G241),MONTH($G241),30),"ddd"),$H$33:W$67,W$70,0)),IF(DAY(EOMONTH($G241,0))&lt;31,0,VLOOKUP(5&amp;TEXT(DATE(YEAR($G241),MONTH($G241),31),"ddd"),$H$33:W$67,W$70,0)))*SUMPRODUCT(($H$72:$H$95=$D241)*($G$72:$G$95=$C241)*(W$72:W$95))),"")</f>
        <v>0</v>
      </c>
      <c r="X241" s="139">
        <f>IFERROR(IF($I$69="DOW",IF($E241=5,(((SUMPRODUCT(($H$72:$H$95=$D241)*($G$72:$G$95=$C241)*(X$72:X$95))*(SUMPRODUCT(($H$15:$H$21=$H241)*(X$15:X$21)))))),(((SUMPRODUCT(($H$72:$H$95=$D241)*($G$72:$G$95=$C241)*(X$72:X$95)))-(SUMIFS(X$99:X$426,$C$99:$C$426,$C241,$D$99:$D$426,$D241,$E$99:$E$426,5)))*SUMPRODUCT(($H$9:$H$12=$E241)*(X$9:X$12)))*SUMPRODUCT(($H$24:$H$30=$H241)*(X$24:X$30))),VLOOKUP($E241&amp;$H241,$H$33:X$67,X$70,0)/SUM(X$33:X$60,IF(DAY(EOMONTH($G241,0))&lt;29,0,VLOOKUP(5&amp;TEXT(DATE(YEAR($G241),MONTH($G241),29),"ddd"),$H$33:X$67,X$70,0)),IF(DAY(EOMONTH($G241,0))&lt;30,0,VLOOKUP(5&amp;TEXT(DATE(YEAR($G241),MONTH($G241),30),"ddd"),$H$33:X$67,X$70,0)),IF(DAY(EOMONTH($G241,0))&lt;31,0,VLOOKUP(5&amp;TEXT(DATE(YEAR($G241),MONTH($G241),31),"ddd"),$H$33:X$67,X$70,0)))*SUMPRODUCT(($H$72:$H$95=$D241)*($G$72:$G$95=$C241)*(X$72:X$95))),"")</f>
        <v>0</v>
      </c>
      <c r="Y241" s="139" t="str">
        <f>IFERROR(IF($I$69="DOW",IF($E241=5,(((SUMPRODUCT(($H$72:$H$95=$D241)*($G$72:$G$95=$C241)*(Y$72:Y$95))*(SUMPRODUCT(($H$15:$H$21=$H241)*(Y$15:Y$21)))))),(((SUMPRODUCT(($H$72:$H$95=$D241)*($G$72:$G$95=$C241)*(Y$72:Y$95)))-(SUMIFS(Y$99:Y$426,$C$99:$C$426,$C241,$D$99:$D$426,$D241,$E$99:$E$426,5)))*SUMPRODUCT(($H$9:$H$12=$E241)*(Y$9:Y$12)))*SUMPRODUCT(($H$24:$H$30=$H241)*(Y$24:Y$30))),VLOOKUP($E241&amp;$H241,$H$33:Y$67,Y$70,0)/SUM(Y$33:Y$60,IF(DAY(EOMONTH($G241,0))&lt;29,0,VLOOKUP(5&amp;TEXT(DATE(YEAR($G241),MONTH($G241),29),"ddd"),$H$33:Y$67,Y$70,0)),IF(DAY(EOMONTH($G241,0))&lt;30,0,VLOOKUP(5&amp;TEXT(DATE(YEAR($G241),MONTH($G241),30),"ddd"),$H$33:Y$67,Y$70,0)),IF(DAY(EOMONTH($G241,0))&lt;31,0,VLOOKUP(5&amp;TEXT(DATE(YEAR($G241),MONTH($G241),31),"ddd"),$H$33:Y$67,Y$70,0)))*SUMPRODUCT(($H$72:$H$95=$D241)*($G$72:$G$95=$C241)*(Y$72:Y$95))),"")</f>
        <v/>
      </c>
      <c r="Z241" s="139" t="str">
        <f>IFERROR(IF($I$69="DOW",IF($E241=5,(((SUMPRODUCT(($H$72:$H$95=$D241)*($G$72:$G$95=$C241)*(Z$72:Z$95))*(SUMPRODUCT(($H$15:$H$21=$H241)*(Z$15:Z$21)))))),(((SUMPRODUCT(($H$72:$H$95=$D241)*($G$72:$G$95=$C241)*(Z$72:Z$95)))-(SUMIFS(Z$99:Z$426,$C$99:$C$426,$C241,$D$99:$D$426,$D241,$E$99:$E$426,5)))*SUMPRODUCT(($H$9:$H$12=$E241)*(Z$9:Z$12)))*SUMPRODUCT(($H$24:$H$30=$H241)*(Z$24:Z$30))),VLOOKUP($E241&amp;$H241,$H$33:Z$67,Z$70,0)/SUM(Z$33:Z$60,IF(DAY(EOMONTH($G241,0))&lt;29,0,VLOOKUP(5&amp;TEXT(DATE(YEAR($G241),MONTH($G241),29),"ddd"),$H$33:Z$67,Z$70,0)),IF(DAY(EOMONTH($G241,0))&lt;30,0,VLOOKUP(5&amp;TEXT(DATE(YEAR($G241),MONTH($G241),30),"ddd"),$H$33:Z$67,Z$70,0)),IF(DAY(EOMONTH($G241,0))&lt;31,0,VLOOKUP(5&amp;TEXT(DATE(YEAR($G241),MONTH($G241),31),"ddd"),$H$33:Z$67,Z$70,0)))*SUMPRODUCT(($H$72:$H$95=$D241)*($G$72:$G$95=$C241)*(Z$72:Z$95))),"")</f>
        <v/>
      </c>
      <c r="AA241" s="139" t="str">
        <f>IFERROR(IF($I$69="DOW",IF($E241=5,(((SUMPRODUCT(($H$72:$H$95=$D241)*($G$72:$G$95=$C241)*(AA$72:AA$95))*(SUMPRODUCT(($H$15:$H$21=$H241)*(AA$15:AA$21)))))),(((SUMPRODUCT(($H$72:$H$95=$D241)*($G$72:$G$95=$C241)*(AA$72:AA$95)))-(SUMIFS(AA$99:AA$426,$C$99:$C$426,$C241,$D$99:$D$426,$D241,$E$99:$E$426,5)))*SUMPRODUCT(($H$9:$H$12=$E241)*(AA$9:AA$12)))*SUMPRODUCT(($H$24:$H$30=$H241)*(AA$24:AA$30))),VLOOKUP($E241&amp;$H241,$H$33:AA$67,AA$70,0)/SUM(AA$33:AA$60,IF(DAY(EOMONTH($G241,0))&lt;29,0,VLOOKUP(5&amp;TEXT(DATE(YEAR($G241),MONTH($G241),29),"ddd"),$H$33:AA$67,AA$70,0)),IF(DAY(EOMONTH($G241,0))&lt;30,0,VLOOKUP(5&amp;TEXT(DATE(YEAR($G241),MONTH($G241),30),"ddd"),$H$33:AA$67,AA$70,0)),IF(DAY(EOMONTH($G241,0))&lt;31,0,VLOOKUP(5&amp;TEXT(DATE(YEAR($G241),MONTH($G241),31),"ddd"),$H$33:AA$67,AA$70,0)))*SUMPRODUCT(($H$72:$H$95=$D241)*($G$72:$G$95=$C241)*(AA$72:AA$95))),"")</f>
        <v/>
      </c>
      <c r="AB241" s="139" t="str">
        <f>IFERROR(IF($I$69="DOW",IF($E241=5,(((SUMPRODUCT(($H$72:$H$95=$D241)*($G$72:$G$95=$C241)*(AB$72:AB$95))*(SUMPRODUCT(($H$15:$H$21=$H241)*(AB$15:AB$21)))))),(((SUMPRODUCT(($H$72:$H$95=$D241)*($G$72:$G$95=$C241)*(AB$72:AB$95)))-(SUMIFS(AB$99:AB$426,$C$99:$C$426,$C241,$D$99:$D$426,$D241,$E$99:$E$426,5)))*SUMPRODUCT(($H$9:$H$12=$E241)*(AB$9:AB$12)))*SUMPRODUCT(($H$24:$H$30=$H241)*(AB$24:AB$30))),VLOOKUP($E241&amp;$H241,$H$33:AB$67,AB$70,0)/SUM(AB$33:AB$60,IF(DAY(EOMONTH($G241,0))&lt;29,0,VLOOKUP(5&amp;TEXT(DATE(YEAR($G241),MONTH($G241),29),"ddd"),$H$33:AB$67,AB$70,0)),IF(DAY(EOMONTH($G241,0))&lt;30,0,VLOOKUP(5&amp;TEXT(DATE(YEAR($G241),MONTH($G241),30),"ddd"),$H$33:AB$67,AB$70,0)),IF(DAY(EOMONTH($G241,0))&lt;31,0,VLOOKUP(5&amp;TEXT(DATE(YEAR($G241),MONTH($G241),31),"ddd"),$H$33:AB$67,AB$70,0)))*SUMPRODUCT(($H$72:$H$95=$D241)*($G$72:$G$95=$C241)*(AB$72:AB$95))),"")</f>
        <v/>
      </c>
      <c r="AC241" s="236"/>
      <c r="AE241" s="205"/>
      <c r="AF241" s="139"/>
      <c r="AG241" s="139"/>
      <c r="AH241" s="139"/>
      <c r="AI241" s="139"/>
      <c r="AJ241" s="139"/>
      <c r="AK241" s="139"/>
      <c r="AL241" s="139"/>
      <c r="AM241" s="139"/>
      <c r="AN241" s="139"/>
      <c r="AO241" s="139"/>
      <c r="AP241" s="139"/>
      <c r="AQ241" s="139"/>
      <c r="AR241" s="139"/>
      <c r="AS241" s="139"/>
      <c r="AT241" s="139"/>
      <c r="AU241" s="139"/>
      <c r="AV241" s="139"/>
      <c r="AW241" s="139"/>
      <c r="AX241" s="139"/>
      <c r="AY241" s="236"/>
      <c r="BA241" s="209">
        <f t="shared" si="186"/>
        <v>0</v>
      </c>
      <c r="BB241" s="180">
        <f t="shared" si="187"/>
        <v>0</v>
      </c>
      <c r="BC241" s="180">
        <f t="shared" si="188"/>
        <v>0</v>
      </c>
      <c r="BD241" s="180">
        <f t="shared" si="189"/>
        <v>0</v>
      </c>
      <c r="BE241" s="180">
        <f t="shared" si="190"/>
        <v>0</v>
      </c>
      <c r="BF241" s="180">
        <f t="shared" si="191"/>
        <v>0</v>
      </c>
      <c r="BG241" s="180">
        <f t="shared" si="192"/>
        <v>0</v>
      </c>
      <c r="BH241" s="180">
        <f t="shared" si="193"/>
        <v>0</v>
      </c>
      <c r="BI241" s="180">
        <f t="shared" si="194"/>
        <v>0</v>
      </c>
      <c r="BJ241" s="180">
        <f t="shared" si="195"/>
        <v>0</v>
      </c>
      <c r="BK241" s="180">
        <f t="shared" si="196"/>
        <v>0</v>
      </c>
      <c r="BL241" s="180">
        <f t="shared" si="197"/>
        <v>0</v>
      </c>
      <c r="BM241" s="180">
        <f t="shared" si="198"/>
        <v>0</v>
      </c>
      <c r="BN241" s="180">
        <f t="shared" si="199"/>
        <v>0</v>
      </c>
      <c r="BO241" s="180">
        <f t="shared" si="200"/>
        <v>0</v>
      </c>
      <c r="BP241" s="180">
        <f t="shared" si="201"/>
        <v>0</v>
      </c>
      <c r="BQ241" s="180">
        <f t="shared" si="202"/>
        <v>0</v>
      </c>
      <c r="BR241" s="180">
        <f t="shared" si="203"/>
        <v>0</v>
      </c>
      <c r="BS241" s="180">
        <f t="shared" si="204"/>
        <v>0</v>
      </c>
      <c r="BT241" s="180">
        <f t="shared" si="205"/>
        <v>0</v>
      </c>
      <c r="BV241" s="214">
        <f t="shared" si="228"/>
        <v>42786</v>
      </c>
      <c r="BW241" s="175" t="str">
        <f t="shared" si="229"/>
        <v>Feb</v>
      </c>
      <c r="BX241" s="175">
        <f t="shared" si="230"/>
        <v>2017</v>
      </c>
      <c r="BY241" s="176">
        <f t="shared" si="206"/>
        <v>0</v>
      </c>
      <c r="BZ241" s="176">
        <f t="shared" si="207"/>
        <v>0</v>
      </c>
      <c r="CA241" s="176">
        <f t="shared" si="208"/>
        <v>0</v>
      </c>
      <c r="CB241" s="176">
        <f t="shared" si="209"/>
        <v>0</v>
      </c>
      <c r="CC241" s="176">
        <f t="shared" si="210"/>
        <v>0</v>
      </c>
      <c r="CD241" s="176">
        <f t="shared" si="211"/>
        <v>0</v>
      </c>
      <c r="CE241" s="176">
        <f t="shared" si="212"/>
        <v>0</v>
      </c>
      <c r="CF241" s="176">
        <f t="shared" si="213"/>
        <v>0</v>
      </c>
      <c r="CG241" s="176">
        <f t="shared" si="214"/>
        <v>0</v>
      </c>
      <c r="CH241" s="176">
        <f t="shared" si="215"/>
        <v>0</v>
      </c>
      <c r="CI241" s="176">
        <f t="shared" si="216"/>
        <v>0</v>
      </c>
      <c r="CJ241" s="176">
        <f t="shared" si="217"/>
        <v>0</v>
      </c>
      <c r="CK241" s="176">
        <f t="shared" si="218"/>
        <v>0</v>
      </c>
      <c r="CL241" s="176">
        <f t="shared" si="219"/>
        <v>0</v>
      </c>
      <c r="CM241" s="176">
        <f t="shared" si="220"/>
        <v>0</v>
      </c>
      <c r="CN241" s="176">
        <f t="shared" si="221"/>
        <v>0</v>
      </c>
      <c r="CO241" s="176">
        <f t="shared" si="222"/>
        <v>0</v>
      </c>
      <c r="CP241" s="176">
        <f t="shared" si="223"/>
        <v>0</v>
      </c>
      <c r="CQ241" s="176">
        <f t="shared" si="224"/>
        <v>0</v>
      </c>
      <c r="CR241" s="215">
        <f t="shared" si="225"/>
        <v>0</v>
      </c>
    </row>
    <row r="242" spans="2:96" hidden="1" x14ac:dyDescent="0.25">
      <c r="B242" s="197">
        <f t="shared" si="226"/>
        <v>42787</v>
      </c>
      <c r="C242" s="108">
        <f t="shared" si="182"/>
        <v>2017</v>
      </c>
      <c r="D242" s="109" t="str">
        <f t="shared" si="183"/>
        <v>Feb</v>
      </c>
      <c r="E242" s="109">
        <f t="shared" si="184"/>
        <v>3</v>
      </c>
      <c r="F242" s="109">
        <f t="shared" si="227"/>
        <v>8</v>
      </c>
      <c r="G242" s="110">
        <f t="shared" si="231"/>
        <v>42787</v>
      </c>
      <c r="H242" s="109" t="str">
        <f t="shared" si="185"/>
        <v>Tue</v>
      </c>
      <c r="I242" s="139">
        <f>IFERROR(IF($I$69="DOW",IF($E242=5,(((SUMPRODUCT(($H$72:$H$95=$D242)*($G$72:$G$95=$C242)*(I$72:I$95))*(SUMPRODUCT(($H$15:$H$21=$H242)*(I$15:I$21)))))),(((SUMPRODUCT(($H$72:$H$95=$D242)*($G$72:$G$95=$C242)*(I$72:I$95)))-(SUMIFS(I$99:I$426,$C$99:$C$426,$C242,$D$99:$D$426,$D242,$E$99:$E$426,5)))*SUMPRODUCT(($H$9:$H$12=$E242)*(I$9:I$12)))*SUMPRODUCT(($H$24:$H$30=$H242)*(I$24:I$30))),VLOOKUP($E242&amp;$H242,$H$33:I$67,I$70,0)/SUM(I$33:I$60,IF(DAY(EOMONTH($G242,0))&lt;29,0,VLOOKUP(5&amp;TEXT(DATE(YEAR($G242),MONTH($G242),29),"ddd"),$H$33:I$67,I$70,0)),IF(DAY(EOMONTH($G242,0))&lt;30,0,VLOOKUP(5&amp;TEXT(DATE(YEAR($G242),MONTH($G242),30),"ddd"),$H$33:I$67,I$70,0)),IF(DAY(EOMONTH($G242,0))&lt;31,0,VLOOKUP(5&amp;TEXT(DATE(YEAR($G242),MONTH($G242),31),"ddd"),$H$33:I$67,I$70,0)))*SUMPRODUCT(($H$72:$H$95=$D242)*($G$72:$G$95=$C242)*(I$72:I$95))),"")</f>
        <v>0</v>
      </c>
      <c r="J242" s="139">
        <f>IFERROR(IF($I$69="DOW",IF($E242=5,(((SUMPRODUCT(($H$72:$H$95=$D242)*($G$72:$G$95=$C242)*(J$72:J$95))*(SUMPRODUCT(($H$15:$H$21=$H242)*(J$15:J$21)))))),(((SUMPRODUCT(($H$72:$H$95=$D242)*($G$72:$G$95=$C242)*(J$72:J$95)))-(SUMIFS(J$99:J$426,$C$99:$C$426,$C242,$D$99:$D$426,$D242,$E$99:$E$426,5)))*SUMPRODUCT(($H$9:$H$12=$E242)*(J$9:J$12)))*SUMPRODUCT(($H$24:$H$30=$H242)*(J$24:J$30))),VLOOKUP($E242&amp;$H242,$H$33:J$67,J$70,0)/SUM(J$33:J$60,IF(DAY(EOMONTH($G242,0))&lt;29,0,VLOOKUP(5&amp;TEXT(DATE(YEAR($G242),MONTH($G242),29),"ddd"),$H$33:J$67,J$70,0)),IF(DAY(EOMONTH($G242,0))&lt;30,0,VLOOKUP(5&amp;TEXT(DATE(YEAR($G242),MONTH($G242),30),"ddd"),$H$33:J$67,J$70,0)),IF(DAY(EOMONTH($G242,0))&lt;31,0,VLOOKUP(5&amp;TEXT(DATE(YEAR($G242),MONTH($G242),31),"ddd"),$H$33:J$67,J$70,0)))*SUMPRODUCT(($H$72:$H$95=$D242)*($G$72:$G$95=$C242)*(J$72:J$95))),"")</f>
        <v>0</v>
      </c>
      <c r="K242" s="139">
        <f>IFERROR(IF($I$69="DOW",IF($E242=5,(((SUMPRODUCT(($H$72:$H$95=$D242)*($G$72:$G$95=$C242)*(K$72:K$95))*(SUMPRODUCT(($H$15:$H$21=$H242)*(K$15:K$21)))))),(((SUMPRODUCT(($H$72:$H$95=$D242)*($G$72:$G$95=$C242)*(K$72:K$95)))-(SUMIFS(K$99:K$426,$C$99:$C$426,$C242,$D$99:$D$426,$D242,$E$99:$E$426,5)))*SUMPRODUCT(($H$9:$H$12=$E242)*(K$9:K$12)))*SUMPRODUCT(($H$24:$H$30=$H242)*(K$24:K$30))),VLOOKUP($E242&amp;$H242,$H$33:K$67,K$70,0)/SUM(K$33:K$60,IF(DAY(EOMONTH($G242,0))&lt;29,0,VLOOKUP(5&amp;TEXT(DATE(YEAR($G242),MONTH($G242),29),"ddd"),$H$33:K$67,K$70,0)),IF(DAY(EOMONTH($G242,0))&lt;30,0,VLOOKUP(5&amp;TEXT(DATE(YEAR($G242),MONTH($G242),30),"ddd"),$H$33:K$67,K$70,0)),IF(DAY(EOMONTH($G242,0))&lt;31,0,VLOOKUP(5&amp;TEXT(DATE(YEAR($G242),MONTH($G242),31),"ddd"),$H$33:K$67,K$70,0)))*SUMPRODUCT(($H$72:$H$95=$D242)*($G$72:$G$95=$C242)*(K$72:K$95))),"")</f>
        <v>0</v>
      </c>
      <c r="L242" s="139">
        <f>IFERROR(IF($I$69="DOW",IF($E242=5,(((SUMPRODUCT(($H$72:$H$95=$D242)*($G$72:$G$95=$C242)*(L$72:L$95))*(SUMPRODUCT(($H$15:$H$21=$H242)*(L$15:L$21)))))),(((SUMPRODUCT(($H$72:$H$95=$D242)*($G$72:$G$95=$C242)*(L$72:L$95)))-(SUMIFS(L$99:L$426,$C$99:$C$426,$C242,$D$99:$D$426,$D242,$E$99:$E$426,5)))*SUMPRODUCT(($H$9:$H$12=$E242)*(L$9:L$12)))*SUMPRODUCT(($H$24:$H$30=$H242)*(L$24:L$30))),VLOOKUP($E242&amp;$H242,$H$33:L$67,L$70,0)/SUM(L$33:L$60,IF(DAY(EOMONTH($G242,0))&lt;29,0,VLOOKUP(5&amp;TEXT(DATE(YEAR($G242),MONTH($G242),29),"ddd"),$H$33:L$67,L$70,0)),IF(DAY(EOMONTH($G242,0))&lt;30,0,VLOOKUP(5&amp;TEXT(DATE(YEAR($G242),MONTH($G242),30),"ddd"),$H$33:L$67,L$70,0)),IF(DAY(EOMONTH($G242,0))&lt;31,0,VLOOKUP(5&amp;TEXT(DATE(YEAR($G242),MONTH($G242),31),"ddd"),$H$33:L$67,L$70,0)))*SUMPRODUCT(($H$72:$H$95=$D242)*($G$72:$G$95=$C242)*(L$72:L$95))),"")</f>
        <v>0</v>
      </c>
      <c r="M242" s="139">
        <f>IFERROR(IF($I$69="DOW",IF($E242=5,(((SUMPRODUCT(($H$72:$H$95=$D242)*($G$72:$G$95=$C242)*(M$72:M$95))*(SUMPRODUCT(($H$15:$H$21=$H242)*(M$15:M$21)))))),(((SUMPRODUCT(($H$72:$H$95=$D242)*($G$72:$G$95=$C242)*(M$72:M$95)))-(SUMIFS(M$99:M$426,$C$99:$C$426,$C242,$D$99:$D$426,$D242,$E$99:$E$426,5)))*SUMPRODUCT(($H$9:$H$12=$E242)*(M$9:M$12)))*SUMPRODUCT(($H$24:$H$30=$H242)*(M$24:M$30))),VLOOKUP($E242&amp;$H242,$H$33:M$67,M$70,0)/SUM(M$33:M$60,IF(DAY(EOMONTH($G242,0))&lt;29,0,VLOOKUP(5&amp;TEXT(DATE(YEAR($G242),MONTH($G242),29),"ddd"),$H$33:M$67,M$70,0)),IF(DAY(EOMONTH($G242,0))&lt;30,0,VLOOKUP(5&amp;TEXT(DATE(YEAR($G242),MONTH($G242),30),"ddd"),$H$33:M$67,M$70,0)),IF(DAY(EOMONTH($G242,0))&lt;31,0,VLOOKUP(5&amp;TEXT(DATE(YEAR($G242),MONTH($G242),31),"ddd"),$H$33:M$67,M$70,0)))*SUMPRODUCT(($H$72:$H$95=$D242)*($G$72:$G$95=$C242)*(M$72:M$95))),"")</f>
        <v>0</v>
      </c>
      <c r="N242" s="139">
        <f>IFERROR(IF($I$69="DOW",IF($E242=5,(((SUMPRODUCT(($H$72:$H$95=$D242)*($G$72:$G$95=$C242)*(N$72:N$95))*(SUMPRODUCT(($H$15:$H$21=$H242)*(N$15:N$21)))))),(((SUMPRODUCT(($H$72:$H$95=$D242)*($G$72:$G$95=$C242)*(N$72:N$95)))-(SUMIFS(N$99:N$426,$C$99:$C$426,$C242,$D$99:$D$426,$D242,$E$99:$E$426,5)))*SUMPRODUCT(($H$9:$H$12=$E242)*(N$9:N$12)))*SUMPRODUCT(($H$24:$H$30=$H242)*(N$24:N$30))),VLOOKUP($E242&amp;$H242,$H$33:N$67,N$70,0)/SUM(N$33:N$60,IF(DAY(EOMONTH($G242,0))&lt;29,0,VLOOKUP(5&amp;TEXT(DATE(YEAR($G242),MONTH($G242),29),"ddd"),$H$33:N$67,N$70,0)),IF(DAY(EOMONTH($G242,0))&lt;30,0,VLOOKUP(5&amp;TEXT(DATE(YEAR($G242),MONTH($G242),30),"ddd"),$H$33:N$67,N$70,0)),IF(DAY(EOMONTH($G242,0))&lt;31,0,VLOOKUP(5&amp;TEXT(DATE(YEAR($G242),MONTH($G242),31),"ddd"),$H$33:N$67,N$70,0)))*SUMPRODUCT(($H$72:$H$95=$D242)*($G$72:$G$95=$C242)*(N$72:N$95))),"")</f>
        <v>0</v>
      </c>
      <c r="O242" s="139">
        <f>IFERROR(IF($I$69="DOW",IF($E242=5,(((SUMPRODUCT(($H$72:$H$95=$D242)*($G$72:$G$95=$C242)*(O$72:O$95))*(SUMPRODUCT(($H$15:$H$21=$H242)*(O$15:O$21)))))),(((SUMPRODUCT(($H$72:$H$95=$D242)*($G$72:$G$95=$C242)*(O$72:O$95)))-(SUMIFS(O$99:O$426,$C$99:$C$426,$C242,$D$99:$D$426,$D242,$E$99:$E$426,5)))*SUMPRODUCT(($H$9:$H$12=$E242)*(O$9:O$12)))*SUMPRODUCT(($H$24:$H$30=$H242)*(O$24:O$30))),VLOOKUP($E242&amp;$H242,$H$33:O$67,O$70,0)/SUM(O$33:O$60,IF(DAY(EOMONTH($G242,0))&lt;29,0,VLOOKUP(5&amp;TEXT(DATE(YEAR($G242),MONTH($G242),29),"ddd"),$H$33:O$67,O$70,0)),IF(DAY(EOMONTH($G242,0))&lt;30,0,VLOOKUP(5&amp;TEXT(DATE(YEAR($G242),MONTH($G242),30),"ddd"),$H$33:O$67,O$70,0)),IF(DAY(EOMONTH($G242,0))&lt;31,0,VLOOKUP(5&amp;TEXT(DATE(YEAR($G242),MONTH($G242),31),"ddd"),$H$33:O$67,O$70,0)))*SUMPRODUCT(($H$72:$H$95=$D242)*($G$72:$G$95=$C242)*(O$72:O$95))),"")</f>
        <v>0</v>
      </c>
      <c r="P242" s="139">
        <f>IFERROR(IF($I$69="DOW",IF($E242=5,(((SUMPRODUCT(($H$72:$H$95=$D242)*($G$72:$G$95=$C242)*(P$72:P$95))*(SUMPRODUCT(($H$15:$H$21=$H242)*(P$15:P$21)))))),(((SUMPRODUCT(($H$72:$H$95=$D242)*($G$72:$G$95=$C242)*(P$72:P$95)))-(SUMIFS(P$99:P$426,$C$99:$C$426,$C242,$D$99:$D$426,$D242,$E$99:$E$426,5)))*SUMPRODUCT(($H$9:$H$12=$E242)*(P$9:P$12)))*SUMPRODUCT(($H$24:$H$30=$H242)*(P$24:P$30))),VLOOKUP($E242&amp;$H242,$H$33:P$67,P$70,0)/SUM(P$33:P$60,IF(DAY(EOMONTH($G242,0))&lt;29,0,VLOOKUP(5&amp;TEXT(DATE(YEAR($G242),MONTH($G242),29),"ddd"),$H$33:P$67,P$70,0)),IF(DAY(EOMONTH($G242,0))&lt;30,0,VLOOKUP(5&amp;TEXT(DATE(YEAR($G242),MONTH($G242),30),"ddd"),$H$33:P$67,P$70,0)),IF(DAY(EOMONTH($G242,0))&lt;31,0,VLOOKUP(5&amp;TEXT(DATE(YEAR($G242),MONTH($G242),31),"ddd"),$H$33:P$67,P$70,0)))*SUMPRODUCT(($H$72:$H$95=$D242)*($G$72:$G$95=$C242)*(P$72:P$95))),"")</f>
        <v>0</v>
      </c>
      <c r="Q242" s="139">
        <f>IFERROR(IF($I$69="DOW",IF($E242=5,(((SUMPRODUCT(($H$72:$H$95=$D242)*($G$72:$G$95=$C242)*(Q$72:Q$95))*(SUMPRODUCT(($H$15:$H$21=$H242)*(Q$15:Q$21)))))),(((SUMPRODUCT(($H$72:$H$95=$D242)*($G$72:$G$95=$C242)*(Q$72:Q$95)))-(SUMIFS(Q$99:Q$426,$C$99:$C$426,$C242,$D$99:$D$426,$D242,$E$99:$E$426,5)))*SUMPRODUCT(($H$9:$H$12=$E242)*(Q$9:Q$12)))*SUMPRODUCT(($H$24:$H$30=$H242)*(Q$24:Q$30))),VLOOKUP($E242&amp;$H242,$H$33:Q$67,Q$70,0)/SUM(Q$33:Q$60,IF(DAY(EOMONTH($G242,0))&lt;29,0,VLOOKUP(5&amp;TEXT(DATE(YEAR($G242),MONTH($G242),29),"ddd"),$H$33:Q$67,Q$70,0)),IF(DAY(EOMONTH($G242,0))&lt;30,0,VLOOKUP(5&amp;TEXT(DATE(YEAR($G242),MONTH($G242),30),"ddd"),$H$33:Q$67,Q$70,0)),IF(DAY(EOMONTH($G242,0))&lt;31,0,VLOOKUP(5&amp;TEXT(DATE(YEAR($G242),MONTH($G242),31),"ddd"),$H$33:Q$67,Q$70,0)))*SUMPRODUCT(($H$72:$H$95=$D242)*($G$72:$G$95=$C242)*(Q$72:Q$95))),"")</f>
        <v>0</v>
      </c>
      <c r="R242" s="139">
        <f>IFERROR(IF($I$69="DOW",IF($E242=5,(((SUMPRODUCT(($H$72:$H$95=$D242)*($G$72:$G$95=$C242)*(R$72:R$95))*(SUMPRODUCT(($H$15:$H$21=$H242)*(R$15:R$21)))))),(((SUMPRODUCT(($H$72:$H$95=$D242)*($G$72:$G$95=$C242)*(R$72:R$95)))-(SUMIFS(R$99:R$426,$C$99:$C$426,$C242,$D$99:$D$426,$D242,$E$99:$E$426,5)))*SUMPRODUCT(($H$9:$H$12=$E242)*(R$9:R$12)))*SUMPRODUCT(($H$24:$H$30=$H242)*(R$24:R$30))),VLOOKUP($E242&amp;$H242,$H$33:R$67,R$70,0)/SUM(R$33:R$60,IF(DAY(EOMONTH($G242,0))&lt;29,0,VLOOKUP(5&amp;TEXT(DATE(YEAR($G242),MONTH($G242),29),"ddd"),$H$33:R$67,R$70,0)),IF(DAY(EOMONTH($G242,0))&lt;30,0,VLOOKUP(5&amp;TEXT(DATE(YEAR($G242),MONTH($G242),30),"ddd"),$H$33:R$67,R$70,0)),IF(DAY(EOMONTH($G242,0))&lt;31,0,VLOOKUP(5&amp;TEXT(DATE(YEAR($G242),MONTH($G242),31),"ddd"),$H$33:R$67,R$70,0)))*SUMPRODUCT(($H$72:$H$95=$D242)*($G$72:$G$95=$C242)*(R$72:R$95))),"")</f>
        <v>0</v>
      </c>
      <c r="S242" s="139">
        <f>IFERROR(IF($I$69="DOW",IF($E242=5,(((SUMPRODUCT(($H$72:$H$95=$D242)*($G$72:$G$95=$C242)*(S$72:S$95))*(SUMPRODUCT(($H$15:$H$21=$H242)*(S$15:S$21)))))),(((SUMPRODUCT(($H$72:$H$95=$D242)*($G$72:$G$95=$C242)*(S$72:S$95)))-(SUMIFS(S$99:S$426,$C$99:$C$426,$C242,$D$99:$D$426,$D242,$E$99:$E$426,5)))*SUMPRODUCT(($H$9:$H$12=$E242)*(S$9:S$12)))*SUMPRODUCT(($H$24:$H$30=$H242)*(S$24:S$30))),VLOOKUP($E242&amp;$H242,$H$33:S$67,S$70,0)/SUM(S$33:S$60,IF(DAY(EOMONTH($G242,0))&lt;29,0,VLOOKUP(5&amp;TEXT(DATE(YEAR($G242),MONTH($G242),29),"ddd"),$H$33:S$67,S$70,0)),IF(DAY(EOMONTH($G242,0))&lt;30,0,VLOOKUP(5&amp;TEXT(DATE(YEAR($G242),MONTH($G242),30),"ddd"),$H$33:S$67,S$70,0)),IF(DAY(EOMONTH($G242,0))&lt;31,0,VLOOKUP(5&amp;TEXT(DATE(YEAR($G242),MONTH($G242),31),"ddd"),$H$33:S$67,S$70,0)))*SUMPRODUCT(($H$72:$H$95=$D242)*($G$72:$G$95=$C242)*(S$72:S$95))),"")</f>
        <v>0</v>
      </c>
      <c r="T242" s="139">
        <f>IFERROR(IF($I$69="DOW",IF($E242=5,(((SUMPRODUCT(($H$72:$H$95=$D242)*($G$72:$G$95=$C242)*(T$72:T$95))*(SUMPRODUCT(($H$15:$H$21=$H242)*(T$15:T$21)))))),(((SUMPRODUCT(($H$72:$H$95=$D242)*($G$72:$G$95=$C242)*(T$72:T$95)))-(SUMIFS(T$99:T$426,$C$99:$C$426,$C242,$D$99:$D$426,$D242,$E$99:$E$426,5)))*SUMPRODUCT(($H$9:$H$12=$E242)*(T$9:T$12)))*SUMPRODUCT(($H$24:$H$30=$H242)*(T$24:T$30))),VLOOKUP($E242&amp;$H242,$H$33:T$67,T$70,0)/SUM(T$33:T$60,IF(DAY(EOMONTH($G242,0))&lt;29,0,VLOOKUP(5&amp;TEXT(DATE(YEAR($G242),MONTH($G242),29),"ddd"),$H$33:T$67,T$70,0)),IF(DAY(EOMONTH($G242,0))&lt;30,0,VLOOKUP(5&amp;TEXT(DATE(YEAR($G242),MONTH($G242),30),"ddd"),$H$33:T$67,T$70,0)),IF(DAY(EOMONTH($G242,0))&lt;31,0,VLOOKUP(5&amp;TEXT(DATE(YEAR($G242),MONTH($G242),31),"ddd"),$H$33:T$67,T$70,0)))*SUMPRODUCT(($H$72:$H$95=$D242)*($G$72:$G$95=$C242)*(T$72:T$95))),"")</f>
        <v>0</v>
      </c>
      <c r="U242" s="139">
        <f>IFERROR(IF($I$69="DOW",IF($E242=5,(((SUMPRODUCT(($H$72:$H$95=$D242)*($G$72:$G$95=$C242)*(U$72:U$95))*(SUMPRODUCT(($H$15:$H$21=$H242)*(U$15:U$21)))))),(((SUMPRODUCT(($H$72:$H$95=$D242)*($G$72:$G$95=$C242)*(U$72:U$95)))-(SUMIFS(U$99:U$426,$C$99:$C$426,$C242,$D$99:$D$426,$D242,$E$99:$E$426,5)))*SUMPRODUCT(($H$9:$H$12=$E242)*(U$9:U$12)))*SUMPRODUCT(($H$24:$H$30=$H242)*(U$24:U$30))),VLOOKUP($E242&amp;$H242,$H$33:U$67,U$70,0)/SUM(U$33:U$60,IF(DAY(EOMONTH($G242,0))&lt;29,0,VLOOKUP(5&amp;TEXT(DATE(YEAR($G242),MONTH($G242),29),"ddd"),$H$33:U$67,U$70,0)),IF(DAY(EOMONTH($G242,0))&lt;30,0,VLOOKUP(5&amp;TEXT(DATE(YEAR($G242),MONTH($G242),30),"ddd"),$H$33:U$67,U$70,0)),IF(DAY(EOMONTH($G242,0))&lt;31,0,VLOOKUP(5&amp;TEXT(DATE(YEAR($G242),MONTH($G242),31),"ddd"),$H$33:U$67,U$70,0)))*SUMPRODUCT(($H$72:$H$95=$D242)*($G$72:$G$95=$C242)*(U$72:U$95))),"")</f>
        <v>0</v>
      </c>
      <c r="V242" s="139">
        <f>IFERROR(IF($I$69="DOW",IF($E242=5,(((SUMPRODUCT(($H$72:$H$95=$D242)*($G$72:$G$95=$C242)*(V$72:V$95))*(SUMPRODUCT(($H$15:$H$21=$H242)*(V$15:V$21)))))),(((SUMPRODUCT(($H$72:$H$95=$D242)*($G$72:$G$95=$C242)*(V$72:V$95)))-(SUMIFS(V$99:V$426,$C$99:$C$426,$C242,$D$99:$D$426,$D242,$E$99:$E$426,5)))*SUMPRODUCT(($H$9:$H$12=$E242)*(V$9:V$12)))*SUMPRODUCT(($H$24:$H$30=$H242)*(V$24:V$30))),VLOOKUP($E242&amp;$H242,$H$33:V$67,V$70,0)/SUM(V$33:V$60,IF(DAY(EOMONTH($G242,0))&lt;29,0,VLOOKUP(5&amp;TEXT(DATE(YEAR($G242),MONTH($G242),29),"ddd"),$H$33:V$67,V$70,0)),IF(DAY(EOMONTH($G242,0))&lt;30,0,VLOOKUP(5&amp;TEXT(DATE(YEAR($G242),MONTH($G242),30),"ddd"),$H$33:V$67,V$70,0)),IF(DAY(EOMONTH($G242,0))&lt;31,0,VLOOKUP(5&amp;TEXT(DATE(YEAR($G242),MONTH($G242),31),"ddd"),$H$33:V$67,V$70,0)))*SUMPRODUCT(($H$72:$H$95=$D242)*($G$72:$G$95=$C242)*(V$72:V$95))),"")</f>
        <v>0</v>
      </c>
      <c r="W242" s="139">
        <f>IFERROR(IF($I$69="DOW",IF($E242=5,(((SUMPRODUCT(($H$72:$H$95=$D242)*($G$72:$G$95=$C242)*(W$72:W$95))*(SUMPRODUCT(($H$15:$H$21=$H242)*(W$15:W$21)))))),(((SUMPRODUCT(($H$72:$H$95=$D242)*($G$72:$G$95=$C242)*(W$72:W$95)))-(SUMIFS(W$99:W$426,$C$99:$C$426,$C242,$D$99:$D$426,$D242,$E$99:$E$426,5)))*SUMPRODUCT(($H$9:$H$12=$E242)*(W$9:W$12)))*SUMPRODUCT(($H$24:$H$30=$H242)*(W$24:W$30))),VLOOKUP($E242&amp;$H242,$H$33:W$67,W$70,0)/SUM(W$33:W$60,IF(DAY(EOMONTH($G242,0))&lt;29,0,VLOOKUP(5&amp;TEXT(DATE(YEAR($G242),MONTH($G242),29),"ddd"),$H$33:W$67,W$70,0)),IF(DAY(EOMONTH($G242,0))&lt;30,0,VLOOKUP(5&amp;TEXT(DATE(YEAR($G242),MONTH($G242),30),"ddd"),$H$33:W$67,W$70,0)),IF(DAY(EOMONTH($G242,0))&lt;31,0,VLOOKUP(5&amp;TEXT(DATE(YEAR($G242),MONTH($G242),31),"ddd"),$H$33:W$67,W$70,0)))*SUMPRODUCT(($H$72:$H$95=$D242)*($G$72:$G$95=$C242)*(W$72:W$95))),"")</f>
        <v>0</v>
      </c>
      <c r="X242" s="139">
        <f>IFERROR(IF($I$69="DOW",IF($E242=5,(((SUMPRODUCT(($H$72:$H$95=$D242)*($G$72:$G$95=$C242)*(X$72:X$95))*(SUMPRODUCT(($H$15:$H$21=$H242)*(X$15:X$21)))))),(((SUMPRODUCT(($H$72:$H$95=$D242)*($G$72:$G$95=$C242)*(X$72:X$95)))-(SUMIFS(X$99:X$426,$C$99:$C$426,$C242,$D$99:$D$426,$D242,$E$99:$E$426,5)))*SUMPRODUCT(($H$9:$H$12=$E242)*(X$9:X$12)))*SUMPRODUCT(($H$24:$H$30=$H242)*(X$24:X$30))),VLOOKUP($E242&amp;$H242,$H$33:X$67,X$70,0)/SUM(X$33:X$60,IF(DAY(EOMONTH($G242,0))&lt;29,0,VLOOKUP(5&amp;TEXT(DATE(YEAR($G242),MONTH($G242),29),"ddd"),$H$33:X$67,X$70,0)),IF(DAY(EOMONTH($G242,0))&lt;30,0,VLOOKUP(5&amp;TEXT(DATE(YEAR($G242),MONTH($G242),30),"ddd"),$H$33:X$67,X$70,0)),IF(DAY(EOMONTH($G242,0))&lt;31,0,VLOOKUP(5&amp;TEXT(DATE(YEAR($G242),MONTH($G242),31),"ddd"),$H$33:X$67,X$70,0)))*SUMPRODUCT(($H$72:$H$95=$D242)*($G$72:$G$95=$C242)*(X$72:X$95))),"")</f>
        <v>0</v>
      </c>
      <c r="Y242" s="139" t="str">
        <f>IFERROR(IF($I$69="DOW",IF($E242=5,(((SUMPRODUCT(($H$72:$H$95=$D242)*($G$72:$G$95=$C242)*(Y$72:Y$95))*(SUMPRODUCT(($H$15:$H$21=$H242)*(Y$15:Y$21)))))),(((SUMPRODUCT(($H$72:$H$95=$D242)*($G$72:$G$95=$C242)*(Y$72:Y$95)))-(SUMIFS(Y$99:Y$426,$C$99:$C$426,$C242,$D$99:$D$426,$D242,$E$99:$E$426,5)))*SUMPRODUCT(($H$9:$H$12=$E242)*(Y$9:Y$12)))*SUMPRODUCT(($H$24:$H$30=$H242)*(Y$24:Y$30))),VLOOKUP($E242&amp;$H242,$H$33:Y$67,Y$70,0)/SUM(Y$33:Y$60,IF(DAY(EOMONTH($G242,0))&lt;29,0,VLOOKUP(5&amp;TEXT(DATE(YEAR($G242),MONTH($G242),29),"ddd"),$H$33:Y$67,Y$70,0)),IF(DAY(EOMONTH($G242,0))&lt;30,0,VLOOKUP(5&amp;TEXT(DATE(YEAR($G242),MONTH($G242),30),"ddd"),$H$33:Y$67,Y$70,0)),IF(DAY(EOMONTH($G242,0))&lt;31,0,VLOOKUP(5&amp;TEXT(DATE(YEAR($G242),MONTH($G242),31),"ddd"),$H$33:Y$67,Y$70,0)))*SUMPRODUCT(($H$72:$H$95=$D242)*($G$72:$G$95=$C242)*(Y$72:Y$95))),"")</f>
        <v/>
      </c>
      <c r="Z242" s="139" t="str">
        <f>IFERROR(IF($I$69="DOW",IF($E242=5,(((SUMPRODUCT(($H$72:$H$95=$D242)*($G$72:$G$95=$C242)*(Z$72:Z$95))*(SUMPRODUCT(($H$15:$H$21=$H242)*(Z$15:Z$21)))))),(((SUMPRODUCT(($H$72:$H$95=$D242)*($G$72:$G$95=$C242)*(Z$72:Z$95)))-(SUMIFS(Z$99:Z$426,$C$99:$C$426,$C242,$D$99:$D$426,$D242,$E$99:$E$426,5)))*SUMPRODUCT(($H$9:$H$12=$E242)*(Z$9:Z$12)))*SUMPRODUCT(($H$24:$H$30=$H242)*(Z$24:Z$30))),VLOOKUP($E242&amp;$H242,$H$33:Z$67,Z$70,0)/SUM(Z$33:Z$60,IF(DAY(EOMONTH($G242,0))&lt;29,0,VLOOKUP(5&amp;TEXT(DATE(YEAR($G242),MONTH($G242),29),"ddd"),$H$33:Z$67,Z$70,0)),IF(DAY(EOMONTH($G242,0))&lt;30,0,VLOOKUP(5&amp;TEXT(DATE(YEAR($G242),MONTH($G242),30),"ddd"),$H$33:Z$67,Z$70,0)),IF(DAY(EOMONTH($G242,0))&lt;31,0,VLOOKUP(5&amp;TEXT(DATE(YEAR($G242),MONTH($G242),31),"ddd"),$H$33:Z$67,Z$70,0)))*SUMPRODUCT(($H$72:$H$95=$D242)*($G$72:$G$95=$C242)*(Z$72:Z$95))),"")</f>
        <v/>
      </c>
      <c r="AA242" s="139" t="str">
        <f>IFERROR(IF($I$69="DOW",IF($E242=5,(((SUMPRODUCT(($H$72:$H$95=$D242)*($G$72:$G$95=$C242)*(AA$72:AA$95))*(SUMPRODUCT(($H$15:$H$21=$H242)*(AA$15:AA$21)))))),(((SUMPRODUCT(($H$72:$H$95=$D242)*($G$72:$G$95=$C242)*(AA$72:AA$95)))-(SUMIFS(AA$99:AA$426,$C$99:$C$426,$C242,$D$99:$D$426,$D242,$E$99:$E$426,5)))*SUMPRODUCT(($H$9:$H$12=$E242)*(AA$9:AA$12)))*SUMPRODUCT(($H$24:$H$30=$H242)*(AA$24:AA$30))),VLOOKUP($E242&amp;$H242,$H$33:AA$67,AA$70,0)/SUM(AA$33:AA$60,IF(DAY(EOMONTH($G242,0))&lt;29,0,VLOOKUP(5&amp;TEXT(DATE(YEAR($G242),MONTH($G242),29),"ddd"),$H$33:AA$67,AA$70,0)),IF(DAY(EOMONTH($G242,0))&lt;30,0,VLOOKUP(5&amp;TEXT(DATE(YEAR($G242),MONTH($G242),30),"ddd"),$H$33:AA$67,AA$70,0)),IF(DAY(EOMONTH($G242,0))&lt;31,0,VLOOKUP(5&amp;TEXT(DATE(YEAR($G242),MONTH($G242),31),"ddd"),$H$33:AA$67,AA$70,0)))*SUMPRODUCT(($H$72:$H$95=$D242)*($G$72:$G$95=$C242)*(AA$72:AA$95))),"")</f>
        <v/>
      </c>
      <c r="AB242" s="139" t="str">
        <f>IFERROR(IF($I$69="DOW",IF($E242=5,(((SUMPRODUCT(($H$72:$H$95=$D242)*($G$72:$G$95=$C242)*(AB$72:AB$95))*(SUMPRODUCT(($H$15:$H$21=$H242)*(AB$15:AB$21)))))),(((SUMPRODUCT(($H$72:$H$95=$D242)*($G$72:$G$95=$C242)*(AB$72:AB$95)))-(SUMIFS(AB$99:AB$426,$C$99:$C$426,$C242,$D$99:$D$426,$D242,$E$99:$E$426,5)))*SUMPRODUCT(($H$9:$H$12=$E242)*(AB$9:AB$12)))*SUMPRODUCT(($H$24:$H$30=$H242)*(AB$24:AB$30))),VLOOKUP($E242&amp;$H242,$H$33:AB$67,AB$70,0)/SUM(AB$33:AB$60,IF(DAY(EOMONTH($G242,0))&lt;29,0,VLOOKUP(5&amp;TEXT(DATE(YEAR($G242),MONTH($G242),29),"ddd"),$H$33:AB$67,AB$70,0)),IF(DAY(EOMONTH($G242,0))&lt;30,0,VLOOKUP(5&amp;TEXT(DATE(YEAR($G242),MONTH($G242),30),"ddd"),$H$33:AB$67,AB$70,0)),IF(DAY(EOMONTH($G242,0))&lt;31,0,VLOOKUP(5&amp;TEXT(DATE(YEAR($G242),MONTH($G242),31),"ddd"),$H$33:AB$67,AB$70,0)))*SUMPRODUCT(($H$72:$H$95=$D242)*($G$72:$G$95=$C242)*(AB$72:AB$95))),"")</f>
        <v/>
      </c>
      <c r="AC242" s="236"/>
      <c r="AE242" s="205"/>
      <c r="AF242" s="139"/>
      <c r="AG242" s="139"/>
      <c r="AH242" s="139"/>
      <c r="AI242" s="139"/>
      <c r="AJ242" s="139"/>
      <c r="AK242" s="139"/>
      <c r="AL242" s="139"/>
      <c r="AM242" s="139"/>
      <c r="AN242" s="139"/>
      <c r="AO242" s="139"/>
      <c r="AP242" s="139"/>
      <c r="AQ242" s="139"/>
      <c r="AR242" s="139"/>
      <c r="AS242" s="139"/>
      <c r="AT242" s="139"/>
      <c r="AU242" s="139"/>
      <c r="AV242" s="139"/>
      <c r="AW242" s="139"/>
      <c r="AX242" s="139"/>
      <c r="AY242" s="236"/>
      <c r="BA242" s="209">
        <f t="shared" si="186"/>
        <v>0</v>
      </c>
      <c r="BB242" s="180">
        <f t="shared" si="187"/>
        <v>0</v>
      </c>
      <c r="BC242" s="180">
        <f t="shared" si="188"/>
        <v>0</v>
      </c>
      <c r="BD242" s="180">
        <f t="shared" si="189"/>
        <v>0</v>
      </c>
      <c r="BE242" s="180">
        <f t="shared" si="190"/>
        <v>0</v>
      </c>
      <c r="BF242" s="180">
        <f t="shared" si="191"/>
        <v>0</v>
      </c>
      <c r="BG242" s="180">
        <f t="shared" si="192"/>
        <v>0</v>
      </c>
      <c r="BH242" s="180">
        <f t="shared" si="193"/>
        <v>0</v>
      </c>
      <c r="BI242" s="180">
        <f t="shared" si="194"/>
        <v>0</v>
      </c>
      <c r="BJ242" s="180">
        <f t="shared" si="195"/>
        <v>0</v>
      </c>
      <c r="BK242" s="180">
        <f t="shared" si="196"/>
        <v>0</v>
      </c>
      <c r="BL242" s="180">
        <f t="shared" si="197"/>
        <v>0</v>
      </c>
      <c r="BM242" s="180">
        <f t="shared" si="198"/>
        <v>0</v>
      </c>
      <c r="BN242" s="180">
        <f t="shared" si="199"/>
        <v>0</v>
      </c>
      <c r="BO242" s="180">
        <f t="shared" si="200"/>
        <v>0</v>
      </c>
      <c r="BP242" s="180">
        <f t="shared" si="201"/>
        <v>0</v>
      </c>
      <c r="BQ242" s="180">
        <f t="shared" si="202"/>
        <v>0</v>
      </c>
      <c r="BR242" s="180">
        <f t="shared" si="203"/>
        <v>0</v>
      </c>
      <c r="BS242" s="180">
        <f t="shared" si="204"/>
        <v>0</v>
      </c>
      <c r="BT242" s="180">
        <f t="shared" si="205"/>
        <v>0</v>
      </c>
      <c r="BV242" s="214">
        <f t="shared" si="228"/>
        <v>42787</v>
      </c>
      <c r="BW242" s="175" t="str">
        <f t="shared" si="229"/>
        <v>Feb</v>
      </c>
      <c r="BX242" s="175">
        <f t="shared" si="230"/>
        <v>2017</v>
      </c>
      <c r="BY242" s="176">
        <f t="shared" si="206"/>
        <v>0</v>
      </c>
      <c r="BZ242" s="176">
        <f t="shared" si="207"/>
        <v>0</v>
      </c>
      <c r="CA242" s="176">
        <f t="shared" si="208"/>
        <v>0</v>
      </c>
      <c r="CB242" s="176">
        <f t="shared" si="209"/>
        <v>0</v>
      </c>
      <c r="CC242" s="176">
        <f t="shared" si="210"/>
        <v>0</v>
      </c>
      <c r="CD242" s="176">
        <f t="shared" si="211"/>
        <v>0</v>
      </c>
      <c r="CE242" s="176">
        <f t="shared" si="212"/>
        <v>0</v>
      </c>
      <c r="CF242" s="176">
        <f t="shared" si="213"/>
        <v>0</v>
      </c>
      <c r="CG242" s="176">
        <f t="shared" si="214"/>
        <v>0</v>
      </c>
      <c r="CH242" s="176">
        <f t="shared" si="215"/>
        <v>0</v>
      </c>
      <c r="CI242" s="176">
        <f t="shared" si="216"/>
        <v>0</v>
      </c>
      <c r="CJ242" s="176">
        <f t="shared" si="217"/>
        <v>0</v>
      </c>
      <c r="CK242" s="176">
        <f t="shared" si="218"/>
        <v>0</v>
      </c>
      <c r="CL242" s="176">
        <f t="shared" si="219"/>
        <v>0</v>
      </c>
      <c r="CM242" s="176">
        <f t="shared" si="220"/>
        <v>0</v>
      </c>
      <c r="CN242" s="176">
        <f t="shared" si="221"/>
        <v>0</v>
      </c>
      <c r="CO242" s="176">
        <f t="shared" si="222"/>
        <v>0</v>
      </c>
      <c r="CP242" s="176">
        <f t="shared" si="223"/>
        <v>0</v>
      </c>
      <c r="CQ242" s="176">
        <f t="shared" si="224"/>
        <v>0</v>
      </c>
      <c r="CR242" s="215">
        <f t="shared" si="225"/>
        <v>0</v>
      </c>
    </row>
    <row r="243" spans="2:96" hidden="1" x14ac:dyDescent="0.25">
      <c r="B243" s="197">
        <f t="shared" si="226"/>
        <v>42788</v>
      </c>
      <c r="C243" s="108">
        <f t="shared" si="182"/>
        <v>2017</v>
      </c>
      <c r="D243" s="109" t="str">
        <f t="shared" si="183"/>
        <v>Feb</v>
      </c>
      <c r="E243" s="109">
        <f t="shared" si="184"/>
        <v>4</v>
      </c>
      <c r="F243" s="109">
        <f t="shared" si="227"/>
        <v>8</v>
      </c>
      <c r="G243" s="110">
        <f t="shared" si="231"/>
        <v>42788</v>
      </c>
      <c r="H243" s="109" t="str">
        <f t="shared" si="185"/>
        <v>Wed</v>
      </c>
      <c r="I243" s="139">
        <f>IFERROR(IF($I$69="DOW",IF($E243=5,(((SUMPRODUCT(($H$72:$H$95=$D243)*($G$72:$G$95=$C243)*(I$72:I$95))*(SUMPRODUCT(($H$15:$H$21=$H243)*(I$15:I$21)))))),(((SUMPRODUCT(($H$72:$H$95=$D243)*($G$72:$G$95=$C243)*(I$72:I$95)))-(SUMIFS(I$99:I$426,$C$99:$C$426,$C243,$D$99:$D$426,$D243,$E$99:$E$426,5)))*SUMPRODUCT(($H$9:$H$12=$E243)*(I$9:I$12)))*SUMPRODUCT(($H$24:$H$30=$H243)*(I$24:I$30))),VLOOKUP($E243&amp;$H243,$H$33:I$67,I$70,0)/SUM(I$33:I$60,IF(DAY(EOMONTH($G243,0))&lt;29,0,VLOOKUP(5&amp;TEXT(DATE(YEAR($G243),MONTH($G243),29),"ddd"),$H$33:I$67,I$70,0)),IF(DAY(EOMONTH($G243,0))&lt;30,0,VLOOKUP(5&amp;TEXT(DATE(YEAR($G243),MONTH($G243),30),"ddd"),$H$33:I$67,I$70,0)),IF(DAY(EOMONTH($G243,0))&lt;31,0,VLOOKUP(5&amp;TEXT(DATE(YEAR($G243),MONTH($G243),31),"ddd"),$H$33:I$67,I$70,0)))*SUMPRODUCT(($H$72:$H$95=$D243)*($G$72:$G$95=$C243)*(I$72:I$95))),"")</f>
        <v>0</v>
      </c>
      <c r="J243" s="139">
        <f>IFERROR(IF($I$69="DOW",IF($E243=5,(((SUMPRODUCT(($H$72:$H$95=$D243)*($G$72:$G$95=$C243)*(J$72:J$95))*(SUMPRODUCT(($H$15:$H$21=$H243)*(J$15:J$21)))))),(((SUMPRODUCT(($H$72:$H$95=$D243)*($G$72:$G$95=$C243)*(J$72:J$95)))-(SUMIFS(J$99:J$426,$C$99:$C$426,$C243,$D$99:$D$426,$D243,$E$99:$E$426,5)))*SUMPRODUCT(($H$9:$H$12=$E243)*(J$9:J$12)))*SUMPRODUCT(($H$24:$H$30=$H243)*(J$24:J$30))),VLOOKUP($E243&amp;$H243,$H$33:J$67,J$70,0)/SUM(J$33:J$60,IF(DAY(EOMONTH($G243,0))&lt;29,0,VLOOKUP(5&amp;TEXT(DATE(YEAR($G243),MONTH($G243),29),"ddd"),$H$33:J$67,J$70,0)),IF(DAY(EOMONTH($G243,0))&lt;30,0,VLOOKUP(5&amp;TEXT(DATE(YEAR($G243),MONTH($G243),30),"ddd"),$H$33:J$67,J$70,0)),IF(DAY(EOMONTH($G243,0))&lt;31,0,VLOOKUP(5&amp;TEXT(DATE(YEAR($G243),MONTH($G243),31),"ddd"),$H$33:J$67,J$70,0)))*SUMPRODUCT(($H$72:$H$95=$D243)*($G$72:$G$95=$C243)*(J$72:J$95))),"")</f>
        <v>0</v>
      </c>
      <c r="K243" s="139">
        <f>IFERROR(IF($I$69="DOW",IF($E243=5,(((SUMPRODUCT(($H$72:$H$95=$D243)*($G$72:$G$95=$C243)*(K$72:K$95))*(SUMPRODUCT(($H$15:$H$21=$H243)*(K$15:K$21)))))),(((SUMPRODUCT(($H$72:$H$95=$D243)*($G$72:$G$95=$C243)*(K$72:K$95)))-(SUMIFS(K$99:K$426,$C$99:$C$426,$C243,$D$99:$D$426,$D243,$E$99:$E$426,5)))*SUMPRODUCT(($H$9:$H$12=$E243)*(K$9:K$12)))*SUMPRODUCT(($H$24:$H$30=$H243)*(K$24:K$30))),VLOOKUP($E243&amp;$H243,$H$33:K$67,K$70,0)/SUM(K$33:K$60,IF(DAY(EOMONTH($G243,0))&lt;29,0,VLOOKUP(5&amp;TEXT(DATE(YEAR($G243),MONTH($G243),29),"ddd"),$H$33:K$67,K$70,0)),IF(DAY(EOMONTH($G243,0))&lt;30,0,VLOOKUP(5&amp;TEXT(DATE(YEAR($G243),MONTH($G243),30),"ddd"),$H$33:K$67,K$70,0)),IF(DAY(EOMONTH($G243,0))&lt;31,0,VLOOKUP(5&amp;TEXT(DATE(YEAR($G243),MONTH($G243),31),"ddd"),$H$33:K$67,K$70,0)))*SUMPRODUCT(($H$72:$H$95=$D243)*($G$72:$G$95=$C243)*(K$72:K$95))),"")</f>
        <v>0</v>
      </c>
      <c r="L243" s="139">
        <f>IFERROR(IF($I$69="DOW",IF($E243=5,(((SUMPRODUCT(($H$72:$H$95=$D243)*($G$72:$G$95=$C243)*(L$72:L$95))*(SUMPRODUCT(($H$15:$H$21=$H243)*(L$15:L$21)))))),(((SUMPRODUCT(($H$72:$H$95=$D243)*($G$72:$G$95=$C243)*(L$72:L$95)))-(SUMIFS(L$99:L$426,$C$99:$C$426,$C243,$D$99:$D$426,$D243,$E$99:$E$426,5)))*SUMPRODUCT(($H$9:$H$12=$E243)*(L$9:L$12)))*SUMPRODUCT(($H$24:$H$30=$H243)*(L$24:L$30))),VLOOKUP($E243&amp;$H243,$H$33:L$67,L$70,0)/SUM(L$33:L$60,IF(DAY(EOMONTH($G243,0))&lt;29,0,VLOOKUP(5&amp;TEXT(DATE(YEAR($G243),MONTH($G243),29),"ddd"),$H$33:L$67,L$70,0)),IF(DAY(EOMONTH($G243,0))&lt;30,0,VLOOKUP(5&amp;TEXT(DATE(YEAR($G243),MONTH($G243),30),"ddd"),$H$33:L$67,L$70,0)),IF(DAY(EOMONTH($G243,0))&lt;31,0,VLOOKUP(5&amp;TEXT(DATE(YEAR($G243),MONTH($G243),31),"ddd"),$H$33:L$67,L$70,0)))*SUMPRODUCT(($H$72:$H$95=$D243)*($G$72:$G$95=$C243)*(L$72:L$95))),"")</f>
        <v>0</v>
      </c>
      <c r="M243" s="139">
        <f>IFERROR(IF($I$69="DOW",IF($E243=5,(((SUMPRODUCT(($H$72:$H$95=$D243)*($G$72:$G$95=$C243)*(M$72:M$95))*(SUMPRODUCT(($H$15:$H$21=$H243)*(M$15:M$21)))))),(((SUMPRODUCT(($H$72:$H$95=$D243)*($G$72:$G$95=$C243)*(M$72:M$95)))-(SUMIFS(M$99:M$426,$C$99:$C$426,$C243,$D$99:$D$426,$D243,$E$99:$E$426,5)))*SUMPRODUCT(($H$9:$H$12=$E243)*(M$9:M$12)))*SUMPRODUCT(($H$24:$H$30=$H243)*(M$24:M$30))),VLOOKUP($E243&amp;$H243,$H$33:M$67,M$70,0)/SUM(M$33:M$60,IF(DAY(EOMONTH($G243,0))&lt;29,0,VLOOKUP(5&amp;TEXT(DATE(YEAR($G243),MONTH($G243),29),"ddd"),$H$33:M$67,M$70,0)),IF(DAY(EOMONTH($G243,0))&lt;30,0,VLOOKUP(5&amp;TEXT(DATE(YEAR($G243),MONTH($G243),30),"ddd"),$H$33:M$67,M$70,0)),IF(DAY(EOMONTH($G243,0))&lt;31,0,VLOOKUP(5&amp;TEXT(DATE(YEAR($G243),MONTH($G243),31),"ddd"),$H$33:M$67,M$70,0)))*SUMPRODUCT(($H$72:$H$95=$D243)*($G$72:$G$95=$C243)*(M$72:M$95))),"")</f>
        <v>0</v>
      </c>
      <c r="N243" s="139">
        <f>IFERROR(IF($I$69="DOW",IF($E243=5,(((SUMPRODUCT(($H$72:$H$95=$D243)*($G$72:$G$95=$C243)*(N$72:N$95))*(SUMPRODUCT(($H$15:$H$21=$H243)*(N$15:N$21)))))),(((SUMPRODUCT(($H$72:$H$95=$D243)*($G$72:$G$95=$C243)*(N$72:N$95)))-(SUMIFS(N$99:N$426,$C$99:$C$426,$C243,$D$99:$D$426,$D243,$E$99:$E$426,5)))*SUMPRODUCT(($H$9:$H$12=$E243)*(N$9:N$12)))*SUMPRODUCT(($H$24:$H$30=$H243)*(N$24:N$30))),VLOOKUP($E243&amp;$H243,$H$33:N$67,N$70,0)/SUM(N$33:N$60,IF(DAY(EOMONTH($G243,0))&lt;29,0,VLOOKUP(5&amp;TEXT(DATE(YEAR($G243),MONTH($G243),29),"ddd"),$H$33:N$67,N$70,0)),IF(DAY(EOMONTH($G243,0))&lt;30,0,VLOOKUP(5&amp;TEXT(DATE(YEAR($G243),MONTH($G243),30),"ddd"),$H$33:N$67,N$70,0)),IF(DAY(EOMONTH($G243,0))&lt;31,0,VLOOKUP(5&amp;TEXT(DATE(YEAR($G243),MONTH($G243),31),"ddd"),$H$33:N$67,N$70,0)))*SUMPRODUCT(($H$72:$H$95=$D243)*($G$72:$G$95=$C243)*(N$72:N$95))),"")</f>
        <v>0</v>
      </c>
      <c r="O243" s="139">
        <f>IFERROR(IF($I$69="DOW",IF($E243=5,(((SUMPRODUCT(($H$72:$H$95=$D243)*($G$72:$G$95=$C243)*(O$72:O$95))*(SUMPRODUCT(($H$15:$H$21=$H243)*(O$15:O$21)))))),(((SUMPRODUCT(($H$72:$H$95=$D243)*($G$72:$G$95=$C243)*(O$72:O$95)))-(SUMIFS(O$99:O$426,$C$99:$C$426,$C243,$D$99:$D$426,$D243,$E$99:$E$426,5)))*SUMPRODUCT(($H$9:$H$12=$E243)*(O$9:O$12)))*SUMPRODUCT(($H$24:$H$30=$H243)*(O$24:O$30))),VLOOKUP($E243&amp;$H243,$H$33:O$67,O$70,0)/SUM(O$33:O$60,IF(DAY(EOMONTH($G243,0))&lt;29,0,VLOOKUP(5&amp;TEXT(DATE(YEAR($G243),MONTH($G243),29),"ddd"),$H$33:O$67,O$70,0)),IF(DAY(EOMONTH($G243,0))&lt;30,0,VLOOKUP(5&amp;TEXT(DATE(YEAR($G243),MONTH($G243),30),"ddd"),$H$33:O$67,O$70,0)),IF(DAY(EOMONTH($G243,0))&lt;31,0,VLOOKUP(5&amp;TEXT(DATE(YEAR($G243),MONTH($G243),31),"ddd"),$H$33:O$67,O$70,0)))*SUMPRODUCT(($H$72:$H$95=$D243)*($G$72:$G$95=$C243)*(O$72:O$95))),"")</f>
        <v>0</v>
      </c>
      <c r="P243" s="139">
        <f>IFERROR(IF($I$69="DOW",IF($E243=5,(((SUMPRODUCT(($H$72:$H$95=$D243)*($G$72:$G$95=$C243)*(P$72:P$95))*(SUMPRODUCT(($H$15:$H$21=$H243)*(P$15:P$21)))))),(((SUMPRODUCT(($H$72:$H$95=$D243)*($G$72:$G$95=$C243)*(P$72:P$95)))-(SUMIFS(P$99:P$426,$C$99:$C$426,$C243,$D$99:$D$426,$D243,$E$99:$E$426,5)))*SUMPRODUCT(($H$9:$H$12=$E243)*(P$9:P$12)))*SUMPRODUCT(($H$24:$H$30=$H243)*(P$24:P$30))),VLOOKUP($E243&amp;$H243,$H$33:P$67,P$70,0)/SUM(P$33:P$60,IF(DAY(EOMONTH($G243,0))&lt;29,0,VLOOKUP(5&amp;TEXT(DATE(YEAR($G243),MONTH($G243),29),"ddd"),$H$33:P$67,P$70,0)),IF(DAY(EOMONTH($G243,0))&lt;30,0,VLOOKUP(5&amp;TEXT(DATE(YEAR($G243),MONTH($G243),30),"ddd"),$H$33:P$67,P$70,0)),IF(DAY(EOMONTH($G243,0))&lt;31,0,VLOOKUP(5&amp;TEXT(DATE(YEAR($G243),MONTH($G243),31),"ddd"),$H$33:P$67,P$70,0)))*SUMPRODUCT(($H$72:$H$95=$D243)*($G$72:$G$95=$C243)*(P$72:P$95))),"")</f>
        <v>0</v>
      </c>
      <c r="Q243" s="139">
        <f>IFERROR(IF($I$69="DOW",IF($E243=5,(((SUMPRODUCT(($H$72:$H$95=$D243)*($G$72:$G$95=$C243)*(Q$72:Q$95))*(SUMPRODUCT(($H$15:$H$21=$H243)*(Q$15:Q$21)))))),(((SUMPRODUCT(($H$72:$H$95=$D243)*($G$72:$G$95=$C243)*(Q$72:Q$95)))-(SUMIFS(Q$99:Q$426,$C$99:$C$426,$C243,$D$99:$D$426,$D243,$E$99:$E$426,5)))*SUMPRODUCT(($H$9:$H$12=$E243)*(Q$9:Q$12)))*SUMPRODUCT(($H$24:$H$30=$H243)*(Q$24:Q$30))),VLOOKUP($E243&amp;$H243,$H$33:Q$67,Q$70,0)/SUM(Q$33:Q$60,IF(DAY(EOMONTH($G243,0))&lt;29,0,VLOOKUP(5&amp;TEXT(DATE(YEAR($G243),MONTH($G243),29),"ddd"),$H$33:Q$67,Q$70,0)),IF(DAY(EOMONTH($G243,0))&lt;30,0,VLOOKUP(5&amp;TEXT(DATE(YEAR($G243),MONTH($G243),30),"ddd"),$H$33:Q$67,Q$70,0)),IF(DAY(EOMONTH($G243,0))&lt;31,0,VLOOKUP(5&amp;TEXT(DATE(YEAR($G243),MONTH($G243),31),"ddd"),$H$33:Q$67,Q$70,0)))*SUMPRODUCT(($H$72:$H$95=$D243)*($G$72:$G$95=$C243)*(Q$72:Q$95))),"")</f>
        <v>0</v>
      </c>
      <c r="R243" s="139">
        <f>IFERROR(IF($I$69="DOW",IF($E243=5,(((SUMPRODUCT(($H$72:$H$95=$D243)*($G$72:$G$95=$C243)*(R$72:R$95))*(SUMPRODUCT(($H$15:$H$21=$H243)*(R$15:R$21)))))),(((SUMPRODUCT(($H$72:$H$95=$D243)*($G$72:$G$95=$C243)*(R$72:R$95)))-(SUMIFS(R$99:R$426,$C$99:$C$426,$C243,$D$99:$D$426,$D243,$E$99:$E$426,5)))*SUMPRODUCT(($H$9:$H$12=$E243)*(R$9:R$12)))*SUMPRODUCT(($H$24:$H$30=$H243)*(R$24:R$30))),VLOOKUP($E243&amp;$H243,$H$33:R$67,R$70,0)/SUM(R$33:R$60,IF(DAY(EOMONTH($G243,0))&lt;29,0,VLOOKUP(5&amp;TEXT(DATE(YEAR($G243),MONTH($G243),29),"ddd"),$H$33:R$67,R$70,0)),IF(DAY(EOMONTH($G243,0))&lt;30,0,VLOOKUP(5&amp;TEXT(DATE(YEAR($G243),MONTH($G243),30),"ddd"),$H$33:R$67,R$70,0)),IF(DAY(EOMONTH($G243,0))&lt;31,0,VLOOKUP(5&amp;TEXT(DATE(YEAR($G243),MONTH($G243),31),"ddd"),$H$33:R$67,R$70,0)))*SUMPRODUCT(($H$72:$H$95=$D243)*($G$72:$G$95=$C243)*(R$72:R$95))),"")</f>
        <v>0</v>
      </c>
      <c r="S243" s="139">
        <f>IFERROR(IF($I$69="DOW",IF($E243=5,(((SUMPRODUCT(($H$72:$H$95=$D243)*($G$72:$G$95=$C243)*(S$72:S$95))*(SUMPRODUCT(($H$15:$H$21=$H243)*(S$15:S$21)))))),(((SUMPRODUCT(($H$72:$H$95=$D243)*($G$72:$G$95=$C243)*(S$72:S$95)))-(SUMIFS(S$99:S$426,$C$99:$C$426,$C243,$D$99:$D$426,$D243,$E$99:$E$426,5)))*SUMPRODUCT(($H$9:$H$12=$E243)*(S$9:S$12)))*SUMPRODUCT(($H$24:$H$30=$H243)*(S$24:S$30))),VLOOKUP($E243&amp;$H243,$H$33:S$67,S$70,0)/SUM(S$33:S$60,IF(DAY(EOMONTH($G243,0))&lt;29,0,VLOOKUP(5&amp;TEXT(DATE(YEAR($G243),MONTH($G243),29),"ddd"),$H$33:S$67,S$70,0)),IF(DAY(EOMONTH($G243,0))&lt;30,0,VLOOKUP(5&amp;TEXT(DATE(YEAR($G243),MONTH($G243),30),"ddd"),$H$33:S$67,S$70,0)),IF(DAY(EOMONTH($G243,0))&lt;31,0,VLOOKUP(5&amp;TEXT(DATE(YEAR($G243),MONTH($G243),31),"ddd"),$H$33:S$67,S$70,0)))*SUMPRODUCT(($H$72:$H$95=$D243)*($G$72:$G$95=$C243)*(S$72:S$95))),"")</f>
        <v>0</v>
      </c>
      <c r="T243" s="139">
        <f>IFERROR(IF($I$69="DOW",IF($E243=5,(((SUMPRODUCT(($H$72:$H$95=$D243)*($G$72:$G$95=$C243)*(T$72:T$95))*(SUMPRODUCT(($H$15:$H$21=$H243)*(T$15:T$21)))))),(((SUMPRODUCT(($H$72:$H$95=$D243)*($G$72:$G$95=$C243)*(T$72:T$95)))-(SUMIFS(T$99:T$426,$C$99:$C$426,$C243,$D$99:$D$426,$D243,$E$99:$E$426,5)))*SUMPRODUCT(($H$9:$H$12=$E243)*(T$9:T$12)))*SUMPRODUCT(($H$24:$H$30=$H243)*(T$24:T$30))),VLOOKUP($E243&amp;$H243,$H$33:T$67,T$70,0)/SUM(T$33:T$60,IF(DAY(EOMONTH($G243,0))&lt;29,0,VLOOKUP(5&amp;TEXT(DATE(YEAR($G243),MONTH($G243),29),"ddd"),$H$33:T$67,T$70,0)),IF(DAY(EOMONTH($G243,0))&lt;30,0,VLOOKUP(5&amp;TEXT(DATE(YEAR($G243),MONTH($G243),30),"ddd"),$H$33:T$67,T$70,0)),IF(DAY(EOMONTH($G243,0))&lt;31,0,VLOOKUP(5&amp;TEXT(DATE(YEAR($G243),MONTH($G243),31),"ddd"),$H$33:T$67,T$70,0)))*SUMPRODUCT(($H$72:$H$95=$D243)*($G$72:$G$95=$C243)*(T$72:T$95))),"")</f>
        <v>0</v>
      </c>
      <c r="U243" s="139">
        <f>IFERROR(IF($I$69="DOW",IF($E243=5,(((SUMPRODUCT(($H$72:$H$95=$D243)*($G$72:$G$95=$C243)*(U$72:U$95))*(SUMPRODUCT(($H$15:$H$21=$H243)*(U$15:U$21)))))),(((SUMPRODUCT(($H$72:$H$95=$D243)*($G$72:$G$95=$C243)*(U$72:U$95)))-(SUMIFS(U$99:U$426,$C$99:$C$426,$C243,$D$99:$D$426,$D243,$E$99:$E$426,5)))*SUMPRODUCT(($H$9:$H$12=$E243)*(U$9:U$12)))*SUMPRODUCT(($H$24:$H$30=$H243)*(U$24:U$30))),VLOOKUP($E243&amp;$H243,$H$33:U$67,U$70,0)/SUM(U$33:U$60,IF(DAY(EOMONTH($G243,0))&lt;29,0,VLOOKUP(5&amp;TEXT(DATE(YEAR($G243),MONTH($G243),29),"ddd"),$H$33:U$67,U$70,0)),IF(DAY(EOMONTH($G243,0))&lt;30,0,VLOOKUP(5&amp;TEXT(DATE(YEAR($G243),MONTH($G243),30),"ddd"),$H$33:U$67,U$70,0)),IF(DAY(EOMONTH($G243,0))&lt;31,0,VLOOKUP(5&amp;TEXT(DATE(YEAR($G243),MONTH($G243),31),"ddd"),$H$33:U$67,U$70,0)))*SUMPRODUCT(($H$72:$H$95=$D243)*($G$72:$G$95=$C243)*(U$72:U$95))),"")</f>
        <v>0</v>
      </c>
      <c r="V243" s="139">
        <f>IFERROR(IF($I$69="DOW",IF($E243=5,(((SUMPRODUCT(($H$72:$H$95=$D243)*($G$72:$G$95=$C243)*(V$72:V$95))*(SUMPRODUCT(($H$15:$H$21=$H243)*(V$15:V$21)))))),(((SUMPRODUCT(($H$72:$H$95=$D243)*($G$72:$G$95=$C243)*(V$72:V$95)))-(SUMIFS(V$99:V$426,$C$99:$C$426,$C243,$D$99:$D$426,$D243,$E$99:$E$426,5)))*SUMPRODUCT(($H$9:$H$12=$E243)*(V$9:V$12)))*SUMPRODUCT(($H$24:$H$30=$H243)*(V$24:V$30))),VLOOKUP($E243&amp;$H243,$H$33:V$67,V$70,0)/SUM(V$33:V$60,IF(DAY(EOMONTH($G243,0))&lt;29,0,VLOOKUP(5&amp;TEXT(DATE(YEAR($G243),MONTH($G243),29),"ddd"),$H$33:V$67,V$70,0)),IF(DAY(EOMONTH($G243,0))&lt;30,0,VLOOKUP(5&amp;TEXT(DATE(YEAR($G243),MONTH($G243),30),"ddd"),$H$33:V$67,V$70,0)),IF(DAY(EOMONTH($G243,0))&lt;31,0,VLOOKUP(5&amp;TEXT(DATE(YEAR($G243),MONTH($G243),31),"ddd"),$H$33:V$67,V$70,0)))*SUMPRODUCT(($H$72:$H$95=$D243)*($G$72:$G$95=$C243)*(V$72:V$95))),"")</f>
        <v>0</v>
      </c>
      <c r="W243" s="139">
        <f>IFERROR(IF($I$69="DOW",IF($E243=5,(((SUMPRODUCT(($H$72:$H$95=$D243)*($G$72:$G$95=$C243)*(W$72:W$95))*(SUMPRODUCT(($H$15:$H$21=$H243)*(W$15:W$21)))))),(((SUMPRODUCT(($H$72:$H$95=$D243)*($G$72:$G$95=$C243)*(W$72:W$95)))-(SUMIFS(W$99:W$426,$C$99:$C$426,$C243,$D$99:$D$426,$D243,$E$99:$E$426,5)))*SUMPRODUCT(($H$9:$H$12=$E243)*(W$9:W$12)))*SUMPRODUCT(($H$24:$H$30=$H243)*(W$24:W$30))),VLOOKUP($E243&amp;$H243,$H$33:W$67,W$70,0)/SUM(W$33:W$60,IF(DAY(EOMONTH($G243,0))&lt;29,0,VLOOKUP(5&amp;TEXT(DATE(YEAR($G243),MONTH($G243),29),"ddd"),$H$33:W$67,W$70,0)),IF(DAY(EOMONTH($G243,0))&lt;30,0,VLOOKUP(5&amp;TEXT(DATE(YEAR($G243),MONTH($G243),30),"ddd"),$H$33:W$67,W$70,0)),IF(DAY(EOMONTH($G243,0))&lt;31,0,VLOOKUP(5&amp;TEXT(DATE(YEAR($G243),MONTH($G243),31),"ddd"),$H$33:W$67,W$70,0)))*SUMPRODUCT(($H$72:$H$95=$D243)*($G$72:$G$95=$C243)*(W$72:W$95))),"")</f>
        <v>0</v>
      </c>
      <c r="X243" s="139">
        <f>IFERROR(IF($I$69="DOW",IF($E243=5,(((SUMPRODUCT(($H$72:$H$95=$D243)*($G$72:$G$95=$C243)*(X$72:X$95))*(SUMPRODUCT(($H$15:$H$21=$H243)*(X$15:X$21)))))),(((SUMPRODUCT(($H$72:$H$95=$D243)*($G$72:$G$95=$C243)*(X$72:X$95)))-(SUMIFS(X$99:X$426,$C$99:$C$426,$C243,$D$99:$D$426,$D243,$E$99:$E$426,5)))*SUMPRODUCT(($H$9:$H$12=$E243)*(X$9:X$12)))*SUMPRODUCT(($H$24:$H$30=$H243)*(X$24:X$30))),VLOOKUP($E243&amp;$H243,$H$33:X$67,X$70,0)/SUM(X$33:X$60,IF(DAY(EOMONTH($G243,0))&lt;29,0,VLOOKUP(5&amp;TEXT(DATE(YEAR($G243),MONTH($G243),29),"ddd"),$H$33:X$67,X$70,0)),IF(DAY(EOMONTH($G243,0))&lt;30,0,VLOOKUP(5&amp;TEXT(DATE(YEAR($G243),MONTH($G243),30),"ddd"),$H$33:X$67,X$70,0)),IF(DAY(EOMONTH($G243,0))&lt;31,0,VLOOKUP(5&amp;TEXT(DATE(YEAR($G243),MONTH($G243),31),"ddd"),$H$33:X$67,X$70,0)))*SUMPRODUCT(($H$72:$H$95=$D243)*($G$72:$G$95=$C243)*(X$72:X$95))),"")</f>
        <v>0</v>
      </c>
      <c r="Y243" s="139" t="str">
        <f>IFERROR(IF($I$69="DOW",IF($E243=5,(((SUMPRODUCT(($H$72:$H$95=$D243)*($G$72:$G$95=$C243)*(Y$72:Y$95))*(SUMPRODUCT(($H$15:$H$21=$H243)*(Y$15:Y$21)))))),(((SUMPRODUCT(($H$72:$H$95=$D243)*($G$72:$G$95=$C243)*(Y$72:Y$95)))-(SUMIFS(Y$99:Y$426,$C$99:$C$426,$C243,$D$99:$D$426,$D243,$E$99:$E$426,5)))*SUMPRODUCT(($H$9:$H$12=$E243)*(Y$9:Y$12)))*SUMPRODUCT(($H$24:$H$30=$H243)*(Y$24:Y$30))),VLOOKUP($E243&amp;$H243,$H$33:Y$67,Y$70,0)/SUM(Y$33:Y$60,IF(DAY(EOMONTH($G243,0))&lt;29,0,VLOOKUP(5&amp;TEXT(DATE(YEAR($G243),MONTH($G243),29),"ddd"),$H$33:Y$67,Y$70,0)),IF(DAY(EOMONTH($G243,0))&lt;30,0,VLOOKUP(5&amp;TEXT(DATE(YEAR($G243),MONTH($G243),30),"ddd"),$H$33:Y$67,Y$70,0)),IF(DAY(EOMONTH($G243,0))&lt;31,0,VLOOKUP(5&amp;TEXT(DATE(YEAR($G243),MONTH($G243),31),"ddd"),$H$33:Y$67,Y$70,0)))*SUMPRODUCT(($H$72:$H$95=$D243)*($G$72:$G$95=$C243)*(Y$72:Y$95))),"")</f>
        <v/>
      </c>
      <c r="Z243" s="139" t="str">
        <f>IFERROR(IF($I$69="DOW",IF($E243=5,(((SUMPRODUCT(($H$72:$H$95=$D243)*($G$72:$G$95=$C243)*(Z$72:Z$95))*(SUMPRODUCT(($H$15:$H$21=$H243)*(Z$15:Z$21)))))),(((SUMPRODUCT(($H$72:$H$95=$D243)*($G$72:$G$95=$C243)*(Z$72:Z$95)))-(SUMIFS(Z$99:Z$426,$C$99:$C$426,$C243,$D$99:$D$426,$D243,$E$99:$E$426,5)))*SUMPRODUCT(($H$9:$H$12=$E243)*(Z$9:Z$12)))*SUMPRODUCT(($H$24:$H$30=$H243)*(Z$24:Z$30))),VLOOKUP($E243&amp;$H243,$H$33:Z$67,Z$70,0)/SUM(Z$33:Z$60,IF(DAY(EOMONTH($G243,0))&lt;29,0,VLOOKUP(5&amp;TEXT(DATE(YEAR($G243),MONTH($G243),29),"ddd"),$H$33:Z$67,Z$70,0)),IF(DAY(EOMONTH($G243,0))&lt;30,0,VLOOKUP(5&amp;TEXT(DATE(YEAR($G243),MONTH($G243),30),"ddd"),$H$33:Z$67,Z$70,0)),IF(DAY(EOMONTH($G243,0))&lt;31,0,VLOOKUP(5&amp;TEXT(DATE(YEAR($G243),MONTH($G243),31),"ddd"),$H$33:Z$67,Z$70,0)))*SUMPRODUCT(($H$72:$H$95=$D243)*($G$72:$G$95=$C243)*(Z$72:Z$95))),"")</f>
        <v/>
      </c>
      <c r="AA243" s="139" t="str">
        <f>IFERROR(IF($I$69="DOW",IF($E243=5,(((SUMPRODUCT(($H$72:$H$95=$D243)*($G$72:$G$95=$C243)*(AA$72:AA$95))*(SUMPRODUCT(($H$15:$H$21=$H243)*(AA$15:AA$21)))))),(((SUMPRODUCT(($H$72:$H$95=$D243)*($G$72:$G$95=$C243)*(AA$72:AA$95)))-(SUMIFS(AA$99:AA$426,$C$99:$C$426,$C243,$D$99:$D$426,$D243,$E$99:$E$426,5)))*SUMPRODUCT(($H$9:$H$12=$E243)*(AA$9:AA$12)))*SUMPRODUCT(($H$24:$H$30=$H243)*(AA$24:AA$30))),VLOOKUP($E243&amp;$H243,$H$33:AA$67,AA$70,0)/SUM(AA$33:AA$60,IF(DAY(EOMONTH($G243,0))&lt;29,0,VLOOKUP(5&amp;TEXT(DATE(YEAR($G243),MONTH($G243),29),"ddd"),$H$33:AA$67,AA$70,0)),IF(DAY(EOMONTH($G243,0))&lt;30,0,VLOOKUP(5&amp;TEXT(DATE(YEAR($G243),MONTH($G243),30),"ddd"),$H$33:AA$67,AA$70,0)),IF(DAY(EOMONTH($G243,0))&lt;31,0,VLOOKUP(5&amp;TEXT(DATE(YEAR($G243),MONTH($G243),31),"ddd"),$H$33:AA$67,AA$70,0)))*SUMPRODUCT(($H$72:$H$95=$D243)*($G$72:$G$95=$C243)*(AA$72:AA$95))),"")</f>
        <v/>
      </c>
      <c r="AB243" s="139" t="str">
        <f>IFERROR(IF($I$69="DOW",IF($E243=5,(((SUMPRODUCT(($H$72:$H$95=$D243)*($G$72:$G$95=$C243)*(AB$72:AB$95))*(SUMPRODUCT(($H$15:$H$21=$H243)*(AB$15:AB$21)))))),(((SUMPRODUCT(($H$72:$H$95=$D243)*($G$72:$G$95=$C243)*(AB$72:AB$95)))-(SUMIFS(AB$99:AB$426,$C$99:$C$426,$C243,$D$99:$D$426,$D243,$E$99:$E$426,5)))*SUMPRODUCT(($H$9:$H$12=$E243)*(AB$9:AB$12)))*SUMPRODUCT(($H$24:$H$30=$H243)*(AB$24:AB$30))),VLOOKUP($E243&amp;$H243,$H$33:AB$67,AB$70,0)/SUM(AB$33:AB$60,IF(DAY(EOMONTH($G243,0))&lt;29,0,VLOOKUP(5&amp;TEXT(DATE(YEAR($G243),MONTH($G243),29),"ddd"),$H$33:AB$67,AB$70,0)),IF(DAY(EOMONTH($G243,0))&lt;30,0,VLOOKUP(5&amp;TEXT(DATE(YEAR($G243),MONTH($G243),30),"ddd"),$H$33:AB$67,AB$70,0)),IF(DAY(EOMONTH($G243,0))&lt;31,0,VLOOKUP(5&amp;TEXT(DATE(YEAR($G243),MONTH($G243),31),"ddd"),$H$33:AB$67,AB$70,0)))*SUMPRODUCT(($H$72:$H$95=$D243)*($G$72:$G$95=$C243)*(AB$72:AB$95))),"")</f>
        <v/>
      </c>
      <c r="AC243" s="236"/>
      <c r="AE243" s="205"/>
      <c r="AF243" s="139"/>
      <c r="AG243" s="139"/>
      <c r="AH243" s="139"/>
      <c r="AI243" s="139"/>
      <c r="AJ243" s="139"/>
      <c r="AK243" s="139"/>
      <c r="AL243" s="139"/>
      <c r="AM243" s="139"/>
      <c r="AN243" s="139"/>
      <c r="AO243" s="139"/>
      <c r="AP243" s="139"/>
      <c r="AQ243" s="139"/>
      <c r="AR243" s="139"/>
      <c r="AS243" s="139"/>
      <c r="AT243" s="139"/>
      <c r="AU243" s="139"/>
      <c r="AV243" s="139"/>
      <c r="AW243" s="139"/>
      <c r="AX243" s="139"/>
      <c r="AY243" s="236"/>
      <c r="BA243" s="209">
        <f t="shared" si="186"/>
        <v>0</v>
      </c>
      <c r="BB243" s="180">
        <f t="shared" si="187"/>
        <v>0</v>
      </c>
      <c r="BC243" s="180">
        <f t="shared" si="188"/>
        <v>0</v>
      </c>
      <c r="BD243" s="180">
        <f t="shared" si="189"/>
        <v>0</v>
      </c>
      <c r="BE243" s="180">
        <f t="shared" si="190"/>
        <v>0</v>
      </c>
      <c r="BF243" s="180">
        <f t="shared" si="191"/>
        <v>0</v>
      </c>
      <c r="BG243" s="180">
        <f t="shared" si="192"/>
        <v>0</v>
      </c>
      <c r="BH243" s="180">
        <f t="shared" si="193"/>
        <v>0</v>
      </c>
      <c r="BI243" s="180">
        <f t="shared" si="194"/>
        <v>0</v>
      </c>
      <c r="BJ243" s="180">
        <f t="shared" si="195"/>
        <v>0</v>
      </c>
      <c r="BK243" s="180">
        <f t="shared" si="196"/>
        <v>0</v>
      </c>
      <c r="BL243" s="180">
        <f t="shared" si="197"/>
        <v>0</v>
      </c>
      <c r="BM243" s="180">
        <f t="shared" si="198"/>
        <v>0</v>
      </c>
      <c r="BN243" s="180">
        <f t="shared" si="199"/>
        <v>0</v>
      </c>
      <c r="BO243" s="180">
        <f t="shared" si="200"/>
        <v>0</v>
      </c>
      <c r="BP243" s="180">
        <f t="shared" si="201"/>
        <v>0</v>
      </c>
      <c r="BQ243" s="180">
        <f t="shared" si="202"/>
        <v>0</v>
      </c>
      <c r="BR243" s="180">
        <f t="shared" si="203"/>
        <v>0</v>
      </c>
      <c r="BS243" s="180">
        <f t="shared" si="204"/>
        <v>0</v>
      </c>
      <c r="BT243" s="180">
        <f t="shared" si="205"/>
        <v>0</v>
      </c>
      <c r="BV243" s="214">
        <f t="shared" si="228"/>
        <v>42788</v>
      </c>
      <c r="BW243" s="175" t="str">
        <f t="shared" si="229"/>
        <v>Feb</v>
      </c>
      <c r="BX243" s="175">
        <f t="shared" si="230"/>
        <v>2017</v>
      </c>
      <c r="BY243" s="176">
        <f t="shared" si="206"/>
        <v>0</v>
      </c>
      <c r="BZ243" s="176">
        <f t="shared" si="207"/>
        <v>0</v>
      </c>
      <c r="CA243" s="176">
        <f t="shared" si="208"/>
        <v>0</v>
      </c>
      <c r="CB243" s="176">
        <f t="shared" si="209"/>
        <v>0</v>
      </c>
      <c r="CC243" s="176">
        <f t="shared" si="210"/>
        <v>0</v>
      </c>
      <c r="CD243" s="176">
        <f t="shared" si="211"/>
        <v>0</v>
      </c>
      <c r="CE243" s="176">
        <f t="shared" si="212"/>
        <v>0</v>
      </c>
      <c r="CF243" s="176">
        <f t="shared" si="213"/>
        <v>0</v>
      </c>
      <c r="CG243" s="176">
        <f t="shared" si="214"/>
        <v>0</v>
      </c>
      <c r="CH243" s="176">
        <f t="shared" si="215"/>
        <v>0</v>
      </c>
      <c r="CI243" s="176">
        <f t="shared" si="216"/>
        <v>0</v>
      </c>
      <c r="CJ243" s="176">
        <f t="shared" si="217"/>
        <v>0</v>
      </c>
      <c r="CK243" s="176">
        <f t="shared" si="218"/>
        <v>0</v>
      </c>
      <c r="CL243" s="176">
        <f t="shared" si="219"/>
        <v>0</v>
      </c>
      <c r="CM243" s="176">
        <f t="shared" si="220"/>
        <v>0</v>
      </c>
      <c r="CN243" s="176">
        <f t="shared" si="221"/>
        <v>0</v>
      </c>
      <c r="CO243" s="176">
        <f t="shared" si="222"/>
        <v>0</v>
      </c>
      <c r="CP243" s="176">
        <f t="shared" si="223"/>
        <v>0</v>
      </c>
      <c r="CQ243" s="176">
        <f t="shared" si="224"/>
        <v>0</v>
      </c>
      <c r="CR243" s="215">
        <f t="shared" si="225"/>
        <v>0</v>
      </c>
    </row>
    <row r="244" spans="2:96" hidden="1" x14ac:dyDescent="0.25">
      <c r="B244" s="197">
        <f t="shared" si="226"/>
        <v>42789</v>
      </c>
      <c r="C244" s="108">
        <f t="shared" si="182"/>
        <v>2017</v>
      </c>
      <c r="D244" s="109" t="str">
        <f t="shared" si="183"/>
        <v>Feb</v>
      </c>
      <c r="E244" s="109">
        <f t="shared" si="184"/>
        <v>4</v>
      </c>
      <c r="F244" s="109">
        <f t="shared" si="227"/>
        <v>8</v>
      </c>
      <c r="G244" s="110">
        <f t="shared" si="231"/>
        <v>42789</v>
      </c>
      <c r="H244" s="109" t="str">
        <f t="shared" si="185"/>
        <v>Thu</v>
      </c>
      <c r="I244" s="139">
        <f>IFERROR(IF($I$69="DOW",IF($E244=5,(((SUMPRODUCT(($H$72:$H$95=$D244)*($G$72:$G$95=$C244)*(I$72:I$95))*(SUMPRODUCT(($H$15:$H$21=$H244)*(I$15:I$21)))))),(((SUMPRODUCT(($H$72:$H$95=$D244)*($G$72:$G$95=$C244)*(I$72:I$95)))-(SUMIFS(I$99:I$426,$C$99:$C$426,$C244,$D$99:$D$426,$D244,$E$99:$E$426,5)))*SUMPRODUCT(($H$9:$H$12=$E244)*(I$9:I$12)))*SUMPRODUCT(($H$24:$H$30=$H244)*(I$24:I$30))),VLOOKUP($E244&amp;$H244,$H$33:I$67,I$70,0)/SUM(I$33:I$60,IF(DAY(EOMONTH($G244,0))&lt;29,0,VLOOKUP(5&amp;TEXT(DATE(YEAR($G244),MONTH($G244),29),"ddd"),$H$33:I$67,I$70,0)),IF(DAY(EOMONTH($G244,0))&lt;30,0,VLOOKUP(5&amp;TEXT(DATE(YEAR($G244),MONTH($G244),30),"ddd"),$H$33:I$67,I$70,0)),IF(DAY(EOMONTH($G244,0))&lt;31,0,VLOOKUP(5&amp;TEXT(DATE(YEAR($G244),MONTH($G244),31),"ddd"),$H$33:I$67,I$70,0)))*SUMPRODUCT(($H$72:$H$95=$D244)*($G$72:$G$95=$C244)*(I$72:I$95))),"")</f>
        <v>0</v>
      </c>
      <c r="J244" s="139">
        <f>IFERROR(IF($I$69="DOW",IF($E244=5,(((SUMPRODUCT(($H$72:$H$95=$D244)*($G$72:$G$95=$C244)*(J$72:J$95))*(SUMPRODUCT(($H$15:$H$21=$H244)*(J$15:J$21)))))),(((SUMPRODUCT(($H$72:$H$95=$D244)*($G$72:$G$95=$C244)*(J$72:J$95)))-(SUMIFS(J$99:J$426,$C$99:$C$426,$C244,$D$99:$D$426,$D244,$E$99:$E$426,5)))*SUMPRODUCT(($H$9:$H$12=$E244)*(J$9:J$12)))*SUMPRODUCT(($H$24:$H$30=$H244)*(J$24:J$30))),VLOOKUP($E244&amp;$H244,$H$33:J$67,J$70,0)/SUM(J$33:J$60,IF(DAY(EOMONTH($G244,0))&lt;29,0,VLOOKUP(5&amp;TEXT(DATE(YEAR($G244),MONTH($G244),29),"ddd"),$H$33:J$67,J$70,0)),IF(DAY(EOMONTH($G244,0))&lt;30,0,VLOOKUP(5&amp;TEXT(DATE(YEAR($G244),MONTH($G244),30),"ddd"),$H$33:J$67,J$70,0)),IF(DAY(EOMONTH($G244,0))&lt;31,0,VLOOKUP(5&amp;TEXT(DATE(YEAR($G244),MONTH($G244),31),"ddd"),$H$33:J$67,J$70,0)))*SUMPRODUCT(($H$72:$H$95=$D244)*($G$72:$G$95=$C244)*(J$72:J$95))),"")</f>
        <v>0</v>
      </c>
      <c r="K244" s="139">
        <f>IFERROR(IF($I$69="DOW",IF($E244=5,(((SUMPRODUCT(($H$72:$H$95=$D244)*($G$72:$G$95=$C244)*(K$72:K$95))*(SUMPRODUCT(($H$15:$H$21=$H244)*(K$15:K$21)))))),(((SUMPRODUCT(($H$72:$H$95=$D244)*($G$72:$G$95=$C244)*(K$72:K$95)))-(SUMIFS(K$99:K$426,$C$99:$C$426,$C244,$D$99:$D$426,$D244,$E$99:$E$426,5)))*SUMPRODUCT(($H$9:$H$12=$E244)*(K$9:K$12)))*SUMPRODUCT(($H$24:$H$30=$H244)*(K$24:K$30))),VLOOKUP($E244&amp;$H244,$H$33:K$67,K$70,0)/SUM(K$33:K$60,IF(DAY(EOMONTH($G244,0))&lt;29,0,VLOOKUP(5&amp;TEXT(DATE(YEAR($G244),MONTH($G244),29),"ddd"),$H$33:K$67,K$70,0)),IF(DAY(EOMONTH($G244,0))&lt;30,0,VLOOKUP(5&amp;TEXT(DATE(YEAR($G244),MONTH($G244),30),"ddd"),$H$33:K$67,K$70,0)),IF(DAY(EOMONTH($G244,0))&lt;31,0,VLOOKUP(5&amp;TEXT(DATE(YEAR($G244),MONTH($G244),31),"ddd"),$H$33:K$67,K$70,0)))*SUMPRODUCT(($H$72:$H$95=$D244)*($G$72:$G$95=$C244)*(K$72:K$95))),"")</f>
        <v>0</v>
      </c>
      <c r="L244" s="139">
        <f>IFERROR(IF($I$69="DOW",IF($E244=5,(((SUMPRODUCT(($H$72:$H$95=$D244)*($G$72:$G$95=$C244)*(L$72:L$95))*(SUMPRODUCT(($H$15:$H$21=$H244)*(L$15:L$21)))))),(((SUMPRODUCT(($H$72:$H$95=$D244)*($G$72:$G$95=$C244)*(L$72:L$95)))-(SUMIFS(L$99:L$426,$C$99:$C$426,$C244,$D$99:$D$426,$D244,$E$99:$E$426,5)))*SUMPRODUCT(($H$9:$H$12=$E244)*(L$9:L$12)))*SUMPRODUCT(($H$24:$H$30=$H244)*(L$24:L$30))),VLOOKUP($E244&amp;$H244,$H$33:L$67,L$70,0)/SUM(L$33:L$60,IF(DAY(EOMONTH($G244,0))&lt;29,0,VLOOKUP(5&amp;TEXT(DATE(YEAR($G244),MONTH($G244),29),"ddd"),$H$33:L$67,L$70,0)),IF(DAY(EOMONTH($G244,0))&lt;30,0,VLOOKUP(5&amp;TEXT(DATE(YEAR($G244),MONTH($G244),30),"ddd"),$H$33:L$67,L$70,0)),IF(DAY(EOMONTH($G244,0))&lt;31,0,VLOOKUP(5&amp;TEXT(DATE(YEAR($G244),MONTH($G244),31),"ddd"),$H$33:L$67,L$70,0)))*SUMPRODUCT(($H$72:$H$95=$D244)*($G$72:$G$95=$C244)*(L$72:L$95))),"")</f>
        <v>0</v>
      </c>
      <c r="M244" s="139">
        <f>IFERROR(IF($I$69="DOW",IF($E244=5,(((SUMPRODUCT(($H$72:$H$95=$D244)*($G$72:$G$95=$C244)*(M$72:M$95))*(SUMPRODUCT(($H$15:$H$21=$H244)*(M$15:M$21)))))),(((SUMPRODUCT(($H$72:$H$95=$D244)*($G$72:$G$95=$C244)*(M$72:M$95)))-(SUMIFS(M$99:M$426,$C$99:$C$426,$C244,$D$99:$D$426,$D244,$E$99:$E$426,5)))*SUMPRODUCT(($H$9:$H$12=$E244)*(M$9:M$12)))*SUMPRODUCT(($H$24:$H$30=$H244)*(M$24:M$30))),VLOOKUP($E244&amp;$H244,$H$33:M$67,M$70,0)/SUM(M$33:M$60,IF(DAY(EOMONTH($G244,0))&lt;29,0,VLOOKUP(5&amp;TEXT(DATE(YEAR($G244),MONTH($G244),29),"ddd"),$H$33:M$67,M$70,0)),IF(DAY(EOMONTH($G244,0))&lt;30,0,VLOOKUP(5&amp;TEXT(DATE(YEAR($G244),MONTH($G244),30),"ddd"),$H$33:M$67,M$70,0)),IF(DAY(EOMONTH($G244,0))&lt;31,0,VLOOKUP(5&amp;TEXT(DATE(YEAR($G244),MONTH($G244),31),"ddd"),$H$33:M$67,M$70,0)))*SUMPRODUCT(($H$72:$H$95=$D244)*($G$72:$G$95=$C244)*(M$72:M$95))),"")</f>
        <v>0</v>
      </c>
      <c r="N244" s="139">
        <f>IFERROR(IF($I$69="DOW",IF($E244=5,(((SUMPRODUCT(($H$72:$H$95=$D244)*($G$72:$G$95=$C244)*(N$72:N$95))*(SUMPRODUCT(($H$15:$H$21=$H244)*(N$15:N$21)))))),(((SUMPRODUCT(($H$72:$H$95=$D244)*($G$72:$G$95=$C244)*(N$72:N$95)))-(SUMIFS(N$99:N$426,$C$99:$C$426,$C244,$D$99:$D$426,$D244,$E$99:$E$426,5)))*SUMPRODUCT(($H$9:$H$12=$E244)*(N$9:N$12)))*SUMPRODUCT(($H$24:$H$30=$H244)*(N$24:N$30))),VLOOKUP($E244&amp;$H244,$H$33:N$67,N$70,0)/SUM(N$33:N$60,IF(DAY(EOMONTH($G244,0))&lt;29,0,VLOOKUP(5&amp;TEXT(DATE(YEAR($G244),MONTH($G244),29),"ddd"),$H$33:N$67,N$70,0)),IF(DAY(EOMONTH($G244,0))&lt;30,0,VLOOKUP(5&amp;TEXT(DATE(YEAR($G244),MONTH($G244),30),"ddd"),$H$33:N$67,N$70,0)),IF(DAY(EOMONTH($G244,0))&lt;31,0,VLOOKUP(5&amp;TEXT(DATE(YEAR($G244),MONTH($G244),31),"ddd"),$H$33:N$67,N$70,0)))*SUMPRODUCT(($H$72:$H$95=$D244)*($G$72:$G$95=$C244)*(N$72:N$95))),"")</f>
        <v>0</v>
      </c>
      <c r="O244" s="139">
        <f>IFERROR(IF($I$69="DOW",IF($E244=5,(((SUMPRODUCT(($H$72:$H$95=$D244)*($G$72:$G$95=$C244)*(O$72:O$95))*(SUMPRODUCT(($H$15:$H$21=$H244)*(O$15:O$21)))))),(((SUMPRODUCT(($H$72:$H$95=$D244)*($G$72:$G$95=$C244)*(O$72:O$95)))-(SUMIFS(O$99:O$426,$C$99:$C$426,$C244,$D$99:$D$426,$D244,$E$99:$E$426,5)))*SUMPRODUCT(($H$9:$H$12=$E244)*(O$9:O$12)))*SUMPRODUCT(($H$24:$H$30=$H244)*(O$24:O$30))),VLOOKUP($E244&amp;$H244,$H$33:O$67,O$70,0)/SUM(O$33:O$60,IF(DAY(EOMONTH($G244,0))&lt;29,0,VLOOKUP(5&amp;TEXT(DATE(YEAR($G244),MONTH($G244),29),"ddd"),$H$33:O$67,O$70,0)),IF(DAY(EOMONTH($G244,0))&lt;30,0,VLOOKUP(5&amp;TEXT(DATE(YEAR($G244),MONTH($G244),30),"ddd"),$H$33:O$67,O$70,0)),IF(DAY(EOMONTH($G244,0))&lt;31,0,VLOOKUP(5&amp;TEXT(DATE(YEAR($G244),MONTH($G244),31),"ddd"),$H$33:O$67,O$70,0)))*SUMPRODUCT(($H$72:$H$95=$D244)*($G$72:$G$95=$C244)*(O$72:O$95))),"")</f>
        <v>0</v>
      </c>
      <c r="P244" s="139">
        <f>IFERROR(IF($I$69="DOW",IF($E244=5,(((SUMPRODUCT(($H$72:$H$95=$D244)*($G$72:$G$95=$C244)*(P$72:P$95))*(SUMPRODUCT(($H$15:$H$21=$H244)*(P$15:P$21)))))),(((SUMPRODUCT(($H$72:$H$95=$D244)*($G$72:$G$95=$C244)*(P$72:P$95)))-(SUMIFS(P$99:P$426,$C$99:$C$426,$C244,$D$99:$D$426,$D244,$E$99:$E$426,5)))*SUMPRODUCT(($H$9:$H$12=$E244)*(P$9:P$12)))*SUMPRODUCT(($H$24:$H$30=$H244)*(P$24:P$30))),VLOOKUP($E244&amp;$H244,$H$33:P$67,P$70,0)/SUM(P$33:P$60,IF(DAY(EOMONTH($G244,0))&lt;29,0,VLOOKUP(5&amp;TEXT(DATE(YEAR($G244),MONTH($G244),29),"ddd"),$H$33:P$67,P$70,0)),IF(DAY(EOMONTH($G244,0))&lt;30,0,VLOOKUP(5&amp;TEXT(DATE(YEAR($G244),MONTH($G244),30),"ddd"),$H$33:P$67,P$70,0)),IF(DAY(EOMONTH($G244,0))&lt;31,0,VLOOKUP(5&amp;TEXT(DATE(YEAR($G244),MONTH($G244),31),"ddd"),$H$33:P$67,P$70,0)))*SUMPRODUCT(($H$72:$H$95=$D244)*($G$72:$G$95=$C244)*(P$72:P$95))),"")</f>
        <v>0</v>
      </c>
      <c r="Q244" s="139">
        <f>IFERROR(IF($I$69="DOW",IF($E244=5,(((SUMPRODUCT(($H$72:$H$95=$D244)*($G$72:$G$95=$C244)*(Q$72:Q$95))*(SUMPRODUCT(($H$15:$H$21=$H244)*(Q$15:Q$21)))))),(((SUMPRODUCT(($H$72:$H$95=$D244)*($G$72:$G$95=$C244)*(Q$72:Q$95)))-(SUMIFS(Q$99:Q$426,$C$99:$C$426,$C244,$D$99:$D$426,$D244,$E$99:$E$426,5)))*SUMPRODUCT(($H$9:$H$12=$E244)*(Q$9:Q$12)))*SUMPRODUCT(($H$24:$H$30=$H244)*(Q$24:Q$30))),VLOOKUP($E244&amp;$H244,$H$33:Q$67,Q$70,0)/SUM(Q$33:Q$60,IF(DAY(EOMONTH($G244,0))&lt;29,0,VLOOKUP(5&amp;TEXT(DATE(YEAR($G244),MONTH($G244),29),"ddd"),$H$33:Q$67,Q$70,0)),IF(DAY(EOMONTH($G244,0))&lt;30,0,VLOOKUP(5&amp;TEXT(DATE(YEAR($G244),MONTH($G244),30),"ddd"),$H$33:Q$67,Q$70,0)),IF(DAY(EOMONTH($G244,0))&lt;31,0,VLOOKUP(5&amp;TEXT(DATE(YEAR($G244),MONTH($G244),31),"ddd"),$H$33:Q$67,Q$70,0)))*SUMPRODUCT(($H$72:$H$95=$D244)*($G$72:$G$95=$C244)*(Q$72:Q$95))),"")</f>
        <v>0</v>
      </c>
      <c r="R244" s="139">
        <f>IFERROR(IF($I$69="DOW",IF($E244=5,(((SUMPRODUCT(($H$72:$H$95=$D244)*($G$72:$G$95=$C244)*(R$72:R$95))*(SUMPRODUCT(($H$15:$H$21=$H244)*(R$15:R$21)))))),(((SUMPRODUCT(($H$72:$H$95=$D244)*($G$72:$G$95=$C244)*(R$72:R$95)))-(SUMIFS(R$99:R$426,$C$99:$C$426,$C244,$D$99:$D$426,$D244,$E$99:$E$426,5)))*SUMPRODUCT(($H$9:$H$12=$E244)*(R$9:R$12)))*SUMPRODUCT(($H$24:$H$30=$H244)*(R$24:R$30))),VLOOKUP($E244&amp;$H244,$H$33:R$67,R$70,0)/SUM(R$33:R$60,IF(DAY(EOMONTH($G244,0))&lt;29,0,VLOOKUP(5&amp;TEXT(DATE(YEAR($G244),MONTH($G244),29),"ddd"),$H$33:R$67,R$70,0)),IF(DAY(EOMONTH($G244,0))&lt;30,0,VLOOKUP(5&amp;TEXT(DATE(YEAR($G244),MONTH($G244),30),"ddd"),$H$33:R$67,R$70,0)),IF(DAY(EOMONTH($G244,0))&lt;31,0,VLOOKUP(5&amp;TEXT(DATE(YEAR($G244),MONTH($G244),31),"ddd"),$H$33:R$67,R$70,0)))*SUMPRODUCT(($H$72:$H$95=$D244)*($G$72:$G$95=$C244)*(R$72:R$95))),"")</f>
        <v>0</v>
      </c>
      <c r="S244" s="139">
        <f>IFERROR(IF($I$69="DOW",IF($E244=5,(((SUMPRODUCT(($H$72:$H$95=$D244)*($G$72:$G$95=$C244)*(S$72:S$95))*(SUMPRODUCT(($H$15:$H$21=$H244)*(S$15:S$21)))))),(((SUMPRODUCT(($H$72:$H$95=$D244)*($G$72:$G$95=$C244)*(S$72:S$95)))-(SUMIFS(S$99:S$426,$C$99:$C$426,$C244,$D$99:$D$426,$D244,$E$99:$E$426,5)))*SUMPRODUCT(($H$9:$H$12=$E244)*(S$9:S$12)))*SUMPRODUCT(($H$24:$H$30=$H244)*(S$24:S$30))),VLOOKUP($E244&amp;$H244,$H$33:S$67,S$70,0)/SUM(S$33:S$60,IF(DAY(EOMONTH($G244,0))&lt;29,0,VLOOKUP(5&amp;TEXT(DATE(YEAR($G244),MONTH($G244),29),"ddd"),$H$33:S$67,S$70,0)),IF(DAY(EOMONTH($G244,0))&lt;30,0,VLOOKUP(5&amp;TEXT(DATE(YEAR($G244),MONTH($G244),30),"ddd"),$H$33:S$67,S$70,0)),IF(DAY(EOMONTH($G244,0))&lt;31,0,VLOOKUP(5&amp;TEXT(DATE(YEAR($G244),MONTH($G244),31),"ddd"),$H$33:S$67,S$70,0)))*SUMPRODUCT(($H$72:$H$95=$D244)*($G$72:$G$95=$C244)*(S$72:S$95))),"")</f>
        <v>0</v>
      </c>
      <c r="T244" s="139">
        <f>IFERROR(IF($I$69="DOW",IF($E244=5,(((SUMPRODUCT(($H$72:$H$95=$D244)*($G$72:$G$95=$C244)*(T$72:T$95))*(SUMPRODUCT(($H$15:$H$21=$H244)*(T$15:T$21)))))),(((SUMPRODUCT(($H$72:$H$95=$D244)*($G$72:$G$95=$C244)*(T$72:T$95)))-(SUMIFS(T$99:T$426,$C$99:$C$426,$C244,$D$99:$D$426,$D244,$E$99:$E$426,5)))*SUMPRODUCT(($H$9:$H$12=$E244)*(T$9:T$12)))*SUMPRODUCT(($H$24:$H$30=$H244)*(T$24:T$30))),VLOOKUP($E244&amp;$H244,$H$33:T$67,T$70,0)/SUM(T$33:T$60,IF(DAY(EOMONTH($G244,0))&lt;29,0,VLOOKUP(5&amp;TEXT(DATE(YEAR($G244),MONTH($G244),29),"ddd"),$H$33:T$67,T$70,0)),IF(DAY(EOMONTH($G244,0))&lt;30,0,VLOOKUP(5&amp;TEXT(DATE(YEAR($G244),MONTH($G244),30),"ddd"),$H$33:T$67,T$70,0)),IF(DAY(EOMONTH($G244,0))&lt;31,0,VLOOKUP(5&amp;TEXT(DATE(YEAR($G244),MONTH($G244),31),"ddd"),$H$33:T$67,T$70,0)))*SUMPRODUCT(($H$72:$H$95=$D244)*($G$72:$G$95=$C244)*(T$72:T$95))),"")</f>
        <v>0</v>
      </c>
      <c r="U244" s="139">
        <f>IFERROR(IF($I$69="DOW",IF($E244=5,(((SUMPRODUCT(($H$72:$H$95=$D244)*($G$72:$G$95=$C244)*(U$72:U$95))*(SUMPRODUCT(($H$15:$H$21=$H244)*(U$15:U$21)))))),(((SUMPRODUCT(($H$72:$H$95=$D244)*($G$72:$G$95=$C244)*(U$72:U$95)))-(SUMIFS(U$99:U$426,$C$99:$C$426,$C244,$D$99:$D$426,$D244,$E$99:$E$426,5)))*SUMPRODUCT(($H$9:$H$12=$E244)*(U$9:U$12)))*SUMPRODUCT(($H$24:$H$30=$H244)*(U$24:U$30))),VLOOKUP($E244&amp;$H244,$H$33:U$67,U$70,0)/SUM(U$33:U$60,IF(DAY(EOMONTH($G244,0))&lt;29,0,VLOOKUP(5&amp;TEXT(DATE(YEAR($G244),MONTH($G244),29),"ddd"),$H$33:U$67,U$70,0)),IF(DAY(EOMONTH($G244,0))&lt;30,0,VLOOKUP(5&amp;TEXT(DATE(YEAR($G244),MONTH($G244),30),"ddd"),$H$33:U$67,U$70,0)),IF(DAY(EOMONTH($G244,0))&lt;31,0,VLOOKUP(5&amp;TEXT(DATE(YEAR($G244),MONTH($G244),31),"ddd"),$H$33:U$67,U$70,0)))*SUMPRODUCT(($H$72:$H$95=$D244)*($G$72:$G$95=$C244)*(U$72:U$95))),"")</f>
        <v>0</v>
      </c>
      <c r="V244" s="139">
        <f>IFERROR(IF($I$69="DOW",IF($E244=5,(((SUMPRODUCT(($H$72:$H$95=$D244)*($G$72:$G$95=$C244)*(V$72:V$95))*(SUMPRODUCT(($H$15:$H$21=$H244)*(V$15:V$21)))))),(((SUMPRODUCT(($H$72:$H$95=$D244)*($G$72:$G$95=$C244)*(V$72:V$95)))-(SUMIFS(V$99:V$426,$C$99:$C$426,$C244,$D$99:$D$426,$D244,$E$99:$E$426,5)))*SUMPRODUCT(($H$9:$H$12=$E244)*(V$9:V$12)))*SUMPRODUCT(($H$24:$H$30=$H244)*(V$24:V$30))),VLOOKUP($E244&amp;$H244,$H$33:V$67,V$70,0)/SUM(V$33:V$60,IF(DAY(EOMONTH($G244,0))&lt;29,0,VLOOKUP(5&amp;TEXT(DATE(YEAR($G244),MONTH($G244),29),"ddd"),$H$33:V$67,V$70,0)),IF(DAY(EOMONTH($G244,0))&lt;30,0,VLOOKUP(5&amp;TEXT(DATE(YEAR($G244),MONTH($G244),30),"ddd"),$H$33:V$67,V$70,0)),IF(DAY(EOMONTH($G244,0))&lt;31,0,VLOOKUP(5&amp;TEXT(DATE(YEAR($G244),MONTH($G244),31),"ddd"),$H$33:V$67,V$70,0)))*SUMPRODUCT(($H$72:$H$95=$D244)*($G$72:$G$95=$C244)*(V$72:V$95))),"")</f>
        <v>0</v>
      </c>
      <c r="W244" s="139">
        <f>IFERROR(IF($I$69="DOW",IF($E244=5,(((SUMPRODUCT(($H$72:$H$95=$D244)*($G$72:$G$95=$C244)*(W$72:W$95))*(SUMPRODUCT(($H$15:$H$21=$H244)*(W$15:W$21)))))),(((SUMPRODUCT(($H$72:$H$95=$D244)*($G$72:$G$95=$C244)*(W$72:W$95)))-(SUMIFS(W$99:W$426,$C$99:$C$426,$C244,$D$99:$D$426,$D244,$E$99:$E$426,5)))*SUMPRODUCT(($H$9:$H$12=$E244)*(W$9:W$12)))*SUMPRODUCT(($H$24:$H$30=$H244)*(W$24:W$30))),VLOOKUP($E244&amp;$H244,$H$33:W$67,W$70,0)/SUM(W$33:W$60,IF(DAY(EOMONTH($G244,0))&lt;29,0,VLOOKUP(5&amp;TEXT(DATE(YEAR($G244),MONTH($G244),29),"ddd"),$H$33:W$67,W$70,0)),IF(DAY(EOMONTH($G244,0))&lt;30,0,VLOOKUP(5&amp;TEXT(DATE(YEAR($G244),MONTH($G244),30),"ddd"),$H$33:W$67,W$70,0)),IF(DAY(EOMONTH($G244,0))&lt;31,0,VLOOKUP(5&amp;TEXT(DATE(YEAR($G244),MONTH($G244),31),"ddd"),$H$33:W$67,W$70,0)))*SUMPRODUCT(($H$72:$H$95=$D244)*($G$72:$G$95=$C244)*(W$72:W$95))),"")</f>
        <v>0</v>
      </c>
      <c r="X244" s="139">
        <f>IFERROR(IF($I$69="DOW",IF($E244=5,(((SUMPRODUCT(($H$72:$H$95=$D244)*($G$72:$G$95=$C244)*(X$72:X$95))*(SUMPRODUCT(($H$15:$H$21=$H244)*(X$15:X$21)))))),(((SUMPRODUCT(($H$72:$H$95=$D244)*($G$72:$G$95=$C244)*(X$72:X$95)))-(SUMIFS(X$99:X$426,$C$99:$C$426,$C244,$D$99:$D$426,$D244,$E$99:$E$426,5)))*SUMPRODUCT(($H$9:$H$12=$E244)*(X$9:X$12)))*SUMPRODUCT(($H$24:$H$30=$H244)*(X$24:X$30))),VLOOKUP($E244&amp;$H244,$H$33:X$67,X$70,0)/SUM(X$33:X$60,IF(DAY(EOMONTH($G244,0))&lt;29,0,VLOOKUP(5&amp;TEXT(DATE(YEAR($G244),MONTH($G244),29),"ddd"),$H$33:X$67,X$70,0)),IF(DAY(EOMONTH($G244,0))&lt;30,0,VLOOKUP(5&amp;TEXT(DATE(YEAR($G244),MONTH($G244),30),"ddd"),$H$33:X$67,X$70,0)),IF(DAY(EOMONTH($G244,0))&lt;31,0,VLOOKUP(5&amp;TEXT(DATE(YEAR($G244),MONTH($G244),31),"ddd"),$H$33:X$67,X$70,0)))*SUMPRODUCT(($H$72:$H$95=$D244)*($G$72:$G$95=$C244)*(X$72:X$95))),"")</f>
        <v>0</v>
      </c>
      <c r="Y244" s="139" t="str">
        <f>IFERROR(IF($I$69="DOW",IF($E244=5,(((SUMPRODUCT(($H$72:$H$95=$D244)*($G$72:$G$95=$C244)*(Y$72:Y$95))*(SUMPRODUCT(($H$15:$H$21=$H244)*(Y$15:Y$21)))))),(((SUMPRODUCT(($H$72:$H$95=$D244)*($G$72:$G$95=$C244)*(Y$72:Y$95)))-(SUMIFS(Y$99:Y$426,$C$99:$C$426,$C244,$D$99:$D$426,$D244,$E$99:$E$426,5)))*SUMPRODUCT(($H$9:$H$12=$E244)*(Y$9:Y$12)))*SUMPRODUCT(($H$24:$H$30=$H244)*(Y$24:Y$30))),VLOOKUP($E244&amp;$H244,$H$33:Y$67,Y$70,0)/SUM(Y$33:Y$60,IF(DAY(EOMONTH($G244,0))&lt;29,0,VLOOKUP(5&amp;TEXT(DATE(YEAR($G244),MONTH($G244),29),"ddd"),$H$33:Y$67,Y$70,0)),IF(DAY(EOMONTH($G244,0))&lt;30,0,VLOOKUP(5&amp;TEXT(DATE(YEAR($G244),MONTH($G244),30),"ddd"),$H$33:Y$67,Y$70,0)),IF(DAY(EOMONTH($G244,0))&lt;31,0,VLOOKUP(5&amp;TEXT(DATE(YEAR($G244),MONTH($G244),31),"ddd"),$H$33:Y$67,Y$70,0)))*SUMPRODUCT(($H$72:$H$95=$D244)*($G$72:$G$95=$C244)*(Y$72:Y$95))),"")</f>
        <v/>
      </c>
      <c r="Z244" s="139" t="str">
        <f>IFERROR(IF($I$69="DOW",IF($E244=5,(((SUMPRODUCT(($H$72:$H$95=$D244)*($G$72:$G$95=$C244)*(Z$72:Z$95))*(SUMPRODUCT(($H$15:$H$21=$H244)*(Z$15:Z$21)))))),(((SUMPRODUCT(($H$72:$H$95=$D244)*($G$72:$G$95=$C244)*(Z$72:Z$95)))-(SUMIFS(Z$99:Z$426,$C$99:$C$426,$C244,$D$99:$D$426,$D244,$E$99:$E$426,5)))*SUMPRODUCT(($H$9:$H$12=$E244)*(Z$9:Z$12)))*SUMPRODUCT(($H$24:$H$30=$H244)*(Z$24:Z$30))),VLOOKUP($E244&amp;$H244,$H$33:Z$67,Z$70,0)/SUM(Z$33:Z$60,IF(DAY(EOMONTH($G244,0))&lt;29,0,VLOOKUP(5&amp;TEXT(DATE(YEAR($G244),MONTH($G244),29),"ddd"),$H$33:Z$67,Z$70,0)),IF(DAY(EOMONTH($G244,0))&lt;30,0,VLOOKUP(5&amp;TEXT(DATE(YEAR($G244),MONTH($G244),30),"ddd"),$H$33:Z$67,Z$70,0)),IF(DAY(EOMONTH($G244,0))&lt;31,0,VLOOKUP(5&amp;TEXT(DATE(YEAR($G244),MONTH($G244),31),"ddd"),$H$33:Z$67,Z$70,0)))*SUMPRODUCT(($H$72:$H$95=$D244)*($G$72:$G$95=$C244)*(Z$72:Z$95))),"")</f>
        <v/>
      </c>
      <c r="AA244" s="139" t="str">
        <f>IFERROR(IF($I$69="DOW",IF($E244=5,(((SUMPRODUCT(($H$72:$H$95=$D244)*($G$72:$G$95=$C244)*(AA$72:AA$95))*(SUMPRODUCT(($H$15:$H$21=$H244)*(AA$15:AA$21)))))),(((SUMPRODUCT(($H$72:$H$95=$D244)*($G$72:$G$95=$C244)*(AA$72:AA$95)))-(SUMIFS(AA$99:AA$426,$C$99:$C$426,$C244,$D$99:$D$426,$D244,$E$99:$E$426,5)))*SUMPRODUCT(($H$9:$H$12=$E244)*(AA$9:AA$12)))*SUMPRODUCT(($H$24:$H$30=$H244)*(AA$24:AA$30))),VLOOKUP($E244&amp;$H244,$H$33:AA$67,AA$70,0)/SUM(AA$33:AA$60,IF(DAY(EOMONTH($G244,0))&lt;29,0,VLOOKUP(5&amp;TEXT(DATE(YEAR($G244),MONTH($G244),29),"ddd"),$H$33:AA$67,AA$70,0)),IF(DAY(EOMONTH($G244,0))&lt;30,0,VLOOKUP(5&amp;TEXT(DATE(YEAR($G244),MONTH($G244),30),"ddd"),$H$33:AA$67,AA$70,0)),IF(DAY(EOMONTH($G244,0))&lt;31,0,VLOOKUP(5&amp;TEXT(DATE(YEAR($G244),MONTH($G244),31),"ddd"),$H$33:AA$67,AA$70,0)))*SUMPRODUCT(($H$72:$H$95=$D244)*($G$72:$G$95=$C244)*(AA$72:AA$95))),"")</f>
        <v/>
      </c>
      <c r="AB244" s="139" t="str">
        <f>IFERROR(IF($I$69="DOW",IF($E244=5,(((SUMPRODUCT(($H$72:$H$95=$D244)*($G$72:$G$95=$C244)*(AB$72:AB$95))*(SUMPRODUCT(($H$15:$H$21=$H244)*(AB$15:AB$21)))))),(((SUMPRODUCT(($H$72:$H$95=$D244)*($G$72:$G$95=$C244)*(AB$72:AB$95)))-(SUMIFS(AB$99:AB$426,$C$99:$C$426,$C244,$D$99:$D$426,$D244,$E$99:$E$426,5)))*SUMPRODUCT(($H$9:$H$12=$E244)*(AB$9:AB$12)))*SUMPRODUCT(($H$24:$H$30=$H244)*(AB$24:AB$30))),VLOOKUP($E244&amp;$H244,$H$33:AB$67,AB$70,0)/SUM(AB$33:AB$60,IF(DAY(EOMONTH($G244,0))&lt;29,0,VLOOKUP(5&amp;TEXT(DATE(YEAR($G244),MONTH($G244),29),"ddd"),$H$33:AB$67,AB$70,0)),IF(DAY(EOMONTH($G244,0))&lt;30,0,VLOOKUP(5&amp;TEXT(DATE(YEAR($G244),MONTH($G244),30),"ddd"),$H$33:AB$67,AB$70,0)),IF(DAY(EOMONTH($G244,0))&lt;31,0,VLOOKUP(5&amp;TEXT(DATE(YEAR($G244),MONTH($G244),31),"ddd"),$H$33:AB$67,AB$70,0)))*SUMPRODUCT(($H$72:$H$95=$D244)*($G$72:$G$95=$C244)*(AB$72:AB$95))),"")</f>
        <v/>
      </c>
      <c r="AC244" s="236"/>
      <c r="AE244" s="205"/>
      <c r="AF244" s="139"/>
      <c r="AG244" s="139"/>
      <c r="AH244" s="139"/>
      <c r="AI244" s="139"/>
      <c r="AJ244" s="139"/>
      <c r="AK244" s="139"/>
      <c r="AL244" s="139"/>
      <c r="AM244" s="139"/>
      <c r="AN244" s="139"/>
      <c r="AO244" s="139"/>
      <c r="AP244" s="139"/>
      <c r="AQ244" s="139"/>
      <c r="AR244" s="139"/>
      <c r="AS244" s="139"/>
      <c r="AT244" s="139"/>
      <c r="AU244" s="139"/>
      <c r="AV244" s="139"/>
      <c r="AW244" s="139"/>
      <c r="AX244" s="139"/>
      <c r="AY244" s="236"/>
      <c r="BA244" s="209">
        <f t="shared" si="186"/>
        <v>0</v>
      </c>
      <c r="BB244" s="180">
        <f t="shared" si="187"/>
        <v>0</v>
      </c>
      <c r="BC244" s="180">
        <f t="shared" si="188"/>
        <v>0</v>
      </c>
      <c r="BD244" s="180">
        <f t="shared" si="189"/>
        <v>0</v>
      </c>
      <c r="BE244" s="180">
        <f t="shared" si="190"/>
        <v>0</v>
      </c>
      <c r="BF244" s="180">
        <f t="shared" si="191"/>
        <v>0</v>
      </c>
      <c r="BG244" s="180">
        <f t="shared" si="192"/>
        <v>0</v>
      </c>
      <c r="BH244" s="180">
        <f t="shared" si="193"/>
        <v>0</v>
      </c>
      <c r="BI244" s="180">
        <f t="shared" si="194"/>
        <v>0</v>
      </c>
      <c r="BJ244" s="180">
        <f t="shared" si="195"/>
        <v>0</v>
      </c>
      <c r="BK244" s="180">
        <f t="shared" si="196"/>
        <v>0</v>
      </c>
      <c r="BL244" s="180">
        <f t="shared" si="197"/>
        <v>0</v>
      </c>
      <c r="BM244" s="180">
        <f t="shared" si="198"/>
        <v>0</v>
      </c>
      <c r="BN244" s="180">
        <f t="shared" si="199"/>
        <v>0</v>
      </c>
      <c r="BO244" s="180">
        <f t="shared" si="200"/>
        <v>0</v>
      </c>
      <c r="BP244" s="180">
        <f t="shared" si="201"/>
        <v>0</v>
      </c>
      <c r="BQ244" s="180">
        <f t="shared" si="202"/>
        <v>0</v>
      </c>
      <c r="BR244" s="180">
        <f t="shared" si="203"/>
        <v>0</v>
      </c>
      <c r="BS244" s="180">
        <f t="shared" si="204"/>
        <v>0</v>
      </c>
      <c r="BT244" s="180">
        <f t="shared" si="205"/>
        <v>0</v>
      </c>
      <c r="BV244" s="214">
        <f t="shared" si="228"/>
        <v>42789</v>
      </c>
      <c r="BW244" s="175" t="str">
        <f t="shared" si="229"/>
        <v>Feb</v>
      </c>
      <c r="BX244" s="175">
        <f t="shared" si="230"/>
        <v>2017</v>
      </c>
      <c r="BY244" s="176">
        <f t="shared" si="206"/>
        <v>0</v>
      </c>
      <c r="BZ244" s="176">
        <f t="shared" si="207"/>
        <v>0</v>
      </c>
      <c r="CA244" s="176">
        <f t="shared" si="208"/>
        <v>0</v>
      </c>
      <c r="CB244" s="176">
        <f t="shared" si="209"/>
        <v>0</v>
      </c>
      <c r="CC244" s="176">
        <f t="shared" si="210"/>
        <v>0</v>
      </c>
      <c r="CD244" s="176">
        <f t="shared" si="211"/>
        <v>0</v>
      </c>
      <c r="CE244" s="176">
        <f t="shared" si="212"/>
        <v>0</v>
      </c>
      <c r="CF244" s="176">
        <f t="shared" si="213"/>
        <v>0</v>
      </c>
      <c r="CG244" s="176">
        <f t="shared" si="214"/>
        <v>0</v>
      </c>
      <c r="CH244" s="176">
        <f t="shared" si="215"/>
        <v>0</v>
      </c>
      <c r="CI244" s="176">
        <f t="shared" si="216"/>
        <v>0</v>
      </c>
      <c r="CJ244" s="176">
        <f t="shared" si="217"/>
        <v>0</v>
      </c>
      <c r="CK244" s="176">
        <f t="shared" si="218"/>
        <v>0</v>
      </c>
      <c r="CL244" s="176">
        <f t="shared" si="219"/>
        <v>0</v>
      </c>
      <c r="CM244" s="176">
        <f t="shared" si="220"/>
        <v>0</v>
      </c>
      <c r="CN244" s="176">
        <f t="shared" si="221"/>
        <v>0</v>
      </c>
      <c r="CO244" s="176">
        <f t="shared" si="222"/>
        <v>0</v>
      </c>
      <c r="CP244" s="176">
        <f t="shared" si="223"/>
        <v>0</v>
      </c>
      <c r="CQ244" s="176">
        <f t="shared" si="224"/>
        <v>0</v>
      </c>
      <c r="CR244" s="215">
        <f t="shared" si="225"/>
        <v>0</v>
      </c>
    </row>
    <row r="245" spans="2:96" hidden="1" x14ac:dyDescent="0.25">
      <c r="B245" s="197">
        <f t="shared" si="226"/>
        <v>42790</v>
      </c>
      <c r="C245" s="108">
        <f t="shared" si="182"/>
        <v>2017</v>
      </c>
      <c r="D245" s="109" t="str">
        <f t="shared" si="183"/>
        <v>Feb</v>
      </c>
      <c r="E245" s="109">
        <f t="shared" si="184"/>
        <v>4</v>
      </c>
      <c r="F245" s="109">
        <f t="shared" si="227"/>
        <v>8</v>
      </c>
      <c r="G245" s="110">
        <f t="shared" si="231"/>
        <v>42790</v>
      </c>
      <c r="H245" s="109" t="str">
        <f t="shared" si="185"/>
        <v>Fri</v>
      </c>
      <c r="I245" s="139">
        <f>IFERROR(IF($I$69="DOW",IF($E245=5,(((SUMPRODUCT(($H$72:$H$95=$D245)*($G$72:$G$95=$C245)*(I$72:I$95))*(SUMPRODUCT(($H$15:$H$21=$H245)*(I$15:I$21)))))),(((SUMPRODUCT(($H$72:$H$95=$D245)*($G$72:$G$95=$C245)*(I$72:I$95)))-(SUMIFS(I$99:I$426,$C$99:$C$426,$C245,$D$99:$D$426,$D245,$E$99:$E$426,5)))*SUMPRODUCT(($H$9:$H$12=$E245)*(I$9:I$12)))*SUMPRODUCT(($H$24:$H$30=$H245)*(I$24:I$30))),VLOOKUP($E245&amp;$H245,$H$33:I$67,I$70,0)/SUM(I$33:I$60,IF(DAY(EOMONTH($G245,0))&lt;29,0,VLOOKUP(5&amp;TEXT(DATE(YEAR($G245),MONTH($G245),29),"ddd"),$H$33:I$67,I$70,0)),IF(DAY(EOMONTH($G245,0))&lt;30,0,VLOOKUP(5&amp;TEXT(DATE(YEAR($G245),MONTH($G245),30),"ddd"),$H$33:I$67,I$70,0)),IF(DAY(EOMONTH($G245,0))&lt;31,0,VLOOKUP(5&amp;TEXT(DATE(YEAR($G245),MONTH($G245),31),"ddd"),$H$33:I$67,I$70,0)))*SUMPRODUCT(($H$72:$H$95=$D245)*($G$72:$G$95=$C245)*(I$72:I$95))),"")</f>
        <v>0</v>
      </c>
      <c r="J245" s="139">
        <f>IFERROR(IF($I$69="DOW",IF($E245=5,(((SUMPRODUCT(($H$72:$H$95=$D245)*($G$72:$G$95=$C245)*(J$72:J$95))*(SUMPRODUCT(($H$15:$H$21=$H245)*(J$15:J$21)))))),(((SUMPRODUCT(($H$72:$H$95=$D245)*($G$72:$G$95=$C245)*(J$72:J$95)))-(SUMIFS(J$99:J$426,$C$99:$C$426,$C245,$D$99:$D$426,$D245,$E$99:$E$426,5)))*SUMPRODUCT(($H$9:$H$12=$E245)*(J$9:J$12)))*SUMPRODUCT(($H$24:$H$30=$H245)*(J$24:J$30))),VLOOKUP($E245&amp;$H245,$H$33:J$67,J$70,0)/SUM(J$33:J$60,IF(DAY(EOMONTH($G245,0))&lt;29,0,VLOOKUP(5&amp;TEXT(DATE(YEAR($G245),MONTH($G245),29),"ddd"),$H$33:J$67,J$70,0)),IF(DAY(EOMONTH($G245,0))&lt;30,0,VLOOKUP(5&amp;TEXT(DATE(YEAR($G245),MONTH($G245),30),"ddd"),$H$33:J$67,J$70,0)),IF(DAY(EOMONTH($G245,0))&lt;31,0,VLOOKUP(5&amp;TEXT(DATE(YEAR($G245),MONTH($G245),31),"ddd"),$H$33:J$67,J$70,0)))*SUMPRODUCT(($H$72:$H$95=$D245)*($G$72:$G$95=$C245)*(J$72:J$95))),"")</f>
        <v>0</v>
      </c>
      <c r="K245" s="139">
        <f>IFERROR(IF($I$69="DOW",IF($E245=5,(((SUMPRODUCT(($H$72:$H$95=$D245)*($G$72:$G$95=$C245)*(K$72:K$95))*(SUMPRODUCT(($H$15:$H$21=$H245)*(K$15:K$21)))))),(((SUMPRODUCT(($H$72:$H$95=$D245)*($G$72:$G$95=$C245)*(K$72:K$95)))-(SUMIFS(K$99:K$426,$C$99:$C$426,$C245,$D$99:$D$426,$D245,$E$99:$E$426,5)))*SUMPRODUCT(($H$9:$H$12=$E245)*(K$9:K$12)))*SUMPRODUCT(($H$24:$H$30=$H245)*(K$24:K$30))),VLOOKUP($E245&amp;$H245,$H$33:K$67,K$70,0)/SUM(K$33:K$60,IF(DAY(EOMONTH($G245,0))&lt;29,0,VLOOKUP(5&amp;TEXT(DATE(YEAR($G245),MONTH($G245),29),"ddd"),$H$33:K$67,K$70,0)),IF(DAY(EOMONTH($G245,0))&lt;30,0,VLOOKUP(5&amp;TEXT(DATE(YEAR($G245),MONTH($G245),30),"ddd"),$H$33:K$67,K$70,0)),IF(DAY(EOMONTH($G245,0))&lt;31,0,VLOOKUP(5&amp;TEXT(DATE(YEAR($G245),MONTH($G245),31),"ddd"),$H$33:K$67,K$70,0)))*SUMPRODUCT(($H$72:$H$95=$D245)*($G$72:$G$95=$C245)*(K$72:K$95))),"")</f>
        <v>0</v>
      </c>
      <c r="L245" s="139">
        <f>IFERROR(IF($I$69="DOW",IF($E245=5,(((SUMPRODUCT(($H$72:$H$95=$D245)*($G$72:$G$95=$C245)*(L$72:L$95))*(SUMPRODUCT(($H$15:$H$21=$H245)*(L$15:L$21)))))),(((SUMPRODUCT(($H$72:$H$95=$D245)*($G$72:$G$95=$C245)*(L$72:L$95)))-(SUMIFS(L$99:L$426,$C$99:$C$426,$C245,$D$99:$D$426,$D245,$E$99:$E$426,5)))*SUMPRODUCT(($H$9:$H$12=$E245)*(L$9:L$12)))*SUMPRODUCT(($H$24:$H$30=$H245)*(L$24:L$30))),VLOOKUP($E245&amp;$H245,$H$33:L$67,L$70,0)/SUM(L$33:L$60,IF(DAY(EOMONTH($G245,0))&lt;29,0,VLOOKUP(5&amp;TEXT(DATE(YEAR($G245),MONTH($G245),29),"ddd"),$H$33:L$67,L$70,0)),IF(DAY(EOMONTH($G245,0))&lt;30,0,VLOOKUP(5&amp;TEXT(DATE(YEAR($G245),MONTH($G245),30),"ddd"),$H$33:L$67,L$70,0)),IF(DAY(EOMONTH($G245,0))&lt;31,0,VLOOKUP(5&amp;TEXT(DATE(YEAR($G245),MONTH($G245),31),"ddd"),$H$33:L$67,L$70,0)))*SUMPRODUCT(($H$72:$H$95=$D245)*($G$72:$G$95=$C245)*(L$72:L$95))),"")</f>
        <v>0</v>
      </c>
      <c r="M245" s="139">
        <f>IFERROR(IF($I$69="DOW",IF($E245=5,(((SUMPRODUCT(($H$72:$H$95=$D245)*($G$72:$G$95=$C245)*(M$72:M$95))*(SUMPRODUCT(($H$15:$H$21=$H245)*(M$15:M$21)))))),(((SUMPRODUCT(($H$72:$H$95=$D245)*($G$72:$G$95=$C245)*(M$72:M$95)))-(SUMIFS(M$99:M$426,$C$99:$C$426,$C245,$D$99:$D$426,$D245,$E$99:$E$426,5)))*SUMPRODUCT(($H$9:$H$12=$E245)*(M$9:M$12)))*SUMPRODUCT(($H$24:$H$30=$H245)*(M$24:M$30))),VLOOKUP($E245&amp;$H245,$H$33:M$67,M$70,0)/SUM(M$33:M$60,IF(DAY(EOMONTH($G245,0))&lt;29,0,VLOOKUP(5&amp;TEXT(DATE(YEAR($G245),MONTH($G245),29),"ddd"),$H$33:M$67,M$70,0)),IF(DAY(EOMONTH($G245,0))&lt;30,0,VLOOKUP(5&amp;TEXT(DATE(YEAR($G245),MONTH($G245),30),"ddd"),$H$33:M$67,M$70,0)),IF(DAY(EOMONTH($G245,0))&lt;31,0,VLOOKUP(5&amp;TEXT(DATE(YEAR($G245),MONTH($G245),31),"ddd"),$H$33:M$67,M$70,0)))*SUMPRODUCT(($H$72:$H$95=$D245)*($G$72:$G$95=$C245)*(M$72:M$95))),"")</f>
        <v>0</v>
      </c>
      <c r="N245" s="139">
        <f>IFERROR(IF($I$69="DOW",IF($E245=5,(((SUMPRODUCT(($H$72:$H$95=$D245)*($G$72:$G$95=$C245)*(N$72:N$95))*(SUMPRODUCT(($H$15:$H$21=$H245)*(N$15:N$21)))))),(((SUMPRODUCT(($H$72:$H$95=$D245)*($G$72:$G$95=$C245)*(N$72:N$95)))-(SUMIFS(N$99:N$426,$C$99:$C$426,$C245,$D$99:$D$426,$D245,$E$99:$E$426,5)))*SUMPRODUCT(($H$9:$H$12=$E245)*(N$9:N$12)))*SUMPRODUCT(($H$24:$H$30=$H245)*(N$24:N$30))),VLOOKUP($E245&amp;$H245,$H$33:N$67,N$70,0)/SUM(N$33:N$60,IF(DAY(EOMONTH($G245,0))&lt;29,0,VLOOKUP(5&amp;TEXT(DATE(YEAR($G245),MONTH($G245),29),"ddd"),$H$33:N$67,N$70,0)),IF(DAY(EOMONTH($G245,0))&lt;30,0,VLOOKUP(5&amp;TEXT(DATE(YEAR($G245),MONTH($G245),30),"ddd"),$H$33:N$67,N$70,0)),IF(DAY(EOMONTH($G245,0))&lt;31,0,VLOOKUP(5&amp;TEXT(DATE(YEAR($G245),MONTH($G245),31),"ddd"),$H$33:N$67,N$70,0)))*SUMPRODUCT(($H$72:$H$95=$D245)*($G$72:$G$95=$C245)*(N$72:N$95))),"")</f>
        <v>0</v>
      </c>
      <c r="O245" s="139">
        <f>IFERROR(IF($I$69="DOW",IF($E245=5,(((SUMPRODUCT(($H$72:$H$95=$D245)*($G$72:$G$95=$C245)*(O$72:O$95))*(SUMPRODUCT(($H$15:$H$21=$H245)*(O$15:O$21)))))),(((SUMPRODUCT(($H$72:$H$95=$D245)*($G$72:$G$95=$C245)*(O$72:O$95)))-(SUMIFS(O$99:O$426,$C$99:$C$426,$C245,$D$99:$D$426,$D245,$E$99:$E$426,5)))*SUMPRODUCT(($H$9:$H$12=$E245)*(O$9:O$12)))*SUMPRODUCT(($H$24:$H$30=$H245)*(O$24:O$30))),VLOOKUP($E245&amp;$H245,$H$33:O$67,O$70,0)/SUM(O$33:O$60,IF(DAY(EOMONTH($G245,0))&lt;29,0,VLOOKUP(5&amp;TEXT(DATE(YEAR($G245),MONTH($G245),29),"ddd"),$H$33:O$67,O$70,0)),IF(DAY(EOMONTH($G245,0))&lt;30,0,VLOOKUP(5&amp;TEXT(DATE(YEAR($G245),MONTH($G245),30),"ddd"),$H$33:O$67,O$70,0)),IF(DAY(EOMONTH($G245,0))&lt;31,0,VLOOKUP(5&amp;TEXT(DATE(YEAR($G245),MONTH($G245),31),"ddd"),$H$33:O$67,O$70,0)))*SUMPRODUCT(($H$72:$H$95=$D245)*($G$72:$G$95=$C245)*(O$72:O$95))),"")</f>
        <v>0</v>
      </c>
      <c r="P245" s="139">
        <f>IFERROR(IF($I$69="DOW",IF($E245=5,(((SUMPRODUCT(($H$72:$H$95=$D245)*($G$72:$G$95=$C245)*(P$72:P$95))*(SUMPRODUCT(($H$15:$H$21=$H245)*(P$15:P$21)))))),(((SUMPRODUCT(($H$72:$H$95=$D245)*($G$72:$G$95=$C245)*(P$72:P$95)))-(SUMIFS(P$99:P$426,$C$99:$C$426,$C245,$D$99:$D$426,$D245,$E$99:$E$426,5)))*SUMPRODUCT(($H$9:$H$12=$E245)*(P$9:P$12)))*SUMPRODUCT(($H$24:$H$30=$H245)*(P$24:P$30))),VLOOKUP($E245&amp;$H245,$H$33:P$67,P$70,0)/SUM(P$33:P$60,IF(DAY(EOMONTH($G245,0))&lt;29,0,VLOOKUP(5&amp;TEXT(DATE(YEAR($G245),MONTH($G245),29),"ddd"),$H$33:P$67,P$70,0)),IF(DAY(EOMONTH($G245,0))&lt;30,0,VLOOKUP(5&amp;TEXT(DATE(YEAR($G245),MONTH($G245),30),"ddd"),$H$33:P$67,P$70,0)),IF(DAY(EOMONTH($G245,0))&lt;31,0,VLOOKUP(5&amp;TEXT(DATE(YEAR($G245),MONTH($G245),31),"ddd"),$H$33:P$67,P$70,0)))*SUMPRODUCT(($H$72:$H$95=$D245)*($G$72:$G$95=$C245)*(P$72:P$95))),"")</f>
        <v>0</v>
      </c>
      <c r="Q245" s="139">
        <f>IFERROR(IF($I$69="DOW",IF($E245=5,(((SUMPRODUCT(($H$72:$H$95=$D245)*($G$72:$G$95=$C245)*(Q$72:Q$95))*(SUMPRODUCT(($H$15:$H$21=$H245)*(Q$15:Q$21)))))),(((SUMPRODUCT(($H$72:$H$95=$D245)*($G$72:$G$95=$C245)*(Q$72:Q$95)))-(SUMIFS(Q$99:Q$426,$C$99:$C$426,$C245,$D$99:$D$426,$D245,$E$99:$E$426,5)))*SUMPRODUCT(($H$9:$H$12=$E245)*(Q$9:Q$12)))*SUMPRODUCT(($H$24:$H$30=$H245)*(Q$24:Q$30))),VLOOKUP($E245&amp;$H245,$H$33:Q$67,Q$70,0)/SUM(Q$33:Q$60,IF(DAY(EOMONTH($G245,0))&lt;29,0,VLOOKUP(5&amp;TEXT(DATE(YEAR($G245),MONTH($G245),29),"ddd"),$H$33:Q$67,Q$70,0)),IF(DAY(EOMONTH($G245,0))&lt;30,0,VLOOKUP(5&amp;TEXT(DATE(YEAR($G245),MONTH($G245),30),"ddd"),$H$33:Q$67,Q$70,0)),IF(DAY(EOMONTH($G245,0))&lt;31,0,VLOOKUP(5&amp;TEXT(DATE(YEAR($G245),MONTH($G245),31),"ddd"),$H$33:Q$67,Q$70,0)))*SUMPRODUCT(($H$72:$H$95=$D245)*($G$72:$G$95=$C245)*(Q$72:Q$95))),"")</f>
        <v>0</v>
      </c>
      <c r="R245" s="139">
        <f>IFERROR(IF($I$69="DOW",IF($E245=5,(((SUMPRODUCT(($H$72:$H$95=$D245)*($G$72:$G$95=$C245)*(R$72:R$95))*(SUMPRODUCT(($H$15:$H$21=$H245)*(R$15:R$21)))))),(((SUMPRODUCT(($H$72:$H$95=$D245)*($G$72:$G$95=$C245)*(R$72:R$95)))-(SUMIFS(R$99:R$426,$C$99:$C$426,$C245,$D$99:$D$426,$D245,$E$99:$E$426,5)))*SUMPRODUCT(($H$9:$H$12=$E245)*(R$9:R$12)))*SUMPRODUCT(($H$24:$H$30=$H245)*(R$24:R$30))),VLOOKUP($E245&amp;$H245,$H$33:R$67,R$70,0)/SUM(R$33:R$60,IF(DAY(EOMONTH($G245,0))&lt;29,0,VLOOKUP(5&amp;TEXT(DATE(YEAR($G245),MONTH($G245),29),"ddd"),$H$33:R$67,R$70,0)),IF(DAY(EOMONTH($G245,0))&lt;30,0,VLOOKUP(5&amp;TEXT(DATE(YEAR($G245),MONTH($G245),30),"ddd"),$H$33:R$67,R$70,0)),IF(DAY(EOMONTH($G245,0))&lt;31,0,VLOOKUP(5&amp;TEXT(DATE(YEAR($G245),MONTH($G245),31),"ddd"),$H$33:R$67,R$70,0)))*SUMPRODUCT(($H$72:$H$95=$D245)*($G$72:$G$95=$C245)*(R$72:R$95))),"")</f>
        <v>0</v>
      </c>
      <c r="S245" s="139">
        <f>IFERROR(IF($I$69="DOW",IF($E245=5,(((SUMPRODUCT(($H$72:$H$95=$D245)*($G$72:$G$95=$C245)*(S$72:S$95))*(SUMPRODUCT(($H$15:$H$21=$H245)*(S$15:S$21)))))),(((SUMPRODUCT(($H$72:$H$95=$D245)*($G$72:$G$95=$C245)*(S$72:S$95)))-(SUMIFS(S$99:S$426,$C$99:$C$426,$C245,$D$99:$D$426,$D245,$E$99:$E$426,5)))*SUMPRODUCT(($H$9:$H$12=$E245)*(S$9:S$12)))*SUMPRODUCT(($H$24:$H$30=$H245)*(S$24:S$30))),VLOOKUP($E245&amp;$H245,$H$33:S$67,S$70,0)/SUM(S$33:S$60,IF(DAY(EOMONTH($G245,0))&lt;29,0,VLOOKUP(5&amp;TEXT(DATE(YEAR($G245),MONTH($G245),29),"ddd"),$H$33:S$67,S$70,0)),IF(DAY(EOMONTH($G245,0))&lt;30,0,VLOOKUP(5&amp;TEXT(DATE(YEAR($G245),MONTH($G245),30),"ddd"),$H$33:S$67,S$70,0)),IF(DAY(EOMONTH($G245,0))&lt;31,0,VLOOKUP(5&amp;TEXT(DATE(YEAR($G245),MONTH($G245),31),"ddd"),$H$33:S$67,S$70,0)))*SUMPRODUCT(($H$72:$H$95=$D245)*($G$72:$G$95=$C245)*(S$72:S$95))),"")</f>
        <v>0</v>
      </c>
      <c r="T245" s="139">
        <f>IFERROR(IF($I$69="DOW",IF($E245=5,(((SUMPRODUCT(($H$72:$H$95=$D245)*($G$72:$G$95=$C245)*(T$72:T$95))*(SUMPRODUCT(($H$15:$H$21=$H245)*(T$15:T$21)))))),(((SUMPRODUCT(($H$72:$H$95=$D245)*($G$72:$G$95=$C245)*(T$72:T$95)))-(SUMIFS(T$99:T$426,$C$99:$C$426,$C245,$D$99:$D$426,$D245,$E$99:$E$426,5)))*SUMPRODUCT(($H$9:$H$12=$E245)*(T$9:T$12)))*SUMPRODUCT(($H$24:$H$30=$H245)*(T$24:T$30))),VLOOKUP($E245&amp;$H245,$H$33:T$67,T$70,0)/SUM(T$33:T$60,IF(DAY(EOMONTH($G245,0))&lt;29,0,VLOOKUP(5&amp;TEXT(DATE(YEAR($G245),MONTH($G245),29),"ddd"),$H$33:T$67,T$70,0)),IF(DAY(EOMONTH($G245,0))&lt;30,0,VLOOKUP(5&amp;TEXT(DATE(YEAR($G245),MONTH($G245),30),"ddd"),$H$33:T$67,T$70,0)),IF(DAY(EOMONTH($G245,0))&lt;31,0,VLOOKUP(5&amp;TEXT(DATE(YEAR($G245),MONTH($G245),31),"ddd"),$H$33:T$67,T$70,0)))*SUMPRODUCT(($H$72:$H$95=$D245)*($G$72:$G$95=$C245)*(T$72:T$95))),"")</f>
        <v>0</v>
      </c>
      <c r="U245" s="139">
        <f>IFERROR(IF($I$69="DOW",IF($E245=5,(((SUMPRODUCT(($H$72:$H$95=$D245)*($G$72:$G$95=$C245)*(U$72:U$95))*(SUMPRODUCT(($H$15:$H$21=$H245)*(U$15:U$21)))))),(((SUMPRODUCT(($H$72:$H$95=$D245)*($G$72:$G$95=$C245)*(U$72:U$95)))-(SUMIFS(U$99:U$426,$C$99:$C$426,$C245,$D$99:$D$426,$D245,$E$99:$E$426,5)))*SUMPRODUCT(($H$9:$H$12=$E245)*(U$9:U$12)))*SUMPRODUCT(($H$24:$H$30=$H245)*(U$24:U$30))),VLOOKUP($E245&amp;$H245,$H$33:U$67,U$70,0)/SUM(U$33:U$60,IF(DAY(EOMONTH($G245,0))&lt;29,0,VLOOKUP(5&amp;TEXT(DATE(YEAR($G245),MONTH($G245),29),"ddd"),$H$33:U$67,U$70,0)),IF(DAY(EOMONTH($G245,0))&lt;30,0,VLOOKUP(5&amp;TEXT(DATE(YEAR($G245),MONTH($G245),30),"ddd"),$H$33:U$67,U$70,0)),IF(DAY(EOMONTH($G245,0))&lt;31,0,VLOOKUP(5&amp;TEXT(DATE(YEAR($G245),MONTH($G245),31),"ddd"),$H$33:U$67,U$70,0)))*SUMPRODUCT(($H$72:$H$95=$D245)*($G$72:$G$95=$C245)*(U$72:U$95))),"")</f>
        <v>0</v>
      </c>
      <c r="V245" s="139">
        <f>IFERROR(IF($I$69="DOW",IF($E245=5,(((SUMPRODUCT(($H$72:$H$95=$D245)*($G$72:$G$95=$C245)*(V$72:V$95))*(SUMPRODUCT(($H$15:$H$21=$H245)*(V$15:V$21)))))),(((SUMPRODUCT(($H$72:$H$95=$D245)*($G$72:$G$95=$C245)*(V$72:V$95)))-(SUMIFS(V$99:V$426,$C$99:$C$426,$C245,$D$99:$D$426,$D245,$E$99:$E$426,5)))*SUMPRODUCT(($H$9:$H$12=$E245)*(V$9:V$12)))*SUMPRODUCT(($H$24:$H$30=$H245)*(V$24:V$30))),VLOOKUP($E245&amp;$H245,$H$33:V$67,V$70,0)/SUM(V$33:V$60,IF(DAY(EOMONTH($G245,0))&lt;29,0,VLOOKUP(5&amp;TEXT(DATE(YEAR($G245),MONTH($G245),29),"ddd"),$H$33:V$67,V$70,0)),IF(DAY(EOMONTH($G245,0))&lt;30,0,VLOOKUP(5&amp;TEXT(DATE(YEAR($G245),MONTH($G245),30),"ddd"),$H$33:V$67,V$70,0)),IF(DAY(EOMONTH($G245,0))&lt;31,0,VLOOKUP(5&amp;TEXT(DATE(YEAR($G245),MONTH($G245),31),"ddd"),$H$33:V$67,V$70,0)))*SUMPRODUCT(($H$72:$H$95=$D245)*($G$72:$G$95=$C245)*(V$72:V$95))),"")</f>
        <v>0</v>
      </c>
      <c r="W245" s="139">
        <f>IFERROR(IF($I$69="DOW",IF($E245=5,(((SUMPRODUCT(($H$72:$H$95=$D245)*($G$72:$G$95=$C245)*(W$72:W$95))*(SUMPRODUCT(($H$15:$H$21=$H245)*(W$15:W$21)))))),(((SUMPRODUCT(($H$72:$H$95=$D245)*($G$72:$G$95=$C245)*(W$72:W$95)))-(SUMIFS(W$99:W$426,$C$99:$C$426,$C245,$D$99:$D$426,$D245,$E$99:$E$426,5)))*SUMPRODUCT(($H$9:$H$12=$E245)*(W$9:W$12)))*SUMPRODUCT(($H$24:$H$30=$H245)*(W$24:W$30))),VLOOKUP($E245&amp;$H245,$H$33:W$67,W$70,0)/SUM(W$33:W$60,IF(DAY(EOMONTH($G245,0))&lt;29,0,VLOOKUP(5&amp;TEXT(DATE(YEAR($G245),MONTH($G245),29),"ddd"),$H$33:W$67,W$70,0)),IF(DAY(EOMONTH($G245,0))&lt;30,0,VLOOKUP(5&amp;TEXT(DATE(YEAR($G245),MONTH($G245),30),"ddd"),$H$33:W$67,W$70,0)),IF(DAY(EOMONTH($G245,0))&lt;31,0,VLOOKUP(5&amp;TEXT(DATE(YEAR($G245),MONTH($G245),31),"ddd"),$H$33:W$67,W$70,0)))*SUMPRODUCT(($H$72:$H$95=$D245)*($G$72:$G$95=$C245)*(W$72:W$95))),"")</f>
        <v>0</v>
      </c>
      <c r="X245" s="139">
        <f>IFERROR(IF($I$69="DOW",IF($E245=5,(((SUMPRODUCT(($H$72:$H$95=$D245)*($G$72:$G$95=$C245)*(X$72:X$95))*(SUMPRODUCT(($H$15:$H$21=$H245)*(X$15:X$21)))))),(((SUMPRODUCT(($H$72:$H$95=$D245)*($G$72:$G$95=$C245)*(X$72:X$95)))-(SUMIFS(X$99:X$426,$C$99:$C$426,$C245,$D$99:$D$426,$D245,$E$99:$E$426,5)))*SUMPRODUCT(($H$9:$H$12=$E245)*(X$9:X$12)))*SUMPRODUCT(($H$24:$H$30=$H245)*(X$24:X$30))),VLOOKUP($E245&amp;$H245,$H$33:X$67,X$70,0)/SUM(X$33:X$60,IF(DAY(EOMONTH($G245,0))&lt;29,0,VLOOKUP(5&amp;TEXT(DATE(YEAR($G245),MONTH($G245),29),"ddd"),$H$33:X$67,X$70,0)),IF(DAY(EOMONTH($G245,0))&lt;30,0,VLOOKUP(5&amp;TEXT(DATE(YEAR($G245),MONTH($G245),30),"ddd"),$H$33:X$67,X$70,0)),IF(DAY(EOMONTH($G245,0))&lt;31,0,VLOOKUP(5&amp;TEXT(DATE(YEAR($G245),MONTH($G245),31),"ddd"),$H$33:X$67,X$70,0)))*SUMPRODUCT(($H$72:$H$95=$D245)*($G$72:$G$95=$C245)*(X$72:X$95))),"")</f>
        <v>0</v>
      </c>
      <c r="Y245" s="139" t="str">
        <f>IFERROR(IF($I$69="DOW",IF($E245=5,(((SUMPRODUCT(($H$72:$H$95=$D245)*($G$72:$G$95=$C245)*(Y$72:Y$95))*(SUMPRODUCT(($H$15:$H$21=$H245)*(Y$15:Y$21)))))),(((SUMPRODUCT(($H$72:$H$95=$D245)*($G$72:$G$95=$C245)*(Y$72:Y$95)))-(SUMIFS(Y$99:Y$426,$C$99:$C$426,$C245,$D$99:$D$426,$D245,$E$99:$E$426,5)))*SUMPRODUCT(($H$9:$H$12=$E245)*(Y$9:Y$12)))*SUMPRODUCT(($H$24:$H$30=$H245)*(Y$24:Y$30))),VLOOKUP($E245&amp;$H245,$H$33:Y$67,Y$70,0)/SUM(Y$33:Y$60,IF(DAY(EOMONTH($G245,0))&lt;29,0,VLOOKUP(5&amp;TEXT(DATE(YEAR($G245),MONTH($G245),29),"ddd"),$H$33:Y$67,Y$70,0)),IF(DAY(EOMONTH($G245,0))&lt;30,0,VLOOKUP(5&amp;TEXT(DATE(YEAR($G245),MONTH($G245),30),"ddd"),$H$33:Y$67,Y$70,0)),IF(DAY(EOMONTH($G245,0))&lt;31,0,VLOOKUP(5&amp;TEXT(DATE(YEAR($G245),MONTH($G245),31),"ddd"),$H$33:Y$67,Y$70,0)))*SUMPRODUCT(($H$72:$H$95=$D245)*($G$72:$G$95=$C245)*(Y$72:Y$95))),"")</f>
        <v/>
      </c>
      <c r="Z245" s="139" t="str">
        <f>IFERROR(IF($I$69="DOW",IF($E245=5,(((SUMPRODUCT(($H$72:$H$95=$D245)*($G$72:$G$95=$C245)*(Z$72:Z$95))*(SUMPRODUCT(($H$15:$H$21=$H245)*(Z$15:Z$21)))))),(((SUMPRODUCT(($H$72:$H$95=$D245)*($G$72:$G$95=$C245)*(Z$72:Z$95)))-(SUMIFS(Z$99:Z$426,$C$99:$C$426,$C245,$D$99:$D$426,$D245,$E$99:$E$426,5)))*SUMPRODUCT(($H$9:$H$12=$E245)*(Z$9:Z$12)))*SUMPRODUCT(($H$24:$H$30=$H245)*(Z$24:Z$30))),VLOOKUP($E245&amp;$H245,$H$33:Z$67,Z$70,0)/SUM(Z$33:Z$60,IF(DAY(EOMONTH($G245,0))&lt;29,0,VLOOKUP(5&amp;TEXT(DATE(YEAR($G245),MONTH($G245),29),"ddd"),$H$33:Z$67,Z$70,0)),IF(DAY(EOMONTH($G245,0))&lt;30,0,VLOOKUP(5&amp;TEXT(DATE(YEAR($G245),MONTH($G245),30),"ddd"),$H$33:Z$67,Z$70,0)),IF(DAY(EOMONTH($G245,0))&lt;31,0,VLOOKUP(5&amp;TEXT(DATE(YEAR($G245),MONTH($G245),31),"ddd"),$H$33:Z$67,Z$70,0)))*SUMPRODUCT(($H$72:$H$95=$D245)*($G$72:$G$95=$C245)*(Z$72:Z$95))),"")</f>
        <v/>
      </c>
      <c r="AA245" s="139" t="str">
        <f>IFERROR(IF($I$69="DOW",IF($E245=5,(((SUMPRODUCT(($H$72:$H$95=$D245)*($G$72:$G$95=$C245)*(AA$72:AA$95))*(SUMPRODUCT(($H$15:$H$21=$H245)*(AA$15:AA$21)))))),(((SUMPRODUCT(($H$72:$H$95=$D245)*($G$72:$G$95=$C245)*(AA$72:AA$95)))-(SUMIFS(AA$99:AA$426,$C$99:$C$426,$C245,$D$99:$D$426,$D245,$E$99:$E$426,5)))*SUMPRODUCT(($H$9:$H$12=$E245)*(AA$9:AA$12)))*SUMPRODUCT(($H$24:$H$30=$H245)*(AA$24:AA$30))),VLOOKUP($E245&amp;$H245,$H$33:AA$67,AA$70,0)/SUM(AA$33:AA$60,IF(DAY(EOMONTH($G245,0))&lt;29,0,VLOOKUP(5&amp;TEXT(DATE(YEAR($G245),MONTH($G245),29),"ddd"),$H$33:AA$67,AA$70,0)),IF(DAY(EOMONTH($G245,0))&lt;30,0,VLOOKUP(5&amp;TEXT(DATE(YEAR($G245),MONTH($G245),30),"ddd"),$H$33:AA$67,AA$70,0)),IF(DAY(EOMONTH($G245,0))&lt;31,0,VLOOKUP(5&amp;TEXT(DATE(YEAR($G245),MONTH($G245),31),"ddd"),$H$33:AA$67,AA$70,0)))*SUMPRODUCT(($H$72:$H$95=$D245)*($G$72:$G$95=$C245)*(AA$72:AA$95))),"")</f>
        <v/>
      </c>
      <c r="AB245" s="139" t="str">
        <f>IFERROR(IF($I$69="DOW",IF($E245=5,(((SUMPRODUCT(($H$72:$H$95=$D245)*($G$72:$G$95=$C245)*(AB$72:AB$95))*(SUMPRODUCT(($H$15:$H$21=$H245)*(AB$15:AB$21)))))),(((SUMPRODUCT(($H$72:$H$95=$D245)*($G$72:$G$95=$C245)*(AB$72:AB$95)))-(SUMIFS(AB$99:AB$426,$C$99:$C$426,$C245,$D$99:$D$426,$D245,$E$99:$E$426,5)))*SUMPRODUCT(($H$9:$H$12=$E245)*(AB$9:AB$12)))*SUMPRODUCT(($H$24:$H$30=$H245)*(AB$24:AB$30))),VLOOKUP($E245&amp;$H245,$H$33:AB$67,AB$70,0)/SUM(AB$33:AB$60,IF(DAY(EOMONTH($G245,0))&lt;29,0,VLOOKUP(5&amp;TEXT(DATE(YEAR($G245),MONTH($G245),29),"ddd"),$H$33:AB$67,AB$70,0)),IF(DAY(EOMONTH($G245,0))&lt;30,0,VLOOKUP(5&amp;TEXT(DATE(YEAR($G245),MONTH($G245),30),"ddd"),$H$33:AB$67,AB$70,0)),IF(DAY(EOMONTH($G245,0))&lt;31,0,VLOOKUP(5&amp;TEXT(DATE(YEAR($G245),MONTH($G245),31),"ddd"),$H$33:AB$67,AB$70,0)))*SUMPRODUCT(($H$72:$H$95=$D245)*($G$72:$G$95=$C245)*(AB$72:AB$95))),"")</f>
        <v/>
      </c>
      <c r="AC245" s="236"/>
      <c r="AE245" s="205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  <c r="AU245" s="139"/>
      <c r="AV245" s="139"/>
      <c r="AW245" s="139"/>
      <c r="AX245" s="139"/>
      <c r="AY245" s="236"/>
      <c r="BA245" s="209">
        <f t="shared" si="186"/>
        <v>0</v>
      </c>
      <c r="BB245" s="180">
        <f t="shared" si="187"/>
        <v>0</v>
      </c>
      <c r="BC245" s="180">
        <f t="shared" si="188"/>
        <v>0</v>
      </c>
      <c r="BD245" s="180">
        <f t="shared" si="189"/>
        <v>0</v>
      </c>
      <c r="BE245" s="180">
        <f t="shared" si="190"/>
        <v>0</v>
      </c>
      <c r="BF245" s="180">
        <f t="shared" si="191"/>
        <v>0</v>
      </c>
      <c r="BG245" s="180">
        <f t="shared" si="192"/>
        <v>0</v>
      </c>
      <c r="BH245" s="180">
        <f t="shared" si="193"/>
        <v>0</v>
      </c>
      <c r="BI245" s="180">
        <f t="shared" si="194"/>
        <v>0</v>
      </c>
      <c r="BJ245" s="180">
        <f t="shared" si="195"/>
        <v>0</v>
      </c>
      <c r="BK245" s="180">
        <f t="shared" si="196"/>
        <v>0</v>
      </c>
      <c r="BL245" s="180">
        <f t="shared" si="197"/>
        <v>0</v>
      </c>
      <c r="BM245" s="180">
        <f t="shared" si="198"/>
        <v>0</v>
      </c>
      <c r="BN245" s="180">
        <f t="shared" si="199"/>
        <v>0</v>
      </c>
      <c r="BO245" s="180">
        <f t="shared" si="200"/>
        <v>0</v>
      </c>
      <c r="BP245" s="180">
        <f t="shared" si="201"/>
        <v>0</v>
      </c>
      <c r="BQ245" s="180">
        <f t="shared" si="202"/>
        <v>0</v>
      </c>
      <c r="BR245" s="180">
        <f t="shared" si="203"/>
        <v>0</v>
      </c>
      <c r="BS245" s="180">
        <f t="shared" si="204"/>
        <v>0</v>
      </c>
      <c r="BT245" s="180">
        <f t="shared" si="205"/>
        <v>0</v>
      </c>
      <c r="BV245" s="214">
        <f t="shared" si="228"/>
        <v>42790</v>
      </c>
      <c r="BW245" s="175" t="str">
        <f t="shared" si="229"/>
        <v>Feb</v>
      </c>
      <c r="BX245" s="175">
        <f t="shared" si="230"/>
        <v>2017</v>
      </c>
      <c r="BY245" s="176">
        <f t="shared" si="206"/>
        <v>0</v>
      </c>
      <c r="BZ245" s="176">
        <f t="shared" si="207"/>
        <v>0</v>
      </c>
      <c r="CA245" s="176">
        <f t="shared" si="208"/>
        <v>0</v>
      </c>
      <c r="CB245" s="176">
        <f t="shared" si="209"/>
        <v>0</v>
      </c>
      <c r="CC245" s="176">
        <f t="shared" si="210"/>
        <v>0</v>
      </c>
      <c r="CD245" s="176">
        <f t="shared" si="211"/>
        <v>0</v>
      </c>
      <c r="CE245" s="176">
        <f t="shared" si="212"/>
        <v>0</v>
      </c>
      <c r="CF245" s="176">
        <f t="shared" si="213"/>
        <v>0</v>
      </c>
      <c r="CG245" s="176">
        <f t="shared" si="214"/>
        <v>0</v>
      </c>
      <c r="CH245" s="176">
        <f t="shared" si="215"/>
        <v>0</v>
      </c>
      <c r="CI245" s="176">
        <f t="shared" si="216"/>
        <v>0</v>
      </c>
      <c r="CJ245" s="176">
        <f t="shared" si="217"/>
        <v>0</v>
      </c>
      <c r="CK245" s="176">
        <f t="shared" si="218"/>
        <v>0</v>
      </c>
      <c r="CL245" s="176">
        <f t="shared" si="219"/>
        <v>0</v>
      </c>
      <c r="CM245" s="176">
        <f t="shared" si="220"/>
        <v>0</v>
      </c>
      <c r="CN245" s="176">
        <f t="shared" si="221"/>
        <v>0</v>
      </c>
      <c r="CO245" s="176">
        <f t="shared" si="222"/>
        <v>0</v>
      </c>
      <c r="CP245" s="176">
        <f t="shared" si="223"/>
        <v>0</v>
      </c>
      <c r="CQ245" s="176">
        <f t="shared" si="224"/>
        <v>0</v>
      </c>
      <c r="CR245" s="215">
        <f t="shared" si="225"/>
        <v>0</v>
      </c>
    </row>
    <row r="246" spans="2:96" hidden="1" x14ac:dyDescent="0.25">
      <c r="B246" s="197">
        <f t="shared" si="226"/>
        <v>42791</v>
      </c>
      <c r="C246" s="108">
        <f t="shared" si="182"/>
        <v>2017</v>
      </c>
      <c r="D246" s="109" t="str">
        <f t="shared" si="183"/>
        <v>Feb</v>
      </c>
      <c r="E246" s="109">
        <f t="shared" si="184"/>
        <v>4</v>
      </c>
      <c r="F246" s="109">
        <f t="shared" si="227"/>
        <v>8</v>
      </c>
      <c r="G246" s="110">
        <f t="shared" si="231"/>
        <v>42791</v>
      </c>
      <c r="H246" s="109" t="str">
        <f t="shared" si="185"/>
        <v>Sat</v>
      </c>
      <c r="I246" s="139">
        <f>IFERROR(IF($I$69="DOW",IF($E246=5,(((SUMPRODUCT(($H$72:$H$95=$D246)*($G$72:$G$95=$C246)*(I$72:I$95))*(SUMPRODUCT(($H$15:$H$21=$H246)*(I$15:I$21)))))),(((SUMPRODUCT(($H$72:$H$95=$D246)*($G$72:$G$95=$C246)*(I$72:I$95)))-(SUMIFS(I$99:I$426,$C$99:$C$426,$C246,$D$99:$D$426,$D246,$E$99:$E$426,5)))*SUMPRODUCT(($H$9:$H$12=$E246)*(I$9:I$12)))*SUMPRODUCT(($H$24:$H$30=$H246)*(I$24:I$30))),VLOOKUP($E246&amp;$H246,$H$33:I$67,I$70,0)/SUM(I$33:I$60,IF(DAY(EOMONTH($G246,0))&lt;29,0,VLOOKUP(5&amp;TEXT(DATE(YEAR($G246),MONTH($G246),29),"ddd"),$H$33:I$67,I$70,0)),IF(DAY(EOMONTH($G246,0))&lt;30,0,VLOOKUP(5&amp;TEXT(DATE(YEAR($G246),MONTH($G246),30),"ddd"),$H$33:I$67,I$70,0)),IF(DAY(EOMONTH($G246,0))&lt;31,0,VLOOKUP(5&amp;TEXT(DATE(YEAR($G246),MONTH($G246),31),"ddd"),$H$33:I$67,I$70,0)))*SUMPRODUCT(($H$72:$H$95=$D246)*($G$72:$G$95=$C246)*(I$72:I$95))),"")</f>
        <v>0</v>
      </c>
      <c r="J246" s="139">
        <f>IFERROR(IF($I$69="DOW",IF($E246=5,(((SUMPRODUCT(($H$72:$H$95=$D246)*($G$72:$G$95=$C246)*(J$72:J$95))*(SUMPRODUCT(($H$15:$H$21=$H246)*(J$15:J$21)))))),(((SUMPRODUCT(($H$72:$H$95=$D246)*($G$72:$G$95=$C246)*(J$72:J$95)))-(SUMIFS(J$99:J$426,$C$99:$C$426,$C246,$D$99:$D$426,$D246,$E$99:$E$426,5)))*SUMPRODUCT(($H$9:$H$12=$E246)*(J$9:J$12)))*SUMPRODUCT(($H$24:$H$30=$H246)*(J$24:J$30))),VLOOKUP($E246&amp;$H246,$H$33:J$67,J$70,0)/SUM(J$33:J$60,IF(DAY(EOMONTH($G246,0))&lt;29,0,VLOOKUP(5&amp;TEXT(DATE(YEAR($G246),MONTH($G246),29),"ddd"),$H$33:J$67,J$70,0)),IF(DAY(EOMONTH($G246,0))&lt;30,0,VLOOKUP(5&amp;TEXT(DATE(YEAR($G246),MONTH($G246),30),"ddd"),$H$33:J$67,J$70,0)),IF(DAY(EOMONTH($G246,0))&lt;31,0,VLOOKUP(5&amp;TEXT(DATE(YEAR($G246),MONTH($G246),31),"ddd"),$H$33:J$67,J$70,0)))*SUMPRODUCT(($H$72:$H$95=$D246)*($G$72:$G$95=$C246)*(J$72:J$95))),"")</f>
        <v>0</v>
      </c>
      <c r="K246" s="139">
        <f>IFERROR(IF($I$69="DOW",IF($E246=5,(((SUMPRODUCT(($H$72:$H$95=$D246)*($G$72:$G$95=$C246)*(K$72:K$95))*(SUMPRODUCT(($H$15:$H$21=$H246)*(K$15:K$21)))))),(((SUMPRODUCT(($H$72:$H$95=$D246)*($G$72:$G$95=$C246)*(K$72:K$95)))-(SUMIFS(K$99:K$426,$C$99:$C$426,$C246,$D$99:$D$426,$D246,$E$99:$E$426,5)))*SUMPRODUCT(($H$9:$H$12=$E246)*(K$9:K$12)))*SUMPRODUCT(($H$24:$H$30=$H246)*(K$24:K$30))),VLOOKUP($E246&amp;$H246,$H$33:K$67,K$70,0)/SUM(K$33:K$60,IF(DAY(EOMONTH($G246,0))&lt;29,0,VLOOKUP(5&amp;TEXT(DATE(YEAR($G246),MONTH($G246),29),"ddd"),$H$33:K$67,K$70,0)),IF(DAY(EOMONTH($G246,0))&lt;30,0,VLOOKUP(5&amp;TEXT(DATE(YEAR($G246),MONTH($G246),30),"ddd"),$H$33:K$67,K$70,0)),IF(DAY(EOMONTH($G246,0))&lt;31,0,VLOOKUP(5&amp;TEXT(DATE(YEAR($G246),MONTH($G246),31),"ddd"),$H$33:K$67,K$70,0)))*SUMPRODUCT(($H$72:$H$95=$D246)*($G$72:$G$95=$C246)*(K$72:K$95))),"")</f>
        <v>0</v>
      </c>
      <c r="L246" s="139">
        <f>IFERROR(IF($I$69="DOW",IF($E246=5,(((SUMPRODUCT(($H$72:$H$95=$D246)*($G$72:$G$95=$C246)*(L$72:L$95))*(SUMPRODUCT(($H$15:$H$21=$H246)*(L$15:L$21)))))),(((SUMPRODUCT(($H$72:$H$95=$D246)*($G$72:$G$95=$C246)*(L$72:L$95)))-(SUMIFS(L$99:L$426,$C$99:$C$426,$C246,$D$99:$D$426,$D246,$E$99:$E$426,5)))*SUMPRODUCT(($H$9:$H$12=$E246)*(L$9:L$12)))*SUMPRODUCT(($H$24:$H$30=$H246)*(L$24:L$30))),VLOOKUP($E246&amp;$H246,$H$33:L$67,L$70,0)/SUM(L$33:L$60,IF(DAY(EOMONTH($G246,0))&lt;29,0,VLOOKUP(5&amp;TEXT(DATE(YEAR($G246),MONTH($G246),29),"ddd"),$H$33:L$67,L$70,0)),IF(DAY(EOMONTH($G246,0))&lt;30,0,VLOOKUP(5&amp;TEXT(DATE(YEAR($G246),MONTH($G246),30),"ddd"),$H$33:L$67,L$70,0)),IF(DAY(EOMONTH($G246,0))&lt;31,0,VLOOKUP(5&amp;TEXT(DATE(YEAR($G246),MONTH($G246),31),"ddd"),$H$33:L$67,L$70,0)))*SUMPRODUCT(($H$72:$H$95=$D246)*($G$72:$G$95=$C246)*(L$72:L$95))),"")</f>
        <v>0</v>
      </c>
      <c r="M246" s="139">
        <f>IFERROR(IF($I$69="DOW",IF($E246=5,(((SUMPRODUCT(($H$72:$H$95=$D246)*($G$72:$G$95=$C246)*(M$72:M$95))*(SUMPRODUCT(($H$15:$H$21=$H246)*(M$15:M$21)))))),(((SUMPRODUCT(($H$72:$H$95=$D246)*($G$72:$G$95=$C246)*(M$72:M$95)))-(SUMIFS(M$99:M$426,$C$99:$C$426,$C246,$D$99:$D$426,$D246,$E$99:$E$426,5)))*SUMPRODUCT(($H$9:$H$12=$E246)*(M$9:M$12)))*SUMPRODUCT(($H$24:$H$30=$H246)*(M$24:M$30))),VLOOKUP($E246&amp;$H246,$H$33:M$67,M$70,0)/SUM(M$33:M$60,IF(DAY(EOMONTH($G246,0))&lt;29,0,VLOOKUP(5&amp;TEXT(DATE(YEAR($G246),MONTH($G246),29),"ddd"),$H$33:M$67,M$70,0)),IF(DAY(EOMONTH($G246,0))&lt;30,0,VLOOKUP(5&amp;TEXT(DATE(YEAR($G246),MONTH($G246),30),"ddd"),$H$33:M$67,M$70,0)),IF(DAY(EOMONTH($G246,0))&lt;31,0,VLOOKUP(5&amp;TEXT(DATE(YEAR($G246),MONTH($G246),31),"ddd"),$H$33:M$67,M$70,0)))*SUMPRODUCT(($H$72:$H$95=$D246)*($G$72:$G$95=$C246)*(M$72:M$95))),"")</f>
        <v>0</v>
      </c>
      <c r="N246" s="139">
        <f>IFERROR(IF($I$69="DOW",IF($E246=5,(((SUMPRODUCT(($H$72:$H$95=$D246)*($G$72:$G$95=$C246)*(N$72:N$95))*(SUMPRODUCT(($H$15:$H$21=$H246)*(N$15:N$21)))))),(((SUMPRODUCT(($H$72:$H$95=$D246)*($G$72:$G$95=$C246)*(N$72:N$95)))-(SUMIFS(N$99:N$426,$C$99:$C$426,$C246,$D$99:$D$426,$D246,$E$99:$E$426,5)))*SUMPRODUCT(($H$9:$H$12=$E246)*(N$9:N$12)))*SUMPRODUCT(($H$24:$H$30=$H246)*(N$24:N$30))),VLOOKUP($E246&amp;$H246,$H$33:N$67,N$70,0)/SUM(N$33:N$60,IF(DAY(EOMONTH($G246,0))&lt;29,0,VLOOKUP(5&amp;TEXT(DATE(YEAR($G246),MONTH($G246),29),"ddd"),$H$33:N$67,N$70,0)),IF(DAY(EOMONTH($G246,0))&lt;30,0,VLOOKUP(5&amp;TEXT(DATE(YEAR($G246),MONTH($G246),30),"ddd"),$H$33:N$67,N$70,0)),IF(DAY(EOMONTH($G246,0))&lt;31,0,VLOOKUP(5&amp;TEXT(DATE(YEAR($G246),MONTH($G246),31),"ddd"),$H$33:N$67,N$70,0)))*SUMPRODUCT(($H$72:$H$95=$D246)*($G$72:$G$95=$C246)*(N$72:N$95))),"")</f>
        <v>0</v>
      </c>
      <c r="O246" s="139">
        <f>IFERROR(IF($I$69="DOW",IF($E246=5,(((SUMPRODUCT(($H$72:$H$95=$D246)*($G$72:$G$95=$C246)*(O$72:O$95))*(SUMPRODUCT(($H$15:$H$21=$H246)*(O$15:O$21)))))),(((SUMPRODUCT(($H$72:$H$95=$D246)*($G$72:$G$95=$C246)*(O$72:O$95)))-(SUMIFS(O$99:O$426,$C$99:$C$426,$C246,$D$99:$D$426,$D246,$E$99:$E$426,5)))*SUMPRODUCT(($H$9:$H$12=$E246)*(O$9:O$12)))*SUMPRODUCT(($H$24:$H$30=$H246)*(O$24:O$30))),VLOOKUP($E246&amp;$H246,$H$33:O$67,O$70,0)/SUM(O$33:O$60,IF(DAY(EOMONTH($G246,0))&lt;29,0,VLOOKUP(5&amp;TEXT(DATE(YEAR($G246),MONTH($G246),29),"ddd"),$H$33:O$67,O$70,0)),IF(DAY(EOMONTH($G246,0))&lt;30,0,VLOOKUP(5&amp;TEXT(DATE(YEAR($G246),MONTH($G246),30),"ddd"),$H$33:O$67,O$70,0)),IF(DAY(EOMONTH($G246,0))&lt;31,0,VLOOKUP(5&amp;TEXT(DATE(YEAR($G246),MONTH($G246),31),"ddd"),$H$33:O$67,O$70,0)))*SUMPRODUCT(($H$72:$H$95=$D246)*($G$72:$G$95=$C246)*(O$72:O$95))),"")</f>
        <v>0</v>
      </c>
      <c r="P246" s="139">
        <f>IFERROR(IF($I$69="DOW",IF($E246=5,(((SUMPRODUCT(($H$72:$H$95=$D246)*($G$72:$G$95=$C246)*(P$72:P$95))*(SUMPRODUCT(($H$15:$H$21=$H246)*(P$15:P$21)))))),(((SUMPRODUCT(($H$72:$H$95=$D246)*($G$72:$G$95=$C246)*(P$72:P$95)))-(SUMIFS(P$99:P$426,$C$99:$C$426,$C246,$D$99:$D$426,$D246,$E$99:$E$426,5)))*SUMPRODUCT(($H$9:$H$12=$E246)*(P$9:P$12)))*SUMPRODUCT(($H$24:$H$30=$H246)*(P$24:P$30))),VLOOKUP($E246&amp;$H246,$H$33:P$67,P$70,0)/SUM(P$33:P$60,IF(DAY(EOMONTH($G246,0))&lt;29,0,VLOOKUP(5&amp;TEXT(DATE(YEAR($G246),MONTH($G246),29),"ddd"),$H$33:P$67,P$70,0)),IF(DAY(EOMONTH($G246,0))&lt;30,0,VLOOKUP(5&amp;TEXT(DATE(YEAR($G246),MONTH($G246),30),"ddd"),$H$33:P$67,P$70,0)),IF(DAY(EOMONTH($G246,0))&lt;31,0,VLOOKUP(5&amp;TEXT(DATE(YEAR($G246),MONTH($G246),31),"ddd"),$H$33:P$67,P$70,0)))*SUMPRODUCT(($H$72:$H$95=$D246)*($G$72:$G$95=$C246)*(P$72:P$95))),"")</f>
        <v>0</v>
      </c>
      <c r="Q246" s="139">
        <f>IFERROR(IF($I$69="DOW",IF($E246=5,(((SUMPRODUCT(($H$72:$H$95=$D246)*($G$72:$G$95=$C246)*(Q$72:Q$95))*(SUMPRODUCT(($H$15:$H$21=$H246)*(Q$15:Q$21)))))),(((SUMPRODUCT(($H$72:$H$95=$D246)*($G$72:$G$95=$C246)*(Q$72:Q$95)))-(SUMIFS(Q$99:Q$426,$C$99:$C$426,$C246,$D$99:$D$426,$D246,$E$99:$E$426,5)))*SUMPRODUCT(($H$9:$H$12=$E246)*(Q$9:Q$12)))*SUMPRODUCT(($H$24:$H$30=$H246)*(Q$24:Q$30))),VLOOKUP($E246&amp;$H246,$H$33:Q$67,Q$70,0)/SUM(Q$33:Q$60,IF(DAY(EOMONTH($G246,0))&lt;29,0,VLOOKUP(5&amp;TEXT(DATE(YEAR($G246),MONTH($G246),29),"ddd"),$H$33:Q$67,Q$70,0)),IF(DAY(EOMONTH($G246,0))&lt;30,0,VLOOKUP(5&amp;TEXT(DATE(YEAR($G246),MONTH($G246),30),"ddd"),$H$33:Q$67,Q$70,0)),IF(DAY(EOMONTH($G246,0))&lt;31,0,VLOOKUP(5&amp;TEXT(DATE(YEAR($G246),MONTH($G246),31),"ddd"),$H$33:Q$67,Q$70,0)))*SUMPRODUCT(($H$72:$H$95=$D246)*($G$72:$G$95=$C246)*(Q$72:Q$95))),"")</f>
        <v>0</v>
      </c>
      <c r="R246" s="139">
        <f>IFERROR(IF($I$69="DOW",IF($E246=5,(((SUMPRODUCT(($H$72:$H$95=$D246)*($G$72:$G$95=$C246)*(R$72:R$95))*(SUMPRODUCT(($H$15:$H$21=$H246)*(R$15:R$21)))))),(((SUMPRODUCT(($H$72:$H$95=$D246)*($G$72:$G$95=$C246)*(R$72:R$95)))-(SUMIFS(R$99:R$426,$C$99:$C$426,$C246,$D$99:$D$426,$D246,$E$99:$E$426,5)))*SUMPRODUCT(($H$9:$H$12=$E246)*(R$9:R$12)))*SUMPRODUCT(($H$24:$H$30=$H246)*(R$24:R$30))),VLOOKUP($E246&amp;$H246,$H$33:R$67,R$70,0)/SUM(R$33:R$60,IF(DAY(EOMONTH($G246,0))&lt;29,0,VLOOKUP(5&amp;TEXT(DATE(YEAR($G246),MONTH($G246),29),"ddd"),$H$33:R$67,R$70,0)),IF(DAY(EOMONTH($G246,0))&lt;30,0,VLOOKUP(5&amp;TEXT(DATE(YEAR($G246),MONTH($G246),30),"ddd"),$H$33:R$67,R$70,0)),IF(DAY(EOMONTH($G246,0))&lt;31,0,VLOOKUP(5&amp;TEXT(DATE(YEAR($G246),MONTH($G246),31),"ddd"),$H$33:R$67,R$70,0)))*SUMPRODUCT(($H$72:$H$95=$D246)*($G$72:$G$95=$C246)*(R$72:R$95))),"")</f>
        <v>0</v>
      </c>
      <c r="S246" s="139">
        <f>IFERROR(IF($I$69="DOW",IF($E246=5,(((SUMPRODUCT(($H$72:$H$95=$D246)*($G$72:$G$95=$C246)*(S$72:S$95))*(SUMPRODUCT(($H$15:$H$21=$H246)*(S$15:S$21)))))),(((SUMPRODUCT(($H$72:$H$95=$D246)*($G$72:$G$95=$C246)*(S$72:S$95)))-(SUMIFS(S$99:S$426,$C$99:$C$426,$C246,$D$99:$D$426,$D246,$E$99:$E$426,5)))*SUMPRODUCT(($H$9:$H$12=$E246)*(S$9:S$12)))*SUMPRODUCT(($H$24:$H$30=$H246)*(S$24:S$30))),VLOOKUP($E246&amp;$H246,$H$33:S$67,S$70,0)/SUM(S$33:S$60,IF(DAY(EOMONTH($G246,0))&lt;29,0,VLOOKUP(5&amp;TEXT(DATE(YEAR($G246),MONTH($G246),29),"ddd"),$H$33:S$67,S$70,0)),IF(DAY(EOMONTH($G246,0))&lt;30,0,VLOOKUP(5&amp;TEXT(DATE(YEAR($G246),MONTH($G246),30),"ddd"),$H$33:S$67,S$70,0)),IF(DAY(EOMONTH($G246,0))&lt;31,0,VLOOKUP(5&amp;TEXT(DATE(YEAR($G246),MONTH($G246),31),"ddd"),$H$33:S$67,S$70,0)))*SUMPRODUCT(($H$72:$H$95=$D246)*($G$72:$G$95=$C246)*(S$72:S$95))),"")</f>
        <v>0</v>
      </c>
      <c r="T246" s="139">
        <f>IFERROR(IF($I$69="DOW",IF($E246=5,(((SUMPRODUCT(($H$72:$H$95=$D246)*($G$72:$G$95=$C246)*(T$72:T$95))*(SUMPRODUCT(($H$15:$H$21=$H246)*(T$15:T$21)))))),(((SUMPRODUCT(($H$72:$H$95=$D246)*($G$72:$G$95=$C246)*(T$72:T$95)))-(SUMIFS(T$99:T$426,$C$99:$C$426,$C246,$D$99:$D$426,$D246,$E$99:$E$426,5)))*SUMPRODUCT(($H$9:$H$12=$E246)*(T$9:T$12)))*SUMPRODUCT(($H$24:$H$30=$H246)*(T$24:T$30))),VLOOKUP($E246&amp;$H246,$H$33:T$67,T$70,0)/SUM(T$33:T$60,IF(DAY(EOMONTH($G246,0))&lt;29,0,VLOOKUP(5&amp;TEXT(DATE(YEAR($G246),MONTH($G246),29),"ddd"),$H$33:T$67,T$70,0)),IF(DAY(EOMONTH($G246,0))&lt;30,0,VLOOKUP(5&amp;TEXT(DATE(YEAR($G246),MONTH($G246),30),"ddd"),$H$33:T$67,T$70,0)),IF(DAY(EOMONTH($G246,0))&lt;31,0,VLOOKUP(5&amp;TEXT(DATE(YEAR($G246),MONTH($G246),31),"ddd"),$H$33:T$67,T$70,0)))*SUMPRODUCT(($H$72:$H$95=$D246)*($G$72:$G$95=$C246)*(T$72:T$95))),"")</f>
        <v>0</v>
      </c>
      <c r="U246" s="139">
        <f>IFERROR(IF($I$69="DOW",IF($E246=5,(((SUMPRODUCT(($H$72:$H$95=$D246)*($G$72:$G$95=$C246)*(U$72:U$95))*(SUMPRODUCT(($H$15:$H$21=$H246)*(U$15:U$21)))))),(((SUMPRODUCT(($H$72:$H$95=$D246)*($G$72:$G$95=$C246)*(U$72:U$95)))-(SUMIFS(U$99:U$426,$C$99:$C$426,$C246,$D$99:$D$426,$D246,$E$99:$E$426,5)))*SUMPRODUCT(($H$9:$H$12=$E246)*(U$9:U$12)))*SUMPRODUCT(($H$24:$H$30=$H246)*(U$24:U$30))),VLOOKUP($E246&amp;$H246,$H$33:U$67,U$70,0)/SUM(U$33:U$60,IF(DAY(EOMONTH($G246,0))&lt;29,0,VLOOKUP(5&amp;TEXT(DATE(YEAR($G246),MONTH($G246),29),"ddd"),$H$33:U$67,U$70,0)),IF(DAY(EOMONTH($G246,0))&lt;30,0,VLOOKUP(5&amp;TEXT(DATE(YEAR($G246),MONTH($G246),30),"ddd"),$H$33:U$67,U$70,0)),IF(DAY(EOMONTH($G246,0))&lt;31,0,VLOOKUP(5&amp;TEXT(DATE(YEAR($G246),MONTH($G246),31),"ddd"),$H$33:U$67,U$70,0)))*SUMPRODUCT(($H$72:$H$95=$D246)*($G$72:$G$95=$C246)*(U$72:U$95))),"")</f>
        <v>0</v>
      </c>
      <c r="V246" s="139">
        <f>IFERROR(IF($I$69="DOW",IF($E246=5,(((SUMPRODUCT(($H$72:$H$95=$D246)*($G$72:$G$95=$C246)*(V$72:V$95))*(SUMPRODUCT(($H$15:$H$21=$H246)*(V$15:V$21)))))),(((SUMPRODUCT(($H$72:$H$95=$D246)*($G$72:$G$95=$C246)*(V$72:V$95)))-(SUMIFS(V$99:V$426,$C$99:$C$426,$C246,$D$99:$D$426,$D246,$E$99:$E$426,5)))*SUMPRODUCT(($H$9:$H$12=$E246)*(V$9:V$12)))*SUMPRODUCT(($H$24:$H$30=$H246)*(V$24:V$30))),VLOOKUP($E246&amp;$H246,$H$33:V$67,V$70,0)/SUM(V$33:V$60,IF(DAY(EOMONTH($G246,0))&lt;29,0,VLOOKUP(5&amp;TEXT(DATE(YEAR($G246),MONTH($G246),29),"ddd"),$H$33:V$67,V$70,0)),IF(DAY(EOMONTH($G246,0))&lt;30,0,VLOOKUP(5&amp;TEXT(DATE(YEAR($G246),MONTH($G246),30),"ddd"),$H$33:V$67,V$70,0)),IF(DAY(EOMONTH($G246,0))&lt;31,0,VLOOKUP(5&amp;TEXT(DATE(YEAR($G246),MONTH($G246),31),"ddd"),$H$33:V$67,V$70,0)))*SUMPRODUCT(($H$72:$H$95=$D246)*($G$72:$G$95=$C246)*(V$72:V$95))),"")</f>
        <v>0</v>
      </c>
      <c r="W246" s="139">
        <f>IFERROR(IF($I$69="DOW",IF($E246=5,(((SUMPRODUCT(($H$72:$H$95=$D246)*($G$72:$G$95=$C246)*(W$72:W$95))*(SUMPRODUCT(($H$15:$H$21=$H246)*(W$15:W$21)))))),(((SUMPRODUCT(($H$72:$H$95=$D246)*($G$72:$G$95=$C246)*(W$72:W$95)))-(SUMIFS(W$99:W$426,$C$99:$C$426,$C246,$D$99:$D$426,$D246,$E$99:$E$426,5)))*SUMPRODUCT(($H$9:$H$12=$E246)*(W$9:W$12)))*SUMPRODUCT(($H$24:$H$30=$H246)*(W$24:W$30))),VLOOKUP($E246&amp;$H246,$H$33:W$67,W$70,0)/SUM(W$33:W$60,IF(DAY(EOMONTH($G246,0))&lt;29,0,VLOOKUP(5&amp;TEXT(DATE(YEAR($G246),MONTH($G246),29),"ddd"),$H$33:W$67,W$70,0)),IF(DAY(EOMONTH($G246,0))&lt;30,0,VLOOKUP(5&amp;TEXT(DATE(YEAR($G246),MONTH($G246),30),"ddd"),$H$33:W$67,W$70,0)),IF(DAY(EOMONTH($G246,0))&lt;31,0,VLOOKUP(5&amp;TEXT(DATE(YEAR($G246),MONTH($G246),31),"ddd"),$H$33:W$67,W$70,0)))*SUMPRODUCT(($H$72:$H$95=$D246)*($G$72:$G$95=$C246)*(W$72:W$95))),"")</f>
        <v>0</v>
      </c>
      <c r="X246" s="139">
        <f>IFERROR(IF($I$69="DOW",IF($E246=5,(((SUMPRODUCT(($H$72:$H$95=$D246)*($G$72:$G$95=$C246)*(X$72:X$95))*(SUMPRODUCT(($H$15:$H$21=$H246)*(X$15:X$21)))))),(((SUMPRODUCT(($H$72:$H$95=$D246)*($G$72:$G$95=$C246)*(X$72:X$95)))-(SUMIFS(X$99:X$426,$C$99:$C$426,$C246,$D$99:$D$426,$D246,$E$99:$E$426,5)))*SUMPRODUCT(($H$9:$H$12=$E246)*(X$9:X$12)))*SUMPRODUCT(($H$24:$H$30=$H246)*(X$24:X$30))),VLOOKUP($E246&amp;$H246,$H$33:X$67,X$70,0)/SUM(X$33:X$60,IF(DAY(EOMONTH($G246,0))&lt;29,0,VLOOKUP(5&amp;TEXT(DATE(YEAR($G246),MONTH($G246),29),"ddd"),$H$33:X$67,X$70,0)),IF(DAY(EOMONTH($G246,0))&lt;30,0,VLOOKUP(5&amp;TEXT(DATE(YEAR($G246),MONTH($G246),30),"ddd"),$H$33:X$67,X$70,0)),IF(DAY(EOMONTH($G246,0))&lt;31,0,VLOOKUP(5&amp;TEXT(DATE(YEAR($G246),MONTH($G246),31),"ddd"),$H$33:X$67,X$70,0)))*SUMPRODUCT(($H$72:$H$95=$D246)*($G$72:$G$95=$C246)*(X$72:X$95))),"")</f>
        <v>0</v>
      </c>
      <c r="Y246" s="139" t="str">
        <f>IFERROR(IF($I$69="DOW",IF($E246=5,(((SUMPRODUCT(($H$72:$H$95=$D246)*($G$72:$G$95=$C246)*(Y$72:Y$95))*(SUMPRODUCT(($H$15:$H$21=$H246)*(Y$15:Y$21)))))),(((SUMPRODUCT(($H$72:$H$95=$D246)*($G$72:$G$95=$C246)*(Y$72:Y$95)))-(SUMIFS(Y$99:Y$426,$C$99:$C$426,$C246,$D$99:$D$426,$D246,$E$99:$E$426,5)))*SUMPRODUCT(($H$9:$H$12=$E246)*(Y$9:Y$12)))*SUMPRODUCT(($H$24:$H$30=$H246)*(Y$24:Y$30))),VLOOKUP($E246&amp;$H246,$H$33:Y$67,Y$70,0)/SUM(Y$33:Y$60,IF(DAY(EOMONTH($G246,0))&lt;29,0,VLOOKUP(5&amp;TEXT(DATE(YEAR($G246),MONTH($G246),29),"ddd"),$H$33:Y$67,Y$70,0)),IF(DAY(EOMONTH($G246,0))&lt;30,0,VLOOKUP(5&amp;TEXT(DATE(YEAR($G246),MONTH($G246),30),"ddd"),$H$33:Y$67,Y$70,0)),IF(DAY(EOMONTH($G246,0))&lt;31,0,VLOOKUP(5&amp;TEXT(DATE(YEAR($G246),MONTH($G246),31),"ddd"),$H$33:Y$67,Y$70,0)))*SUMPRODUCT(($H$72:$H$95=$D246)*($G$72:$G$95=$C246)*(Y$72:Y$95))),"")</f>
        <v/>
      </c>
      <c r="Z246" s="139" t="str">
        <f>IFERROR(IF($I$69="DOW",IF($E246=5,(((SUMPRODUCT(($H$72:$H$95=$D246)*($G$72:$G$95=$C246)*(Z$72:Z$95))*(SUMPRODUCT(($H$15:$H$21=$H246)*(Z$15:Z$21)))))),(((SUMPRODUCT(($H$72:$H$95=$D246)*($G$72:$G$95=$C246)*(Z$72:Z$95)))-(SUMIFS(Z$99:Z$426,$C$99:$C$426,$C246,$D$99:$D$426,$D246,$E$99:$E$426,5)))*SUMPRODUCT(($H$9:$H$12=$E246)*(Z$9:Z$12)))*SUMPRODUCT(($H$24:$H$30=$H246)*(Z$24:Z$30))),VLOOKUP($E246&amp;$H246,$H$33:Z$67,Z$70,0)/SUM(Z$33:Z$60,IF(DAY(EOMONTH($G246,0))&lt;29,0,VLOOKUP(5&amp;TEXT(DATE(YEAR($G246),MONTH($G246),29),"ddd"),$H$33:Z$67,Z$70,0)),IF(DAY(EOMONTH($G246,0))&lt;30,0,VLOOKUP(5&amp;TEXT(DATE(YEAR($G246),MONTH($G246),30),"ddd"),$H$33:Z$67,Z$70,0)),IF(DAY(EOMONTH($G246,0))&lt;31,0,VLOOKUP(5&amp;TEXT(DATE(YEAR($G246),MONTH($G246),31),"ddd"),$H$33:Z$67,Z$70,0)))*SUMPRODUCT(($H$72:$H$95=$D246)*($G$72:$G$95=$C246)*(Z$72:Z$95))),"")</f>
        <v/>
      </c>
      <c r="AA246" s="139" t="str">
        <f>IFERROR(IF($I$69="DOW",IF($E246=5,(((SUMPRODUCT(($H$72:$H$95=$D246)*($G$72:$G$95=$C246)*(AA$72:AA$95))*(SUMPRODUCT(($H$15:$H$21=$H246)*(AA$15:AA$21)))))),(((SUMPRODUCT(($H$72:$H$95=$D246)*($G$72:$G$95=$C246)*(AA$72:AA$95)))-(SUMIFS(AA$99:AA$426,$C$99:$C$426,$C246,$D$99:$D$426,$D246,$E$99:$E$426,5)))*SUMPRODUCT(($H$9:$H$12=$E246)*(AA$9:AA$12)))*SUMPRODUCT(($H$24:$H$30=$H246)*(AA$24:AA$30))),VLOOKUP($E246&amp;$H246,$H$33:AA$67,AA$70,0)/SUM(AA$33:AA$60,IF(DAY(EOMONTH($G246,0))&lt;29,0,VLOOKUP(5&amp;TEXT(DATE(YEAR($G246),MONTH($G246),29),"ddd"),$H$33:AA$67,AA$70,0)),IF(DAY(EOMONTH($G246,0))&lt;30,0,VLOOKUP(5&amp;TEXT(DATE(YEAR($G246),MONTH($G246),30),"ddd"),$H$33:AA$67,AA$70,0)),IF(DAY(EOMONTH($G246,0))&lt;31,0,VLOOKUP(5&amp;TEXT(DATE(YEAR($G246),MONTH($G246),31),"ddd"),$H$33:AA$67,AA$70,0)))*SUMPRODUCT(($H$72:$H$95=$D246)*($G$72:$G$95=$C246)*(AA$72:AA$95))),"")</f>
        <v/>
      </c>
      <c r="AB246" s="139" t="str">
        <f>IFERROR(IF($I$69="DOW",IF($E246=5,(((SUMPRODUCT(($H$72:$H$95=$D246)*($G$72:$G$95=$C246)*(AB$72:AB$95))*(SUMPRODUCT(($H$15:$H$21=$H246)*(AB$15:AB$21)))))),(((SUMPRODUCT(($H$72:$H$95=$D246)*($G$72:$G$95=$C246)*(AB$72:AB$95)))-(SUMIFS(AB$99:AB$426,$C$99:$C$426,$C246,$D$99:$D$426,$D246,$E$99:$E$426,5)))*SUMPRODUCT(($H$9:$H$12=$E246)*(AB$9:AB$12)))*SUMPRODUCT(($H$24:$H$30=$H246)*(AB$24:AB$30))),VLOOKUP($E246&amp;$H246,$H$33:AB$67,AB$70,0)/SUM(AB$33:AB$60,IF(DAY(EOMONTH($G246,0))&lt;29,0,VLOOKUP(5&amp;TEXT(DATE(YEAR($G246),MONTH($G246),29),"ddd"),$H$33:AB$67,AB$70,0)),IF(DAY(EOMONTH($G246,0))&lt;30,0,VLOOKUP(5&amp;TEXT(DATE(YEAR($G246),MONTH($G246),30),"ddd"),$H$33:AB$67,AB$70,0)),IF(DAY(EOMONTH($G246,0))&lt;31,0,VLOOKUP(5&amp;TEXT(DATE(YEAR($G246),MONTH($G246),31),"ddd"),$H$33:AB$67,AB$70,0)))*SUMPRODUCT(($H$72:$H$95=$D246)*($G$72:$G$95=$C246)*(AB$72:AB$95))),"")</f>
        <v/>
      </c>
      <c r="AC246" s="236"/>
      <c r="AE246" s="205"/>
      <c r="AF246" s="139"/>
      <c r="AG246" s="139"/>
      <c r="AH246" s="139"/>
      <c r="AI246" s="139"/>
      <c r="AJ246" s="139"/>
      <c r="AK246" s="139"/>
      <c r="AL246" s="139"/>
      <c r="AM246" s="139"/>
      <c r="AN246" s="139"/>
      <c r="AO246" s="139"/>
      <c r="AP246" s="139"/>
      <c r="AQ246" s="139"/>
      <c r="AR246" s="139"/>
      <c r="AS246" s="139"/>
      <c r="AT246" s="139"/>
      <c r="AU246" s="139"/>
      <c r="AV246" s="139"/>
      <c r="AW246" s="139"/>
      <c r="AX246" s="139"/>
      <c r="AY246" s="236"/>
      <c r="BA246" s="209">
        <f t="shared" si="186"/>
        <v>0</v>
      </c>
      <c r="BB246" s="180">
        <f t="shared" si="187"/>
        <v>0</v>
      </c>
      <c r="BC246" s="180">
        <f t="shared" si="188"/>
        <v>0</v>
      </c>
      <c r="BD246" s="180">
        <f t="shared" si="189"/>
        <v>0</v>
      </c>
      <c r="BE246" s="180">
        <f t="shared" si="190"/>
        <v>0</v>
      </c>
      <c r="BF246" s="180">
        <f t="shared" si="191"/>
        <v>0</v>
      </c>
      <c r="BG246" s="180">
        <f t="shared" si="192"/>
        <v>0</v>
      </c>
      <c r="BH246" s="180">
        <f t="shared" si="193"/>
        <v>0</v>
      </c>
      <c r="BI246" s="180">
        <f t="shared" si="194"/>
        <v>0</v>
      </c>
      <c r="BJ246" s="180">
        <f t="shared" si="195"/>
        <v>0</v>
      </c>
      <c r="BK246" s="180">
        <f t="shared" si="196"/>
        <v>0</v>
      </c>
      <c r="BL246" s="180">
        <f t="shared" si="197"/>
        <v>0</v>
      </c>
      <c r="BM246" s="180">
        <f t="shared" si="198"/>
        <v>0</v>
      </c>
      <c r="BN246" s="180">
        <f t="shared" si="199"/>
        <v>0</v>
      </c>
      <c r="BO246" s="180">
        <f t="shared" si="200"/>
        <v>0</v>
      </c>
      <c r="BP246" s="180">
        <f t="shared" si="201"/>
        <v>0</v>
      </c>
      <c r="BQ246" s="180">
        <f t="shared" si="202"/>
        <v>0</v>
      </c>
      <c r="BR246" s="180">
        <f t="shared" si="203"/>
        <v>0</v>
      </c>
      <c r="BS246" s="180">
        <f t="shared" si="204"/>
        <v>0</v>
      </c>
      <c r="BT246" s="180">
        <f t="shared" si="205"/>
        <v>0</v>
      </c>
      <c r="BV246" s="214">
        <f t="shared" si="228"/>
        <v>42791</v>
      </c>
      <c r="BW246" s="175" t="str">
        <f t="shared" si="229"/>
        <v>Feb</v>
      </c>
      <c r="BX246" s="175">
        <f t="shared" si="230"/>
        <v>2017</v>
      </c>
      <c r="BY246" s="176">
        <f t="shared" si="206"/>
        <v>0</v>
      </c>
      <c r="BZ246" s="176">
        <f t="shared" si="207"/>
        <v>0</v>
      </c>
      <c r="CA246" s="176">
        <f t="shared" si="208"/>
        <v>0</v>
      </c>
      <c r="CB246" s="176">
        <f t="shared" si="209"/>
        <v>0</v>
      </c>
      <c r="CC246" s="176">
        <f t="shared" si="210"/>
        <v>0</v>
      </c>
      <c r="CD246" s="176">
        <f t="shared" si="211"/>
        <v>0</v>
      </c>
      <c r="CE246" s="176">
        <f t="shared" si="212"/>
        <v>0</v>
      </c>
      <c r="CF246" s="176">
        <f t="shared" si="213"/>
        <v>0</v>
      </c>
      <c r="CG246" s="176">
        <f t="shared" si="214"/>
        <v>0</v>
      </c>
      <c r="CH246" s="176">
        <f t="shared" si="215"/>
        <v>0</v>
      </c>
      <c r="CI246" s="176">
        <f t="shared" si="216"/>
        <v>0</v>
      </c>
      <c r="CJ246" s="176">
        <f t="shared" si="217"/>
        <v>0</v>
      </c>
      <c r="CK246" s="176">
        <f t="shared" si="218"/>
        <v>0</v>
      </c>
      <c r="CL246" s="176">
        <f t="shared" si="219"/>
        <v>0</v>
      </c>
      <c r="CM246" s="176">
        <f t="shared" si="220"/>
        <v>0</v>
      </c>
      <c r="CN246" s="176">
        <f t="shared" si="221"/>
        <v>0</v>
      </c>
      <c r="CO246" s="176">
        <f t="shared" si="222"/>
        <v>0</v>
      </c>
      <c r="CP246" s="176">
        <f t="shared" si="223"/>
        <v>0</v>
      </c>
      <c r="CQ246" s="176">
        <f t="shared" si="224"/>
        <v>0</v>
      </c>
      <c r="CR246" s="215">
        <f t="shared" si="225"/>
        <v>0</v>
      </c>
    </row>
    <row r="247" spans="2:96" hidden="1" x14ac:dyDescent="0.25">
      <c r="B247" s="197">
        <f t="shared" si="226"/>
        <v>42792</v>
      </c>
      <c r="C247" s="108">
        <f t="shared" si="182"/>
        <v>2017</v>
      </c>
      <c r="D247" s="109" t="str">
        <f t="shared" si="183"/>
        <v>Feb</v>
      </c>
      <c r="E247" s="109">
        <f t="shared" si="184"/>
        <v>4</v>
      </c>
      <c r="F247" s="109">
        <f t="shared" si="227"/>
        <v>9</v>
      </c>
      <c r="G247" s="110">
        <f t="shared" si="231"/>
        <v>42792</v>
      </c>
      <c r="H247" s="109" t="str">
        <f t="shared" si="185"/>
        <v>Sun</v>
      </c>
      <c r="I247" s="139">
        <f>IFERROR(IF($I$69="DOW",IF($E247=5,(((SUMPRODUCT(($H$72:$H$95=$D247)*($G$72:$G$95=$C247)*(I$72:I$95))*(SUMPRODUCT(($H$15:$H$21=$H247)*(I$15:I$21)))))),(((SUMPRODUCT(($H$72:$H$95=$D247)*($G$72:$G$95=$C247)*(I$72:I$95)))-(SUMIFS(I$99:I$426,$C$99:$C$426,$C247,$D$99:$D$426,$D247,$E$99:$E$426,5)))*SUMPRODUCT(($H$9:$H$12=$E247)*(I$9:I$12)))*SUMPRODUCT(($H$24:$H$30=$H247)*(I$24:I$30))),VLOOKUP($E247&amp;$H247,$H$33:I$67,I$70,0)/SUM(I$33:I$60,IF(DAY(EOMONTH($G247,0))&lt;29,0,VLOOKUP(5&amp;TEXT(DATE(YEAR($G247),MONTH($G247),29),"ddd"),$H$33:I$67,I$70,0)),IF(DAY(EOMONTH($G247,0))&lt;30,0,VLOOKUP(5&amp;TEXT(DATE(YEAR($G247),MONTH($G247),30),"ddd"),$H$33:I$67,I$70,0)),IF(DAY(EOMONTH($G247,0))&lt;31,0,VLOOKUP(5&amp;TEXT(DATE(YEAR($G247),MONTH($G247),31),"ddd"),$H$33:I$67,I$70,0)))*SUMPRODUCT(($H$72:$H$95=$D247)*($G$72:$G$95=$C247)*(I$72:I$95))),"")</f>
        <v>0</v>
      </c>
      <c r="J247" s="139">
        <f>IFERROR(IF($I$69="DOW",IF($E247=5,(((SUMPRODUCT(($H$72:$H$95=$D247)*($G$72:$G$95=$C247)*(J$72:J$95))*(SUMPRODUCT(($H$15:$H$21=$H247)*(J$15:J$21)))))),(((SUMPRODUCT(($H$72:$H$95=$D247)*($G$72:$G$95=$C247)*(J$72:J$95)))-(SUMIFS(J$99:J$426,$C$99:$C$426,$C247,$D$99:$D$426,$D247,$E$99:$E$426,5)))*SUMPRODUCT(($H$9:$H$12=$E247)*(J$9:J$12)))*SUMPRODUCT(($H$24:$H$30=$H247)*(J$24:J$30))),VLOOKUP($E247&amp;$H247,$H$33:J$67,J$70,0)/SUM(J$33:J$60,IF(DAY(EOMONTH($G247,0))&lt;29,0,VLOOKUP(5&amp;TEXT(DATE(YEAR($G247),MONTH($G247),29),"ddd"),$H$33:J$67,J$70,0)),IF(DAY(EOMONTH($G247,0))&lt;30,0,VLOOKUP(5&amp;TEXT(DATE(YEAR($G247),MONTH($G247),30),"ddd"),$H$33:J$67,J$70,0)),IF(DAY(EOMONTH($G247,0))&lt;31,0,VLOOKUP(5&amp;TEXT(DATE(YEAR($G247),MONTH($G247),31),"ddd"),$H$33:J$67,J$70,0)))*SUMPRODUCT(($H$72:$H$95=$D247)*($G$72:$G$95=$C247)*(J$72:J$95))),"")</f>
        <v>0</v>
      </c>
      <c r="K247" s="139">
        <f>IFERROR(IF($I$69="DOW",IF($E247=5,(((SUMPRODUCT(($H$72:$H$95=$D247)*($G$72:$G$95=$C247)*(K$72:K$95))*(SUMPRODUCT(($H$15:$H$21=$H247)*(K$15:K$21)))))),(((SUMPRODUCT(($H$72:$H$95=$D247)*($G$72:$G$95=$C247)*(K$72:K$95)))-(SUMIFS(K$99:K$426,$C$99:$C$426,$C247,$D$99:$D$426,$D247,$E$99:$E$426,5)))*SUMPRODUCT(($H$9:$H$12=$E247)*(K$9:K$12)))*SUMPRODUCT(($H$24:$H$30=$H247)*(K$24:K$30))),VLOOKUP($E247&amp;$H247,$H$33:K$67,K$70,0)/SUM(K$33:K$60,IF(DAY(EOMONTH($G247,0))&lt;29,0,VLOOKUP(5&amp;TEXT(DATE(YEAR($G247),MONTH($G247),29),"ddd"),$H$33:K$67,K$70,0)),IF(DAY(EOMONTH($G247,0))&lt;30,0,VLOOKUP(5&amp;TEXT(DATE(YEAR($G247),MONTH($G247),30),"ddd"),$H$33:K$67,K$70,0)),IF(DAY(EOMONTH($G247,0))&lt;31,0,VLOOKUP(5&amp;TEXT(DATE(YEAR($G247),MONTH($G247),31),"ddd"),$H$33:K$67,K$70,0)))*SUMPRODUCT(($H$72:$H$95=$D247)*($G$72:$G$95=$C247)*(K$72:K$95))),"")</f>
        <v>0</v>
      </c>
      <c r="L247" s="139">
        <f>IFERROR(IF($I$69="DOW",IF($E247=5,(((SUMPRODUCT(($H$72:$H$95=$D247)*($G$72:$G$95=$C247)*(L$72:L$95))*(SUMPRODUCT(($H$15:$H$21=$H247)*(L$15:L$21)))))),(((SUMPRODUCT(($H$72:$H$95=$D247)*($G$72:$G$95=$C247)*(L$72:L$95)))-(SUMIFS(L$99:L$426,$C$99:$C$426,$C247,$D$99:$D$426,$D247,$E$99:$E$426,5)))*SUMPRODUCT(($H$9:$H$12=$E247)*(L$9:L$12)))*SUMPRODUCT(($H$24:$H$30=$H247)*(L$24:L$30))),VLOOKUP($E247&amp;$H247,$H$33:L$67,L$70,0)/SUM(L$33:L$60,IF(DAY(EOMONTH($G247,0))&lt;29,0,VLOOKUP(5&amp;TEXT(DATE(YEAR($G247),MONTH($G247),29),"ddd"),$H$33:L$67,L$70,0)),IF(DAY(EOMONTH($G247,0))&lt;30,0,VLOOKUP(5&amp;TEXT(DATE(YEAR($G247),MONTH($G247),30),"ddd"),$H$33:L$67,L$70,0)),IF(DAY(EOMONTH($G247,0))&lt;31,0,VLOOKUP(5&amp;TEXT(DATE(YEAR($G247),MONTH($G247),31),"ddd"),$H$33:L$67,L$70,0)))*SUMPRODUCT(($H$72:$H$95=$D247)*($G$72:$G$95=$C247)*(L$72:L$95))),"")</f>
        <v>0</v>
      </c>
      <c r="M247" s="139">
        <f>IFERROR(IF($I$69="DOW",IF($E247=5,(((SUMPRODUCT(($H$72:$H$95=$D247)*($G$72:$G$95=$C247)*(M$72:M$95))*(SUMPRODUCT(($H$15:$H$21=$H247)*(M$15:M$21)))))),(((SUMPRODUCT(($H$72:$H$95=$D247)*($G$72:$G$95=$C247)*(M$72:M$95)))-(SUMIFS(M$99:M$426,$C$99:$C$426,$C247,$D$99:$D$426,$D247,$E$99:$E$426,5)))*SUMPRODUCT(($H$9:$H$12=$E247)*(M$9:M$12)))*SUMPRODUCT(($H$24:$H$30=$H247)*(M$24:M$30))),VLOOKUP($E247&amp;$H247,$H$33:M$67,M$70,0)/SUM(M$33:M$60,IF(DAY(EOMONTH($G247,0))&lt;29,0,VLOOKUP(5&amp;TEXT(DATE(YEAR($G247),MONTH($G247),29),"ddd"),$H$33:M$67,M$70,0)),IF(DAY(EOMONTH($G247,0))&lt;30,0,VLOOKUP(5&amp;TEXT(DATE(YEAR($G247),MONTH($G247),30),"ddd"),$H$33:M$67,M$70,0)),IF(DAY(EOMONTH($G247,0))&lt;31,0,VLOOKUP(5&amp;TEXT(DATE(YEAR($G247),MONTH($G247),31),"ddd"),$H$33:M$67,M$70,0)))*SUMPRODUCT(($H$72:$H$95=$D247)*($G$72:$G$95=$C247)*(M$72:M$95))),"")</f>
        <v>0</v>
      </c>
      <c r="N247" s="139">
        <f>IFERROR(IF($I$69="DOW",IF($E247=5,(((SUMPRODUCT(($H$72:$H$95=$D247)*($G$72:$G$95=$C247)*(N$72:N$95))*(SUMPRODUCT(($H$15:$H$21=$H247)*(N$15:N$21)))))),(((SUMPRODUCT(($H$72:$H$95=$D247)*($G$72:$G$95=$C247)*(N$72:N$95)))-(SUMIFS(N$99:N$426,$C$99:$C$426,$C247,$D$99:$D$426,$D247,$E$99:$E$426,5)))*SUMPRODUCT(($H$9:$H$12=$E247)*(N$9:N$12)))*SUMPRODUCT(($H$24:$H$30=$H247)*(N$24:N$30))),VLOOKUP($E247&amp;$H247,$H$33:N$67,N$70,0)/SUM(N$33:N$60,IF(DAY(EOMONTH($G247,0))&lt;29,0,VLOOKUP(5&amp;TEXT(DATE(YEAR($G247),MONTH($G247),29),"ddd"),$H$33:N$67,N$70,0)),IF(DAY(EOMONTH($G247,0))&lt;30,0,VLOOKUP(5&amp;TEXT(DATE(YEAR($G247),MONTH($G247),30),"ddd"),$H$33:N$67,N$70,0)),IF(DAY(EOMONTH($G247,0))&lt;31,0,VLOOKUP(5&amp;TEXT(DATE(YEAR($G247),MONTH($G247),31),"ddd"),$H$33:N$67,N$70,0)))*SUMPRODUCT(($H$72:$H$95=$D247)*($G$72:$G$95=$C247)*(N$72:N$95))),"")</f>
        <v>0</v>
      </c>
      <c r="O247" s="139">
        <f>IFERROR(IF($I$69="DOW",IF($E247=5,(((SUMPRODUCT(($H$72:$H$95=$D247)*($G$72:$G$95=$C247)*(O$72:O$95))*(SUMPRODUCT(($H$15:$H$21=$H247)*(O$15:O$21)))))),(((SUMPRODUCT(($H$72:$H$95=$D247)*($G$72:$G$95=$C247)*(O$72:O$95)))-(SUMIFS(O$99:O$426,$C$99:$C$426,$C247,$D$99:$D$426,$D247,$E$99:$E$426,5)))*SUMPRODUCT(($H$9:$H$12=$E247)*(O$9:O$12)))*SUMPRODUCT(($H$24:$H$30=$H247)*(O$24:O$30))),VLOOKUP($E247&amp;$H247,$H$33:O$67,O$70,0)/SUM(O$33:O$60,IF(DAY(EOMONTH($G247,0))&lt;29,0,VLOOKUP(5&amp;TEXT(DATE(YEAR($G247),MONTH($G247),29),"ddd"),$H$33:O$67,O$70,0)),IF(DAY(EOMONTH($G247,0))&lt;30,0,VLOOKUP(5&amp;TEXT(DATE(YEAR($G247),MONTH($G247),30),"ddd"),$H$33:O$67,O$70,0)),IF(DAY(EOMONTH($G247,0))&lt;31,0,VLOOKUP(5&amp;TEXT(DATE(YEAR($G247),MONTH($G247),31),"ddd"),$H$33:O$67,O$70,0)))*SUMPRODUCT(($H$72:$H$95=$D247)*($G$72:$G$95=$C247)*(O$72:O$95))),"")</f>
        <v>0</v>
      </c>
      <c r="P247" s="139">
        <f>IFERROR(IF($I$69="DOW",IF($E247=5,(((SUMPRODUCT(($H$72:$H$95=$D247)*($G$72:$G$95=$C247)*(P$72:P$95))*(SUMPRODUCT(($H$15:$H$21=$H247)*(P$15:P$21)))))),(((SUMPRODUCT(($H$72:$H$95=$D247)*($G$72:$G$95=$C247)*(P$72:P$95)))-(SUMIFS(P$99:P$426,$C$99:$C$426,$C247,$D$99:$D$426,$D247,$E$99:$E$426,5)))*SUMPRODUCT(($H$9:$H$12=$E247)*(P$9:P$12)))*SUMPRODUCT(($H$24:$H$30=$H247)*(P$24:P$30))),VLOOKUP($E247&amp;$H247,$H$33:P$67,P$70,0)/SUM(P$33:P$60,IF(DAY(EOMONTH($G247,0))&lt;29,0,VLOOKUP(5&amp;TEXT(DATE(YEAR($G247),MONTH($G247),29),"ddd"),$H$33:P$67,P$70,0)),IF(DAY(EOMONTH($G247,0))&lt;30,0,VLOOKUP(5&amp;TEXT(DATE(YEAR($G247),MONTH($G247),30),"ddd"),$H$33:P$67,P$70,0)),IF(DAY(EOMONTH($G247,0))&lt;31,0,VLOOKUP(5&amp;TEXT(DATE(YEAR($G247),MONTH($G247),31),"ddd"),$H$33:P$67,P$70,0)))*SUMPRODUCT(($H$72:$H$95=$D247)*($G$72:$G$95=$C247)*(P$72:P$95))),"")</f>
        <v>0</v>
      </c>
      <c r="Q247" s="139">
        <f>IFERROR(IF($I$69="DOW",IF($E247=5,(((SUMPRODUCT(($H$72:$H$95=$D247)*($G$72:$G$95=$C247)*(Q$72:Q$95))*(SUMPRODUCT(($H$15:$H$21=$H247)*(Q$15:Q$21)))))),(((SUMPRODUCT(($H$72:$H$95=$D247)*($G$72:$G$95=$C247)*(Q$72:Q$95)))-(SUMIFS(Q$99:Q$426,$C$99:$C$426,$C247,$D$99:$D$426,$D247,$E$99:$E$426,5)))*SUMPRODUCT(($H$9:$H$12=$E247)*(Q$9:Q$12)))*SUMPRODUCT(($H$24:$H$30=$H247)*(Q$24:Q$30))),VLOOKUP($E247&amp;$H247,$H$33:Q$67,Q$70,0)/SUM(Q$33:Q$60,IF(DAY(EOMONTH($G247,0))&lt;29,0,VLOOKUP(5&amp;TEXT(DATE(YEAR($G247),MONTH($G247),29),"ddd"),$H$33:Q$67,Q$70,0)),IF(DAY(EOMONTH($G247,0))&lt;30,0,VLOOKUP(5&amp;TEXT(DATE(YEAR($G247),MONTH($G247),30),"ddd"),$H$33:Q$67,Q$70,0)),IF(DAY(EOMONTH($G247,0))&lt;31,0,VLOOKUP(5&amp;TEXT(DATE(YEAR($G247),MONTH($G247),31),"ddd"),$H$33:Q$67,Q$70,0)))*SUMPRODUCT(($H$72:$H$95=$D247)*($G$72:$G$95=$C247)*(Q$72:Q$95))),"")</f>
        <v>0</v>
      </c>
      <c r="R247" s="139">
        <f>IFERROR(IF($I$69="DOW",IF($E247=5,(((SUMPRODUCT(($H$72:$H$95=$D247)*($G$72:$G$95=$C247)*(R$72:R$95))*(SUMPRODUCT(($H$15:$H$21=$H247)*(R$15:R$21)))))),(((SUMPRODUCT(($H$72:$H$95=$D247)*($G$72:$G$95=$C247)*(R$72:R$95)))-(SUMIFS(R$99:R$426,$C$99:$C$426,$C247,$D$99:$D$426,$D247,$E$99:$E$426,5)))*SUMPRODUCT(($H$9:$H$12=$E247)*(R$9:R$12)))*SUMPRODUCT(($H$24:$H$30=$H247)*(R$24:R$30))),VLOOKUP($E247&amp;$H247,$H$33:R$67,R$70,0)/SUM(R$33:R$60,IF(DAY(EOMONTH($G247,0))&lt;29,0,VLOOKUP(5&amp;TEXT(DATE(YEAR($G247),MONTH($G247),29),"ddd"),$H$33:R$67,R$70,0)),IF(DAY(EOMONTH($G247,0))&lt;30,0,VLOOKUP(5&amp;TEXT(DATE(YEAR($G247),MONTH($G247),30),"ddd"),$H$33:R$67,R$70,0)),IF(DAY(EOMONTH($G247,0))&lt;31,0,VLOOKUP(5&amp;TEXT(DATE(YEAR($G247),MONTH($G247),31),"ddd"),$H$33:R$67,R$70,0)))*SUMPRODUCT(($H$72:$H$95=$D247)*($G$72:$G$95=$C247)*(R$72:R$95))),"")</f>
        <v>0</v>
      </c>
      <c r="S247" s="139">
        <f>IFERROR(IF($I$69="DOW",IF($E247=5,(((SUMPRODUCT(($H$72:$H$95=$D247)*($G$72:$G$95=$C247)*(S$72:S$95))*(SUMPRODUCT(($H$15:$H$21=$H247)*(S$15:S$21)))))),(((SUMPRODUCT(($H$72:$H$95=$D247)*($G$72:$G$95=$C247)*(S$72:S$95)))-(SUMIFS(S$99:S$426,$C$99:$C$426,$C247,$D$99:$D$426,$D247,$E$99:$E$426,5)))*SUMPRODUCT(($H$9:$H$12=$E247)*(S$9:S$12)))*SUMPRODUCT(($H$24:$H$30=$H247)*(S$24:S$30))),VLOOKUP($E247&amp;$H247,$H$33:S$67,S$70,0)/SUM(S$33:S$60,IF(DAY(EOMONTH($G247,0))&lt;29,0,VLOOKUP(5&amp;TEXT(DATE(YEAR($G247),MONTH($G247),29),"ddd"),$H$33:S$67,S$70,0)),IF(DAY(EOMONTH($G247,0))&lt;30,0,VLOOKUP(5&amp;TEXT(DATE(YEAR($G247),MONTH($G247),30),"ddd"),$H$33:S$67,S$70,0)),IF(DAY(EOMONTH($G247,0))&lt;31,0,VLOOKUP(5&amp;TEXT(DATE(YEAR($G247),MONTH($G247),31),"ddd"),$H$33:S$67,S$70,0)))*SUMPRODUCT(($H$72:$H$95=$D247)*($G$72:$G$95=$C247)*(S$72:S$95))),"")</f>
        <v>0</v>
      </c>
      <c r="T247" s="139">
        <f>IFERROR(IF($I$69="DOW",IF($E247=5,(((SUMPRODUCT(($H$72:$H$95=$D247)*($G$72:$G$95=$C247)*(T$72:T$95))*(SUMPRODUCT(($H$15:$H$21=$H247)*(T$15:T$21)))))),(((SUMPRODUCT(($H$72:$H$95=$D247)*($G$72:$G$95=$C247)*(T$72:T$95)))-(SUMIFS(T$99:T$426,$C$99:$C$426,$C247,$D$99:$D$426,$D247,$E$99:$E$426,5)))*SUMPRODUCT(($H$9:$H$12=$E247)*(T$9:T$12)))*SUMPRODUCT(($H$24:$H$30=$H247)*(T$24:T$30))),VLOOKUP($E247&amp;$H247,$H$33:T$67,T$70,0)/SUM(T$33:T$60,IF(DAY(EOMONTH($G247,0))&lt;29,0,VLOOKUP(5&amp;TEXT(DATE(YEAR($G247),MONTH($G247),29),"ddd"),$H$33:T$67,T$70,0)),IF(DAY(EOMONTH($G247,0))&lt;30,0,VLOOKUP(5&amp;TEXT(DATE(YEAR($G247),MONTH($G247),30),"ddd"),$H$33:T$67,T$70,0)),IF(DAY(EOMONTH($G247,0))&lt;31,0,VLOOKUP(5&amp;TEXT(DATE(YEAR($G247),MONTH($G247),31),"ddd"),$H$33:T$67,T$70,0)))*SUMPRODUCT(($H$72:$H$95=$D247)*($G$72:$G$95=$C247)*(T$72:T$95))),"")</f>
        <v>0</v>
      </c>
      <c r="U247" s="139">
        <f>IFERROR(IF($I$69="DOW",IF($E247=5,(((SUMPRODUCT(($H$72:$H$95=$D247)*($G$72:$G$95=$C247)*(U$72:U$95))*(SUMPRODUCT(($H$15:$H$21=$H247)*(U$15:U$21)))))),(((SUMPRODUCT(($H$72:$H$95=$D247)*($G$72:$G$95=$C247)*(U$72:U$95)))-(SUMIFS(U$99:U$426,$C$99:$C$426,$C247,$D$99:$D$426,$D247,$E$99:$E$426,5)))*SUMPRODUCT(($H$9:$H$12=$E247)*(U$9:U$12)))*SUMPRODUCT(($H$24:$H$30=$H247)*(U$24:U$30))),VLOOKUP($E247&amp;$H247,$H$33:U$67,U$70,0)/SUM(U$33:U$60,IF(DAY(EOMONTH($G247,0))&lt;29,0,VLOOKUP(5&amp;TEXT(DATE(YEAR($G247),MONTH($G247),29),"ddd"),$H$33:U$67,U$70,0)),IF(DAY(EOMONTH($G247,0))&lt;30,0,VLOOKUP(5&amp;TEXT(DATE(YEAR($G247),MONTH($G247),30),"ddd"),$H$33:U$67,U$70,0)),IF(DAY(EOMONTH($G247,0))&lt;31,0,VLOOKUP(5&amp;TEXT(DATE(YEAR($G247),MONTH($G247),31),"ddd"),$H$33:U$67,U$70,0)))*SUMPRODUCT(($H$72:$H$95=$D247)*($G$72:$G$95=$C247)*(U$72:U$95))),"")</f>
        <v>0</v>
      </c>
      <c r="V247" s="139">
        <f>IFERROR(IF($I$69="DOW",IF($E247=5,(((SUMPRODUCT(($H$72:$H$95=$D247)*($G$72:$G$95=$C247)*(V$72:V$95))*(SUMPRODUCT(($H$15:$H$21=$H247)*(V$15:V$21)))))),(((SUMPRODUCT(($H$72:$H$95=$D247)*($G$72:$G$95=$C247)*(V$72:V$95)))-(SUMIFS(V$99:V$426,$C$99:$C$426,$C247,$D$99:$D$426,$D247,$E$99:$E$426,5)))*SUMPRODUCT(($H$9:$H$12=$E247)*(V$9:V$12)))*SUMPRODUCT(($H$24:$H$30=$H247)*(V$24:V$30))),VLOOKUP($E247&amp;$H247,$H$33:V$67,V$70,0)/SUM(V$33:V$60,IF(DAY(EOMONTH($G247,0))&lt;29,0,VLOOKUP(5&amp;TEXT(DATE(YEAR($G247),MONTH($G247),29),"ddd"),$H$33:V$67,V$70,0)),IF(DAY(EOMONTH($G247,0))&lt;30,0,VLOOKUP(5&amp;TEXT(DATE(YEAR($G247),MONTH($G247),30),"ddd"),$H$33:V$67,V$70,0)),IF(DAY(EOMONTH($G247,0))&lt;31,0,VLOOKUP(5&amp;TEXT(DATE(YEAR($G247),MONTH($G247),31),"ddd"),$H$33:V$67,V$70,0)))*SUMPRODUCT(($H$72:$H$95=$D247)*($G$72:$G$95=$C247)*(V$72:V$95))),"")</f>
        <v>0</v>
      </c>
      <c r="W247" s="139">
        <f>IFERROR(IF($I$69="DOW",IF($E247=5,(((SUMPRODUCT(($H$72:$H$95=$D247)*($G$72:$G$95=$C247)*(W$72:W$95))*(SUMPRODUCT(($H$15:$H$21=$H247)*(W$15:W$21)))))),(((SUMPRODUCT(($H$72:$H$95=$D247)*($G$72:$G$95=$C247)*(W$72:W$95)))-(SUMIFS(W$99:W$426,$C$99:$C$426,$C247,$D$99:$D$426,$D247,$E$99:$E$426,5)))*SUMPRODUCT(($H$9:$H$12=$E247)*(W$9:W$12)))*SUMPRODUCT(($H$24:$H$30=$H247)*(W$24:W$30))),VLOOKUP($E247&amp;$H247,$H$33:W$67,W$70,0)/SUM(W$33:W$60,IF(DAY(EOMONTH($G247,0))&lt;29,0,VLOOKUP(5&amp;TEXT(DATE(YEAR($G247),MONTH($G247),29),"ddd"),$H$33:W$67,W$70,0)),IF(DAY(EOMONTH($G247,0))&lt;30,0,VLOOKUP(5&amp;TEXT(DATE(YEAR($G247),MONTH($G247),30),"ddd"),$H$33:W$67,W$70,0)),IF(DAY(EOMONTH($G247,0))&lt;31,0,VLOOKUP(5&amp;TEXT(DATE(YEAR($G247),MONTH($G247),31),"ddd"),$H$33:W$67,W$70,0)))*SUMPRODUCT(($H$72:$H$95=$D247)*($G$72:$G$95=$C247)*(W$72:W$95))),"")</f>
        <v>0</v>
      </c>
      <c r="X247" s="139">
        <f>IFERROR(IF($I$69="DOW",IF($E247=5,(((SUMPRODUCT(($H$72:$H$95=$D247)*($G$72:$G$95=$C247)*(X$72:X$95))*(SUMPRODUCT(($H$15:$H$21=$H247)*(X$15:X$21)))))),(((SUMPRODUCT(($H$72:$H$95=$D247)*($G$72:$G$95=$C247)*(X$72:X$95)))-(SUMIFS(X$99:X$426,$C$99:$C$426,$C247,$D$99:$D$426,$D247,$E$99:$E$426,5)))*SUMPRODUCT(($H$9:$H$12=$E247)*(X$9:X$12)))*SUMPRODUCT(($H$24:$H$30=$H247)*(X$24:X$30))),VLOOKUP($E247&amp;$H247,$H$33:X$67,X$70,0)/SUM(X$33:X$60,IF(DAY(EOMONTH($G247,0))&lt;29,0,VLOOKUP(5&amp;TEXT(DATE(YEAR($G247),MONTH($G247),29),"ddd"),$H$33:X$67,X$70,0)),IF(DAY(EOMONTH($G247,0))&lt;30,0,VLOOKUP(5&amp;TEXT(DATE(YEAR($G247),MONTH($G247),30),"ddd"),$H$33:X$67,X$70,0)),IF(DAY(EOMONTH($G247,0))&lt;31,0,VLOOKUP(5&amp;TEXT(DATE(YEAR($G247),MONTH($G247),31),"ddd"),$H$33:X$67,X$70,0)))*SUMPRODUCT(($H$72:$H$95=$D247)*($G$72:$G$95=$C247)*(X$72:X$95))),"")</f>
        <v>0</v>
      </c>
      <c r="Y247" s="139" t="str">
        <f>IFERROR(IF($I$69="DOW",IF($E247=5,(((SUMPRODUCT(($H$72:$H$95=$D247)*($G$72:$G$95=$C247)*(Y$72:Y$95))*(SUMPRODUCT(($H$15:$H$21=$H247)*(Y$15:Y$21)))))),(((SUMPRODUCT(($H$72:$H$95=$D247)*($G$72:$G$95=$C247)*(Y$72:Y$95)))-(SUMIFS(Y$99:Y$426,$C$99:$C$426,$C247,$D$99:$D$426,$D247,$E$99:$E$426,5)))*SUMPRODUCT(($H$9:$H$12=$E247)*(Y$9:Y$12)))*SUMPRODUCT(($H$24:$H$30=$H247)*(Y$24:Y$30))),VLOOKUP($E247&amp;$H247,$H$33:Y$67,Y$70,0)/SUM(Y$33:Y$60,IF(DAY(EOMONTH($G247,0))&lt;29,0,VLOOKUP(5&amp;TEXT(DATE(YEAR($G247),MONTH($G247),29),"ddd"),$H$33:Y$67,Y$70,0)),IF(DAY(EOMONTH($G247,0))&lt;30,0,VLOOKUP(5&amp;TEXT(DATE(YEAR($G247),MONTH($G247),30),"ddd"),$H$33:Y$67,Y$70,0)),IF(DAY(EOMONTH($G247,0))&lt;31,0,VLOOKUP(5&amp;TEXT(DATE(YEAR($G247),MONTH($G247),31),"ddd"),$H$33:Y$67,Y$70,0)))*SUMPRODUCT(($H$72:$H$95=$D247)*($G$72:$G$95=$C247)*(Y$72:Y$95))),"")</f>
        <v/>
      </c>
      <c r="Z247" s="139" t="str">
        <f>IFERROR(IF($I$69="DOW",IF($E247=5,(((SUMPRODUCT(($H$72:$H$95=$D247)*($G$72:$G$95=$C247)*(Z$72:Z$95))*(SUMPRODUCT(($H$15:$H$21=$H247)*(Z$15:Z$21)))))),(((SUMPRODUCT(($H$72:$H$95=$D247)*($G$72:$G$95=$C247)*(Z$72:Z$95)))-(SUMIFS(Z$99:Z$426,$C$99:$C$426,$C247,$D$99:$D$426,$D247,$E$99:$E$426,5)))*SUMPRODUCT(($H$9:$H$12=$E247)*(Z$9:Z$12)))*SUMPRODUCT(($H$24:$H$30=$H247)*(Z$24:Z$30))),VLOOKUP($E247&amp;$H247,$H$33:Z$67,Z$70,0)/SUM(Z$33:Z$60,IF(DAY(EOMONTH($G247,0))&lt;29,0,VLOOKUP(5&amp;TEXT(DATE(YEAR($G247),MONTH($G247),29),"ddd"),$H$33:Z$67,Z$70,0)),IF(DAY(EOMONTH($G247,0))&lt;30,0,VLOOKUP(5&amp;TEXT(DATE(YEAR($G247),MONTH($G247),30),"ddd"),$H$33:Z$67,Z$70,0)),IF(DAY(EOMONTH($G247,0))&lt;31,0,VLOOKUP(5&amp;TEXT(DATE(YEAR($G247),MONTH($G247),31),"ddd"),$H$33:Z$67,Z$70,0)))*SUMPRODUCT(($H$72:$H$95=$D247)*($G$72:$G$95=$C247)*(Z$72:Z$95))),"")</f>
        <v/>
      </c>
      <c r="AA247" s="139" t="str">
        <f>IFERROR(IF($I$69="DOW",IF($E247=5,(((SUMPRODUCT(($H$72:$H$95=$D247)*($G$72:$G$95=$C247)*(AA$72:AA$95))*(SUMPRODUCT(($H$15:$H$21=$H247)*(AA$15:AA$21)))))),(((SUMPRODUCT(($H$72:$H$95=$D247)*($G$72:$G$95=$C247)*(AA$72:AA$95)))-(SUMIFS(AA$99:AA$426,$C$99:$C$426,$C247,$D$99:$D$426,$D247,$E$99:$E$426,5)))*SUMPRODUCT(($H$9:$H$12=$E247)*(AA$9:AA$12)))*SUMPRODUCT(($H$24:$H$30=$H247)*(AA$24:AA$30))),VLOOKUP($E247&amp;$H247,$H$33:AA$67,AA$70,0)/SUM(AA$33:AA$60,IF(DAY(EOMONTH($G247,0))&lt;29,0,VLOOKUP(5&amp;TEXT(DATE(YEAR($G247),MONTH($G247),29),"ddd"),$H$33:AA$67,AA$70,0)),IF(DAY(EOMONTH($G247,0))&lt;30,0,VLOOKUP(5&amp;TEXT(DATE(YEAR($G247),MONTH($G247),30),"ddd"),$H$33:AA$67,AA$70,0)),IF(DAY(EOMONTH($G247,0))&lt;31,0,VLOOKUP(5&amp;TEXT(DATE(YEAR($G247),MONTH($G247),31),"ddd"),$H$33:AA$67,AA$70,0)))*SUMPRODUCT(($H$72:$H$95=$D247)*($G$72:$G$95=$C247)*(AA$72:AA$95))),"")</f>
        <v/>
      </c>
      <c r="AB247" s="139" t="str">
        <f>IFERROR(IF($I$69="DOW",IF($E247=5,(((SUMPRODUCT(($H$72:$H$95=$D247)*($G$72:$G$95=$C247)*(AB$72:AB$95))*(SUMPRODUCT(($H$15:$H$21=$H247)*(AB$15:AB$21)))))),(((SUMPRODUCT(($H$72:$H$95=$D247)*($G$72:$G$95=$C247)*(AB$72:AB$95)))-(SUMIFS(AB$99:AB$426,$C$99:$C$426,$C247,$D$99:$D$426,$D247,$E$99:$E$426,5)))*SUMPRODUCT(($H$9:$H$12=$E247)*(AB$9:AB$12)))*SUMPRODUCT(($H$24:$H$30=$H247)*(AB$24:AB$30))),VLOOKUP($E247&amp;$H247,$H$33:AB$67,AB$70,0)/SUM(AB$33:AB$60,IF(DAY(EOMONTH($G247,0))&lt;29,0,VLOOKUP(5&amp;TEXT(DATE(YEAR($G247),MONTH($G247),29),"ddd"),$H$33:AB$67,AB$70,0)),IF(DAY(EOMONTH($G247,0))&lt;30,0,VLOOKUP(5&amp;TEXT(DATE(YEAR($G247),MONTH($G247),30),"ddd"),$H$33:AB$67,AB$70,0)),IF(DAY(EOMONTH($G247,0))&lt;31,0,VLOOKUP(5&amp;TEXT(DATE(YEAR($G247),MONTH($G247),31),"ddd"),$H$33:AB$67,AB$70,0)))*SUMPRODUCT(($H$72:$H$95=$D247)*($G$72:$G$95=$C247)*(AB$72:AB$95))),"")</f>
        <v/>
      </c>
      <c r="AC247" s="236"/>
      <c r="AE247" s="205"/>
      <c r="AF247" s="139"/>
      <c r="AG247" s="139"/>
      <c r="AH247" s="139"/>
      <c r="AI247" s="139"/>
      <c r="AJ247" s="139"/>
      <c r="AK247" s="139"/>
      <c r="AL247" s="139"/>
      <c r="AM247" s="139"/>
      <c r="AN247" s="139"/>
      <c r="AO247" s="139"/>
      <c r="AP247" s="139"/>
      <c r="AQ247" s="139"/>
      <c r="AR247" s="139"/>
      <c r="AS247" s="139"/>
      <c r="AT247" s="139"/>
      <c r="AU247" s="139"/>
      <c r="AV247" s="139"/>
      <c r="AW247" s="139"/>
      <c r="AX247" s="139"/>
      <c r="AY247" s="236"/>
      <c r="BA247" s="209">
        <f t="shared" si="186"/>
        <v>0</v>
      </c>
      <c r="BB247" s="180">
        <f t="shared" si="187"/>
        <v>0</v>
      </c>
      <c r="BC247" s="180">
        <f t="shared" si="188"/>
        <v>0</v>
      </c>
      <c r="BD247" s="180">
        <f t="shared" si="189"/>
        <v>0</v>
      </c>
      <c r="BE247" s="180">
        <f t="shared" si="190"/>
        <v>0</v>
      </c>
      <c r="BF247" s="180">
        <f t="shared" si="191"/>
        <v>0</v>
      </c>
      <c r="BG247" s="180">
        <f t="shared" si="192"/>
        <v>0</v>
      </c>
      <c r="BH247" s="180">
        <f t="shared" si="193"/>
        <v>0</v>
      </c>
      <c r="BI247" s="180">
        <f t="shared" si="194"/>
        <v>0</v>
      </c>
      <c r="BJ247" s="180">
        <f t="shared" si="195"/>
        <v>0</v>
      </c>
      <c r="BK247" s="180">
        <f t="shared" si="196"/>
        <v>0</v>
      </c>
      <c r="BL247" s="180">
        <f t="shared" si="197"/>
        <v>0</v>
      </c>
      <c r="BM247" s="180">
        <f t="shared" si="198"/>
        <v>0</v>
      </c>
      <c r="BN247" s="180">
        <f t="shared" si="199"/>
        <v>0</v>
      </c>
      <c r="BO247" s="180">
        <f t="shared" si="200"/>
        <v>0</v>
      </c>
      <c r="BP247" s="180">
        <f t="shared" si="201"/>
        <v>0</v>
      </c>
      <c r="BQ247" s="180">
        <f t="shared" si="202"/>
        <v>0</v>
      </c>
      <c r="BR247" s="180">
        <f t="shared" si="203"/>
        <v>0</v>
      </c>
      <c r="BS247" s="180">
        <f t="shared" si="204"/>
        <v>0</v>
      </c>
      <c r="BT247" s="180">
        <f t="shared" si="205"/>
        <v>0</v>
      </c>
      <c r="BV247" s="214">
        <f t="shared" si="228"/>
        <v>42792</v>
      </c>
      <c r="BW247" s="175" t="str">
        <f t="shared" si="229"/>
        <v>Feb</v>
      </c>
      <c r="BX247" s="175">
        <f t="shared" si="230"/>
        <v>2017</v>
      </c>
      <c r="BY247" s="176">
        <f t="shared" si="206"/>
        <v>0</v>
      </c>
      <c r="BZ247" s="176">
        <f t="shared" si="207"/>
        <v>0</v>
      </c>
      <c r="CA247" s="176">
        <f t="shared" si="208"/>
        <v>0</v>
      </c>
      <c r="CB247" s="176">
        <f t="shared" si="209"/>
        <v>0</v>
      </c>
      <c r="CC247" s="176">
        <f t="shared" si="210"/>
        <v>0</v>
      </c>
      <c r="CD247" s="176">
        <f t="shared" si="211"/>
        <v>0</v>
      </c>
      <c r="CE247" s="176">
        <f t="shared" si="212"/>
        <v>0</v>
      </c>
      <c r="CF247" s="176">
        <f t="shared" si="213"/>
        <v>0</v>
      </c>
      <c r="CG247" s="176">
        <f t="shared" si="214"/>
        <v>0</v>
      </c>
      <c r="CH247" s="176">
        <f t="shared" si="215"/>
        <v>0</v>
      </c>
      <c r="CI247" s="176">
        <f t="shared" si="216"/>
        <v>0</v>
      </c>
      <c r="CJ247" s="176">
        <f t="shared" si="217"/>
        <v>0</v>
      </c>
      <c r="CK247" s="176">
        <f t="shared" si="218"/>
        <v>0</v>
      </c>
      <c r="CL247" s="176">
        <f t="shared" si="219"/>
        <v>0</v>
      </c>
      <c r="CM247" s="176">
        <f t="shared" si="220"/>
        <v>0</v>
      </c>
      <c r="CN247" s="176">
        <f t="shared" si="221"/>
        <v>0</v>
      </c>
      <c r="CO247" s="176">
        <f t="shared" si="222"/>
        <v>0</v>
      </c>
      <c r="CP247" s="176">
        <f t="shared" si="223"/>
        <v>0</v>
      </c>
      <c r="CQ247" s="176">
        <f t="shared" si="224"/>
        <v>0</v>
      </c>
      <c r="CR247" s="215">
        <f t="shared" si="225"/>
        <v>0</v>
      </c>
    </row>
    <row r="248" spans="2:96" hidden="1" x14ac:dyDescent="0.25">
      <c r="B248" s="197">
        <f t="shared" si="226"/>
        <v>42793</v>
      </c>
      <c r="C248" s="108">
        <f t="shared" si="182"/>
        <v>2017</v>
      </c>
      <c r="D248" s="109" t="str">
        <f t="shared" si="183"/>
        <v>Feb</v>
      </c>
      <c r="E248" s="109">
        <f t="shared" si="184"/>
        <v>4</v>
      </c>
      <c r="F248" s="109">
        <f t="shared" si="227"/>
        <v>9</v>
      </c>
      <c r="G248" s="110">
        <f t="shared" si="231"/>
        <v>42793</v>
      </c>
      <c r="H248" s="109" t="str">
        <f t="shared" si="185"/>
        <v>Mon</v>
      </c>
      <c r="I248" s="139">
        <f>IFERROR(IF($I$69="DOW",IF($E248=5,(((SUMPRODUCT(($H$72:$H$95=$D248)*($G$72:$G$95=$C248)*(I$72:I$95))*(SUMPRODUCT(($H$15:$H$21=$H248)*(I$15:I$21)))))),(((SUMPRODUCT(($H$72:$H$95=$D248)*($G$72:$G$95=$C248)*(I$72:I$95)))-(SUMIFS(I$99:I$426,$C$99:$C$426,$C248,$D$99:$D$426,$D248,$E$99:$E$426,5)))*SUMPRODUCT(($H$9:$H$12=$E248)*(I$9:I$12)))*SUMPRODUCT(($H$24:$H$30=$H248)*(I$24:I$30))),VLOOKUP($E248&amp;$H248,$H$33:I$67,I$70,0)/SUM(I$33:I$60,IF(DAY(EOMONTH($G248,0))&lt;29,0,VLOOKUP(5&amp;TEXT(DATE(YEAR($G248),MONTH($G248),29),"ddd"),$H$33:I$67,I$70,0)),IF(DAY(EOMONTH($G248,0))&lt;30,0,VLOOKUP(5&amp;TEXT(DATE(YEAR($G248),MONTH($G248),30),"ddd"),$H$33:I$67,I$70,0)),IF(DAY(EOMONTH($G248,0))&lt;31,0,VLOOKUP(5&amp;TEXT(DATE(YEAR($G248),MONTH($G248),31),"ddd"),$H$33:I$67,I$70,0)))*SUMPRODUCT(($H$72:$H$95=$D248)*($G$72:$G$95=$C248)*(I$72:I$95))),"")</f>
        <v>0</v>
      </c>
      <c r="J248" s="139">
        <f>IFERROR(IF($I$69="DOW",IF($E248=5,(((SUMPRODUCT(($H$72:$H$95=$D248)*($G$72:$G$95=$C248)*(J$72:J$95))*(SUMPRODUCT(($H$15:$H$21=$H248)*(J$15:J$21)))))),(((SUMPRODUCT(($H$72:$H$95=$D248)*($G$72:$G$95=$C248)*(J$72:J$95)))-(SUMIFS(J$99:J$426,$C$99:$C$426,$C248,$D$99:$D$426,$D248,$E$99:$E$426,5)))*SUMPRODUCT(($H$9:$H$12=$E248)*(J$9:J$12)))*SUMPRODUCT(($H$24:$H$30=$H248)*(J$24:J$30))),VLOOKUP($E248&amp;$H248,$H$33:J$67,J$70,0)/SUM(J$33:J$60,IF(DAY(EOMONTH($G248,0))&lt;29,0,VLOOKUP(5&amp;TEXT(DATE(YEAR($G248),MONTH($G248),29),"ddd"),$H$33:J$67,J$70,0)),IF(DAY(EOMONTH($G248,0))&lt;30,0,VLOOKUP(5&amp;TEXT(DATE(YEAR($G248),MONTH($G248),30),"ddd"),$H$33:J$67,J$70,0)),IF(DAY(EOMONTH($G248,0))&lt;31,0,VLOOKUP(5&amp;TEXT(DATE(YEAR($G248),MONTH($G248),31),"ddd"),$H$33:J$67,J$70,0)))*SUMPRODUCT(($H$72:$H$95=$D248)*($G$72:$G$95=$C248)*(J$72:J$95))),"")</f>
        <v>0</v>
      </c>
      <c r="K248" s="139">
        <f>IFERROR(IF($I$69="DOW",IF($E248=5,(((SUMPRODUCT(($H$72:$H$95=$D248)*($G$72:$G$95=$C248)*(K$72:K$95))*(SUMPRODUCT(($H$15:$H$21=$H248)*(K$15:K$21)))))),(((SUMPRODUCT(($H$72:$H$95=$D248)*($G$72:$G$95=$C248)*(K$72:K$95)))-(SUMIFS(K$99:K$426,$C$99:$C$426,$C248,$D$99:$D$426,$D248,$E$99:$E$426,5)))*SUMPRODUCT(($H$9:$H$12=$E248)*(K$9:K$12)))*SUMPRODUCT(($H$24:$H$30=$H248)*(K$24:K$30))),VLOOKUP($E248&amp;$H248,$H$33:K$67,K$70,0)/SUM(K$33:K$60,IF(DAY(EOMONTH($G248,0))&lt;29,0,VLOOKUP(5&amp;TEXT(DATE(YEAR($G248),MONTH($G248),29),"ddd"),$H$33:K$67,K$70,0)),IF(DAY(EOMONTH($G248,0))&lt;30,0,VLOOKUP(5&amp;TEXT(DATE(YEAR($G248),MONTH($G248),30),"ddd"),$H$33:K$67,K$70,0)),IF(DAY(EOMONTH($G248,0))&lt;31,0,VLOOKUP(5&amp;TEXT(DATE(YEAR($G248),MONTH($G248),31),"ddd"),$H$33:K$67,K$70,0)))*SUMPRODUCT(($H$72:$H$95=$D248)*($G$72:$G$95=$C248)*(K$72:K$95))),"")</f>
        <v>0</v>
      </c>
      <c r="L248" s="139">
        <f>IFERROR(IF($I$69="DOW",IF($E248=5,(((SUMPRODUCT(($H$72:$H$95=$D248)*($G$72:$G$95=$C248)*(L$72:L$95))*(SUMPRODUCT(($H$15:$H$21=$H248)*(L$15:L$21)))))),(((SUMPRODUCT(($H$72:$H$95=$D248)*($G$72:$G$95=$C248)*(L$72:L$95)))-(SUMIFS(L$99:L$426,$C$99:$C$426,$C248,$D$99:$D$426,$D248,$E$99:$E$426,5)))*SUMPRODUCT(($H$9:$H$12=$E248)*(L$9:L$12)))*SUMPRODUCT(($H$24:$H$30=$H248)*(L$24:L$30))),VLOOKUP($E248&amp;$H248,$H$33:L$67,L$70,0)/SUM(L$33:L$60,IF(DAY(EOMONTH($G248,0))&lt;29,0,VLOOKUP(5&amp;TEXT(DATE(YEAR($G248),MONTH($G248),29),"ddd"),$H$33:L$67,L$70,0)),IF(DAY(EOMONTH($G248,0))&lt;30,0,VLOOKUP(5&amp;TEXT(DATE(YEAR($G248),MONTH($G248),30),"ddd"),$H$33:L$67,L$70,0)),IF(DAY(EOMONTH($G248,0))&lt;31,0,VLOOKUP(5&amp;TEXT(DATE(YEAR($G248),MONTH($G248),31),"ddd"),$H$33:L$67,L$70,0)))*SUMPRODUCT(($H$72:$H$95=$D248)*($G$72:$G$95=$C248)*(L$72:L$95))),"")</f>
        <v>0</v>
      </c>
      <c r="M248" s="139">
        <f>IFERROR(IF($I$69="DOW",IF($E248=5,(((SUMPRODUCT(($H$72:$H$95=$D248)*($G$72:$G$95=$C248)*(M$72:M$95))*(SUMPRODUCT(($H$15:$H$21=$H248)*(M$15:M$21)))))),(((SUMPRODUCT(($H$72:$H$95=$D248)*($G$72:$G$95=$C248)*(M$72:M$95)))-(SUMIFS(M$99:M$426,$C$99:$C$426,$C248,$D$99:$D$426,$D248,$E$99:$E$426,5)))*SUMPRODUCT(($H$9:$H$12=$E248)*(M$9:M$12)))*SUMPRODUCT(($H$24:$H$30=$H248)*(M$24:M$30))),VLOOKUP($E248&amp;$H248,$H$33:M$67,M$70,0)/SUM(M$33:M$60,IF(DAY(EOMONTH($G248,0))&lt;29,0,VLOOKUP(5&amp;TEXT(DATE(YEAR($G248),MONTH($G248),29),"ddd"),$H$33:M$67,M$70,0)),IF(DAY(EOMONTH($G248,0))&lt;30,0,VLOOKUP(5&amp;TEXT(DATE(YEAR($G248),MONTH($G248),30),"ddd"),$H$33:M$67,M$70,0)),IF(DAY(EOMONTH($G248,0))&lt;31,0,VLOOKUP(5&amp;TEXT(DATE(YEAR($G248),MONTH($G248),31),"ddd"),$H$33:M$67,M$70,0)))*SUMPRODUCT(($H$72:$H$95=$D248)*($G$72:$G$95=$C248)*(M$72:M$95))),"")</f>
        <v>0</v>
      </c>
      <c r="N248" s="139">
        <f>IFERROR(IF($I$69="DOW",IF($E248=5,(((SUMPRODUCT(($H$72:$H$95=$D248)*($G$72:$G$95=$C248)*(N$72:N$95))*(SUMPRODUCT(($H$15:$H$21=$H248)*(N$15:N$21)))))),(((SUMPRODUCT(($H$72:$H$95=$D248)*($G$72:$G$95=$C248)*(N$72:N$95)))-(SUMIFS(N$99:N$426,$C$99:$C$426,$C248,$D$99:$D$426,$D248,$E$99:$E$426,5)))*SUMPRODUCT(($H$9:$H$12=$E248)*(N$9:N$12)))*SUMPRODUCT(($H$24:$H$30=$H248)*(N$24:N$30))),VLOOKUP($E248&amp;$H248,$H$33:N$67,N$70,0)/SUM(N$33:N$60,IF(DAY(EOMONTH($G248,0))&lt;29,0,VLOOKUP(5&amp;TEXT(DATE(YEAR($G248),MONTH($G248),29),"ddd"),$H$33:N$67,N$70,0)),IF(DAY(EOMONTH($G248,0))&lt;30,0,VLOOKUP(5&amp;TEXT(DATE(YEAR($G248),MONTH($G248),30),"ddd"),$H$33:N$67,N$70,0)),IF(DAY(EOMONTH($G248,0))&lt;31,0,VLOOKUP(5&amp;TEXT(DATE(YEAR($G248),MONTH($G248),31),"ddd"),$H$33:N$67,N$70,0)))*SUMPRODUCT(($H$72:$H$95=$D248)*($G$72:$G$95=$C248)*(N$72:N$95))),"")</f>
        <v>0</v>
      </c>
      <c r="O248" s="139">
        <f>IFERROR(IF($I$69="DOW",IF($E248=5,(((SUMPRODUCT(($H$72:$H$95=$D248)*($G$72:$G$95=$C248)*(O$72:O$95))*(SUMPRODUCT(($H$15:$H$21=$H248)*(O$15:O$21)))))),(((SUMPRODUCT(($H$72:$H$95=$D248)*($G$72:$G$95=$C248)*(O$72:O$95)))-(SUMIFS(O$99:O$426,$C$99:$C$426,$C248,$D$99:$D$426,$D248,$E$99:$E$426,5)))*SUMPRODUCT(($H$9:$H$12=$E248)*(O$9:O$12)))*SUMPRODUCT(($H$24:$H$30=$H248)*(O$24:O$30))),VLOOKUP($E248&amp;$H248,$H$33:O$67,O$70,0)/SUM(O$33:O$60,IF(DAY(EOMONTH($G248,0))&lt;29,0,VLOOKUP(5&amp;TEXT(DATE(YEAR($G248),MONTH($G248),29),"ddd"),$H$33:O$67,O$70,0)),IF(DAY(EOMONTH($G248,0))&lt;30,0,VLOOKUP(5&amp;TEXT(DATE(YEAR($G248),MONTH($G248),30),"ddd"),$H$33:O$67,O$70,0)),IF(DAY(EOMONTH($G248,0))&lt;31,0,VLOOKUP(5&amp;TEXT(DATE(YEAR($G248),MONTH($G248),31),"ddd"),$H$33:O$67,O$70,0)))*SUMPRODUCT(($H$72:$H$95=$D248)*($G$72:$G$95=$C248)*(O$72:O$95))),"")</f>
        <v>0</v>
      </c>
      <c r="P248" s="139">
        <f>IFERROR(IF($I$69="DOW",IF($E248=5,(((SUMPRODUCT(($H$72:$H$95=$D248)*($G$72:$G$95=$C248)*(P$72:P$95))*(SUMPRODUCT(($H$15:$H$21=$H248)*(P$15:P$21)))))),(((SUMPRODUCT(($H$72:$H$95=$D248)*($G$72:$G$95=$C248)*(P$72:P$95)))-(SUMIFS(P$99:P$426,$C$99:$C$426,$C248,$D$99:$D$426,$D248,$E$99:$E$426,5)))*SUMPRODUCT(($H$9:$H$12=$E248)*(P$9:P$12)))*SUMPRODUCT(($H$24:$H$30=$H248)*(P$24:P$30))),VLOOKUP($E248&amp;$H248,$H$33:P$67,P$70,0)/SUM(P$33:P$60,IF(DAY(EOMONTH($G248,0))&lt;29,0,VLOOKUP(5&amp;TEXT(DATE(YEAR($G248),MONTH($G248),29),"ddd"),$H$33:P$67,P$70,0)),IF(DAY(EOMONTH($G248,0))&lt;30,0,VLOOKUP(5&amp;TEXT(DATE(YEAR($G248),MONTH($G248),30),"ddd"),$H$33:P$67,P$70,0)),IF(DAY(EOMONTH($G248,0))&lt;31,0,VLOOKUP(5&amp;TEXT(DATE(YEAR($G248),MONTH($G248),31),"ddd"),$H$33:P$67,P$70,0)))*SUMPRODUCT(($H$72:$H$95=$D248)*($G$72:$G$95=$C248)*(P$72:P$95))),"")</f>
        <v>0</v>
      </c>
      <c r="Q248" s="139">
        <f>IFERROR(IF($I$69="DOW",IF($E248=5,(((SUMPRODUCT(($H$72:$H$95=$D248)*($G$72:$G$95=$C248)*(Q$72:Q$95))*(SUMPRODUCT(($H$15:$H$21=$H248)*(Q$15:Q$21)))))),(((SUMPRODUCT(($H$72:$H$95=$D248)*($G$72:$G$95=$C248)*(Q$72:Q$95)))-(SUMIFS(Q$99:Q$426,$C$99:$C$426,$C248,$D$99:$D$426,$D248,$E$99:$E$426,5)))*SUMPRODUCT(($H$9:$H$12=$E248)*(Q$9:Q$12)))*SUMPRODUCT(($H$24:$H$30=$H248)*(Q$24:Q$30))),VLOOKUP($E248&amp;$H248,$H$33:Q$67,Q$70,0)/SUM(Q$33:Q$60,IF(DAY(EOMONTH($G248,0))&lt;29,0,VLOOKUP(5&amp;TEXT(DATE(YEAR($G248),MONTH($G248),29),"ddd"),$H$33:Q$67,Q$70,0)),IF(DAY(EOMONTH($G248,0))&lt;30,0,VLOOKUP(5&amp;TEXT(DATE(YEAR($G248),MONTH($G248),30),"ddd"),$H$33:Q$67,Q$70,0)),IF(DAY(EOMONTH($G248,0))&lt;31,0,VLOOKUP(5&amp;TEXT(DATE(YEAR($G248),MONTH($G248),31),"ddd"),$H$33:Q$67,Q$70,0)))*SUMPRODUCT(($H$72:$H$95=$D248)*($G$72:$G$95=$C248)*(Q$72:Q$95))),"")</f>
        <v>0</v>
      </c>
      <c r="R248" s="139">
        <f>IFERROR(IF($I$69="DOW",IF($E248=5,(((SUMPRODUCT(($H$72:$H$95=$D248)*($G$72:$G$95=$C248)*(R$72:R$95))*(SUMPRODUCT(($H$15:$H$21=$H248)*(R$15:R$21)))))),(((SUMPRODUCT(($H$72:$H$95=$D248)*($G$72:$G$95=$C248)*(R$72:R$95)))-(SUMIFS(R$99:R$426,$C$99:$C$426,$C248,$D$99:$D$426,$D248,$E$99:$E$426,5)))*SUMPRODUCT(($H$9:$H$12=$E248)*(R$9:R$12)))*SUMPRODUCT(($H$24:$H$30=$H248)*(R$24:R$30))),VLOOKUP($E248&amp;$H248,$H$33:R$67,R$70,0)/SUM(R$33:R$60,IF(DAY(EOMONTH($G248,0))&lt;29,0,VLOOKUP(5&amp;TEXT(DATE(YEAR($G248),MONTH($G248),29),"ddd"),$H$33:R$67,R$70,0)),IF(DAY(EOMONTH($G248,0))&lt;30,0,VLOOKUP(5&amp;TEXT(DATE(YEAR($G248),MONTH($G248),30),"ddd"),$H$33:R$67,R$70,0)),IF(DAY(EOMONTH($G248,0))&lt;31,0,VLOOKUP(5&amp;TEXT(DATE(YEAR($G248),MONTH($G248),31),"ddd"),$H$33:R$67,R$70,0)))*SUMPRODUCT(($H$72:$H$95=$D248)*($G$72:$G$95=$C248)*(R$72:R$95))),"")</f>
        <v>0</v>
      </c>
      <c r="S248" s="139">
        <f>IFERROR(IF($I$69="DOW",IF($E248=5,(((SUMPRODUCT(($H$72:$H$95=$D248)*($G$72:$G$95=$C248)*(S$72:S$95))*(SUMPRODUCT(($H$15:$H$21=$H248)*(S$15:S$21)))))),(((SUMPRODUCT(($H$72:$H$95=$D248)*($G$72:$G$95=$C248)*(S$72:S$95)))-(SUMIFS(S$99:S$426,$C$99:$C$426,$C248,$D$99:$D$426,$D248,$E$99:$E$426,5)))*SUMPRODUCT(($H$9:$H$12=$E248)*(S$9:S$12)))*SUMPRODUCT(($H$24:$H$30=$H248)*(S$24:S$30))),VLOOKUP($E248&amp;$H248,$H$33:S$67,S$70,0)/SUM(S$33:S$60,IF(DAY(EOMONTH($G248,0))&lt;29,0,VLOOKUP(5&amp;TEXT(DATE(YEAR($G248),MONTH($G248),29),"ddd"),$H$33:S$67,S$70,0)),IF(DAY(EOMONTH($G248,0))&lt;30,0,VLOOKUP(5&amp;TEXT(DATE(YEAR($G248),MONTH($G248),30),"ddd"),$H$33:S$67,S$70,0)),IF(DAY(EOMONTH($G248,0))&lt;31,0,VLOOKUP(5&amp;TEXT(DATE(YEAR($G248),MONTH($G248),31),"ddd"),$H$33:S$67,S$70,0)))*SUMPRODUCT(($H$72:$H$95=$D248)*($G$72:$G$95=$C248)*(S$72:S$95))),"")</f>
        <v>0</v>
      </c>
      <c r="T248" s="139">
        <f>IFERROR(IF($I$69="DOW",IF($E248=5,(((SUMPRODUCT(($H$72:$H$95=$D248)*($G$72:$G$95=$C248)*(T$72:T$95))*(SUMPRODUCT(($H$15:$H$21=$H248)*(T$15:T$21)))))),(((SUMPRODUCT(($H$72:$H$95=$D248)*($G$72:$G$95=$C248)*(T$72:T$95)))-(SUMIFS(T$99:T$426,$C$99:$C$426,$C248,$D$99:$D$426,$D248,$E$99:$E$426,5)))*SUMPRODUCT(($H$9:$H$12=$E248)*(T$9:T$12)))*SUMPRODUCT(($H$24:$H$30=$H248)*(T$24:T$30))),VLOOKUP($E248&amp;$H248,$H$33:T$67,T$70,0)/SUM(T$33:T$60,IF(DAY(EOMONTH($G248,0))&lt;29,0,VLOOKUP(5&amp;TEXT(DATE(YEAR($G248),MONTH($G248),29),"ddd"),$H$33:T$67,T$70,0)),IF(DAY(EOMONTH($G248,0))&lt;30,0,VLOOKUP(5&amp;TEXT(DATE(YEAR($G248),MONTH($G248),30),"ddd"),$H$33:T$67,T$70,0)),IF(DAY(EOMONTH($G248,0))&lt;31,0,VLOOKUP(5&amp;TEXT(DATE(YEAR($G248),MONTH($G248),31),"ddd"),$H$33:T$67,T$70,0)))*SUMPRODUCT(($H$72:$H$95=$D248)*($G$72:$G$95=$C248)*(T$72:T$95))),"")</f>
        <v>0</v>
      </c>
      <c r="U248" s="139">
        <f>IFERROR(IF($I$69="DOW",IF($E248=5,(((SUMPRODUCT(($H$72:$H$95=$D248)*($G$72:$G$95=$C248)*(U$72:U$95))*(SUMPRODUCT(($H$15:$H$21=$H248)*(U$15:U$21)))))),(((SUMPRODUCT(($H$72:$H$95=$D248)*($G$72:$G$95=$C248)*(U$72:U$95)))-(SUMIFS(U$99:U$426,$C$99:$C$426,$C248,$D$99:$D$426,$D248,$E$99:$E$426,5)))*SUMPRODUCT(($H$9:$H$12=$E248)*(U$9:U$12)))*SUMPRODUCT(($H$24:$H$30=$H248)*(U$24:U$30))),VLOOKUP($E248&amp;$H248,$H$33:U$67,U$70,0)/SUM(U$33:U$60,IF(DAY(EOMONTH($G248,0))&lt;29,0,VLOOKUP(5&amp;TEXT(DATE(YEAR($G248),MONTH($G248),29),"ddd"),$H$33:U$67,U$70,0)),IF(DAY(EOMONTH($G248,0))&lt;30,0,VLOOKUP(5&amp;TEXT(DATE(YEAR($G248),MONTH($G248),30),"ddd"),$H$33:U$67,U$70,0)),IF(DAY(EOMONTH($G248,0))&lt;31,0,VLOOKUP(5&amp;TEXT(DATE(YEAR($G248),MONTH($G248),31),"ddd"),$H$33:U$67,U$70,0)))*SUMPRODUCT(($H$72:$H$95=$D248)*($G$72:$G$95=$C248)*(U$72:U$95))),"")</f>
        <v>0</v>
      </c>
      <c r="V248" s="139">
        <f>IFERROR(IF($I$69="DOW",IF($E248=5,(((SUMPRODUCT(($H$72:$H$95=$D248)*($G$72:$G$95=$C248)*(V$72:V$95))*(SUMPRODUCT(($H$15:$H$21=$H248)*(V$15:V$21)))))),(((SUMPRODUCT(($H$72:$H$95=$D248)*($G$72:$G$95=$C248)*(V$72:V$95)))-(SUMIFS(V$99:V$426,$C$99:$C$426,$C248,$D$99:$D$426,$D248,$E$99:$E$426,5)))*SUMPRODUCT(($H$9:$H$12=$E248)*(V$9:V$12)))*SUMPRODUCT(($H$24:$H$30=$H248)*(V$24:V$30))),VLOOKUP($E248&amp;$H248,$H$33:V$67,V$70,0)/SUM(V$33:V$60,IF(DAY(EOMONTH($G248,0))&lt;29,0,VLOOKUP(5&amp;TEXT(DATE(YEAR($G248),MONTH($G248),29),"ddd"),$H$33:V$67,V$70,0)),IF(DAY(EOMONTH($G248,0))&lt;30,0,VLOOKUP(5&amp;TEXT(DATE(YEAR($G248),MONTH($G248),30),"ddd"),$H$33:V$67,V$70,0)),IF(DAY(EOMONTH($G248,0))&lt;31,0,VLOOKUP(5&amp;TEXT(DATE(YEAR($G248),MONTH($G248),31),"ddd"),$H$33:V$67,V$70,0)))*SUMPRODUCT(($H$72:$H$95=$D248)*($G$72:$G$95=$C248)*(V$72:V$95))),"")</f>
        <v>0</v>
      </c>
      <c r="W248" s="139">
        <f>IFERROR(IF($I$69="DOW",IF($E248=5,(((SUMPRODUCT(($H$72:$H$95=$D248)*($G$72:$G$95=$C248)*(W$72:W$95))*(SUMPRODUCT(($H$15:$H$21=$H248)*(W$15:W$21)))))),(((SUMPRODUCT(($H$72:$H$95=$D248)*($G$72:$G$95=$C248)*(W$72:W$95)))-(SUMIFS(W$99:W$426,$C$99:$C$426,$C248,$D$99:$D$426,$D248,$E$99:$E$426,5)))*SUMPRODUCT(($H$9:$H$12=$E248)*(W$9:W$12)))*SUMPRODUCT(($H$24:$H$30=$H248)*(W$24:W$30))),VLOOKUP($E248&amp;$H248,$H$33:W$67,W$70,0)/SUM(W$33:W$60,IF(DAY(EOMONTH($G248,0))&lt;29,0,VLOOKUP(5&amp;TEXT(DATE(YEAR($G248),MONTH($G248),29),"ddd"),$H$33:W$67,W$70,0)),IF(DAY(EOMONTH($G248,0))&lt;30,0,VLOOKUP(5&amp;TEXT(DATE(YEAR($G248),MONTH($G248),30),"ddd"),$H$33:W$67,W$70,0)),IF(DAY(EOMONTH($G248,0))&lt;31,0,VLOOKUP(5&amp;TEXT(DATE(YEAR($G248),MONTH($G248),31),"ddd"),$H$33:W$67,W$70,0)))*SUMPRODUCT(($H$72:$H$95=$D248)*($G$72:$G$95=$C248)*(W$72:W$95))),"")</f>
        <v>0</v>
      </c>
      <c r="X248" s="139">
        <f>IFERROR(IF($I$69="DOW",IF($E248=5,(((SUMPRODUCT(($H$72:$H$95=$D248)*($G$72:$G$95=$C248)*(X$72:X$95))*(SUMPRODUCT(($H$15:$H$21=$H248)*(X$15:X$21)))))),(((SUMPRODUCT(($H$72:$H$95=$D248)*($G$72:$G$95=$C248)*(X$72:X$95)))-(SUMIFS(X$99:X$426,$C$99:$C$426,$C248,$D$99:$D$426,$D248,$E$99:$E$426,5)))*SUMPRODUCT(($H$9:$H$12=$E248)*(X$9:X$12)))*SUMPRODUCT(($H$24:$H$30=$H248)*(X$24:X$30))),VLOOKUP($E248&amp;$H248,$H$33:X$67,X$70,0)/SUM(X$33:X$60,IF(DAY(EOMONTH($G248,0))&lt;29,0,VLOOKUP(5&amp;TEXT(DATE(YEAR($G248),MONTH($G248),29),"ddd"),$H$33:X$67,X$70,0)),IF(DAY(EOMONTH($G248,0))&lt;30,0,VLOOKUP(5&amp;TEXT(DATE(YEAR($G248),MONTH($G248),30),"ddd"),$H$33:X$67,X$70,0)),IF(DAY(EOMONTH($G248,0))&lt;31,0,VLOOKUP(5&amp;TEXT(DATE(YEAR($G248),MONTH($G248),31),"ddd"),$H$33:X$67,X$70,0)))*SUMPRODUCT(($H$72:$H$95=$D248)*($G$72:$G$95=$C248)*(X$72:X$95))),"")</f>
        <v>0</v>
      </c>
      <c r="Y248" s="139" t="str">
        <f>IFERROR(IF($I$69="DOW",IF($E248=5,(((SUMPRODUCT(($H$72:$H$95=$D248)*($G$72:$G$95=$C248)*(Y$72:Y$95))*(SUMPRODUCT(($H$15:$H$21=$H248)*(Y$15:Y$21)))))),(((SUMPRODUCT(($H$72:$H$95=$D248)*($G$72:$G$95=$C248)*(Y$72:Y$95)))-(SUMIFS(Y$99:Y$426,$C$99:$C$426,$C248,$D$99:$D$426,$D248,$E$99:$E$426,5)))*SUMPRODUCT(($H$9:$H$12=$E248)*(Y$9:Y$12)))*SUMPRODUCT(($H$24:$H$30=$H248)*(Y$24:Y$30))),VLOOKUP($E248&amp;$H248,$H$33:Y$67,Y$70,0)/SUM(Y$33:Y$60,IF(DAY(EOMONTH($G248,0))&lt;29,0,VLOOKUP(5&amp;TEXT(DATE(YEAR($G248),MONTH($G248),29),"ddd"),$H$33:Y$67,Y$70,0)),IF(DAY(EOMONTH($G248,0))&lt;30,0,VLOOKUP(5&amp;TEXT(DATE(YEAR($G248),MONTH($G248),30),"ddd"),$H$33:Y$67,Y$70,0)),IF(DAY(EOMONTH($G248,0))&lt;31,0,VLOOKUP(5&amp;TEXT(DATE(YEAR($G248),MONTH($G248),31),"ddd"),$H$33:Y$67,Y$70,0)))*SUMPRODUCT(($H$72:$H$95=$D248)*($G$72:$G$95=$C248)*(Y$72:Y$95))),"")</f>
        <v/>
      </c>
      <c r="Z248" s="139" t="str">
        <f>IFERROR(IF($I$69="DOW",IF($E248=5,(((SUMPRODUCT(($H$72:$H$95=$D248)*($G$72:$G$95=$C248)*(Z$72:Z$95))*(SUMPRODUCT(($H$15:$H$21=$H248)*(Z$15:Z$21)))))),(((SUMPRODUCT(($H$72:$H$95=$D248)*($G$72:$G$95=$C248)*(Z$72:Z$95)))-(SUMIFS(Z$99:Z$426,$C$99:$C$426,$C248,$D$99:$D$426,$D248,$E$99:$E$426,5)))*SUMPRODUCT(($H$9:$H$12=$E248)*(Z$9:Z$12)))*SUMPRODUCT(($H$24:$H$30=$H248)*(Z$24:Z$30))),VLOOKUP($E248&amp;$H248,$H$33:Z$67,Z$70,0)/SUM(Z$33:Z$60,IF(DAY(EOMONTH($G248,0))&lt;29,0,VLOOKUP(5&amp;TEXT(DATE(YEAR($G248),MONTH($G248),29),"ddd"),$H$33:Z$67,Z$70,0)),IF(DAY(EOMONTH($G248,0))&lt;30,0,VLOOKUP(5&amp;TEXT(DATE(YEAR($G248),MONTH($G248),30),"ddd"),$H$33:Z$67,Z$70,0)),IF(DAY(EOMONTH($G248,0))&lt;31,0,VLOOKUP(5&amp;TEXT(DATE(YEAR($G248),MONTH($G248),31),"ddd"),$H$33:Z$67,Z$70,0)))*SUMPRODUCT(($H$72:$H$95=$D248)*($G$72:$G$95=$C248)*(Z$72:Z$95))),"")</f>
        <v/>
      </c>
      <c r="AA248" s="139" t="str">
        <f>IFERROR(IF($I$69="DOW",IF($E248=5,(((SUMPRODUCT(($H$72:$H$95=$D248)*($G$72:$G$95=$C248)*(AA$72:AA$95))*(SUMPRODUCT(($H$15:$H$21=$H248)*(AA$15:AA$21)))))),(((SUMPRODUCT(($H$72:$H$95=$D248)*($G$72:$G$95=$C248)*(AA$72:AA$95)))-(SUMIFS(AA$99:AA$426,$C$99:$C$426,$C248,$D$99:$D$426,$D248,$E$99:$E$426,5)))*SUMPRODUCT(($H$9:$H$12=$E248)*(AA$9:AA$12)))*SUMPRODUCT(($H$24:$H$30=$H248)*(AA$24:AA$30))),VLOOKUP($E248&amp;$H248,$H$33:AA$67,AA$70,0)/SUM(AA$33:AA$60,IF(DAY(EOMONTH($G248,0))&lt;29,0,VLOOKUP(5&amp;TEXT(DATE(YEAR($G248),MONTH($G248),29),"ddd"),$H$33:AA$67,AA$70,0)),IF(DAY(EOMONTH($G248,0))&lt;30,0,VLOOKUP(5&amp;TEXT(DATE(YEAR($G248),MONTH($G248),30),"ddd"),$H$33:AA$67,AA$70,0)),IF(DAY(EOMONTH($G248,0))&lt;31,0,VLOOKUP(5&amp;TEXT(DATE(YEAR($G248),MONTH($G248),31),"ddd"),$H$33:AA$67,AA$70,0)))*SUMPRODUCT(($H$72:$H$95=$D248)*($G$72:$G$95=$C248)*(AA$72:AA$95))),"")</f>
        <v/>
      </c>
      <c r="AB248" s="139" t="str">
        <f>IFERROR(IF($I$69="DOW",IF($E248=5,(((SUMPRODUCT(($H$72:$H$95=$D248)*($G$72:$G$95=$C248)*(AB$72:AB$95))*(SUMPRODUCT(($H$15:$H$21=$H248)*(AB$15:AB$21)))))),(((SUMPRODUCT(($H$72:$H$95=$D248)*($G$72:$G$95=$C248)*(AB$72:AB$95)))-(SUMIFS(AB$99:AB$426,$C$99:$C$426,$C248,$D$99:$D$426,$D248,$E$99:$E$426,5)))*SUMPRODUCT(($H$9:$H$12=$E248)*(AB$9:AB$12)))*SUMPRODUCT(($H$24:$H$30=$H248)*(AB$24:AB$30))),VLOOKUP($E248&amp;$H248,$H$33:AB$67,AB$70,0)/SUM(AB$33:AB$60,IF(DAY(EOMONTH($G248,0))&lt;29,0,VLOOKUP(5&amp;TEXT(DATE(YEAR($G248),MONTH($G248),29),"ddd"),$H$33:AB$67,AB$70,0)),IF(DAY(EOMONTH($G248,0))&lt;30,0,VLOOKUP(5&amp;TEXT(DATE(YEAR($G248),MONTH($G248),30),"ddd"),$H$33:AB$67,AB$70,0)),IF(DAY(EOMONTH($G248,0))&lt;31,0,VLOOKUP(5&amp;TEXT(DATE(YEAR($G248),MONTH($G248),31),"ddd"),$H$33:AB$67,AB$70,0)))*SUMPRODUCT(($H$72:$H$95=$D248)*($G$72:$G$95=$C248)*(AB$72:AB$95))),"")</f>
        <v/>
      </c>
      <c r="AC248" s="236"/>
      <c r="AE248" s="205"/>
      <c r="AF248" s="139"/>
      <c r="AG248" s="139"/>
      <c r="AH248" s="139"/>
      <c r="AI248" s="139"/>
      <c r="AJ248" s="139"/>
      <c r="AK248" s="139"/>
      <c r="AL248" s="139"/>
      <c r="AM248" s="139"/>
      <c r="AN248" s="139"/>
      <c r="AO248" s="139"/>
      <c r="AP248" s="139"/>
      <c r="AQ248" s="139"/>
      <c r="AR248" s="139"/>
      <c r="AS248" s="139"/>
      <c r="AT248" s="139"/>
      <c r="AU248" s="139"/>
      <c r="AV248" s="139"/>
      <c r="AW248" s="139"/>
      <c r="AX248" s="139"/>
      <c r="AY248" s="236"/>
      <c r="BA248" s="209">
        <f t="shared" si="186"/>
        <v>0</v>
      </c>
      <c r="BB248" s="180">
        <f t="shared" si="187"/>
        <v>0</v>
      </c>
      <c r="BC248" s="180">
        <f t="shared" si="188"/>
        <v>0</v>
      </c>
      <c r="BD248" s="180">
        <f t="shared" si="189"/>
        <v>0</v>
      </c>
      <c r="BE248" s="180">
        <f t="shared" si="190"/>
        <v>0</v>
      </c>
      <c r="BF248" s="180">
        <f t="shared" si="191"/>
        <v>0</v>
      </c>
      <c r="BG248" s="180">
        <f t="shared" si="192"/>
        <v>0</v>
      </c>
      <c r="BH248" s="180">
        <f t="shared" si="193"/>
        <v>0</v>
      </c>
      <c r="BI248" s="180">
        <f t="shared" si="194"/>
        <v>0</v>
      </c>
      <c r="BJ248" s="180">
        <f t="shared" si="195"/>
        <v>0</v>
      </c>
      <c r="BK248" s="180">
        <f t="shared" si="196"/>
        <v>0</v>
      </c>
      <c r="BL248" s="180">
        <f t="shared" si="197"/>
        <v>0</v>
      </c>
      <c r="BM248" s="180">
        <f t="shared" si="198"/>
        <v>0</v>
      </c>
      <c r="BN248" s="180">
        <f t="shared" si="199"/>
        <v>0</v>
      </c>
      <c r="BO248" s="180">
        <f t="shared" si="200"/>
        <v>0</v>
      </c>
      <c r="BP248" s="180">
        <f t="shared" si="201"/>
        <v>0</v>
      </c>
      <c r="BQ248" s="180">
        <f t="shared" si="202"/>
        <v>0</v>
      </c>
      <c r="BR248" s="180">
        <f t="shared" si="203"/>
        <v>0</v>
      </c>
      <c r="BS248" s="180">
        <f t="shared" si="204"/>
        <v>0</v>
      </c>
      <c r="BT248" s="180">
        <f t="shared" si="205"/>
        <v>0</v>
      </c>
      <c r="BV248" s="214">
        <f t="shared" si="228"/>
        <v>42793</v>
      </c>
      <c r="BW248" s="175" t="str">
        <f t="shared" si="229"/>
        <v>Feb</v>
      </c>
      <c r="BX248" s="175">
        <f t="shared" si="230"/>
        <v>2017</v>
      </c>
      <c r="BY248" s="176">
        <f t="shared" si="206"/>
        <v>0</v>
      </c>
      <c r="BZ248" s="176">
        <f t="shared" si="207"/>
        <v>0</v>
      </c>
      <c r="CA248" s="176">
        <f t="shared" si="208"/>
        <v>0</v>
      </c>
      <c r="CB248" s="176">
        <f t="shared" si="209"/>
        <v>0</v>
      </c>
      <c r="CC248" s="176">
        <f t="shared" si="210"/>
        <v>0</v>
      </c>
      <c r="CD248" s="176">
        <f t="shared" si="211"/>
        <v>0</v>
      </c>
      <c r="CE248" s="176">
        <f t="shared" si="212"/>
        <v>0</v>
      </c>
      <c r="CF248" s="176">
        <f t="shared" si="213"/>
        <v>0</v>
      </c>
      <c r="CG248" s="176">
        <f t="shared" si="214"/>
        <v>0</v>
      </c>
      <c r="CH248" s="176">
        <f t="shared" si="215"/>
        <v>0</v>
      </c>
      <c r="CI248" s="176">
        <f t="shared" si="216"/>
        <v>0</v>
      </c>
      <c r="CJ248" s="176">
        <f t="shared" si="217"/>
        <v>0</v>
      </c>
      <c r="CK248" s="176">
        <f t="shared" si="218"/>
        <v>0</v>
      </c>
      <c r="CL248" s="176">
        <f t="shared" si="219"/>
        <v>0</v>
      </c>
      <c r="CM248" s="176">
        <f t="shared" si="220"/>
        <v>0</v>
      </c>
      <c r="CN248" s="176">
        <f t="shared" si="221"/>
        <v>0</v>
      </c>
      <c r="CO248" s="176">
        <f t="shared" si="222"/>
        <v>0</v>
      </c>
      <c r="CP248" s="176">
        <f t="shared" si="223"/>
        <v>0</v>
      </c>
      <c r="CQ248" s="176">
        <f t="shared" si="224"/>
        <v>0</v>
      </c>
      <c r="CR248" s="215">
        <f t="shared" si="225"/>
        <v>0</v>
      </c>
    </row>
    <row r="249" spans="2:96" hidden="1" x14ac:dyDescent="0.25">
      <c r="B249" s="197">
        <f t="shared" si="226"/>
        <v>42794</v>
      </c>
      <c r="C249" s="108">
        <f t="shared" si="182"/>
        <v>2017</v>
      </c>
      <c r="D249" s="109" t="str">
        <f t="shared" si="183"/>
        <v>Feb</v>
      </c>
      <c r="E249" s="109">
        <f t="shared" si="184"/>
        <v>4</v>
      </c>
      <c r="F249" s="109">
        <f t="shared" si="227"/>
        <v>9</v>
      </c>
      <c r="G249" s="110">
        <f t="shared" si="231"/>
        <v>42794</v>
      </c>
      <c r="H249" s="109" t="str">
        <f t="shared" si="185"/>
        <v>Tue</v>
      </c>
      <c r="I249" s="139">
        <f>IFERROR(IF($I$69="DOW",IF($E249=5,(((SUMPRODUCT(($H$72:$H$95=$D249)*($G$72:$G$95=$C249)*(I$72:I$95))*(SUMPRODUCT(($H$15:$H$21=$H249)*(I$15:I$21)))))),(((SUMPRODUCT(($H$72:$H$95=$D249)*($G$72:$G$95=$C249)*(I$72:I$95)))-(SUMIFS(I$99:I$426,$C$99:$C$426,$C249,$D$99:$D$426,$D249,$E$99:$E$426,5)))*SUMPRODUCT(($H$9:$H$12=$E249)*(I$9:I$12)))*SUMPRODUCT(($H$24:$H$30=$H249)*(I$24:I$30))),VLOOKUP($E249&amp;$H249,$H$33:I$67,I$70,0)/SUM(I$33:I$60,IF(DAY(EOMONTH($G249,0))&lt;29,0,VLOOKUP(5&amp;TEXT(DATE(YEAR($G249),MONTH($G249),29),"ddd"),$H$33:I$67,I$70,0)),IF(DAY(EOMONTH($G249,0))&lt;30,0,VLOOKUP(5&amp;TEXT(DATE(YEAR($G249),MONTH($G249),30),"ddd"),$H$33:I$67,I$70,0)),IF(DAY(EOMONTH($G249,0))&lt;31,0,VLOOKUP(5&amp;TEXT(DATE(YEAR($G249),MONTH($G249),31),"ddd"),$H$33:I$67,I$70,0)))*SUMPRODUCT(($H$72:$H$95=$D249)*($G$72:$G$95=$C249)*(I$72:I$95))),"")</f>
        <v>0</v>
      </c>
      <c r="J249" s="139">
        <f>IFERROR(IF($I$69="DOW",IF($E249=5,(((SUMPRODUCT(($H$72:$H$95=$D249)*($G$72:$G$95=$C249)*(J$72:J$95))*(SUMPRODUCT(($H$15:$H$21=$H249)*(J$15:J$21)))))),(((SUMPRODUCT(($H$72:$H$95=$D249)*($G$72:$G$95=$C249)*(J$72:J$95)))-(SUMIFS(J$99:J$426,$C$99:$C$426,$C249,$D$99:$D$426,$D249,$E$99:$E$426,5)))*SUMPRODUCT(($H$9:$H$12=$E249)*(J$9:J$12)))*SUMPRODUCT(($H$24:$H$30=$H249)*(J$24:J$30))),VLOOKUP($E249&amp;$H249,$H$33:J$67,J$70,0)/SUM(J$33:J$60,IF(DAY(EOMONTH($G249,0))&lt;29,0,VLOOKUP(5&amp;TEXT(DATE(YEAR($G249),MONTH($G249),29),"ddd"),$H$33:J$67,J$70,0)),IF(DAY(EOMONTH($G249,0))&lt;30,0,VLOOKUP(5&amp;TEXT(DATE(YEAR($G249),MONTH($G249),30),"ddd"),$H$33:J$67,J$70,0)),IF(DAY(EOMONTH($G249,0))&lt;31,0,VLOOKUP(5&amp;TEXT(DATE(YEAR($G249),MONTH($G249),31),"ddd"),$H$33:J$67,J$70,0)))*SUMPRODUCT(($H$72:$H$95=$D249)*($G$72:$G$95=$C249)*(J$72:J$95))),"")</f>
        <v>0</v>
      </c>
      <c r="K249" s="139">
        <f>IFERROR(IF($I$69="DOW",IF($E249=5,(((SUMPRODUCT(($H$72:$H$95=$D249)*($G$72:$G$95=$C249)*(K$72:K$95))*(SUMPRODUCT(($H$15:$H$21=$H249)*(K$15:K$21)))))),(((SUMPRODUCT(($H$72:$H$95=$D249)*($G$72:$G$95=$C249)*(K$72:K$95)))-(SUMIFS(K$99:K$426,$C$99:$C$426,$C249,$D$99:$D$426,$D249,$E$99:$E$426,5)))*SUMPRODUCT(($H$9:$H$12=$E249)*(K$9:K$12)))*SUMPRODUCT(($H$24:$H$30=$H249)*(K$24:K$30))),VLOOKUP($E249&amp;$H249,$H$33:K$67,K$70,0)/SUM(K$33:K$60,IF(DAY(EOMONTH($G249,0))&lt;29,0,VLOOKUP(5&amp;TEXT(DATE(YEAR($G249),MONTH($G249),29),"ddd"),$H$33:K$67,K$70,0)),IF(DAY(EOMONTH($G249,0))&lt;30,0,VLOOKUP(5&amp;TEXT(DATE(YEAR($G249),MONTH($G249),30),"ddd"),$H$33:K$67,K$70,0)),IF(DAY(EOMONTH($G249,0))&lt;31,0,VLOOKUP(5&amp;TEXT(DATE(YEAR($G249),MONTH($G249),31),"ddd"),$H$33:K$67,K$70,0)))*SUMPRODUCT(($H$72:$H$95=$D249)*($G$72:$G$95=$C249)*(K$72:K$95))),"")</f>
        <v>0</v>
      </c>
      <c r="L249" s="139">
        <f>IFERROR(IF($I$69="DOW",IF($E249=5,(((SUMPRODUCT(($H$72:$H$95=$D249)*($G$72:$G$95=$C249)*(L$72:L$95))*(SUMPRODUCT(($H$15:$H$21=$H249)*(L$15:L$21)))))),(((SUMPRODUCT(($H$72:$H$95=$D249)*($G$72:$G$95=$C249)*(L$72:L$95)))-(SUMIFS(L$99:L$426,$C$99:$C$426,$C249,$D$99:$D$426,$D249,$E$99:$E$426,5)))*SUMPRODUCT(($H$9:$H$12=$E249)*(L$9:L$12)))*SUMPRODUCT(($H$24:$H$30=$H249)*(L$24:L$30))),VLOOKUP($E249&amp;$H249,$H$33:L$67,L$70,0)/SUM(L$33:L$60,IF(DAY(EOMONTH($G249,0))&lt;29,0,VLOOKUP(5&amp;TEXT(DATE(YEAR($G249),MONTH($G249),29),"ddd"),$H$33:L$67,L$70,0)),IF(DAY(EOMONTH($G249,0))&lt;30,0,VLOOKUP(5&amp;TEXT(DATE(YEAR($G249),MONTH($G249),30),"ddd"),$H$33:L$67,L$70,0)),IF(DAY(EOMONTH($G249,0))&lt;31,0,VLOOKUP(5&amp;TEXT(DATE(YEAR($G249),MONTH($G249),31),"ddd"),$H$33:L$67,L$70,0)))*SUMPRODUCT(($H$72:$H$95=$D249)*($G$72:$G$95=$C249)*(L$72:L$95))),"")</f>
        <v>0</v>
      </c>
      <c r="M249" s="139">
        <f>IFERROR(IF($I$69="DOW",IF($E249=5,(((SUMPRODUCT(($H$72:$H$95=$D249)*($G$72:$G$95=$C249)*(M$72:M$95))*(SUMPRODUCT(($H$15:$H$21=$H249)*(M$15:M$21)))))),(((SUMPRODUCT(($H$72:$H$95=$D249)*($G$72:$G$95=$C249)*(M$72:M$95)))-(SUMIFS(M$99:M$426,$C$99:$C$426,$C249,$D$99:$D$426,$D249,$E$99:$E$426,5)))*SUMPRODUCT(($H$9:$H$12=$E249)*(M$9:M$12)))*SUMPRODUCT(($H$24:$H$30=$H249)*(M$24:M$30))),VLOOKUP($E249&amp;$H249,$H$33:M$67,M$70,0)/SUM(M$33:M$60,IF(DAY(EOMONTH($G249,0))&lt;29,0,VLOOKUP(5&amp;TEXT(DATE(YEAR($G249),MONTH($G249),29),"ddd"),$H$33:M$67,M$70,0)),IF(DAY(EOMONTH($G249,0))&lt;30,0,VLOOKUP(5&amp;TEXT(DATE(YEAR($G249),MONTH($G249),30),"ddd"),$H$33:M$67,M$70,0)),IF(DAY(EOMONTH($G249,0))&lt;31,0,VLOOKUP(5&amp;TEXT(DATE(YEAR($G249),MONTH($G249),31),"ddd"),$H$33:M$67,M$70,0)))*SUMPRODUCT(($H$72:$H$95=$D249)*($G$72:$G$95=$C249)*(M$72:M$95))),"")</f>
        <v>0</v>
      </c>
      <c r="N249" s="139">
        <f>IFERROR(IF($I$69="DOW",IF($E249=5,(((SUMPRODUCT(($H$72:$H$95=$D249)*($G$72:$G$95=$C249)*(N$72:N$95))*(SUMPRODUCT(($H$15:$H$21=$H249)*(N$15:N$21)))))),(((SUMPRODUCT(($H$72:$H$95=$D249)*($G$72:$G$95=$C249)*(N$72:N$95)))-(SUMIFS(N$99:N$426,$C$99:$C$426,$C249,$D$99:$D$426,$D249,$E$99:$E$426,5)))*SUMPRODUCT(($H$9:$H$12=$E249)*(N$9:N$12)))*SUMPRODUCT(($H$24:$H$30=$H249)*(N$24:N$30))),VLOOKUP($E249&amp;$H249,$H$33:N$67,N$70,0)/SUM(N$33:N$60,IF(DAY(EOMONTH($G249,0))&lt;29,0,VLOOKUP(5&amp;TEXT(DATE(YEAR($G249),MONTH($G249),29),"ddd"),$H$33:N$67,N$70,0)),IF(DAY(EOMONTH($G249,0))&lt;30,0,VLOOKUP(5&amp;TEXT(DATE(YEAR($G249),MONTH($G249),30),"ddd"),$H$33:N$67,N$70,0)),IF(DAY(EOMONTH($G249,0))&lt;31,0,VLOOKUP(5&amp;TEXT(DATE(YEAR($G249),MONTH($G249),31),"ddd"),$H$33:N$67,N$70,0)))*SUMPRODUCT(($H$72:$H$95=$D249)*($G$72:$G$95=$C249)*(N$72:N$95))),"")</f>
        <v>0</v>
      </c>
      <c r="O249" s="139">
        <f>IFERROR(IF($I$69="DOW",IF($E249=5,(((SUMPRODUCT(($H$72:$H$95=$D249)*($G$72:$G$95=$C249)*(O$72:O$95))*(SUMPRODUCT(($H$15:$H$21=$H249)*(O$15:O$21)))))),(((SUMPRODUCT(($H$72:$H$95=$D249)*($G$72:$G$95=$C249)*(O$72:O$95)))-(SUMIFS(O$99:O$426,$C$99:$C$426,$C249,$D$99:$D$426,$D249,$E$99:$E$426,5)))*SUMPRODUCT(($H$9:$H$12=$E249)*(O$9:O$12)))*SUMPRODUCT(($H$24:$H$30=$H249)*(O$24:O$30))),VLOOKUP($E249&amp;$H249,$H$33:O$67,O$70,0)/SUM(O$33:O$60,IF(DAY(EOMONTH($G249,0))&lt;29,0,VLOOKUP(5&amp;TEXT(DATE(YEAR($G249),MONTH($G249),29),"ddd"),$H$33:O$67,O$70,0)),IF(DAY(EOMONTH($G249,0))&lt;30,0,VLOOKUP(5&amp;TEXT(DATE(YEAR($G249),MONTH($G249),30),"ddd"),$H$33:O$67,O$70,0)),IF(DAY(EOMONTH($G249,0))&lt;31,0,VLOOKUP(5&amp;TEXT(DATE(YEAR($G249),MONTH($G249),31),"ddd"),$H$33:O$67,O$70,0)))*SUMPRODUCT(($H$72:$H$95=$D249)*($G$72:$G$95=$C249)*(O$72:O$95))),"")</f>
        <v>0</v>
      </c>
      <c r="P249" s="139">
        <f>IFERROR(IF($I$69="DOW",IF($E249=5,(((SUMPRODUCT(($H$72:$H$95=$D249)*($G$72:$G$95=$C249)*(P$72:P$95))*(SUMPRODUCT(($H$15:$H$21=$H249)*(P$15:P$21)))))),(((SUMPRODUCT(($H$72:$H$95=$D249)*($G$72:$G$95=$C249)*(P$72:P$95)))-(SUMIFS(P$99:P$426,$C$99:$C$426,$C249,$D$99:$D$426,$D249,$E$99:$E$426,5)))*SUMPRODUCT(($H$9:$H$12=$E249)*(P$9:P$12)))*SUMPRODUCT(($H$24:$H$30=$H249)*(P$24:P$30))),VLOOKUP($E249&amp;$H249,$H$33:P$67,P$70,0)/SUM(P$33:P$60,IF(DAY(EOMONTH($G249,0))&lt;29,0,VLOOKUP(5&amp;TEXT(DATE(YEAR($G249),MONTH($G249),29),"ddd"),$H$33:P$67,P$70,0)),IF(DAY(EOMONTH($G249,0))&lt;30,0,VLOOKUP(5&amp;TEXT(DATE(YEAR($G249),MONTH($G249),30),"ddd"),$H$33:P$67,P$70,0)),IF(DAY(EOMONTH($G249,0))&lt;31,0,VLOOKUP(5&amp;TEXT(DATE(YEAR($G249),MONTH($G249),31),"ddd"),$H$33:P$67,P$70,0)))*SUMPRODUCT(($H$72:$H$95=$D249)*($G$72:$G$95=$C249)*(P$72:P$95))),"")</f>
        <v>0</v>
      </c>
      <c r="Q249" s="139">
        <f>IFERROR(IF($I$69="DOW",IF($E249=5,(((SUMPRODUCT(($H$72:$H$95=$D249)*($G$72:$G$95=$C249)*(Q$72:Q$95))*(SUMPRODUCT(($H$15:$H$21=$H249)*(Q$15:Q$21)))))),(((SUMPRODUCT(($H$72:$H$95=$D249)*($G$72:$G$95=$C249)*(Q$72:Q$95)))-(SUMIFS(Q$99:Q$426,$C$99:$C$426,$C249,$D$99:$D$426,$D249,$E$99:$E$426,5)))*SUMPRODUCT(($H$9:$H$12=$E249)*(Q$9:Q$12)))*SUMPRODUCT(($H$24:$H$30=$H249)*(Q$24:Q$30))),VLOOKUP($E249&amp;$H249,$H$33:Q$67,Q$70,0)/SUM(Q$33:Q$60,IF(DAY(EOMONTH($G249,0))&lt;29,0,VLOOKUP(5&amp;TEXT(DATE(YEAR($G249),MONTH($G249),29),"ddd"),$H$33:Q$67,Q$70,0)),IF(DAY(EOMONTH($G249,0))&lt;30,0,VLOOKUP(5&amp;TEXT(DATE(YEAR($G249),MONTH($G249),30),"ddd"),$H$33:Q$67,Q$70,0)),IF(DAY(EOMONTH($G249,0))&lt;31,0,VLOOKUP(5&amp;TEXT(DATE(YEAR($G249),MONTH($G249),31),"ddd"),$H$33:Q$67,Q$70,0)))*SUMPRODUCT(($H$72:$H$95=$D249)*($G$72:$G$95=$C249)*(Q$72:Q$95))),"")</f>
        <v>0</v>
      </c>
      <c r="R249" s="139">
        <f>IFERROR(IF($I$69="DOW",IF($E249=5,(((SUMPRODUCT(($H$72:$H$95=$D249)*($G$72:$G$95=$C249)*(R$72:R$95))*(SUMPRODUCT(($H$15:$H$21=$H249)*(R$15:R$21)))))),(((SUMPRODUCT(($H$72:$H$95=$D249)*($G$72:$G$95=$C249)*(R$72:R$95)))-(SUMIFS(R$99:R$426,$C$99:$C$426,$C249,$D$99:$D$426,$D249,$E$99:$E$426,5)))*SUMPRODUCT(($H$9:$H$12=$E249)*(R$9:R$12)))*SUMPRODUCT(($H$24:$H$30=$H249)*(R$24:R$30))),VLOOKUP($E249&amp;$H249,$H$33:R$67,R$70,0)/SUM(R$33:R$60,IF(DAY(EOMONTH($G249,0))&lt;29,0,VLOOKUP(5&amp;TEXT(DATE(YEAR($G249),MONTH($G249),29),"ddd"),$H$33:R$67,R$70,0)),IF(DAY(EOMONTH($G249,0))&lt;30,0,VLOOKUP(5&amp;TEXT(DATE(YEAR($G249),MONTH($G249),30),"ddd"),$H$33:R$67,R$70,0)),IF(DAY(EOMONTH($G249,0))&lt;31,0,VLOOKUP(5&amp;TEXT(DATE(YEAR($G249),MONTH($G249),31),"ddd"),$H$33:R$67,R$70,0)))*SUMPRODUCT(($H$72:$H$95=$D249)*($G$72:$G$95=$C249)*(R$72:R$95))),"")</f>
        <v>0</v>
      </c>
      <c r="S249" s="139">
        <f>IFERROR(IF($I$69="DOW",IF($E249=5,(((SUMPRODUCT(($H$72:$H$95=$D249)*($G$72:$G$95=$C249)*(S$72:S$95))*(SUMPRODUCT(($H$15:$H$21=$H249)*(S$15:S$21)))))),(((SUMPRODUCT(($H$72:$H$95=$D249)*($G$72:$G$95=$C249)*(S$72:S$95)))-(SUMIFS(S$99:S$426,$C$99:$C$426,$C249,$D$99:$D$426,$D249,$E$99:$E$426,5)))*SUMPRODUCT(($H$9:$H$12=$E249)*(S$9:S$12)))*SUMPRODUCT(($H$24:$H$30=$H249)*(S$24:S$30))),VLOOKUP($E249&amp;$H249,$H$33:S$67,S$70,0)/SUM(S$33:S$60,IF(DAY(EOMONTH($G249,0))&lt;29,0,VLOOKUP(5&amp;TEXT(DATE(YEAR($G249),MONTH($G249),29),"ddd"),$H$33:S$67,S$70,0)),IF(DAY(EOMONTH($G249,0))&lt;30,0,VLOOKUP(5&amp;TEXT(DATE(YEAR($G249),MONTH($G249),30),"ddd"),$H$33:S$67,S$70,0)),IF(DAY(EOMONTH($G249,0))&lt;31,0,VLOOKUP(5&amp;TEXT(DATE(YEAR($G249),MONTH($G249),31),"ddd"),$H$33:S$67,S$70,0)))*SUMPRODUCT(($H$72:$H$95=$D249)*($G$72:$G$95=$C249)*(S$72:S$95))),"")</f>
        <v>0</v>
      </c>
      <c r="T249" s="139">
        <f>IFERROR(IF($I$69="DOW",IF($E249=5,(((SUMPRODUCT(($H$72:$H$95=$D249)*($G$72:$G$95=$C249)*(T$72:T$95))*(SUMPRODUCT(($H$15:$H$21=$H249)*(T$15:T$21)))))),(((SUMPRODUCT(($H$72:$H$95=$D249)*($G$72:$G$95=$C249)*(T$72:T$95)))-(SUMIFS(T$99:T$426,$C$99:$C$426,$C249,$D$99:$D$426,$D249,$E$99:$E$426,5)))*SUMPRODUCT(($H$9:$H$12=$E249)*(T$9:T$12)))*SUMPRODUCT(($H$24:$H$30=$H249)*(T$24:T$30))),VLOOKUP($E249&amp;$H249,$H$33:T$67,T$70,0)/SUM(T$33:T$60,IF(DAY(EOMONTH($G249,0))&lt;29,0,VLOOKUP(5&amp;TEXT(DATE(YEAR($G249),MONTH($G249),29),"ddd"),$H$33:T$67,T$70,0)),IF(DAY(EOMONTH($G249,0))&lt;30,0,VLOOKUP(5&amp;TEXT(DATE(YEAR($G249),MONTH($G249),30),"ddd"),$H$33:T$67,T$70,0)),IF(DAY(EOMONTH($G249,0))&lt;31,0,VLOOKUP(5&amp;TEXT(DATE(YEAR($G249),MONTH($G249),31),"ddd"),$H$33:T$67,T$70,0)))*SUMPRODUCT(($H$72:$H$95=$D249)*($G$72:$G$95=$C249)*(T$72:T$95))),"")</f>
        <v>0</v>
      </c>
      <c r="U249" s="139">
        <f>IFERROR(IF($I$69="DOW",IF($E249=5,(((SUMPRODUCT(($H$72:$H$95=$D249)*($G$72:$G$95=$C249)*(U$72:U$95))*(SUMPRODUCT(($H$15:$H$21=$H249)*(U$15:U$21)))))),(((SUMPRODUCT(($H$72:$H$95=$D249)*($G$72:$G$95=$C249)*(U$72:U$95)))-(SUMIFS(U$99:U$426,$C$99:$C$426,$C249,$D$99:$D$426,$D249,$E$99:$E$426,5)))*SUMPRODUCT(($H$9:$H$12=$E249)*(U$9:U$12)))*SUMPRODUCT(($H$24:$H$30=$H249)*(U$24:U$30))),VLOOKUP($E249&amp;$H249,$H$33:U$67,U$70,0)/SUM(U$33:U$60,IF(DAY(EOMONTH($G249,0))&lt;29,0,VLOOKUP(5&amp;TEXT(DATE(YEAR($G249),MONTH($G249),29),"ddd"),$H$33:U$67,U$70,0)),IF(DAY(EOMONTH($G249,0))&lt;30,0,VLOOKUP(5&amp;TEXT(DATE(YEAR($G249),MONTH($G249),30),"ddd"),$H$33:U$67,U$70,0)),IF(DAY(EOMONTH($G249,0))&lt;31,0,VLOOKUP(5&amp;TEXT(DATE(YEAR($G249),MONTH($G249),31),"ddd"),$H$33:U$67,U$70,0)))*SUMPRODUCT(($H$72:$H$95=$D249)*($G$72:$G$95=$C249)*(U$72:U$95))),"")</f>
        <v>0</v>
      </c>
      <c r="V249" s="139">
        <f>IFERROR(IF($I$69="DOW",IF($E249=5,(((SUMPRODUCT(($H$72:$H$95=$D249)*($G$72:$G$95=$C249)*(V$72:V$95))*(SUMPRODUCT(($H$15:$H$21=$H249)*(V$15:V$21)))))),(((SUMPRODUCT(($H$72:$H$95=$D249)*($G$72:$G$95=$C249)*(V$72:V$95)))-(SUMIFS(V$99:V$426,$C$99:$C$426,$C249,$D$99:$D$426,$D249,$E$99:$E$426,5)))*SUMPRODUCT(($H$9:$H$12=$E249)*(V$9:V$12)))*SUMPRODUCT(($H$24:$H$30=$H249)*(V$24:V$30))),VLOOKUP($E249&amp;$H249,$H$33:V$67,V$70,0)/SUM(V$33:V$60,IF(DAY(EOMONTH($G249,0))&lt;29,0,VLOOKUP(5&amp;TEXT(DATE(YEAR($G249),MONTH($G249),29),"ddd"),$H$33:V$67,V$70,0)),IF(DAY(EOMONTH($G249,0))&lt;30,0,VLOOKUP(5&amp;TEXT(DATE(YEAR($G249),MONTH($G249),30),"ddd"),$H$33:V$67,V$70,0)),IF(DAY(EOMONTH($G249,0))&lt;31,0,VLOOKUP(5&amp;TEXT(DATE(YEAR($G249),MONTH($G249),31),"ddd"),$H$33:V$67,V$70,0)))*SUMPRODUCT(($H$72:$H$95=$D249)*($G$72:$G$95=$C249)*(V$72:V$95))),"")</f>
        <v>0</v>
      </c>
      <c r="W249" s="139">
        <f>IFERROR(IF($I$69="DOW",IF($E249=5,(((SUMPRODUCT(($H$72:$H$95=$D249)*($G$72:$G$95=$C249)*(W$72:W$95))*(SUMPRODUCT(($H$15:$H$21=$H249)*(W$15:W$21)))))),(((SUMPRODUCT(($H$72:$H$95=$D249)*($G$72:$G$95=$C249)*(W$72:W$95)))-(SUMIFS(W$99:W$426,$C$99:$C$426,$C249,$D$99:$D$426,$D249,$E$99:$E$426,5)))*SUMPRODUCT(($H$9:$H$12=$E249)*(W$9:W$12)))*SUMPRODUCT(($H$24:$H$30=$H249)*(W$24:W$30))),VLOOKUP($E249&amp;$H249,$H$33:W$67,W$70,0)/SUM(W$33:W$60,IF(DAY(EOMONTH($G249,0))&lt;29,0,VLOOKUP(5&amp;TEXT(DATE(YEAR($G249),MONTH($G249),29),"ddd"),$H$33:W$67,W$70,0)),IF(DAY(EOMONTH($G249,0))&lt;30,0,VLOOKUP(5&amp;TEXT(DATE(YEAR($G249),MONTH($G249),30),"ddd"),$H$33:W$67,W$70,0)),IF(DAY(EOMONTH($G249,0))&lt;31,0,VLOOKUP(5&amp;TEXT(DATE(YEAR($G249),MONTH($G249),31),"ddd"),$H$33:W$67,W$70,0)))*SUMPRODUCT(($H$72:$H$95=$D249)*($G$72:$G$95=$C249)*(W$72:W$95))),"")</f>
        <v>0</v>
      </c>
      <c r="X249" s="139">
        <f>IFERROR(IF($I$69="DOW",IF($E249=5,(((SUMPRODUCT(($H$72:$H$95=$D249)*($G$72:$G$95=$C249)*(X$72:X$95))*(SUMPRODUCT(($H$15:$H$21=$H249)*(X$15:X$21)))))),(((SUMPRODUCT(($H$72:$H$95=$D249)*($G$72:$G$95=$C249)*(X$72:X$95)))-(SUMIFS(X$99:X$426,$C$99:$C$426,$C249,$D$99:$D$426,$D249,$E$99:$E$426,5)))*SUMPRODUCT(($H$9:$H$12=$E249)*(X$9:X$12)))*SUMPRODUCT(($H$24:$H$30=$H249)*(X$24:X$30))),VLOOKUP($E249&amp;$H249,$H$33:X$67,X$70,0)/SUM(X$33:X$60,IF(DAY(EOMONTH($G249,0))&lt;29,0,VLOOKUP(5&amp;TEXT(DATE(YEAR($G249),MONTH($G249),29),"ddd"),$H$33:X$67,X$70,0)),IF(DAY(EOMONTH($G249,0))&lt;30,0,VLOOKUP(5&amp;TEXT(DATE(YEAR($G249),MONTH($G249),30),"ddd"),$H$33:X$67,X$70,0)),IF(DAY(EOMONTH($G249,0))&lt;31,0,VLOOKUP(5&amp;TEXT(DATE(YEAR($G249),MONTH($G249),31),"ddd"),$H$33:X$67,X$70,0)))*SUMPRODUCT(($H$72:$H$95=$D249)*($G$72:$G$95=$C249)*(X$72:X$95))),"")</f>
        <v>0</v>
      </c>
      <c r="Y249" s="139" t="str">
        <f>IFERROR(IF($I$69="DOW",IF($E249=5,(((SUMPRODUCT(($H$72:$H$95=$D249)*($G$72:$G$95=$C249)*(Y$72:Y$95))*(SUMPRODUCT(($H$15:$H$21=$H249)*(Y$15:Y$21)))))),(((SUMPRODUCT(($H$72:$H$95=$D249)*($G$72:$G$95=$C249)*(Y$72:Y$95)))-(SUMIFS(Y$99:Y$426,$C$99:$C$426,$C249,$D$99:$D$426,$D249,$E$99:$E$426,5)))*SUMPRODUCT(($H$9:$H$12=$E249)*(Y$9:Y$12)))*SUMPRODUCT(($H$24:$H$30=$H249)*(Y$24:Y$30))),VLOOKUP($E249&amp;$H249,$H$33:Y$67,Y$70,0)/SUM(Y$33:Y$60,IF(DAY(EOMONTH($G249,0))&lt;29,0,VLOOKUP(5&amp;TEXT(DATE(YEAR($G249),MONTH($G249),29),"ddd"),$H$33:Y$67,Y$70,0)),IF(DAY(EOMONTH($G249,0))&lt;30,0,VLOOKUP(5&amp;TEXT(DATE(YEAR($G249),MONTH($G249),30),"ddd"),$H$33:Y$67,Y$70,0)),IF(DAY(EOMONTH($G249,0))&lt;31,0,VLOOKUP(5&amp;TEXT(DATE(YEAR($G249),MONTH($G249),31),"ddd"),$H$33:Y$67,Y$70,0)))*SUMPRODUCT(($H$72:$H$95=$D249)*($G$72:$G$95=$C249)*(Y$72:Y$95))),"")</f>
        <v/>
      </c>
      <c r="Z249" s="139" t="str">
        <f>IFERROR(IF($I$69="DOW",IF($E249=5,(((SUMPRODUCT(($H$72:$H$95=$D249)*($G$72:$G$95=$C249)*(Z$72:Z$95))*(SUMPRODUCT(($H$15:$H$21=$H249)*(Z$15:Z$21)))))),(((SUMPRODUCT(($H$72:$H$95=$D249)*($G$72:$G$95=$C249)*(Z$72:Z$95)))-(SUMIFS(Z$99:Z$426,$C$99:$C$426,$C249,$D$99:$D$426,$D249,$E$99:$E$426,5)))*SUMPRODUCT(($H$9:$H$12=$E249)*(Z$9:Z$12)))*SUMPRODUCT(($H$24:$H$30=$H249)*(Z$24:Z$30))),VLOOKUP($E249&amp;$H249,$H$33:Z$67,Z$70,0)/SUM(Z$33:Z$60,IF(DAY(EOMONTH($G249,0))&lt;29,0,VLOOKUP(5&amp;TEXT(DATE(YEAR($G249),MONTH($G249),29),"ddd"),$H$33:Z$67,Z$70,0)),IF(DAY(EOMONTH($G249,0))&lt;30,0,VLOOKUP(5&amp;TEXT(DATE(YEAR($G249),MONTH($G249),30),"ddd"),$H$33:Z$67,Z$70,0)),IF(DAY(EOMONTH($G249,0))&lt;31,0,VLOOKUP(5&amp;TEXT(DATE(YEAR($G249),MONTH($G249),31),"ddd"),$H$33:Z$67,Z$70,0)))*SUMPRODUCT(($H$72:$H$95=$D249)*($G$72:$G$95=$C249)*(Z$72:Z$95))),"")</f>
        <v/>
      </c>
      <c r="AA249" s="139" t="str">
        <f>IFERROR(IF($I$69="DOW",IF($E249=5,(((SUMPRODUCT(($H$72:$H$95=$D249)*($G$72:$G$95=$C249)*(AA$72:AA$95))*(SUMPRODUCT(($H$15:$H$21=$H249)*(AA$15:AA$21)))))),(((SUMPRODUCT(($H$72:$H$95=$D249)*($G$72:$G$95=$C249)*(AA$72:AA$95)))-(SUMIFS(AA$99:AA$426,$C$99:$C$426,$C249,$D$99:$D$426,$D249,$E$99:$E$426,5)))*SUMPRODUCT(($H$9:$H$12=$E249)*(AA$9:AA$12)))*SUMPRODUCT(($H$24:$H$30=$H249)*(AA$24:AA$30))),VLOOKUP($E249&amp;$H249,$H$33:AA$67,AA$70,0)/SUM(AA$33:AA$60,IF(DAY(EOMONTH($G249,0))&lt;29,0,VLOOKUP(5&amp;TEXT(DATE(YEAR($G249),MONTH($G249),29),"ddd"),$H$33:AA$67,AA$70,0)),IF(DAY(EOMONTH($G249,0))&lt;30,0,VLOOKUP(5&amp;TEXT(DATE(YEAR($G249),MONTH($G249),30),"ddd"),$H$33:AA$67,AA$70,0)),IF(DAY(EOMONTH($G249,0))&lt;31,0,VLOOKUP(5&amp;TEXT(DATE(YEAR($G249),MONTH($G249),31),"ddd"),$H$33:AA$67,AA$70,0)))*SUMPRODUCT(($H$72:$H$95=$D249)*($G$72:$G$95=$C249)*(AA$72:AA$95))),"")</f>
        <v/>
      </c>
      <c r="AB249" s="139" t="str">
        <f>IFERROR(IF($I$69="DOW",IF($E249=5,(((SUMPRODUCT(($H$72:$H$95=$D249)*($G$72:$G$95=$C249)*(AB$72:AB$95))*(SUMPRODUCT(($H$15:$H$21=$H249)*(AB$15:AB$21)))))),(((SUMPRODUCT(($H$72:$H$95=$D249)*($G$72:$G$95=$C249)*(AB$72:AB$95)))-(SUMIFS(AB$99:AB$426,$C$99:$C$426,$C249,$D$99:$D$426,$D249,$E$99:$E$426,5)))*SUMPRODUCT(($H$9:$H$12=$E249)*(AB$9:AB$12)))*SUMPRODUCT(($H$24:$H$30=$H249)*(AB$24:AB$30))),VLOOKUP($E249&amp;$H249,$H$33:AB$67,AB$70,0)/SUM(AB$33:AB$60,IF(DAY(EOMONTH($G249,0))&lt;29,0,VLOOKUP(5&amp;TEXT(DATE(YEAR($G249),MONTH($G249),29),"ddd"),$H$33:AB$67,AB$70,0)),IF(DAY(EOMONTH($G249,0))&lt;30,0,VLOOKUP(5&amp;TEXT(DATE(YEAR($G249),MONTH($G249),30),"ddd"),$H$33:AB$67,AB$70,0)),IF(DAY(EOMONTH($G249,0))&lt;31,0,VLOOKUP(5&amp;TEXT(DATE(YEAR($G249),MONTH($G249),31),"ddd"),$H$33:AB$67,AB$70,0)))*SUMPRODUCT(($H$72:$H$95=$D249)*($G$72:$G$95=$C249)*(AB$72:AB$95))),"")</f>
        <v/>
      </c>
      <c r="AC249" s="236"/>
      <c r="AE249" s="205"/>
      <c r="AF249" s="139"/>
      <c r="AG249" s="139"/>
      <c r="AH249" s="139"/>
      <c r="AI249" s="139"/>
      <c r="AJ249" s="139"/>
      <c r="AK249" s="139"/>
      <c r="AL249" s="139"/>
      <c r="AM249" s="139"/>
      <c r="AN249" s="139"/>
      <c r="AO249" s="139"/>
      <c r="AP249" s="139"/>
      <c r="AQ249" s="139"/>
      <c r="AR249" s="139"/>
      <c r="AS249" s="139"/>
      <c r="AT249" s="139"/>
      <c r="AU249" s="139"/>
      <c r="AV249" s="139"/>
      <c r="AW249" s="139"/>
      <c r="AX249" s="139"/>
      <c r="AY249" s="236"/>
      <c r="BA249" s="209">
        <f t="shared" si="186"/>
        <v>0</v>
      </c>
      <c r="BB249" s="180">
        <f t="shared" si="187"/>
        <v>0</v>
      </c>
      <c r="BC249" s="180">
        <f t="shared" si="188"/>
        <v>0</v>
      </c>
      <c r="BD249" s="180">
        <f t="shared" si="189"/>
        <v>0</v>
      </c>
      <c r="BE249" s="180">
        <f t="shared" si="190"/>
        <v>0</v>
      </c>
      <c r="BF249" s="180">
        <f t="shared" si="191"/>
        <v>0</v>
      </c>
      <c r="BG249" s="180">
        <f t="shared" si="192"/>
        <v>0</v>
      </c>
      <c r="BH249" s="180">
        <f t="shared" si="193"/>
        <v>0</v>
      </c>
      <c r="BI249" s="180">
        <f t="shared" si="194"/>
        <v>0</v>
      </c>
      <c r="BJ249" s="180">
        <f t="shared" si="195"/>
        <v>0</v>
      </c>
      <c r="BK249" s="180">
        <f t="shared" si="196"/>
        <v>0</v>
      </c>
      <c r="BL249" s="180">
        <f t="shared" si="197"/>
        <v>0</v>
      </c>
      <c r="BM249" s="180">
        <f t="shared" si="198"/>
        <v>0</v>
      </c>
      <c r="BN249" s="180">
        <f t="shared" si="199"/>
        <v>0</v>
      </c>
      <c r="BO249" s="180">
        <f t="shared" si="200"/>
        <v>0</v>
      </c>
      <c r="BP249" s="180">
        <f t="shared" si="201"/>
        <v>0</v>
      </c>
      <c r="BQ249" s="180">
        <f t="shared" si="202"/>
        <v>0</v>
      </c>
      <c r="BR249" s="180">
        <f t="shared" si="203"/>
        <v>0</v>
      </c>
      <c r="BS249" s="180">
        <f t="shared" si="204"/>
        <v>0</v>
      </c>
      <c r="BT249" s="180">
        <f t="shared" si="205"/>
        <v>0</v>
      </c>
      <c r="BV249" s="214">
        <f t="shared" si="228"/>
        <v>42794</v>
      </c>
      <c r="BW249" s="175" t="str">
        <f t="shared" si="229"/>
        <v>Feb</v>
      </c>
      <c r="BX249" s="175">
        <f t="shared" si="230"/>
        <v>2017</v>
      </c>
      <c r="BY249" s="176">
        <f t="shared" si="206"/>
        <v>0</v>
      </c>
      <c r="BZ249" s="176">
        <f t="shared" si="207"/>
        <v>0</v>
      </c>
      <c r="CA249" s="176">
        <f t="shared" si="208"/>
        <v>0</v>
      </c>
      <c r="CB249" s="176">
        <f t="shared" si="209"/>
        <v>0</v>
      </c>
      <c r="CC249" s="176">
        <f t="shared" si="210"/>
        <v>0</v>
      </c>
      <c r="CD249" s="176">
        <f t="shared" si="211"/>
        <v>0</v>
      </c>
      <c r="CE249" s="176">
        <f t="shared" si="212"/>
        <v>0</v>
      </c>
      <c r="CF249" s="176">
        <f t="shared" si="213"/>
        <v>0</v>
      </c>
      <c r="CG249" s="176">
        <f t="shared" si="214"/>
        <v>0</v>
      </c>
      <c r="CH249" s="176">
        <f t="shared" si="215"/>
        <v>0</v>
      </c>
      <c r="CI249" s="176">
        <f t="shared" si="216"/>
        <v>0</v>
      </c>
      <c r="CJ249" s="176">
        <f t="shared" si="217"/>
        <v>0</v>
      </c>
      <c r="CK249" s="176">
        <f t="shared" si="218"/>
        <v>0</v>
      </c>
      <c r="CL249" s="176">
        <f t="shared" si="219"/>
        <v>0</v>
      </c>
      <c r="CM249" s="176">
        <f t="shared" si="220"/>
        <v>0</v>
      </c>
      <c r="CN249" s="176">
        <f t="shared" si="221"/>
        <v>0</v>
      </c>
      <c r="CO249" s="176">
        <f t="shared" si="222"/>
        <v>0</v>
      </c>
      <c r="CP249" s="176">
        <f t="shared" si="223"/>
        <v>0</v>
      </c>
      <c r="CQ249" s="176">
        <f t="shared" si="224"/>
        <v>0</v>
      </c>
      <c r="CR249" s="215">
        <f t="shared" si="225"/>
        <v>0</v>
      </c>
    </row>
    <row r="250" spans="2:96" hidden="1" x14ac:dyDescent="0.25">
      <c r="B250" s="197">
        <f t="shared" si="226"/>
        <v>42795</v>
      </c>
      <c r="C250" s="108">
        <f t="shared" si="182"/>
        <v>2017</v>
      </c>
      <c r="D250" s="109" t="str">
        <f t="shared" si="183"/>
        <v>Mar</v>
      </c>
      <c r="E250" s="109">
        <f t="shared" si="184"/>
        <v>1</v>
      </c>
      <c r="F250" s="109">
        <f t="shared" si="227"/>
        <v>9</v>
      </c>
      <c r="G250" s="110">
        <f t="shared" si="231"/>
        <v>42795</v>
      </c>
      <c r="H250" s="109" t="str">
        <f t="shared" si="185"/>
        <v>Wed</v>
      </c>
      <c r="I250" s="139">
        <f>IFERROR(IF($I$69="DOW",IF($E250=5,(((SUMPRODUCT(($H$72:$H$95=$D250)*($G$72:$G$95=$C250)*(I$72:I$95))*(SUMPRODUCT(($H$15:$H$21=$H250)*(I$15:I$21)))))),(((SUMPRODUCT(($H$72:$H$95=$D250)*($G$72:$G$95=$C250)*(I$72:I$95)))-(SUMIFS(I$99:I$426,$C$99:$C$426,$C250,$D$99:$D$426,$D250,$E$99:$E$426,5)))*SUMPRODUCT(($H$9:$H$12=$E250)*(I$9:I$12)))*SUMPRODUCT(($H$24:$H$30=$H250)*(I$24:I$30))),VLOOKUP($E250&amp;$H250,$H$33:I$67,I$70,0)/SUM(I$33:I$60,IF(DAY(EOMONTH($G250,0))&lt;29,0,VLOOKUP(5&amp;TEXT(DATE(YEAR($G250),MONTH($G250),29),"ddd"),$H$33:I$67,I$70,0)),IF(DAY(EOMONTH($G250,0))&lt;30,0,VLOOKUP(5&amp;TEXT(DATE(YEAR($G250),MONTH($G250),30),"ddd"),$H$33:I$67,I$70,0)),IF(DAY(EOMONTH($G250,0))&lt;31,0,VLOOKUP(5&amp;TEXT(DATE(YEAR($G250),MONTH($G250),31),"ddd"),$H$33:I$67,I$70,0)))*SUMPRODUCT(($H$72:$H$95=$D250)*($G$72:$G$95=$C250)*(I$72:I$95))),"")</f>
        <v>0</v>
      </c>
      <c r="J250" s="139">
        <f>IFERROR(IF($I$69="DOW",IF($E250=5,(((SUMPRODUCT(($H$72:$H$95=$D250)*($G$72:$G$95=$C250)*(J$72:J$95))*(SUMPRODUCT(($H$15:$H$21=$H250)*(J$15:J$21)))))),(((SUMPRODUCT(($H$72:$H$95=$D250)*($G$72:$G$95=$C250)*(J$72:J$95)))-(SUMIFS(J$99:J$426,$C$99:$C$426,$C250,$D$99:$D$426,$D250,$E$99:$E$426,5)))*SUMPRODUCT(($H$9:$H$12=$E250)*(J$9:J$12)))*SUMPRODUCT(($H$24:$H$30=$H250)*(J$24:J$30))),VLOOKUP($E250&amp;$H250,$H$33:J$67,J$70,0)/SUM(J$33:J$60,IF(DAY(EOMONTH($G250,0))&lt;29,0,VLOOKUP(5&amp;TEXT(DATE(YEAR($G250),MONTH($G250),29),"ddd"),$H$33:J$67,J$70,0)),IF(DAY(EOMONTH($G250,0))&lt;30,0,VLOOKUP(5&amp;TEXT(DATE(YEAR($G250),MONTH($G250),30),"ddd"),$H$33:J$67,J$70,0)),IF(DAY(EOMONTH($G250,0))&lt;31,0,VLOOKUP(5&amp;TEXT(DATE(YEAR($G250),MONTH($G250),31),"ddd"),$H$33:J$67,J$70,0)))*SUMPRODUCT(($H$72:$H$95=$D250)*($G$72:$G$95=$C250)*(J$72:J$95))),"")</f>
        <v>0</v>
      </c>
      <c r="K250" s="139">
        <f>IFERROR(IF($I$69="DOW",IF($E250=5,(((SUMPRODUCT(($H$72:$H$95=$D250)*($G$72:$G$95=$C250)*(K$72:K$95))*(SUMPRODUCT(($H$15:$H$21=$H250)*(K$15:K$21)))))),(((SUMPRODUCT(($H$72:$H$95=$D250)*($G$72:$G$95=$C250)*(K$72:K$95)))-(SUMIFS(K$99:K$426,$C$99:$C$426,$C250,$D$99:$D$426,$D250,$E$99:$E$426,5)))*SUMPRODUCT(($H$9:$H$12=$E250)*(K$9:K$12)))*SUMPRODUCT(($H$24:$H$30=$H250)*(K$24:K$30))),VLOOKUP($E250&amp;$H250,$H$33:K$67,K$70,0)/SUM(K$33:K$60,IF(DAY(EOMONTH($G250,0))&lt;29,0,VLOOKUP(5&amp;TEXT(DATE(YEAR($G250),MONTH($G250),29),"ddd"),$H$33:K$67,K$70,0)),IF(DAY(EOMONTH($G250,0))&lt;30,0,VLOOKUP(5&amp;TEXT(DATE(YEAR($G250),MONTH($G250),30),"ddd"),$H$33:K$67,K$70,0)),IF(DAY(EOMONTH($G250,0))&lt;31,0,VLOOKUP(5&amp;TEXT(DATE(YEAR($G250),MONTH($G250),31),"ddd"),$H$33:K$67,K$70,0)))*SUMPRODUCT(($H$72:$H$95=$D250)*($G$72:$G$95=$C250)*(K$72:K$95))),"")</f>
        <v>0</v>
      </c>
      <c r="L250" s="139">
        <f>IFERROR(IF($I$69="DOW",IF($E250=5,(((SUMPRODUCT(($H$72:$H$95=$D250)*($G$72:$G$95=$C250)*(L$72:L$95))*(SUMPRODUCT(($H$15:$H$21=$H250)*(L$15:L$21)))))),(((SUMPRODUCT(($H$72:$H$95=$D250)*($G$72:$G$95=$C250)*(L$72:L$95)))-(SUMIFS(L$99:L$426,$C$99:$C$426,$C250,$D$99:$D$426,$D250,$E$99:$E$426,5)))*SUMPRODUCT(($H$9:$H$12=$E250)*(L$9:L$12)))*SUMPRODUCT(($H$24:$H$30=$H250)*(L$24:L$30))),VLOOKUP($E250&amp;$H250,$H$33:L$67,L$70,0)/SUM(L$33:L$60,IF(DAY(EOMONTH($G250,0))&lt;29,0,VLOOKUP(5&amp;TEXT(DATE(YEAR($G250),MONTH($G250),29),"ddd"),$H$33:L$67,L$70,0)),IF(DAY(EOMONTH($G250,0))&lt;30,0,VLOOKUP(5&amp;TEXT(DATE(YEAR($G250),MONTH($G250),30),"ddd"),$H$33:L$67,L$70,0)),IF(DAY(EOMONTH($G250,0))&lt;31,0,VLOOKUP(5&amp;TEXT(DATE(YEAR($G250),MONTH($G250),31),"ddd"),$H$33:L$67,L$70,0)))*SUMPRODUCT(($H$72:$H$95=$D250)*($G$72:$G$95=$C250)*(L$72:L$95))),"")</f>
        <v>0</v>
      </c>
      <c r="M250" s="139">
        <f>IFERROR(IF($I$69="DOW",IF($E250=5,(((SUMPRODUCT(($H$72:$H$95=$D250)*($G$72:$G$95=$C250)*(M$72:M$95))*(SUMPRODUCT(($H$15:$H$21=$H250)*(M$15:M$21)))))),(((SUMPRODUCT(($H$72:$H$95=$D250)*($G$72:$G$95=$C250)*(M$72:M$95)))-(SUMIFS(M$99:M$426,$C$99:$C$426,$C250,$D$99:$D$426,$D250,$E$99:$E$426,5)))*SUMPRODUCT(($H$9:$H$12=$E250)*(M$9:M$12)))*SUMPRODUCT(($H$24:$H$30=$H250)*(M$24:M$30))),VLOOKUP($E250&amp;$H250,$H$33:M$67,M$70,0)/SUM(M$33:M$60,IF(DAY(EOMONTH($G250,0))&lt;29,0,VLOOKUP(5&amp;TEXT(DATE(YEAR($G250),MONTH($G250),29),"ddd"),$H$33:M$67,M$70,0)),IF(DAY(EOMONTH($G250,0))&lt;30,0,VLOOKUP(5&amp;TEXT(DATE(YEAR($G250),MONTH($G250),30),"ddd"),$H$33:M$67,M$70,0)),IF(DAY(EOMONTH($G250,0))&lt;31,0,VLOOKUP(5&amp;TEXT(DATE(YEAR($G250),MONTH($G250),31),"ddd"),$H$33:M$67,M$70,0)))*SUMPRODUCT(($H$72:$H$95=$D250)*($G$72:$G$95=$C250)*(M$72:M$95))),"")</f>
        <v>0</v>
      </c>
      <c r="N250" s="139">
        <f>IFERROR(IF($I$69="DOW",IF($E250=5,(((SUMPRODUCT(($H$72:$H$95=$D250)*($G$72:$G$95=$C250)*(N$72:N$95))*(SUMPRODUCT(($H$15:$H$21=$H250)*(N$15:N$21)))))),(((SUMPRODUCT(($H$72:$H$95=$D250)*($G$72:$G$95=$C250)*(N$72:N$95)))-(SUMIFS(N$99:N$426,$C$99:$C$426,$C250,$D$99:$D$426,$D250,$E$99:$E$426,5)))*SUMPRODUCT(($H$9:$H$12=$E250)*(N$9:N$12)))*SUMPRODUCT(($H$24:$H$30=$H250)*(N$24:N$30))),VLOOKUP($E250&amp;$H250,$H$33:N$67,N$70,0)/SUM(N$33:N$60,IF(DAY(EOMONTH($G250,0))&lt;29,0,VLOOKUP(5&amp;TEXT(DATE(YEAR($G250),MONTH($G250),29),"ddd"),$H$33:N$67,N$70,0)),IF(DAY(EOMONTH($G250,0))&lt;30,0,VLOOKUP(5&amp;TEXT(DATE(YEAR($G250),MONTH($G250),30),"ddd"),$H$33:N$67,N$70,0)),IF(DAY(EOMONTH($G250,0))&lt;31,0,VLOOKUP(5&amp;TEXT(DATE(YEAR($G250),MONTH($G250),31),"ddd"),$H$33:N$67,N$70,0)))*SUMPRODUCT(($H$72:$H$95=$D250)*($G$72:$G$95=$C250)*(N$72:N$95))),"")</f>
        <v>0</v>
      </c>
      <c r="O250" s="139">
        <f>IFERROR(IF($I$69="DOW",IF($E250=5,(((SUMPRODUCT(($H$72:$H$95=$D250)*($G$72:$G$95=$C250)*(O$72:O$95))*(SUMPRODUCT(($H$15:$H$21=$H250)*(O$15:O$21)))))),(((SUMPRODUCT(($H$72:$H$95=$D250)*($G$72:$G$95=$C250)*(O$72:O$95)))-(SUMIFS(O$99:O$426,$C$99:$C$426,$C250,$D$99:$D$426,$D250,$E$99:$E$426,5)))*SUMPRODUCT(($H$9:$H$12=$E250)*(O$9:O$12)))*SUMPRODUCT(($H$24:$H$30=$H250)*(O$24:O$30))),VLOOKUP($E250&amp;$H250,$H$33:O$67,O$70,0)/SUM(O$33:O$60,IF(DAY(EOMONTH($G250,0))&lt;29,0,VLOOKUP(5&amp;TEXT(DATE(YEAR($G250),MONTH($G250),29),"ddd"),$H$33:O$67,O$70,0)),IF(DAY(EOMONTH($G250,0))&lt;30,0,VLOOKUP(5&amp;TEXT(DATE(YEAR($G250),MONTH($G250),30),"ddd"),$H$33:O$67,O$70,0)),IF(DAY(EOMONTH($G250,0))&lt;31,0,VLOOKUP(5&amp;TEXT(DATE(YEAR($G250),MONTH($G250),31),"ddd"),$H$33:O$67,O$70,0)))*SUMPRODUCT(($H$72:$H$95=$D250)*($G$72:$G$95=$C250)*(O$72:O$95))),"")</f>
        <v>0</v>
      </c>
      <c r="P250" s="139">
        <f>IFERROR(IF($I$69="DOW",IF($E250=5,(((SUMPRODUCT(($H$72:$H$95=$D250)*($G$72:$G$95=$C250)*(P$72:P$95))*(SUMPRODUCT(($H$15:$H$21=$H250)*(P$15:P$21)))))),(((SUMPRODUCT(($H$72:$H$95=$D250)*($G$72:$G$95=$C250)*(P$72:P$95)))-(SUMIFS(P$99:P$426,$C$99:$C$426,$C250,$D$99:$D$426,$D250,$E$99:$E$426,5)))*SUMPRODUCT(($H$9:$H$12=$E250)*(P$9:P$12)))*SUMPRODUCT(($H$24:$H$30=$H250)*(P$24:P$30))),VLOOKUP($E250&amp;$H250,$H$33:P$67,P$70,0)/SUM(P$33:P$60,IF(DAY(EOMONTH($G250,0))&lt;29,0,VLOOKUP(5&amp;TEXT(DATE(YEAR($G250),MONTH($G250),29),"ddd"),$H$33:P$67,P$70,0)),IF(DAY(EOMONTH($G250,0))&lt;30,0,VLOOKUP(5&amp;TEXT(DATE(YEAR($G250),MONTH($G250),30),"ddd"),$H$33:P$67,P$70,0)),IF(DAY(EOMONTH($G250,0))&lt;31,0,VLOOKUP(5&amp;TEXT(DATE(YEAR($G250),MONTH($G250),31),"ddd"),$H$33:P$67,P$70,0)))*SUMPRODUCT(($H$72:$H$95=$D250)*($G$72:$G$95=$C250)*(P$72:P$95))),"")</f>
        <v>0</v>
      </c>
      <c r="Q250" s="139">
        <f>IFERROR(IF($I$69="DOW",IF($E250=5,(((SUMPRODUCT(($H$72:$H$95=$D250)*($G$72:$G$95=$C250)*(Q$72:Q$95))*(SUMPRODUCT(($H$15:$H$21=$H250)*(Q$15:Q$21)))))),(((SUMPRODUCT(($H$72:$H$95=$D250)*($G$72:$G$95=$C250)*(Q$72:Q$95)))-(SUMIFS(Q$99:Q$426,$C$99:$C$426,$C250,$D$99:$D$426,$D250,$E$99:$E$426,5)))*SUMPRODUCT(($H$9:$H$12=$E250)*(Q$9:Q$12)))*SUMPRODUCT(($H$24:$H$30=$H250)*(Q$24:Q$30))),VLOOKUP($E250&amp;$H250,$H$33:Q$67,Q$70,0)/SUM(Q$33:Q$60,IF(DAY(EOMONTH($G250,0))&lt;29,0,VLOOKUP(5&amp;TEXT(DATE(YEAR($G250),MONTH($G250),29),"ddd"),$H$33:Q$67,Q$70,0)),IF(DAY(EOMONTH($G250,0))&lt;30,0,VLOOKUP(5&amp;TEXT(DATE(YEAR($G250),MONTH($G250),30),"ddd"),$H$33:Q$67,Q$70,0)),IF(DAY(EOMONTH($G250,0))&lt;31,0,VLOOKUP(5&amp;TEXT(DATE(YEAR($G250),MONTH($G250),31),"ddd"),$H$33:Q$67,Q$70,0)))*SUMPRODUCT(($H$72:$H$95=$D250)*($G$72:$G$95=$C250)*(Q$72:Q$95))),"")</f>
        <v>0</v>
      </c>
      <c r="R250" s="139">
        <f>IFERROR(IF($I$69="DOW",IF($E250=5,(((SUMPRODUCT(($H$72:$H$95=$D250)*($G$72:$G$95=$C250)*(R$72:R$95))*(SUMPRODUCT(($H$15:$H$21=$H250)*(R$15:R$21)))))),(((SUMPRODUCT(($H$72:$H$95=$D250)*($G$72:$G$95=$C250)*(R$72:R$95)))-(SUMIFS(R$99:R$426,$C$99:$C$426,$C250,$D$99:$D$426,$D250,$E$99:$E$426,5)))*SUMPRODUCT(($H$9:$H$12=$E250)*(R$9:R$12)))*SUMPRODUCT(($H$24:$H$30=$H250)*(R$24:R$30))),VLOOKUP($E250&amp;$H250,$H$33:R$67,R$70,0)/SUM(R$33:R$60,IF(DAY(EOMONTH($G250,0))&lt;29,0,VLOOKUP(5&amp;TEXT(DATE(YEAR($G250),MONTH($G250),29),"ddd"),$H$33:R$67,R$70,0)),IF(DAY(EOMONTH($G250,0))&lt;30,0,VLOOKUP(5&amp;TEXT(DATE(YEAR($G250),MONTH($G250),30),"ddd"),$H$33:R$67,R$70,0)),IF(DAY(EOMONTH($G250,0))&lt;31,0,VLOOKUP(5&amp;TEXT(DATE(YEAR($G250),MONTH($G250),31),"ddd"),$H$33:R$67,R$70,0)))*SUMPRODUCT(($H$72:$H$95=$D250)*($G$72:$G$95=$C250)*(R$72:R$95))),"")</f>
        <v>0</v>
      </c>
      <c r="S250" s="139">
        <f>IFERROR(IF($I$69="DOW",IF($E250=5,(((SUMPRODUCT(($H$72:$H$95=$D250)*($G$72:$G$95=$C250)*(S$72:S$95))*(SUMPRODUCT(($H$15:$H$21=$H250)*(S$15:S$21)))))),(((SUMPRODUCT(($H$72:$H$95=$D250)*($G$72:$G$95=$C250)*(S$72:S$95)))-(SUMIFS(S$99:S$426,$C$99:$C$426,$C250,$D$99:$D$426,$D250,$E$99:$E$426,5)))*SUMPRODUCT(($H$9:$H$12=$E250)*(S$9:S$12)))*SUMPRODUCT(($H$24:$H$30=$H250)*(S$24:S$30))),VLOOKUP($E250&amp;$H250,$H$33:S$67,S$70,0)/SUM(S$33:S$60,IF(DAY(EOMONTH($G250,0))&lt;29,0,VLOOKUP(5&amp;TEXT(DATE(YEAR($G250),MONTH($G250),29),"ddd"),$H$33:S$67,S$70,0)),IF(DAY(EOMONTH($G250,0))&lt;30,0,VLOOKUP(5&amp;TEXT(DATE(YEAR($G250),MONTH($G250),30),"ddd"),$H$33:S$67,S$70,0)),IF(DAY(EOMONTH($G250,0))&lt;31,0,VLOOKUP(5&amp;TEXT(DATE(YEAR($G250),MONTH($G250),31),"ddd"),$H$33:S$67,S$70,0)))*SUMPRODUCT(($H$72:$H$95=$D250)*($G$72:$G$95=$C250)*(S$72:S$95))),"")</f>
        <v>0</v>
      </c>
      <c r="T250" s="139">
        <f>IFERROR(IF($I$69="DOW",IF($E250=5,(((SUMPRODUCT(($H$72:$H$95=$D250)*($G$72:$G$95=$C250)*(T$72:T$95))*(SUMPRODUCT(($H$15:$H$21=$H250)*(T$15:T$21)))))),(((SUMPRODUCT(($H$72:$H$95=$D250)*($G$72:$G$95=$C250)*(T$72:T$95)))-(SUMIFS(T$99:T$426,$C$99:$C$426,$C250,$D$99:$D$426,$D250,$E$99:$E$426,5)))*SUMPRODUCT(($H$9:$H$12=$E250)*(T$9:T$12)))*SUMPRODUCT(($H$24:$H$30=$H250)*(T$24:T$30))),VLOOKUP($E250&amp;$H250,$H$33:T$67,T$70,0)/SUM(T$33:T$60,IF(DAY(EOMONTH($G250,0))&lt;29,0,VLOOKUP(5&amp;TEXT(DATE(YEAR($G250),MONTH($G250),29),"ddd"),$H$33:T$67,T$70,0)),IF(DAY(EOMONTH($G250,0))&lt;30,0,VLOOKUP(5&amp;TEXT(DATE(YEAR($G250),MONTH($G250),30),"ddd"),$H$33:T$67,T$70,0)),IF(DAY(EOMONTH($G250,0))&lt;31,0,VLOOKUP(5&amp;TEXT(DATE(YEAR($G250),MONTH($G250),31),"ddd"),$H$33:T$67,T$70,0)))*SUMPRODUCT(($H$72:$H$95=$D250)*($G$72:$G$95=$C250)*(T$72:T$95))),"")</f>
        <v>0</v>
      </c>
      <c r="U250" s="139">
        <f>IFERROR(IF($I$69="DOW",IF($E250=5,(((SUMPRODUCT(($H$72:$H$95=$D250)*($G$72:$G$95=$C250)*(U$72:U$95))*(SUMPRODUCT(($H$15:$H$21=$H250)*(U$15:U$21)))))),(((SUMPRODUCT(($H$72:$H$95=$D250)*($G$72:$G$95=$C250)*(U$72:U$95)))-(SUMIFS(U$99:U$426,$C$99:$C$426,$C250,$D$99:$D$426,$D250,$E$99:$E$426,5)))*SUMPRODUCT(($H$9:$H$12=$E250)*(U$9:U$12)))*SUMPRODUCT(($H$24:$H$30=$H250)*(U$24:U$30))),VLOOKUP($E250&amp;$H250,$H$33:U$67,U$70,0)/SUM(U$33:U$60,IF(DAY(EOMONTH($G250,0))&lt;29,0,VLOOKUP(5&amp;TEXT(DATE(YEAR($G250),MONTH($G250),29),"ddd"),$H$33:U$67,U$70,0)),IF(DAY(EOMONTH($G250,0))&lt;30,0,VLOOKUP(5&amp;TEXT(DATE(YEAR($G250),MONTH($G250),30),"ddd"),$H$33:U$67,U$70,0)),IF(DAY(EOMONTH($G250,0))&lt;31,0,VLOOKUP(5&amp;TEXT(DATE(YEAR($G250),MONTH($G250),31),"ddd"),$H$33:U$67,U$70,0)))*SUMPRODUCT(($H$72:$H$95=$D250)*($G$72:$G$95=$C250)*(U$72:U$95))),"")</f>
        <v>0</v>
      </c>
      <c r="V250" s="139">
        <f>IFERROR(IF($I$69="DOW",IF($E250=5,(((SUMPRODUCT(($H$72:$H$95=$D250)*($G$72:$G$95=$C250)*(V$72:V$95))*(SUMPRODUCT(($H$15:$H$21=$H250)*(V$15:V$21)))))),(((SUMPRODUCT(($H$72:$H$95=$D250)*($G$72:$G$95=$C250)*(V$72:V$95)))-(SUMIFS(V$99:V$426,$C$99:$C$426,$C250,$D$99:$D$426,$D250,$E$99:$E$426,5)))*SUMPRODUCT(($H$9:$H$12=$E250)*(V$9:V$12)))*SUMPRODUCT(($H$24:$H$30=$H250)*(V$24:V$30))),VLOOKUP($E250&amp;$H250,$H$33:V$67,V$70,0)/SUM(V$33:V$60,IF(DAY(EOMONTH($G250,0))&lt;29,0,VLOOKUP(5&amp;TEXT(DATE(YEAR($G250),MONTH($G250),29),"ddd"),$H$33:V$67,V$70,0)),IF(DAY(EOMONTH($G250,0))&lt;30,0,VLOOKUP(5&amp;TEXT(DATE(YEAR($G250),MONTH($G250),30),"ddd"),$H$33:V$67,V$70,0)),IF(DAY(EOMONTH($G250,0))&lt;31,0,VLOOKUP(5&amp;TEXT(DATE(YEAR($G250),MONTH($G250),31),"ddd"),$H$33:V$67,V$70,0)))*SUMPRODUCT(($H$72:$H$95=$D250)*($G$72:$G$95=$C250)*(V$72:V$95))),"")</f>
        <v>0</v>
      </c>
      <c r="W250" s="139">
        <f>IFERROR(IF($I$69="DOW",IF($E250=5,(((SUMPRODUCT(($H$72:$H$95=$D250)*($G$72:$G$95=$C250)*(W$72:W$95))*(SUMPRODUCT(($H$15:$H$21=$H250)*(W$15:W$21)))))),(((SUMPRODUCT(($H$72:$H$95=$D250)*($G$72:$G$95=$C250)*(W$72:W$95)))-(SUMIFS(W$99:W$426,$C$99:$C$426,$C250,$D$99:$D$426,$D250,$E$99:$E$426,5)))*SUMPRODUCT(($H$9:$H$12=$E250)*(W$9:W$12)))*SUMPRODUCT(($H$24:$H$30=$H250)*(W$24:W$30))),VLOOKUP($E250&amp;$H250,$H$33:W$67,W$70,0)/SUM(W$33:W$60,IF(DAY(EOMONTH($G250,0))&lt;29,0,VLOOKUP(5&amp;TEXT(DATE(YEAR($G250),MONTH($G250),29),"ddd"),$H$33:W$67,W$70,0)),IF(DAY(EOMONTH($G250,0))&lt;30,0,VLOOKUP(5&amp;TEXT(DATE(YEAR($G250),MONTH($G250),30),"ddd"),$H$33:W$67,W$70,0)),IF(DAY(EOMONTH($G250,0))&lt;31,0,VLOOKUP(5&amp;TEXT(DATE(YEAR($G250),MONTH($G250),31),"ddd"),$H$33:W$67,W$70,0)))*SUMPRODUCT(($H$72:$H$95=$D250)*($G$72:$G$95=$C250)*(W$72:W$95))),"")</f>
        <v>0</v>
      </c>
      <c r="X250" s="139">
        <f>IFERROR(IF($I$69="DOW",IF($E250=5,(((SUMPRODUCT(($H$72:$H$95=$D250)*($G$72:$G$95=$C250)*(X$72:X$95))*(SUMPRODUCT(($H$15:$H$21=$H250)*(X$15:X$21)))))),(((SUMPRODUCT(($H$72:$H$95=$D250)*($G$72:$G$95=$C250)*(X$72:X$95)))-(SUMIFS(X$99:X$426,$C$99:$C$426,$C250,$D$99:$D$426,$D250,$E$99:$E$426,5)))*SUMPRODUCT(($H$9:$H$12=$E250)*(X$9:X$12)))*SUMPRODUCT(($H$24:$H$30=$H250)*(X$24:X$30))),VLOOKUP($E250&amp;$H250,$H$33:X$67,X$70,0)/SUM(X$33:X$60,IF(DAY(EOMONTH($G250,0))&lt;29,0,VLOOKUP(5&amp;TEXT(DATE(YEAR($G250),MONTH($G250),29),"ddd"),$H$33:X$67,X$70,0)),IF(DAY(EOMONTH($G250,0))&lt;30,0,VLOOKUP(5&amp;TEXT(DATE(YEAR($G250),MONTH($G250),30),"ddd"),$H$33:X$67,X$70,0)),IF(DAY(EOMONTH($G250,0))&lt;31,0,VLOOKUP(5&amp;TEXT(DATE(YEAR($G250),MONTH($G250),31),"ddd"),$H$33:X$67,X$70,0)))*SUMPRODUCT(($H$72:$H$95=$D250)*($G$72:$G$95=$C250)*(X$72:X$95))),"")</f>
        <v>0</v>
      </c>
      <c r="Y250" s="139" t="str">
        <f>IFERROR(IF($I$69="DOW",IF($E250=5,(((SUMPRODUCT(($H$72:$H$95=$D250)*($G$72:$G$95=$C250)*(Y$72:Y$95))*(SUMPRODUCT(($H$15:$H$21=$H250)*(Y$15:Y$21)))))),(((SUMPRODUCT(($H$72:$H$95=$D250)*($G$72:$G$95=$C250)*(Y$72:Y$95)))-(SUMIFS(Y$99:Y$426,$C$99:$C$426,$C250,$D$99:$D$426,$D250,$E$99:$E$426,5)))*SUMPRODUCT(($H$9:$H$12=$E250)*(Y$9:Y$12)))*SUMPRODUCT(($H$24:$H$30=$H250)*(Y$24:Y$30))),VLOOKUP($E250&amp;$H250,$H$33:Y$67,Y$70,0)/SUM(Y$33:Y$60,IF(DAY(EOMONTH($G250,0))&lt;29,0,VLOOKUP(5&amp;TEXT(DATE(YEAR($G250),MONTH($G250),29),"ddd"),$H$33:Y$67,Y$70,0)),IF(DAY(EOMONTH($G250,0))&lt;30,0,VLOOKUP(5&amp;TEXT(DATE(YEAR($G250),MONTH($G250),30),"ddd"),$H$33:Y$67,Y$70,0)),IF(DAY(EOMONTH($G250,0))&lt;31,0,VLOOKUP(5&amp;TEXT(DATE(YEAR($G250),MONTH($G250),31),"ddd"),$H$33:Y$67,Y$70,0)))*SUMPRODUCT(($H$72:$H$95=$D250)*($G$72:$G$95=$C250)*(Y$72:Y$95))),"")</f>
        <v/>
      </c>
      <c r="Z250" s="139" t="str">
        <f>IFERROR(IF($I$69="DOW",IF($E250=5,(((SUMPRODUCT(($H$72:$H$95=$D250)*($G$72:$G$95=$C250)*(Z$72:Z$95))*(SUMPRODUCT(($H$15:$H$21=$H250)*(Z$15:Z$21)))))),(((SUMPRODUCT(($H$72:$H$95=$D250)*($G$72:$G$95=$C250)*(Z$72:Z$95)))-(SUMIFS(Z$99:Z$426,$C$99:$C$426,$C250,$D$99:$D$426,$D250,$E$99:$E$426,5)))*SUMPRODUCT(($H$9:$H$12=$E250)*(Z$9:Z$12)))*SUMPRODUCT(($H$24:$H$30=$H250)*(Z$24:Z$30))),VLOOKUP($E250&amp;$H250,$H$33:Z$67,Z$70,0)/SUM(Z$33:Z$60,IF(DAY(EOMONTH($G250,0))&lt;29,0,VLOOKUP(5&amp;TEXT(DATE(YEAR($G250),MONTH($G250),29),"ddd"),$H$33:Z$67,Z$70,0)),IF(DAY(EOMONTH($G250,0))&lt;30,0,VLOOKUP(5&amp;TEXT(DATE(YEAR($G250),MONTH($G250),30),"ddd"),$H$33:Z$67,Z$70,0)),IF(DAY(EOMONTH($G250,0))&lt;31,0,VLOOKUP(5&amp;TEXT(DATE(YEAR($G250),MONTH($G250),31),"ddd"),$H$33:Z$67,Z$70,0)))*SUMPRODUCT(($H$72:$H$95=$D250)*($G$72:$G$95=$C250)*(Z$72:Z$95))),"")</f>
        <v/>
      </c>
      <c r="AA250" s="139" t="str">
        <f>IFERROR(IF($I$69="DOW",IF($E250=5,(((SUMPRODUCT(($H$72:$H$95=$D250)*($G$72:$G$95=$C250)*(AA$72:AA$95))*(SUMPRODUCT(($H$15:$H$21=$H250)*(AA$15:AA$21)))))),(((SUMPRODUCT(($H$72:$H$95=$D250)*($G$72:$G$95=$C250)*(AA$72:AA$95)))-(SUMIFS(AA$99:AA$426,$C$99:$C$426,$C250,$D$99:$D$426,$D250,$E$99:$E$426,5)))*SUMPRODUCT(($H$9:$H$12=$E250)*(AA$9:AA$12)))*SUMPRODUCT(($H$24:$H$30=$H250)*(AA$24:AA$30))),VLOOKUP($E250&amp;$H250,$H$33:AA$67,AA$70,0)/SUM(AA$33:AA$60,IF(DAY(EOMONTH($G250,0))&lt;29,0,VLOOKUP(5&amp;TEXT(DATE(YEAR($G250),MONTH($G250),29),"ddd"),$H$33:AA$67,AA$70,0)),IF(DAY(EOMONTH($G250,0))&lt;30,0,VLOOKUP(5&amp;TEXT(DATE(YEAR($G250),MONTH($G250),30),"ddd"),$H$33:AA$67,AA$70,0)),IF(DAY(EOMONTH($G250,0))&lt;31,0,VLOOKUP(5&amp;TEXT(DATE(YEAR($G250),MONTH($G250),31),"ddd"),$H$33:AA$67,AA$70,0)))*SUMPRODUCT(($H$72:$H$95=$D250)*($G$72:$G$95=$C250)*(AA$72:AA$95))),"")</f>
        <v/>
      </c>
      <c r="AB250" s="139" t="str">
        <f>IFERROR(IF($I$69="DOW",IF($E250=5,(((SUMPRODUCT(($H$72:$H$95=$D250)*($G$72:$G$95=$C250)*(AB$72:AB$95))*(SUMPRODUCT(($H$15:$H$21=$H250)*(AB$15:AB$21)))))),(((SUMPRODUCT(($H$72:$H$95=$D250)*($G$72:$G$95=$C250)*(AB$72:AB$95)))-(SUMIFS(AB$99:AB$426,$C$99:$C$426,$C250,$D$99:$D$426,$D250,$E$99:$E$426,5)))*SUMPRODUCT(($H$9:$H$12=$E250)*(AB$9:AB$12)))*SUMPRODUCT(($H$24:$H$30=$H250)*(AB$24:AB$30))),VLOOKUP($E250&amp;$H250,$H$33:AB$67,AB$70,0)/SUM(AB$33:AB$60,IF(DAY(EOMONTH($G250,0))&lt;29,0,VLOOKUP(5&amp;TEXT(DATE(YEAR($G250),MONTH($G250),29),"ddd"),$H$33:AB$67,AB$70,0)),IF(DAY(EOMONTH($G250,0))&lt;30,0,VLOOKUP(5&amp;TEXT(DATE(YEAR($G250),MONTH($G250),30),"ddd"),$H$33:AB$67,AB$70,0)),IF(DAY(EOMONTH($G250,0))&lt;31,0,VLOOKUP(5&amp;TEXT(DATE(YEAR($G250),MONTH($G250),31),"ddd"),$H$33:AB$67,AB$70,0)))*SUMPRODUCT(($H$72:$H$95=$D250)*($G$72:$G$95=$C250)*(AB$72:AB$95))),"")</f>
        <v/>
      </c>
      <c r="AC250" s="236"/>
      <c r="AE250" s="205"/>
      <c r="AF250" s="139"/>
      <c r="AG250" s="139"/>
      <c r="AH250" s="139"/>
      <c r="AI250" s="139"/>
      <c r="AJ250" s="139"/>
      <c r="AK250" s="139"/>
      <c r="AL250" s="139"/>
      <c r="AM250" s="139"/>
      <c r="AN250" s="139"/>
      <c r="AO250" s="139"/>
      <c r="AP250" s="139"/>
      <c r="AQ250" s="139"/>
      <c r="AR250" s="139"/>
      <c r="AS250" s="139"/>
      <c r="AT250" s="139"/>
      <c r="AU250" s="139"/>
      <c r="AV250" s="139"/>
      <c r="AW250" s="139"/>
      <c r="AX250" s="139"/>
      <c r="AY250" s="236"/>
      <c r="BA250" s="209">
        <f t="shared" si="186"/>
        <v>0</v>
      </c>
      <c r="BB250" s="180">
        <f t="shared" si="187"/>
        <v>0</v>
      </c>
      <c r="BC250" s="180">
        <f t="shared" si="188"/>
        <v>0</v>
      </c>
      <c r="BD250" s="180">
        <f t="shared" si="189"/>
        <v>0</v>
      </c>
      <c r="BE250" s="180">
        <f t="shared" si="190"/>
        <v>0</v>
      </c>
      <c r="BF250" s="180">
        <f t="shared" si="191"/>
        <v>0</v>
      </c>
      <c r="BG250" s="180">
        <f t="shared" si="192"/>
        <v>0</v>
      </c>
      <c r="BH250" s="180">
        <f t="shared" si="193"/>
        <v>0</v>
      </c>
      <c r="BI250" s="180">
        <f t="shared" si="194"/>
        <v>0</v>
      </c>
      <c r="BJ250" s="180">
        <f t="shared" si="195"/>
        <v>0</v>
      </c>
      <c r="BK250" s="180">
        <f t="shared" si="196"/>
        <v>0</v>
      </c>
      <c r="BL250" s="180">
        <f t="shared" si="197"/>
        <v>0</v>
      </c>
      <c r="BM250" s="180">
        <f t="shared" si="198"/>
        <v>0</v>
      </c>
      <c r="BN250" s="180">
        <f t="shared" si="199"/>
        <v>0</v>
      </c>
      <c r="BO250" s="180">
        <f t="shared" si="200"/>
        <v>0</v>
      </c>
      <c r="BP250" s="180">
        <f t="shared" si="201"/>
        <v>0</v>
      </c>
      <c r="BQ250" s="180">
        <f t="shared" si="202"/>
        <v>0</v>
      </c>
      <c r="BR250" s="180">
        <f t="shared" si="203"/>
        <v>0</v>
      </c>
      <c r="BS250" s="180">
        <f t="shared" si="204"/>
        <v>0</v>
      </c>
      <c r="BT250" s="180">
        <f t="shared" si="205"/>
        <v>0</v>
      </c>
      <c r="BV250" s="214">
        <f t="shared" si="228"/>
        <v>42795</v>
      </c>
      <c r="BW250" s="175" t="str">
        <f t="shared" si="229"/>
        <v>Mar</v>
      </c>
      <c r="BX250" s="175">
        <f t="shared" si="230"/>
        <v>2017</v>
      </c>
      <c r="BY250" s="176">
        <f t="shared" si="206"/>
        <v>0</v>
      </c>
      <c r="BZ250" s="176">
        <f t="shared" si="207"/>
        <v>0</v>
      </c>
      <c r="CA250" s="176">
        <f t="shared" si="208"/>
        <v>0</v>
      </c>
      <c r="CB250" s="176">
        <f t="shared" si="209"/>
        <v>0</v>
      </c>
      <c r="CC250" s="176">
        <f t="shared" si="210"/>
        <v>0</v>
      </c>
      <c r="CD250" s="176">
        <f t="shared" si="211"/>
        <v>0</v>
      </c>
      <c r="CE250" s="176">
        <f t="shared" si="212"/>
        <v>0</v>
      </c>
      <c r="CF250" s="176">
        <f t="shared" si="213"/>
        <v>0</v>
      </c>
      <c r="CG250" s="176">
        <f t="shared" si="214"/>
        <v>0</v>
      </c>
      <c r="CH250" s="176">
        <f t="shared" si="215"/>
        <v>0</v>
      </c>
      <c r="CI250" s="176">
        <f t="shared" si="216"/>
        <v>0</v>
      </c>
      <c r="CJ250" s="176">
        <f t="shared" si="217"/>
        <v>0</v>
      </c>
      <c r="CK250" s="176">
        <f t="shared" si="218"/>
        <v>0</v>
      </c>
      <c r="CL250" s="176">
        <f t="shared" si="219"/>
        <v>0</v>
      </c>
      <c r="CM250" s="176">
        <f t="shared" si="220"/>
        <v>0</v>
      </c>
      <c r="CN250" s="176">
        <f t="shared" si="221"/>
        <v>0</v>
      </c>
      <c r="CO250" s="176">
        <f t="shared" si="222"/>
        <v>0</v>
      </c>
      <c r="CP250" s="176">
        <f t="shared" si="223"/>
        <v>0</v>
      </c>
      <c r="CQ250" s="176">
        <f t="shared" si="224"/>
        <v>0</v>
      </c>
      <c r="CR250" s="215">
        <f t="shared" si="225"/>
        <v>0</v>
      </c>
    </row>
    <row r="251" spans="2:96" ht="15.75" hidden="1" thickBot="1" x14ac:dyDescent="0.3">
      <c r="B251" s="199">
        <f t="shared" si="226"/>
        <v>42796</v>
      </c>
      <c r="C251" s="200">
        <f t="shared" si="182"/>
        <v>2017</v>
      </c>
      <c r="D251" s="201" t="str">
        <f t="shared" si="183"/>
        <v>Mar</v>
      </c>
      <c r="E251" s="201">
        <f t="shared" si="184"/>
        <v>1</v>
      </c>
      <c r="F251" s="201">
        <f t="shared" si="227"/>
        <v>9</v>
      </c>
      <c r="G251" s="202">
        <f t="shared" si="231"/>
        <v>42796</v>
      </c>
      <c r="H251" s="201" t="str">
        <f t="shared" si="185"/>
        <v>Thu</v>
      </c>
      <c r="I251" s="203">
        <f>IFERROR(IF($I$69="DOW",IF($E251=5,(((SUMPRODUCT(($H$72:$H$95=$D251)*($G$72:$G$95=$C251)*(I$72:I$95))*(SUMPRODUCT(($H$15:$H$21=$H251)*(I$15:I$21)))))),(((SUMPRODUCT(($H$72:$H$95=$D251)*($G$72:$G$95=$C251)*(I$72:I$95)))-(SUMIFS(I$99:I$426,$C$99:$C$426,$C251,$D$99:$D$426,$D251,$E$99:$E$426,5)))*SUMPRODUCT(($H$9:$H$12=$E251)*(I$9:I$12)))*SUMPRODUCT(($H$24:$H$30=$H251)*(I$24:I$30))),VLOOKUP($E251&amp;$H251,$H$33:I$67,I$70,0)/SUM(I$33:I$60,IF(DAY(EOMONTH($G251,0))&lt;29,0,VLOOKUP(5&amp;TEXT(DATE(YEAR($G251),MONTH($G251),29),"ddd"),$H$33:I$67,I$70,0)),IF(DAY(EOMONTH($G251,0))&lt;30,0,VLOOKUP(5&amp;TEXT(DATE(YEAR($G251),MONTH($G251),30),"ddd"),$H$33:I$67,I$70,0)),IF(DAY(EOMONTH($G251,0))&lt;31,0,VLOOKUP(5&amp;TEXT(DATE(YEAR($G251),MONTH($G251),31),"ddd"),$H$33:I$67,I$70,0)))*SUMPRODUCT(($H$72:$H$95=$D251)*($G$72:$G$95=$C251)*(I$72:I$95))),"")</f>
        <v>0</v>
      </c>
      <c r="J251" s="203">
        <f>IFERROR(IF($I$69="DOW",IF($E251=5,(((SUMPRODUCT(($H$72:$H$95=$D251)*($G$72:$G$95=$C251)*(J$72:J$95))*(SUMPRODUCT(($H$15:$H$21=$H251)*(J$15:J$21)))))),(((SUMPRODUCT(($H$72:$H$95=$D251)*($G$72:$G$95=$C251)*(J$72:J$95)))-(SUMIFS(J$99:J$426,$C$99:$C$426,$C251,$D$99:$D$426,$D251,$E$99:$E$426,5)))*SUMPRODUCT(($H$9:$H$12=$E251)*(J$9:J$12)))*SUMPRODUCT(($H$24:$H$30=$H251)*(J$24:J$30))),VLOOKUP($E251&amp;$H251,$H$33:J$67,J$70,0)/SUM(J$33:J$60,IF(DAY(EOMONTH($G251,0))&lt;29,0,VLOOKUP(5&amp;TEXT(DATE(YEAR($G251),MONTH($G251),29),"ddd"),$H$33:J$67,J$70,0)),IF(DAY(EOMONTH($G251,0))&lt;30,0,VLOOKUP(5&amp;TEXT(DATE(YEAR($G251),MONTH($G251),30),"ddd"),$H$33:J$67,J$70,0)),IF(DAY(EOMONTH($G251,0))&lt;31,0,VLOOKUP(5&amp;TEXT(DATE(YEAR($G251),MONTH($G251),31),"ddd"),$H$33:J$67,J$70,0)))*SUMPRODUCT(($H$72:$H$95=$D251)*($G$72:$G$95=$C251)*(J$72:J$95))),"")</f>
        <v>0</v>
      </c>
      <c r="K251" s="203">
        <f>IFERROR(IF($I$69="DOW",IF($E251=5,(((SUMPRODUCT(($H$72:$H$95=$D251)*($G$72:$G$95=$C251)*(K$72:K$95))*(SUMPRODUCT(($H$15:$H$21=$H251)*(K$15:K$21)))))),(((SUMPRODUCT(($H$72:$H$95=$D251)*($G$72:$G$95=$C251)*(K$72:K$95)))-(SUMIFS(K$99:K$426,$C$99:$C$426,$C251,$D$99:$D$426,$D251,$E$99:$E$426,5)))*SUMPRODUCT(($H$9:$H$12=$E251)*(K$9:K$12)))*SUMPRODUCT(($H$24:$H$30=$H251)*(K$24:K$30))),VLOOKUP($E251&amp;$H251,$H$33:K$67,K$70,0)/SUM(K$33:K$60,IF(DAY(EOMONTH($G251,0))&lt;29,0,VLOOKUP(5&amp;TEXT(DATE(YEAR($G251),MONTH($G251),29),"ddd"),$H$33:K$67,K$70,0)),IF(DAY(EOMONTH($G251,0))&lt;30,0,VLOOKUP(5&amp;TEXT(DATE(YEAR($G251),MONTH($G251),30),"ddd"),$H$33:K$67,K$70,0)),IF(DAY(EOMONTH($G251,0))&lt;31,0,VLOOKUP(5&amp;TEXT(DATE(YEAR($G251),MONTH($G251),31),"ddd"),$H$33:K$67,K$70,0)))*SUMPRODUCT(($H$72:$H$95=$D251)*($G$72:$G$95=$C251)*(K$72:K$95))),"")</f>
        <v>0</v>
      </c>
      <c r="L251" s="203">
        <f>IFERROR(IF($I$69="DOW",IF($E251=5,(((SUMPRODUCT(($H$72:$H$95=$D251)*($G$72:$G$95=$C251)*(L$72:L$95))*(SUMPRODUCT(($H$15:$H$21=$H251)*(L$15:L$21)))))),(((SUMPRODUCT(($H$72:$H$95=$D251)*($G$72:$G$95=$C251)*(L$72:L$95)))-(SUMIFS(L$99:L$426,$C$99:$C$426,$C251,$D$99:$D$426,$D251,$E$99:$E$426,5)))*SUMPRODUCT(($H$9:$H$12=$E251)*(L$9:L$12)))*SUMPRODUCT(($H$24:$H$30=$H251)*(L$24:L$30))),VLOOKUP($E251&amp;$H251,$H$33:L$67,L$70,0)/SUM(L$33:L$60,IF(DAY(EOMONTH($G251,0))&lt;29,0,VLOOKUP(5&amp;TEXT(DATE(YEAR($G251),MONTH($G251),29),"ddd"),$H$33:L$67,L$70,0)),IF(DAY(EOMONTH($G251,0))&lt;30,0,VLOOKUP(5&amp;TEXT(DATE(YEAR($G251),MONTH($G251),30),"ddd"),$H$33:L$67,L$70,0)),IF(DAY(EOMONTH($G251,0))&lt;31,0,VLOOKUP(5&amp;TEXT(DATE(YEAR($G251),MONTH($G251),31),"ddd"),$H$33:L$67,L$70,0)))*SUMPRODUCT(($H$72:$H$95=$D251)*($G$72:$G$95=$C251)*(L$72:L$95))),"")</f>
        <v>0</v>
      </c>
      <c r="M251" s="203">
        <f>IFERROR(IF($I$69="DOW",IF($E251=5,(((SUMPRODUCT(($H$72:$H$95=$D251)*($G$72:$G$95=$C251)*(M$72:M$95))*(SUMPRODUCT(($H$15:$H$21=$H251)*(M$15:M$21)))))),(((SUMPRODUCT(($H$72:$H$95=$D251)*($G$72:$G$95=$C251)*(M$72:M$95)))-(SUMIFS(M$99:M$426,$C$99:$C$426,$C251,$D$99:$D$426,$D251,$E$99:$E$426,5)))*SUMPRODUCT(($H$9:$H$12=$E251)*(M$9:M$12)))*SUMPRODUCT(($H$24:$H$30=$H251)*(M$24:M$30))),VLOOKUP($E251&amp;$H251,$H$33:M$67,M$70,0)/SUM(M$33:M$60,IF(DAY(EOMONTH($G251,0))&lt;29,0,VLOOKUP(5&amp;TEXT(DATE(YEAR($G251),MONTH($G251),29),"ddd"),$H$33:M$67,M$70,0)),IF(DAY(EOMONTH($G251,0))&lt;30,0,VLOOKUP(5&amp;TEXT(DATE(YEAR($G251),MONTH($G251),30),"ddd"),$H$33:M$67,M$70,0)),IF(DAY(EOMONTH($G251,0))&lt;31,0,VLOOKUP(5&amp;TEXT(DATE(YEAR($G251),MONTH($G251),31),"ddd"),$H$33:M$67,M$70,0)))*SUMPRODUCT(($H$72:$H$95=$D251)*($G$72:$G$95=$C251)*(M$72:M$95))),"")</f>
        <v>0</v>
      </c>
      <c r="N251" s="203">
        <f>IFERROR(IF($I$69="DOW",IF($E251=5,(((SUMPRODUCT(($H$72:$H$95=$D251)*($G$72:$G$95=$C251)*(N$72:N$95))*(SUMPRODUCT(($H$15:$H$21=$H251)*(N$15:N$21)))))),(((SUMPRODUCT(($H$72:$H$95=$D251)*($G$72:$G$95=$C251)*(N$72:N$95)))-(SUMIFS(N$99:N$426,$C$99:$C$426,$C251,$D$99:$D$426,$D251,$E$99:$E$426,5)))*SUMPRODUCT(($H$9:$H$12=$E251)*(N$9:N$12)))*SUMPRODUCT(($H$24:$H$30=$H251)*(N$24:N$30))),VLOOKUP($E251&amp;$H251,$H$33:N$67,N$70,0)/SUM(N$33:N$60,IF(DAY(EOMONTH($G251,0))&lt;29,0,VLOOKUP(5&amp;TEXT(DATE(YEAR($G251),MONTH($G251),29),"ddd"),$H$33:N$67,N$70,0)),IF(DAY(EOMONTH($G251,0))&lt;30,0,VLOOKUP(5&amp;TEXT(DATE(YEAR($G251),MONTH($G251),30),"ddd"),$H$33:N$67,N$70,0)),IF(DAY(EOMONTH($G251,0))&lt;31,0,VLOOKUP(5&amp;TEXT(DATE(YEAR($G251),MONTH($G251),31),"ddd"),$H$33:N$67,N$70,0)))*SUMPRODUCT(($H$72:$H$95=$D251)*($G$72:$G$95=$C251)*(N$72:N$95))),"")</f>
        <v>0</v>
      </c>
      <c r="O251" s="203">
        <f>IFERROR(IF($I$69="DOW",IF($E251=5,(((SUMPRODUCT(($H$72:$H$95=$D251)*($G$72:$G$95=$C251)*(O$72:O$95))*(SUMPRODUCT(($H$15:$H$21=$H251)*(O$15:O$21)))))),(((SUMPRODUCT(($H$72:$H$95=$D251)*($G$72:$G$95=$C251)*(O$72:O$95)))-(SUMIFS(O$99:O$426,$C$99:$C$426,$C251,$D$99:$D$426,$D251,$E$99:$E$426,5)))*SUMPRODUCT(($H$9:$H$12=$E251)*(O$9:O$12)))*SUMPRODUCT(($H$24:$H$30=$H251)*(O$24:O$30))),VLOOKUP($E251&amp;$H251,$H$33:O$67,O$70,0)/SUM(O$33:O$60,IF(DAY(EOMONTH($G251,0))&lt;29,0,VLOOKUP(5&amp;TEXT(DATE(YEAR($G251),MONTH($G251),29),"ddd"),$H$33:O$67,O$70,0)),IF(DAY(EOMONTH($G251,0))&lt;30,0,VLOOKUP(5&amp;TEXT(DATE(YEAR($G251),MONTH($G251),30),"ddd"),$H$33:O$67,O$70,0)),IF(DAY(EOMONTH($G251,0))&lt;31,0,VLOOKUP(5&amp;TEXT(DATE(YEAR($G251),MONTH($G251),31),"ddd"),$H$33:O$67,O$70,0)))*SUMPRODUCT(($H$72:$H$95=$D251)*($G$72:$G$95=$C251)*(O$72:O$95))),"")</f>
        <v>0</v>
      </c>
      <c r="P251" s="203">
        <f>IFERROR(IF($I$69="DOW",IF($E251=5,(((SUMPRODUCT(($H$72:$H$95=$D251)*($G$72:$G$95=$C251)*(P$72:P$95))*(SUMPRODUCT(($H$15:$H$21=$H251)*(P$15:P$21)))))),(((SUMPRODUCT(($H$72:$H$95=$D251)*($G$72:$G$95=$C251)*(P$72:P$95)))-(SUMIFS(P$99:P$426,$C$99:$C$426,$C251,$D$99:$D$426,$D251,$E$99:$E$426,5)))*SUMPRODUCT(($H$9:$H$12=$E251)*(P$9:P$12)))*SUMPRODUCT(($H$24:$H$30=$H251)*(P$24:P$30))),VLOOKUP($E251&amp;$H251,$H$33:P$67,P$70,0)/SUM(P$33:P$60,IF(DAY(EOMONTH($G251,0))&lt;29,0,VLOOKUP(5&amp;TEXT(DATE(YEAR($G251),MONTH($G251),29),"ddd"),$H$33:P$67,P$70,0)),IF(DAY(EOMONTH($G251,0))&lt;30,0,VLOOKUP(5&amp;TEXT(DATE(YEAR($G251),MONTH($G251),30),"ddd"),$H$33:P$67,P$70,0)),IF(DAY(EOMONTH($G251,0))&lt;31,0,VLOOKUP(5&amp;TEXT(DATE(YEAR($G251),MONTH($G251),31),"ddd"),$H$33:P$67,P$70,0)))*SUMPRODUCT(($H$72:$H$95=$D251)*($G$72:$G$95=$C251)*(P$72:P$95))),"")</f>
        <v>0</v>
      </c>
      <c r="Q251" s="203">
        <f>IFERROR(IF($I$69="DOW",IF($E251=5,(((SUMPRODUCT(($H$72:$H$95=$D251)*($G$72:$G$95=$C251)*(Q$72:Q$95))*(SUMPRODUCT(($H$15:$H$21=$H251)*(Q$15:Q$21)))))),(((SUMPRODUCT(($H$72:$H$95=$D251)*($G$72:$G$95=$C251)*(Q$72:Q$95)))-(SUMIFS(Q$99:Q$426,$C$99:$C$426,$C251,$D$99:$D$426,$D251,$E$99:$E$426,5)))*SUMPRODUCT(($H$9:$H$12=$E251)*(Q$9:Q$12)))*SUMPRODUCT(($H$24:$H$30=$H251)*(Q$24:Q$30))),VLOOKUP($E251&amp;$H251,$H$33:Q$67,Q$70,0)/SUM(Q$33:Q$60,IF(DAY(EOMONTH($G251,0))&lt;29,0,VLOOKUP(5&amp;TEXT(DATE(YEAR($G251),MONTH($G251),29),"ddd"),$H$33:Q$67,Q$70,0)),IF(DAY(EOMONTH($G251,0))&lt;30,0,VLOOKUP(5&amp;TEXT(DATE(YEAR($G251),MONTH($G251),30),"ddd"),$H$33:Q$67,Q$70,0)),IF(DAY(EOMONTH($G251,0))&lt;31,0,VLOOKUP(5&amp;TEXT(DATE(YEAR($G251),MONTH($G251),31),"ddd"),$H$33:Q$67,Q$70,0)))*SUMPRODUCT(($H$72:$H$95=$D251)*($G$72:$G$95=$C251)*(Q$72:Q$95))),"")</f>
        <v>0</v>
      </c>
      <c r="R251" s="203">
        <f>IFERROR(IF($I$69="DOW",IF($E251=5,(((SUMPRODUCT(($H$72:$H$95=$D251)*($G$72:$G$95=$C251)*(R$72:R$95))*(SUMPRODUCT(($H$15:$H$21=$H251)*(R$15:R$21)))))),(((SUMPRODUCT(($H$72:$H$95=$D251)*($G$72:$G$95=$C251)*(R$72:R$95)))-(SUMIFS(R$99:R$426,$C$99:$C$426,$C251,$D$99:$D$426,$D251,$E$99:$E$426,5)))*SUMPRODUCT(($H$9:$H$12=$E251)*(R$9:R$12)))*SUMPRODUCT(($H$24:$H$30=$H251)*(R$24:R$30))),VLOOKUP($E251&amp;$H251,$H$33:R$67,R$70,0)/SUM(R$33:R$60,IF(DAY(EOMONTH($G251,0))&lt;29,0,VLOOKUP(5&amp;TEXT(DATE(YEAR($G251),MONTH($G251),29),"ddd"),$H$33:R$67,R$70,0)),IF(DAY(EOMONTH($G251,0))&lt;30,0,VLOOKUP(5&amp;TEXT(DATE(YEAR($G251),MONTH($G251),30),"ddd"),$H$33:R$67,R$70,0)),IF(DAY(EOMONTH($G251,0))&lt;31,0,VLOOKUP(5&amp;TEXT(DATE(YEAR($G251),MONTH($G251),31),"ddd"),$H$33:R$67,R$70,0)))*SUMPRODUCT(($H$72:$H$95=$D251)*($G$72:$G$95=$C251)*(R$72:R$95))),"")</f>
        <v>0</v>
      </c>
      <c r="S251" s="203">
        <f>IFERROR(IF($I$69="DOW",IF($E251=5,(((SUMPRODUCT(($H$72:$H$95=$D251)*($G$72:$G$95=$C251)*(S$72:S$95))*(SUMPRODUCT(($H$15:$H$21=$H251)*(S$15:S$21)))))),(((SUMPRODUCT(($H$72:$H$95=$D251)*($G$72:$G$95=$C251)*(S$72:S$95)))-(SUMIFS(S$99:S$426,$C$99:$C$426,$C251,$D$99:$D$426,$D251,$E$99:$E$426,5)))*SUMPRODUCT(($H$9:$H$12=$E251)*(S$9:S$12)))*SUMPRODUCT(($H$24:$H$30=$H251)*(S$24:S$30))),VLOOKUP($E251&amp;$H251,$H$33:S$67,S$70,0)/SUM(S$33:S$60,IF(DAY(EOMONTH($G251,0))&lt;29,0,VLOOKUP(5&amp;TEXT(DATE(YEAR($G251),MONTH($G251),29),"ddd"),$H$33:S$67,S$70,0)),IF(DAY(EOMONTH($G251,0))&lt;30,0,VLOOKUP(5&amp;TEXT(DATE(YEAR($G251),MONTH($G251),30),"ddd"),$H$33:S$67,S$70,0)),IF(DAY(EOMONTH($G251,0))&lt;31,0,VLOOKUP(5&amp;TEXT(DATE(YEAR($G251),MONTH($G251),31),"ddd"),$H$33:S$67,S$70,0)))*SUMPRODUCT(($H$72:$H$95=$D251)*($G$72:$G$95=$C251)*(S$72:S$95))),"")</f>
        <v>0</v>
      </c>
      <c r="T251" s="203">
        <f>IFERROR(IF($I$69="DOW",IF($E251=5,(((SUMPRODUCT(($H$72:$H$95=$D251)*($G$72:$G$95=$C251)*(T$72:T$95))*(SUMPRODUCT(($H$15:$H$21=$H251)*(T$15:T$21)))))),(((SUMPRODUCT(($H$72:$H$95=$D251)*($G$72:$G$95=$C251)*(T$72:T$95)))-(SUMIFS(T$99:T$426,$C$99:$C$426,$C251,$D$99:$D$426,$D251,$E$99:$E$426,5)))*SUMPRODUCT(($H$9:$H$12=$E251)*(T$9:T$12)))*SUMPRODUCT(($H$24:$H$30=$H251)*(T$24:T$30))),VLOOKUP($E251&amp;$H251,$H$33:T$67,T$70,0)/SUM(T$33:T$60,IF(DAY(EOMONTH($G251,0))&lt;29,0,VLOOKUP(5&amp;TEXT(DATE(YEAR($G251),MONTH($G251),29),"ddd"),$H$33:T$67,T$70,0)),IF(DAY(EOMONTH($G251,0))&lt;30,0,VLOOKUP(5&amp;TEXT(DATE(YEAR($G251),MONTH($G251),30),"ddd"),$H$33:T$67,T$70,0)),IF(DAY(EOMONTH($G251,0))&lt;31,0,VLOOKUP(5&amp;TEXT(DATE(YEAR($G251),MONTH($G251),31),"ddd"),$H$33:T$67,T$70,0)))*SUMPRODUCT(($H$72:$H$95=$D251)*($G$72:$G$95=$C251)*(T$72:T$95))),"")</f>
        <v>0</v>
      </c>
      <c r="U251" s="203">
        <f>IFERROR(IF($I$69="DOW",IF($E251=5,(((SUMPRODUCT(($H$72:$H$95=$D251)*($G$72:$G$95=$C251)*(U$72:U$95))*(SUMPRODUCT(($H$15:$H$21=$H251)*(U$15:U$21)))))),(((SUMPRODUCT(($H$72:$H$95=$D251)*($G$72:$G$95=$C251)*(U$72:U$95)))-(SUMIFS(U$99:U$426,$C$99:$C$426,$C251,$D$99:$D$426,$D251,$E$99:$E$426,5)))*SUMPRODUCT(($H$9:$H$12=$E251)*(U$9:U$12)))*SUMPRODUCT(($H$24:$H$30=$H251)*(U$24:U$30))),VLOOKUP($E251&amp;$H251,$H$33:U$67,U$70,0)/SUM(U$33:U$60,IF(DAY(EOMONTH($G251,0))&lt;29,0,VLOOKUP(5&amp;TEXT(DATE(YEAR($G251),MONTH($G251),29),"ddd"),$H$33:U$67,U$70,0)),IF(DAY(EOMONTH($G251,0))&lt;30,0,VLOOKUP(5&amp;TEXT(DATE(YEAR($G251),MONTH($G251),30),"ddd"),$H$33:U$67,U$70,0)),IF(DAY(EOMONTH($G251,0))&lt;31,0,VLOOKUP(5&amp;TEXT(DATE(YEAR($G251),MONTH($G251),31),"ddd"),$H$33:U$67,U$70,0)))*SUMPRODUCT(($H$72:$H$95=$D251)*($G$72:$G$95=$C251)*(U$72:U$95))),"")</f>
        <v>0</v>
      </c>
      <c r="V251" s="203">
        <f>IFERROR(IF($I$69="DOW",IF($E251=5,(((SUMPRODUCT(($H$72:$H$95=$D251)*($G$72:$G$95=$C251)*(V$72:V$95))*(SUMPRODUCT(($H$15:$H$21=$H251)*(V$15:V$21)))))),(((SUMPRODUCT(($H$72:$H$95=$D251)*($G$72:$G$95=$C251)*(V$72:V$95)))-(SUMIFS(V$99:V$426,$C$99:$C$426,$C251,$D$99:$D$426,$D251,$E$99:$E$426,5)))*SUMPRODUCT(($H$9:$H$12=$E251)*(V$9:V$12)))*SUMPRODUCT(($H$24:$H$30=$H251)*(V$24:V$30))),VLOOKUP($E251&amp;$H251,$H$33:V$67,V$70,0)/SUM(V$33:V$60,IF(DAY(EOMONTH($G251,0))&lt;29,0,VLOOKUP(5&amp;TEXT(DATE(YEAR($G251),MONTH($G251),29),"ddd"),$H$33:V$67,V$70,0)),IF(DAY(EOMONTH($G251,0))&lt;30,0,VLOOKUP(5&amp;TEXT(DATE(YEAR($G251),MONTH($G251),30),"ddd"),$H$33:V$67,V$70,0)),IF(DAY(EOMONTH($G251,0))&lt;31,0,VLOOKUP(5&amp;TEXT(DATE(YEAR($G251),MONTH($G251),31),"ddd"),$H$33:V$67,V$70,0)))*SUMPRODUCT(($H$72:$H$95=$D251)*($G$72:$G$95=$C251)*(V$72:V$95))),"")</f>
        <v>0</v>
      </c>
      <c r="W251" s="203">
        <f>IFERROR(IF($I$69="DOW",IF($E251=5,(((SUMPRODUCT(($H$72:$H$95=$D251)*($G$72:$G$95=$C251)*(W$72:W$95))*(SUMPRODUCT(($H$15:$H$21=$H251)*(W$15:W$21)))))),(((SUMPRODUCT(($H$72:$H$95=$D251)*($G$72:$G$95=$C251)*(W$72:W$95)))-(SUMIFS(W$99:W$426,$C$99:$C$426,$C251,$D$99:$D$426,$D251,$E$99:$E$426,5)))*SUMPRODUCT(($H$9:$H$12=$E251)*(W$9:W$12)))*SUMPRODUCT(($H$24:$H$30=$H251)*(W$24:W$30))),VLOOKUP($E251&amp;$H251,$H$33:W$67,W$70,0)/SUM(W$33:W$60,IF(DAY(EOMONTH($G251,0))&lt;29,0,VLOOKUP(5&amp;TEXT(DATE(YEAR($G251),MONTH($G251),29),"ddd"),$H$33:W$67,W$70,0)),IF(DAY(EOMONTH($G251,0))&lt;30,0,VLOOKUP(5&amp;TEXT(DATE(YEAR($G251),MONTH($G251),30),"ddd"),$H$33:W$67,W$70,0)),IF(DAY(EOMONTH($G251,0))&lt;31,0,VLOOKUP(5&amp;TEXT(DATE(YEAR($G251),MONTH($G251),31),"ddd"),$H$33:W$67,W$70,0)))*SUMPRODUCT(($H$72:$H$95=$D251)*($G$72:$G$95=$C251)*(W$72:W$95))),"")</f>
        <v>0</v>
      </c>
      <c r="X251" s="203">
        <f>IFERROR(IF($I$69="DOW",IF($E251=5,(((SUMPRODUCT(($H$72:$H$95=$D251)*($G$72:$G$95=$C251)*(X$72:X$95))*(SUMPRODUCT(($H$15:$H$21=$H251)*(X$15:X$21)))))),(((SUMPRODUCT(($H$72:$H$95=$D251)*($G$72:$G$95=$C251)*(X$72:X$95)))-(SUMIFS(X$99:X$426,$C$99:$C$426,$C251,$D$99:$D$426,$D251,$E$99:$E$426,5)))*SUMPRODUCT(($H$9:$H$12=$E251)*(X$9:X$12)))*SUMPRODUCT(($H$24:$H$30=$H251)*(X$24:X$30))),VLOOKUP($E251&amp;$H251,$H$33:X$67,X$70,0)/SUM(X$33:X$60,IF(DAY(EOMONTH($G251,0))&lt;29,0,VLOOKUP(5&amp;TEXT(DATE(YEAR($G251),MONTH($G251),29),"ddd"),$H$33:X$67,X$70,0)),IF(DAY(EOMONTH($G251,0))&lt;30,0,VLOOKUP(5&amp;TEXT(DATE(YEAR($G251),MONTH($G251),30),"ddd"),$H$33:X$67,X$70,0)),IF(DAY(EOMONTH($G251,0))&lt;31,0,VLOOKUP(5&amp;TEXT(DATE(YEAR($G251),MONTH($G251),31),"ddd"),$H$33:X$67,X$70,0)))*SUMPRODUCT(($H$72:$H$95=$D251)*($G$72:$G$95=$C251)*(X$72:X$95))),"")</f>
        <v>0</v>
      </c>
      <c r="Y251" s="203" t="str">
        <f>IFERROR(IF($I$69="DOW",IF($E251=5,(((SUMPRODUCT(($H$72:$H$95=$D251)*($G$72:$G$95=$C251)*(Y$72:Y$95))*(SUMPRODUCT(($H$15:$H$21=$H251)*(Y$15:Y$21)))))),(((SUMPRODUCT(($H$72:$H$95=$D251)*($G$72:$G$95=$C251)*(Y$72:Y$95)))-(SUMIFS(Y$99:Y$426,$C$99:$C$426,$C251,$D$99:$D$426,$D251,$E$99:$E$426,5)))*SUMPRODUCT(($H$9:$H$12=$E251)*(Y$9:Y$12)))*SUMPRODUCT(($H$24:$H$30=$H251)*(Y$24:Y$30))),VLOOKUP($E251&amp;$H251,$H$33:Y$67,Y$70,0)/SUM(Y$33:Y$60,IF(DAY(EOMONTH($G251,0))&lt;29,0,VLOOKUP(5&amp;TEXT(DATE(YEAR($G251),MONTH($G251),29),"ddd"),$H$33:Y$67,Y$70,0)),IF(DAY(EOMONTH($G251,0))&lt;30,0,VLOOKUP(5&amp;TEXT(DATE(YEAR($G251),MONTH($G251),30),"ddd"),$H$33:Y$67,Y$70,0)),IF(DAY(EOMONTH($G251,0))&lt;31,0,VLOOKUP(5&amp;TEXT(DATE(YEAR($G251),MONTH($G251),31),"ddd"),$H$33:Y$67,Y$70,0)))*SUMPRODUCT(($H$72:$H$95=$D251)*($G$72:$G$95=$C251)*(Y$72:Y$95))),"")</f>
        <v/>
      </c>
      <c r="Z251" s="203" t="str">
        <f>IFERROR(IF($I$69="DOW",IF($E251=5,(((SUMPRODUCT(($H$72:$H$95=$D251)*($G$72:$G$95=$C251)*(Z$72:Z$95))*(SUMPRODUCT(($H$15:$H$21=$H251)*(Z$15:Z$21)))))),(((SUMPRODUCT(($H$72:$H$95=$D251)*($G$72:$G$95=$C251)*(Z$72:Z$95)))-(SUMIFS(Z$99:Z$426,$C$99:$C$426,$C251,$D$99:$D$426,$D251,$E$99:$E$426,5)))*SUMPRODUCT(($H$9:$H$12=$E251)*(Z$9:Z$12)))*SUMPRODUCT(($H$24:$H$30=$H251)*(Z$24:Z$30))),VLOOKUP($E251&amp;$H251,$H$33:Z$67,Z$70,0)/SUM(Z$33:Z$60,IF(DAY(EOMONTH($G251,0))&lt;29,0,VLOOKUP(5&amp;TEXT(DATE(YEAR($G251),MONTH($G251),29),"ddd"),$H$33:Z$67,Z$70,0)),IF(DAY(EOMONTH($G251,0))&lt;30,0,VLOOKUP(5&amp;TEXT(DATE(YEAR($G251),MONTH($G251),30),"ddd"),$H$33:Z$67,Z$70,0)),IF(DAY(EOMONTH($G251,0))&lt;31,0,VLOOKUP(5&amp;TEXT(DATE(YEAR($G251),MONTH($G251),31),"ddd"),$H$33:Z$67,Z$70,0)))*SUMPRODUCT(($H$72:$H$95=$D251)*($G$72:$G$95=$C251)*(Z$72:Z$95))),"")</f>
        <v/>
      </c>
      <c r="AA251" s="203" t="str">
        <f>IFERROR(IF($I$69="DOW",IF($E251=5,(((SUMPRODUCT(($H$72:$H$95=$D251)*($G$72:$G$95=$C251)*(AA$72:AA$95))*(SUMPRODUCT(($H$15:$H$21=$H251)*(AA$15:AA$21)))))),(((SUMPRODUCT(($H$72:$H$95=$D251)*($G$72:$G$95=$C251)*(AA$72:AA$95)))-(SUMIFS(AA$99:AA$426,$C$99:$C$426,$C251,$D$99:$D$426,$D251,$E$99:$E$426,5)))*SUMPRODUCT(($H$9:$H$12=$E251)*(AA$9:AA$12)))*SUMPRODUCT(($H$24:$H$30=$H251)*(AA$24:AA$30))),VLOOKUP($E251&amp;$H251,$H$33:AA$67,AA$70,0)/SUM(AA$33:AA$60,IF(DAY(EOMONTH($G251,0))&lt;29,0,VLOOKUP(5&amp;TEXT(DATE(YEAR($G251),MONTH($G251),29),"ddd"),$H$33:AA$67,AA$70,0)),IF(DAY(EOMONTH($G251,0))&lt;30,0,VLOOKUP(5&amp;TEXT(DATE(YEAR($G251),MONTH($G251),30),"ddd"),$H$33:AA$67,AA$70,0)),IF(DAY(EOMONTH($G251,0))&lt;31,0,VLOOKUP(5&amp;TEXT(DATE(YEAR($G251),MONTH($G251),31),"ddd"),$H$33:AA$67,AA$70,0)))*SUMPRODUCT(($H$72:$H$95=$D251)*($G$72:$G$95=$C251)*(AA$72:AA$95))),"")</f>
        <v/>
      </c>
      <c r="AB251" s="203" t="str">
        <f>IFERROR(IF($I$69="DOW",IF($E251=5,(((SUMPRODUCT(($H$72:$H$95=$D251)*($G$72:$G$95=$C251)*(AB$72:AB$95))*(SUMPRODUCT(($H$15:$H$21=$H251)*(AB$15:AB$21)))))),(((SUMPRODUCT(($H$72:$H$95=$D251)*($G$72:$G$95=$C251)*(AB$72:AB$95)))-(SUMIFS(AB$99:AB$426,$C$99:$C$426,$C251,$D$99:$D$426,$D251,$E$99:$E$426,5)))*SUMPRODUCT(($H$9:$H$12=$E251)*(AB$9:AB$12)))*SUMPRODUCT(($H$24:$H$30=$H251)*(AB$24:AB$30))),VLOOKUP($E251&amp;$H251,$H$33:AB$67,AB$70,0)/SUM(AB$33:AB$60,IF(DAY(EOMONTH($G251,0))&lt;29,0,VLOOKUP(5&amp;TEXT(DATE(YEAR($G251),MONTH($G251),29),"ddd"),$H$33:AB$67,AB$70,0)),IF(DAY(EOMONTH($G251,0))&lt;30,0,VLOOKUP(5&amp;TEXT(DATE(YEAR($G251),MONTH($G251),30),"ddd"),$H$33:AB$67,AB$70,0)),IF(DAY(EOMONTH($G251,0))&lt;31,0,VLOOKUP(5&amp;TEXT(DATE(YEAR($G251),MONTH($G251),31),"ddd"),$H$33:AB$67,AB$70,0)))*SUMPRODUCT(($H$72:$H$95=$D251)*($G$72:$G$95=$C251)*(AB$72:AB$95))),"")</f>
        <v/>
      </c>
      <c r="AC251" s="236"/>
      <c r="AE251" s="208"/>
      <c r="AF251" s="203"/>
      <c r="AG251" s="203"/>
      <c r="AH251" s="203"/>
      <c r="AI251" s="203"/>
      <c r="AJ251" s="203"/>
      <c r="AK251" s="203"/>
      <c r="AL251" s="203"/>
      <c r="AM251" s="203"/>
      <c r="AN251" s="203"/>
      <c r="AO251" s="203"/>
      <c r="AP251" s="203"/>
      <c r="AQ251" s="203"/>
      <c r="AR251" s="203"/>
      <c r="AS251" s="203"/>
      <c r="AT251" s="203"/>
      <c r="AU251" s="203"/>
      <c r="AV251" s="203"/>
      <c r="AW251" s="203"/>
      <c r="AX251" s="203"/>
      <c r="AY251" s="236"/>
      <c r="BA251" s="210">
        <f t="shared" si="186"/>
        <v>0</v>
      </c>
      <c r="BB251" s="211">
        <f t="shared" si="187"/>
        <v>0</v>
      </c>
      <c r="BC251" s="211">
        <f t="shared" si="188"/>
        <v>0</v>
      </c>
      <c r="BD251" s="211">
        <f t="shared" si="189"/>
        <v>0</v>
      </c>
      <c r="BE251" s="211">
        <f t="shared" si="190"/>
        <v>0</v>
      </c>
      <c r="BF251" s="211">
        <f t="shared" si="191"/>
        <v>0</v>
      </c>
      <c r="BG251" s="211">
        <f t="shared" si="192"/>
        <v>0</v>
      </c>
      <c r="BH251" s="211">
        <f t="shared" si="193"/>
        <v>0</v>
      </c>
      <c r="BI251" s="211">
        <f t="shared" si="194"/>
        <v>0</v>
      </c>
      <c r="BJ251" s="211">
        <f t="shared" si="195"/>
        <v>0</v>
      </c>
      <c r="BK251" s="211">
        <f t="shared" si="196"/>
        <v>0</v>
      </c>
      <c r="BL251" s="211">
        <f t="shared" si="197"/>
        <v>0</v>
      </c>
      <c r="BM251" s="211">
        <f t="shared" si="198"/>
        <v>0</v>
      </c>
      <c r="BN251" s="211">
        <f t="shared" si="199"/>
        <v>0</v>
      </c>
      <c r="BO251" s="211">
        <f t="shared" si="200"/>
        <v>0</v>
      </c>
      <c r="BP251" s="211">
        <f t="shared" si="201"/>
        <v>0</v>
      </c>
      <c r="BQ251" s="211">
        <f t="shared" si="202"/>
        <v>0</v>
      </c>
      <c r="BR251" s="211">
        <f t="shared" si="203"/>
        <v>0</v>
      </c>
      <c r="BS251" s="211">
        <f t="shared" si="204"/>
        <v>0</v>
      </c>
      <c r="BT251" s="211">
        <f t="shared" si="205"/>
        <v>0</v>
      </c>
      <c r="BV251" s="216">
        <f t="shared" si="228"/>
        <v>42796</v>
      </c>
      <c r="BW251" s="217" t="str">
        <f t="shared" si="229"/>
        <v>Mar</v>
      </c>
      <c r="BX251" s="217">
        <f t="shared" si="230"/>
        <v>2017</v>
      </c>
      <c r="BY251" s="218">
        <f t="shared" si="206"/>
        <v>0</v>
      </c>
      <c r="BZ251" s="218">
        <f t="shared" si="207"/>
        <v>0</v>
      </c>
      <c r="CA251" s="218">
        <f t="shared" si="208"/>
        <v>0</v>
      </c>
      <c r="CB251" s="218">
        <f t="shared" si="209"/>
        <v>0</v>
      </c>
      <c r="CC251" s="218">
        <f t="shared" si="210"/>
        <v>0</v>
      </c>
      <c r="CD251" s="218">
        <f t="shared" si="211"/>
        <v>0</v>
      </c>
      <c r="CE251" s="218">
        <f t="shared" si="212"/>
        <v>0</v>
      </c>
      <c r="CF251" s="218">
        <f t="shared" si="213"/>
        <v>0</v>
      </c>
      <c r="CG251" s="218">
        <f t="shared" si="214"/>
        <v>0</v>
      </c>
      <c r="CH251" s="218">
        <f t="shared" si="215"/>
        <v>0</v>
      </c>
      <c r="CI251" s="218">
        <f t="shared" si="216"/>
        <v>0</v>
      </c>
      <c r="CJ251" s="218">
        <f t="shared" si="217"/>
        <v>0</v>
      </c>
      <c r="CK251" s="218">
        <f t="shared" si="218"/>
        <v>0</v>
      </c>
      <c r="CL251" s="218">
        <f t="shared" si="219"/>
        <v>0</v>
      </c>
      <c r="CM251" s="218">
        <f t="shared" si="220"/>
        <v>0</v>
      </c>
      <c r="CN251" s="218">
        <f t="shared" si="221"/>
        <v>0</v>
      </c>
      <c r="CO251" s="218">
        <f t="shared" si="222"/>
        <v>0</v>
      </c>
      <c r="CP251" s="218">
        <f t="shared" si="223"/>
        <v>0</v>
      </c>
      <c r="CQ251" s="218">
        <f t="shared" si="224"/>
        <v>0</v>
      </c>
      <c r="CR251" s="219">
        <f t="shared" si="225"/>
        <v>0</v>
      </c>
    </row>
    <row r="253" spans="2:96" x14ac:dyDescent="0.25">
      <c r="I253" s="168"/>
      <c r="J253" s="168"/>
      <c r="K253" s="168"/>
      <c r="L253" s="168"/>
      <c r="M253" s="168"/>
      <c r="N253" s="168"/>
      <c r="O253" s="168"/>
      <c r="P253" s="168"/>
      <c r="Q253" s="168"/>
      <c r="R253" s="168"/>
      <c r="S253" s="168"/>
      <c r="T253" s="168"/>
      <c r="U253" s="168"/>
      <c r="V253" s="168"/>
      <c r="W253" s="168"/>
      <c r="X253" s="168"/>
      <c r="Y253" s="168"/>
      <c r="Z253" s="168"/>
      <c r="AA253" s="168"/>
      <c r="AB253" s="168"/>
      <c r="AC253" s="168"/>
      <c r="BD253" s="168"/>
    </row>
  </sheetData>
  <mergeCells count="3">
    <mergeCell ref="AE97:AX97"/>
    <mergeCell ref="BA97:BI97"/>
    <mergeCell ref="BV97:CJ97"/>
  </mergeCells>
  <conditionalFormatting sqref="G108:AB250">
    <cfRule type="expression" dxfId="0" priority="1">
      <formula>IF(DAY($G108)=1,1,0)</formula>
    </cfRule>
  </conditionalFormatting>
  <dataValidations count="2">
    <dataValidation type="list" allowBlank="1" showInputMessage="1" showErrorMessage="1" sqref="H72">
      <formula1>Months</formula1>
    </dataValidation>
    <dataValidation type="list" allowBlank="1" showInputMessage="1" showErrorMessage="1" sqref="I69">
      <formula1>"DOW,DOM"</formula1>
    </dataValidation>
  </dataValidations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S62"/>
  <sheetViews>
    <sheetView showGridLines="0" zoomScale="85" zoomScaleNormal="85" workbookViewId="0">
      <pane xSplit="6" ySplit="5" topLeftCell="G6" activePane="bottomRight" state="frozen"/>
      <selection pane="topRight" activeCell="G1" sqref="G1"/>
      <selection pane="bottomLeft" activeCell="A6" sqref="A6"/>
      <selection pane="bottomRight" activeCell="G31" sqref="G31"/>
    </sheetView>
  </sheetViews>
  <sheetFormatPr defaultColWidth="9.140625" defaultRowHeight="15" outlineLevelCol="2" x14ac:dyDescent="0.25"/>
  <cols>
    <col min="1" max="2" width="4.42578125" style="40" customWidth="1"/>
    <col min="3" max="3" width="10.28515625" customWidth="1"/>
    <col min="4" max="6" width="7.5703125" customWidth="1"/>
    <col min="7" max="7" width="9.7109375" customWidth="1"/>
    <col min="8" max="13" width="7.5703125" customWidth="1"/>
    <col min="14" max="14" width="8.42578125" customWidth="1"/>
    <col min="15" max="15" width="4" customWidth="1"/>
    <col min="16" max="16" width="10.140625" customWidth="1"/>
    <col min="17" max="24" width="8.7109375" customWidth="1"/>
    <col min="25" max="25" width="9.140625" customWidth="1" outlineLevel="1" collapsed="1"/>
    <col min="26" max="26" width="9.140625" customWidth="1" outlineLevel="2"/>
    <col min="27" max="37" width="7.5703125" customWidth="1" outlineLevel="2"/>
    <col min="38" max="38" width="4" customWidth="1"/>
    <col min="39" max="39" width="10.140625" customWidth="1" outlineLevel="1"/>
    <col min="40" max="40" width="12.5703125" customWidth="1" outlineLevel="1"/>
    <col min="41" max="47" width="8.7109375" customWidth="1" outlineLevel="1"/>
    <col min="48" max="48" width="0" hidden="1" customWidth="1" outlineLevel="2" collapsed="1"/>
    <col min="49" max="60" width="0" hidden="1" customWidth="1" outlineLevel="2"/>
    <col min="61" max="61" width="9.140625" customWidth="1" outlineLevel="1" collapsed="1"/>
    <col min="62" max="62" width="10.140625" customWidth="1" outlineLevel="1"/>
    <col min="63" max="63" width="9.7109375" customWidth="1" outlineLevel="1"/>
    <col min="64" max="70" width="9.140625" customWidth="1" outlineLevel="1"/>
    <col min="71" max="71" width="0" hidden="1" customWidth="1" outlineLevel="2"/>
    <col min="72" max="72" width="0" hidden="1" customWidth="1" outlineLevel="2" collapsed="1"/>
    <col min="73" max="84" width="0" hidden="1" customWidth="1" outlineLevel="2"/>
    <col min="85" max="85" width="9.140625" customWidth="1" outlineLevel="1" collapsed="1"/>
    <col min="86" max="94" width="9.140625" customWidth="1" outlineLevel="1"/>
    <col min="95" max="95" width="0" hidden="1" customWidth="1" outlineLevel="2"/>
    <col min="96" max="96" width="0" hidden="1" customWidth="1" outlineLevel="2" collapsed="1"/>
    <col min="97" max="110" width="0" hidden="1" customWidth="1" outlineLevel="2"/>
    <col min="111" max="111" width="10.85546875" customWidth="1" outlineLevel="1" collapsed="1"/>
    <col min="112" max="119" width="9.140625" customWidth="1" outlineLevel="1"/>
    <col min="120" max="120" width="0" hidden="1" customWidth="1" outlineLevel="2"/>
    <col min="121" max="121" width="0" hidden="1" customWidth="1" outlineLevel="2" collapsed="1"/>
    <col min="122" max="133" width="0" hidden="1" customWidth="1" outlineLevel="2"/>
    <col min="134" max="134" width="9.140625" customWidth="1" outlineLevel="1" collapsed="1"/>
    <col min="135" max="135" width="10.85546875" customWidth="1" outlineLevel="1"/>
    <col min="136" max="143" width="9.140625" customWidth="1" outlineLevel="1"/>
    <col min="144" max="144" width="0" hidden="1" customWidth="1" outlineLevel="2"/>
    <col min="145" max="145" width="0" hidden="1" customWidth="1" outlineLevel="2" collapsed="1"/>
    <col min="146" max="159" width="0" hidden="1" customWidth="1" outlineLevel="2"/>
    <col min="160" max="160" width="10.85546875" customWidth="1" outlineLevel="1" collapsed="1"/>
    <col min="161" max="168" width="9.140625" customWidth="1" outlineLevel="1"/>
    <col min="169" max="169" width="0" hidden="1" customWidth="1" outlineLevel="2"/>
    <col min="170" max="170" width="0" hidden="1" customWidth="1" outlineLevel="2" collapsed="1"/>
    <col min="171" max="182" width="0" hidden="1" customWidth="1" outlineLevel="2"/>
    <col min="183" max="183" width="9.140625" customWidth="1" outlineLevel="1" collapsed="1"/>
    <col min="184" max="184" width="10.85546875" customWidth="1" outlineLevel="1"/>
    <col min="185" max="192" width="9.140625" customWidth="1" outlineLevel="1"/>
    <col min="193" max="193" width="0" hidden="1" customWidth="1" outlineLevel="2"/>
    <col min="194" max="194" width="0" hidden="1" customWidth="1" outlineLevel="2" collapsed="1"/>
    <col min="195" max="206" width="0" hidden="1" customWidth="1" outlineLevel="2"/>
    <col min="207" max="207" width="9.140625" customWidth="1" outlineLevel="1" collapsed="1"/>
    <col min="209" max="209" width="9.140625" collapsed="1"/>
    <col min="210" max="220" width="9.140625" hidden="1" customWidth="1" outlineLevel="2"/>
    <col min="221" max="221" width="9.140625" hidden="1" customWidth="1" outlineLevel="1" collapsed="1"/>
    <col min="222" max="222" width="10.85546875" hidden="1" customWidth="1" outlineLevel="1"/>
    <col min="223" max="230" width="9.140625" hidden="1" customWidth="1" outlineLevel="1"/>
    <col min="231" max="231" width="9.140625" collapsed="1"/>
    <col min="232" max="242" width="9.140625" hidden="1" customWidth="1" outlineLevel="2"/>
    <col min="243" max="243" width="9.140625" hidden="1" customWidth="1" outlineLevel="1" collapsed="1"/>
    <col min="244" max="244" width="10.85546875" hidden="1" customWidth="1" outlineLevel="1"/>
    <col min="245" max="252" width="9.140625" hidden="1" customWidth="1" outlineLevel="1"/>
    <col min="253" max="253" width="9.140625" collapsed="1"/>
  </cols>
  <sheetData>
    <row r="1" spans="1:252" s="13" customFormat="1" x14ac:dyDescent="0.25">
      <c r="G1" s="12" t="str">
        <f>'Raw Data'!$I$2</f>
        <v>APAC Triage</v>
      </c>
      <c r="H1" s="12" t="str">
        <f>'Raw Data'!$I$2</f>
        <v>APAC Triage</v>
      </c>
      <c r="I1" s="12" t="str">
        <f>'Raw Data'!$I$2</f>
        <v>APAC Triage</v>
      </c>
      <c r="J1" s="12" t="str">
        <f>'Raw Data'!$I$2</f>
        <v>APAC Triage</v>
      </c>
      <c r="K1" s="12" t="str">
        <f>'Raw Data'!$I$2</f>
        <v>APAC Triage</v>
      </c>
      <c r="L1" s="12" t="str">
        <f>'Raw Data'!$I$2</f>
        <v>APAC Triage</v>
      </c>
      <c r="M1" s="12" t="str">
        <f>'Raw Data'!$I$2</f>
        <v>APAC Triage</v>
      </c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 t="str">
        <f>'Raw Data'!$J$2</f>
        <v>APAC Hindi</v>
      </c>
      <c r="AE1" s="12" t="str">
        <f>'Raw Data'!$J$2</f>
        <v>APAC Hindi</v>
      </c>
      <c r="AF1" s="12" t="str">
        <f>'Raw Data'!$J$2</f>
        <v>APAC Hindi</v>
      </c>
      <c r="AG1" s="12" t="str">
        <f>'Raw Data'!$J$2</f>
        <v>APAC Hindi</v>
      </c>
      <c r="AH1" s="12" t="str">
        <f>'Raw Data'!$J$2</f>
        <v>APAC Hindi</v>
      </c>
      <c r="AI1" s="12" t="str">
        <f>'Raw Data'!$J$2</f>
        <v>APAC Hindi</v>
      </c>
      <c r="AJ1" s="12" t="str">
        <f>'Raw Data'!$J$2</f>
        <v>APAC Hindi</v>
      </c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 t="str">
        <f>'Raw Data'!$K$2</f>
        <v>APAC TS Chat</v>
      </c>
      <c r="BB1" s="12" t="str">
        <f>'Raw Data'!$K$2</f>
        <v>APAC TS Chat</v>
      </c>
      <c r="BC1" s="12" t="str">
        <f>'Raw Data'!$K$2</f>
        <v>APAC TS Chat</v>
      </c>
      <c r="BD1" s="12" t="str">
        <f>'Raw Data'!$K$2</f>
        <v>APAC TS Chat</v>
      </c>
      <c r="BE1" s="12" t="str">
        <f>'Raw Data'!$K$2</f>
        <v>APAC TS Chat</v>
      </c>
      <c r="BF1" s="12" t="str">
        <f>'Raw Data'!$K$2</f>
        <v>APAC TS Chat</v>
      </c>
      <c r="BG1" s="12" t="str">
        <f>'Raw Data'!$K$2</f>
        <v>APAC TS Chat</v>
      </c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 t="str">
        <f>'Raw Data'!$L$2</f>
        <v>APAC Con CS Email</v>
      </c>
      <c r="BZ1" s="12" t="str">
        <f>'Raw Data'!$L$2</f>
        <v>APAC Con CS Email</v>
      </c>
      <c r="CA1" s="12" t="str">
        <f>'Raw Data'!$L$2</f>
        <v>APAC Con CS Email</v>
      </c>
      <c r="CB1" s="12" t="str">
        <f>'Raw Data'!$L$2</f>
        <v>APAC Con CS Email</v>
      </c>
      <c r="CC1" s="12" t="str">
        <f>'Raw Data'!$L$2</f>
        <v>APAC Con CS Email</v>
      </c>
      <c r="CD1" s="12" t="str">
        <f>'Raw Data'!$L$2</f>
        <v>APAC Con CS Email</v>
      </c>
      <c r="CE1" s="12" t="str">
        <f>'Raw Data'!$L$2</f>
        <v>APAC Con CS Email</v>
      </c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 t="str">
        <f>'Raw Data'!$M$2</f>
        <v>EMEA Triage</v>
      </c>
      <c r="CX1" s="12" t="str">
        <f>'Raw Data'!$M$2</f>
        <v>EMEA Triage</v>
      </c>
      <c r="CY1" s="12" t="str">
        <f>'Raw Data'!$M$2</f>
        <v>EMEA Triage</v>
      </c>
      <c r="CZ1" s="12" t="str">
        <f>'Raw Data'!$M$2</f>
        <v>EMEA Triage</v>
      </c>
      <c r="DA1" s="12" t="str">
        <f>'Raw Data'!$M$2</f>
        <v>EMEA Triage</v>
      </c>
      <c r="DB1" s="12" t="str">
        <f>'Raw Data'!$M$2</f>
        <v>EMEA Triage</v>
      </c>
      <c r="DC1" s="12" t="str">
        <f>'Raw Data'!$M$2</f>
        <v>EMEA Triage</v>
      </c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 t="str">
        <f>'Raw Data'!$N$2</f>
        <v>EMEA TS Chat</v>
      </c>
      <c r="DW1" s="12" t="str">
        <f>'Raw Data'!$N$2</f>
        <v>EMEA TS Chat</v>
      </c>
      <c r="DX1" s="12" t="str">
        <f>'Raw Data'!$N$2</f>
        <v>EMEA TS Chat</v>
      </c>
      <c r="DY1" s="12" t="str">
        <f>'Raw Data'!$N$2</f>
        <v>EMEA TS Chat</v>
      </c>
      <c r="DZ1" s="12" t="str">
        <f>'Raw Data'!$N$2</f>
        <v>EMEA TS Chat</v>
      </c>
      <c r="EA1" s="12" t="str">
        <f>'Raw Data'!$N$2</f>
        <v>EMEA TS Chat</v>
      </c>
      <c r="EB1" s="12" t="str">
        <f>'Raw Data'!$N$2</f>
        <v>EMEA TS Chat</v>
      </c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 t="str">
        <f>'Raw Data'!$P$2</f>
        <v>Retention</v>
      </c>
      <c r="EU1" s="12" t="str">
        <f>'Raw Data'!$P$2</f>
        <v>Retention</v>
      </c>
      <c r="EV1" s="12" t="str">
        <f>'Raw Data'!$P$2</f>
        <v>Retention</v>
      </c>
      <c r="EW1" s="12" t="str">
        <f>'Raw Data'!$P$2</f>
        <v>Retention</v>
      </c>
      <c r="EX1" s="12" t="str">
        <f>'Raw Data'!$P$2</f>
        <v>Retention</v>
      </c>
      <c r="EY1" s="12" t="str">
        <f>'Raw Data'!$P$2</f>
        <v>Retention</v>
      </c>
      <c r="EZ1" s="12" t="str">
        <f>'Raw Data'!$P$2</f>
        <v>Retention</v>
      </c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 t="str">
        <f>'Raw Data'!$Q$2</f>
        <v>Rbay</v>
      </c>
      <c r="FT1" s="12" t="str">
        <f>'Raw Data'!$Q$2</f>
        <v>Rbay</v>
      </c>
      <c r="FU1" s="12" t="str">
        <f>'Raw Data'!$Q$2</f>
        <v>Rbay</v>
      </c>
      <c r="FV1" s="12" t="str">
        <f>'Raw Data'!$Q$2</f>
        <v>Rbay</v>
      </c>
      <c r="FW1" s="12" t="str">
        <f>'Raw Data'!$Q$2</f>
        <v>Rbay</v>
      </c>
      <c r="FX1" s="12" t="str">
        <f>'Raw Data'!$Q$2</f>
        <v>Rbay</v>
      </c>
      <c r="FY1" s="12" t="str">
        <f>'Raw Data'!$Q$2</f>
        <v>Rbay</v>
      </c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 t="str">
        <f>'Raw Data'!$R$2</f>
        <v>EMEA RA Desk</v>
      </c>
      <c r="GR1" s="12" t="str">
        <f>'Raw Data'!$R$2</f>
        <v>EMEA RA Desk</v>
      </c>
      <c r="GS1" s="12" t="str">
        <f>'Raw Data'!$R$2</f>
        <v>EMEA RA Desk</v>
      </c>
      <c r="GT1" s="12" t="str">
        <f>'Raw Data'!$R$2</f>
        <v>EMEA RA Desk</v>
      </c>
      <c r="GU1" s="12" t="str">
        <f>'Raw Data'!$R$2</f>
        <v>EMEA RA Desk</v>
      </c>
      <c r="GV1" s="12" t="str">
        <f>'Raw Data'!$R$2</f>
        <v>EMEA RA Desk</v>
      </c>
      <c r="GW1" s="12" t="str">
        <f>'Raw Data'!$R$2</f>
        <v>EMEA RA Desk</v>
      </c>
      <c r="GX1" s="12"/>
      <c r="GY1" s="12"/>
      <c r="HB1" s="12"/>
      <c r="HC1" s="12"/>
      <c r="HD1" s="12"/>
      <c r="HE1" s="12">
        <f>'Raw Data'!$AB$2</f>
        <v>20</v>
      </c>
      <c r="HF1" s="12">
        <f>'Raw Data'!$AB$2</f>
        <v>20</v>
      </c>
      <c r="HG1" s="12">
        <f>'Raw Data'!$AB$2</f>
        <v>20</v>
      </c>
      <c r="HH1" s="12">
        <f>'Raw Data'!$AB$2</f>
        <v>20</v>
      </c>
      <c r="HI1" s="12">
        <f>'Raw Data'!$AB$2</f>
        <v>20</v>
      </c>
      <c r="HJ1" s="12">
        <f>'Raw Data'!$AB$2</f>
        <v>20</v>
      </c>
      <c r="HK1" s="12">
        <f>'Raw Data'!$AB$2</f>
        <v>20</v>
      </c>
      <c r="HL1" s="12">
        <f>'Raw Data'!$AB$2</f>
        <v>20</v>
      </c>
      <c r="HM1" s="12">
        <f>'Raw Data'!$AB$2</f>
        <v>20</v>
      </c>
      <c r="HX1" s="12"/>
      <c r="HY1" s="12"/>
      <c r="HZ1" s="12"/>
      <c r="IA1" s="12">
        <f>'Raw Data'!$AC$2</f>
        <v>21</v>
      </c>
      <c r="IB1" s="12">
        <f>'Raw Data'!$AC$2</f>
        <v>21</v>
      </c>
      <c r="IC1" s="12">
        <f>'Raw Data'!$AC$2</f>
        <v>21</v>
      </c>
      <c r="ID1" s="12">
        <f>'Raw Data'!$AC$2</f>
        <v>21</v>
      </c>
      <c r="IE1" s="12">
        <f>'Raw Data'!$AC$2</f>
        <v>21</v>
      </c>
      <c r="IF1" s="12">
        <f>'Raw Data'!$AC$2</f>
        <v>21</v>
      </c>
      <c r="IG1" s="12">
        <f>'Raw Data'!$AC$2</f>
        <v>21</v>
      </c>
      <c r="IH1" s="12">
        <f>'Raw Data'!$AC$2</f>
        <v>21</v>
      </c>
      <c r="II1" s="12">
        <f>'Raw Data'!$AB$2</f>
        <v>20</v>
      </c>
    </row>
    <row r="2" spans="1:252" s="13" customFormat="1" x14ac:dyDescent="0.25">
      <c r="G2" s="12">
        <v>8</v>
      </c>
      <c r="H2" s="12">
        <f t="shared" ref="H2:M2" si="0">G2</f>
        <v>8</v>
      </c>
      <c r="I2" s="12">
        <f t="shared" si="0"/>
        <v>8</v>
      </c>
      <c r="J2" s="12">
        <f t="shared" si="0"/>
        <v>8</v>
      </c>
      <c r="K2" s="12">
        <f t="shared" si="0"/>
        <v>8</v>
      </c>
      <c r="L2" s="12">
        <f t="shared" si="0"/>
        <v>8</v>
      </c>
      <c r="M2" s="12">
        <f t="shared" si="0"/>
        <v>8</v>
      </c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>
        <f>G2+1</f>
        <v>9</v>
      </c>
      <c r="AE2" s="12">
        <f t="shared" ref="AE2:AJ2" si="1">AD2</f>
        <v>9</v>
      </c>
      <c r="AF2" s="12">
        <f t="shared" si="1"/>
        <v>9</v>
      </c>
      <c r="AG2" s="12">
        <f t="shared" si="1"/>
        <v>9</v>
      </c>
      <c r="AH2" s="12">
        <f t="shared" si="1"/>
        <v>9</v>
      </c>
      <c r="AI2" s="12">
        <f t="shared" si="1"/>
        <v>9</v>
      </c>
      <c r="AJ2" s="12">
        <f t="shared" si="1"/>
        <v>9</v>
      </c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>
        <f>AD2+1</f>
        <v>10</v>
      </c>
      <c r="BB2" s="12">
        <f t="shared" ref="BB2:BG2" si="2">BA2</f>
        <v>10</v>
      </c>
      <c r="BC2" s="12">
        <f t="shared" si="2"/>
        <v>10</v>
      </c>
      <c r="BD2" s="12">
        <f t="shared" si="2"/>
        <v>10</v>
      </c>
      <c r="BE2" s="12">
        <f t="shared" si="2"/>
        <v>10</v>
      </c>
      <c r="BF2" s="12">
        <f t="shared" si="2"/>
        <v>10</v>
      </c>
      <c r="BG2" s="12">
        <f t="shared" si="2"/>
        <v>10</v>
      </c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>
        <f>BB2+1</f>
        <v>11</v>
      </c>
      <c r="BZ2" s="12">
        <f t="shared" ref="BZ2:CE2" si="3">BY2</f>
        <v>11</v>
      </c>
      <c r="CA2" s="12">
        <f t="shared" si="3"/>
        <v>11</v>
      </c>
      <c r="CB2" s="12">
        <f t="shared" si="3"/>
        <v>11</v>
      </c>
      <c r="CC2" s="12">
        <f t="shared" si="3"/>
        <v>11</v>
      </c>
      <c r="CD2" s="12">
        <f t="shared" si="3"/>
        <v>11</v>
      </c>
      <c r="CE2" s="12">
        <f t="shared" si="3"/>
        <v>11</v>
      </c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>
        <f>BZ2+1</f>
        <v>12</v>
      </c>
      <c r="CX2" s="12">
        <f t="shared" ref="CX2:DC2" si="4">CW2</f>
        <v>12</v>
      </c>
      <c r="CY2" s="12">
        <f t="shared" si="4"/>
        <v>12</v>
      </c>
      <c r="CZ2" s="12">
        <f t="shared" si="4"/>
        <v>12</v>
      </c>
      <c r="DA2" s="12">
        <f t="shared" si="4"/>
        <v>12</v>
      </c>
      <c r="DB2" s="12">
        <f t="shared" si="4"/>
        <v>12</v>
      </c>
      <c r="DC2" s="12">
        <f t="shared" si="4"/>
        <v>12</v>
      </c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>
        <f>CX2+1</f>
        <v>13</v>
      </c>
      <c r="DW2" s="12">
        <f t="shared" ref="DW2:EB2" si="5">DV2</f>
        <v>13</v>
      </c>
      <c r="DX2" s="12">
        <f t="shared" si="5"/>
        <v>13</v>
      </c>
      <c r="DY2" s="12">
        <f t="shared" si="5"/>
        <v>13</v>
      </c>
      <c r="DZ2" s="12">
        <f t="shared" si="5"/>
        <v>13</v>
      </c>
      <c r="EA2" s="12">
        <f t="shared" si="5"/>
        <v>13</v>
      </c>
      <c r="EB2" s="12">
        <f t="shared" si="5"/>
        <v>13</v>
      </c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>
        <f>DW2+1</f>
        <v>14</v>
      </c>
      <c r="EU2" s="12">
        <f t="shared" ref="EU2:EZ2" si="6">ET2</f>
        <v>14</v>
      </c>
      <c r="EV2" s="12">
        <f t="shared" si="6"/>
        <v>14</v>
      </c>
      <c r="EW2" s="12">
        <f t="shared" si="6"/>
        <v>14</v>
      </c>
      <c r="EX2" s="12">
        <f t="shared" si="6"/>
        <v>14</v>
      </c>
      <c r="EY2" s="12">
        <f t="shared" si="6"/>
        <v>14</v>
      </c>
      <c r="EZ2" s="12">
        <f t="shared" si="6"/>
        <v>14</v>
      </c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>
        <f>EU2+1</f>
        <v>15</v>
      </c>
      <c r="FT2" s="12">
        <f t="shared" ref="FT2:FY2" si="7">FS2</f>
        <v>15</v>
      </c>
      <c r="FU2" s="12">
        <f t="shared" si="7"/>
        <v>15</v>
      </c>
      <c r="FV2" s="12">
        <f t="shared" si="7"/>
        <v>15</v>
      </c>
      <c r="FW2" s="12">
        <f t="shared" si="7"/>
        <v>15</v>
      </c>
      <c r="FX2" s="12">
        <f t="shared" si="7"/>
        <v>15</v>
      </c>
      <c r="FY2" s="12">
        <f t="shared" si="7"/>
        <v>15</v>
      </c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>
        <f>FT2+1</f>
        <v>16</v>
      </c>
      <c r="GR2" s="12">
        <f t="shared" ref="GR2:GW2" si="8">GQ2</f>
        <v>16</v>
      </c>
      <c r="GS2" s="12">
        <f t="shared" si="8"/>
        <v>16</v>
      </c>
      <c r="GT2" s="12">
        <f t="shared" si="8"/>
        <v>16</v>
      </c>
      <c r="GU2" s="12">
        <f t="shared" si="8"/>
        <v>16</v>
      </c>
      <c r="GV2" s="12">
        <f t="shared" si="8"/>
        <v>16</v>
      </c>
      <c r="GW2" s="12">
        <f t="shared" si="8"/>
        <v>16</v>
      </c>
      <c r="GX2" s="12"/>
      <c r="GY2" s="12"/>
      <c r="HB2" s="12"/>
      <c r="HC2" s="12"/>
      <c r="HD2" s="12"/>
      <c r="HE2" s="12" t="e">
        <f>#REF!+1</f>
        <v>#REF!</v>
      </c>
      <c r="HF2" s="12" t="e">
        <f t="shared" ref="HF2:HK2" si="9">HE2</f>
        <v>#REF!</v>
      </c>
      <c r="HG2" s="12" t="e">
        <f t="shared" si="9"/>
        <v>#REF!</v>
      </c>
      <c r="HH2" s="12" t="e">
        <f t="shared" si="9"/>
        <v>#REF!</v>
      </c>
      <c r="HI2" s="12" t="e">
        <f t="shared" si="9"/>
        <v>#REF!</v>
      </c>
      <c r="HJ2" s="12" t="e">
        <f t="shared" si="9"/>
        <v>#REF!</v>
      </c>
      <c r="HK2" s="12" t="e">
        <f t="shared" si="9"/>
        <v>#REF!</v>
      </c>
      <c r="HX2" s="12"/>
      <c r="HY2" s="12"/>
      <c r="HZ2" s="12"/>
      <c r="IA2" s="12" t="e">
        <f>HE2+1</f>
        <v>#REF!</v>
      </c>
      <c r="IB2" s="12" t="e">
        <f t="shared" ref="IB2:IG2" si="10">HF2+1</f>
        <v>#REF!</v>
      </c>
      <c r="IC2" s="12" t="e">
        <f t="shared" si="10"/>
        <v>#REF!</v>
      </c>
      <c r="ID2" s="12" t="e">
        <f t="shared" si="10"/>
        <v>#REF!</v>
      </c>
      <c r="IE2" s="12" t="e">
        <f t="shared" si="10"/>
        <v>#REF!</v>
      </c>
      <c r="IF2" s="12" t="e">
        <f t="shared" si="10"/>
        <v>#REF!</v>
      </c>
      <c r="IG2" s="12" t="e">
        <f t="shared" si="10"/>
        <v>#REF!</v>
      </c>
      <c r="IH2" s="12"/>
    </row>
    <row r="3" spans="1:252" s="13" customFormat="1" ht="16.5" customHeight="1" thickBot="1" x14ac:dyDescent="0.3">
      <c r="C3" s="155"/>
      <c r="G3" s="12">
        <v>0</v>
      </c>
      <c r="H3" s="12">
        <f t="shared" ref="H3:M3" si="11">G3+1</f>
        <v>1</v>
      </c>
      <c r="I3" s="12">
        <f t="shared" si="11"/>
        <v>2</v>
      </c>
      <c r="J3" s="12">
        <f t="shared" si="11"/>
        <v>3</v>
      </c>
      <c r="K3" s="12">
        <f t="shared" si="11"/>
        <v>4</v>
      </c>
      <c r="L3" s="12">
        <f t="shared" si="11"/>
        <v>5</v>
      </c>
      <c r="M3" s="12">
        <f t="shared" si="11"/>
        <v>6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>
        <v>0</v>
      </c>
      <c r="AE3" s="12">
        <f t="shared" ref="AE3:AJ3" si="12">AD3+1</f>
        <v>1</v>
      </c>
      <c r="AF3" s="12">
        <f t="shared" si="12"/>
        <v>2</v>
      </c>
      <c r="AG3" s="12">
        <f t="shared" si="12"/>
        <v>3</v>
      </c>
      <c r="AH3" s="12">
        <f t="shared" si="12"/>
        <v>4</v>
      </c>
      <c r="AI3" s="12">
        <f t="shared" si="12"/>
        <v>5</v>
      </c>
      <c r="AJ3" s="12">
        <f t="shared" si="12"/>
        <v>6</v>
      </c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>
        <v>0</v>
      </c>
      <c r="BB3" s="12">
        <f t="shared" ref="BB3:BG3" si="13">BA3+1</f>
        <v>1</v>
      </c>
      <c r="BC3" s="12">
        <f t="shared" si="13"/>
        <v>2</v>
      </c>
      <c r="BD3" s="12">
        <f t="shared" si="13"/>
        <v>3</v>
      </c>
      <c r="BE3" s="12">
        <f t="shared" si="13"/>
        <v>4</v>
      </c>
      <c r="BF3" s="12">
        <f t="shared" si="13"/>
        <v>5</v>
      </c>
      <c r="BG3" s="12">
        <f t="shared" si="13"/>
        <v>6</v>
      </c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>
        <v>0</v>
      </c>
      <c r="BZ3" s="12">
        <f t="shared" ref="BZ3:CE3" si="14">BY3+1</f>
        <v>1</v>
      </c>
      <c r="CA3" s="12">
        <f t="shared" si="14"/>
        <v>2</v>
      </c>
      <c r="CB3" s="12">
        <f t="shared" si="14"/>
        <v>3</v>
      </c>
      <c r="CC3" s="12">
        <f t="shared" si="14"/>
        <v>4</v>
      </c>
      <c r="CD3" s="12">
        <f t="shared" si="14"/>
        <v>5</v>
      </c>
      <c r="CE3" s="12">
        <f t="shared" si="14"/>
        <v>6</v>
      </c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>
        <v>0</v>
      </c>
      <c r="CX3" s="12">
        <f t="shared" ref="CX3:DC3" si="15">CW3+1</f>
        <v>1</v>
      </c>
      <c r="CY3" s="12">
        <f t="shared" si="15"/>
        <v>2</v>
      </c>
      <c r="CZ3" s="12">
        <f t="shared" si="15"/>
        <v>3</v>
      </c>
      <c r="DA3" s="12">
        <f t="shared" si="15"/>
        <v>4</v>
      </c>
      <c r="DB3" s="12">
        <f t="shared" si="15"/>
        <v>5</v>
      </c>
      <c r="DC3" s="12">
        <f t="shared" si="15"/>
        <v>6</v>
      </c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>
        <v>0</v>
      </c>
      <c r="DW3" s="12">
        <f t="shared" ref="DW3:EB3" si="16">DV3+1</f>
        <v>1</v>
      </c>
      <c r="DX3" s="12">
        <f t="shared" si="16"/>
        <v>2</v>
      </c>
      <c r="DY3" s="12">
        <f t="shared" si="16"/>
        <v>3</v>
      </c>
      <c r="DZ3" s="12">
        <f t="shared" si="16"/>
        <v>4</v>
      </c>
      <c r="EA3" s="12">
        <f t="shared" si="16"/>
        <v>5</v>
      </c>
      <c r="EB3" s="12">
        <f t="shared" si="16"/>
        <v>6</v>
      </c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>
        <v>0</v>
      </c>
      <c r="EU3" s="12">
        <f t="shared" ref="EU3:EZ3" si="17">ET3+1</f>
        <v>1</v>
      </c>
      <c r="EV3" s="12">
        <f t="shared" si="17"/>
        <v>2</v>
      </c>
      <c r="EW3" s="12">
        <f t="shared" si="17"/>
        <v>3</v>
      </c>
      <c r="EX3" s="12">
        <f t="shared" si="17"/>
        <v>4</v>
      </c>
      <c r="EY3" s="12">
        <f t="shared" si="17"/>
        <v>5</v>
      </c>
      <c r="EZ3" s="12">
        <f t="shared" si="17"/>
        <v>6</v>
      </c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>
        <v>0</v>
      </c>
      <c r="FT3" s="12">
        <f t="shared" ref="FT3:FY3" si="18">FS3+1</f>
        <v>1</v>
      </c>
      <c r="FU3" s="12">
        <f t="shared" si="18"/>
        <v>2</v>
      </c>
      <c r="FV3" s="12">
        <f t="shared" si="18"/>
        <v>3</v>
      </c>
      <c r="FW3" s="12">
        <f t="shared" si="18"/>
        <v>4</v>
      </c>
      <c r="FX3" s="12">
        <f t="shared" si="18"/>
        <v>5</v>
      </c>
      <c r="FY3" s="12">
        <f t="shared" si="18"/>
        <v>6</v>
      </c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>
        <v>0</v>
      </c>
      <c r="GR3" s="12">
        <f t="shared" ref="GR3:GW3" si="19">GQ3+1</f>
        <v>1</v>
      </c>
      <c r="GS3" s="12">
        <f t="shared" si="19"/>
        <v>2</v>
      </c>
      <c r="GT3" s="12">
        <f t="shared" si="19"/>
        <v>3</v>
      </c>
      <c r="GU3" s="12">
        <f t="shared" si="19"/>
        <v>4</v>
      </c>
      <c r="GV3" s="12">
        <f t="shared" si="19"/>
        <v>5</v>
      </c>
      <c r="GW3" s="12">
        <f t="shared" si="19"/>
        <v>6</v>
      </c>
      <c r="GX3" s="12"/>
      <c r="GY3" s="12"/>
      <c r="HB3" s="12"/>
      <c r="HC3" s="12"/>
      <c r="HD3" s="12"/>
      <c r="HE3" s="12">
        <v>0</v>
      </c>
      <c r="HF3" s="12">
        <f t="shared" ref="HF3:HK3" si="20">HE3+1</f>
        <v>1</v>
      </c>
      <c r="HG3" s="12">
        <f t="shared" si="20"/>
        <v>2</v>
      </c>
      <c r="HH3" s="12">
        <f t="shared" si="20"/>
        <v>3</v>
      </c>
      <c r="HI3" s="12">
        <f t="shared" si="20"/>
        <v>4</v>
      </c>
      <c r="HJ3" s="12">
        <f t="shared" si="20"/>
        <v>5</v>
      </c>
      <c r="HK3" s="12">
        <f t="shared" si="20"/>
        <v>6</v>
      </c>
      <c r="HX3" s="12"/>
      <c r="HY3" s="12"/>
      <c r="HZ3" s="12"/>
      <c r="IA3" s="12">
        <v>0</v>
      </c>
      <c r="IB3" s="12">
        <f>IA3+1</f>
        <v>1</v>
      </c>
      <c r="IC3" s="12">
        <f t="shared" ref="IC3:IH3" si="21">IB3+1</f>
        <v>2</v>
      </c>
      <c r="ID3" s="12">
        <f t="shared" si="21"/>
        <v>3</v>
      </c>
      <c r="IE3" s="12">
        <f t="shared" si="21"/>
        <v>4</v>
      </c>
      <c r="IF3" s="12">
        <f t="shared" si="21"/>
        <v>5</v>
      </c>
      <c r="IG3" s="12">
        <f t="shared" si="21"/>
        <v>6</v>
      </c>
      <c r="IH3" s="12">
        <f t="shared" si="21"/>
        <v>7</v>
      </c>
    </row>
    <row r="4" spans="1:252" x14ac:dyDescent="0.25">
      <c r="D4" s="265" t="str">
        <f>CONCATENATE("DOW","-",$G$1)</f>
        <v>DOW-APAC Triage</v>
      </c>
      <c r="E4" s="266"/>
      <c r="F4" s="266"/>
      <c r="G4" s="266"/>
      <c r="H4" s="266"/>
      <c r="I4" s="266"/>
      <c r="J4" s="266"/>
      <c r="K4" s="266"/>
      <c r="L4" s="266"/>
      <c r="M4" s="266"/>
      <c r="N4" s="267"/>
      <c r="O4" s="14"/>
      <c r="P4" s="265" t="str">
        <f>CONCATENATE("DOW","-",$G$1,"-","%")</f>
        <v>DOW-APAC Triage-%</v>
      </c>
      <c r="Q4" s="266"/>
      <c r="R4" s="266"/>
      <c r="S4" s="266"/>
      <c r="T4" s="266"/>
      <c r="U4" s="266"/>
      <c r="V4" s="266"/>
      <c r="W4" s="266"/>
      <c r="X4" s="266"/>
      <c r="AA4" s="272" t="str">
        <f>CONCATENATE("DOW","-",$AD$1)</f>
        <v>DOW-APAC Hindi</v>
      </c>
      <c r="AB4" s="270"/>
      <c r="AC4" s="270"/>
      <c r="AD4" s="270"/>
      <c r="AE4" s="270"/>
      <c r="AF4" s="270"/>
      <c r="AG4" s="270"/>
      <c r="AH4" s="270"/>
      <c r="AI4" s="270"/>
      <c r="AJ4" s="270"/>
      <c r="AK4" s="271"/>
      <c r="AL4" s="14"/>
      <c r="AM4" s="272" t="str">
        <f>CONCATENATE("DOW","-",$AD$1,"-","%")</f>
        <v>DOW-APAC Hindi-%</v>
      </c>
      <c r="AN4" s="270"/>
      <c r="AO4" s="270"/>
      <c r="AP4" s="270"/>
      <c r="AQ4" s="270"/>
      <c r="AR4" s="270"/>
      <c r="AS4" s="270"/>
      <c r="AT4" s="270"/>
      <c r="AU4" s="279"/>
      <c r="AX4" s="265" t="str">
        <f>CONCATENATE("DOW","-",BA1)</f>
        <v>DOW-APAC TS Chat</v>
      </c>
      <c r="AY4" s="266"/>
      <c r="AZ4" s="266"/>
      <c r="BA4" s="266"/>
      <c r="BB4" s="266"/>
      <c r="BC4" s="266"/>
      <c r="BD4" s="266"/>
      <c r="BE4" s="266"/>
      <c r="BF4" s="266"/>
      <c r="BG4" s="266"/>
      <c r="BH4" s="267"/>
      <c r="BI4" s="14"/>
      <c r="BJ4" s="265" t="str">
        <f>CONCATENATE("DOW","-",BA1,"-","%")</f>
        <v>DOW-APAC TS Chat-%</v>
      </c>
      <c r="BK4" s="266"/>
      <c r="BL4" s="266"/>
      <c r="BM4" s="266"/>
      <c r="BN4" s="266"/>
      <c r="BO4" s="266"/>
      <c r="BP4" s="266"/>
      <c r="BQ4" s="266"/>
      <c r="BR4" s="266"/>
      <c r="BV4" s="265" t="str">
        <f>CONCATENATE("DOW","-",BY1)</f>
        <v>DOW-APAC Con CS Email</v>
      </c>
      <c r="BW4" s="266"/>
      <c r="BX4" s="266"/>
      <c r="BY4" s="266"/>
      <c r="BZ4" s="266"/>
      <c r="CA4" s="266"/>
      <c r="CB4" s="266"/>
      <c r="CC4" s="266"/>
      <c r="CD4" s="266"/>
      <c r="CE4" s="266"/>
      <c r="CF4" s="267"/>
      <c r="CG4" s="14"/>
      <c r="CH4" s="265" t="str">
        <f>CONCATENATE("DOW","-",BY1,"-","%")</f>
        <v>DOW-APAC Con CS Email-%</v>
      </c>
      <c r="CI4" s="266"/>
      <c r="CJ4" s="266"/>
      <c r="CK4" s="266"/>
      <c r="CL4" s="266"/>
      <c r="CM4" s="266"/>
      <c r="CN4" s="266"/>
      <c r="CO4" s="266"/>
      <c r="CP4" s="266"/>
      <c r="CT4" s="265" t="str">
        <f>CONCATENATE("DOW","-",CW1)</f>
        <v>DOW-EMEA Triage</v>
      </c>
      <c r="CU4" s="266"/>
      <c r="CV4" s="266"/>
      <c r="CW4" s="266"/>
      <c r="CX4" s="266"/>
      <c r="CY4" s="266"/>
      <c r="CZ4" s="266"/>
      <c r="DA4" s="266"/>
      <c r="DB4" s="266"/>
      <c r="DC4" s="266"/>
      <c r="DD4" s="267"/>
      <c r="DE4" s="14"/>
      <c r="DF4" s="14"/>
      <c r="DG4" s="265" t="str">
        <f>CONCATENATE("DOW","-",CW1,"-","%")</f>
        <v>DOW-EMEA Triage-%</v>
      </c>
      <c r="DH4" s="266"/>
      <c r="DI4" s="266"/>
      <c r="DJ4" s="266"/>
      <c r="DK4" s="266"/>
      <c r="DL4" s="266"/>
      <c r="DM4" s="266"/>
      <c r="DN4" s="266"/>
      <c r="DO4" s="266"/>
      <c r="DS4" s="265" t="str">
        <f>CONCATENATE("DOW","-",DV1)</f>
        <v>DOW-EMEA TS Chat</v>
      </c>
      <c r="DT4" s="266"/>
      <c r="DU4" s="266"/>
      <c r="DV4" s="266"/>
      <c r="DW4" s="266"/>
      <c r="DX4" s="266"/>
      <c r="DY4" s="266"/>
      <c r="DZ4" s="266"/>
      <c r="EA4" s="266"/>
      <c r="EB4" s="266"/>
      <c r="EC4" s="267"/>
      <c r="ED4" s="14"/>
      <c r="EE4" s="265" t="str">
        <f>CONCATENATE("DOW","-",DV1,"-","%")</f>
        <v>DOW-EMEA TS Chat-%</v>
      </c>
      <c r="EF4" s="266"/>
      <c r="EG4" s="266"/>
      <c r="EH4" s="266"/>
      <c r="EI4" s="266"/>
      <c r="EJ4" s="266"/>
      <c r="EK4" s="266"/>
      <c r="EL4" s="266"/>
      <c r="EM4" s="266"/>
      <c r="EQ4" s="265" t="str">
        <f>CONCATENATE("DOW","-",ET1)</f>
        <v>DOW-Retention</v>
      </c>
      <c r="ER4" s="266"/>
      <c r="ES4" s="266"/>
      <c r="ET4" s="266"/>
      <c r="EU4" s="266"/>
      <c r="EV4" s="266"/>
      <c r="EW4" s="266"/>
      <c r="EX4" s="266"/>
      <c r="EY4" s="266"/>
      <c r="EZ4" s="266"/>
      <c r="FA4" s="267"/>
      <c r="FB4" s="14"/>
      <c r="FC4" s="14"/>
      <c r="FD4" s="265" t="str">
        <f>CONCATENATE("DOW","-",ET1,"-","%")</f>
        <v>DOW-Retention-%</v>
      </c>
      <c r="FE4" s="266"/>
      <c r="FF4" s="266"/>
      <c r="FG4" s="266"/>
      <c r="FH4" s="266"/>
      <c r="FI4" s="266"/>
      <c r="FJ4" s="266"/>
      <c r="FK4" s="266"/>
      <c r="FL4" s="266"/>
      <c r="FP4" s="265" t="str">
        <f>CONCATENATE("DOW","-",FS1)</f>
        <v>DOW-Rbay</v>
      </c>
      <c r="FQ4" s="266"/>
      <c r="FR4" s="266"/>
      <c r="FS4" s="266"/>
      <c r="FT4" s="266"/>
      <c r="FU4" s="266"/>
      <c r="FV4" s="266"/>
      <c r="FW4" s="266"/>
      <c r="FX4" s="266"/>
      <c r="FY4" s="266"/>
      <c r="FZ4" s="267"/>
      <c r="GA4" s="14"/>
      <c r="GB4" s="265" t="str">
        <f>CONCATENATE("DOW","-",FS1,"-","%")</f>
        <v>DOW-Rbay-%</v>
      </c>
      <c r="GC4" s="266"/>
      <c r="GD4" s="266"/>
      <c r="GE4" s="266"/>
      <c r="GF4" s="266"/>
      <c r="GG4" s="266"/>
      <c r="GH4" s="266"/>
      <c r="GI4" s="266"/>
      <c r="GJ4" s="266"/>
      <c r="GN4" s="265" t="str">
        <f>CONCATENATE("DOW","-",GQ1)</f>
        <v>DOW-EMEA RA Desk</v>
      </c>
      <c r="GO4" s="266"/>
      <c r="GP4" s="266"/>
      <c r="GQ4" s="266"/>
      <c r="GR4" s="266"/>
      <c r="GS4" s="266"/>
      <c r="GT4" s="266"/>
      <c r="GU4" s="266"/>
      <c r="GV4" s="266"/>
      <c r="GW4" s="266"/>
      <c r="GX4" s="267"/>
      <c r="GY4" s="14"/>
      <c r="HB4" s="265" t="str">
        <f>CONCATENATE("DOW","-",HE1)</f>
        <v>DOW-20</v>
      </c>
      <c r="HC4" s="266"/>
      <c r="HD4" s="266"/>
      <c r="HE4" s="266"/>
      <c r="HF4" s="266"/>
      <c r="HG4" s="266"/>
      <c r="HH4" s="266"/>
      <c r="HI4" s="266"/>
      <c r="HJ4" s="266"/>
      <c r="HK4" s="266"/>
      <c r="HL4" s="267"/>
      <c r="HM4" s="14"/>
      <c r="HN4" s="265" t="str">
        <f>CONCATENATE("DOW","-",HE1,"-","%")</f>
        <v>DOW-20-%</v>
      </c>
      <c r="HO4" s="266"/>
      <c r="HP4" s="266"/>
      <c r="HQ4" s="266"/>
      <c r="HR4" s="266"/>
      <c r="HS4" s="266"/>
      <c r="HT4" s="266"/>
      <c r="HU4" s="266"/>
      <c r="HV4" s="266"/>
      <c r="HX4" s="265" t="str">
        <f>CONCATENATE("DOW","-",IA1)</f>
        <v>DOW-21</v>
      </c>
      <c r="HY4" s="266"/>
      <c r="HZ4" s="266"/>
      <c r="IA4" s="266"/>
      <c r="IB4" s="266"/>
      <c r="IC4" s="266"/>
      <c r="ID4" s="266"/>
      <c r="IE4" s="266"/>
      <c r="IF4" s="266"/>
      <c r="IG4" s="266"/>
      <c r="IH4" s="267"/>
      <c r="II4" s="14"/>
      <c r="IJ4" s="265" t="str">
        <f>CONCATENATE("DOW","-",IA1,"-","%")</f>
        <v>DOW-21-%</v>
      </c>
      <c r="IK4" s="266"/>
      <c r="IL4" s="266"/>
      <c r="IM4" s="266"/>
      <c r="IN4" s="266"/>
      <c r="IO4" s="266"/>
      <c r="IP4" s="266"/>
      <c r="IQ4" s="266"/>
      <c r="IR4" s="266"/>
    </row>
    <row r="5" spans="1:252" x14ac:dyDescent="0.25">
      <c r="C5" s="41" t="s">
        <v>0</v>
      </c>
      <c r="D5" s="41" t="s">
        <v>1</v>
      </c>
      <c r="E5" s="42" t="s">
        <v>2</v>
      </c>
      <c r="F5" s="42" t="s">
        <v>29</v>
      </c>
      <c r="G5" s="42" t="str">
        <f>DOW!G6</f>
        <v>Thu</v>
      </c>
      <c r="H5" s="42" t="str">
        <f>DOW!H6</f>
        <v>Fri</v>
      </c>
      <c r="I5" s="42" t="str">
        <f>DOW!I6</f>
        <v>Sat</v>
      </c>
      <c r="J5" s="42" t="str">
        <f>DOW!J6</f>
        <v>Sun</v>
      </c>
      <c r="K5" s="42" t="str">
        <f>DOW!K6</f>
        <v>Mon</v>
      </c>
      <c r="L5" s="42" t="str">
        <f>DOW!L6</f>
        <v>Tue</v>
      </c>
      <c r="M5" s="42" t="str">
        <f>DOW!M6</f>
        <v>Wed</v>
      </c>
      <c r="N5" s="43" t="s">
        <v>30</v>
      </c>
      <c r="O5" s="14"/>
      <c r="P5" s="41" t="str">
        <f t="shared" ref="P5:X5" si="22">F5</f>
        <v>WK #</v>
      </c>
      <c r="Q5" s="42" t="str">
        <f t="shared" si="22"/>
        <v>Thu</v>
      </c>
      <c r="R5" s="42" t="str">
        <f t="shared" si="22"/>
        <v>Fri</v>
      </c>
      <c r="S5" s="42" t="str">
        <f t="shared" si="22"/>
        <v>Sat</v>
      </c>
      <c r="T5" s="42" t="str">
        <f t="shared" si="22"/>
        <v>Sun</v>
      </c>
      <c r="U5" s="42" t="str">
        <f t="shared" si="22"/>
        <v>Mon</v>
      </c>
      <c r="V5" s="42" t="str">
        <f t="shared" si="22"/>
        <v>Tue</v>
      </c>
      <c r="W5" s="42" t="str">
        <f t="shared" si="22"/>
        <v>Wed</v>
      </c>
      <c r="X5" s="43" t="str">
        <f t="shared" si="22"/>
        <v>Total</v>
      </c>
      <c r="AA5" s="41" t="s">
        <v>1</v>
      </c>
      <c r="AB5" s="42" t="s">
        <v>2</v>
      </c>
      <c r="AC5" s="42" t="s">
        <v>29</v>
      </c>
      <c r="AD5" s="42" t="str">
        <f>Q5</f>
        <v>Thu</v>
      </c>
      <c r="AE5" s="42" t="str">
        <f t="shared" ref="AE5:AJ5" si="23">R5</f>
        <v>Fri</v>
      </c>
      <c r="AF5" s="42" t="str">
        <f t="shared" si="23"/>
        <v>Sat</v>
      </c>
      <c r="AG5" s="42" t="str">
        <f t="shared" si="23"/>
        <v>Sun</v>
      </c>
      <c r="AH5" s="42" t="str">
        <f t="shared" si="23"/>
        <v>Mon</v>
      </c>
      <c r="AI5" s="42" t="str">
        <f t="shared" si="23"/>
        <v>Tue</v>
      </c>
      <c r="AJ5" s="42" t="str">
        <f t="shared" si="23"/>
        <v>Wed</v>
      </c>
      <c r="AK5" s="43" t="s">
        <v>30</v>
      </c>
      <c r="AL5" s="14"/>
      <c r="AM5" s="41" t="str">
        <f t="shared" ref="AM5:AU5" si="24">AC5</f>
        <v>WK #</v>
      </c>
      <c r="AN5" s="42" t="str">
        <f t="shared" si="24"/>
        <v>Thu</v>
      </c>
      <c r="AO5" s="42" t="str">
        <f t="shared" si="24"/>
        <v>Fri</v>
      </c>
      <c r="AP5" s="42" t="str">
        <f t="shared" si="24"/>
        <v>Sat</v>
      </c>
      <c r="AQ5" s="42" t="str">
        <f t="shared" si="24"/>
        <v>Sun</v>
      </c>
      <c r="AR5" s="42" t="str">
        <f t="shared" si="24"/>
        <v>Mon</v>
      </c>
      <c r="AS5" s="42" t="str">
        <f t="shared" si="24"/>
        <v>Tue</v>
      </c>
      <c r="AT5" s="42" t="str">
        <f t="shared" si="24"/>
        <v>Wed</v>
      </c>
      <c r="AU5" s="43" t="str">
        <f t="shared" si="24"/>
        <v>Total</v>
      </c>
      <c r="AX5" s="41" t="s">
        <v>1</v>
      </c>
      <c r="AY5" s="42" t="s">
        <v>2</v>
      </c>
      <c r="AZ5" s="42" t="s">
        <v>29</v>
      </c>
      <c r="BA5" s="42" t="s">
        <v>26</v>
      </c>
      <c r="BB5" s="42" t="s">
        <v>20</v>
      </c>
      <c r="BC5" s="42" t="s">
        <v>21</v>
      </c>
      <c r="BD5" s="42" t="s">
        <v>22</v>
      </c>
      <c r="BE5" s="42" t="s">
        <v>23</v>
      </c>
      <c r="BF5" s="42" t="s">
        <v>24</v>
      </c>
      <c r="BG5" s="42" t="s">
        <v>25</v>
      </c>
      <c r="BH5" s="43" t="s">
        <v>30</v>
      </c>
      <c r="BI5" s="14"/>
      <c r="BJ5" s="41" t="str">
        <f t="shared" ref="BJ5:BR5" si="25">AZ5</f>
        <v>WK #</v>
      </c>
      <c r="BK5" s="42" t="str">
        <f t="shared" si="25"/>
        <v>Sun</v>
      </c>
      <c r="BL5" s="42" t="str">
        <f t="shared" si="25"/>
        <v>Mon</v>
      </c>
      <c r="BM5" s="42" t="str">
        <f t="shared" si="25"/>
        <v>Tue</v>
      </c>
      <c r="BN5" s="42" t="str">
        <f t="shared" si="25"/>
        <v>Wed</v>
      </c>
      <c r="BO5" s="42" t="str">
        <f t="shared" si="25"/>
        <v>Thu</v>
      </c>
      <c r="BP5" s="42" t="str">
        <f t="shared" si="25"/>
        <v>Fri</v>
      </c>
      <c r="BQ5" s="42" t="str">
        <f t="shared" si="25"/>
        <v>Sat</v>
      </c>
      <c r="BR5" s="43" t="str">
        <f t="shared" si="25"/>
        <v>Total</v>
      </c>
      <c r="BV5" s="41" t="s">
        <v>1</v>
      </c>
      <c r="BW5" s="42" t="s">
        <v>2</v>
      </c>
      <c r="BX5" s="42" t="s">
        <v>29</v>
      </c>
      <c r="BY5" s="42" t="s">
        <v>26</v>
      </c>
      <c r="BZ5" s="42" t="s">
        <v>20</v>
      </c>
      <c r="CA5" s="42" t="s">
        <v>21</v>
      </c>
      <c r="CB5" s="42" t="s">
        <v>22</v>
      </c>
      <c r="CC5" s="42" t="s">
        <v>23</v>
      </c>
      <c r="CD5" s="42" t="s">
        <v>24</v>
      </c>
      <c r="CE5" s="42" t="s">
        <v>25</v>
      </c>
      <c r="CF5" s="43" t="s">
        <v>30</v>
      </c>
      <c r="CG5" s="14"/>
      <c r="CH5" s="41" t="str">
        <f t="shared" ref="CH5:CP5" si="26">BX5</f>
        <v>WK #</v>
      </c>
      <c r="CI5" s="42" t="str">
        <f t="shared" si="26"/>
        <v>Sun</v>
      </c>
      <c r="CJ5" s="42" t="str">
        <f t="shared" si="26"/>
        <v>Mon</v>
      </c>
      <c r="CK5" s="42" t="str">
        <f t="shared" si="26"/>
        <v>Tue</v>
      </c>
      <c r="CL5" s="42" t="str">
        <f t="shared" si="26"/>
        <v>Wed</v>
      </c>
      <c r="CM5" s="42" t="str">
        <f t="shared" si="26"/>
        <v>Thu</v>
      </c>
      <c r="CN5" s="42" t="str">
        <f t="shared" si="26"/>
        <v>Fri</v>
      </c>
      <c r="CO5" s="42" t="str">
        <f t="shared" si="26"/>
        <v>Sat</v>
      </c>
      <c r="CP5" s="43" t="str">
        <f t="shared" si="26"/>
        <v>Total</v>
      </c>
      <c r="CT5" s="41" t="s">
        <v>1</v>
      </c>
      <c r="CU5" s="42" t="s">
        <v>2</v>
      </c>
      <c r="CV5" s="42" t="s">
        <v>29</v>
      </c>
      <c r="CW5" s="42" t="s">
        <v>26</v>
      </c>
      <c r="CX5" s="42" t="s">
        <v>20</v>
      </c>
      <c r="CY5" s="42" t="s">
        <v>21</v>
      </c>
      <c r="CZ5" s="42" t="s">
        <v>22</v>
      </c>
      <c r="DA5" s="42" t="s">
        <v>23</v>
      </c>
      <c r="DB5" s="42" t="s">
        <v>24</v>
      </c>
      <c r="DC5" s="42" t="s">
        <v>25</v>
      </c>
      <c r="DD5" s="43" t="s">
        <v>30</v>
      </c>
      <c r="DE5" s="14"/>
      <c r="DF5" s="14"/>
      <c r="DG5" s="41" t="str">
        <f t="shared" ref="DG5:DO5" si="27">CV5</f>
        <v>WK #</v>
      </c>
      <c r="DH5" s="42" t="str">
        <f t="shared" si="27"/>
        <v>Sun</v>
      </c>
      <c r="DI5" s="42" t="str">
        <f t="shared" si="27"/>
        <v>Mon</v>
      </c>
      <c r="DJ5" s="42" t="str">
        <f t="shared" si="27"/>
        <v>Tue</v>
      </c>
      <c r="DK5" s="42" t="str">
        <f t="shared" si="27"/>
        <v>Wed</v>
      </c>
      <c r="DL5" s="42" t="str">
        <f t="shared" si="27"/>
        <v>Thu</v>
      </c>
      <c r="DM5" s="42" t="str">
        <f t="shared" si="27"/>
        <v>Fri</v>
      </c>
      <c r="DN5" s="42" t="str">
        <f t="shared" si="27"/>
        <v>Sat</v>
      </c>
      <c r="DO5" s="43" t="str">
        <f t="shared" si="27"/>
        <v>Total</v>
      </c>
      <c r="DS5" s="41" t="s">
        <v>1</v>
      </c>
      <c r="DT5" s="42" t="s">
        <v>2</v>
      </c>
      <c r="DU5" s="42" t="s">
        <v>29</v>
      </c>
      <c r="DV5" s="42" t="s">
        <v>26</v>
      </c>
      <c r="DW5" s="42" t="s">
        <v>20</v>
      </c>
      <c r="DX5" s="42" t="s">
        <v>21</v>
      </c>
      <c r="DY5" s="42" t="s">
        <v>22</v>
      </c>
      <c r="DZ5" s="42" t="s">
        <v>23</v>
      </c>
      <c r="EA5" s="42" t="s">
        <v>24</v>
      </c>
      <c r="EB5" s="42" t="s">
        <v>25</v>
      </c>
      <c r="EC5" s="43" t="s">
        <v>30</v>
      </c>
      <c r="ED5" s="14"/>
      <c r="EE5" s="41" t="str">
        <f t="shared" ref="EE5:EM5" si="28">DU5</f>
        <v>WK #</v>
      </c>
      <c r="EF5" s="42" t="str">
        <f t="shared" si="28"/>
        <v>Sun</v>
      </c>
      <c r="EG5" s="42" t="str">
        <f t="shared" si="28"/>
        <v>Mon</v>
      </c>
      <c r="EH5" s="42" t="str">
        <f t="shared" si="28"/>
        <v>Tue</v>
      </c>
      <c r="EI5" s="42" t="str">
        <f t="shared" si="28"/>
        <v>Wed</v>
      </c>
      <c r="EJ5" s="42" t="str">
        <f t="shared" si="28"/>
        <v>Thu</v>
      </c>
      <c r="EK5" s="42" t="str">
        <f t="shared" si="28"/>
        <v>Fri</v>
      </c>
      <c r="EL5" s="42" t="str">
        <f t="shared" si="28"/>
        <v>Sat</v>
      </c>
      <c r="EM5" s="43" t="str">
        <f t="shared" si="28"/>
        <v>Total</v>
      </c>
      <c r="EQ5" s="41" t="s">
        <v>1</v>
      </c>
      <c r="ER5" s="42" t="s">
        <v>2</v>
      </c>
      <c r="ES5" s="42" t="s">
        <v>29</v>
      </c>
      <c r="ET5" s="42" t="s">
        <v>26</v>
      </c>
      <c r="EU5" s="42" t="s">
        <v>20</v>
      </c>
      <c r="EV5" s="42" t="s">
        <v>21</v>
      </c>
      <c r="EW5" s="42" t="s">
        <v>22</v>
      </c>
      <c r="EX5" s="42" t="s">
        <v>23</v>
      </c>
      <c r="EY5" s="42" t="s">
        <v>24</v>
      </c>
      <c r="EZ5" s="42" t="s">
        <v>25</v>
      </c>
      <c r="FA5" s="43" t="s">
        <v>30</v>
      </c>
      <c r="FB5" s="14"/>
      <c r="FC5" s="14"/>
      <c r="FD5" s="41" t="str">
        <f t="shared" ref="FD5:FL5" si="29">ES5</f>
        <v>WK #</v>
      </c>
      <c r="FE5" s="42" t="str">
        <f t="shared" si="29"/>
        <v>Sun</v>
      </c>
      <c r="FF5" s="42" t="str">
        <f t="shared" si="29"/>
        <v>Mon</v>
      </c>
      <c r="FG5" s="42" t="str">
        <f t="shared" si="29"/>
        <v>Tue</v>
      </c>
      <c r="FH5" s="42" t="str">
        <f t="shared" si="29"/>
        <v>Wed</v>
      </c>
      <c r="FI5" s="42" t="str">
        <f t="shared" si="29"/>
        <v>Thu</v>
      </c>
      <c r="FJ5" s="42" t="str">
        <f t="shared" si="29"/>
        <v>Fri</v>
      </c>
      <c r="FK5" s="42" t="str">
        <f t="shared" si="29"/>
        <v>Sat</v>
      </c>
      <c r="FL5" s="43" t="str">
        <f t="shared" si="29"/>
        <v>Total</v>
      </c>
      <c r="FP5" s="41" t="s">
        <v>1</v>
      </c>
      <c r="FQ5" s="42" t="s">
        <v>2</v>
      </c>
      <c r="FR5" s="42" t="s">
        <v>29</v>
      </c>
      <c r="FS5" s="42" t="s">
        <v>26</v>
      </c>
      <c r="FT5" s="42" t="s">
        <v>20</v>
      </c>
      <c r="FU5" s="42" t="s">
        <v>21</v>
      </c>
      <c r="FV5" s="42" t="s">
        <v>22</v>
      </c>
      <c r="FW5" s="42" t="s">
        <v>23</v>
      </c>
      <c r="FX5" s="42" t="s">
        <v>24</v>
      </c>
      <c r="FY5" s="42" t="s">
        <v>25</v>
      </c>
      <c r="FZ5" s="43" t="s">
        <v>30</v>
      </c>
      <c r="GA5" s="14"/>
      <c r="GB5" s="41" t="str">
        <f t="shared" ref="GB5:GJ5" si="30">FR5</f>
        <v>WK #</v>
      </c>
      <c r="GC5" s="42" t="str">
        <f t="shared" si="30"/>
        <v>Sun</v>
      </c>
      <c r="GD5" s="42" t="str">
        <f t="shared" si="30"/>
        <v>Mon</v>
      </c>
      <c r="GE5" s="42" t="str">
        <f t="shared" si="30"/>
        <v>Tue</v>
      </c>
      <c r="GF5" s="42" t="str">
        <f t="shared" si="30"/>
        <v>Wed</v>
      </c>
      <c r="GG5" s="42" t="str">
        <f t="shared" si="30"/>
        <v>Thu</v>
      </c>
      <c r="GH5" s="42" t="str">
        <f t="shared" si="30"/>
        <v>Fri</v>
      </c>
      <c r="GI5" s="42" t="str">
        <f t="shared" si="30"/>
        <v>Sat</v>
      </c>
      <c r="GJ5" s="43" t="str">
        <f t="shared" si="30"/>
        <v>Total</v>
      </c>
      <c r="GN5" s="41" t="s">
        <v>1</v>
      </c>
      <c r="GO5" s="42" t="s">
        <v>2</v>
      </c>
      <c r="GP5" s="42" t="s">
        <v>29</v>
      </c>
      <c r="GQ5" s="42" t="s">
        <v>26</v>
      </c>
      <c r="GR5" s="42" t="s">
        <v>20</v>
      </c>
      <c r="GS5" s="42" t="s">
        <v>21</v>
      </c>
      <c r="GT5" s="42" t="s">
        <v>22</v>
      </c>
      <c r="GU5" s="42" t="s">
        <v>23</v>
      </c>
      <c r="GV5" s="42" t="s">
        <v>24</v>
      </c>
      <c r="GW5" s="42" t="s">
        <v>25</v>
      </c>
      <c r="GX5" s="43" t="s">
        <v>30</v>
      </c>
      <c r="GY5" s="14"/>
      <c r="HB5" s="41" t="s">
        <v>1</v>
      </c>
      <c r="HC5" s="42" t="s">
        <v>2</v>
      </c>
      <c r="HD5" s="42" t="s">
        <v>29</v>
      </c>
      <c r="HE5" s="42" t="s">
        <v>26</v>
      </c>
      <c r="HF5" s="42" t="s">
        <v>20</v>
      </c>
      <c r="HG5" s="42" t="s">
        <v>21</v>
      </c>
      <c r="HH5" s="42" t="s">
        <v>22</v>
      </c>
      <c r="HI5" s="42" t="s">
        <v>23</v>
      </c>
      <c r="HJ5" s="42" t="s">
        <v>24</v>
      </c>
      <c r="HK5" s="42" t="s">
        <v>25</v>
      </c>
      <c r="HL5" s="43" t="s">
        <v>30</v>
      </c>
      <c r="HM5" s="14"/>
      <c r="HN5" s="41" t="str">
        <f t="shared" ref="HN5:HV5" si="31">HD5</f>
        <v>WK #</v>
      </c>
      <c r="HO5" s="42" t="str">
        <f t="shared" si="31"/>
        <v>Sun</v>
      </c>
      <c r="HP5" s="42" t="str">
        <f t="shared" si="31"/>
        <v>Mon</v>
      </c>
      <c r="HQ5" s="42" t="str">
        <f t="shared" si="31"/>
        <v>Tue</v>
      </c>
      <c r="HR5" s="42" t="str">
        <f t="shared" si="31"/>
        <v>Wed</v>
      </c>
      <c r="HS5" s="42" t="str">
        <f t="shared" si="31"/>
        <v>Thu</v>
      </c>
      <c r="HT5" s="42" t="str">
        <f t="shared" si="31"/>
        <v>Fri</v>
      </c>
      <c r="HU5" s="42" t="str">
        <f t="shared" si="31"/>
        <v>Sat</v>
      </c>
      <c r="HV5" s="43" t="str">
        <f t="shared" si="31"/>
        <v>Total</v>
      </c>
      <c r="HX5" s="41" t="s">
        <v>1</v>
      </c>
      <c r="HY5" s="42" t="s">
        <v>2</v>
      </c>
      <c r="HZ5" s="42" t="s">
        <v>29</v>
      </c>
      <c r="IA5" s="42" t="s">
        <v>26</v>
      </c>
      <c r="IB5" s="42" t="s">
        <v>20</v>
      </c>
      <c r="IC5" s="42" t="s">
        <v>21</v>
      </c>
      <c r="ID5" s="42" t="s">
        <v>22</v>
      </c>
      <c r="IE5" s="42" t="s">
        <v>23</v>
      </c>
      <c r="IF5" s="42" t="s">
        <v>24</v>
      </c>
      <c r="IG5" s="42" t="s">
        <v>25</v>
      </c>
      <c r="IH5" s="43" t="s">
        <v>30</v>
      </c>
      <c r="II5" s="14"/>
      <c r="IJ5" s="41" t="str">
        <f t="shared" ref="IJ5:IR5" si="32">HZ5</f>
        <v>WK #</v>
      </c>
      <c r="IK5" s="42" t="str">
        <f t="shared" si="32"/>
        <v>Sun</v>
      </c>
      <c r="IL5" s="42" t="str">
        <f t="shared" si="32"/>
        <v>Mon</v>
      </c>
      <c r="IM5" s="42" t="str">
        <f t="shared" si="32"/>
        <v>Tue</v>
      </c>
      <c r="IN5" s="42" t="str">
        <f t="shared" si="32"/>
        <v>Wed</v>
      </c>
      <c r="IO5" s="42" t="str">
        <f t="shared" si="32"/>
        <v>Thu</v>
      </c>
      <c r="IP5" s="42" t="str">
        <f t="shared" si="32"/>
        <v>Fri</v>
      </c>
      <c r="IQ5" s="42" t="str">
        <f t="shared" si="32"/>
        <v>Sat</v>
      </c>
      <c r="IR5" s="43" t="str">
        <f t="shared" si="32"/>
        <v>Total</v>
      </c>
    </row>
    <row r="6" spans="1:252" s="106" customFormat="1" x14ac:dyDescent="0.25">
      <c r="A6" s="137"/>
      <c r="B6" s="39">
        <v>7</v>
      </c>
      <c r="C6" s="131">
        <f>DOW!C7</f>
        <v>42404</v>
      </c>
      <c r="D6" s="132">
        <f>IFERROR(YEAR($C6),"")</f>
        <v>2016</v>
      </c>
      <c r="E6" s="133" t="str">
        <f>IFERROR(TEXT($C6,"MMM"),"")</f>
        <v>Feb</v>
      </c>
      <c r="F6" s="102">
        <f>IFERROR(WEEKNUM($C6),"")</f>
        <v>6</v>
      </c>
      <c r="G6" s="111">
        <f>VLOOKUP($C6+G$3,'Raw Data'!$B$3:$AD$1033,G$2,0)</f>
        <v>167</v>
      </c>
      <c r="H6" s="111">
        <f>VLOOKUP($C6+H$3,'Raw Data'!$B$3:$AD$1033,H$2,0)</f>
        <v>130</v>
      </c>
      <c r="I6" s="111">
        <f>VLOOKUP($C6+I$3,'Raw Data'!$B$3:$AD$1033,I$2,0)</f>
        <v>112</v>
      </c>
      <c r="J6" s="111">
        <f>VLOOKUP($C6+J$3,'Raw Data'!$B$3:$AD$1033,J$2,0)</f>
        <v>165</v>
      </c>
      <c r="K6" s="111">
        <f>VLOOKUP($C6+K$3,'Raw Data'!$B$3:$AD$1033,K$2,0)</f>
        <v>169</v>
      </c>
      <c r="L6" s="111">
        <f>VLOOKUP($C6+L$3,'Raw Data'!$B$3:$AD$1033,L$2,0)</f>
        <v>159</v>
      </c>
      <c r="M6" s="111">
        <f>VLOOKUP($C6+M$3,'Raw Data'!$B$3:$AD$1033,M$2,0)</f>
        <v>182</v>
      </c>
      <c r="N6" s="112">
        <f>IFERROR(SUM(G6:M6),"")</f>
        <v>1084</v>
      </c>
      <c r="O6" s="113"/>
      <c r="P6" s="114">
        <f>F6</f>
        <v>6</v>
      </c>
      <c r="Q6" s="115">
        <f t="shared" ref="Q6:Q34" si="33">G6/$N6</f>
        <v>0.1540590405904059</v>
      </c>
      <c r="R6" s="115">
        <f t="shared" ref="R6:W34" si="34">H6/$N6</f>
        <v>0.11992619926199262</v>
      </c>
      <c r="S6" s="115">
        <f t="shared" si="34"/>
        <v>0.10332103321033211</v>
      </c>
      <c r="T6" s="115">
        <f t="shared" si="34"/>
        <v>0.15221402214022139</v>
      </c>
      <c r="U6" s="115">
        <f t="shared" si="34"/>
        <v>0.1559040590405904</v>
      </c>
      <c r="V6" s="115">
        <f t="shared" si="34"/>
        <v>0.14667896678966791</v>
      </c>
      <c r="W6" s="115">
        <f t="shared" si="34"/>
        <v>0.16789667896678967</v>
      </c>
      <c r="X6" s="116">
        <f>SUM(R6:W6)</f>
        <v>0.84594095940959413</v>
      </c>
      <c r="Y6" s="117"/>
      <c r="Z6" s="117"/>
      <c r="AA6" s="118">
        <f>IFERROR(YEAR($C6),"")</f>
        <v>2016</v>
      </c>
      <c r="AB6" s="119" t="str">
        <f>IFERROR(TEXT($C6,"MMM"),"")</f>
        <v>Feb</v>
      </c>
      <c r="AC6" s="120">
        <f>IFERROR(WEEKNUM($C6),"")</f>
        <v>6</v>
      </c>
      <c r="AD6" s="111">
        <f>VLOOKUP($C6+AD$3,'Raw Data'!$B$3:$AD$1033,AD$2,0)</f>
        <v>175</v>
      </c>
      <c r="AE6" s="111">
        <f>VLOOKUP($C6+AE$3,'Raw Data'!$B$3:$AD$1033,AE$2,0)</f>
        <v>171</v>
      </c>
      <c r="AF6" s="111">
        <f>VLOOKUP($C6+AF$3,'Raw Data'!$B$3:$AD$1033,AF$2,0)</f>
        <v>166</v>
      </c>
      <c r="AG6" s="111">
        <f>VLOOKUP($C6+AG$3,'Raw Data'!$B$3:$AD$1033,AG$2,0)</f>
        <v>134</v>
      </c>
      <c r="AH6" s="111">
        <f>VLOOKUP($C6+AH$3,'Raw Data'!$B$3:$AD$1033,AH$2,0)</f>
        <v>144</v>
      </c>
      <c r="AI6" s="111">
        <f>VLOOKUP($C6+AI$3,'Raw Data'!$B$3:$AD$1033,AI$2,0)</f>
        <v>169</v>
      </c>
      <c r="AJ6" s="111">
        <f>VLOOKUP($C6+AJ$3,'Raw Data'!$B$3:$AD$1033,AJ$2,0)</f>
        <v>174</v>
      </c>
      <c r="AK6" s="112">
        <f>IFERROR(SUM(AD6:AJ6),"")</f>
        <v>1133</v>
      </c>
      <c r="AL6" s="113"/>
      <c r="AM6" s="114">
        <f>AC6</f>
        <v>6</v>
      </c>
      <c r="AN6" s="115">
        <f>IFERROR(AD6/$AK6,"")</f>
        <v>0.15445719329214475</v>
      </c>
      <c r="AO6" s="115">
        <f t="shared" ref="AO6:AO61" si="35">IFERROR(AE6/$AK6,"")</f>
        <v>0.15092674315975288</v>
      </c>
      <c r="AP6" s="115">
        <f t="shared" ref="AP6:AP61" si="36">IFERROR(AF6/$AK6,"")</f>
        <v>0.14651368049426303</v>
      </c>
      <c r="AQ6" s="115">
        <f t="shared" ref="AQ6:AQ61" si="37">IFERROR(AG6/$AK6,"")</f>
        <v>0.11827007943512798</v>
      </c>
      <c r="AR6" s="115">
        <f t="shared" ref="AR6:AR61" si="38">IFERROR(AH6/$AK6,"")</f>
        <v>0.12709620476610767</v>
      </c>
      <c r="AS6" s="115">
        <f t="shared" ref="AS6:AS61" si="39">IFERROR(AI6/$AK6,"")</f>
        <v>0.14916151809355693</v>
      </c>
      <c r="AT6" s="115">
        <f t="shared" ref="AT6:AT61" si="40">IFERROR(AJ6/$AK6,"")</f>
        <v>0.15357458075904679</v>
      </c>
      <c r="AU6" s="116">
        <f>SUM(AN6:AT6)</f>
        <v>1.0000000000000002</v>
      </c>
      <c r="AV6" s="117"/>
      <c r="AW6" s="117"/>
      <c r="AX6" s="118">
        <f>IFERROR(YEAR($C6),"")</f>
        <v>2016</v>
      </c>
      <c r="AY6" s="119" t="str">
        <f>IFERROR(TEXT($C6,"MMM"),"")</f>
        <v>Feb</v>
      </c>
      <c r="AZ6" s="120">
        <f>IFERROR(WEEKNUM($C6),"")</f>
        <v>6</v>
      </c>
      <c r="BA6" s="111">
        <f>VLOOKUP($C6+BA$3,'Raw Data'!$B$3:$AD$1033,BA$2,0)</f>
        <v>127</v>
      </c>
      <c r="BB6" s="111">
        <f>VLOOKUP($C6+BB$3,'Raw Data'!$B$3:$AD$1033,BB$2,0)</f>
        <v>116</v>
      </c>
      <c r="BC6" s="111">
        <f>VLOOKUP($C6+BC$3,'Raw Data'!$B$3:$AD$1033,BC$2,0)</f>
        <v>142</v>
      </c>
      <c r="BD6" s="111">
        <f>VLOOKUP($C6+BD$3,'Raw Data'!$B$3:$AD$1033,BD$2,0)</f>
        <v>107</v>
      </c>
      <c r="BE6" s="111">
        <f>VLOOKUP($C6+BE$3,'Raw Data'!$B$3:$AD$1033,BE$2,0)</f>
        <v>108</v>
      </c>
      <c r="BF6" s="111">
        <f>VLOOKUP($C6+BF$3,'Raw Data'!$B$3:$AD$1033,BF$2,0)</f>
        <v>146</v>
      </c>
      <c r="BG6" s="111">
        <f>VLOOKUP($C6+BG$3,'Raw Data'!$B$3:$AD$1033,BG$2,0)</f>
        <v>144</v>
      </c>
      <c r="BH6" s="112">
        <f>IFERROR(SUM(BA6:BG6),"")</f>
        <v>890</v>
      </c>
      <c r="BI6" s="113"/>
      <c r="BJ6" s="114">
        <f>AZ6</f>
        <v>6</v>
      </c>
      <c r="BK6" s="115">
        <f>IFERROR(BA6/$BH6,"")</f>
        <v>0.14269662921348314</v>
      </c>
      <c r="BL6" s="115">
        <f t="shared" ref="BL6:BQ35" si="41">IFERROR(BB6/$BH6,"")</f>
        <v>0.1303370786516854</v>
      </c>
      <c r="BM6" s="115">
        <f t="shared" si="41"/>
        <v>0.15955056179775282</v>
      </c>
      <c r="BN6" s="115">
        <f t="shared" si="41"/>
        <v>0.12022471910112359</v>
      </c>
      <c r="BO6" s="115">
        <f t="shared" si="41"/>
        <v>0.12134831460674157</v>
      </c>
      <c r="BP6" s="115">
        <f t="shared" si="41"/>
        <v>0.16404494382022472</v>
      </c>
      <c r="BQ6" s="115">
        <f t="shared" si="41"/>
        <v>0.16179775280898875</v>
      </c>
      <c r="BR6" s="116">
        <f>SUM(BK6:BQ6)</f>
        <v>1</v>
      </c>
      <c r="BS6" s="117"/>
      <c r="BT6" s="117"/>
      <c r="BU6" s="117"/>
      <c r="BV6" s="118">
        <f>IFERROR(YEAR($C6),"")</f>
        <v>2016</v>
      </c>
      <c r="BW6" s="119" t="str">
        <f>IFERROR(TEXT($C6,"MMM"),"")</f>
        <v>Feb</v>
      </c>
      <c r="BX6" s="120">
        <f>IFERROR(WEEKNUM($C6),"")</f>
        <v>6</v>
      </c>
      <c r="BY6" s="111">
        <f>VLOOKUP($C6+BY$3,'Raw Data'!$B$3:$AD$1033,BY$2,0)</f>
        <v>42</v>
      </c>
      <c r="BZ6" s="111">
        <f>VLOOKUP($C6+BZ$3,'Raw Data'!$B$3:$AD$1033,BZ$2,0)</f>
        <v>40</v>
      </c>
      <c r="CA6" s="111">
        <f>VLOOKUP($C6+CA$3,'Raw Data'!$B$3:$AD$1033,CA$2,0)</f>
        <v>37</v>
      </c>
      <c r="CB6" s="111">
        <f>VLOOKUP($C6+CB$3,'Raw Data'!$B$3:$AD$1033,CB$2,0)</f>
        <v>32</v>
      </c>
      <c r="CC6" s="111">
        <f>VLOOKUP($C6+CC$3,'Raw Data'!$B$3:$AD$1033,CC$2,0)</f>
        <v>54</v>
      </c>
      <c r="CD6" s="111">
        <f>VLOOKUP($C6+CD$3,'Raw Data'!$B$3:$AD$1033,CD$2,0)</f>
        <v>50</v>
      </c>
      <c r="CE6" s="111">
        <f>VLOOKUP($C6+CE$3,'Raw Data'!$B$3:$AD$1033,CE$2,0)</f>
        <v>63</v>
      </c>
      <c r="CF6" s="112">
        <f>IFERROR(SUM(BY6:CE6),"")</f>
        <v>318</v>
      </c>
      <c r="CG6" s="113"/>
      <c r="CH6" s="114">
        <f>BX6</f>
        <v>6</v>
      </c>
      <c r="CI6" s="115">
        <f>IFERROR(BY6/$CF6,"")</f>
        <v>0.13207547169811321</v>
      </c>
      <c r="CJ6" s="115">
        <f t="shared" ref="CJ6:CO35" si="42">IFERROR(BZ6/$CF6,"")</f>
        <v>0.12578616352201258</v>
      </c>
      <c r="CK6" s="115">
        <f t="shared" si="42"/>
        <v>0.11635220125786164</v>
      </c>
      <c r="CL6" s="115">
        <f t="shared" si="42"/>
        <v>0.10062893081761007</v>
      </c>
      <c r="CM6" s="115">
        <f t="shared" si="42"/>
        <v>0.16981132075471697</v>
      </c>
      <c r="CN6" s="115">
        <f t="shared" si="42"/>
        <v>0.15723270440251572</v>
      </c>
      <c r="CO6" s="115">
        <f t="shared" si="42"/>
        <v>0.19811320754716982</v>
      </c>
      <c r="CP6" s="116">
        <f>IFERROR(SUM(CI6:CO6),"")</f>
        <v>1</v>
      </c>
      <c r="CQ6" s="117"/>
      <c r="CR6" s="117"/>
      <c r="CS6" s="117"/>
      <c r="CT6" s="118">
        <f>IFERROR(YEAR($C6),"")</f>
        <v>2016</v>
      </c>
      <c r="CU6" s="119" t="str">
        <f>IFERROR(TEXT($C6,"MMM"),"")</f>
        <v>Feb</v>
      </c>
      <c r="CV6" s="120">
        <f>IFERROR(WEEKNUM($C6),"")</f>
        <v>6</v>
      </c>
      <c r="CW6" s="111">
        <f>VLOOKUP($C6+CW$3,'Raw Data'!$B$3:$AD$1033,CW$2,0)</f>
        <v>541</v>
      </c>
      <c r="CX6" s="111">
        <f>VLOOKUP($C6+CX$3,'Raw Data'!$B$3:$AD$1033,CX$2,0)</f>
        <v>633</v>
      </c>
      <c r="CY6" s="111">
        <f>VLOOKUP($C6+CY$3,'Raw Data'!$B$3:$AD$1033,CY$2,0)</f>
        <v>485</v>
      </c>
      <c r="CZ6" s="111">
        <f>VLOOKUP($C6+CZ$3,'Raw Data'!$B$3:$AD$1033,CZ$2,0)</f>
        <v>390</v>
      </c>
      <c r="DA6" s="111">
        <f>VLOOKUP($C6+DA$3,'Raw Data'!$B$3:$AD$1033,DA$2,0)</f>
        <v>789</v>
      </c>
      <c r="DB6" s="111">
        <f>VLOOKUP($C6+DB$3,'Raw Data'!$B$3:$AD$1033,DB$2,0)</f>
        <v>612</v>
      </c>
      <c r="DC6" s="111">
        <f>VLOOKUP($C6+DC$3,'Raw Data'!$B$3:$AD$1033,DC$2,0)</f>
        <v>596</v>
      </c>
      <c r="DD6" s="112">
        <f>IFERROR(SUM(CW6:DC6),"")</f>
        <v>4046</v>
      </c>
      <c r="DE6" s="113"/>
      <c r="DF6" s="113"/>
      <c r="DG6" s="114">
        <f>CV6</f>
        <v>6</v>
      </c>
      <c r="DH6" s="115">
        <f>IFERROR(CW6/$DD6,"")</f>
        <v>0.13371230845279289</v>
      </c>
      <c r="DI6" s="115">
        <f t="shared" ref="DI6:DN35" si="43">IFERROR(CX6/$DD6,"")</f>
        <v>0.15645081562036578</v>
      </c>
      <c r="DJ6" s="115">
        <f t="shared" si="43"/>
        <v>0.11987147800296589</v>
      </c>
      <c r="DK6" s="115">
        <f t="shared" si="43"/>
        <v>9.6391497775580814E-2</v>
      </c>
      <c r="DL6" s="115">
        <f t="shared" si="43"/>
        <v>0.19500741473059813</v>
      </c>
      <c r="DM6" s="115">
        <f t="shared" si="43"/>
        <v>0.15126050420168066</v>
      </c>
      <c r="DN6" s="115">
        <f t="shared" si="43"/>
        <v>0.14730598121601582</v>
      </c>
      <c r="DO6" s="116">
        <f>IFERROR(SUM(DH6:DN6),"")</f>
        <v>1</v>
      </c>
      <c r="DP6" s="117"/>
      <c r="DQ6" s="117"/>
      <c r="DR6" s="117"/>
      <c r="DS6" s="118">
        <f>IFERROR(YEAR($C6),"")</f>
        <v>2016</v>
      </c>
      <c r="DT6" s="119" t="str">
        <f>IFERROR(TEXT($C6,"MMM"),"")</f>
        <v>Feb</v>
      </c>
      <c r="DU6" s="120">
        <f>IFERROR(WEEKNUM($C6),"")</f>
        <v>6</v>
      </c>
      <c r="DV6" s="111">
        <f>VLOOKUP($C6+DV$3,'Raw Data'!$B$3:$AD$1033,DV$2,0)</f>
        <v>160</v>
      </c>
      <c r="DW6" s="111">
        <f>VLOOKUP($C6+DW$3,'Raw Data'!$B$3:$AD$1033,DW$2,0)</f>
        <v>137</v>
      </c>
      <c r="DX6" s="111">
        <f>VLOOKUP($C6+DX$3,'Raw Data'!$B$3:$AD$1033,DX$2,0)</f>
        <v>141</v>
      </c>
      <c r="DY6" s="111">
        <f>VLOOKUP($C6+DY$3,'Raw Data'!$B$3:$AD$1033,DY$2,0)</f>
        <v>143</v>
      </c>
      <c r="DZ6" s="111">
        <f>VLOOKUP($C6+DZ$3,'Raw Data'!$B$3:$AD$1033,DZ$2,0)</f>
        <v>188</v>
      </c>
      <c r="EA6" s="111">
        <f>VLOOKUP($C6+EA$3,'Raw Data'!$B$3:$AD$1033,EA$2,0)</f>
        <v>150</v>
      </c>
      <c r="EB6" s="111">
        <f>VLOOKUP($C6+EB$3,'Raw Data'!$B$3:$AD$1033,EB$2,0)</f>
        <v>153</v>
      </c>
      <c r="EC6" s="112">
        <f>IFERROR(SUM(DV6:EB6),"")</f>
        <v>1072</v>
      </c>
      <c r="ED6" s="113"/>
      <c r="EE6" s="114">
        <f>DU6</f>
        <v>6</v>
      </c>
      <c r="EF6" s="115">
        <f>IFERROR(DV6/$EC6,"")</f>
        <v>0.14925373134328357</v>
      </c>
      <c r="EG6" s="115">
        <f t="shared" ref="EG6:EL34" si="44">IFERROR(DW6/$EC6,"")</f>
        <v>0.12779850746268656</v>
      </c>
      <c r="EH6" s="115">
        <f t="shared" si="44"/>
        <v>0.13152985074626866</v>
      </c>
      <c r="EI6" s="115">
        <f t="shared" si="44"/>
        <v>0.13339552238805971</v>
      </c>
      <c r="EJ6" s="115">
        <f t="shared" si="44"/>
        <v>0.17537313432835822</v>
      </c>
      <c r="EK6" s="115">
        <f t="shared" si="44"/>
        <v>0.13992537313432835</v>
      </c>
      <c r="EL6" s="115">
        <f t="shared" si="44"/>
        <v>0.14272388059701493</v>
      </c>
      <c r="EM6" s="116">
        <f>IFERROR(SUM(EF6:EL6),"")</f>
        <v>0.99999999999999989</v>
      </c>
      <c r="EN6" s="117"/>
      <c r="EO6" s="117"/>
      <c r="EP6" s="117"/>
      <c r="EQ6" s="118">
        <f>IFERROR(YEAR($C6),"")</f>
        <v>2016</v>
      </c>
      <c r="ER6" s="119" t="str">
        <f>IFERROR(TEXT($C6,"MMM"),"")</f>
        <v>Feb</v>
      </c>
      <c r="ES6" s="120">
        <f>IFERROR(WEEKNUM($C6),"")</f>
        <v>6</v>
      </c>
      <c r="ET6" s="111">
        <f>VLOOKUP($C6+ET$3,'Raw Data'!$B$3:$AD$1033,ET$2,0)</f>
        <v>160</v>
      </c>
      <c r="EU6" s="111">
        <f>VLOOKUP($C6+EU$3,'Raw Data'!$B$3:$AD$1033,EU$2,0)</f>
        <v>137</v>
      </c>
      <c r="EV6" s="111">
        <f>VLOOKUP($C6+EV$3,'Raw Data'!$B$3:$AD$1033,EV$2,0)</f>
        <v>141</v>
      </c>
      <c r="EW6" s="111">
        <f>VLOOKUP($C6+EW$3,'Raw Data'!$B$3:$AD$1033,EW$2,0)</f>
        <v>143</v>
      </c>
      <c r="EX6" s="111">
        <f>VLOOKUP($C6+EX$3,'Raw Data'!$B$3:$AD$1033,EX$2,0)</f>
        <v>188</v>
      </c>
      <c r="EY6" s="111">
        <f>VLOOKUP($C6+EY$3,'Raw Data'!$B$3:$AD$1033,EY$2,0)</f>
        <v>150</v>
      </c>
      <c r="EZ6" s="111">
        <f>VLOOKUP($C6+EZ$3,'Raw Data'!$B$3:$AD$1033,EZ$2,0)</f>
        <v>153</v>
      </c>
      <c r="FA6" s="112">
        <f>IFERROR(SUM(ET6:EZ6),"")</f>
        <v>1072</v>
      </c>
      <c r="FB6" s="113"/>
      <c r="FC6" s="113"/>
      <c r="FD6" s="114">
        <f>ES6</f>
        <v>6</v>
      </c>
      <c r="FE6" s="115">
        <f>IFERROR(ET6/$FA6,"")</f>
        <v>0.14925373134328357</v>
      </c>
      <c r="FF6" s="115">
        <f t="shared" ref="FF6:FK35" si="45">IFERROR(EU6/$FA6,"")</f>
        <v>0.12779850746268656</v>
      </c>
      <c r="FG6" s="115">
        <f t="shared" si="45"/>
        <v>0.13152985074626866</v>
      </c>
      <c r="FH6" s="115">
        <f t="shared" si="45"/>
        <v>0.13339552238805971</v>
      </c>
      <c r="FI6" s="115">
        <f t="shared" si="45"/>
        <v>0.17537313432835822</v>
      </c>
      <c r="FJ6" s="115">
        <f t="shared" si="45"/>
        <v>0.13992537313432835</v>
      </c>
      <c r="FK6" s="115">
        <f t="shared" si="45"/>
        <v>0.14272388059701493</v>
      </c>
      <c r="FL6" s="116">
        <f>IFERROR(SUM(FE6:FK6),"")</f>
        <v>0.99999999999999989</v>
      </c>
      <c r="FM6" s="117"/>
      <c r="FN6" s="117"/>
      <c r="FO6" s="117"/>
      <c r="FP6" s="118">
        <f>IFERROR(YEAR($C6),"")</f>
        <v>2016</v>
      </c>
      <c r="FQ6" s="119" t="str">
        <f>IFERROR(TEXT($C6,"MMM"),"")</f>
        <v>Feb</v>
      </c>
      <c r="FR6" s="120">
        <f>IFERROR(WEEKNUM($C6),"")</f>
        <v>6</v>
      </c>
      <c r="FS6" s="111">
        <f>VLOOKUP($C6+FS$3,'Raw Data'!$B$3:$AD$1033,FS$2,0)</f>
        <v>3483</v>
      </c>
      <c r="FT6" s="111">
        <f>VLOOKUP($C6+FT$3,'Raw Data'!$B$3:$AD$1033,FT$2,0)</f>
        <v>3308</v>
      </c>
      <c r="FU6" s="111">
        <f>VLOOKUP($C6+FU$3,'Raw Data'!$B$3:$AD$1033,FU$2,0)</f>
        <v>2404</v>
      </c>
      <c r="FV6" s="111">
        <f>VLOOKUP($C6+FV$3,'Raw Data'!$B$3:$AD$1033,FV$2,0)</f>
        <v>1890</v>
      </c>
      <c r="FW6" s="111">
        <f>VLOOKUP($C6+FW$3,'Raw Data'!$B$3:$AD$1033,FW$2,0)</f>
        <v>4257</v>
      </c>
      <c r="FX6" s="111">
        <f>VLOOKUP($C6+FX$3,'Raw Data'!$B$3:$AD$1033,FX$2,0)</f>
        <v>3640</v>
      </c>
      <c r="FY6" s="111">
        <f>VLOOKUP($C6+FY$3,'Raw Data'!$B$3:$AD$1033,FY$2,0)</f>
        <v>3500</v>
      </c>
      <c r="FZ6" s="112">
        <f>IFERROR(SUM(FS6:FY6),"")</f>
        <v>22482</v>
      </c>
      <c r="GA6" s="113"/>
      <c r="GB6" s="114">
        <f>FR6</f>
        <v>6</v>
      </c>
      <c r="GC6" s="115">
        <f>IFERROR(FS6/$FZ6,"")</f>
        <v>0.15492393915132105</v>
      </c>
      <c r="GD6" s="115">
        <f t="shared" ref="GD6:GI35" si="46">IFERROR(FT6/$FZ6,"")</f>
        <v>0.14713993416955787</v>
      </c>
      <c r="GE6" s="115">
        <f t="shared" si="46"/>
        <v>0.10692998843519259</v>
      </c>
      <c r="GF6" s="115">
        <f t="shared" si="46"/>
        <v>8.4067253803042433E-2</v>
      </c>
      <c r="GG6" s="115">
        <f t="shared" si="46"/>
        <v>0.18935148118494796</v>
      </c>
      <c r="GH6" s="115">
        <f t="shared" si="46"/>
        <v>0.16190730362067432</v>
      </c>
      <c r="GI6" s="115">
        <f t="shared" si="46"/>
        <v>0.15568009963526377</v>
      </c>
      <c r="GJ6" s="116">
        <f>IFERROR(SUM(GC6:GI6),"")</f>
        <v>0.99999999999999989</v>
      </c>
      <c r="GK6" s="117"/>
      <c r="GL6" s="117"/>
      <c r="GM6" s="117"/>
      <c r="GN6" s="118">
        <f>IFERROR(YEAR($C6),"")</f>
        <v>2016</v>
      </c>
      <c r="GO6" s="119" t="str">
        <f>IFERROR(TEXT($C6,"MMM"),"")</f>
        <v>Feb</v>
      </c>
      <c r="GP6" s="120">
        <f>IFERROR(WEEKNUM($C6),"")</f>
        <v>6</v>
      </c>
      <c r="GQ6" s="111">
        <f>VLOOKUP($C6+GQ$3,'Raw Data'!$B$3:$AD$1033,GQ$2,0)</f>
        <v>2484</v>
      </c>
      <c r="GR6" s="111">
        <f>VLOOKUP($C6+GR$3,'Raw Data'!$B$3:$AD$1033,GR$2,0)</f>
        <v>2717</v>
      </c>
      <c r="GS6" s="111">
        <f>VLOOKUP($C6+GS$3,'Raw Data'!$B$3:$AD$1033,GS$2,0)</f>
        <v>2334</v>
      </c>
      <c r="GT6" s="111">
        <f>VLOOKUP($C6+GT$3,'Raw Data'!$B$3:$AD$1033,GT$2,0)</f>
        <v>1685</v>
      </c>
      <c r="GU6" s="111">
        <f>VLOOKUP($C6+GU$3,'Raw Data'!$B$3:$AD$1033,GU$2,0)</f>
        <v>3080</v>
      </c>
      <c r="GV6" s="111">
        <f>VLOOKUP($C6+GV$3,'Raw Data'!$B$3:$AD$1033,GV$2,0)</f>
        <v>2726</v>
      </c>
      <c r="GW6" s="111">
        <f>VLOOKUP($C6+GW$3,'Raw Data'!$B$3:$AD$1033,GW$2,0)</f>
        <v>2910</v>
      </c>
      <c r="GX6" s="112">
        <f>IFERROR(SUM(GQ6:GW6),"")</f>
        <v>17936</v>
      </c>
      <c r="GY6" s="113"/>
      <c r="HB6" s="118">
        <f>IFERROR(YEAR($C6),"")</f>
        <v>2016</v>
      </c>
      <c r="HC6" s="119" t="str">
        <f>IFERROR(TEXT($C6,"MMM"),"")</f>
        <v>Feb</v>
      </c>
      <c r="HD6" s="120">
        <f>IFERROR(WEEKNUM($C6),"")</f>
        <v>6</v>
      </c>
      <c r="HE6" s="111" t="e">
        <f>VLOOKUP($C6+HE$3,'Raw Data'!$B$3:$AD$1033,HE$2,0)</f>
        <v>#REF!</v>
      </c>
      <c r="HF6" s="111" t="e">
        <f>VLOOKUP($C6+HF$3,'Raw Data'!$B$3:$AD$1033,HF$2,0)</f>
        <v>#REF!</v>
      </c>
      <c r="HG6" s="111" t="e">
        <f>VLOOKUP($C6+HG$3,'Raw Data'!$B$3:$AD$1033,HG$2,0)</f>
        <v>#REF!</v>
      </c>
      <c r="HH6" s="111" t="e">
        <f>VLOOKUP($C6+HH$3,'Raw Data'!$B$3:$AD$1033,HH$2,0)</f>
        <v>#REF!</v>
      </c>
      <c r="HI6" s="111" t="e">
        <f>VLOOKUP($C6+HI$3,'Raw Data'!$B$3:$AD$1033,HI$2,0)</f>
        <v>#REF!</v>
      </c>
      <c r="HJ6" s="111" t="e">
        <f>VLOOKUP($C6+HJ$3,'Raw Data'!$B$3:$AD$1033,HJ$2,0)</f>
        <v>#REF!</v>
      </c>
      <c r="HK6" s="111" t="e">
        <f>VLOOKUP($C6+HK$3,'Raw Data'!$B$3:$AD$1033,HK$2,0)</f>
        <v>#REF!</v>
      </c>
      <c r="HL6" s="112" t="str">
        <f>IFERROR(SUM(HE6:HK6),"")</f>
        <v/>
      </c>
      <c r="HM6" s="113"/>
      <c r="HN6" s="114">
        <f>HD6</f>
        <v>6</v>
      </c>
      <c r="HO6" s="115" t="str">
        <f>IFERROR(HE6/$HL6,"")</f>
        <v/>
      </c>
      <c r="HP6" s="115" t="str">
        <f>IFERROR(HF6/#REF!,"")</f>
        <v/>
      </c>
      <c r="HQ6" s="115" t="str">
        <f>IFERROR(HG6/#REF!,"")</f>
        <v/>
      </c>
      <c r="HR6" s="115" t="str">
        <f>IFERROR(HH6/#REF!,"")</f>
        <v/>
      </c>
      <c r="HS6" s="115" t="str">
        <f>IFERROR(HI6/#REF!,"")</f>
        <v/>
      </c>
      <c r="HT6" s="115" t="str">
        <f>IFERROR(HJ6/#REF!,"")</f>
        <v/>
      </c>
      <c r="HU6" s="115" t="str">
        <f>IFERROR(HK6/#REF!,"")</f>
        <v/>
      </c>
      <c r="HV6" s="116">
        <f>IFERROR(SUM(HO6:HU6),"")</f>
        <v>0</v>
      </c>
      <c r="HX6" s="118">
        <f>IFERROR(YEAR($C6),"")</f>
        <v>2016</v>
      </c>
      <c r="HY6" s="119" t="str">
        <f>IFERROR(TEXT($C6,"MMM"),"")</f>
        <v>Feb</v>
      </c>
      <c r="HZ6" s="120">
        <f>IFERROR(WEEKNUM($C6),"")</f>
        <v>6</v>
      </c>
      <c r="IA6" s="111" t="e">
        <f>VLOOKUP($C6+IA$3,'Raw Data'!$B$3:$AD$1033,IA$2,0)</f>
        <v>#REF!</v>
      </c>
      <c r="IB6" s="111" t="e">
        <f>VLOOKUP($C6+IB$3,'Raw Data'!$B$3:$AD$1033,IB$2,0)</f>
        <v>#REF!</v>
      </c>
      <c r="IC6" s="111" t="e">
        <f>VLOOKUP($C6+IC$3,'Raw Data'!$B$3:$AD$1033,IC$2,0)</f>
        <v>#REF!</v>
      </c>
      <c r="ID6" s="111" t="e">
        <f>VLOOKUP($C6+ID$3,'Raw Data'!$B$3:$AD$1033,ID$2,0)</f>
        <v>#REF!</v>
      </c>
      <c r="IE6" s="111" t="e">
        <f>VLOOKUP($C6+IE$3,'Raw Data'!$B$3:$AD$1033,IE$2,0)</f>
        <v>#REF!</v>
      </c>
      <c r="IF6" s="111" t="e">
        <f>VLOOKUP($C6+IF$3,'Raw Data'!$B$3:$AD$1033,IF$2,0)</f>
        <v>#REF!</v>
      </c>
      <c r="IG6" s="111" t="e">
        <f>VLOOKUP($C6+IG$3,'Raw Data'!$B$3:$AD$1033,IG$2,0)</f>
        <v>#REF!</v>
      </c>
      <c r="IH6" s="112" t="str">
        <f>IFERROR(SUM(IA6:IG6),"")</f>
        <v/>
      </c>
      <c r="II6" s="113"/>
      <c r="IJ6" s="114">
        <f>HZ6</f>
        <v>6</v>
      </c>
      <c r="IK6" s="115" t="str">
        <f>IFERROR(IA6/$HL6,"")</f>
        <v/>
      </c>
      <c r="IL6" s="115" t="str">
        <f>IFERROR(IB6/#REF!,"")</f>
        <v/>
      </c>
      <c r="IM6" s="115" t="str">
        <f>IFERROR(IC6/#REF!,"")</f>
        <v/>
      </c>
      <c r="IN6" s="115" t="str">
        <f>IFERROR(ID6/#REF!,"")</f>
        <v/>
      </c>
      <c r="IO6" s="115" t="str">
        <f>IFERROR(IE6/#REF!,"")</f>
        <v/>
      </c>
      <c r="IP6" s="115" t="str">
        <f>IFERROR(IF6/#REF!,"")</f>
        <v/>
      </c>
      <c r="IQ6" s="115" t="str">
        <f>IFERROR(IG6/#REF!,"")</f>
        <v/>
      </c>
      <c r="IR6" s="116">
        <f>IFERROR(SUM(IK6:IQ6),"")</f>
        <v>0</v>
      </c>
    </row>
    <row r="7" spans="1:252" s="106" customFormat="1" x14ac:dyDescent="0.25">
      <c r="A7" s="137"/>
      <c r="B7" s="39">
        <v>7</v>
      </c>
      <c r="C7" s="131">
        <f>DOW!C8</f>
        <v>42411</v>
      </c>
      <c r="D7" s="132">
        <f t="shared" ref="D7:D62" si="47">IFERROR(YEAR($C7),"")</f>
        <v>2016</v>
      </c>
      <c r="E7" s="133" t="str">
        <f t="shared" ref="E7:E62" si="48">IFERROR(TEXT($C7,"MMM"),"")</f>
        <v>Feb</v>
      </c>
      <c r="F7" s="102">
        <f t="shared" ref="F7:F62" si="49">IFERROR(WEEKNUM($C7),"")</f>
        <v>7</v>
      </c>
      <c r="G7" s="111">
        <f>VLOOKUP($C7+G$3,'Raw Data'!$B$3:$AD$1033,G$2,0)</f>
        <v>193</v>
      </c>
      <c r="H7" s="111">
        <f>VLOOKUP($C7+H$3,'Raw Data'!$B$3:$AD$1033,H$2,0)</f>
        <v>133</v>
      </c>
      <c r="I7" s="111">
        <f>VLOOKUP($C7+I$3,'Raw Data'!$B$3:$AD$1033,I$2,0)</f>
        <v>127</v>
      </c>
      <c r="J7" s="111">
        <f>VLOOKUP($C7+J$3,'Raw Data'!$B$3:$AD$1033,J$2,0)</f>
        <v>131</v>
      </c>
      <c r="K7" s="111">
        <f>VLOOKUP($C7+K$3,'Raw Data'!$B$3:$AD$1033,K$2,0)</f>
        <v>136</v>
      </c>
      <c r="L7" s="111">
        <f>VLOOKUP($C7+L$3,'Raw Data'!$B$3:$AD$1033,L$2,0)</f>
        <v>163</v>
      </c>
      <c r="M7" s="111">
        <f>VLOOKUP($C7+M$3,'Raw Data'!$B$3:$AD$1033,M$2,0)</f>
        <v>161</v>
      </c>
      <c r="N7" s="112">
        <f t="shared" ref="N7:N61" si="50">IFERROR(SUM(G7:M7),"")</f>
        <v>1044</v>
      </c>
      <c r="O7" s="113"/>
      <c r="P7" s="114">
        <f t="shared" ref="P7:P35" si="51">F7</f>
        <v>7</v>
      </c>
      <c r="Q7" s="115">
        <f t="shared" si="33"/>
        <v>0.18486590038314177</v>
      </c>
      <c r="R7" s="115">
        <f t="shared" si="34"/>
        <v>0.12739463601532566</v>
      </c>
      <c r="S7" s="115">
        <f t="shared" si="34"/>
        <v>0.12164750957854406</v>
      </c>
      <c r="T7" s="115">
        <f t="shared" si="34"/>
        <v>0.12547892720306514</v>
      </c>
      <c r="U7" s="115">
        <f t="shared" si="34"/>
        <v>0.13026819923371646</v>
      </c>
      <c r="V7" s="115">
        <f t="shared" si="34"/>
        <v>0.15613026819923373</v>
      </c>
      <c r="W7" s="115">
        <f t="shared" si="34"/>
        <v>0.15421455938697318</v>
      </c>
      <c r="X7" s="116">
        <f t="shared" ref="X7:X34" si="52">SUM(Q7:W7)</f>
        <v>1</v>
      </c>
      <c r="Y7" s="117"/>
      <c r="Z7" s="117"/>
      <c r="AA7" s="118">
        <f t="shared" ref="AA7:AA62" si="53">IFERROR(YEAR($C7),"")</f>
        <v>2016</v>
      </c>
      <c r="AB7" s="119" t="str">
        <f t="shared" ref="AB7:AB62" si="54">IFERROR(TEXT($C7,"MMM"),"")</f>
        <v>Feb</v>
      </c>
      <c r="AC7" s="120">
        <f t="shared" ref="AC7:AC35" si="55">IFERROR(WEEKNUM($C7),"")</f>
        <v>7</v>
      </c>
      <c r="AD7" s="111">
        <f>VLOOKUP($C7+AD$3,'Raw Data'!$B$3:$AD$1033,AD$2,0)</f>
        <v>156</v>
      </c>
      <c r="AE7" s="111">
        <f>VLOOKUP($C7+AE$3,'Raw Data'!$B$3:$AD$1033,AE$2,0)</f>
        <v>110</v>
      </c>
      <c r="AF7" s="111">
        <f>VLOOKUP($C7+AF$3,'Raw Data'!$B$3:$AD$1033,AF$2,0)</f>
        <v>119</v>
      </c>
      <c r="AG7" s="111">
        <f>VLOOKUP($C7+AG$3,'Raw Data'!$B$3:$AD$1033,AG$2,0)</f>
        <v>125</v>
      </c>
      <c r="AH7" s="111">
        <f>VLOOKUP($C7+AH$3,'Raw Data'!$B$3:$AD$1033,AH$2,0)</f>
        <v>120</v>
      </c>
      <c r="AI7" s="111">
        <f>VLOOKUP($C7+AI$3,'Raw Data'!$B$3:$AD$1033,AI$2,0)</f>
        <v>121</v>
      </c>
      <c r="AJ7" s="111">
        <f>VLOOKUP($C7+AJ$3,'Raw Data'!$B$3:$AD$1033,AJ$2,0)</f>
        <v>112</v>
      </c>
      <c r="AK7" s="112">
        <f t="shared" ref="AK7:AK61" si="56">IFERROR(SUM(AD7:AJ7),"")</f>
        <v>863</v>
      </c>
      <c r="AL7" s="113"/>
      <c r="AM7" s="114">
        <f t="shared" ref="AM7:AM35" si="57">AC7</f>
        <v>7</v>
      </c>
      <c r="AN7" s="115">
        <f t="shared" ref="AN7:AN61" si="58">IFERROR(AD7/$AK7,"")</f>
        <v>0.18076477404403243</v>
      </c>
      <c r="AO7" s="115">
        <f t="shared" si="35"/>
        <v>0.12746234067207415</v>
      </c>
      <c r="AP7" s="115">
        <f t="shared" si="36"/>
        <v>0.13789107763615296</v>
      </c>
      <c r="AQ7" s="115">
        <f t="shared" si="37"/>
        <v>0.14484356894553882</v>
      </c>
      <c r="AR7" s="115">
        <f t="shared" si="38"/>
        <v>0.13904982618771727</v>
      </c>
      <c r="AS7" s="115">
        <f t="shared" si="39"/>
        <v>0.14020857473928158</v>
      </c>
      <c r="AT7" s="115">
        <f t="shared" si="40"/>
        <v>0.12977983777520277</v>
      </c>
      <c r="AU7" s="116">
        <f t="shared" ref="AU7:AU35" si="59">SUM(AN7:AT7)</f>
        <v>1.0000000000000002</v>
      </c>
      <c r="AV7" s="117"/>
      <c r="AW7" s="117"/>
      <c r="AX7" s="118">
        <f t="shared" ref="AX7:AX62" si="60">IFERROR(YEAR($C7),"")</f>
        <v>2016</v>
      </c>
      <c r="AY7" s="119" t="str">
        <f t="shared" ref="AY7:AY62" si="61">IFERROR(TEXT($C7,"MMM"),"")</f>
        <v>Feb</v>
      </c>
      <c r="AZ7" s="120">
        <f t="shared" ref="AZ7:AZ35" si="62">IFERROR(WEEKNUM($C7),"")</f>
        <v>7</v>
      </c>
      <c r="BA7" s="111">
        <f>VLOOKUP($C7+BA$3,'Raw Data'!$B$3:$AD$1033,BA$2,0)</f>
        <v>103</v>
      </c>
      <c r="BB7" s="111">
        <f>VLOOKUP($C7+BB$3,'Raw Data'!$B$3:$AD$1033,BB$2,0)</f>
        <v>100</v>
      </c>
      <c r="BC7" s="111">
        <f>VLOOKUP($C7+BC$3,'Raw Data'!$B$3:$AD$1033,BC$2,0)</f>
        <v>108</v>
      </c>
      <c r="BD7" s="111">
        <f>VLOOKUP($C7+BD$3,'Raw Data'!$B$3:$AD$1033,BD$2,0)</f>
        <v>100</v>
      </c>
      <c r="BE7" s="111">
        <f>VLOOKUP($C7+BE$3,'Raw Data'!$B$3:$AD$1033,BE$2,0)</f>
        <v>102</v>
      </c>
      <c r="BF7" s="111">
        <f>VLOOKUP($C7+BF$3,'Raw Data'!$B$3:$AD$1033,BF$2,0)</f>
        <v>124</v>
      </c>
      <c r="BG7" s="111">
        <f>VLOOKUP($C7+BG$3,'Raw Data'!$B$3:$AD$1033,BG$2,0)</f>
        <v>103</v>
      </c>
      <c r="BH7" s="112">
        <f t="shared" ref="BH7:BH61" si="63">IFERROR(SUM(BA7:BG7),"")</f>
        <v>740</v>
      </c>
      <c r="BI7" s="113"/>
      <c r="BJ7" s="114">
        <f t="shared" ref="BJ7:BJ35" si="64">AZ7</f>
        <v>7</v>
      </c>
      <c r="BK7" s="115">
        <f t="shared" ref="BK7:BK35" si="65">IFERROR(BA7/$BH7,"")</f>
        <v>0.13918918918918918</v>
      </c>
      <c r="BL7" s="115">
        <f t="shared" si="41"/>
        <v>0.13513513513513514</v>
      </c>
      <c r="BM7" s="115">
        <f t="shared" si="41"/>
        <v>0.14594594594594595</v>
      </c>
      <c r="BN7" s="115">
        <f t="shared" si="41"/>
        <v>0.13513513513513514</v>
      </c>
      <c r="BO7" s="115">
        <f t="shared" si="41"/>
        <v>0.13783783783783785</v>
      </c>
      <c r="BP7" s="115">
        <f t="shared" si="41"/>
        <v>0.16756756756756758</v>
      </c>
      <c r="BQ7" s="115">
        <f t="shared" si="41"/>
        <v>0.13918918918918918</v>
      </c>
      <c r="BR7" s="116">
        <f t="shared" ref="BR7:BR35" si="66">SUM(BK7:BQ7)</f>
        <v>1</v>
      </c>
      <c r="BS7" s="117"/>
      <c r="BT7" s="117"/>
      <c r="BU7" s="117"/>
      <c r="BV7" s="118">
        <f t="shared" ref="BV7:BV62" si="67">IFERROR(YEAR($C7),"")</f>
        <v>2016</v>
      </c>
      <c r="BW7" s="119" t="str">
        <f t="shared" ref="BW7:BW62" si="68">IFERROR(TEXT($C7,"MMM"),"")</f>
        <v>Feb</v>
      </c>
      <c r="BX7" s="120">
        <f t="shared" ref="BX7:BX62" si="69">IFERROR(WEEKNUM($C7),"")</f>
        <v>7</v>
      </c>
      <c r="BY7" s="111">
        <f>VLOOKUP($C7+BY$3,'Raw Data'!$B$3:$AD$1033,BY$2,0)</f>
        <v>47</v>
      </c>
      <c r="BZ7" s="111">
        <f>VLOOKUP($C7+BZ$3,'Raw Data'!$B$3:$AD$1033,BZ$2,0)</f>
        <v>39</v>
      </c>
      <c r="CA7" s="111">
        <f>VLOOKUP($C7+CA$3,'Raw Data'!$B$3:$AD$1033,CA$2,0)</f>
        <v>32</v>
      </c>
      <c r="CB7" s="111">
        <f>VLOOKUP($C7+CB$3,'Raw Data'!$B$3:$AD$1033,CB$2,0)</f>
        <v>57</v>
      </c>
      <c r="CC7" s="111">
        <f>VLOOKUP($C7+CC$3,'Raw Data'!$B$3:$AD$1033,CC$2,0)</f>
        <v>64</v>
      </c>
      <c r="CD7" s="111">
        <f>VLOOKUP($C7+CD$3,'Raw Data'!$B$3:$AD$1033,CD$2,0)</f>
        <v>72</v>
      </c>
      <c r="CE7" s="111">
        <f>VLOOKUP($C7+CE$3,'Raw Data'!$B$3:$AD$1033,CE$2,0)</f>
        <v>60</v>
      </c>
      <c r="CF7" s="112">
        <f t="shared" ref="CF7:CF61" si="70">IFERROR(SUM(BY7:CE7),"")</f>
        <v>371</v>
      </c>
      <c r="CG7" s="113"/>
      <c r="CH7" s="114">
        <f t="shared" ref="CH7:CH35" si="71">BX7</f>
        <v>7</v>
      </c>
      <c r="CI7" s="115">
        <f t="shared" ref="CI7:CI35" si="72">IFERROR(BY7/$CF7,"")</f>
        <v>0.12668463611859837</v>
      </c>
      <c r="CJ7" s="115">
        <f t="shared" si="42"/>
        <v>0.10512129380053908</v>
      </c>
      <c r="CK7" s="115">
        <f t="shared" si="42"/>
        <v>8.6253369272237201E-2</v>
      </c>
      <c r="CL7" s="115">
        <f t="shared" si="42"/>
        <v>0.15363881401617252</v>
      </c>
      <c r="CM7" s="115">
        <f t="shared" si="42"/>
        <v>0.1725067385444744</v>
      </c>
      <c r="CN7" s="115">
        <f t="shared" si="42"/>
        <v>0.19407008086253369</v>
      </c>
      <c r="CO7" s="115">
        <f t="shared" si="42"/>
        <v>0.16172506738544473</v>
      </c>
      <c r="CP7" s="116">
        <f t="shared" ref="CP7:CP35" si="73">IFERROR(SUM(CI7:CO7),"")</f>
        <v>1</v>
      </c>
      <c r="CQ7" s="117"/>
      <c r="CR7" s="117"/>
      <c r="CS7" s="117"/>
      <c r="CT7" s="118">
        <f t="shared" ref="CT7:CT62" si="74">IFERROR(YEAR($C7),"")</f>
        <v>2016</v>
      </c>
      <c r="CU7" s="119" t="str">
        <f t="shared" ref="CU7:CU62" si="75">IFERROR(TEXT($C7,"MMM"),"")</f>
        <v>Feb</v>
      </c>
      <c r="CV7" s="120">
        <f t="shared" ref="CV7:CV62" si="76">IFERROR(WEEKNUM($C7),"")</f>
        <v>7</v>
      </c>
      <c r="CW7" s="111">
        <f>VLOOKUP($C7+CW$3,'Raw Data'!$B$3:$AD$1033,CW$2,0)</f>
        <v>527</v>
      </c>
      <c r="CX7" s="111">
        <f>VLOOKUP($C7+CX$3,'Raw Data'!$B$3:$AD$1033,CX$2,0)</f>
        <v>594</v>
      </c>
      <c r="CY7" s="111">
        <f>VLOOKUP($C7+CY$3,'Raw Data'!$B$3:$AD$1033,CY$2,0)</f>
        <v>477</v>
      </c>
      <c r="CZ7" s="111">
        <f>VLOOKUP($C7+CZ$3,'Raw Data'!$B$3:$AD$1033,CZ$2,0)</f>
        <v>418</v>
      </c>
      <c r="DA7" s="111">
        <f>VLOOKUP($C7+DA$3,'Raw Data'!$B$3:$AD$1033,DA$2,0)</f>
        <v>680</v>
      </c>
      <c r="DB7" s="111">
        <f>VLOOKUP($C7+DB$3,'Raw Data'!$B$3:$AD$1033,DB$2,0)</f>
        <v>666</v>
      </c>
      <c r="DC7" s="111">
        <f>VLOOKUP($C7+DC$3,'Raw Data'!$B$3:$AD$1033,DC$2,0)</f>
        <v>681</v>
      </c>
      <c r="DD7" s="112">
        <f t="shared" ref="DD7:DD61" si="77">IFERROR(SUM(CW7:DC7),"")</f>
        <v>4043</v>
      </c>
      <c r="DE7" s="113"/>
      <c r="DF7" s="113"/>
      <c r="DG7" s="114">
        <f t="shared" ref="DG7:DG35" si="78">CV7</f>
        <v>7</v>
      </c>
      <c r="DH7" s="115">
        <f t="shared" ref="DH7:DH35" si="79">IFERROR(CW7/$DD7,"")</f>
        <v>0.13034875092752907</v>
      </c>
      <c r="DI7" s="115">
        <f t="shared" si="43"/>
        <v>0.1469206035122434</v>
      </c>
      <c r="DJ7" s="115">
        <f t="shared" si="43"/>
        <v>0.11798169675983181</v>
      </c>
      <c r="DK7" s="115">
        <f t="shared" si="43"/>
        <v>0.10338857284194905</v>
      </c>
      <c r="DL7" s="115">
        <f t="shared" si="43"/>
        <v>0.16819193668068266</v>
      </c>
      <c r="DM7" s="115">
        <f t="shared" si="43"/>
        <v>0.16472916151372743</v>
      </c>
      <c r="DN7" s="115">
        <f t="shared" si="43"/>
        <v>0.16843927776403661</v>
      </c>
      <c r="DO7" s="116">
        <f t="shared" ref="DO7:DO35" si="80">IFERROR(SUM(DH7:DN7),"")</f>
        <v>1</v>
      </c>
      <c r="DP7" s="117"/>
      <c r="DQ7" s="117"/>
      <c r="DR7" s="117"/>
      <c r="DS7" s="118">
        <f t="shared" ref="DS7:DS62" si="81">IFERROR(YEAR($C7),"")</f>
        <v>2016</v>
      </c>
      <c r="DT7" s="119" t="str">
        <f t="shared" ref="DT7:DT62" si="82">IFERROR(TEXT($C7,"MMM"),"")</f>
        <v>Feb</v>
      </c>
      <c r="DU7" s="120">
        <f t="shared" ref="DU7:DU62" si="83">IFERROR(WEEKNUM($C7),"")</f>
        <v>7</v>
      </c>
      <c r="DV7" s="111">
        <f>VLOOKUP($C7+DV$3,'Raw Data'!$B$3:$AD$1033,DV$2,0)</f>
        <v>129</v>
      </c>
      <c r="DW7" s="111">
        <f>VLOOKUP($C7+DW$3,'Raw Data'!$B$3:$AD$1033,DW$2,0)</f>
        <v>130</v>
      </c>
      <c r="DX7" s="111">
        <f>VLOOKUP($C7+DX$3,'Raw Data'!$B$3:$AD$1033,DX$2,0)</f>
        <v>109</v>
      </c>
      <c r="DY7" s="111">
        <f>VLOOKUP($C7+DY$3,'Raw Data'!$B$3:$AD$1033,DY$2,0)</f>
        <v>129</v>
      </c>
      <c r="DZ7" s="111">
        <f>VLOOKUP($C7+DZ$3,'Raw Data'!$B$3:$AD$1033,DZ$2,0)</f>
        <v>135</v>
      </c>
      <c r="EA7" s="111">
        <f>VLOOKUP($C7+EA$3,'Raw Data'!$B$3:$AD$1033,EA$2,0)</f>
        <v>142</v>
      </c>
      <c r="EB7" s="111">
        <f>VLOOKUP($C7+EB$3,'Raw Data'!$B$3:$AD$1033,EB$2,0)</f>
        <v>152</v>
      </c>
      <c r="EC7" s="112">
        <f t="shared" ref="EC7:EC61" si="84">IFERROR(SUM(DV7:EB7),"")</f>
        <v>926</v>
      </c>
      <c r="ED7" s="113"/>
      <c r="EE7" s="114">
        <f t="shared" ref="EE7:EE35" si="85">DU7</f>
        <v>7</v>
      </c>
      <c r="EF7" s="115">
        <f t="shared" ref="EF7:EF35" si="86">IFERROR(DV7/$EC7,"")</f>
        <v>0.13930885529157666</v>
      </c>
      <c r="EG7" s="115">
        <f t="shared" si="44"/>
        <v>0.14038876889848811</v>
      </c>
      <c r="EH7" s="115">
        <f t="shared" si="44"/>
        <v>0.11771058315334773</v>
      </c>
      <c r="EI7" s="115">
        <f t="shared" si="44"/>
        <v>0.13930885529157666</v>
      </c>
      <c r="EJ7" s="115">
        <f t="shared" si="44"/>
        <v>0.14578833693304535</v>
      </c>
      <c r="EK7" s="115">
        <f t="shared" si="44"/>
        <v>0.15334773218142547</v>
      </c>
      <c r="EL7" s="115">
        <f t="shared" si="44"/>
        <v>0.16414686825053995</v>
      </c>
      <c r="EM7" s="116">
        <f t="shared" ref="EM7:EM36" si="87">IFERROR(SUM(EF7:EL7),"")</f>
        <v>1</v>
      </c>
      <c r="EN7" s="117"/>
      <c r="EO7" s="117"/>
      <c r="EP7" s="117"/>
      <c r="EQ7" s="118">
        <f t="shared" ref="EQ7:EQ62" si="88">IFERROR(YEAR($C7),"")</f>
        <v>2016</v>
      </c>
      <c r="ER7" s="119" t="str">
        <f t="shared" ref="ER7:ER62" si="89">IFERROR(TEXT($C7,"MMM"),"")</f>
        <v>Feb</v>
      </c>
      <c r="ES7" s="120">
        <f t="shared" ref="ES7:ES62" si="90">IFERROR(WEEKNUM($C7),"")</f>
        <v>7</v>
      </c>
      <c r="ET7" s="111">
        <f>VLOOKUP($C7+ET$3,'Raw Data'!$B$3:$AD$1033,ET$2,0)</f>
        <v>129</v>
      </c>
      <c r="EU7" s="111">
        <f>VLOOKUP($C7+EU$3,'Raw Data'!$B$3:$AD$1033,EU$2,0)</f>
        <v>130</v>
      </c>
      <c r="EV7" s="111">
        <f>VLOOKUP($C7+EV$3,'Raw Data'!$B$3:$AD$1033,EV$2,0)</f>
        <v>109</v>
      </c>
      <c r="EW7" s="111">
        <f>VLOOKUP($C7+EW$3,'Raw Data'!$B$3:$AD$1033,EW$2,0)</f>
        <v>129</v>
      </c>
      <c r="EX7" s="111">
        <f>VLOOKUP($C7+EX$3,'Raw Data'!$B$3:$AD$1033,EX$2,0)</f>
        <v>135</v>
      </c>
      <c r="EY7" s="111">
        <f>VLOOKUP($C7+EY$3,'Raw Data'!$B$3:$AD$1033,EY$2,0)</f>
        <v>142</v>
      </c>
      <c r="EZ7" s="111">
        <f>VLOOKUP($C7+EZ$3,'Raw Data'!$B$3:$AD$1033,EZ$2,0)</f>
        <v>152</v>
      </c>
      <c r="FA7" s="112">
        <f t="shared" ref="FA7:FA61" si="91">IFERROR(SUM(ET7:EZ7),"")</f>
        <v>926</v>
      </c>
      <c r="FB7" s="113"/>
      <c r="FC7" s="113"/>
      <c r="FD7" s="114">
        <f t="shared" ref="FD7:FD35" si="92">ES7</f>
        <v>7</v>
      </c>
      <c r="FE7" s="115">
        <f t="shared" ref="FE7:FE35" si="93">IFERROR(ET7/$FA7,"")</f>
        <v>0.13930885529157666</v>
      </c>
      <c r="FF7" s="115">
        <f t="shared" si="45"/>
        <v>0.14038876889848811</v>
      </c>
      <c r="FG7" s="115">
        <f t="shared" si="45"/>
        <v>0.11771058315334773</v>
      </c>
      <c r="FH7" s="115">
        <f t="shared" si="45"/>
        <v>0.13930885529157666</v>
      </c>
      <c r="FI7" s="115">
        <f t="shared" si="45"/>
        <v>0.14578833693304535</v>
      </c>
      <c r="FJ7" s="115">
        <f t="shared" si="45"/>
        <v>0.15334773218142547</v>
      </c>
      <c r="FK7" s="115">
        <f t="shared" si="45"/>
        <v>0.16414686825053995</v>
      </c>
      <c r="FL7" s="116">
        <f t="shared" ref="FL7:FL35" si="94">IFERROR(SUM(FE7:FK7),"")</f>
        <v>1</v>
      </c>
      <c r="FM7" s="117"/>
      <c r="FN7" s="117"/>
      <c r="FO7" s="117"/>
      <c r="FP7" s="118">
        <f t="shared" ref="FP7:FP62" si="95">IFERROR(YEAR($C7),"")</f>
        <v>2016</v>
      </c>
      <c r="FQ7" s="119" t="str">
        <f t="shared" ref="FQ7:FQ62" si="96">IFERROR(TEXT($C7,"MMM"),"")</f>
        <v>Feb</v>
      </c>
      <c r="FR7" s="120">
        <f t="shared" ref="FR7:FR62" si="97">IFERROR(WEEKNUM($C7),"")</f>
        <v>7</v>
      </c>
      <c r="FS7" s="111">
        <f>VLOOKUP($C7+FS$3,'Raw Data'!$B$3:$AD$1033,FS$2,0)</f>
        <v>3383</v>
      </c>
      <c r="FT7" s="111">
        <f>VLOOKUP($C7+FT$3,'Raw Data'!$B$3:$AD$1033,FT$2,0)</f>
        <v>3490</v>
      </c>
      <c r="FU7" s="111">
        <f>VLOOKUP($C7+FU$3,'Raw Data'!$B$3:$AD$1033,FU$2,0)</f>
        <v>2559</v>
      </c>
      <c r="FV7" s="111">
        <f>VLOOKUP($C7+FV$3,'Raw Data'!$B$3:$AD$1033,FV$2,0)</f>
        <v>2036</v>
      </c>
      <c r="FW7" s="111">
        <f>VLOOKUP($C7+FW$3,'Raw Data'!$B$3:$AD$1033,FW$2,0)</f>
        <v>4017</v>
      </c>
      <c r="FX7" s="111">
        <f>VLOOKUP($C7+FX$3,'Raw Data'!$B$3:$AD$1033,FX$2,0)</f>
        <v>4020</v>
      </c>
      <c r="FY7" s="111">
        <f>VLOOKUP($C7+FY$3,'Raw Data'!$B$3:$AD$1033,FY$2,0)</f>
        <v>3914</v>
      </c>
      <c r="FZ7" s="112">
        <f t="shared" ref="FZ7:FZ34" si="98">IFERROR(SUM(FS7:FY7),"")</f>
        <v>23419</v>
      </c>
      <c r="GA7" s="113"/>
      <c r="GB7" s="114">
        <f t="shared" ref="GB7:GB35" si="99">FR7</f>
        <v>7</v>
      </c>
      <c r="GC7" s="115">
        <f t="shared" ref="GC7:GC35" si="100">IFERROR(FS7/$FZ7,"")</f>
        <v>0.14445535676160381</v>
      </c>
      <c r="GD7" s="115">
        <f t="shared" si="46"/>
        <v>0.14902429651137966</v>
      </c>
      <c r="GE7" s="115">
        <f t="shared" si="46"/>
        <v>0.10927025065118066</v>
      </c>
      <c r="GF7" s="115">
        <f t="shared" si="46"/>
        <v>8.6937956360220336E-2</v>
      </c>
      <c r="GG7" s="115">
        <f t="shared" si="46"/>
        <v>0.1715273922883129</v>
      </c>
      <c r="GH7" s="115">
        <f t="shared" si="46"/>
        <v>0.1716554934027926</v>
      </c>
      <c r="GI7" s="115">
        <f t="shared" si="46"/>
        <v>0.16712925402451001</v>
      </c>
      <c r="GJ7" s="116">
        <f t="shared" ref="GJ7:GJ35" si="101">IFERROR(SUM(GC7:GI7),"")</f>
        <v>1</v>
      </c>
      <c r="GK7" s="117"/>
      <c r="GL7" s="117"/>
      <c r="GM7" s="117"/>
      <c r="GN7" s="118">
        <f t="shared" ref="GN7:GN62" si="102">IFERROR(YEAR($C7),"")</f>
        <v>2016</v>
      </c>
      <c r="GO7" s="119" t="str">
        <f t="shared" ref="GO7:GO62" si="103">IFERROR(TEXT($C7,"MMM"),"")</f>
        <v>Feb</v>
      </c>
      <c r="GP7" s="120">
        <f t="shared" ref="GP7:GP62" si="104">IFERROR(WEEKNUM($C7),"")</f>
        <v>7</v>
      </c>
      <c r="GQ7" s="111">
        <f>VLOOKUP($C7+GQ$3,'Raw Data'!$B$3:$AD$1033,GQ$2,0)</f>
        <v>2700</v>
      </c>
      <c r="GR7" s="111">
        <f>VLOOKUP($C7+GR$3,'Raw Data'!$B$3:$AD$1033,GR$2,0)</f>
        <v>2717</v>
      </c>
      <c r="GS7" s="111">
        <f>VLOOKUP($C7+GS$3,'Raw Data'!$B$3:$AD$1033,GS$2,0)</f>
        <v>2336</v>
      </c>
      <c r="GT7" s="111">
        <f>VLOOKUP($C7+GT$3,'Raw Data'!$B$3:$AD$1033,GT$2,0)</f>
        <v>2038</v>
      </c>
      <c r="GU7" s="111">
        <f>VLOOKUP($C7+GU$3,'Raw Data'!$B$3:$AD$1033,GU$2,0)</f>
        <v>3192</v>
      </c>
      <c r="GV7" s="111">
        <f>VLOOKUP($C7+GV$3,'Raw Data'!$B$3:$AD$1033,GV$2,0)</f>
        <v>3067</v>
      </c>
      <c r="GW7" s="111">
        <f>VLOOKUP($C7+GW$3,'Raw Data'!$B$3:$AD$1033,GW$2,0)</f>
        <v>2856</v>
      </c>
      <c r="GX7" s="112">
        <f t="shared" ref="GX7:GX61" si="105">IFERROR(SUM(GQ7:GW7),"")</f>
        <v>18906</v>
      </c>
      <c r="GY7" s="113"/>
      <c r="HB7" s="118">
        <f t="shared" ref="HB7:HB62" si="106">IFERROR(YEAR($C7),"")</f>
        <v>2016</v>
      </c>
      <c r="HC7" s="119" t="str">
        <f t="shared" ref="HC7:HC62" si="107">IFERROR(TEXT($C7,"MMM"),"")</f>
        <v>Feb</v>
      </c>
      <c r="HD7" s="120">
        <f t="shared" ref="HD7:HD62" si="108">IFERROR(WEEKNUM($C7),"")</f>
        <v>7</v>
      </c>
      <c r="HE7" s="111" t="e">
        <f>VLOOKUP($C7+HE$3,'Raw Data'!$B$3:$AD$1033,HE$2,0)</f>
        <v>#REF!</v>
      </c>
      <c r="HF7" s="111" t="e">
        <f>VLOOKUP($C7+HF$3,'Raw Data'!$B$3:$AD$1033,HF$2,0)</f>
        <v>#REF!</v>
      </c>
      <c r="HG7" s="111" t="e">
        <f>VLOOKUP($C7+HG$3,'Raw Data'!$B$3:$AD$1033,HG$2,0)</f>
        <v>#REF!</v>
      </c>
      <c r="HH7" s="111" t="e">
        <f>VLOOKUP($C7+HH$3,'Raw Data'!$B$3:$AD$1033,HH$2,0)</f>
        <v>#REF!</v>
      </c>
      <c r="HI7" s="111" t="e">
        <f>VLOOKUP($C7+HI$3,'Raw Data'!$B$3:$AD$1033,HI$2,0)</f>
        <v>#REF!</v>
      </c>
      <c r="HJ7" s="111" t="e">
        <f>VLOOKUP($C7+HJ$3,'Raw Data'!$B$3:$AD$1033,HJ$2,0)</f>
        <v>#REF!</v>
      </c>
      <c r="HK7" s="111" t="e">
        <f>VLOOKUP($C7+HK$3,'Raw Data'!$B$3:$AD$1033,HK$2,0)</f>
        <v>#REF!</v>
      </c>
      <c r="HL7" s="112" t="str">
        <f t="shared" ref="HL7:HL61" si="109">IFERROR(SUM(HE7:HK7),"")</f>
        <v/>
      </c>
      <c r="HM7" s="113"/>
      <c r="HN7" s="114">
        <f t="shared" ref="HN7:HN62" si="110">HD7</f>
        <v>7</v>
      </c>
      <c r="HO7" s="115" t="str">
        <f>IFERROR(HE7/#REF!,"")</f>
        <v/>
      </c>
      <c r="HP7" s="115" t="str">
        <f>IFERROR(HF7/#REF!,"")</f>
        <v/>
      </c>
      <c r="HQ7" s="115" t="str">
        <f>IFERROR(HG7/#REF!,"")</f>
        <v/>
      </c>
      <c r="HR7" s="115" t="str">
        <f>IFERROR(HH7/#REF!,"")</f>
        <v/>
      </c>
      <c r="HS7" s="115" t="str">
        <f>IFERROR(HI7/#REF!,"")</f>
        <v/>
      </c>
      <c r="HT7" s="115" t="str">
        <f>IFERROR(HJ7/#REF!,"")</f>
        <v/>
      </c>
      <c r="HU7" s="115" t="str">
        <f>IFERROR(HK7/#REF!,"")</f>
        <v/>
      </c>
      <c r="HV7" s="116">
        <f t="shared" ref="HV7:HV62" si="111">IFERROR(SUM(HO7:HU7),"")</f>
        <v>0</v>
      </c>
      <c r="HX7" s="118">
        <f t="shared" ref="HX7:HX62" si="112">IFERROR(YEAR($C7),"")</f>
        <v>2016</v>
      </c>
      <c r="HY7" s="119" t="str">
        <f t="shared" ref="HY7:HY62" si="113">IFERROR(TEXT($C7,"MMM"),"")</f>
        <v>Feb</v>
      </c>
      <c r="HZ7" s="120">
        <f t="shared" ref="HZ7:HZ62" si="114">IFERROR(WEEKNUM($C7),"")</f>
        <v>7</v>
      </c>
      <c r="IA7" s="111" t="e">
        <f>VLOOKUP($C7+IA$3,'Raw Data'!$B$3:$AD$1033,IA$2,0)</f>
        <v>#REF!</v>
      </c>
      <c r="IB7" s="111" t="e">
        <f>VLOOKUP($C7+IB$3,'Raw Data'!$B$3:$AD$1033,IB$2,0)</f>
        <v>#REF!</v>
      </c>
      <c r="IC7" s="111" t="e">
        <f>VLOOKUP($C7+IC$3,'Raw Data'!$B$3:$AD$1033,IC$2,0)</f>
        <v>#REF!</v>
      </c>
      <c r="ID7" s="111" t="e">
        <f>VLOOKUP($C7+ID$3,'Raw Data'!$B$3:$AD$1033,ID$2,0)</f>
        <v>#REF!</v>
      </c>
      <c r="IE7" s="111" t="e">
        <f>VLOOKUP($C7+IE$3,'Raw Data'!$B$3:$AD$1033,IE$2,0)</f>
        <v>#REF!</v>
      </c>
      <c r="IF7" s="111" t="e">
        <f>VLOOKUP($C7+IF$3,'Raw Data'!$B$3:$AD$1033,IF$2,0)</f>
        <v>#REF!</v>
      </c>
      <c r="IG7" s="111" t="e">
        <f>VLOOKUP($C7+IG$3,'Raw Data'!$B$3:$AD$1033,IG$2,0)</f>
        <v>#REF!</v>
      </c>
      <c r="IH7" s="112" t="str">
        <f t="shared" ref="IH7:IH61" si="115">IFERROR(SUM(IA7:IG7),"")</f>
        <v/>
      </c>
      <c r="II7" s="113"/>
      <c r="IJ7" s="114">
        <f t="shared" ref="IJ7:IJ62" si="116">HZ7</f>
        <v>7</v>
      </c>
      <c r="IK7" s="115" t="str">
        <f>IFERROR(IA7/#REF!,"")</f>
        <v/>
      </c>
      <c r="IL7" s="115" t="str">
        <f>IFERROR(IB7/#REF!,"")</f>
        <v/>
      </c>
      <c r="IM7" s="115" t="str">
        <f>IFERROR(IC7/#REF!,"")</f>
        <v/>
      </c>
      <c r="IN7" s="115" t="str">
        <f>IFERROR(ID7/#REF!,"")</f>
        <v/>
      </c>
      <c r="IO7" s="115" t="str">
        <f>IFERROR(IE7/#REF!,"")</f>
        <v/>
      </c>
      <c r="IP7" s="115" t="str">
        <f>IFERROR(IF7/#REF!,"")</f>
        <v/>
      </c>
      <c r="IQ7" s="115" t="str">
        <f>IFERROR(IG7/#REF!,"")</f>
        <v/>
      </c>
      <c r="IR7" s="116">
        <f t="shared" ref="IR7:IR62" si="117">IFERROR(SUM(IK7:IQ7),"")</f>
        <v>0</v>
      </c>
    </row>
    <row r="8" spans="1:252" s="106" customFormat="1" x14ac:dyDescent="0.25">
      <c r="A8" s="137"/>
      <c r="B8" s="39">
        <v>7</v>
      </c>
      <c r="C8" s="131">
        <f>DOW!C9</f>
        <v>42418</v>
      </c>
      <c r="D8" s="132">
        <f t="shared" si="47"/>
        <v>2016</v>
      </c>
      <c r="E8" s="133" t="str">
        <f t="shared" si="48"/>
        <v>Feb</v>
      </c>
      <c r="F8" s="102">
        <f t="shared" si="49"/>
        <v>8</v>
      </c>
      <c r="G8" s="111">
        <f>VLOOKUP($C8+G$3,'Raw Data'!$B$3:$AD$1033,G$2,0)</f>
        <v>164</v>
      </c>
      <c r="H8" s="111">
        <f>VLOOKUP($C8+H$3,'Raw Data'!$B$3:$AD$1033,H$2,0)</f>
        <v>125</v>
      </c>
      <c r="I8" s="111">
        <f>VLOOKUP($C8+I$3,'Raw Data'!$B$3:$AD$1033,I$2,0)</f>
        <v>137</v>
      </c>
      <c r="J8" s="111">
        <f>VLOOKUP($C8+J$3,'Raw Data'!$B$3:$AD$1033,J$2,0)</f>
        <v>169</v>
      </c>
      <c r="K8" s="111">
        <f>VLOOKUP($C8+K$3,'Raw Data'!$B$3:$AD$1033,K$2,0)</f>
        <v>183</v>
      </c>
      <c r="L8" s="111">
        <f>VLOOKUP($C8+L$3,'Raw Data'!$B$3:$AD$1033,L$2,0)</f>
        <v>156</v>
      </c>
      <c r="M8" s="111">
        <f>VLOOKUP($C8+M$3,'Raw Data'!$B$3:$AD$1033,M$2,0)</f>
        <v>186</v>
      </c>
      <c r="N8" s="112">
        <f t="shared" si="50"/>
        <v>1120</v>
      </c>
      <c r="O8" s="113"/>
      <c r="P8" s="114">
        <f t="shared" si="51"/>
        <v>8</v>
      </c>
      <c r="Q8" s="115">
        <f t="shared" si="33"/>
        <v>0.14642857142857144</v>
      </c>
      <c r="R8" s="115">
        <f t="shared" si="34"/>
        <v>0.11160714285714286</v>
      </c>
      <c r="S8" s="115">
        <f t="shared" si="34"/>
        <v>0.12232142857142857</v>
      </c>
      <c r="T8" s="115">
        <f t="shared" si="34"/>
        <v>0.15089285714285713</v>
      </c>
      <c r="U8" s="115">
        <f t="shared" si="34"/>
        <v>0.16339285714285715</v>
      </c>
      <c r="V8" s="115">
        <f t="shared" si="34"/>
        <v>0.13928571428571429</v>
      </c>
      <c r="W8" s="115">
        <f t="shared" si="34"/>
        <v>0.16607142857142856</v>
      </c>
      <c r="X8" s="116">
        <f t="shared" si="52"/>
        <v>0.99999999999999989</v>
      </c>
      <c r="Y8" s="117"/>
      <c r="Z8" s="117"/>
      <c r="AA8" s="118">
        <f t="shared" si="53"/>
        <v>2016</v>
      </c>
      <c r="AB8" s="119" t="str">
        <f t="shared" si="54"/>
        <v>Feb</v>
      </c>
      <c r="AC8" s="120">
        <f t="shared" si="55"/>
        <v>8</v>
      </c>
      <c r="AD8" s="111">
        <f>VLOOKUP($C8+AD$3,'Raw Data'!$B$3:$AD$1033,AD$2,0)</f>
        <v>127</v>
      </c>
      <c r="AE8" s="111">
        <f>VLOOKUP($C8+AE$3,'Raw Data'!$B$3:$AD$1033,AE$2,0)</f>
        <v>147</v>
      </c>
      <c r="AF8" s="111">
        <f>VLOOKUP($C8+AF$3,'Raw Data'!$B$3:$AD$1033,AF$2,0)</f>
        <v>139</v>
      </c>
      <c r="AG8" s="111">
        <f>VLOOKUP($C8+AG$3,'Raw Data'!$B$3:$AD$1033,AG$2,0)</f>
        <v>104</v>
      </c>
      <c r="AH8" s="111">
        <f>VLOOKUP($C8+AH$3,'Raw Data'!$B$3:$AD$1033,AH$2,0)</f>
        <v>139</v>
      </c>
      <c r="AI8" s="111">
        <f>VLOOKUP($C8+AI$3,'Raw Data'!$B$3:$AD$1033,AI$2,0)</f>
        <v>144</v>
      </c>
      <c r="AJ8" s="111">
        <f>VLOOKUP($C8+AJ$3,'Raw Data'!$B$3:$AD$1033,AJ$2,0)</f>
        <v>110</v>
      </c>
      <c r="AK8" s="112">
        <f t="shared" si="56"/>
        <v>910</v>
      </c>
      <c r="AL8" s="113"/>
      <c r="AM8" s="114">
        <f t="shared" si="57"/>
        <v>8</v>
      </c>
      <c r="AN8" s="115">
        <f t="shared" si="58"/>
        <v>0.13956043956043956</v>
      </c>
      <c r="AO8" s="115">
        <f t="shared" si="35"/>
        <v>0.16153846153846155</v>
      </c>
      <c r="AP8" s="115">
        <f t="shared" si="36"/>
        <v>0.15274725274725276</v>
      </c>
      <c r="AQ8" s="115">
        <f t="shared" si="37"/>
        <v>0.11428571428571428</v>
      </c>
      <c r="AR8" s="115">
        <f t="shared" si="38"/>
        <v>0.15274725274725276</v>
      </c>
      <c r="AS8" s="115">
        <f t="shared" si="39"/>
        <v>0.15824175824175823</v>
      </c>
      <c r="AT8" s="115">
        <f t="shared" si="40"/>
        <v>0.12087912087912088</v>
      </c>
      <c r="AU8" s="116">
        <f t="shared" si="59"/>
        <v>1</v>
      </c>
      <c r="AV8" s="117"/>
      <c r="AW8" s="117"/>
      <c r="AX8" s="118">
        <f t="shared" si="60"/>
        <v>2016</v>
      </c>
      <c r="AY8" s="119" t="str">
        <f t="shared" si="61"/>
        <v>Feb</v>
      </c>
      <c r="AZ8" s="120">
        <f t="shared" si="62"/>
        <v>8</v>
      </c>
      <c r="BA8" s="111">
        <f>VLOOKUP($C8+BA$3,'Raw Data'!$B$3:$AD$1033,BA$2,0)</f>
        <v>124</v>
      </c>
      <c r="BB8" s="111">
        <f>VLOOKUP($C8+BB$3,'Raw Data'!$B$3:$AD$1033,BB$2,0)</f>
        <v>129</v>
      </c>
      <c r="BC8" s="111">
        <f>VLOOKUP($C8+BC$3,'Raw Data'!$B$3:$AD$1033,BC$2,0)</f>
        <v>131</v>
      </c>
      <c r="BD8" s="111">
        <f>VLOOKUP($C8+BD$3,'Raw Data'!$B$3:$AD$1033,BD$2,0)</f>
        <v>109</v>
      </c>
      <c r="BE8" s="111">
        <f>VLOOKUP($C8+BE$3,'Raw Data'!$B$3:$AD$1033,BE$2,0)</f>
        <v>133</v>
      </c>
      <c r="BF8" s="111">
        <f>VLOOKUP($C8+BF$3,'Raw Data'!$B$3:$AD$1033,BF$2,0)</f>
        <v>144</v>
      </c>
      <c r="BG8" s="111">
        <f>VLOOKUP($C8+BG$3,'Raw Data'!$B$3:$AD$1033,BG$2,0)</f>
        <v>105</v>
      </c>
      <c r="BH8" s="112">
        <f t="shared" si="63"/>
        <v>875</v>
      </c>
      <c r="BI8" s="113"/>
      <c r="BJ8" s="114">
        <f t="shared" si="64"/>
        <v>8</v>
      </c>
      <c r="BK8" s="115">
        <f t="shared" si="65"/>
        <v>0.14171428571428571</v>
      </c>
      <c r="BL8" s="115">
        <f t="shared" si="41"/>
        <v>0.14742857142857144</v>
      </c>
      <c r="BM8" s="115">
        <f t="shared" si="41"/>
        <v>0.14971428571428572</v>
      </c>
      <c r="BN8" s="115">
        <f t="shared" si="41"/>
        <v>0.12457142857142857</v>
      </c>
      <c r="BO8" s="115">
        <f t="shared" si="41"/>
        <v>0.152</v>
      </c>
      <c r="BP8" s="115">
        <f t="shared" si="41"/>
        <v>0.16457142857142856</v>
      </c>
      <c r="BQ8" s="115">
        <f t="shared" si="41"/>
        <v>0.12</v>
      </c>
      <c r="BR8" s="116">
        <f t="shared" si="66"/>
        <v>1</v>
      </c>
      <c r="BS8" s="117"/>
      <c r="BT8" s="117"/>
      <c r="BU8" s="117"/>
      <c r="BV8" s="118">
        <f t="shared" si="67"/>
        <v>2016</v>
      </c>
      <c r="BW8" s="119" t="str">
        <f t="shared" si="68"/>
        <v>Feb</v>
      </c>
      <c r="BX8" s="120">
        <f t="shared" si="69"/>
        <v>8</v>
      </c>
      <c r="BY8" s="111">
        <f>VLOOKUP($C8+BY$3,'Raw Data'!$B$3:$AD$1033,BY$2,0)</f>
        <v>52</v>
      </c>
      <c r="BZ8" s="111">
        <f>VLOOKUP($C8+BZ$3,'Raw Data'!$B$3:$AD$1033,BZ$2,0)</f>
        <v>55</v>
      </c>
      <c r="CA8" s="111">
        <f>VLOOKUP($C8+CA$3,'Raw Data'!$B$3:$AD$1033,CA$2,0)</f>
        <v>36</v>
      </c>
      <c r="CB8" s="111">
        <f>VLOOKUP($C8+CB$3,'Raw Data'!$B$3:$AD$1033,CB$2,0)</f>
        <v>30</v>
      </c>
      <c r="CC8" s="111">
        <f>VLOOKUP($C8+CC$3,'Raw Data'!$B$3:$AD$1033,CC$2,0)</f>
        <v>63</v>
      </c>
      <c r="CD8" s="111">
        <f>VLOOKUP($C8+CD$3,'Raw Data'!$B$3:$AD$1033,CD$2,0)</f>
        <v>54</v>
      </c>
      <c r="CE8" s="111">
        <f>VLOOKUP($C8+CE$3,'Raw Data'!$B$3:$AD$1033,CE$2,0)</f>
        <v>58</v>
      </c>
      <c r="CF8" s="112">
        <f t="shared" si="70"/>
        <v>348</v>
      </c>
      <c r="CG8" s="113"/>
      <c r="CH8" s="114">
        <f t="shared" si="71"/>
        <v>8</v>
      </c>
      <c r="CI8" s="115">
        <f t="shared" si="72"/>
        <v>0.14942528735632185</v>
      </c>
      <c r="CJ8" s="115">
        <f t="shared" si="42"/>
        <v>0.15804597701149425</v>
      </c>
      <c r="CK8" s="115">
        <f t="shared" si="42"/>
        <v>0.10344827586206896</v>
      </c>
      <c r="CL8" s="115">
        <f t="shared" si="42"/>
        <v>8.6206896551724144E-2</v>
      </c>
      <c r="CM8" s="115">
        <f t="shared" si="42"/>
        <v>0.18103448275862069</v>
      </c>
      <c r="CN8" s="115">
        <f t="shared" si="42"/>
        <v>0.15517241379310345</v>
      </c>
      <c r="CO8" s="115">
        <f t="shared" si="42"/>
        <v>0.16666666666666666</v>
      </c>
      <c r="CP8" s="116">
        <f t="shared" si="73"/>
        <v>1</v>
      </c>
      <c r="CQ8" s="117"/>
      <c r="CR8" s="117"/>
      <c r="CS8" s="117"/>
      <c r="CT8" s="118">
        <f t="shared" si="74"/>
        <v>2016</v>
      </c>
      <c r="CU8" s="119" t="str">
        <f t="shared" si="75"/>
        <v>Feb</v>
      </c>
      <c r="CV8" s="120">
        <f t="shared" si="76"/>
        <v>8</v>
      </c>
      <c r="CW8" s="111">
        <f>VLOOKUP($C8+CW$3,'Raw Data'!$B$3:$AD$1033,CW$2,0)</f>
        <v>549</v>
      </c>
      <c r="CX8" s="111">
        <f>VLOOKUP($C8+CX$3,'Raw Data'!$B$3:$AD$1033,CX$2,0)</f>
        <v>557</v>
      </c>
      <c r="CY8" s="111">
        <f>VLOOKUP($C8+CY$3,'Raw Data'!$B$3:$AD$1033,CY$2,0)</f>
        <v>490</v>
      </c>
      <c r="CZ8" s="111">
        <f>VLOOKUP($C8+CZ$3,'Raw Data'!$B$3:$AD$1033,CZ$2,0)</f>
        <v>449</v>
      </c>
      <c r="DA8" s="111">
        <f>VLOOKUP($C8+DA$3,'Raw Data'!$B$3:$AD$1033,DA$2,0)</f>
        <v>617</v>
      </c>
      <c r="DB8" s="111">
        <f>VLOOKUP($C8+DB$3,'Raw Data'!$B$3:$AD$1033,DB$2,0)</f>
        <v>575</v>
      </c>
      <c r="DC8" s="111">
        <f>VLOOKUP($C8+DC$3,'Raw Data'!$B$3:$AD$1033,DC$2,0)</f>
        <v>562</v>
      </c>
      <c r="DD8" s="112">
        <f t="shared" si="77"/>
        <v>3799</v>
      </c>
      <c r="DE8" s="113"/>
      <c r="DF8" s="113"/>
      <c r="DG8" s="114">
        <f t="shared" si="78"/>
        <v>8</v>
      </c>
      <c r="DH8" s="115">
        <f t="shared" si="79"/>
        <v>0.14451171360884443</v>
      </c>
      <c r="DI8" s="115">
        <f t="shared" si="43"/>
        <v>0.14661753092919189</v>
      </c>
      <c r="DJ8" s="115">
        <f t="shared" si="43"/>
        <v>0.12898131087128192</v>
      </c>
      <c r="DK8" s="115">
        <f t="shared" si="43"/>
        <v>0.11818899710450119</v>
      </c>
      <c r="DL8" s="115">
        <f t="shared" si="43"/>
        <v>0.16241116083179785</v>
      </c>
      <c r="DM8" s="115">
        <f t="shared" si="43"/>
        <v>0.15135561989997368</v>
      </c>
      <c r="DN8" s="115">
        <f t="shared" si="43"/>
        <v>0.14793366675440905</v>
      </c>
      <c r="DO8" s="116">
        <f t="shared" si="80"/>
        <v>1</v>
      </c>
      <c r="DP8" s="117"/>
      <c r="DQ8" s="117"/>
      <c r="DR8" s="117"/>
      <c r="DS8" s="118">
        <f t="shared" si="81"/>
        <v>2016</v>
      </c>
      <c r="DT8" s="119" t="str">
        <f t="shared" si="82"/>
        <v>Feb</v>
      </c>
      <c r="DU8" s="120">
        <f t="shared" si="83"/>
        <v>8</v>
      </c>
      <c r="DV8" s="111">
        <f>VLOOKUP($C8+DV$3,'Raw Data'!$B$3:$AD$1033,DV$2,0)</f>
        <v>86</v>
      </c>
      <c r="DW8" s="111">
        <f>VLOOKUP($C8+DW$3,'Raw Data'!$B$3:$AD$1033,DW$2,0)</f>
        <v>165</v>
      </c>
      <c r="DX8" s="111">
        <f>VLOOKUP($C8+DX$3,'Raw Data'!$B$3:$AD$1033,DX$2,0)</f>
        <v>109</v>
      </c>
      <c r="DY8" s="111">
        <f>VLOOKUP($C8+DY$3,'Raw Data'!$B$3:$AD$1033,DY$2,0)</f>
        <v>136</v>
      </c>
      <c r="DZ8" s="111">
        <f>VLOOKUP($C8+DZ$3,'Raw Data'!$B$3:$AD$1033,DZ$2,0)</f>
        <v>155</v>
      </c>
      <c r="EA8" s="111">
        <f>VLOOKUP($C8+EA$3,'Raw Data'!$B$3:$AD$1033,EA$2,0)</f>
        <v>158</v>
      </c>
      <c r="EB8" s="111">
        <f>VLOOKUP($C8+EB$3,'Raw Data'!$B$3:$AD$1033,EB$2,0)</f>
        <v>135</v>
      </c>
      <c r="EC8" s="112">
        <f t="shared" si="84"/>
        <v>944</v>
      </c>
      <c r="ED8" s="113"/>
      <c r="EE8" s="114">
        <f t="shared" si="85"/>
        <v>8</v>
      </c>
      <c r="EF8" s="115">
        <f t="shared" si="86"/>
        <v>9.110169491525423E-2</v>
      </c>
      <c r="EG8" s="115">
        <f t="shared" si="44"/>
        <v>0.17478813559322035</v>
      </c>
      <c r="EH8" s="115">
        <f t="shared" si="44"/>
        <v>0.11546610169491525</v>
      </c>
      <c r="EI8" s="115">
        <f t="shared" si="44"/>
        <v>0.1440677966101695</v>
      </c>
      <c r="EJ8" s="115">
        <f t="shared" si="44"/>
        <v>0.16419491525423729</v>
      </c>
      <c r="EK8" s="115">
        <f t="shared" si="44"/>
        <v>0.1673728813559322</v>
      </c>
      <c r="EL8" s="115">
        <f t="shared" si="44"/>
        <v>0.14300847457627119</v>
      </c>
      <c r="EM8" s="116">
        <f t="shared" si="87"/>
        <v>0.99999999999999989</v>
      </c>
      <c r="EN8" s="117"/>
      <c r="EO8" s="117"/>
      <c r="EP8" s="117"/>
      <c r="EQ8" s="118">
        <f t="shared" si="88"/>
        <v>2016</v>
      </c>
      <c r="ER8" s="119" t="str">
        <f t="shared" si="89"/>
        <v>Feb</v>
      </c>
      <c r="ES8" s="120">
        <f t="shared" si="90"/>
        <v>8</v>
      </c>
      <c r="ET8" s="111">
        <f>VLOOKUP($C8+ET$3,'Raw Data'!$B$3:$AD$1033,ET$2,0)</f>
        <v>86</v>
      </c>
      <c r="EU8" s="111">
        <f>VLOOKUP($C8+EU$3,'Raw Data'!$B$3:$AD$1033,EU$2,0)</f>
        <v>165</v>
      </c>
      <c r="EV8" s="111">
        <f>VLOOKUP($C8+EV$3,'Raw Data'!$B$3:$AD$1033,EV$2,0)</f>
        <v>109</v>
      </c>
      <c r="EW8" s="111">
        <f>VLOOKUP($C8+EW$3,'Raw Data'!$B$3:$AD$1033,EW$2,0)</f>
        <v>136</v>
      </c>
      <c r="EX8" s="111">
        <f>VLOOKUP($C8+EX$3,'Raw Data'!$B$3:$AD$1033,EX$2,0)</f>
        <v>155</v>
      </c>
      <c r="EY8" s="111">
        <f>VLOOKUP($C8+EY$3,'Raw Data'!$B$3:$AD$1033,EY$2,0)</f>
        <v>158</v>
      </c>
      <c r="EZ8" s="111">
        <f>VLOOKUP($C8+EZ$3,'Raw Data'!$B$3:$AD$1033,EZ$2,0)</f>
        <v>135</v>
      </c>
      <c r="FA8" s="112">
        <f t="shared" si="91"/>
        <v>944</v>
      </c>
      <c r="FB8" s="113"/>
      <c r="FC8" s="113"/>
      <c r="FD8" s="114">
        <f t="shared" si="92"/>
        <v>8</v>
      </c>
      <c r="FE8" s="115">
        <f t="shared" si="93"/>
        <v>9.110169491525423E-2</v>
      </c>
      <c r="FF8" s="115">
        <f t="shared" si="45"/>
        <v>0.17478813559322035</v>
      </c>
      <c r="FG8" s="115">
        <f t="shared" si="45"/>
        <v>0.11546610169491525</v>
      </c>
      <c r="FH8" s="115">
        <f t="shared" si="45"/>
        <v>0.1440677966101695</v>
      </c>
      <c r="FI8" s="115">
        <f t="shared" si="45"/>
        <v>0.16419491525423729</v>
      </c>
      <c r="FJ8" s="115">
        <f t="shared" si="45"/>
        <v>0.1673728813559322</v>
      </c>
      <c r="FK8" s="115">
        <f t="shared" si="45"/>
        <v>0.14300847457627119</v>
      </c>
      <c r="FL8" s="116">
        <f t="shared" si="94"/>
        <v>0.99999999999999989</v>
      </c>
      <c r="FM8" s="117"/>
      <c r="FN8" s="117"/>
      <c r="FO8" s="117"/>
      <c r="FP8" s="118">
        <f t="shared" si="95"/>
        <v>2016</v>
      </c>
      <c r="FQ8" s="119" t="str">
        <f t="shared" si="96"/>
        <v>Feb</v>
      </c>
      <c r="FR8" s="120">
        <f t="shared" si="97"/>
        <v>8</v>
      </c>
      <c r="FS8" s="111">
        <f>VLOOKUP($C8+FS$3,'Raw Data'!$B$3:$AD$1033,FS$2,0)</f>
        <v>3774</v>
      </c>
      <c r="FT8" s="111">
        <f>VLOOKUP($C8+FT$3,'Raw Data'!$B$3:$AD$1033,FT$2,0)</f>
        <v>3361</v>
      </c>
      <c r="FU8" s="111">
        <f>VLOOKUP($C8+FU$3,'Raw Data'!$B$3:$AD$1033,FU$2,0)</f>
        <v>2404</v>
      </c>
      <c r="FV8" s="111">
        <f>VLOOKUP($C8+FV$3,'Raw Data'!$B$3:$AD$1033,FV$2,0)</f>
        <v>2081</v>
      </c>
      <c r="FW8" s="111">
        <f>VLOOKUP($C8+FW$3,'Raw Data'!$B$3:$AD$1033,FW$2,0)</f>
        <v>4241</v>
      </c>
      <c r="FX8" s="111">
        <f>VLOOKUP($C8+FX$3,'Raw Data'!$B$3:$AD$1033,FX$2,0)</f>
        <v>3746</v>
      </c>
      <c r="FY8" s="111">
        <f>VLOOKUP($C8+FY$3,'Raw Data'!$B$3:$AD$1033,FY$2,0)</f>
        <v>3458</v>
      </c>
      <c r="FZ8" s="112">
        <f t="shared" si="98"/>
        <v>23065</v>
      </c>
      <c r="GA8" s="113"/>
      <c r="GB8" s="114">
        <f t="shared" si="99"/>
        <v>8</v>
      </c>
      <c r="GC8" s="115">
        <f t="shared" si="100"/>
        <v>0.16362453934532842</v>
      </c>
      <c r="GD8" s="115">
        <f t="shared" si="46"/>
        <v>0.1457186212876653</v>
      </c>
      <c r="GE8" s="115">
        <f t="shared" si="46"/>
        <v>0.10422718404508996</v>
      </c>
      <c r="GF8" s="115">
        <f t="shared" si="46"/>
        <v>9.0223282029048335E-2</v>
      </c>
      <c r="GG8" s="115">
        <f t="shared" si="46"/>
        <v>0.18387166702796445</v>
      </c>
      <c r="GH8" s="115">
        <f t="shared" si="46"/>
        <v>0.16241057879904616</v>
      </c>
      <c r="GI8" s="115">
        <f t="shared" si="46"/>
        <v>0.14992412746585737</v>
      </c>
      <c r="GJ8" s="116">
        <f t="shared" si="101"/>
        <v>1</v>
      </c>
      <c r="GK8" s="117"/>
      <c r="GL8" s="117"/>
      <c r="GM8" s="117"/>
      <c r="GN8" s="118">
        <f t="shared" si="102"/>
        <v>2016</v>
      </c>
      <c r="GO8" s="119" t="str">
        <f t="shared" si="103"/>
        <v>Feb</v>
      </c>
      <c r="GP8" s="120">
        <f t="shared" si="104"/>
        <v>8</v>
      </c>
      <c r="GQ8" s="111">
        <f>VLOOKUP($C8+GQ$3,'Raw Data'!$B$3:$AD$1033,GQ$2,0)</f>
        <v>2871</v>
      </c>
      <c r="GR8" s="111">
        <f>VLOOKUP($C8+GR$3,'Raw Data'!$B$3:$AD$1033,GR$2,0)</f>
        <v>2905</v>
      </c>
      <c r="GS8" s="111">
        <f>VLOOKUP($C8+GS$3,'Raw Data'!$B$3:$AD$1033,GS$2,0)</f>
        <v>2352</v>
      </c>
      <c r="GT8" s="111">
        <f>VLOOKUP($C8+GT$3,'Raw Data'!$B$3:$AD$1033,GT$2,0)</f>
        <v>2081</v>
      </c>
      <c r="GU8" s="111">
        <f>VLOOKUP($C8+GU$3,'Raw Data'!$B$3:$AD$1033,GU$2,0)</f>
        <v>2997</v>
      </c>
      <c r="GV8" s="111">
        <f>VLOOKUP($C8+GV$3,'Raw Data'!$B$3:$AD$1033,GV$2,0)</f>
        <v>2666</v>
      </c>
      <c r="GW8" s="111">
        <f>VLOOKUP($C8+GW$3,'Raw Data'!$B$3:$AD$1033,GW$2,0)</f>
        <v>2880</v>
      </c>
      <c r="GX8" s="112">
        <f t="shared" si="105"/>
        <v>18752</v>
      </c>
      <c r="GY8" s="113"/>
      <c r="HB8" s="118">
        <f t="shared" si="106"/>
        <v>2016</v>
      </c>
      <c r="HC8" s="119" t="str">
        <f t="shared" si="107"/>
        <v>Feb</v>
      </c>
      <c r="HD8" s="120">
        <f t="shared" si="108"/>
        <v>8</v>
      </c>
      <c r="HE8" s="111" t="e">
        <f>VLOOKUP($C8+HE$3,'Raw Data'!$B$3:$AD$1033,HE$2,0)</f>
        <v>#REF!</v>
      </c>
      <c r="HF8" s="111" t="e">
        <f>VLOOKUP($C8+HF$3,'Raw Data'!$B$3:$AD$1033,HF$2,0)</f>
        <v>#REF!</v>
      </c>
      <c r="HG8" s="111" t="e">
        <f>VLOOKUP($C8+HG$3,'Raw Data'!$B$3:$AD$1033,HG$2,0)</f>
        <v>#REF!</v>
      </c>
      <c r="HH8" s="111" t="e">
        <f>VLOOKUP($C8+HH$3,'Raw Data'!$B$3:$AD$1033,HH$2,0)</f>
        <v>#REF!</v>
      </c>
      <c r="HI8" s="111" t="e">
        <f>VLOOKUP($C8+HI$3,'Raw Data'!$B$3:$AD$1033,HI$2,0)</f>
        <v>#REF!</v>
      </c>
      <c r="HJ8" s="111" t="e">
        <f>VLOOKUP($C8+HJ$3,'Raw Data'!$B$3:$AD$1033,HJ$2,0)</f>
        <v>#REF!</v>
      </c>
      <c r="HK8" s="111" t="e">
        <f>VLOOKUP($C8+HK$3,'Raw Data'!$B$3:$AD$1033,HK$2,0)</f>
        <v>#REF!</v>
      </c>
      <c r="HL8" s="112" t="str">
        <f t="shared" si="109"/>
        <v/>
      </c>
      <c r="HM8" s="113"/>
      <c r="HN8" s="114">
        <f t="shared" si="110"/>
        <v>8</v>
      </c>
      <c r="HO8" s="115" t="str">
        <f>IFERROR(HE8/#REF!,"")</f>
        <v/>
      </c>
      <c r="HP8" s="115" t="str">
        <f>IFERROR(HF8/#REF!,"")</f>
        <v/>
      </c>
      <c r="HQ8" s="115" t="str">
        <f>IFERROR(HG8/#REF!,"")</f>
        <v/>
      </c>
      <c r="HR8" s="115" t="str">
        <f>IFERROR(HH8/#REF!,"")</f>
        <v/>
      </c>
      <c r="HS8" s="115" t="str">
        <f>IFERROR(HI8/#REF!,"")</f>
        <v/>
      </c>
      <c r="HT8" s="115" t="str">
        <f>IFERROR(HJ8/#REF!,"")</f>
        <v/>
      </c>
      <c r="HU8" s="115" t="str">
        <f>IFERROR(HK8/#REF!,"")</f>
        <v/>
      </c>
      <c r="HV8" s="116">
        <f t="shared" si="111"/>
        <v>0</v>
      </c>
      <c r="HX8" s="118">
        <f t="shared" si="112"/>
        <v>2016</v>
      </c>
      <c r="HY8" s="119" t="str">
        <f t="shared" si="113"/>
        <v>Feb</v>
      </c>
      <c r="HZ8" s="120">
        <f t="shared" si="114"/>
        <v>8</v>
      </c>
      <c r="IA8" s="111" t="e">
        <f>VLOOKUP($C8+IA$3,'Raw Data'!$B$3:$AD$1033,IA$2,0)</f>
        <v>#REF!</v>
      </c>
      <c r="IB8" s="111" t="e">
        <f>VLOOKUP($C8+IB$3,'Raw Data'!$B$3:$AD$1033,IB$2,0)</f>
        <v>#REF!</v>
      </c>
      <c r="IC8" s="111" t="e">
        <f>VLOOKUP($C8+IC$3,'Raw Data'!$B$3:$AD$1033,IC$2,0)</f>
        <v>#REF!</v>
      </c>
      <c r="ID8" s="111" t="e">
        <f>VLOOKUP($C8+ID$3,'Raw Data'!$B$3:$AD$1033,ID$2,0)</f>
        <v>#REF!</v>
      </c>
      <c r="IE8" s="111" t="e">
        <f>VLOOKUP($C8+IE$3,'Raw Data'!$B$3:$AD$1033,IE$2,0)</f>
        <v>#REF!</v>
      </c>
      <c r="IF8" s="111" t="e">
        <f>VLOOKUP($C8+IF$3,'Raw Data'!$B$3:$AD$1033,IF$2,0)</f>
        <v>#REF!</v>
      </c>
      <c r="IG8" s="111" t="e">
        <f>VLOOKUP($C8+IG$3,'Raw Data'!$B$3:$AD$1033,IG$2,0)</f>
        <v>#REF!</v>
      </c>
      <c r="IH8" s="112" t="str">
        <f t="shared" si="115"/>
        <v/>
      </c>
      <c r="II8" s="113"/>
      <c r="IJ8" s="114">
        <f t="shared" si="116"/>
        <v>8</v>
      </c>
      <c r="IK8" s="115" t="str">
        <f>IFERROR(IA8/#REF!,"")</f>
        <v/>
      </c>
      <c r="IL8" s="115" t="str">
        <f>IFERROR(IB8/#REF!,"")</f>
        <v/>
      </c>
      <c r="IM8" s="115" t="str">
        <f>IFERROR(IC8/#REF!,"")</f>
        <v/>
      </c>
      <c r="IN8" s="115" t="str">
        <f>IFERROR(ID8/#REF!,"")</f>
        <v/>
      </c>
      <c r="IO8" s="115" t="str">
        <f>IFERROR(IE8/#REF!,"")</f>
        <v/>
      </c>
      <c r="IP8" s="115" t="str">
        <f>IFERROR(IF8/#REF!,"")</f>
        <v/>
      </c>
      <c r="IQ8" s="115" t="str">
        <f>IFERROR(IG8/#REF!,"")</f>
        <v/>
      </c>
      <c r="IR8" s="116">
        <f t="shared" si="117"/>
        <v>0</v>
      </c>
    </row>
    <row r="9" spans="1:252" s="106" customFormat="1" x14ac:dyDescent="0.25">
      <c r="A9" s="137"/>
      <c r="B9" s="39">
        <v>7</v>
      </c>
      <c r="C9" s="131">
        <f>DOW!C10</f>
        <v>42425</v>
      </c>
      <c r="D9" s="132">
        <f t="shared" si="47"/>
        <v>2016</v>
      </c>
      <c r="E9" s="133" t="str">
        <f t="shared" si="48"/>
        <v>Feb</v>
      </c>
      <c r="F9" s="102">
        <f t="shared" si="49"/>
        <v>9</v>
      </c>
      <c r="G9" s="111">
        <f>VLOOKUP($C9+G$3,'Raw Data'!$B$3:$AD$1033,G$2,0)</f>
        <v>189</v>
      </c>
      <c r="H9" s="111">
        <f>VLOOKUP($C9+H$3,'Raw Data'!$B$3:$AD$1033,H$2,0)</f>
        <v>154</v>
      </c>
      <c r="I9" s="111">
        <f>VLOOKUP($C9+I$3,'Raw Data'!$B$3:$AD$1033,I$2,0)</f>
        <v>142</v>
      </c>
      <c r="J9" s="111">
        <f>VLOOKUP($C9+J$3,'Raw Data'!$B$3:$AD$1033,J$2,0)</f>
        <v>139</v>
      </c>
      <c r="K9" s="111">
        <f>VLOOKUP($C9+K$3,'Raw Data'!$B$3:$AD$1033,K$2,0)</f>
        <v>214</v>
      </c>
      <c r="L9" s="111">
        <f>VLOOKUP($C9+L$3,'Raw Data'!$B$3:$AD$1033,L$2,0)</f>
        <v>195</v>
      </c>
      <c r="M9" s="111">
        <f>VLOOKUP($C9+M$3,'Raw Data'!$B$3:$AD$1033,M$2,0)</f>
        <v>165</v>
      </c>
      <c r="N9" s="112">
        <f t="shared" si="50"/>
        <v>1198</v>
      </c>
      <c r="O9" s="113"/>
      <c r="P9" s="114">
        <f t="shared" si="51"/>
        <v>9</v>
      </c>
      <c r="Q9" s="115">
        <f t="shared" si="33"/>
        <v>0.15776293823038398</v>
      </c>
      <c r="R9" s="115">
        <f t="shared" si="34"/>
        <v>0.1285475792988314</v>
      </c>
      <c r="S9" s="115">
        <f t="shared" si="34"/>
        <v>0.11853088480801335</v>
      </c>
      <c r="T9" s="115">
        <f t="shared" si="34"/>
        <v>0.11602671118530884</v>
      </c>
      <c r="U9" s="115">
        <f t="shared" si="34"/>
        <v>0.17863105175292154</v>
      </c>
      <c r="V9" s="115">
        <f t="shared" si="34"/>
        <v>0.16277128547579298</v>
      </c>
      <c r="W9" s="115">
        <f t="shared" si="34"/>
        <v>0.13772954924874792</v>
      </c>
      <c r="X9" s="116">
        <f t="shared" si="52"/>
        <v>1</v>
      </c>
      <c r="Y9" s="117"/>
      <c r="Z9" s="117"/>
      <c r="AA9" s="118">
        <f t="shared" si="53"/>
        <v>2016</v>
      </c>
      <c r="AB9" s="119" t="str">
        <f t="shared" si="54"/>
        <v>Feb</v>
      </c>
      <c r="AC9" s="120">
        <f t="shared" si="55"/>
        <v>9</v>
      </c>
      <c r="AD9" s="111">
        <f>VLOOKUP($C9+AD$3,'Raw Data'!$B$3:$AD$1033,AD$2,0)</f>
        <v>117</v>
      </c>
      <c r="AE9" s="111">
        <f>VLOOKUP($C9+AE$3,'Raw Data'!$B$3:$AD$1033,AE$2,0)</f>
        <v>179</v>
      </c>
      <c r="AF9" s="111">
        <f>VLOOKUP($C9+AF$3,'Raw Data'!$B$3:$AD$1033,AF$2,0)</f>
        <v>151</v>
      </c>
      <c r="AG9" s="111">
        <f>VLOOKUP($C9+AG$3,'Raw Data'!$B$3:$AD$1033,AG$2,0)</f>
        <v>112</v>
      </c>
      <c r="AH9" s="111">
        <f>VLOOKUP($C9+AH$3,'Raw Data'!$B$3:$AD$1033,AH$2,0)</f>
        <v>179</v>
      </c>
      <c r="AI9" s="111">
        <f>VLOOKUP($C9+AI$3,'Raw Data'!$B$3:$AD$1033,AI$2,0)</f>
        <v>174</v>
      </c>
      <c r="AJ9" s="111">
        <f>VLOOKUP($C9+AJ$3,'Raw Data'!$B$3:$AD$1033,AJ$2,0)</f>
        <v>163</v>
      </c>
      <c r="AK9" s="112">
        <f t="shared" si="56"/>
        <v>1075</v>
      </c>
      <c r="AL9" s="113"/>
      <c r="AM9" s="114">
        <f t="shared" si="57"/>
        <v>9</v>
      </c>
      <c r="AN9" s="115">
        <f t="shared" si="58"/>
        <v>0.10883720930232559</v>
      </c>
      <c r="AO9" s="115">
        <f t="shared" si="35"/>
        <v>0.16651162790697674</v>
      </c>
      <c r="AP9" s="115">
        <f t="shared" si="36"/>
        <v>0.14046511627906977</v>
      </c>
      <c r="AQ9" s="115">
        <f t="shared" si="37"/>
        <v>0.10418604651162791</v>
      </c>
      <c r="AR9" s="115">
        <f t="shared" si="38"/>
        <v>0.16651162790697674</v>
      </c>
      <c r="AS9" s="115">
        <f t="shared" si="39"/>
        <v>0.16186046511627908</v>
      </c>
      <c r="AT9" s="115">
        <f t="shared" si="40"/>
        <v>0.15162790697674419</v>
      </c>
      <c r="AU9" s="116">
        <f t="shared" si="59"/>
        <v>1</v>
      </c>
      <c r="AV9" s="117"/>
      <c r="AW9" s="117"/>
      <c r="AX9" s="118">
        <f t="shared" si="60"/>
        <v>2016</v>
      </c>
      <c r="AY9" s="119" t="str">
        <f t="shared" si="61"/>
        <v>Feb</v>
      </c>
      <c r="AZ9" s="120">
        <f t="shared" si="62"/>
        <v>9</v>
      </c>
      <c r="BA9" s="111">
        <f>VLOOKUP($C9+BA$3,'Raw Data'!$B$3:$AD$1033,BA$2,0)</f>
        <v>124</v>
      </c>
      <c r="BB9" s="111">
        <f>VLOOKUP($C9+BB$3,'Raw Data'!$B$3:$AD$1033,BB$2,0)</f>
        <v>102</v>
      </c>
      <c r="BC9" s="111">
        <f>VLOOKUP($C9+BC$3,'Raw Data'!$B$3:$AD$1033,BC$2,0)</f>
        <v>127</v>
      </c>
      <c r="BD9" s="111">
        <f>VLOOKUP($C9+BD$3,'Raw Data'!$B$3:$AD$1033,BD$2,0)</f>
        <v>113</v>
      </c>
      <c r="BE9" s="111">
        <f>VLOOKUP($C9+BE$3,'Raw Data'!$B$3:$AD$1033,BE$2,0)</f>
        <v>156</v>
      </c>
      <c r="BF9" s="111">
        <f>VLOOKUP($C9+BF$3,'Raw Data'!$B$3:$AD$1033,BF$2,0)</f>
        <v>161</v>
      </c>
      <c r="BG9" s="111">
        <f>VLOOKUP($C9+BG$3,'Raw Data'!$B$3:$AD$1033,BG$2,0)</f>
        <v>138</v>
      </c>
      <c r="BH9" s="112">
        <f t="shared" si="63"/>
        <v>921</v>
      </c>
      <c r="BI9" s="113"/>
      <c r="BJ9" s="114">
        <f t="shared" si="64"/>
        <v>9</v>
      </c>
      <c r="BK9" s="115">
        <f t="shared" si="65"/>
        <v>0.13463626492942454</v>
      </c>
      <c r="BL9" s="115">
        <f t="shared" si="41"/>
        <v>0.11074918566775244</v>
      </c>
      <c r="BM9" s="115">
        <f t="shared" si="41"/>
        <v>0.13789359391965256</v>
      </c>
      <c r="BN9" s="115">
        <f t="shared" si="41"/>
        <v>0.12269272529858849</v>
      </c>
      <c r="BO9" s="115">
        <f t="shared" si="41"/>
        <v>0.16938110749185667</v>
      </c>
      <c r="BP9" s="115">
        <f t="shared" si="41"/>
        <v>0.17480998914223669</v>
      </c>
      <c r="BQ9" s="115">
        <f t="shared" si="41"/>
        <v>0.14983713355048861</v>
      </c>
      <c r="BR9" s="116">
        <f t="shared" si="66"/>
        <v>1</v>
      </c>
      <c r="BS9" s="117"/>
      <c r="BT9" s="117"/>
      <c r="BU9" s="117"/>
      <c r="BV9" s="118">
        <f t="shared" si="67"/>
        <v>2016</v>
      </c>
      <c r="BW9" s="119" t="str">
        <f t="shared" si="68"/>
        <v>Feb</v>
      </c>
      <c r="BX9" s="120">
        <f t="shared" si="69"/>
        <v>9</v>
      </c>
      <c r="BY9" s="111">
        <f>VLOOKUP($C9+BY$3,'Raw Data'!$B$3:$AD$1033,BY$2,0)</f>
        <v>38</v>
      </c>
      <c r="BZ9" s="111">
        <f>VLOOKUP($C9+BZ$3,'Raw Data'!$B$3:$AD$1033,BZ$2,0)</f>
        <v>51</v>
      </c>
      <c r="CA9" s="111">
        <f>VLOOKUP($C9+CA$3,'Raw Data'!$B$3:$AD$1033,CA$2,0)</f>
        <v>49</v>
      </c>
      <c r="CB9" s="111">
        <f>VLOOKUP($C9+CB$3,'Raw Data'!$B$3:$AD$1033,CB$2,0)</f>
        <v>51</v>
      </c>
      <c r="CC9" s="111">
        <f>VLOOKUP($C9+CC$3,'Raw Data'!$B$3:$AD$1033,CC$2,0)</f>
        <v>51</v>
      </c>
      <c r="CD9" s="111">
        <f>VLOOKUP($C9+CD$3,'Raw Data'!$B$3:$AD$1033,CD$2,0)</f>
        <v>51</v>
      </c>
      <c r="CE9" s="111">
        <f>VLOOKUP($C9+CE$3,'Raw Data'!$B$3:$AD$1033,CE$2,0)</f>
        <v>53</v>
      </c>
      <c r="CF9" s="112">
        <f t="shared" si="70"/>
        <v>344</v>
      </c>
      <c r="CG9" s="113"/>
      <c r="CH9" s="114">
        <f t="shared" si="71"/>
        <v>9</v>
      </c>
      <c r="CI9" s="115">
        <f t="shared" si="72"/>
        <v>0.11046511627906977</v>
      </c>
      <c r="CJ9" s="115">
        <f t="shared" si="42"/>
        <v>0.14825581395348839</v>
      </c>
      <c r="CK9" s="115">
        <f t="shared" si="42"/>
        <v>0.14244186046511628</v>
      </c>
      <c r="CL9" s="115">
        <f t="shared" si="42"/>
        <v>0.14825581395348839</v>
      </c>
      <c r="CM9" s="115">
        <f t="shared" si="42"/>
        <v>0.14825581395348839</v>
      </c>
      <c r="CN9" s="115">
        <f t="shared" si="42"/>
        <v>0.14825581395348839</v>
      </c>
      <c r="CO9" s="115">
        <f t="shared" si="42"/>
        <v>0.15406976744186046</v>
      </c>
      <c r="CP9" s="116">
        <f t="shared" si="73"/>
        <v>1.0000000000000002</v>
      </c>
      <c r="CQ9" s="117"/>
      <c r="CR9" s="117"/>
      <c r="CS9" s="117"/>
      <c r="CT9" s="118">
        <f t="shared" si="74"/>
        <v>2016</v>
      </c>
      <c r="CU9" s="119" t="str">
        <f t="shared" si="75"/>
        <v>Feb</v>
      </c>
      <c r="CV9" s="120">
        <f t="shared" si="76"/>
        <v>9</v>
      </c>
      <c r="CW9" s="111">
        <f>VLOOKUP($C9+CW$3,'Raw Data'!$B$3:$AD$1033,CW$2,0)</f>
        <v>487</v>
      </c>
      <c r="CX9" s="111">
        <f>VLOOKUP($C9+CX$3,'Raw Data'!$B$3:$AD$1033,CX$2,0)</f>
        <v>548</v>
      </c>
      <c r="CY9" s="111">
        <f>VLOOKUP($C9+CY$3,'Raw Data'!$B$3:$AD$1033,CY$2,0)</f>
        <v>353</v>
      </c>
      <c r="CZ9" s="111">
        <f>VLOOKUP($C9+CZ$3,'Raw Data'!$B$3:$AD$1033,CZ$2,0)</f>
        <v>398</v>
      </c>
      <c r="DA9" s="111">
        <f>VLOOKUP($C9+DA$3,'Raw Data'!$B$3:$AD$1033,DA$2,0)</f>
        <v>629</v>
      </c>
      <c r="DB9" s="111">
        <f>VLOOKUP($C9+DB$3,'Raw Data'!$B$3:$AD$1033,DB$2,0)</f>
        <v>729</v>
      </c>
      <c r="DC9" s="111">
        <f>VLOOKUP($C9+DC$3,'Raw Data'!$B$3:$AD$1033,DC$2,0)</f>
        <v>690</v>
      </c>
      <c r="DD9" s="112">
        <f t="shared" si="77"/>
        <v>3834</v>
      </c>
      <c r="DE9" s="113"/>
      <c r="DF9" s="113"/>
      <c r="DG9" s="114">
        <f t="shared" si="78"/>
        <v>9</v>
      </c>
      <c r="DH9" s="115">
        <f t="shared" si="79"/>
        <v>0.12702138758476786</v>
      </c>
      <c r="DI9" s="115">
        <f t="shared" si="43"/>
        <v>0.14293166405842461</v>
      </c>
      <c r="DJ9" s="115">
        <f t="shared" si="43"/>
        <v>9.2070944183620246E-2</v>
      </c>
      <c r="DK9" s="115">
        <f t="shared" si="43"/>
        <v>0.10380803338549817</v>
      </c>
      <c r="DL9" s="115">
        <f t="shared" si="43"/>
        <v>0.16405842462180489</v>
      </c>
      <c r="DM9" s="115">
        <f t="shared" si="43"/>
        <v>0.19014084507042253</v>
      </c>
      <c r="DN9" s="115">
        <f t="shared" si="43"/>
        <v>0.17996870109546165</v>
      </c>
      <c r="DO9" s="116">
        <f t="shared" si="80"/>
        <v>1</v>
      </c>
      <c r="DP9" s="117"/>
      <c r="DQ9" s="117"/>
      <c r="DR9" s="117"/>
      <c r="DS9" s="118">
        <f t="shared" si="81"/>
        <v>2016</v>
      </c>
      <c r="DT9" s="119" t="str">
        <f t="shared" si="82"/>
        <v>Feb</v>
      </c>
      <c r="DU9" s="120">
        <f t="shared" si="83"/>
        <v>9</v>
      </c>
      <c r="DV9" s="111">
        <f>VLOOKUP($C9+DV$3,'Raw Data'!$B$3:$AD$1033,DV$2,0)</f>
        <v>169</v>
      </c>
      <c r="DW9" s="111">
        <f>VLOOKUP($C9+DW$3,'Raw Data'!$B$3:$AD$1033,DW$2,0)</f>
        <v>147</v>
      </c>
      <c r="DX9" s="111">
        <f>VLOOKUP($C9+DX$3,'Raw Data'!$B$3:$AD$1033,DX$2,0)</f>
        <v>96</v>
      </c>
      <c r="DY9" s="111">
        <f>VLOOKUP($C9+DY$3,'Raw Data'!$B$3:$AD$1033,DY$2,0)</f>
        <v>119</v>
      </c>
      <c r="DZ9" s="111">
        <f>VLOOKUP($C9+DZ$3,'Raw Data'!$B$3:$AD$1033,DZ$2,0)</f>
        <v>214</v>
      </c>
      <c r="EA9" s="111">
        <f>VLOOKUP($C9+EA$3,'Raw Data'!$B$3:$AD$1033,EA$2,0)</f>
        <v>250</v>
      </c>
      <c r="EB9" s="111">
        <f>VLOOKUP($C9+EB$3,'Raw Data'!$B$3:$AD$1033,EB$2,0)</f>
        <v>162</v>
      </c>
      <c r="EC9" s="112">
        <f t="shared" si="84"/>
        <v>1157</v>
      </c>
      <c r="ED9" s="113"/>
      <c r="EE9" s="114">
        <f t="shared" si="85"/>
        <v>9</v>
      </c>
      <c r="EF9" s="115">
        <f t="shared" si="86"/>
        <v>0.14606741573033707</v>
      </c>
      <c r="EG9" s="115">
        <f t="shared" si="44"/>
        <v>0.12705272255834055</v>
      </c>
      <c r="EH9" s="115">
        <f t="shared" si="44"/>
        <v>8.2973206568712182E-2</v>
      </c>
      <c r="EI9" s="115">
        <f t="shared" si="44"/>
        <v>0.10285220397579949</v>
      </c>
      <c r="EJ9" s="115">
        <f t="shared" si="44"/>
        <v>0.18496110630942092</v>
      </c>
      <c r="EK9" s="115">
        <f t="shared" si="44"/>
        <v>0.21607605877268798</v>
      </c>
      <c r="EL9" s="115">
        <f t="shared" si="44"/>
        <v>0.14001728608470182</v>
      </c>
      <c r="EM9" s="116">
        <f t="shared" si="87"/>
        <v>1</v>
      </c>
      <c r="EN9" s="117"/>
      <c r="EO9" s="117"/>
      <c r="EP9" s="117"/>
      <c r="EQ9" s="118">
        <f t="shared" si="88"/>
        <v>2016</v>
      </c>
      <c r="ER9" s="119" t="str">
        <f t="shared" si="89"/>
        <v>Feb</v>
      </c>
      <c r="ES9" s="120">
        <f t="shared" si="90"/>
        <v>9</v>
      </c>
      <c r="ET9" s="111">
        <f>VLOOKUP($C9+ET$3,'Raw Data'!$B$3:$AD$1033,ET$2,0)</f>
        <v>169</v>
      </c>
      <c r="EU9" s="111">
        <f>VLOOKUP($C9+EU$3,'Raw Data'!$B$3:$AD$1033,EU$2,0)</f>
        <v>147</v>
      </c>
      <c r="EV9" s="111">
        <f>VLOOKUP($C9+EV$3,'Raw Data'!$B$3:$AD$1033,EV$2,0)</f>
        <v>96</v>
      </c>
      <c r="EW9" s="111">
        <f>VLOOKUP($C9+EW$3,'Raw Data'!$B$3:$AD$1033,EW$2,0)</f>
        <v>119</v>
      </c>
      <c r="EX9" s="111">
        <f>VLOOKUP($C9+EX$3,'Raw Data'!$B$3:$AD$1033,EX$2,0)</f>
        <v>214</v>
      </c>
      <c r="EY9" s="111">
        <f>VLOOKUP($C9+EY$3,'Raw Data'!$B$3:$AD$1033,EY$2,0)</f>
        <v>250</v>
      </c>
      <c r="EZ9" s="111">
        <f>VLOOKUP($C9+EZ$3,'Raw Data'!$B$3:$AD$1033,EZ$2,0)</f>
        <v>162</v>
      </c>
      <c r="FA9" s="112">
        <f t="shared" si="91"/>
        <v>1157</v>
      </c>
      <c r="FB9" s="113"/>
      <c r="FC9" s="113"/>
      <c r="FD9" s="114">
        <f t="shared" si="92"/>
        <v>9</v>
      </c>
      <c r="FE9" s="115">
        <f t="shared" si="93"/>
        <v>0.14606741573033707</v>
      </c>
      <c r="FF9" s="115">
        <f t="shared" si="45"/>
        <v>0.12705272255834055</v>
      </c>
      <c r="FG9" s="115">
        <f t="shared" si="45"/>
        <v>8.2973206568712182E-2</v>
      </c>
      <c r="FH9" s="115">
        <f t="shared" si="45"/>
        <v>0.10285220397579949</v>
      </c>
      <c r="FI9" s="115">
        <f t="shared" si="45"/>
        <v>0.18496110630942092</v>
      </c>
      <c r="FJ9" s="115">
        <f t="shared" si="45"/>
        <v>0.21607605877268798</v>
      </c>
      <c r="FK9" s="115">
        <f t="shared" si="45"/>
        <v>0.14001728608470182</v>
      </c>
      <c r="FL9" s="116">
        <f t="shared" si="94"/>
        <v>1</v>
      </c>
      <c r="FM9" s="117"/>
      <c r="FN9" s="117"/>
      <c r="FO9" s="117"/>
      <c r="FP9" s="118">
        <f t="shared" si="95"/>
        <v>2016</v>
      </c>
      <c r="FQ9" s="119" t="str">
        <f t="shared" si="96"/>
        <v>Feb</v>
      </c>
      <c r="FR9" s="120">
        <f t="shared" si="97"/>
        <v>9</v>
      </c>
      <c r="FS9" s="111">
        <f>VLOOKUP($C9+FS$3,'Raw Data'!$B$3:$AD$1033,FS$2,0)</f>
        <v>3430</v>
      </c>
      <c r="FT9" s="111">
        <f>VLOOKUP($C9+FT$3,'Raw Data'!$B$3:$AD$1033,FT$2,0)</f>
        <v>3178</v>
      </c>
      <c r="FU9" s="111">
        <f>VLOOKUP($C9+FU$3,'Raw Data'!$B$3:$AD$1033,FU$2,0)</f>
        <v>2380</v>
      </c>
      <c r="FV9" s="111">
        <f>VLOOKUP($C9+FV$3,'Raw Data'!$B$3:$AD$1033,FV$2,0)</f>
        <v>1869</v>
      </c>
      <c r="FW9" s="111">
        <f>VLOOKUP($C9+FW$3,'Raw Data'!$B$3:$AD$1033,FW$2,0)</f>
        <v>4301</v>
      </c>
      <c r="FX9" s="111">
        <f>VLOOKUP($C9+FX$3,'Raw Data'!$B$3:$AD$1033,FX$2,0)</f>
        <v>3826</v>
      </c>
      <c r="FY9" s="111">
        <f>VLOOKUP($C9+FY$3,'Raw Data'!$B$3:$AD$1033,FY$2,0)</f>
        <v>3819</v>
      </c>
      <c r="FZ9" s="112">
        <f t="shared" si="98"/>
        <v>22803</v>
      </c>
      <c r="GA9" s="113"/>
      <c r="GB9" s="114">
        <f t="shared" si="99"/>
        <v>9</v>
      </c>
      <c r="GC9" s="115">
        <f t="shared" si="100"/>
        <v>0.15041880454326184</v>
      </c>
      <c r="GD9" s="115">
        <f t="shared" si="46"/>
        <v>0.13936762706661404</v>
      </c>
      <c r="GE9" s="115">
        <f t="shared" si="46"/>
        <v>0.10437223172389598</v>
      </c>
      <c r="GF9" s="115">
        <f t="shared" si="46"/>
        <v>8.1962899618471252E-2</v>
      </c>
      <c r="GG9" s="115">
        <f t="shared" si="46"/>
        <v>0.18861553304389772</v>
      </c>
      <c r="GH9" s="115">
        <f t="shared" si="46"/>
        <v>0.16778494057799412</v>
      </c>
      <c r="GI9" s="115">
        <f t="shared" si="46"/>
        <v>0.16747796342586502</v>
      </c>
      <c r="GJ9" s="116">
        <f t="shared" si="101"/>
        <v>1</v>
      </c>
      <c r="GK9" s="117"/>
      <c r="GL9" s="117"/>
      <c r="GM9" s="117"/>
      <c r="GN9" s="118">
        <f t="shared" si="102"/>
        <v>2016</v>
      </c>
      <c r="GO9" s="119" t="str">
        <f t="shared" si="103"/>
        <v>Feb</v>
      </c>
      <c r="GP9" s="120">
        <f t="shared" si="104"/>
        <v>9</v>
      </c>
      <c r="GQ9" s="111">
        <f>VLOOKUP($C9+GQ$3,'Raw Data'!$B$3:$AD$1033,GQ$2,0)</f>
        <v>2649</v>
      </c>
      <c r="GR9" s="111">
        <f>VLOOKUP($C9+GR$3,'Raw Data'!$B$3:$AD$1033,GR$2,0)</f>
        <v>2533</v>
      </c>
      <c r="GS9" s="111">
        <f>VLOOKUP($C9+GS$3,'Raw Data'!$B$3:$AD$1033,GS$2,0)</f>
        <v>2351</v>
      </c>
      <c r="GT9" s="111">
        <f>VLOOKUP($C9+GT$3,'Raw Data'!$B$3:$AD$1033,GT$2,0)</f>
        <v>2107</v>
      </c>
      <c r="GU9" s="111">
        <f>VLOOKUP($C9+GU$3,'Raw Data'!$B$3:$AD$1033,GU$2,0)</f>
        <v>3441</v>
      </c>
      <c r="GV9" s="111">
        <f>VLOOKUP($C9+GV$3,'Raw Data'!$B$3:$AD$1033,GV$2,0)</f>
        <v>3066</v>
      </c>
      <c r="GW9" s="111">
        <f>VLOOKUP($C9+GW$3,'Raw Data'!$B$3:$AD$1033,GW$2,0)</f>
        <v>3053</v>
      </c>
      <c r="GX9" s="112">
        <f t="shared" si="105"/>
        <v>19200</v>
      </c>
      <c r="GY9" s="113"/>
      <c r="HB9" s="118">
        <f t="shared" si="106"/>
        <v>2016</v>
      </c>
      <c r="HC9" s="119" t="str">
        <f t="shared" si="107"/>
        <v>Feb</v>
      </c>
      <c r="HD9" s="120">
        <f t="shared" si="108"/>
        <v>9</v>
      </c>
      <c r="HE9" s="111" t="e">
        <f>VLOOKUP($C9+HE$3,'Raw Data'!$B$3:$AD$1033,HE$2,0)</f>
        <v>#REF!</v>
      </c>
      <c r="HF9" s="111" t="e">
        <f>VLOOKUP($C9+HF$3,'Raw Data'!$B$3:$AD$1033,HF$2,0)</f>
        <v>#REF!</v>
      </c>
      <c r="HG9" s="111" t="e">
        <f>VLOOKUP($C9+HG$3,'Raw Data'!$B$3:$AD$1033,HG$2,0)</f>
        <v>#REF!</v>
      </c>
      <c r="HH9" s="111" t="e">
        <f>VLOOKUP($C9+HH$3,'Raw Data'!$B$3:$AD$1033,HH$2,0)</f>
        <v>#REF!</v>
      </c>
      <c r="HI9" s="111" t="e">
        <f>VLOOKUP($C9+HI$3,'Raw Data'!$B$3:$AD$1033,HI$2,0)</f>
        <v>#REF!</v>
      </c>
      <c r="HJ9" s="111" t="e">
        <f>VLOOKUP($C9+HJ$3,'Raw Data'!$B$3:$AD$1033,HJ$2,0)</f>
        <v>#REF!</v>
      </c>
      <c r="HK9" s="111" t="e">
        <f>VLOOKUP($C9+HK$3,'Raw Data'!$B$3:$AD$1033,HK$2,0)</f>
        <v>#REF!</v>
      </c>
      <c r="HL9" s="112" t="str">
        <f t="shared" si="109"/>
        <v/>
      </c>
      <c r="HM9" s="113"/>
      <c r="HN9" s="114">
        <f t="shared" si="110"/>
        <v>9</v>
      </c>
      <c r="HO9" s="115" t="str">
        <f>IFERROR(HE9/#REF!,"")</f>
        <v/>
      </c>
      <c r="HP9" s="115" t="str">
        <f>IFERROR(HF9/#REF!,"")</f>
        <v/>
      </c>
      <c r="HQ9" s="115" t="str">
        <f>IFERROR(HG9/#REF!,"")</f>
        <v/>
      </c>
      <c r="HR9" s="115" t="str">
        <f>IFERROR(HH9/#REF!,"")</f>
        <v/>
      </c>
      <c r="HS9" s="115" t="str">
        <f>IFERROR(HI9/#REF!,"")</f>
        <v/>
      </c>
      <c r="HT9" s="115" t="str">
        <f>IFERROR(HJ9/#REF!,"")</f>
        <v/>
      </c>
      <c r="HU9" s="115" t="str">
        <f>IFERROR(HK9/#REF!,"")</f>
        <v/>
      </c>
      <c r="HV9" s="116">
        <f t="shared" si="111"/>
        <v>0</v>
      </c>
      <c r="HX9" s="118">
        <f t="shared" si="112"/>
        <v>2016</v>
      </c>
      <c r="HY9" s="119" t="str">
        <f t="shared" si="113"/>
        <v>Feb</v>
      </c>
      <c r="HZ9" s="120">
        <f t="shared" si="114"/>
        <v>9</v>
      </c>
      <c r="IA9" s="111" t="e">
        <f>VLOOKUP($C9+IA$3,'Raw Data'!$B$3:$AD$1033,IA$2,0)</f>
        <v>#REF!</v>
      </c>
      <c r="IB9" s="111" t="e">
        <f>VLOOKUP($C9+IB$3,'Raw Data'!$B$3:$AD$1033,IB$2,0)</f>
        <v>#REF!</v>
      </c>
      <c r="IC9" s="111" t="e">
        <f>VLOOKUP($C9+IC$3,'Raw Data'!$B$3:$AD$1033,IC$2,0)</f>
        <v>#REF!</v>
      </c>
      <c r="ID9" s="111" t="e">
        <f>VLOOKUP($C9+ID$3,'Raw Data'!$B$3:$AD$1033,ID$2,0)</f>
        <v>#REF!</v>
      </c>
      <c r="IE9" s="111" t="e">
        <f>VLOOKUP($C9+IE$3,'Raw Data'!$B$3:$AD$1033,IE$2,0)</f>
        <v>#REF!</v>
      </c>
      <c r="IF9" s="111" t="e">
        <f>VLOOKUP($C9+IF$3,'Raw Data'!$B$3:$AD$1033,IF$2,0)</f>
        <v>#REF!</v>
      </c>
      <c r="IG9" s="111" t="e">
        <f>VLOOKUP($C9+IG$3,'Raw Data'!$B$3:$AD$1033,IG$2,0)</f>
        <v>#REF!</v>
      </c>
      <c r="IH9" s="112" t="str">
        <f t="shared" si="115"/>
        <v/>
      </c>
      <c r="II9" s="113"/>
      <c r="IJ9" s="114">
        <f t="shared" si="116"/>
        <v>9</v>
      </c>
      <c r="IK9" s="115" t="str">
        <f>IFERROR(IA9/#REF!,"")</f>
        <v/>
      </c>
      <c r="IL9" s="115" t="str">
        <f>IFERROR(IB9/#REF!,"")</f>
        <v/>
      </c>
      <c r="IM9" s="115" t="str">
        <f>IFERROR(IC9/#REF!,"")</f>
        <v/>
      </c>
      <c r="IN9" s="115" t="str">
        <f>IFERROR(ID9/#REF!,"")</f>
        <v/>
      </c>
      <c r="IO9" s="115" t="str">
        <f>IFERROR(IE9/#REF!,"")</f>
        <v/>
      </c>
      <c r="IP9" s="115" t="str">
        <f>IFERROR(IF9/#REF!,"")</f>
        <v/>
      </c>
      <c r="IQ9" s="115" t="str">
        <f>IFERROR(IG9/#REF!,"")</f>
        <v/>
      </c>
      <c r="IR9" s="116">
        <f t="shared" si="117"/>
        <v>0</v>
      </c>
    </row>
    <row r="10" spans="1:252" s="106" customFormat="1" x14ac:dyDescent="0.25">
      <c r="A10" s="137"/>
      <c r="B10" s="39">
        <v>7</v>
      </c>
      <c r="C10" s="131">
        <f>DOW!C11</f>
        <v>42432</v>
      </c>
      <c r="D10" s="132">
        <f t="shared" si="47"/>
        <v>2016</v>
      </c>
      <c r="E10" s="133" t="str">
        <f t="shared" si="48"/>
        <v>Mar</v>
      </c>
      <c r="F10" s="102">
        <f t="shared" si="49"/>
        <v>10</v>
      </c>
      <c r="G10" s="111">
        <f>VLOOKUP($C10+G$3,'Raw Data'!$B$3:$AD$1033,G$2,0)</f>
        <v>163</v>
      </c>
      <c r="H10" s="111">
        <f>VLOOKUP($C10+H$3,'Raw Data'!$B$3:$AD$1033,H$2,0)</f>
        <v>151</v>
      </c>
      <c r="I10" s="111">
        <f>VLOOKUP($C10+I$3,'Raw Data'!$B$3:$AD$1033,I$2,0)</f>
        <v>108</v>
      </c>
      <c r="J10" s="111">
        <f>VLOOKUP($C10+J$3,'Raw Data'!$B$3:$AD$1033,J$2,0)</f>
        <v>151</v>
      </c>
      <c r="K10" s="111">
        <f>VLOOKUP($C10+K$3,'Raw Data'!$B$3:$AD$1033,K$2,0)</f>
        <v>175</v>
      </c>
      <c r="L10" s="111">
        <f>VLOOKUP($C10+L$3,'Raw Data'!$B$3:$AD$1033,L$2,0)</f>
        <v>160</v>
      </c>
      <c r="M10" s="111">
        <f>VLOOKUP($C10+M$3,'Raw Data'!$B$3:$AD$1033,M$2,0)</f>
        <v>167</v>
      </c>
      <c r="N10" s="112">
        <f t="shared" si="50"/>
        <v>1075</v>
      </c>
      <c r="O10" s="113"/>
      <c r="P10" s="114">
        <f t="shared" si="51"/>
        <v>10</v>
      </c>
      <c r="Q10" s="115">
        <f t="shared" si="33"/>
        <v>0.15162790697674419</v>
      </c>
      <c r="R10" s="115">
        <f t="shared" si="34"/>
        <v>0.14046511627906977</v>
      </c>
      <c r="S10" s="115">
        <f t="shared" si="34"/>
        <v>0.10046511627906977</v>
      </c>
      <c r="T10" s="115">
        <f t="shared" si="34"/>
        <v>0.14046511627906977</v>
      </c>
      <c r="U10" s="115">
        <f t="shared" si="34"/>
        <v>0.16279069767441862</v>
      </c>
      <c r="V10" s="115">
        <f t="shared" si="34"/>
        <v>0.14883720930232558</v>
      </c>
      <c r="W10" s="115">
        <f t="shared" si="34"/>
        <v>0.15534883720930232</v>
      </c>
      <c r="X10" s="116">
        <f t="shared" si="52"/>
        <v>1.0000000000000002</v>
      </c>
      <c r="Y10" s="117"/>
      <c r="Z10" s="117"/>
      <c r="AA10" s="118">
        <f t="shared" si="53"/>
        <v>2016</v>
      </c>
      <c r="AB10" s="119" t="str">
        <f t="shared" si="54"/>
        <v>Mar</v>
      </c>
      <c r="AC10" s="120">
        <f t="shared" si="55"/>
        <v>10</v>
      </c>
      <c r="AD10" s="111">
        <f>VLOOKUP($C10+AD$3,'Raw Data'!$B$3:$AD$1033,AD$2,0)</f>
        <v>181</v>
      </c>
      <c r="AE10" s="111">
        <f>VLOOKUP($C10+AE$3,'Raw Data'!$B$3:$AD$1033,AE$2,0)</f>
        <v>158</v>
      </c>
      <c r="AF10" s="111">
        <f>VLOOKUP($C10+AF$3,'Raw Data'!$B$3:$AD$1033,AF$2,0)</f>
        <v>141</v>
      </c>
      <c r="AG10" s="111">
        <f>VLOOKUP($C10+AG$3,'Raw Data'!$B$3:$AD$1033,AG$2,0)</f>
        <v>118</v>
      </c>
      <c r="AH10" s="111">
        <f>VLOOKUP($C10+AH$3,'Raw Data'!$B$3:$AD$1033,AH$2,0)</f>
        <v>165</v>
      </c>
      <c r="AI10" s="111">
        <f>VLOOKUP($C10+AI$3,'Raw Data'!$B$3:$AD$1033,AI$2,0)</f>
        <v>190</v>
      </c>
      <c r="AJ10" s="111">
        <f>VLOOKUP($C10+AJ$3,'Raw Data'!$B$3:$AD$1033,AJ$2,0)</f>
        <v>163</v>
      </c>
      <c r="AK10" s="112">
        <f t="shared" si="56"/>
        <v>1116</v>
      </c>
      <c r="AL10" s="113"/>
      <c r="AM10" s="114">
        <f t="shared" si="57"/>
        <v>10</v>
      </c>
      <c r="AN10" s="115">
        <f t="shared" si="58"/>
        <v>0.16218637992831542</v>
      </c>
      <c r="AO10" s="115">
        <f t="shared" si="35"/>
        <v>0.14157706093189965</v>
      </c>
      <c r="AP10" s="115">
        <f t="shared" si="36"/>
        <v>0.12634408602150538</v>
      </c>
      <c r="AQ10" s="115">
        <f t="shared" si="37"/>
        <v>0.1057347670250896</v>
      </c>
      <c r="AR10" s="115">
        <f t="shared" si="38"/>
        <v>0.14784946236559141</v>
      </c>
      <c r="AS10" s="115">
        <f t="shared" si="39"/>
        <v>0.17025089605734767</v>
      </c>
      <c r="AT10" s="115">
        <f t="shared" si="40"/>
        <v>0.14605734767025089</v>
      </c>
      <c r="AU10" s="116">
        <f t="shared" si="59"/>
        <v>1</v>
      </c>
      <c r="AV10" s="117"/>
      <c r="AW10" s="117"/>
      <c r="AX10" s="118">
        <f t="shared" si="60"/>
        <v>2016</v>
      </c>
      <c r="AY10" s="119" t="str">
        <f t="shared" si="61"/>
        <v>Mar</v>
      </c>
      <c r="AZ10" s="120">
        <f t="shared" si="62"/>
        <v>10</v>
      </c>
      <c r="BA10" s="111">
        <f>VLOOKUP($C10+BA$3,'Raw Data'!$B$3:$AD$1033,BA$2,0)</f>
        <v>142</v>
      </c>
      <c r="BB10" s="111">
        <f>VLOOKUP($C10+BB$3,'Raw Data'!$B$3:$AD$1033,BB$2,0)</f>
        <v>119</v>
      </c>
      <c r="BC10" s="111">
        <f>VLOOKUP($C10+BC$3,'Raw Data'!$B$3:$AD$1033,BC$2,0)</f>
        <v>117</v>
      </c>
      <c r="BD10" s="111">
        <f>VLOOKUP($C10+BD$3,'Raw Data'!$B$3:$AD$1033,BD$2,0)</f>
        <v>104</v>
      </c>
      <c r="BE10" s="111">
        <f>VLOOKUP($C10+BE$3,'Raw Data'!$B$3:$AD$1033,BE$2,0)</f>
        <v>135</v>
      </c>
      <c r="BF10" s="111">
        <f>VLOOKUP($C10+BF$3,'Raw Data'!$B$3:$AD$1033,BF$2,0)</f>
        <v>116</v>
      </c>
      <c r="BG10" s="111">
        <f>VLOOKUP($C10+BG$3,'Raw Data'!$B$3:$AD$1033,BG$2,0)</f>
        <v>101</v>
      </c>
      <c r="BH10" s="112">
        <f t="shared" si="63"/>
        <v>834</v>
      </c>
      <c r="BI10" s="113"/>
      <c r="BJ10" s="114">
        <f t="shared" si="64"/>
        <v>10</v>
      </c>
      <c r="BK10" s="115">
        <f t="shared" si="65"/>
        <v>0.17026378896882494</v>
      </c>
      <c r="BL10" s="115">
        <f t="shared" si="41"/>
        <v>0.14268585131894485</v>
      </c>
      <c r="BM10" s="115">
        <f t="shared" si="41"/>
        <v>0.14028776978417265</v>
      </c>
      <c r="BN10" s="115">
        <f t="shared" si="41"/>
        <v>0.12470023980815348</v>
      </c>
      <c r="BO10" s="115">
        <f t="shared" si="41"/>
        <v>0.16187050359712229</v>
      </c>
      <c r="BP10" s="115">
        <f t="shared" si="41"/>
        <v>0.13908872901678657</v>
      </c>
      <c r="BQ10" s="115">
        <f t="shared" si="41"/>
        <v>0.1211031175059952</v>
      </c>
      <c r="BR10" s="116">
        <f t="shared" si="66"/>
        <v>1</v>
      </c>
      <c r="BS10" s="117"/>
      <c r="BT10" s="117"/>
      <c r="BU10" s="117"/>
      <c r="BV10" s="118">
        <f t="shared" si="67"/>
        <v>2016</v>
      </c>
      <c r="BW10" s="119" t="str">
        <f t="shared" si="68"/>
        <v>Mar</v>
      </c>
      <c r="BX10" s="120">
        <f t="shared" si="69"/>
        <v>10</v>
      </c>
      <c r="BY10" s="111">
        <f>VLOOKUP($C10+BY$3,'Raw Data'!$B$3:$AD$1033,BY$2,0)</f>
        <v>51</v>
      </c>
      <c r="BZ10" s="111">
        <f>VLOOKUP($C10+BZ$3,'Raw Data'!$B$3:$AD$1033,BZ$2,0)</f>
        <v>34</v>
      </c>
      <c r="CA10" s="111">
        <f>VLOOKUP($C10+CA$3,'Raw Data'!$B$3:$AD$1033,CA$2,0)</f>
        <v>23</v>
      </c>
      <c r="CB10" s="111">
        <f>VLOOKUP($C10+CB$3,'Raw Data'!$B$3:$AD$1033,CB$2,0)</f>
        <v>42</v>
      </c>
      <c r="CC10" s="111">
        <f>VLOOKUP($C10+CC$3,'Raw Data'!$B$3:$AD$1033,CC$2,0)</f>
        <v>47</v>
      </c>
      <c r="CD10" s="111">
        <f>VLOOKUP($C10+CD$3,'Raw Data'!$B$3:$AD$1033,CD$2,0)</f>
        <v>72</v>
      </c>
      <c r="CE10" s="111">
        <f>VLOOKUP($C10+CE$3,'Raw Data'!$B$3:$AD$1033,CE$2,0)</f>
        <v>47</v>
      </c>
      <c r="CF10" s="112">
        <f t="shared" si="70"/>
        <v>316</v>
      </c>
      <c r="CG10" s="113"/>
      <c r="CH10" s="114">
        <f t="shared" si="71"/>
        <v>10</v>
      </c>
      <c r="CI10" s="115">
        <f t="shared" si="72"/>
        <v>0.16139240506329114</v>
      </c>
      <c r="CJ10" s="115">
        <f t="shared" si="42"/>
        <v>0.10759493670886076</v>
      </c>
      <c r="CK10" s="115">
        <f t="shared" si="42"/>
        <v>7.2784810126582278E-2</v>
      </c>
      <c r="CL10" s="115">
        <f t="shared" si="42"/>
        <v>0.13291139240506328</v>
      </c>
      <c r="CM10" s="115">
        <f t="shared" si="42"/>
        <v>0.14873417721518986</v>
      </c>
      <c r="CN10" s="115">
        <f t="shared" si="42"/>
        <v>0.22784810126582278</v>
      </c>
      <c r="CO10" s="115">
        <f t="shared" si="42"/>
        <v>0.14873417721518986</v>
      </c>
      <c r="CP10" s="116">
        <f t="shared" si="73"/>
        <v>1</v>
      </c>
      <c r="CQ10" s="117"/>
      <c r="CR10" s="117"/>
      <c r="CS10" s="117"/>
      <c r="CT10" s="118">
        <f t="shared" si="74"/>
        <v>2016</v>
      </c>
      <c r="CU10" s="119" t="str">
        <f t="shared" si="75"/>
        <v>Mar</v>
      </c>
      <c r="CV10" s="120">
        <f t="shared" si="76"/>
        <v>10</v>
      </c>
      <c r="CW10" s="111">
        <f>VLOOKUP($C10+CW$3,'Raw Data'!$B$3:$AD$1033,CW$2,0)</f>
        <v>516</v>
      </c>
      <c r="CX10" s="111">
        <f>VLOOKUP($C10+CX$3,'Raw Data'!$B$3:$AD$1033,CX$2,0)</f>
        <v>531</v>
      </c>
      <c r="CY10" s="111">
        <f>VLOOKUP($C10+CY$3,'Raw Data'!$B$3:$AD$1033,CY$2,0)</f>
        <v>476</v>
      </c>
      <c r="CZ10" s="111">
        <f>VLOOKUP($C10+CZ$3,'Raw Data'!$B$3:$AD$1033,CZ$2,0)</f>
        <v>338</v>
      </c>
      <c r="DA10" s="111">
        <f>VLOOKUP($C10+DA$3,'Raw Data'!$B$3:$AD$1033,DA$2,0)</f>
        <v>598</v>
      </c>
      <c r="DB10" s="111">
        <f>VLOOKUP($C10+DB$3,'Raw Data'!$B$3:$AD$1033,DB$2,0)</f>
        <v>595</v>
      </c>
      <c r="DC10" s="111">
        <f>VLOOKUP($C10+DC$3,'Raw Data'!$B$3:$AD$1033,DC$2,0)</f>
        <v>637</v>
      </c>
      <c r="DD10" s="112">
        <f t="shared" si="77"/>
        <v>3691</v>
      </c>
      <c r="DE10" s="113"/>
      <c r="DF10" s="113"/>
      <c r="DG10" s="114">
        <f t="shared" si="78"/>
        <v>10</v>
      </c>
      <c r="DH10" s="115">
        <f t="shared" si="79"/>
        <v>0.13979951232728258</v>
      </c>
      <c r="DI10" s="115">
        <f t="shared" si="43"/>
        <v>0.1438634516391222</v>
      </c>
      <c r="DJ10" s="115">
        <f t="shared" si="43"/>
        <v>0.12896234082904362</v>
      </c>
      <c r="DK10" s="115">
        <f t="shared" si="43"/>
        <v>9.1574099160119216E-2</v>
      </c>
      <c r="DL10" s="115">
        <f t="shared" si="43"/>
        <v>0.16201571389867245</v>
      </c>
      <c r="DM10" s="115">
        <f t="shared" si="43"/>
        <v>0.16120292603630451</v>
      </c>
      <c r="DN10" s="115">
        <f t="shared" si="43"/>
        <v>0.17258195610945543</v>
      </c>
      <c r="DO10" s="116">
        <f t="shared" si="80"/>
        <v>1</v>
      </c>
      <c r="DP10" s="117"/>
      <c r="DQ10" s="117"/>
      <c r="DR10" s="117"/>
      <c r="DS10" s="118">
        <f t="shared" si="81"/>
        <v>2016</v>
      </c>
      <c r="DT10" s="119" t="str">
        <f t="shared" si="82"/>
        <v>Mar</v>
      </c>
      <c r="DU10" s="120">
        <f t="shared" si="83"/>
        <v>10</v>
      </c>
      <c r="DV10" s="111">
        <f>VLOOKUP($C10+DV$3,'Raw Data'!$B$3:$AD$1033,DV$2,0)</f>
        <v>136</v>
      </c>
      <c r="DW10" s="111">
        <f>VLOOKUP($C10+DW$3,'Raw Data'!$B$3:$AD$1033,DW$2,0)</f>
        <v>123</v>
      </c>
      <c r="DX10" s="111">
        <f>VLOOKUP($C10+DX$3,'Raw Data'!$B$3:$AD$1033,DX$2,0)</f>
        <v>119</v>
      </c>
      <c r="DY10" s="111">
        <f>VLOOKUP($C10+DY$3,'Raw Data'!$B$3:$AD$1033,DY$2,0)</f>
        <v>107</v>
      </c>
      <c r="DZ10" s="111">
        <f>VLOOKUP($C10+DZ$3,'Raw Data'!$B$3:$AD$1033,DZ$2,0)</f>
        <v>174</v>
      </c>
      <c r="EA10" s="111">
        <f>VLOOKUP($C10+EA$3,'Raw Data'!$B$3:$AD$1033,EA$2,0)</f>
        <v>123</v>
      </c>
      <c r="EB10" s="111">
        <f>VLOOKUP($C10+EB$3,'Raw Data'!$B$3:$AD$1033,EB$2,0)</f>
        <v>136</v>
      </c>
      <c r="EC10" s="112">
        <f t="shared" si="84"/>
        <v>918</v>
      </c>
      <c r="ED10" s="113"/>
      <c r="EE10" s="114">
        <f t="shared" si="85"/>
        <v>10</v>
      </c>
      <c r="EF10" s="115">
        <f t="shared" si="86"/>
        <v>0.14814814814814814</v>
      </c>
      <c r="EG10" s="115">
        <f t="shared" si="44"/>
        <v>0.13398692810457516</v>
      </c>
      <c r="EH10" s="115">
        <f t="shared" si="44"/>
        <v>0.12962962962962962</v>
      </c>
      <c r="EI10" s="115">
        <f t="shared" si="44"/>
        <v>0.11655773420479303</v>
      </c>
      <c r="EJ10" s="115">
        <f t="shared" si="44"/>
        <v>0.18954248366013071</v>
      </c>
      <c r="EK10" s="115">
        <f t="shared" si="44"/>
        <v>0.13398692810457516</v>
      </c>
      <c r="EL10" s="115">
        <f t="shared" si="44"/>
        <v>0.14814814814814814</v>
      </c>
      <c r="EM10" s="116">
        <f t="shared" si="87"/>
        <v>0.99999999999999989</v>
      </c>
      <c r="EN10" s="117"/>
      <c r="EO10" s="117"/>
      <c r="EP10" s="117"/>
      <c r="EQ10" s="118">
        <f t="shared" si="88"/>
        <v>2016</v>
      </c>
      <c r="ER10" s="119" t="str">
        <f t="shared" si="89"/>
        <v>Mar</v>
      </c>
      <c r="ES10" s="120">
        <f t="shared" si="90"/>
        <v>10</v>
      </c>
      <c r="ET10" s="111">
        <f>VLOOKUP($C10+ET$3,'Raw Data'!$B$3:$AD$1033,ET$2,0)</f>
        <v>136</v>
      </c>
      <c r="EU10" s="111">
        <f>VLOOKUP($C10+EU$3,'Raw Data'!$B$3:$AD$1033,EU$2,0)</f>
        <v>123</v>
      </c>
      <c r="EV10" s="111">
        <f>VLOOKUP($C10+EV$3,'Raw Data'!$B$3:$AD$1033,EV$2,0)</f>
        <v>119</v>
      </c>
      <c r="EW10" s="111">
        <f>VLOOKUP($C10+EW$3,'Raw Data'!$B$3:$AD$1033,EW$2,0)</f>
        <v>107</v>
      </c>
      <c r="EX10" s="111">
        <f>VLOOKUP($C10+EX$3,'Raw Data'!$B$3:$AD$1033,EX$2,0)</f>
        <v>174</v>
      </c>
      <c r="EY10" s="111">
        <f>VLOOKUP($C10+EY$3,'Raw Data'!$B$3:$AD$1033,EY$2,0)</f>
        <v>123</v>
      </c>
      <c r="EZ10" s="111">
        <f>VLOOKUP($C10+EZ$3,'Raw Data'!$B$3:$AD$1033,EZ$2,0)</f>
        <v>136</v>
      </c>
      <c r="FA10" s="112">
        <f t="shared" si="91"/>
        <v>918</v>
      </c>
      <c r="FB10" s="113"/>
      <c r="FC10" s="113"/>
      <c r="FD10" s="114">
        <f t="shared" si="92"/>
        <v>10</v>
      </c>
      <c r="FE10" s="115">
        <f t="shared" si="93"/>
        <v>0.14814814814814814</v>
      </c>
      <c r="FF10" s="115">
        <f t="shared" si="45"/>
        <v>0.13398692810457516</v>
      </c>
      <c r="FG10" s="115">
        <f t="shared" si="45"/>
        <v>0.12962962962962962</v>
      </c>
      <c r="FH10" s="115">
        <f t="shared" si="45"/>
        <v>0.11655773420479303</v>
      </c>
      <c r="FI10" s="115">
        <f t="shared" si="45"/>
        <v>0.18954248366013071</v>
      </c>
      <c r="FJ10" s="115">
        <f t="shared" si="45"/>
        <v>0.13398692810457516</v>
      </c>
      <c r="FK10" s="115">
        <f t="shared" si="45"/>
        <v>0.14814814814814814</v>
      </c>
      <c r="FL10" s="116">
        <f t="shared" si="94"/>
        <v>0.99999999999999989</v>
      </c>
      <c r="FM10" s="117"/>
      <c r="FN10" s="117"/>
      <c r="FO10" s="117"/>
      <c r="FP10" s="118">
        <f t="shared" si="95"/>
        <v>2016</v>
      </c>
      <c r="FQ10" s="119" t="str">
        <f t="shared" si="96"/>
        <v>Mar</v>
      </c>
      <c r="FR10" s="120">
        <f t="shared" si="97"/>
        <v>10</v>
      </c>
      <c r="FS10" s="111">
        <f>VLOOKUP($C10+FS$3,'Raw Data'!$B$3:$AD$1033,FS$2,0)</f>
        <v>3553</v>
      </c>
      <c r="FT10" s="111">
        <f>VLOOKUP($C10+FT$3,'Raw Data'!$B$3:$AD$1033,FT$2,0)</f>
        <v>3295</v>
      </c>
      <c r="FU10" s="111">
        <f>VLOOKUP($C10+FU$3,'Raw Data'!$B$3:$AD$1033,FU$2,0)</f>
        <v>2429</v>
      </c>
      <c r="FV10" s="111">
        <f>VLOOKUP($C10+FV$3,'Raw Data'!$B$3:$AD$1033,FV$2,0)</f>
        <v>1972</v>
      </c>
      <c r="FW10" s="111">
        <f>VLOOKUP($C10+FW$3,'Raw Data'!$B$3:$AD$1033,FW$2,0)</f>
        <v>4069</v>
      </c>
      <c r="FX10" s="111">
        <f>VLOOKUP($C10+FX$3,'Raw Data'!$B$3:$AD$1033,FX$2,0)</f>
        <v>3620</v>
      </c>
      <c r="FY10" s="111">
        <f>VLOOKUP($C10+FY$3,'Raw Data'!$B$3:$AD$1033,FY$2,0)</f>
        <v>3249</v>
      </c>
      <c r="FZ10" s="112">
        <f t="shared" si="98"/>
        <v>22187</v>
      </c>
      <c r="GA10" s="113"/>
      <c r="GB10" s="114">
        <f t="shared" si="99"/>
        <v>10</v>
      </c>
      <c r="GC10" s="115">
        <f t="shared" si="100"/>
        <v>0.16013882002974714</v>
      </c>
      <c r="GD10" s="115">
        <f t="shared" si="46"/>
        <v>0.14851038896651192</v>
      </c>
      <c r="GE10" s="115">
        <f t="shared" si="46"/>
        <v>0.1094785234596836</v>
      </c>
      <c r="GF10" s="115">
        <f t="shared" si="46"/>
        <v>8.8880876188759186E-2</v>
      </c>
      <c r="GG10" s="115">
        <f t="shared" si="46"/>
        <v>0.1833956821562176</v>
      </c>
      <c r="GH10" s="115">
        <f t="shared" si="46"/>
        <v>0.16315860639112995</v>
      </c>
      <c r="GI10" s="115">
        <f t="shared" si="46"/>
        <v>0.14643710280795061</v>
      </c>
      <c r="GJ10" s="116">
        <f t="shared" si="101"/>
        <v>1</v>
      </c>
      <c r="GK10" s="117"/>
      <c r="GL10" s="117"/>
      <c r="GM10" s="117"/>
      <c r="GN10" s="118">
        <f t="shared" si="102"/>
        <v>2016</v>
      </c>
      <c r="GO10" s="119" t="str">
        <f t="shared" si="103"/>
        <v>Mar</v>
      </c>
      <c r="GP10" s="120">
        <f t="shared" si="104"/>
        <v>10</v>
      </c>
      <c r="GQ10" s="111">
        <f>VLOOKUP($C10+GQ$3,'Raw Data'!$B$3:$AD$1033,GQ$2,0)</f>
        <v>2938</v>
      </c>
      <c r="GR10" s="111">
        <f>VLOOKUP($C10+GR$3,'Raw Data'!$B$3:$AD$1033,GR$2,0)</f>
        <v>3043</v>
      </c>
      <c r="GS10" s="111">
        <f>VLOOKUP($C10+GS$3,'Raw Data'!$B$3:$AD$1033,GS$2,0)</f>
        <v>2675</v>
      </c>
      <c r="GT10" s="111">
        <f>VLOOKUP($C10+GT$3,'Raw Data'!$B$3:$AD$1033,GT$2,0)</f>
        <v>2312</v>
      </c>
      <c r="GU10" s="111">
        <f>VLOOKUP($C10+GU$3,'Raw Data'!$B$3:$AD$1033,GU$2,0)</f>
        <v>3097</v>
      </c>
      <c r="GV10" s="111">
        <f>VLOOKUP($C10+GV$3,'Raw Data'!$B$3:$AD$1033,GV$2,0)</f>
        <v>2794</v>
      </c>
      <c r="GW10" s="111">
        <f>VLOOKUP($C10+GW$3,'Raw Data'!$B$3:$AD$1033,GW$2,0)</f>
        <v>2631</v>
      </c>
      <c r="GX10" s="112">
        <f t="shared" si="105"/>
        <v>19490</v>
      </c>
      <c r="GY10" s="113"/>
      <c r="HB10" s="118">
        <f t="shared" si="106"/>
        <v>2016</v>
      </c>
      <c r="HC10" s="119" t="str">
        <f t="shared" si="107"/>
        <v>Mar</v>
      </c>
      <c r="HD10" s="120">
        <f t="shared" si="108"/>
        <v>10</v>
      </c>
      <c r="HE10" s="111" t="e">
        <f>VLOOKUP($C10+HE$3,'Raw Data'!$B$3:$AD$1033,HE$2,0)</f>
        <v>#REF!</v>
      </c>
      <c r="HF10" s="111" t="e">
        <f>VLOOKUP($C10+HF$3,'Raw Data'!$B$3:$AD$1033,HF$2,0)</f>
        <v>#REF!</v>
      </c>
      <c r="HG10" s="111" t="e">
        <f>VLOOKUP($C10+HG$3,'Raw Data'!$B$3:$AD$1033,HG$2,0)</f>
        <v>#REF!</v>
      </c>
      <c r="HH10" s="111" t="e">
        <f>VLOOKUP($C10+HH$3,'Raw Data'!$B$3:$AD$1033,HH$2,0)</f>
        <v>#REF!</v>
      </c>
      <c r="HI10" s="111" t="e">
        <f>VLOOKUP($C10+HI$3,'Raw Data'!$B$3:$AD$1033,HI$2,0)</f>
        <v>#REF!</v>
      </c>
      <c r="HJ10" s="111" t="e">
        <f>VLOOKUP($C10+HJ$3,'Raw Data'!$B$3:$AD$1033,HJ$2,0)</f>
        <v>#REF!</v>
      </c>
      <c r="HK10" s="111" t="e">
        <f>VLOOKUP($C10+HK$3,'Raw Data'!$B$3:$AD$1033,HK$2,0)</f>
        <v>#REF!</v>
      </c>
      <c r="HL10" s="112" t="str">
        <f t="shared" si="109"/>
        <v/>
      </c>
      <c r="HM10" s="113"/>
      <c r="HN10" s="114">
        <f t="shared" si="110"/>
        <v>10</v>
      </c>
      <c r="HO10" s="115" t="str">
        <f>IFERROR(HE10/#REF!,"")</f>
        <v/>
      </c>
      <c r="HP10" s="115" t="str">
        <f>IFERROR(HF10/#REF!,"")</f>
        <v/>
      </c>
      <c r="HQ10" s="115" t="str">
        <f>IFERROR(HG10/#REF!,"")</f>
        <v/>
      </c>
      <c r="HR10" s="115" t="str">
        <f>IFERROR(HH10/#REF!,"")</f>
        <v/>
      </c>
      <c r="HS10" s="115" t="str">
        <f>IFERROR(HI10/#REF!,"")</f>
        <v/>
      </c>
      <c r="HT10" s="115" t="str">
        <f>IFERROR(HJ10/#REF!,"")</f>
        <v/>
      </c>
      <c r="HU10" s="115" t="str">
        <f>IFERROR(HK10/#REF!,"")</f>
        <v/>
      </c>
      <c r="HV10" s="116">
        <f t="shared" si="111"/>
        <v>0</v>
      </c>
      <c r="HX10" s="118">
        <f t="shared" si="112"/>
        <v>2016</v>
      </c>
      <c r="HY10" s="119" t="str">
        <f t="shared" si="113"/>
        <v>Mar</v>
      </c>
      <c r="HZ10" s="120">
        <f t="shared" si="114"/>
        <v>10</v>
      </c>
      <c r="IA10" s="111" t="e">
        <f>VLOOKUP($C10+IA$3,'Raw Data'!$B$3:$AD$1033,IA$2,0)</f>
        <v>#REF!</v>
      </c>
      <c r="IB10" s="111" t="e">
        <f>VLOOKUP($C10+IB$3,'Raw Data'!$B$3:$AD$1033,IB$2,0)</f>
        <v>#REF!</v>
      </c>
      <c r="IC10" s="111" t="e">
        <f>VLOOKUP($C10+IC$3,'Raw Data'!$B$3:$AD$1033,IC$2,0)</f>
        <v>#REF!</v>
      </c>
      <c r="ID10" s="111" t="e">
        <f>VLOOKUP($C10+ID$3,'Raw Data'!$B$3:$AD$1033,ID$2,0)</f>
        <v>#REF!</v>
      </c>
      <c r="IE10" s="111" t="e">
        <f>VLOOKUP($C10+IE$3,'Raw Data'!$B$3:$AD$1033,IE$2,0)</f>
        <v>#REF!</v>
      </c>
      <c r="IF10" s="111" t="e">
        <f>VLOOKUP($C10+IF$3,'Raw Data'!$B$3:$AD$1033,IF$2,0)</f>
        <v>#REF!</v>
      </c>
      <c r="IG10" s="111" t="e">
        <f>VLOOKUP($C10+IG$3,'Raw Data'!$B$3:$AD$1033,IG$2,0)</f>
        <v>#REF!</v>
      </c>
      <c r="IH10" s="112" t="str">
        <f t="shared" si="115"/>
        <v/>
      </c>
      <c r="II10" s="113"/>
      <c r="IJ10" s="114">
        <f t="shared" si="116"/>
        <v>10</v>
      </c>
      <c r="IK10" s="115" t="str">
        <f>IFERROR(IA10/#REF!,"")</f>
        <v/>
      </c>
      <c r="IL10" s="115" t="str">
        <f>IFERROR(IB10/#REF!,"")</f>
        <v/>
      </c>
      <c r="IM10" s="115" t="str">
        <f>IFERROR(IC10/#REF!,"")</f>
        <v/>
      </c>
      <c r="IN10" s="115" t="str">
        <f>IFERROR(ID10/#REF!,"")</f>
        <v/>
      </c>
      <c r="IO10" s="115" t="str">
        <f>IFERROR(IE10/#REF!,"")</f>
        <v/>
      </c>
      <c r="IP10" s="115" t="str">
        <f>IFERROR(IF10/#REF!,"")</f>
        <v/>
      </c>
      <c r="IQ10" s="115" t="str">
        <f>IFERROR(IG10/#REF!,"")</f>
        <v/>
      </c>
      <c r="IR10" s="116">
        <f t="shared" si="117"/>
        <v>0</v>
      </c>
    </row>
    <row r="11" spans="1:252" s="106" customFormat="1" x14ac:dyDescent="0.25">
      <c r="A11" s="137"/>
      <c r="B11" s="39">
        <v>7</v>
      </c>
      <c r="C11" s="131">
        <f>DOW!C12</f>
        <v>42439</v>
      </c>
      <c r="D11" s="132">
        <f t="shared" si="47"/>
        <v>2016</v>
      </c>
      <c r="E11" s="133" t="str">
        <f t="shared" si="48"/>
        <v>Mar</v>
      </c>
      <c r="F11" s="102">
        <f t="shared" si="49"/>
        <v>11</v>
      </c>
      <c r="G11" s="111">
        <f>VLOOKUP($C11+G$3,'Raw Data'!$B$3:$AD$1033,G$2,0)</f>
        <v>145</v>
      </c>
      <c r="H11" s="111">
        <f>VLOOKUP($C11+H$3,'Raw Data'!$B$3:$AD$1033,H$2,0)</f>
        <v>149</v>
      </c>
      <c r="I11" s="111">
        <f>VLOOKUP($C11+I$3,'Raw Data'!$B$3:$AD$1033,I$2,0)</f>
        <v>136</v>
      </c>
      <c r="J11" s="111">
        <f>VLOOKUP($C11+J$3,'Raw Data'!$B$3:$AD$1033,J$2,0)</f>
        <v>148</v>
      </c>
      <c r="K11" s="111">
        <f>VLOOKUP($C11+K$3,'Raw Data'!$B$3:$AD$1033,K$2,0)</f>
        <v>189</v>
      </c>
      <c r="L11" s="111">
        <f>VLOOKUP($C11+L$3,'Raw Data'!$B$3:$AD$1033,L$2,0)</f>
        <v>180</v>
      </c>
      <c r="M11" s="111">
        <f>VLOOKUP($C11+M$3,'Raw Data'!$B$3:$AD$1033,M$2,0)</f>
        <v>166</v>
      </c>
      <c r="N11" s="112">
        <f t="shared" si="50"/>
        <v>1113</v>
      </c>
      <c r="O11" s="113"/>
      <c r="P11" s="114">
        <f t="shared" si="51"/>
        <v>11</v>
      </c>
      <c r="Q11" s="115">
        <f t="shared" si="33"/>
        <v>0.13027852650494159</v>
      </c>
      <c r="R11" s="115">
        <f t="shared" si="34"/>
        <v>0.13387241689128482</v>
      </c>
      <c r="S11" s="115">
        <f t="shared" si="34"/>
        <v>0.12219227313566937</v>
      </c>
      <c r="T11" s="115">
        <f t="shared" si="34"/>
        <v>0.132973944294699</v>
      </c>
      <c r="U11" s="115">
        <f t="shared" si="34"/>
        <v>0.16981132075471697</v>
      </c>
      <c r="V11" s="115">
        <f t="shared" si="34"/>
        <v>0.16172506738544473</v>
      </c>
      <c r="W11" s="115">
        <f t="shared" si="34"/>
        <v>0.14914645103324348</v>
      </c>
      <c r="X11" s="116">
        <f t="shared" si="52"/>
        <v>0.99999999999999978</v>
      </c>
      <c r="Y11" s="117"/>
      <c r="Z11" s="117"/>
      <c r="AA11" s="118">
        <f t="shared" si="53"/>
        <v>2016</v>
      </c>
      <c r="AB11" s="119" t="str">
        <f t="shared" si="54"/>
        <v>Mar</v>
      </c>
      <c r="AC11" s="120">
        <f t="shared" si="55"/>
        <v>11</v>
      </c>
      <c r="AD11" s="111">
        <f>VLOOKUP($C11+AD$3,'Raw Data'!$B$3:$AD$1033,AD$2,0)</f>
        <v>154</v>
      </c>
      <c r="AE11" s="111">
        <f>VLOOKUP($C11+AE$3,'Raw Data'!$B$3:$AD$1033,AE$2,0)</f>
        <v>168</v>
      </c>
      <c r="AF11" s="111">
        <f>VLOOKUP($C11+AF$3,'Raw Data'!$B$3:$AD$1033,AF$2,0)</f>
        <v>176</v>
      </c>
      <c r="AG11" s="111">
        <f>VLOOKUP($C11+AG$3,'Raw Data'!$B$3:$AD$1033,AG$2,0)</f>
        <v>90</v>
      </c>
      <c r="AH11" s="111">
        <f>VLOOKUP($C11+AH$3,'Raw Data'!$B$3:$AD$1033,AH$2,0)</f>
        <v>137</v>
      </c>
      <c r="AI11" s="111">
        <f>VLOOKUP($C11+AI$3,'Raw Data'!$B$3:$AD$1033,AI$2,0)</f>
        <v>149</v>
      </c>
      <c r="AJ11" s="111">
        <f>VLOOKUP($C11+AJ$3,'Raw Data'!$B$3:$AD$1033,AJ$2,0)</f>
        <v>155</v>
      </c>
      <c r="AK11" s="112">
        <f t="shared" si="56"/>
        <v>1029</v>
      </c>
      <c r="AL11" s="113"/>
      <c r="AM11" s="114">
        <f t="shared" si="57"/>
        <v>11</v>
      </c>
      <c r="AN11" s="115">
        <f t="shared" si="58"/>
        <v>0.14965986394557823</v>
      </c>
      <c r="AO11" s="115">
        <f t="shared" si="35"/>
        <v>0.16326530612244897</v>
      </c>
      <c r="AP11" s="115">
        <f t="shared" si="36"/>
        <v>0.17103984450923226</v>
      </c>
      <c r="AQ11" s="115">
        <f t="shared" si="37"/>
        <v>8.7463556851311949E-2</v>
      </c>
      <c r="AR11" s="115">
        <f t="shared" si="38"/>
        <v>0.13313896987366375</v>
      </c>
      <c r="AS11" s="115">
        <f t="shared" si="39"/>
        <v>0.14480077745383868</v>
      </c>
      <c r="AT11" s="115">
        <f t="shared" si="40"/>
        <v>0.15063168124392615</v>
      </c>
      <c r="AU11" s="116">
        <f t="shared" si="59"/>
        <v>1</v>
      </c>
      <c r="AV11" s="117"/>
      <c r="AW11" s="117"/>
      <c r="AX11" s="118">
        <f t="shared" si="60"/>
        <v>2016</v>
      </c>
      <c r="AY11" s="119" t="str">
        <f t="shared" si="61"/>
        <v>Mar</v>
      </c>
      <c r="AZ11" s="120">
        <f t="shared" si="62"/>
        <v>11</v>
      </c>
      <c r="BA11" s="111">
        <f>VLOOKUP($C11+BA$3,'Raw Data'!$B$3:$AD$1033,BA$2,0)</f>
        <v>134</v>
      </c>
      <c r="BB11" s="111">
        <f>VLOOKUP($C11+BB$3,'Raw Data'!$B$3:$AD$1033,BB$2,0)</f>
        <v>84</v>
      </c>
      <c r="BC11" s="111">
        <f>VLOOKUP($C11+BC$3,'Raw Data'!$B$3:$AD$1033,BC$2,0)</f>
        <v>111</v>
      </c>
      <c r="BD11" s="111">
        <f>VLOOKUP($C11+BD$3,'Raw Data'!$B$3:$AD$1033,BD$2,0)</f>
        <v>105</v>
      </c>
      <c r="BE11" s="111">
        <f>VLOOKUP($C11+BE$3,'Raw Data'!$B$3:$AD$1033,BE$2,0)</f>
        <v>122</v>
      </c>
      <c r="BF11" s="111">
        <f>VLOOKUP($C11+BF$3,'Raw Data'!$B$3:$AD$1033,BF$2,0)</f>
        <v>110</v>
      </c>
      <c r="BG11" s="111">
        <f>VLOOKUP($C11+BG$3,'Raw Data'!$B$3:$AD$1033,BG$2,0)</f>
        <v>113</v>
      </c>
      <c r="BH11" s="112">
        <f t="shared" si="63"/>
        <v>779</v>
      </c>
      <c r="BI11" s="113"/>
      <c r="BJ11" s="114">
        <f t="shared" si="64"/>
        <v>11</v>
      </c>
      <c r="BK11" s="115">
        <f t="shared" si="65"/>
        <v>0.17201540436456997</v>
      </c>
      <c r="BL11" s="115">
        <f t="shared" si="41"/>
        <v>0.10783055198973042</v>
      </c>
      <c r="BM11" s="115">
        <f t="shared" si="41"/>
        <v>0.14249037227214378</v>
      </c>
      <c r="BN11" s="115">
        <f t="shared" si="41"/>
        <v>0.13478818998716302</v>
      </c>
      <c r="BO11" s="115">
        <f t="shared" si="41"/>
        <v>0.15661103979460847</v>
      </c>
      <c r="BP11" s="115">
        <f t="shared" si="41"/>
        <v>0.14120667522464697</v>
      </c>
      <c r="BQ11" s="115">
        <f t="shared" si="41"/>
        <v>0.14505776636713735</v>
      </c>
      <c r="BR11" s="116">
        <f t="shared" si="66"/>
        <v>0.99999999999999978</v>
      </c>
      <c r="BS11" s="117"/>
      <c r="BT11" s="117"/>
      <c r="BU11" s="117"/>
      <c r="BV11" s="118">
        <f t="shared" si="67"/>
        <v>2016</v>
      </c>
      <c r="BW11" s="119" t="str">
        <f t="shared" si="68"/>
        <v>Mar</v>
      </c>
      <c r="BX11" s="120">
        <f t="shared" si="69"/>
        <v>11</v>
      </c>
      <c r="BY11" s="111">
        <f>VLOOKUP($C11+BY$3,'Raw Data'!$B$3:$AD$1033,BY$2,0)</f>
        <v>64</v>
      </c>
      <c r="BZ11" s="111">
        <f>VLOOKUP($C11+BZ$3,'Raw Data'!$B$3:$AD$1033,BZ$2,0)</f>
        <v>40</v>
      </c>
      <c r="CA11" s="111">
        <f>VLOOKUP($C11+CA$3,'Raw Data'!$B$3:$AD$1033,CA$2,0)</f>
        <v>27</v>
      </c>
      <c r="CB11" s="111">
        <f>VLOOKUP($C11+CB$3,'Raw Data'!$B$3:$AD$1033,CB$2,0)</f>
        <v>36</v>
      </c>
      <c r="CC11" s="111">
        <f>VLOOKUP($C11+CC$3,'Raw Data'!$B$3:$AD$1033,CC$2,0)</f>
        <v>56</v>
      </c>
      <c r="CD11" s="111">
        <f>VLOOKUP($C11+CD$3,'Raw Data'!$B$3:$AD$1033,CD$2,0)</f>
        <v>48</v>
      </c>
      <c r="CE11" s="111">
        <f>VLOOKUP($C11+CE$3,'Raw Data'!$B$3:$AD$1033,CE$2,0)</f>
        <v>50</v>
      </c>
      <c r="CF11" s="112">
        <f t="shared" si="70"/>
        <v>321</v>
      </c>
      <c r="CG11" s="113"/>
      <c r="CH11" s="114">
        <f t="shared" si="71"/>
        <v>11</v>
      </c>
      <c r="CI11" s="115">
        <f t="shared" si="72"/>
        <v>0.19937694704049844</v>
      </c>
      <c r="CJ11" s="115">
        <f t="shared" si="42"/>
        <v>0.12461059190031153</v>
      </c>
      <c r="CK11" s="115">
        <f t="shared" si="42"/>
        <v>8.4112149532710276E-2</v>
      </c>
      <c r="CL11" s="115">
        <f t="shared" si="42"/>
        <v>0.11214953271028037</v>
      </c>
      <c r="CM11" s="115">
        <f t="shared" si="42"/>
        <v>0.17445482866043613</v>
      </c>
      <c r="CN11" s="115">
        <f t="shared" si="42"/>
        <v>0.14953271028037382</v>
      </c>
      <c r="CO11" s="115">
        <f t="shared" si="42"/>
        <v>0.1557632398753894</v>
      </c>
      <c r="CP11" s="116">
        <f t="shared" si="73"/>
        <v>1</v>
      </c>
      <c r="CQ11" s="117"/>
      <c r="CR11" s="117"/>
      <c r="CS11" s="117"/>
      <c r="CT11" s="118">
        <f t="shared" si="74"/>
        <v>2016</v>
      </c>
      <c r="CU11" s="119" t="str">
        <f t="shared" si="75"/>
        <v>Mar</v>
      </c>
      <c r="CV11" s="120">
        <f t="shared" si="76"/>
        <v>11</v>
      </c>
      <c r="CW11" s="111">
        <f>VLOOKUP($C11+CW$3,'Raw Data'!$B$3:$AD$1033,CW$2,0)</f>
        <v>548</v>
      </c>
      <c r="CX11" s="111">
        <f>VLOOKUP($C11+CX$3,'Raw Data'!$B$3:$AD$1033,CX$2,0)</f>
        <v>500</v>
      </c>
      <c r="CY11" s="111">
        <f>VLOOKUP($C11+CY$3,'Raw Data'!$B$3:$AD$1033,CY$2,0)</f>
        <v>381</v>
      </c>
      <c r="CZ11" s="111">
        <f>VLOOKUP($C11+CZ$3,'Raw Data'!$B$3:$AD$1033,CZ$2,0)</f>
        <v>335</v>
      </c>
      <c r="DA11" s="111">
        <f>VLOOKUP($C11+DA$3,'Raw Data'!$B$3:$AD$1033,DA$2,0)</f>
        <v>573</v>
      </c>
      <c r="DB11" s="111">
        <f>VLOOKUP($C11+DB$3,'Raw Data'!$B$3:$AD$1033,DB$2,0)</f>
        <v>560</v>
      </c>
      <c r="DC11" s="111">
        <f>VLOOKUP($C11+DC$3,'Raw Data'!$B$3:$AD$1033,DC$2,0)</f>
        <v>525</v>
      </c>
      <c r="DD11" s="112">
        <f t="shared" si="77"/>
        <v>3422</v>
      </c>
      <c r="DE11" s="113"/>
      <c r="DF11" s="113"/>
      <c r="DG11" s="114">
        <f t="shared" si="78"/>
        <v>11</v>
      </c>
      <c r="DH11" s="115">
        <f t="shared" si="79"/>
        <v>0.16014026884862653</v>
      </c>
      <c r="DI11" s="115">
        <f t="shared" si="43"/>
        <v>0.14611338398597312</v>
      </c>
      <c r="DJ11" s="115">
        <f t="shared" si="43"/>
        <v>0.11133839859731151</v>
      </c>
      <c r="DK11" s="115">
        <f t="shared" si="43"/>
        <v>9.7895967270601986E-2</v>
      </c>
      <c r="DL11" s="115">
        <f t="shared" si="43"/>
        <v>0.16744593804792518</v>
      </c>
      <c r="DM11" s="115">
        <f t="shared" si="43"/>
        <v>0.1636469900642899</v>
      </c>
      <c r="DN11" s="115">
        <f t="shared" si="43"/>
        <v>0.15341905318527177</v>
      </c>
      <c r="DO11" s="116">
        <f t="shared" si="80"/>
        <v>1</v>
      </c>
      <c r="DP11" s="117"/>
      <c r="DQ11" s="117"/>
      <c r="DR11" s="117"/>
      <c r="DS11" s="118">
        <f t="shared" si="81"/>
        <v>2016</v>
      </c>
      <c r="DT11" s="119" t="str">
        <f t="shared" si="82"/>
        <v>Mar</v>
      </c>
      <c r="DU11" s="120">
        <f t="shared" si="83"/>
        <v>11</v>
      </c>
      <c r="DV11" s="111">
        <f>VLOOKUP($C11+DV$3,'Raw Data'!$B$3:$AD$1033,DV$2,0)</f>
        <v>159</v>
      </c>
      <c r="DW11" s="111">
        <f>VLOOKUP($C11+DW$3,'Raw Data'!$B$3:$AD$1033,DW$2,0)</f>
        <v>139</v>
      </c>
      <c r="DX11" s="111">
        <f>VLOOKUP($C11+DX$3,'Raw Data'!$B$3:$AD$1033,DX$2,0)</f>
        <v>94</v>
      </c>
      <c r="DY11" s="111">
        <f>VLOOKUP($C11+DY$3,'Raw Data'!$B$3:$AD$1033,DY$2,0)</f>
        <v>88</v>
      </c>
      <c r="DZ11" s="111">
        <f>VLOOKUP($C11+DZ$3,'Raw Data'!$B$3:$AD$1033,DZ$2,0)</f>
        <v>136</v>
      </c>
      <c r="EA11" s="111">
        <f>VLOOKUP($C11+EA$3,'Raw Data'!$B$3:$AD$1033,EA$2,0)</f>
        <v>150</v>
      </c>
      <c r="EB11" s="111">
        <f>VLOOKUP($C11+EB$3,'Raw Data'!$B$3:$AD$1033,EB$2,0)</f>
        <v>100</v>
      </c>
      <c r="EC11" s="112">
        <f t="shared" si="84"/>
        <v>866</v>
      </c>
      <c r="ED11" s="113"/>
      <c r="EE11" s="114">
        <f t="shared" si="85"/>
        <v>11</v>
      </c>
      <c r="EF11" s="115">
        <f t="shared" si="86"/>
        <v>0.1836027713625866</v>
      </c>
      <c r="EG11" s="115">
        <f t="shared" si="44"/>
        <v>0.16050808314087761</v>
      </c>
      <c r="EH11" s="115">
        <f t="shared" si="44"/>
        <v>0.10854503464203233</v>
      </c>
      <c r="EI11" s="115">
        <f t="shared" si="44"/>
        <v>0.10161662817551963</v>
      </c>
      <c r="EJ11" s="115">
        <f t="shared" si="44"/>
        <v>0.15704387990762125</v>
      </c>
      <c r="EK11" s="115">
        <f t="shared" si="44"/>
        <v>0.17321016166281755</v>
      </c>
      <c r="EL11" s="115">
        <f t="shared" si="44"/>
        <v>0.11547344110854503</v>
      </c>
      <c r="EM11" s="116">
        <f t="shared" si="87"/>
        <v>1</v>
      </c>
      <c r="EN11" s="117"/>
      <c r="EO11" s="117"/>
      <c r="EP11" s="117"/>
      <c r="EQ11" s="118">
        <f t="shared" si="88"/>
        <v>2016</v>
      </c>
      <c r="ER11" s="119" t="str">
        <f t="shared" si="89"/>
        <v>Mar</v>
      </c>
      <c r="ES11" s="120">
        <f t="shared" si="90"/>
        <v>11</v>
      </c>
      <c r="ET11" s="111">
        <f>VLOOKUP($C11+ET$3,'Raw Data'!$B$3:$AD$1033,ET$2,0)</f>
        <v>159</v>
      </c>
      <c r="EU11" s="111">
        <f>VLOOKUP($C11+EU$3,'Raw Data'!$B$3:$AD$1033,EU$2,0)</f>
        <v>139</v>
      </c>
      <c r="EV11" s="111">
        <f>VLOOKUP($C11+EV$3,'Raw Data'!$B$3:$AD$1033,EV$2,0)</f>
        <v>94</v>
      </c>
      <c r="EW11" s="111">
        <f>VLOOKUP($C11+EW$3,'Raw Data'!$B$3:$AD$1033,EW$2,0)</f>
        <v>88</v>
      </c>
      <c r="EX11" s="111">
        <f>VLOOKUP($C11+EX$3,'Raw Data'!$B$3:$AD$1033,EX$2,0)</f>
        <v>136</v>
      </c>
      <c r="EY11" s="111">
        <f>VLOOKUP($C11+EY$3,'Raw Data'!$B$3:$AD$1033,EY$2,0)</f>
        <v>150</v>
      </c>
      <c r="EZ11" s="111">
        <f>VLOOKUP($C11+EZ$3,'Raw Data'!$B$3:$AD$1033,EZ$2,0)</f>
        <v>100</v>
      </c>
      <c r="FA11" s="112">
        <f t="shared" si="91"/>
        <v>866</v>
      </c>
      <c r="FB11" s="113"/>
      <c r="FC11" s="113"/>
      <c r="FD11" s="114">
        <f t="shared" si="92"/>
        <v>11</v>
      </c>
      <c r="FE11" s="115">
        <f t="shared" si="93"/>
        <v>0.1836027713625866</v>
      </c>
      <c r="FF11" s="115">
        <f t="shared" si="45"/>
        <v>0.16050808314087761</v>
      </c>
      <c r="FG11" s="115">
        <f t="shared" si="45"/>
        <v>0.10854503464203233</v>
      </c>
      <c r="FH11" s="115">
        <f t="shared" si="45"/>
        <v>0.10161662817551963</v>
      </c>
      <c r="FI11" s="115">
        <f t="shared" si="45"/>
        <v>0.15704387990762125</v>
      </c>
      <c r="FJ11" s="115">
        <f t="shared" si="45"/>
        <v>0.17321016166281755</v>
      </c>
      <c r="FK11" s="115">
        <f t="shared" si="45"/>
        <v>0.11547344110854503</v>
      </c>
      <c r="FL11" s="116">
        <f t="shared" si="94"/>
        <v>1</v>
      </c>
      <c r="FM11" s="117"/>
      <c r="FN11" s="117"/>
      <c r="FO11" s="117"/>
      <c r="FP11" s="118">
        <f t="shared" si="95"/>
        <v>2016</v>
      </c>
      <c r="FQ11" s="119" t="str">
        <f t="shared" si="96"/>
        <v>Mar</v>
      </c>
      <c r="FR11" s="120">
        <f t="shared" si="97"/>
        <v>11</v>
      </c>
      <c r="FS11" s="111">
        <f>VLOOKUP($C11+FS$3,'Raw Data'!$B$3:$AD$1033,FS$2,0)</f>
        <v>3365</v>
      </c>
      <c r="FT11" s="111">
        <f>VLOOKUP($C11+FT$3,'Raw Data'!$B$3:$AD$1033,FT$2,0)</f>
        <v>3162</v>
      </c>
      <c r="FU11" s="111">
        <f>VLOOKUP($C11+FU$3,'Raw Data'!$B$3:$AD$1033,FU$2,0)</f>
        <v>2222</v>
      </c>
      <c r="FV11" s="111">
        <f>VLOOKUP($C11+FV$3,'Raw Data'!$B$3:$AD$1033,FV$2,0)</f>
        <v>1793</v>
      </c>
      <c r="FW11" s="111">
        <f>VLOOKUP($C11+FW$3,'Raw Data'!$B$3:$AD$1033,FW$2,0)</f>
        <v>4186</v>
      </c>
      <c r="FX11" s="111">
        <f>VLOOKUP($C11+FX$3,'Raw Data'!$B$3:$AD$1033,FX$2,0)</f>
        <v>3626</v>
      </c>
      <c r="FY11" s="111">
        <f>VLOOKUP($C11+FY$3,'Raw Data'!$B$3:$AD$1033,FY$2,0)</f>
        <v>3275</v>
      </c>
      <c r="FZ11" s="112">
        <f t="shared" si="98"/>
        <v>21629</v>
      </c>
      <c r="GA11" s="113"/>
      <c r="GB11" s="114">
        <f t="shared" si="99"/>
        <v>11</v>
      </c>
      <c r="GC11" s="115">
        <f t="shared" si="100"/>
        <v>0.15557815895325719</v>
      </c>
      <c r="GD11" s="115">
        <f t="shared" si="46"/>
        <v>0.14619261177123308</v>
      </c>
      <c r="GE11" s="115">
        <f t="shared" si="46"/>
        <v>0.10273244255397845</v>
      </c>
      <c r="GF11" s="115">
        <f t="shared" si="46"/>
        <v>8.2897961070784593E-2</v>
      </c>
      <c r="GG11" s="115">
        <f t="shared" si="46"/>
        <v>0.19353645568449768</v>
      </c>
      <c r="GH11" s="115">
        <f t="shared" si="46"/>
        <v>0.1676452910444311</v>
      </c>
      <c r="GI11" s="115">
        <f t="shared" si="46"/>
        <v>0.15141707892181794</v>
      </c>
      <c r="GJ11" s="116">
        <f t="shared" si="101"/>
        <v>1</v>
      </c>
      <c r="GK11" s="117"/>
      <c r="GL11" s="117"/>
      <c r="GM11" s="117"/>
      <c r="GN11" s="118">
        <f t="shared" si="102"/>
        <v>2016</v>
      </c>
      <c r="GO11" s="119" t="str">
        <f t="shared" si="103"/>
        <v>Mar</v>
      </c>
      <c r="GP11" s="120">
        <f t="shared" si="104"/>
        <v>11</v>
      </c>
      <c r="GQ11" s="111">
        <f>VLOOKUP($C11+GQ$3,'Raw Data'!$B$3:$AD$1033,GQ$2,0)</f>
        <v>2773</v>
      </c>
      <c r="GR11" s="111">
        <f>VLOOKUP($C11+GR$3,'Raw Data'!$B$3:$AD$1033,GR$2,0)</f>
        <v>2677</v>
      </c>
      <c r="GS11" s="111">
        <f>VLOOKUP($C11+GS$3,'Raw Data'!$B$3:$AD$1033,GS$2,0)</f>
        <v>2186</v>
      </c>
      <c r="GT11" s="111">
        <f>VLOOKUP($C11+GT$3,'Raw Data'!$B$3:$AD$1033,GT$2,0)</f>
        <v>1900</v>
      </c>
      <c r="GU11" s="111">
        <f>VLOOKUP($C11+GU$3,'Raw Data'!$B$3:$AD$1033,GU$2,0)</f>
        <v>2983</v>
      </c>
      <c r="GV11" s="111">
        <f>VLOOKUP($C11+GV$3,'Raw Data'!$B$3:$AD$1033,GV$2,0)</f>
        <v>3019</v>
      </c>
      <c r="GW11" s="111">
        <f>VLOOKUP($C11+GW$3,'Raw Data'!$B$3:$AD$1033,GW$2,0)</f>
        <v>2801</v>
      </c>
      <c r="GX11" s="112">
        <f t="shared" si="105"/>
        <v>18339</v>
      </c>
      <c r="GY11" s="113"/>
      <c r="HB11" s="118">
        <f t="shared" si="106"/>
        <v>2016</v>
      </c>
      <c r="HC11" s="119" t="str">
        <f t="shared" si="107"/>
        <v>Mar</v>
      </c>
      <c r="HD11" s="120">
        <f t="shared" si="108"/>
        <v>11</v>
      </c>
      <c r="HE11" s="111" t="e">
        <f>VLOOKUP($C11+HE$3,'Raw Data'!$B$3:$AD$1033,HE$2,0)</f>
        <v>#REF!</v>
      </c>
      <c r="HF11" s="111" t="e">
        <f>VLOOKUP($C11+HF$3,'Raw Data'!$B$3:$AD$1033,HF$2,0)</f>
        <v>#REF!</v>
      </c>
      <c r="HG11" s="111" t="e">
        <f>VLOOKUP($C11+HG$3,'Raw Data'!$B$3:$AD$1033,HG$2,0)</f>
        <v>#REF!</v>
      </c>
      <c r="HH11" s="111" t="e">
        <f>VLOOKUP($C11+HH$3,'Raw Data'!$B$3:$AD$1033,HH$2,0)</f>
        <v>#REF!</v>
      </c>
      <c r="HI11" s="111" t="e">
        <f>VLOOKUP($C11+HI$3,'Raw Data'!$B$3:$AD$1033,HI$2,0)</f>
        <v>#REF!</v>
      </c>
      <c r="HJ11" s="111" t="e">
        <f>VLOOKUP($C11+HJ$3,'Raw Data'!$B$3:$AD$1033,HJ$2,0)</f>
        <v>#REF!</v>
      </c>
      <c r="HK11" s="111" t="e">
        <f>VLOOKUP($C11+HK$3,'Raw Data'!$B$3:$AD$1033,HK$2,0)</f>
        <v>#REF!</v>
      </c>
      <c r="HL11" s="112" t="str">
        <f t="shared" si="109"/>
        <v/>
      </c>
      <c r="HM11" s="113"/>
      <c r="HN11" s="114">
        <f t="shared" si="110"/>
        <v>11</v>
      </c>
      <c r="HO11" s="115" t="str">
        <f>IFERROR(HE11/#REF!,"")</f>
        <v/>
      </c>
      <c r="HP11" s="115" t="str">
        <f>IFERROR(HF11/#REF!,"")</f>
        <v/>
      </c>
      <c r="HQ11" s="115" t="str">
        <f>IFERROR(HG11/#REF!,"")</f>
        <v/>
      </c>
      <c r="HR11" s="115" t="str">
        <f>IFERROR(HH11/#REF!,"")</f>
        <v/>
      </c>
      <c r="HS11" s="115" t="str">
        <f>IFERROR(HI11/#REF!,"")</f>
        <v/>
      </c>
      <c r="HT11" s="115" t="str">
        <f>IFERROR(HJ11/#REF!,"")</f>
        <v/>
      </c>
      <c r="HU11" s="115" t="str">
        <f>IFERROR(HK11/#REF!,"")</f>
        <v/>
      </c>
      <c r="HV11" s="116">
        <f t="shared" si="111"/>
        <v>0</v>
      </c>
      <c r="HX11" s="118">
        <f t="shared" si="112"/>
        <v>2016</v>
      </c>
      <c r="HY11" s="119" t="str">
        <f t="shared" si="113"/>
        <v>Mar</v>
      </c>
      <c r="HZ11" s="120">
        <f t="shared" si="114"/>
        <v>11</v>
      </c>
      <c r="IA11" s="111" t="e">
        <f>VLOOKUP($C11+IA$3,'Raw Data'!$B$3:$AD$1033,IA$2,0)</f>
        <v>#REF!</v>
      </c>
      <c r="IB11" s="111" t="e">
        <f>VLOOKUP($C11+IB$3,'Raw Data'!$B$3:$AD$1033,IB$2,0)</f>
        <v>#REF!</v>
      </c>
      <c r="IC11" s="111" t="e">
        <f>VLOOKUP($C11+IC$3,'Raw Data'!$B$3:$AD$1033,IC$2,0)</f>
        <v>#REF!</v>
      </c>
      <c r="ID11" s="111" t="e">
        <f>VLOOKUP($C11+ID$3,'Raw Data'!$B$3:$AD$1033,ID$2,0)</f>
        <v>#REF!</v>
      </c>
      <c r="IE11" s="111" t="e">
        <f>VLOOKUP($C11+IE$3,'Raw Data'!$B$3:$AD$1033,IE$2,0)</f>
        <v>#REF!</v>
      </c>
      <c r="IF11" s="111" t="e">
        <f>VLOOKUP($C11+IF$3,'Raw Data'!$B$3:$AD$1033,IF$2,0)</f>
        <v>#REF!</v>
      </c>
      <c r="IG11" s="111" t="e">
        <f>VLOOKUP($C11+IG$3,'Raw Data'!$B$3:$AD$1033,IG$2,0)</f>
        <v>#REF!</v>
      </c>
      <c r="IH11" s="112" t="str">
        <f t="shared" si="115"/>
        <v/>
      </c>
      <c r="II11" s="113"/>
      <c r="IJ11" s="114">
        <f t="shared" si="116"/>
        <v>11</v>
      </c>
      <c r="IK11" s="115" t="str">
        <f>IFERROR(IA11/#REF!,"")</f>
        <v/>
      </c>
      <c r="IL11" s="115" t="str">
        <f>IFERROR(IB11/#REF!,"")</f>
        <v/>
      </c>
      <c r="IM11" s="115" t="str">
        <f>IFERROR(IC11/#REF!,"")</f>
        <v/>
      </c>
      <c r="IN11" s="115" t="str">
        <f>IFERROR(ID11/#REF!,"")</f>
        <v/>
      </c>
      <c r="IO11" s="115" t="str">
        <f>IFERROR(IE11/#REF!,"")</f>
        <v/>
      </c>
      <c r="IP11" s="115" t="str">
        <f>IFERROR(IF11/#REF!,"")</f>
        <v/>
      </c>
      <c r="IQ11" s="115" t="str">
        <f>IFERROR(IG11/#REF!,"")</f>
        <v/>
      </c>
      <c r="IR11" s="116">
        <f t="shared" si="117"/>
        <v>0</v>
      </c>
    </row>
    <row r="12" spans="1:252" s="106" customFormat="1" x14ac:dyDescent="0.25">
      <c r="A12" s="137"/>
      <c r="B12" s="39">
        <v>7</v>
      </c>
      <c r="C12" s="131">
        <f>DOW!C13</f>
        <v>42446</v>
      </c>
      <c r="D12" s="132">
        <f t="shared" si="47"/>
        <v>2016</v>
      </c>
      <c r="E12" s="133" t="str">
        <f t="shared" si="48"/>
        <v>Mar</v>
      </c>
      <c r="F12" s="102">
        <f t="shared" si="49"/>
        <v>12</v>
      </c>
      <c r="G12" s="111">
        <f>VLOOKUP($C12+G$3,'Raw Data'!$B$3:$AD$1033,G$2,0)</f>
        <v>194</v>
      </c>
      <c r="H12" s="111">
        <f>VLOOKUP($C12+H$3,'Raw Data'!$B$3:$AD$1033,H$2,0)</f>
        <v>151</v>
      </c>
      <c r="I12" s="111">
        <f>VLOOKUP($C12+I$3,'Raw Data'!$B$3:$AD$1033,I$2,0)</f>
        <v>103</v>
      </c>
      <c r="J12" s="111">
        <f>VLOOKUP($C12+J$3,'Raw Data'!$B$3:$AD$1033,J$2,0)</f>
        <v>143</v>
      </c>
      <c r="K12" s="111">
        <f>VLOOKUP($C12+K$3,'Raw Data'!$B$3:$AD$1033,K$2,0)</f>
        <v>213</v>
      </c>
      <c r="L12" s="111">
        <f>VLOOKUP($C12+L$3,'Raw Data'!$B$3:$AD$1033,L$2,0)</f>
        <v>158</v>
      </c>
      <c r="M12" s="111">
        <f>VLOOKUP($C12+M$3,'Raw Data'!$B$3:$AD$1033,M$2,0)</f>
        <v>130</v>
      </c>
      <c r="N12" s="112">
        <f t="shared" si="50"/>
        <v>1092</v>
      </c>
      <c r="O12" s="113"/>
      <c r="P12" s="114">
        <f t="shared" si="51"/>
        <v>12</v>
      </c>
      <c r="Q12" s="115">
        <f t="shared" si="33"/>
        <v>0.17765567765567766</v>
      </c>
      <c r="R12" s="115">
        <f t="shared" si="34"/>
        <v>0.13827838827838829</v>
      </c>
      <c r="S12" s="115">
        <f t="shared" si="34"/>
        <v>9.432234432234432E-2</v>
      </c>
      <c r="T12" s="115">
        <f t="shared" si="34"/>
        <v>0.13095238095238096</v>
      </c>
      <c r="U12" s="115">
        <f t="shared" si="34"/>
        <v>0.19505494505494506</v>
      </c>
      <c r="V12" s="115">
        <f t="shared" si="34"/>
        <v>0.1446886446886447</v>
      </c>
      <c r="W12" s="115">
        <f t="shared" si="34"/>
        <v>0.11904761904761904</v>
      </c>
      <c r="X12" s="116">
        <f t="shared" si="52"/>
        <v>1</v>
      </c>
      <c r="Y12" s="117"/>
      <c r="Z12" s="117"/>
      <c r="AA12" s="118">
        <f t="shared" si="53"/>
        <v>2016</v>
      </c>
      <c r="AB12" s="119" t="str">
        <f t="shared" si="54"/>
        <v>Mar</v>
      </c>
      <c r="AC12" s="120">
        <f t="shared" si="55"/>
        <v>12</v>
      </c>
      <c r="AD12" s="111">
        <f>VLOOKUP($C12+AD$3,'Raw Data'!$B$3:$AD$1033,AD$2,0)</f>
        <v>164</v>
      </c>
      <c r="AE12" s="111">
        <f>VLOOKUP($C12+AE$3,'Raw Data'!$B$3:$AD$1033,AE$2,0)</f>
        <v>165</v>
      </c>
      <c r="AF12" s="111">
        <f>VLOOKUP($C12+AF$3,'Raw Data'!$B$3:$AD$1033,AF$2,0)</f>
        <v>113</v>
      </c>
      <c r="AG12" s="111">
        <f>VLOOKUP($C12+AG$3,'Raw Data'!$B$3:$AD$1033,AG$2,0)</f>
        <v>108</v>
      </c>
      <c r="AH12" s="111">
        <f>VLOOKUP($C12+AH$3,'Raw Data'!$B$3:$AD$1033,AH$2,0)</f>
        <v>170</v>
      </c>
      <c r="AI12" s="111">
        <f>VLOOKUP($C12+AI$3,'Raw Data'!$B$3:$AD$1033,AI$2,0)</f>
        <v>143</v>
      </c>
      <c r="AJ12" s="111">
        <f>VLOOKUP($C12+AJ$3,'Raw Data'!$B$3:$AD$1033,AJ$2,0)</f>
        <v>129</v>
      </c>
      <c r="AK12" s="112">
        <f t="shared" si="56"/>
        <v>992</v>
      </c>
      <c r="AL12" s="113"/>
      <c r="AM12" s="114">
        <f t="shared" si="57"/>
        <v>12</v>
      </c>
      <c r="AN12" s="115">
        <f t="shared" si="58"/>
        <v>0.16532258064516128</v>
      </c>
      <c r="AO12" s="115">
        <f t="shared" si="35"/>
        <v>0.16633064516129031</v>
      </c>
      <c r="AP12" s="115">
        <f t="shared" si="36"/>
        <v>0.11391129032258064</v>
      </c>
      <c r="AQ12" s="115">
        <f t="shared" si="37"/>
        <v>0.10887096774193548</v>
      </c>
      <c r="AR12" s="115">
        <f t="shared" si="38"/>
        <v>0.17137096774193547</v>
      </c>
      <c r="AS12" s="115">
        <f t="shared" si="39"/>
        <v>0.14415322580645162</v>
      </c>
      <c r="AT12" s="115">
        <f t="shared" si="40"/>
        <v>0.13004032258064516</v>
      </c>
      <c r="AU12" s="116">
        <f t="shared" si="59"/>
        <v>1</v>
      </c>
      <c r="AV12" s="117"/>
      <c r="AW12" s="117"/>
      <c r="AX12" s="118">
        <f t="shared" si="60"/>
        <v>2016</v>
      </c>
      <c r="AY12" s="119" t="str">
        <f t="shared" si="61"/>
        <v>Mar</v>
      </c>
      <c r="AZ12" s="120">
        <f t="shared" si="62"/>
        <v>12</v>
      </c>
      <c r="BA12" s="111">
        <f>VLOOKUP($C12+BA$3,'Raw Data'!$B$3:$AD$1033,BA$2,0)</f>
        <v>122</v>
      </c>
      <c r="BB12" s="111">
        <f>VLOOKUP($C12+BB$3,'Raw Data'!$B$3:$AD$1033,BB$2,0)</f>
        <v>86</v>
      </c>
      <c r="BC12" s="111">
        <f>VLOOKUP($C12+BC$3,'Raw Data'!$B$3:$AD$1033,BC$2,0)</f>
        <v>87</v>
      </c>
      <c r="BD12" s="111">
        <f>VLOOKUP($C12+BD$3,'Raw Data'!$B$3:$AD$1033,BD$2,0)</f>
        <v>93</v>
      </c>
      <c r="BE12" s="111">
        <f>VLOOKUP($C12+BE$3,'Raw Data'!$B$3:$AD$1033,BE$2,0)</f>
        <v>87</v>
      </c>
      <c r="BF12" s="111">
        <f>VLOOKUP($C12+BF$3,'Raw Data'!$B$3:$AD$1033,BF$2,0)</f>
        <v>99</v>
      </c>
      <c r="BG12" s="111">
        <f>VLOOKUP($C12+BG$3,'Raw Data'!$B$3:$AD$1033,BG$2,0)</f>
        <v>91</v>
      </c>
      <c r="BH12" s="112">
        <f t="shared" si="63"/>
        <v>665</v>
      </c>
      <c r="BI12" s="113"/>
      <c r="BJ12" s="114">
        <f t="shared" si="64"/>
        <v>12</v>
      </c>
      <c r="BK12" s="115">
        <f t="shared" si="65"/>
        <v>0.18345864661654135</v>
      </c>
      <c r="BL12" s="115">
        <f t="shared" si="41"/>
        <v>0.1293233082706767</v>
      </c>
      <c r="BM12" s="115">
        <f t="shared" si="41"/>
        <v>0.13082706766917293</v>
      </c>
      <c r="BN12" s="115">
        <f t="shared" si="41"/>
        <v>0.13984962406015036</v>
      </c>
      <c r="BO12" s="115">
        <f t="shared" si="41"/>
        <v>0.13082706766917293</v>
      </c>
      <c r="BP12" s="115">
        <f t="shared" si="41"/>
        <v>0.14887218045112782</v>
      </c>
      <c r="BQ12" s="115">
        <f t="shared" si="41"/>
        <v>0.1368421052631579</v>
      </c>
      <c r="BR12" s="116">
        <f t="shared" si="66"/>
        <v>1</v>
      </c>
      <c r="BS12" s="117"/>
      <c r="BT12" s="117"/>
      <c r="BU12" s="117"/>
      <c r="BV12" s="118">
        <f t="shared" si="67"/>
        <v>2016</v>
      </c>
      <c r="BW12" s="119" t="str">
        <f t="shared" si="68"/>
        <v>Mar</v>
      </c>
      <c r="BX12" s="120">
        <f t="shared" si="69"/>
        <v>12</v>
      </c>
      <c r="BY12" s="111">
        <f>VLOOKUP($C12+BY$3,'Raw Data'!$B$3:$AD$1033,BY$2,0)</f>
        <v>46</v>
      </c>
      <c r="BZ12" s="111">
        <f>VLOOKUP($C12+BZ$3,'Raw Data'!$B$3:$AD$1033,BZ$2,0)</f>
        <v>37</v>
      </c>
      <c r="CA12" s="111">
        <f>VLOOKUP($C12+CA$3,'Raw Data'!$B$3:$AD$1033,CA$2,0)</f>
        <v>30</v>
      </c>
      <c r="CB12" s="111">
        <f>VLOOKUP($C12+CB$3,'Raw Data'!$B$3:$AD$1033,CB$2,0)</f>
        <v>59</v>
      </c>
      <c r="CC12" s="111">
        <f>VLOOKUP($C12+CC$3,'Raw Data'!$B$3:$AD$1033,CC$2,0)</f>
        <v>75</v>
      </c>
      <c r="CD12" s="111">
        <f>VLOOKUP($C12+CD$3,'Raw Data'!$B$3:$AD$1033,CD$2,0)</f>
        <v>66</v>
      </c>
      <c r="CE12" s="111">
        <f>VLOOKUP($C12+CE$3,'Raw Data'!$B$3:$AD$1033,CE$2,0)</f>
        <v>36</v>
      </c>
      <c r="CF12" s="112">
        <f t="shared" si="70"/>
        <v>349</v>
      </c>
      <c r="CG12" s="113"/>
      <c r="CH12" s="114">
        <f t="shared" si="71"/>
        <v>12</v>
      </c>
      <c r="CI12" s="115">
        <f t="shared" si="72"/>
        <v>0.1318051575931232</v>
      </c>
      <c r="CJ12" s="115">
        <f t="shared" si="42"/>
        <v>0.10601719197707736</v>
      </c>
      <c r="CK12" s="115">
        <f t="shared" si="42"/>
        <v>8.5959885386819479E-2</v>
      </c>
      <c r="CL12" s="115">
        <f t="shared" si="42"/>
        <v>0.16905444126074498</v>
      </c>
      <c r="CM12" s="115">
        <f t="shared" si="42"/>
        <v>0.2148997134670487</v>
      </c>
      <c r="CN12" s="115">
        <f t="shared" si="42"/>
        <v>0.18911174785100288</v>
      </c>
      <c r="CO12" s="115">
        <f t="shared" si="42"/>
        <v>0.10315186246418338</v>
      </c>
      <c r="CP12" s="116">
        <f t="shared" si="73"/>
        <v>1</v>
      </c>
      <c r="CQ12" s="117"/>
      <c r="CR12" s="117"/>
      <c r="CS12" s="117"/>
      <c r="CT12" s="118">
        <f t="shared" si="74"/>
        <v>2016</v>
      </c>
      <c r="CU12" s="119" t="str">
        <f t="shared" si="75"/>
        <v>Mar</v>
      </c>
      <c r="CV12" s="120">
        <f t="shared" si="76"/>
        <v>12</v>
      </c>
      <c r="CW12" s="111">
        <f>VLOOKUP($C12+CW$3,'Raw Data'!$B$3:$AD$1033,CW$2,0)</f>
        <v>448</v>
      </c>
      <c r="CX12" s="111">
        <f>VLOOKUP($C12+CX$3,'Raw Data'!$B$3:$AD$1033,CX$2,0)</f>
        <v>532</v>
      </c>
      <c r="CY12" s="111">
        <f>VLOOKUP($C12+CY$3,'Raw Data'!$B$3:$AD$1033,CY$2,0)</f>
        <v>441</v>
      </c>
      <c r="CZ12" s="111">
        <f>VLOOKUP($C12+CZ$3,'Raw Data'!$B$3:$AD$1033,CZ$2,0)</f>
        <v>363</v>
      </c>
      <c r="DA12" s="111">
        <f>VLOOKUP($C12+DA$3,'Raw Data'!$B$3:$AD$1033,DA$2,0)</f>
        <v>584</v>
      </c>
      <c r="DB12" s="111">
        <f>VLOOKUP($C12+DB$3,'Raw Data'!$B$3:$AD$1033,DB$2,0)</f>
        <v>518</v>
      </c>
      <c r="DC12" s="111">
        <f>VLOOKUP($C12+DC$3,'Raw Data'!$B$3:$AD$1033,DC$2,0)</f>
        <v>449</v>
      </c>
      <c r="DD12" s="112">
        <f t="shared" si="77"/>
        <v>3335</v>
      </c>
      <c r="DE12" s="113"/>
      <c r="DF12" s="113"/>
      <c r="DG12" s="114">
        <f t="shared" si="78"/>
        <v>12</v>
      </c>
      <c r="DH12" s="115">
        <f t="shared" si="79"/>
        <v>0.13433283358320838</v>
      </c>
      <c r="DI12" s="115">
        <f t="shared" si="43"/>
        <v>0.15952023988005998</v>
      </c>
      <c r="DJ12" s="115">
        <f t="shared" si="43"/>
        <v>0.13223388305847075</v>
      </c>
      <c r="DK12" s="115">
        <f t="shared" si="43"/>
        <v>0.1088455772113943</v>
      </c>
      <c r="DL12" s="115">
        <f t="shared" si="43"/>
        <v>0.17511244377811094</v>
      </c>
      <c r="DM12" s="115">
        <f t="shared" si="43"/>
        <v>0.15532233883058472</v>
      </c>
      <c r="DN12" s="115">
        <f t="shared" si="43"/>
        <v>0.13463268365817091</v>
      </c>
      <c r="DO12" s="116">
        <f t="shared" si="80"/>
        <v>1</v>
      </c>
      <c r="DP12" s="117"/>
      <c r="DQ12" s="117"/>
      <c r="DR12" s="117"/>
      <c r="DS12" s="118">
        <f t="shared" si="81"/>
        <v>2016</v>
      </c>
      <c r="DT12" s="119" t="str">
        <f t="shared" si="82"/>
        <v>Mar</v>
      </c>
      <c r="DU12" s="120">
        <f t="shared" si="83"/>
        <v>12</v>
      </c>
      <c r="DV12" s="111">
        <f>VLOOKUP($C12+DV$3,'Raw Data'!$B$3:$AD$1033,DV$2,0)</f>
        <v>114</v>
      </c>
      <c r="DW12" s="111">
        <f>VLOOKUP($C12+DW$3,'Raw Data'!$B$3:$AD$1033,DW$2,0)</f>
        <v>110</v>
      </c>
      <c r="DX12" s="111">
        <f>VLOOKUP($C12+DX$3,'Raw Data'!$B$3:$AD$1033,DX$2,0)</f>
        <v>106</v>
      </c>
      <c r="DY12" s="111">
        <f>VLOOKUP($C12+DY$3,'Raw Data'!$B$3:$AD$1033,DY$2,0)</f>
        <v>84</v>
      </c>
      <c r="DZ12" s="111">
        <f>VLOOKUP($C12+DZ$3,'Raw Data'!$B$3:$AD$1033,DZ$2,0)</f>
        <v>162</v>
      </c>
      <c r="EA12" s="111">
        <f>VLOOKUP($C12+EA$3,'Raw Data'!$B$3:$AD$1033,EA$2,0)</f>
        <v>111</v>
      </c>
      <c r="EB12" s="111">
        <f>VLOOKUP($C12+EB$3,'Raw Data'!$B$3:$AD$1033,EB$2,0)</f>
        <v>147</v>
      </c>
      <c r="EC12" s="112">
        <f t="shared" si="84"/>
        <v>834</v>
      </c>
      <c r="ED12" s="113"/>
      <c r="EE12" s="114">
        <f t="shared" si="85"/>
        <v>12</v>
      </c>
      <c r="EF12" s="115">
        <f t="shared" si="86"/>
        <v>0.1366906474820144</v>
      </c>
      <c r="EG12" s="115">
        <f t="shared" si="44"/>
        <v>0.13189448441247004</v>
      </c>
      <c r="EH12" s="115">
        <f t="shared" si="44"/>
        <v>0.12709832134292565</v>
      </c>
      <c r="EI12" s="115">
        <f t="shared" si="44"/>
        <v>0.10071942446043165</v>
      </c>
      <c r="EJ12" s="115">
        <f t="shared" si="44"/>
        <v>0.19424460431654678</v>
      </c>
      <c r="EK12" s="115">
        <f t="shared" si="44"/>
        <v>0.13309352517985612</v>
      </c>
      <c r="EL12" s="115">
        <f t="shared" si="44"/>
        <v>0.17625899280575538</v>
      </c>
      <c r="EM12" s="116">
        <f t="shared" si="87"/>
        <v>1</v>
      </c>
      <c r="EN12" s="117"/>
      <c r="EO12" s="117"/>
      <c r="EP12" s="117"/>
      <c r="EQ12" s="118">
        <f t="shared" si="88"/>
        <v>2016</v>
      </c>
      <c r="ER12" s="119" t="str">
        <f t="shared" si="89"/>
        <v>Mar</v>
      </c>
      <c r="ES12" s="120">
        <f t="shared" si="90"/>
        <v>12</v>
      </c>
      <c r="ET12" s="111">
        <f>VLOOKUP($C12+ET$3,'Raw Data'!$B$3:$AD$1033,ET$2,0)</f>
        <v>114</v>
      </c>
      <c r="EU12" s="111">
        <f>VLOOKUP($C12+EU$3,'Raw Data'!$B$3:$AD$1033,EU$2,0)</f>
        <v>110</v>
      </c>
      <c r="EV12" s="111">
        <f>VLOOKUP($C12+EV$3,'Raw Data'!$B$3:$AD$1033,EV$2,0)</f>
        <v>106</v>
      </c>
      <c r="EW12" s="111">
        <f>VLOOKUP($C12+EW$3,'Raw Data'!$B$3:$AD$1033,EW$2,0)</f>
        <v>84</v>
      </c>
      <c r="EX12" s="111">
        <f>VLOOKUP($C12+EX$3,'Raw Data'!$B$3:$AD$1033,EX$2,0)</f>
        <v>162</v>
      </c>
      <c r="EY12" s="111">
        <f>VLOOKUP($C12+EY$3,'Raw Data'!$B$3:$AD$1033,EY$2,0)</f>
        <v>111</v>
      </c>
      <c r="EZ12" s="111">
        <f>VLOOKUP($C12+EZ$3,'Raw Data'!$B$3:$AD$1033,EZ$2,0)</f>
        <v>147</v>
      </c>
      <c r="FA12" s="112">
        <f t="shared" si="91"/>
        <v>834</v>
      </c>
      <c r="FB12" s="113"/>
      <c r="FC12" s="113"/>
      <c r="FD12" s="114">
        <f t="shared" si="92"/>
        <v>12</v>
      </c>
      <c r="FE12" s="115">
        <f t="shared" si="93"/>
        <v>0.1366906474820144</v>
      </c>
      <c r="FF12" s="115">
        <f t="shared" si="45"/>
        <v>0.13189448441247004</v>
      </c>
      <c r="FG12" s="115">
        <f t="shared" si="45"/>
        <v>0.12709832134292565</v>
      </c>
      <c r="FH12" s="115">
        <f t="shared" si="45"/>
        <v>0.10071942446043165</v>
      </c>
      <c r="FI12" s="115">
        <f t="shared" si="45"/>
        <v>0.19424460431654678</v>
      </c>
      <c r="FJ12" s="115">
        <f t="shared" si="45"/>
        <v>0.13309352517985612</v>
      </c>
      <c r="FK12" s="115">
        <f t="shared" si="45"/>
        <v>0.17625899280575538</v>
      </c>
      <c r="FL12" s="116">
        <f t="shared" si="94"/>
        <v>1</v>
      </c>
      <c r="FM12" s="117"/>
      <c r="FN12" s="117"/>
      <c r="FO12" s="117"/>
      <c r="FP12" s="118">
        <f t="shared" si="95"/>
        <v>2016</v>
      </c>
      <c r="FQ12" s="119" t="str">
        <f t="shared" si="96"/>
        <v>Mar</v>
      </c>
      <c r="FR12" s="120">
        <f t="shared" si="97"/>
        <v>12</v>
      </c>
      <c r="FS12" s="111">
        <f>VLOOKUP($C12+FS$3,'Raw Data'!$B$3:$AD$1033,FS$2,0)</f>
        <v>3374</v>
      </c>
      <c r="FT12" s="111">
        <f>VLOOKUP($C12+FT$3,'Raw Data'!$B$3:$AD$1033,FT$2,0)</f>
        <v>3240</v>
      </c>
      <c r="FU12" s="111">
        <f>VLOOKUP($C12+FU$3,'Raw Data'!$B$3:$AD$1033,FU$2,0)</f>
        <v>2334</v>
      </c>
      <c r="FV12" s="111">
        <f>VLOOKUP($C12+FV$3,'Raw Data'!$B$3:$AD$1033,FV$2,0)</f>
        <v>1976</v>
      </c>
      <c r="FW12" s="111">
        <f>VLOOKUP($C12+FW$3,'Raw Data'!$B$3:$AD$1033,FW$2,0)</f>
        <v>4122</v>
      </c>
      <c r="FX12" s="111">
        <f>VLOOKUP($C12+FX$3,'Raw Data'!$B$3:$AD$1033,FX$2,0)</f>
        <v>3365</v>
      </c>
      <c r="FY12" s="111">
        <f>VLOOKUP($C12+FY$3,'Raw Data'!$B$3:$AD$1033,FY$2,0)</f>
        <v>3211</v>
      </c>
      <c r="FZ12" s="112">
        <f t="shared" si="98"/>
        <v>21622</v>
      </c>
      <c r="GA12" s="113"/>
      <c r="GB12" s="114">
        <f t="shared" si="99"/>
        <v>12</v>
      </c>
      <c r="GC12" s="115">
        <f t="shared" si="100"/>
        <v>0.1560447692165387</v>
      </c>
      <c r="GD12" s="115">
        <f t="shared" si="46"/>
        <v>0.14984737767089076</v>
      </c>
      <c r="GE12" s="115">
        <f t="shared" si="46"/>
        <v>0.10794561095180834</v>
      </c>
      <c r="GF12" s="115">
        <f t="shared" si="46"/>
        <v>9.1388400702987704E-2</v>
      </c>
      <c r="GG12" s="115">
        <f t="shared" si="46"/>
        <v>0.19063916381463325</v>
      </c>
      <c r="GH12" s="115">
        <f t="shared" si="46"/>
        <v>0.15562852650078624</v>
      </c>
      <c r="GI12" s="115">
        <f t="shared" si="46"/>
        <v>0.14850615114235502</v>
      </c>
      <c r="GJ12" s="116">
        <f t="shared" si="101"/>
        <v>0.99999999999999989</v>
      </c>
      <c r="GK12" s="117"/>
      <c r="GL12" s="117"/>
      <c r="GM12" s="117"/>
      <c r="GN12" s="118">
        <f t="shared" si="102"/>
        <v>2016</v>
      </c>
      <c r="GO12" s="119" t="str">
        <f t="shared" si="103"/>
        <v>Mar</v>
      </c>
      <c r="GP12" s="120">
        <f t="shared" si="104"/>
        <v>12</v>
      </c>
      <c r="GQ12" s="111">
        <f>VLOOKUP($C12+GQ$3,'Raw Data'!$B$3:$AD$1033,GQ$2,0)</f>
        <v>2776</v>
      </c>
      <c r="GR12" s="111">
        <f>VLOOKUP($C12+GR$3,'Raw Data'!$B$3:$AD$1033,GR$2,0)</f>
        <v>2791</v>
      </c>
      <c r="GS12" s="111">
        <f>VLOOKUP($C12+GS$3,'Raw Data'!$B$3:$AD$1033,GS$2,0)</f>
        <v>2353</v>
      </c>
      <c r="GT12" s="111">
        <f>VLOOKUP($C12+GT$3,'Raw Data'!$B$3:$AD$1033,GT$2,0)</f>
        <v>1991</v>
      </c>
      <c r="GU12" s="111">
        <f>VLOOKUP($C12+GU$3,'Raw Data'!$B$3:$AD$1033,GU$2,0)</f>
        <v>3030</v>
      </c>
      <c r="GV12" s="111">
        <f>VLOOKUP($C12+GV$3,'Raw Data'!$B$3:$AD$1033,GV$2,0)</f>
        <v>2559</v>
      </c>
      <c r="GW12" s="111">
        <f>VLOOKUP($C12+GW$3,'Raw Data'!$B$3:$AD$1033,GW$2,0)</f>
        <v>2547</v>
      </c>
      <c r="GX12" s="112">
        <f t="shared" si="105"/>
        <v>18047</v>
      </c>
      <c r="GY12" s="113"/>
      <c r="HB12" s="118">
        <f t="shared" si="106"/>
        <v>2016</v>
      </c>
      <c r="HC12" s="119" t="str">
        <f t="shared" si="107"/>
        <v>Mar</v>
      </c>
      <c r="HD12" s="120">
        <f t="shared" si="108"/>
        <v>12</v>
      </c>
      <c r="HE12" s="111" t="e">
        <f>VLOOKUP($C12+HE$3,'Raw Data'!$B$3:$AD$1033,HE$2,0)</f>
        <v>#REF!</v>
      </c>
      <c r="HF12" s="111" t="e">
        <f>VLOOKUP($C12+HF$3,'Raw Data'!$B$3:$AD$1033,HF$2,0)</f>
        <v>#REF!</v>
      </c>
      <c r="HG12" s="111" t="e">
        <f>VLOOKUP($C12+HG$3,'Raw Data'!$B$3:$AD$1033,HG$2,0)</f>
        <v>#REF!</v>
      </c>
      <c r="HH12" s="111" t="e">
        <f>VLOOKUP($C12+HH$3,'Raw Data'!$B$3:$AD$1033,HH$2,0)</f>
        <v>#REF!</v>
      </c>
      <c r="HI12" s="111" t="e">
        <f>VLOOKUP($C12+HI$3,'Raw Data'!$B$3:$AD$1033,HI$2,0)</f>
        <v>#REF!</v>
      </c>
      <c r="HJ12" s="111" t="e">
        <f>VLOOKUP($C12+HJ$3,'Raw Data'!$B$3:$AD$1033,HJ$2,0)</f>
        <v>#REF!</v>
      </c>
      <c r="HK12" s="111" t="e">
        <f>VLOOKUP($C12+HK$3,'Raw Data'!$B$3:$AD$1033,HK$2,0)</f>
        <v>#REF!</v>
      </c>
      <c r="HL12" s="112" t="str">
        <f t="shared" si="109"/>
        <v/>
      </c>
      <c r="HM12" s="113"/>
      <c r="HN12" s="114">
        <f t="shared" si="110"/>
        <v>12</v>
      </c>
      <c r="HO12" s="115" t="str">
        <f>IFERROR(HE12/#REF!,"")</f>
        <v/>
      </c>
      <c r="HP12" s="115" t="str">
        <f>IFERROR(HF12/#REF!,"")</f>
        <v/>
      </c>
      <c r="HQ12" s="115" t="str">
        <f>IFERROR(HG12/#REF!,"")</f>
        <v/>
      </c>
      <c r="HR12" s="115" t="str">
        <f>IFERROR(HH12/#REF!,"")</f>
        <v/>
      </c>
      <c r="HS12" s="115" t="str">
        <f>IFERROR(HI12/#REF!,"")</f>
        <v/>
      </c>
      <c r="HT12" s="115" t="str">
        <f>IFERROR(HJ12/#REF!,"")</f>
        <v/>
      </c>
      <c r="HU12" s="115" t="str">
        <f>IFERROR(HK12/#REF!,"")</f>
        <v/>
      </c>
      <c r="HV12" s="116">
        <f t="shared" si="111"/>
        <v>0</v>
      </c>
      <c r="HX12" s="118">
        <f t="shared" si="112"/>
        <v>2016</v>
      </c>
      <c r="HY12" s="119" t="str">
        <f t="shared" si="113"/>
        <v>Mar</v>
      </c>
      <c r="HZ12" s="120">
        <f t="shared" si="114"/>
        <v>12</v>
      </c>
      <c r="IA12" s="111" t="e">
        <f>VLOOKUP($C12+IA$3,'Raw Data'!$B$3:$AD$1033,IA$2,0)</f>
        <v>#REF!</v>
      </c>
      <c r="IB12" s="111" t="e">
        <f>VLOOKUP($C12+IB$3,'Raw Data'!$B$3:$AD$1033,IB$2,0)</f>
        <v>#REF!</v>
      </c>
      <c r="IC12" s="111" t="e">
        <f>VLOOKUP($C12+IC$3,'Raw Data'!$B$3:$AD$1033,IC$2,0)</f>
        <v>#REF!</v>
      </c>
      <c r="ID12" s="111" t="e">
        <f>VLOOKUP($C12+ID$3,'Raw Data'!$B$3:$AD$1033,ID$2,0)</f>
        <v>#REF!</v>
      </c>
      <c r="IE12" s="111" t="e">
        <f>VLOOKUP($C12+IE$3,'Raw Data'!$B$3:$AD$1033,IE$2,0)</f>
        <v>#REF!</v>
      </c>
      <c r="IF12" s="111" t="e">
        <f>VLOOKUP($C12+IF$3,'Raw Data'!$B$3:$AD$1033,IF$2,0)</f>
        <v>#REF!</v>
      </c>
      <c r="IG12" s="111" t="e">
        <f>VLOOKUP($C12+IG$3,'Raw Data'!$B$3:$AD$1033,IG$2,0)</f>
        <v>#REF!</v>
      </c>
      <c r="IH12" s="112" t="str">
        <f t="shared" si="115"/>
        <v/>
      </c>
      <c r="II12" s="113"/>
      <c r="IJ12" s="114">
        <f t="shared" si="116"/>
        <v>12</v>
      </c>
      <c r="IK12" s="115" t="str">
        <f>IFERROR(IA12/#REF!,"")</f>
        <v/>
      </c>
      <c r="IL12" s="115" t="str">
        <f>IFERROR(IB12/#REF!,"")</f>
        <v/>
      </c>
      <c r="IM12" s="115" t="str">
        <f>IFERROR(IC12/#REF!,"")</f>
        <v/>
      </c>
      <c r="IN12" s="115" t="str">
        <f>IFERROR(ID12/#REF!,"")</f>
        <v/>
      </c>
      <c r="IO12" s="115" t="str">
        <f>IFERROR(IE12/#REF!,"")</f>
        <v/>
      </c>
      <c r="IP12" s="115" t="str">
        <f>IFERROR(IF12/#REF!,"")</f>
        <v/>
      </c>
      <c r="IQ12" s="115" t="str">
        <f>IFERROR(IG12/#REF!,"")</f>
        <v/>
      </c>
      <c r="IR12" s="116">
        <f t="shared" si="117"/>
        <v>0</v>
      </c>
    </row>
    <row r="13" spans="1:252" s="106" customFormat="1" x14ac:dyDescent="0.25">
      <c r="A13" s="137"/>
      <c r="B13" s="39">
        <v>7</v>
      </c>
      <c r="C13" s="131">
        <f>DOW!C14</f>
        <v>42453</v>
      </c>
      <c r="D13" s="132">
        <f t="shared" si="47"/>
        <v>2016</v>
      </c>
      <c r="E13" s="133" t="str">
        <f t="shared" si="48"/>
        <v>Mar</v>
      </c>
      <c r="F13" s="102">
        <f t="shared" si="49"/>
        <v>13</v>
      </c>
      <c r="G13" s="111">
        <f>VLOOKUP($C13+G$3,'Raw Data'!$B$3:$AD$1033,G$2,0)</f>
        <v>122</v>
      </c>
      <c r="H13" s="111">
        <f>VLOOKUP($C13+H$3,'Raw Data'!$B$3:$AD$1033,H$2,0)</f>
        <v>130</v>
      </c>
      <c r="I13" s="111">
        <f>VLOOKUP($C13+I$3,'Raw Data'!$B$3:$AD$1033,I$2,0)</f>
        <v>98</v>
      </c>
      <c r="J13" s="111">
        <f>VLOOKUP($C13+J$3,'Raw Data'!$B$3:$AD$1033,J$2,0)</f>
        <v>102</v>
      </c>
      <c r="K13" s="111">
        <f>VLOOKUP($C13+K$3,'Raw Data'!$B$3:$AD$1033,K$2,0)</f>
        <v>174</v>
      </c>
      <c r="L13" s="111">
        <f>VLOOKUP($C13+L$3,'Raw Data'!$B$3:$AD$1033,L$2,0)</f>
        <v>181</v>
      </c>
      <c r="M13" s="111">
        <f>VLOOKUP($C13+M$3,'Raw Data'!$B$3:$AD$1033,M$2,0)</f>
        <v>171</v>
      </c>
      <c r="N13" s="112">
        <f t="shared" si="50"/>
        <v>978</v>
      </c>
      <c r="O13" s="113"/>
      <c r="P13" s="114">
        <f t="shared" si="51"/>
        <v>13</v>
      </c>
      <c r="Q13" s="115">
        <f t="shared" si="33"/>
        <v>0.12474437627811862</v>
      </c>
      <c r="R13" s="115">
        <f t="shared" si="34"/>
        <v>0.1329243353783231</v>
      </c>
      <c r="S13" s="115">
        <f t="shared" si="34"/>
        <v>0.10020449897750511</v>
      </c>
      <c r="T13" s="115">
        <f t="shared" si="34"/>
        <v>0.10429447852760736</v>
      </c>
      <c r="U13" s="115">
        <f t="shared" si="34"/>
        <v>0.17791411042944785</v>
      </c>
      <c r="V13" s="115">
        <f t="shared" si="34"/>
        <v>0.18507157464212678</v>
      </c>
      <c r="W13" s="115">
        <f t="shared" si="34"/>
        <v>0.17484662576687116</v>
      </c>
      <c r="X13" s="116">
        <f t="shared" si="52"/>
        <v>1</v>
      </c>
      <c r="Y13" s="117"/>
      <c r="Z13" s="117"/>
      <c r="AA13" s="118">
        <f t="shared" si="53"/>
        <v>2016</v>
      </c>
      <c r="AB13" s="119" t="str">
        <f t="shared" si="54"/>
        <v>Mar</v>
      </c>
      <c r="AC13" s="120">
        <f t="shared" si="55"/>
        <v>13</v>
      </c>
      <c r="AD13" s="111">
        <f>VLOOKUP($C13+AD$3,'Raw Data'!$B$3:$AD$1033,AD$2,0)</f>
        <v>85</v>
      </c>
      <c r="AE13" s="111">
        <f>VLOOKUP($C13+AE$3,'Raw Data'!$B$3:$AD$1033,AE$2,0)</f>
        <v>152</v>
      </c>
      <c r="AF13" s="111">
        <f>VLOOKUP($C13+AF$3,'Raw Data'!$B$3:$AD$1033,AF$2,0)</f>
        <v>152</v>
      </c>
      <c r="AG13" s="111">
        <f>VLOOKUP($C13+AG$3,'Raw Data'!$B$3:$AD$1033,AG$2,0)</f>
        <v>99</v>
      </c>
      <c r="AH13" s="111">
        <f>VLOOKUP($C13+AH$3,'Raw Data'!$B$3:$AD$1033,AH$2,0)</f>
        <v>146</v>
      </c>
      <c r="AI13" s="111">
        <f>VLOOKUP($C13+AI$3,'Raw Data'!$B$3:$AD$1033,AI$2,0)</f>
        <v>187</v>
      </c>
      <c r="AJ13" s="111">
        <f>VLOOKUP($C13+AJ$3,'Raw Data'!$B$3:$AD$1033,AJ$2,0)</f>
        <v>178</v>
      </c>
      <c r="AK13" s="112">
        <f t="shared" si="56"/>
        <v>999</v>
      </c>
      <c r="AL13" s="113"/>
      <c r="AM13" s="114">
        <f t="shared" si="57"/>
        <v>13</v>
      </c>
      <c r="AN13" s="115">
        <f t="shared" si="58"/>
        <v>8.5085085085085083E-2</v>
      </c>
      <c r="AO13" s="115">
        <f t="shared" si="35"/>
        <v>0.15215215215215216</v>
      </c>
      <c r="AP13" s="115">
        <f t="shared" si="36"/>
        <v>0.15215215215215216</v>
      </c>
      <c r="AQ13" s="115">
        <f t="shared" si="37"/>
        <v>9.90990990990991E-2</v>
      </c>
      <c r="AR13" s="115">
        <f t="shared" si="38"/>
        <v>0.14614614614614616</v>
      </c>
      <c r="AS13" s="115">
        <f t="shared" si="39"/>
        <v>0.18718718718718719</v>
      </c>
      <c r="AT13" s="115">
        <f t="shared" si="40"/>
        <v>0.17817817817817819</v>
      </c>
      <c r="AU13" s="116">
        <f t="shared" si="59"/>
        <v>1</v>
      </c>
      <c r="AV13" s="117"/>
      <c r="AW13" s="117"/>
      <c r="AX13" s="118">
        <f t="shared" si="60"/>
        <v>2016</v>
      </c>
      <c r="AY13" s="119" t="str">
        <f t="shared" si="61"/>
        <v>Mar</v>
      </c>
      <c r="AZ13" s="120">
        <f t="shared" si="62"/>
        <v>13</v>
      </c>
      <c r="BA13" s="111">
        <f>VLOOKUP($C13+BA$3,'Raw Data'!$B$3:$AD$1033,BA$2,0)</f>
        <v>106</v>
      </c>
      <c r="BB13" s="111">
        <f>VLOOKUP($C13+BB$3,'Raw Data'!$B$3:$AD$1033,BB$2,0)</f>
        <v>104</v>
      </c>
      <c r="BC13" s="111">
        <f>VLOOKUP($C13+BC$3,'Raw Data'!$B$3:$AD$1033,BC$2,0)</f>
        <v>88</v>
      </c>
      <c r="BD13" s="111">
        <f>VLOOKUP($C13+BD$3,'Raw Data'!$B$3:$AD$1033,BD$2,0)</f>
        <v>76</v>
      </c>
      <c r="BE13" s="111">
        <f>VLOOKUP($C13+BE$3,'Raw Data'!$B$3:$AD$1033,BE$2,0)</f>
        <v>87</v>
      </c>
      <c r="BF13" s="111">
        <f>VLOOKUP($C13+BF$3,'Raw Data'!$B$3:$AD$1033,BF$2,0)</f>
        <v>95</v>
      </c>
      <c r="BG13" s="111">
        <f>VLOOKUP($C13+BG$3,'Raw Data'!$B$3:$AD$1033,BG$2,0)</f>
        <v>97</v>
      </c>
      <c r="BH13" s="112">
        <f t="shared" si="63"/>
        <v>653</v>
      </c>
      <c r="BI13" s="113"/>
      <c r="BJ13" s="114">
        <f t="shared" si="64"/>
        <v>13</v>
      </c>
      <c r="BK13" s="115">
        <f t="shared" si="65"/>
        <v>0.16232771822358347</v>
      </c>
      <c r="BL13" s="115">
        <f t="shared" si="41"/>
        <v>0.15926493108728942</v>
      </c>
      <c r="BM13" s="115">
        <f t="shared" si="41"/>
        <v>0.13476263399693722</v>
      </c>
      <c r="BN13" s="115">
        <f t="shared" si="41"/>
        <v>0.11638591117917305</v>
      </c>
      <c r="BO13" s="115">
        <f t="shared" si="41"/>
        <v>0.1332312404287902</v>
      </c>
      <c r="BP13" s="115">
        <f t="shared" si="41"/>
        <v>0.14548238897396631</v>
      </c>
      <c r="BQ13" s="115">
        <f t="shared" si="41"/>
        <v>0.14854517611026033</v>
      </c>
      <c r="BR13" s="116">
        <f t="shared" si="66"/>
        <v>1</v>
      </c>
      <c r="BS13" s="117"/>
      <c r="BT13" s="117"/>
      <c r="BU13" s="117"/>
      <c r="BV13" s="118">
        <f t="shared" si="67"/>
        <v>2016</v>
      </c>
      <c r="BW13" s="119" t="str">
        <f t="shared" si="68"/>
        <v>Mar</v>
      </c>
      <c r="BX13" s="120">
        <f t="shared" si="69"/>
        <v>13</v>
      </c>
      <c r="BY13" s="111">
        <f>VLOOKUP($C13+BY$3,'Raw Data'!$B$3:$AD$1033,BY$2,0)</f>
        <v>33</v>
      </c>
      <c r="BZ13" s="111">
        <f>VLOOKUP($C13+BZ$3,'Raw Data'!$B$3:$AD$1033,BZ$2,0)</f>
        <v>36</v>
      </c>
      <c r="CA13" s="111">
        <f>VLOOKUP($C13+CA$3,'Raw Data'!$B$3:$AD$1033,CA$2,0)</f>
        <v>38</v>
      </c>
      <c r="CB13" s="111">
        <f>VLOOKUP($C13+CB$3,'Raw Data'!$B$3:$AD$1033,CB$2,0)</f>
        <v>24</v>
      </c>
      <c r="CC13" s="111">
        <f>VLOOKUP($C13+CC$3,'Raw Data'!$B$3:$AD$1033,CC$2,0)</f>
        <v>51</v>
      </c>
      <c r="CD13" s="111">
        <f>VLOOKUP($C13+CD$3,'Raw Data'!$B$3:$AD$1033,CD$2,0)</f>
        <v>45</v>
      </c>
      <c r="CE13" s="111">
        <f>VLOOKUP($C13+CE$3,'Raw Data'!$B$3:$AD$1033,CE$2,0)</f>
        <v>50</v>
      </c>
      <c r="CF13" s="112">
        <f t="shared" si="70"/>
        <v>277</v>
      </c>
      <c r="CG13" s="113"/>
      <c r="CH13" s="114">
        <f t="shared" si="71"/>
        <v>13</v>
      </c>
      <c r="CI13" s="115">
        <f t="shared" si="72"/>
        <v>0.11913357400722022</v>
      </c>
      <c r="CJ13" s="115">
        <f t="shared" si="42"/>
        <v>0.1299638989169675</v>
      </c>
      <c r="CK13" s="115">
        <f t="shared" si="42"/>
        <v>0.13718411552346571</v>
      </c>
      <c r="CL13" s="115">
        <f t="shared" si="42"/>
        <v>8.6642599277978335E-2</v>
      </c>
      <c r="CM13" s="115">
        <f t="shared" si="42"/>
        <v>0.18411552346570398</v>
      </c>
      <c r="CN13" s="115">
        <f t="shared" si="42"/>
        <v>0.16245487364620939</v>
      </c>
      <c r="CO13" s="115">
        <f t="shared" si="42"/>
        <v>0.18050541516245489</v>
      </c>
      <c r="CP13" s="116">
        <f t="shared" si="73"/>
        <v>1</v>
      </c>
      <c r="CQ13" s="117"/>
      <c r="CR13" s="117"/>
      <c r="CS13" s="117"/>
      <c r="CT13" s="118">
        <f t="shared" si="74"/>
        <v>2016</v>
      </c>
      <c r="CU13" s="119" t="str">
        <f t="shared" si="75"/>
        <v>Mar</v>
      </c>
      <c r="CV13" s="120">
        <f t="shared" si="76"/>
        <v>13</v>
      </c>
      <c r="CW13" s="111">
        <f>VLOOKUP($C13+CW$3,'Raw Data'!$B$3:$AD$1033,CW$2,0)</f>
        <v>548</v>
      </c>
      <c r="CX13" s="111">
        <f>VLOOKUP($C13+CX$3,'Raw Data'!$B$3:$AD$1033,CX$2,0)</f>
        <v>376</v>
      </c>
      <c r="CY13" s="111">
        <f>VLOOKUP($C13+CY$3,'Raw Data'!$B$3:$AD$1033,CY$2,0)</f>
        <v>392</v>
      </c>
      <c r="CZ13" s="111">
        <f>VLOOKUP($C13+CZ$3,'Raw Data'!$B$3:$AD$1033,CZ$2,0)</f>
        <v>243</v>
      </c>
      <c r="DA13" s="111">
        <f>VLOOKUP($C13+DA$3,'Raw Data'!$B$3:$AD$1033,DA$2,0)</f>
        <v>436</v>
      </c>
      <c r="DB13" s="111">
        <f>VLOOKUP($C13+DB$3,'Raw Data'!$B$3:$AD$1033,DB$2,0)</f>
        <v>558</v>
      </c>
      <c r="DC13" s="111">
        <f>VLOOKUP($C13+DC$3,'Raw Data'!$B$3:$AD$1033,DC$2,0)</f>
        <v>568</v>
      </c>
      <c r="DD13" s="112">
        <f t="shared" si="77"/>
        <v>3121</v>
      </c>
      <c r="DE13" s="113"/>
      <c r="DF13" s="113"/>
      <c r="DG13" s="114">
        <f t="shared" si="78"/>
        <v>13</v>
      </c>
      <c r="DH13" s="115">
        <f t="shared" si="79"/>
        <v>0.17558474847805192</v>
      </c>
      <c r="DI13" s="115">
        <f t="shared" si="43"/>
        <v>0.12047420698494073</v>
      </c>
      <c r="DJ13" s="115">
        <f t="shared" si="43"/>
        <v>0.12560076898429989</v>
      </c>
      <c r="DK13" s="115">
        <f t="shared" si="43"/>
        <v>7.7859660365267536E-2</v>
      </c>
      <c r="DL13" s="115">
        <f t="shared" si="43"/>
        <v>0.13969881448253765</v>
      </c>
      <c r="DM13" s="115">
        <f t="shared" si="43"/>
        <v>0.17878884972765138</v>
      </c>
      <c r="DN13" s="115">
        <f t="shared" si="43"/>
        <v>0.18199295097725088</v>
      </c>
      <c r="DO13" s="116">
        <f t="shared" si="80"/>
        <v>1</v>
      </c>
      <c r="DP13" s="117"/>
      <c r="DQ13" s="117"/>
      <c r="DR13" s="117"/>
      <c r="DS13" s="118">
        <f t="shared" si="81"/>
        <v>2016</v>
      </c>
      <c r="DT13" s="119" t="str">
        <f t="shared" si="82"/>
        <v>Mar</v>
      </c>
      <c r="DU13" s="120">
        <f t="shared" si="83"/>
        <v>13</v>
      </c>
      <c r="DV13" s="111">
        <f>VLOOKUP($C13+DV$3,'Raw Data'!$B$3:$AD$1033,DV$2,0)</f>
        <v>121</v>
      </c>
      <c r="DW13" s="111">
        <f>VLOOKUP($C13+DW$3,'Raw Data'!$B$3:$AD$1033,DW$2,0)</f>
        <v>133</v>
      </c>
      <c r="DX13" s="111">
        <f>VLOOKUP($C13+DX$3,'Raw Data'!$B$3:$AD$1033,DX$2,0)</f>
        <v>103</v>
      </c>
      <c r="DY13" s="111">
        <f>VLOOKUP($C13+DY$3,'Raw Data'!$B$3:$AD$1033,DY$2,0)</f>
        <v>94</v>
      </c>
      <c r="DZ13" s="111">
        <f>VLOOKUP($C13+DZ$3,'Raw Data'!$B$3:$AD$1033,DZ$2,0)</f>
        <v>152</v>
      </c>
      <c r="EA13" s="111">
        <f>VLOOKUP($C13+EA$3,'Raw Data'!$B$3:$AD$1033,EA$2,0)</f>
        <v>145</v>
      </c>
      <c r="EB13" s="111">
        <f>VLOOKUP($C13+EB$3,'Raw Data'!$B$3:$AD$1033,EB$2,0)</f>
        <v>121</v>
      </c>
      <c r="EC13" s="112">
        <f t="shared" si="84"/>
        <v>869</v>
      </c>
      <c r="ED13" s="113"/>
      <c r="EE13" s="114">
        <f t="shared" si="85"/>
        <v>13</v>
      </c>
      <c r="EF13" s="115">
        <f t="shared" si="86"/>
        <v>0.13924050632911392</v>
      </c>
      <c r="EG13" s="115">
        <f t="shared" si="44"/>
        <v>0.15304948216340622</v>
      </c>
      <c r="EH13" s="115">
        <f t="shared" si="44"/>
        <v>0.11852704257767549</v>
      </c>
      <c r="EI13" s="115">
        <f t="shared" si="44"/>
        <v>0.10817031070195628</v>
      </c>
      <c r="EJ13" s="115">
        <f t="shared" si="44"/>
        <v>0.17491369390103567</v>
      </c>
      <c r="EK13" s="115">
        <f t="shared" si="44"/>
        <v>0.16685845799769849</v>
      </c>
      <c r="EL13" s="115">
        <f t="shared" si="44"/>
        <v>0.13924050632911392</v>
      </c>
      <c r="EM13" s="116">
        <f t="shared" si="87"/>
        <v>1</v>
      </c>
      <c r="EN13" s="117"/>
      <c r="EO13" s="117"/>
      <c r="EP13" s="117"/>
      <c r="EQ13" s="118">
        <f t="shared" si="88"/>
        <v>2016</v>
      </c>
      <c r="ER13" s="119" t="str">
        <f t="shared" si="89"/>
        <v>Mar</v>
      </c>
      <c r="ES13" s="120">
        <f t="shared" si="90"/>
        <v>13</v>
      </c>
      <c r="ET13" s="111">
        <f>VLOOKUP($C13+ET$3,'Raw Data'!$B$3:$AD$1033,ET$2,0)</f>
        <v>121</v>
      </c>
      <c r="EU13" s="111">
        <f>VLOOKUP($C13+EU$3,'Raw Data'!$B$3:$AD$1033,EU$2,0)</f>
        <v>133</v>
      </c>
      <c r="EV13" s="111">
        <f>VLOOKUP($C13+EV$3,'Raw Data'!$B$3:$AD$1033,EV$2,0)</f>
        <v>103</v>
      </c>
      <c r="EW13" s="111">
        <f>VLOOKUP($C13+EW$3,'Raw Data'!$B$3:$AD$1033,EW$2,0)</f>
        <v>94</v>
      </c>
      <c r="EX13" s="111">
        <f>VLOOKUP($C13+EX$3,'Raw Data'!$B$3:$AD$1033,EX$2,0)</f>
        <v>152</v>
      </c>
      <c r="EY13" s="111">
        <f>VLOOKUP($C13+EY$3,'Raw Data'!$B$3:$AD$1033,EY$2,0)</f>
        <v>145</v>
      </c>
      <c r="EZ13" s="111">
        <f>VLOOKUP($C13+EZ$3,'Raw Data'!$B$3:$AD$1033,EZ$2,0)</f>
        <v>121</v>
      </c>
      <c r="FA13" s="112">
        <f t="shared" si="91"/>
        <v>869</v>
      </c>
      <c r="FB13" s="113"/>
      <c r="FC13" s="113"/>
      <c r="FD13" s="114">
        <f t="shared" si="92"/>
        <v>13</v>
      </c>
      <c r="FE13" s="115">
        <f t="shared" si="93"/>
        <v>0.13924050632911392</v>
      </c>
      <c r="FF13" s="115">
        <f t="shared" si="45"/>
        <v>0.15304948216340622</v>
      </c>
      <c r="FG13" s="115">
        <f t="shared" si="45"/>
        <v>0.11852704257767549</v>
      </c>
      <c r="FH13" s="115">
        <f t="shared" si="45"/>
        <v>0.10817031070195628</v>
      </c>
      <c r="FI13" s="115">
        <f t="shared" si="45"/>
        <v>0.17491369390103567</v>
      </c>
      <c r="FJ13" s="115">
        <f t="shared" si="45"/>
        <v>0.16685845799769849</v>
      </c>
      <c r="FK13" s="115">
        <f t="shared" si="45"/>
        <v>0.13924050632911392</v>
      </c>
      <c r="FL13" s="116">
        <f t="shared" si="94"/>
        <v>1</v>
      </c>
      <c r="FM13" s="117"/>
      <c r="FN13" s="117"/>
      <c r="FO13" s="117"/>
      <c r="FP13" s="118">
        <f t="shared" si="95"/>
        <v>2016</v>
      </c>
      <c r="FQ13" s="119" t="str">
        <f t="shared" si="96"/>
        <v>Mar</v>
      </c>
      <c r="FR13" s="120">
        <f t="shared" si="97"/>
        <v>13</v>
      </c>
      <c r="FS13" s="111">
        <f>VLOOKUP($C13+FS$3,'Raw Data'!$B$3:$AD$1033,FS$2,0)</f>
        <v>3026</v>
      </c>
      <c r="FT13" s="111">
        <f>VLOOKUP($C13+FT$3,'Raw Data'!$B$3:$AD$1033,FT$2,0)</f>
        <v>2640</v>
      </c>
      <c r="FU13" s="111">
        <f>VLOOKUP($C13+FU$3,'Raw Data'!$B$3:$AD$1033,FU$2,0)</f>
        <v>1933</v>
      </c>
      <c r="FV13" s="111">
        <f>VLOOKUP($C13+FV$3,'Raw Data'!$B$3:$AD$1033,FV$2,0)</f>
        <v>1261</v>
      </c>
      <c r="FW13" s="111">
        <f>VLOOKUP($C13+FW$3,'Raw Data'!$B$3:$AD$1033,FW$2,0)</f>
        <v>3806</v>
      </c>
      <c r="FX13" s="111">
        <f>VLOOKUP($C13+FX$3,'Raw Data'!$B$3:$AD$1033,FX$2,0)</f>
        <v>3632</v>
      </c>
      <c r="FY13" s="111">
        <f>VLOOKUP($C13+FY$3,'Raw Data'!$B$3:$AD$1033,FY$2,0)</f>
        <v>3270</v>
      </c>
      <c r="FZ13" s="112">
        <f t="shared" si="98"/>
        <v>19568</v>
      </c>
      <c r="GA13" s="113"/>
      <c r="GB13" s="114">
        <f t="shared" si="99"/>
        <v>13</v>
      </c>
      <c r="GC13" s="115">
        <f t="shared" si="100"/>
        <v>0.15464022894521667</v>
      </c>
      <c r="GD13" s="115">
        <f t="shared" si="46"/>
        <v>0.1349141455437449</v>
      </c>
      <c r="GE13" s="115">
        <f t="shared" si="46"/>
        <v>9.8783728536385937E-2</v>
      </c>
      <c r="GF13" s="115">
        <f t="shared" si="46"/>
        <v>6.4441946034341779E-2</v>
      </c>
      <c r="GG13" s="115">
        <f t="shared" si="46"/>
        <v>0.19450122649223223</v>
      </c>
      <c r="GH13" s="115">
        <f t="shared" si="46"/>
        <v>0.18560915780866721</v>
      </c>
      <c r="GI13" s="115">
        <f t="shared" si="46"/>
        <v>0.16710956663941129</v>
      </c>
      <c r="GJ13" s="116">
        <f t="shared" si="101"/>
        <v>1</v>
      </c>
      <c r="GK13" s="117"/>
      <c r="GL13" s="117"/>
      <c r="GM13" s="117"/>
      <c r="GN13" s="118">
        <f t="shared" si="102"/>
        <v>2016</v>
      </c>
      <c r="GO13" s="119" t="str">
        <f t="shared" si="103"/>
        <v>Mar</v>
      </c>
      <c r="GP13" s="120">
        <f t="shared" si="104"/>
        <v>13</v>
      </c>
      <c r="GQ13" s="111">
        <f>VLOOKUP($C13+GQ$3,'Raw Data'!$B$3:$AD$1033,GQ$2,0)</f>
        <v>2475</v>
      </c>
      <c r="GR13" s="111">
        <f>VLOOKUP($C13+GR$3,'Raw Data'!$B$3:$AD$1033,GR$2,0)</f>
        <v>2606</v>
      </c>
      <c r="GS13" s="111">
        <f>VLOOKUP($C13+GS$3,'Raw Data'!$B$3:$AD$1033,GS$2,0)</f>
        <v>1978</v>
      </c>
      <c r="GT13" s="111">
        <f>VLOOKUP($C13+GT$3,'Raw Data'!$B$3:$AD$1033,GT$2,0)</f>
        <v>1361</v>
      </c>
      <c r="GU13" s="111">
        <f>VLOOKUP($C13+GU$3,'Raw Data'!$B$3:$AD$1033,GU$2,0)</f>
        <v>2980</v>
      </c>
      <c r="GV13" s="111">
        <f>VLOOKUP($C13+GV$3,'Raw Data'!$B$3:$AD$1033,GV$2,0)</f>
        <v>2714</v>
      </c>
      <c r="GW13" s="111">
        <f>VLOOKUP($C13+GW$3,'Raw Data'!$B$3:$AD$1033,GW$2,0)</f>
        <v>2496</v>
      </c>
      <c r="GX13" s="112">
        <f t="shared" si="105"/>
        <v>16610</v>
      </c>
      <c r="GY13" s="113"/>
      <c r="HB13" s="118">
        <f t="shared" si="106"/>
        <v>2016</v>
      </c>
      <c r="HC13" s="119" t="str">
        <f t="shared" si="107"/>
        <v>Mar</v>
      </c>
      <c r="HD13" s="120">
        <f t="shared" si="108"/>
        <v>13</v>
      </c>
      <c r="HE13" s="111" t="e">
        <f>VLOOKUP($C13+HE$3,'Raw Data'!$B$3:$AD$1033,HE$2,0)</f>
        <v>#REF!</v>
      </c>
      <c r="HF13" s="111" t="e">
        <f>VLOOKUP($C13+HF$3,'Raw Data'!$B$3:$AD$1033,HF$2,0)</f>
        <v>#REF!</v>
      </c>
      <c r="HG13" s="111" t="e">
        <f>VLOOKUP($C13+HG$3,'Raw Data'!$B$3:$AD$1033,HG$2,0)</f>
        <v>#REF!</v>
      </c>
      <c r="HH13" s="111" t="e">
        <f>VLOOKUP($C13+HH$3,'Raw Data'!$B$3:$AD$1033,HH$2,0)</f>
        <v>#REF!</v>
      </c>
      <c r="HI13" s="111" t="e">
        <f>VLOOKUP($C13+HI$3,'Raw Data'!$B$3:$AD$1033,HI$2,0)</f>
        <v>#REF!</v>
      </c>
      <c r="HJ13" s="111" t="e">
        <f>VLOOKUP($C13+HJ$3,'Raw Data'!$B$3:$AD$1033,HJ$2,0)</f>
        <v>#REF!</v>
      </c>
      <c r="HK13" s="111" t="e">
        <f>VLOOKUP($C13+HK$3,'Raw Data'!$B$3:$AD$1033,HK$2,0)</f>
        <v>#REF!</v>
      </c>
      <c r="HL13" s="112" t="str">
        <f t="shared" si="109"/>
        <v/>
      </c>
      <c r="HM13" s="113"/>
      <c r="HN13" s="114">
        <f t="shared" si="110"/>
        <v>13</v>
      </c>
      <c r="HO13" s="115" t="str">
        <f>IFERROR(HE13/#REF!,"")</f>
        <v/>
      </c>
      <c r="HP13" s="115" t="str">
        <f>IFERROR(HF13/#REF!,"")</f>
        <v/>
      </c>
      <c r="HQ13" s="115" t="str">
        <f>IFERROR(HG13/#REF!,"")</f>
        <v/>
      </c>
      <c r="HR13" s="115" t="str">
        <f>IFERROR(HH13/#REF!,"")</f>
        <v/>
      </c>
      <c r="HS13" s="115" t="str">
        <f>IFERROR(HI13/#REF!,"")</f>
        <v/>
      </c>
      <c r="HT13" s="115" t="str">
        <f>IFERROR(HJ13/#REF!,"")</f>
        <v/>
      </c>
      <c r="HU13" s="115" t="str">
        <f>IFERROR(HK13/#REF!,"")</f>
        <v/>
      </c>
      <c r="HV13" s="116">
        <f t="shared" si="111"/>
        <v>0</v>
      </c>
      <c r="HX13" s="118">
        <f t="shared" si="112"/>
        <v>2016</v>
      </c>
      <c r="HY13" s="119" t="str">
        <f t="shared" si="113"/>
        <v>Mar</v>
      </c>
      <c r="HZ13" s="120">
        <f t="shared" si="114"/>
        <v>13</v>
      </c>
      <c r="IA13" s="111" t="e">
        <f>VLOOKUP($C13+IA$3,'Raw Data'!$B$3:$AD$1033,IA$2,0)</f>
        <v>#REF!</v>
      </c>
      <c r="IB13" s="111" t="e">
        <f>VLOOKUP($C13+IB$3,'Raw Data'!$B$3:$AD$1033,IB$2,0)</f>
        <v>#REF!</v>
      </c>
      <c r="IC13" s="111" t="e">
        <f>VLOOKUP($C13+IC$3,'Raw Data'!$B$3:$AD$1033,IC$2,0)</f>
        <v>#REF!</v>
      </c>
      <c r="ID13" s="111" t="e">
        <f>VLOOKUP($C13+ID$3,'Raw Data'!$B$3:$AD$1033,ID$2,0)</f>
        <v>#REF!</v>
      </c>
      <c r="IE13" s="111" t="e">
        <f>VLOOKUP($C13+IE$3,'Raw Data'!$B$3:$AD$1033,IE$2,0)</f>
        <v>#REF!</v>
      </c>
      <c r="IF13" s="111" t="e">
        <f>VLOOKUP($C13+IF$3,'Raw Data'!$B$3:$AD$1033,IF$2,0)</f>
        <v>#REF!</v>
      </c>
      <c r="IG13" s="111" t="e">
        <f>VLOOKUP($C13+IG$3,'Raw Data'!$B$3:$AD$1033,IG$2,0)</f>
        <v>#REF!</v>
      </c>
      <c r="IH13" s="112" t="str">
        <f t="shared" si="115"/>
        <v/>
      </c>
      <c r="II13" s="113"/>
      <c r="IJ13" s="114">
        <f t="shared" si="116"/>
        <v>13</v>
      </c>
      <c r="IK13" s="115" t="str">
        <f>IFERROR(IA13/#REF!,"")</f>
        <v/>
      </c>
      <c r="IL13" s="115" t="str">
        <f>IFERROR(IB13/#REF!,"")</f>
        <v/>
      </c>
      <c r="IM13" s="115" t="str">
        <f>IFERROR(IC13/#REF!,"")</f>
        <v/>
      </c>
      <c r="IN13" s="115" t="str">
        <f>IFERROR(ID13/#REF!,"")</f>
        <v/>
      </c>
      <c r="IO13" s="115" t="str">
        <f>IFERROR(IE13/#REF!,"")</f>
        <v/>
      </c>
      <c r="IP13" s="115" t="str">
        <f>IFERROR(IF13/#REF!,"")</f>
        <v/>
      </c>
      <c r="IQ13" s="115" t="str">
        <f>IFERROR(IG13/#REF!,"")</f>
        <v/>
      </c>
      <c r="IR13" s="116">
        <f t="shared" si="117"/>
        <v>0</v>
      </c>
    </row>
    <row r="14" spans="1:252" s="106" customFormat="1" x14ac:dyDescent="0.25">
      <c r="A14" s="137"/>
      <c r="B14" s="39">
        <v>7</v>
      </c>
      <c r="C14" s="131">
        <f>DOW!C15</f>
        <v>42460</v>
      </c>
      <c r="D14" s="132">
        <f t="shared" si="47"/>
        <v>2016</v>
      </c>
      <c r="E14" s="133" t="str">
        <f t="shared" si="48"/>
        <v>Mar</v>
      </c>
      <c r="F14" s="102">
        <f t="shared" si="49"/>
        <v>14</v>
      </c>
      <c r="G14" s="111">
        <f>VLOOKUP($C14+G$3,'Raw Data'!$B$3:$AD$1033,G$2,0)</f>
        <v>145</v>
      </c>
      <c r="H14" s="111">
        <f>VLOOKUP($C14+H$3,'Raw Data'!$B$3:$AD$1033,H$2,0)</f>
        <v>138</v>
      </c>
      <c r="I14" s="111">
        <f>VLOOKUP($C14+I$3,'Raw Data'!$B$3:$AD$1033,I$2,0)</f>
        <v>154</v>
      </c>
      <c r="J14" s="111">
        <f>VLOOKUP($C14+J$3,'Raw Data'!$B$3:$AD$1033,J$2,0)</f>
        <v>134</v>
      </c>
      <c r="K14" s="111">
        <f>VLOOKUP($C14+K$3,'Raw Data'!$B$3:$AD$1033,K$2,0)</f>
        <v>162</v>
      </c>
      <c r="L14" s="111">
        <f>VLOOKUP($C14+L$3,'Raw Data'!$B$3:$AD$1033,L$2,0)</f>
        <v>179</v>
      </c>
      <c r="M14" s="111">
        <f>VLOOKUP($C14+M$3,'Raw Data'!$B$3:$AD$1033,M$2,0)</f>
        <v>176</v>
      </c>
      <c r="N14" s="112">
        <f t="shared" si="50"/>
        <v>1088</v>
      </c>
      <c r="O14" s="113"/>
      <c r="P14" s="114">
        <f t="shared" si="51"/>
        <v>14</v>
      </c>
      <c r="Q14" s="115">
        <f t="shared" si="33"/>
        <v>0.13327205882352941</v>
      </c>
      <c r="R14" s="115">
        <f t="shared" si="34"/>
        <v>0.12683823529411764</v>
      </c>
      <c r="S14" s="115">
        <f t="shared" si="34"/>
        <v>0.14154411764705882</v>
      </c>
      <c r="T14" s="115">
        <f t="shared" si="34"/>
        <v>0.12316176470588236</v>
      </c>
      <c r="U14" s="115">
        <f t="shared" si="34"/>
        <v>0.14889705882352941</v>
      </c>
      <c r="V14" s="115">
        <f t="shared" si="34"/>
        <v>0.16452205882352941</v>
      </c>
      <c r="W14" s="115">
        <f t="shared" si="34"/>
        <v>0.16176470588235295</v>
      </c>
      <c r="X14" s="116">
        <f t="shared" si="52"/>
        <v>1.0000000000000002</v>
      </c>
      <c r="Y14" s="117"/>
      <c r="Z14" s="117"/>
      <c r="AA14" s="118">
        <f t="shared" si="53"/>
        <v>2016</v>
      </c>
      <c r="AB14" s="119" t="str">
        <f t="shared" si="54"/>
        <v>Mar</v>
      </c>
      <c r="AC14" s="120">
        <f t="shared" si="55"/>
        <v>14</v>
      </c>
      <c r="AD14" s="111">
        <f>VLOOKUP($C14+AD$3,'Raw Data'!$B$3:$AD$1033,AD$2,0)</f>
        <v>135</v>
      </c>
      <c r="AE14" s="111">
        <f>VLOOKUP($C14+AE$3,'Raw Data'!$B$3:$AD$1033,AE$2,0)</f>
        <v>141</v>
      </c>
      <c r="AF14" s="111">
        <f>VLOOKUP($C14+AF$3,'Raw Data'!$B$3:$AD$1033,AF$2,0)</f>
        <v>164</v>
      </c>
      <c r="AG14" s="111">
        <f>VLOOKUP($C14+AG$3,'Raw Data'!$B$3:$AD$1033,AG$2,0)</f>
        <v>85</v>
      </c>
      <c r="AH14" s="111">
        <f>VLOOKUP($C14+AH$3,'Raw Data'!$B$3:$AD$1033,AH$2,0)</f>
        <v>161</v>
      </c>
      <c r="AI14" s="111">
        <f>VLOOKUP($C14+AI$3,'Raw Data'!$B$3:$AD$1033,AI$2,0)</f>
        <v>129</v>
      </c>
      <c r="AJ14" s="111">
        <f>VLOOKUP($C14+AJ$3,'Raw Data'!$B$3:$AD$1033,AJ$2,0)</f>
        <v>157</v>
      </c>
      <c r="AK14" s="112">
        <f t="shared" si="56"/>
        <v>972</v>
      </c>
      <c r="AL14" s="113"/>
      <c r="AM14" s="114">
        <f t="shared" si="57"/>
        <v>14</v>
      </c>
      <c r="AN14" s="115">
        <f t="shared" si="58"/>
        <v>0.1388888888888889</v>
      </c>
      <c r="AO14" s="115">
        <f t="shared" si="35"/>
        <v>0.14506172839506173</v>
      </c>
      <c r="AP14" s="115">
        <f t="shared" si="36"/>
        <v>0.16872427983539096</v>
      </c>
      <c r="AQ14" s="115">
        <f t="shared" si="37"/>
        <v>8.7448559670781897E-2</v>
      </c>
      <c r="AR14" s="115">
        <f t="shared" si="38"/>
        <v>0.16563786008230452</v>
      </c>
      <c r="AS14" s="115">
        <f t="shared" si="39"/>
        <v>0.13271604938271606</v>
      </c>
      <c r="AT14" s="115">
        <f t="shared" si="40"/>
        <v>0.16152263374485595</v>
      </c>
      <c r="AU14" s="116">
        <f t="shared" si="59"/>
        <v>1</v>
      </c>
      <c r="AV14" s="117"/>
      <c r="AW14" s="117"/>
      <c r="AX14" s="118">
        <f t="shared" si="60"/>
        <v>2016</v>
      </c>
      <c r="AY14" s="119" t="str">
        <f t="shared" si="61"/>
        <v>Mar</v>
      </c>
      <c r="AZ14" s="120">
        <f t="shared" si="62"/>
        <v>14</v>
      </c>
      <c r="BA14" s="111">
        <f>VLOOKUP($C14+BA$3,'Raw Data'!$B$3:$AD$1033,BA$2,0)</f>
        <v>99</v>
      </c>
      <c r="BB14" s="111">
        <f>VLOOKUP($C14+BB$3,'Raw Data'!$B$3:$AD$1033,BB$2,0)</f>
        <v>82</v>
      </c>
      <c r="BC14" s="111">
        <f>VLOOKUP($C14+BC$3,'Raw Data'!$B$3:$AD$1033,BC$2,0)</f>
        <v>96</v>
      </c>
      <c r="BD14" s="111">
        <f>VLOOKUP($C14+BD$3,'Raw Data'!$B$3:$AD$1033,BD$2,0)</f>
        <v>114</v>
      </c>
      <c r="BE14" s="111">
        <f>VLOOKUP($C14+BE$3,'Raw Data'!$B$3:$AD$1033,BE$2,0)</f>
        <v>88</v>
      </c>
      <c r="BF14" s="111">
        <f>VLOOKUP($C14+BF$3,'Raw Data'!$B$3:$AD$1033,BF$2,0)</f>
        <v>88</v>
      </c>
      <c r="BG14" s="111">
        <f>VLOOKUP($C14+BG$3,'Raw Data'!$B$3:$AD$1033,BG$2,0)</f>
        <v>112</v>
      </c>
      <c r="BH14" s="112">
        <f t="shared" si="63"/>
        <v>679</v>
      </c>
      <c r="BI14" s="113"/>
      <c r="BJ14" s="114">
        <f t="shared" si="64"/>
        <v>14</v>
      </c>
      <c r="BK14" s="115">
        <f t="shared" si="65"/>
        <v>0.14580265095729014</v>
      </c>
      <c r="BL14" s="115">
        <f t="shared" si="41"/>
        <v>0.12076583210603829</v>
      </c>
      <c r="BM14" s="115">
        <f t="shared" si="41"/>
        <v>0.14138438880706922</v>
      </c>
      <c r="BN14" s="115">
        <f t="shared" si="41"/>
        <v>0.16789396170839468</v>
      </c>
      <c r="BO14" s="115">
        <f t="shared" si="41"/>
        <v>0.12960235640648013</v>
      </c>
      <c r="BP14" s="115">
        <f t="shared" si="41"/>
        <v>0.12960235640648013</v>
      </c>
      <c r="BQ14" s="115">
        <f t="shared" si="41"/>
        <v>0.16494845360824742</v>
      </c>
      <c r="BR14" s="116">
        <f t="shared" si="66"/>
        <v>0.99999999999999989</v>
      </c>
      <c r="BS14" s="117"/>
      <c r="BT14" s="117"/>
      <c r="BU14" s="117"/>
      <c r="BV14" s="118">
        <f t="shared" si="67"/>
        <v>2016</v>
      </c>
      <c r="BW14" s="119" t="str">
        <f t="shared" si="68"/>
        <v>Mar</v>
      </c>
      <c r="BX14" s="120">
        <f t="shared" si="69"/>
        <v>14</v>
      </c>
      <c r="BY14" s="111">
        <f>VLOOKUP($C14+BY$3,'Raw Data'!$B$3:$AD$1033,BY$2,0)</f>
        <v>41</v>
      </c>
      <c r="BZ14" s="111">
        <f>VLOOKUP($C14+BZ$3,'Raw Data'!$B$3:$AD$1033,BZ$2,0)</f>
        <v>35</v>
      </c>
      <c r="CA14" s="111">
        <f>VLOOKUP($C14+CA$3,'Raw Data'!$B$3:$AD$1033,CA$2,0)</f>
        <v>26</v>
      </c>
      <c r="CB14" s="111">
        <f>VLOOKUP($C14+CB$3,'Raw Data'!$B$3:$AD$1033,CB$2,0)</f>
        <v>37</v>
      </c>
      <c r="CC14" s="111">
        <f>VLOOKUP($C14+CC$3,'Raw Data'!$B$3:$AD$1033,CC$2,0)</f>
        <v>65</v>
      </c>
      <c r="CD14" s="111">
        <f>VLOOKUP($C14+CD$3,'Raw Data'!$B$3:$AD$1033,CD$2,0)</f>
        <v>60</v>
      </c>
      <c r="CE14" s="111">
        <f>VLOOKUP($C14+CE$3,'Raw Data'!$B$3:$AD$1033,CE$2,0)</f>
        <v>69</v>
      </c>
      <c r="CF14" s="112">
        <f t="shared" si="70"/>
        <v>333</v>
      </c>
      <c r="CG14" s="113"/>
      <c r="CH14" s="114">
        <f t="shared" si="71"/>
        <v>14</v>
      </c>
      <c r="CI14" s="115">
        <f t="shared" si="72"/>
        <v>0.12312312312312312</v>
      </c>
      <c r="CJ14" s="115">
        <f t="shared" si="42"/>
        <v>0.10510510510510511</v>
      </c>
      <c r="CK14" s="115">
        <f t="shared" si="42"/>
        <v>7.8078078078078081E-2</v>
      </c>
      <c r="CL14" s="115">
        <f t="shared" si="42"/>
        <v>0.1111111111111111</v>
      </c>
      <c r="CM14" s="115">
        <f t="shared" si="42"/>
        <v>0.19519519519519518</v>
      </c>
      <c r="CN14" s="115">
        <f t="shared" si="42"/>
        <v>0.18018018018018017</v>
      </c>
      <c r="CO14" s="115">
        <f t="shared" si="42"/>
        <v>0.2072072072072072</v>
      </c>
      <c r="CP14" s="116">
        <f t="shared" si="73"/>
        <v>0.99999999999999989</v>
      </c>
      <c r="CQ14" s="117"/>
      <c r="CR14" s="117"/>
      <c r="CS14" s="117"/>
      <c r="CT14" s="118">
        <f t="shared" si="74"/>
        <v>2016</v>
      </c>
      <c r="CU14" s="119" t="str">
        <f t="shared" si="75"/>
        <v>Mar</v>
      </c>
      <c r="CV14" s="120">
        <f t="shared" si="76"/>
        <v>14</v>
      </c>
      <c r="CW14" s="111">
        <f>VLOOKUP($C14+CW$3,'Raw Data'!$B$3:$AD$1033,CW$2,0)</f>
        <v>547</v>
      </c>
      <c r="CX14" s="111">
        <f>VLOOKUP($C14+CX$3,'Raw Data'!$B$3:$AD$1033,CX$2,0)</f>
        <v>525</v>
      </c>
      <c r="CY14" s="111">
        <f>VLOOKUP($C14+CY$3,'Raw Data'!$B$3:$AD$1033,CY$2,0)</f>
        <v>388</v>
      </c>
      <c r="CZ14" s="111">
        <f>VLOOKUP($C14+CZ$3,'Raw Data'!$B$3:$AD$1033,CZ$2,0)</f>
        <v>326</v>
      </c>
      <c r="DA14" s="111">
        <f>VLOOKUP($C14+DA$3,'Raw Data'!$B$3:$AD$1033,DA$2,0)</f>
        <v>668</v>
      </c>
      <c r="DB14" s="111">
        <f>VLOOKUP($C14+DB$3,'Raw Data'!$B$3:$AD$1033,DB$2,0)</f>
        <v>547</v>
      </c>
      <c r="DC14" s="111">
        <f>VLOOKUP($C14+DC$3,'Raw Data'!$B$3:$AD$1033,DC$2,0)</f>
        <v>534</v>
      </c>
      <c r="DD14" s="112">
        <f t="shared" si="77"/>
        <v>3535</v>
      </c>
      <c r="DE14" s="113"/>
      <c r="DF14" s="113"/>
      <c r="DG14" s="114">
        <f t="shared" si="78"/>
        <v>14</v>
      </c>
      <c r="DH14" s="115">
        <f t="shared" si="79"/>
        <v>0.15473833097595474</v>
      </c>
      <c r="DI14" s="115">
        <f t="shared" si="43"/>
        <v>0.14851485148514851</v>
      </c>
      <c r="DJ14" s="115">
        <f t="shared" si="43"/>
        <v>0.10975954738330976</v>
      </c>
      <c r="DK14" s="115">
        <f t="shared" si="43"/>
        <v>9.2220650636492221E-2</v>
      </c>
      <c r="DL14" s="115">
        <f t="shared" si="43"/>
        <v>0.18896746817538898</v>
      </c>
      <c r="DM14" s="115">
        <f t="shared" si="43"/>
        <v>0.15473833097595474</v>
      </c>
      <c r="DN14" s="115">
        <f t="shared" si="43"/>
        <v>0.15106082036775106</v>
      </c>
      <c r="DO14" s="116">
        <f t="shared" si="80"/>
        <v>1</v>
      </c>
      <c r="DP14" s="117"/>
      <c r="DQ14" s="117"/>
      <c r="DR14" s="117"/>
      <c r="DS14" s="118">
        <f t="shared" si="81"/>
        <v>2016</v>
      </c>
      <c r="DT14" s="119" t="str">
        <f t="shared" si="82"/>
        <v>Mar</v>
      </c>
      <c r="DU14" s="120">
        <f t="shared" si="83"/>
        <v>14</v>
      </c>
      <c r="DV14" s="111">
        <f>VLOOKUP($C14+DV$3,'Raw Data'!$B$3:$AD$1033,DV$2,0)</f>
        <v>116</v>
      </c>
      <c r="DW14" s="111">
        <f>VLOOKUP($C14+DW$3,'Raw Data'!$B$3:$AD$1033,DW$2,0)</f>
        <v>77</v>
      </c>
      <c r="DX14" s="111">
        <f>VLOOKUP($C14+DX$3,'Raw Data'!$B$3:$AD$1033,DX$2,0)</f>
        <v>88</v>
      </c>
      <c r="DY14" s="111">
        <f>VLOOKUP($C14+DY$3,'Raw Data'!$B$3:$AD$1033,DY$2,0)</f>
        <v>85</v>
      </c>
      <c r="DZ14" s="111">
        <f>VLOOKUP($C14+DZ$3,'Raw Data'!$B$3:$AD$1033,DZ$2,0)</f>
        <v>104</v>
      </c>
      <c r="EA14" s="111">
        <f>VLOOKUP($C14+EA$3,'Raw Data'!$B$3:$AD$1033,EA$2,0)</f>
        <v>110</v>
      </c>
      <c r="EB14" s="111">
        <f>VLOOKUP($C14+EB$3,'Raw Data'!$B$3:$AD$1033,EB$2,0)</f>
        <v>123</v>
      </c>
      <c r="EC14" s="112">
        <f t="shared" si="84"/>
        <v>703</v>
      </c>
      <c r="ED14" s="113"/>
      <c r="EE14" s="114">
        <f t="shared" si="85"/>
        <v>14</v>
      </c>
      <c r="EF14" s="115">
        <f t="shared" si="86"/>
        <v>0.16500711237553342</v>
      </c>
      <c r="EG14" s="115">
        <f t="shared" si="44"/>
        <v>0.10953058321479374</v>
      </c>
      <c r="EH14" s="115">
        <f t="shared" si="44"/>
        <v>0.1251778093883357</v>
      </c>
      <c r="EI14" s="115">
        <f t="shared" si="44"/>
        <v>0.12091038406827881</v>
      </c>
      <c r="EJ14" s="115">
        <f t="shared" si="44"/>
        <v>0.14793741109530584</v>
      </c>
      <c r="EK14" s="115">
        <f t="shared" si="44"/>
        <v>0.15647226173541964</v>
      </c>
      <c r="EL14" s="115">
        <f t="shared" si="44"/>
        <v>0.17496443812233287</v>
      </c>
      <c r="EM14" s="116">
        <f t="shared" si="87"/>
        <v>1</v>
      </c>
      <c r="EN14" s="117"/>
      <c r="EO14" s="117"/>
      <c r="EP14" s="117"/>
      <c r="EQ14" s="118">
        <f t="shared" si="88"/>
        <v>2016</v>
      </c>
      <c r="ER14" s="119" t="str">
        <f t="shared" si="89"/>
        <v>Mar</v>
      </c>
      <c r="ES14" s="120">
        <f t="shared" si="90"/>
        <v>14</v>
      </c>
      <c r="ET14" s="111">
        <f>VLOOKUP($C14+ET$3,'Raw Data'!$B$3:$AD$1033,ET$2,0)</f>
        <v>116</v>
      </c>
      <c r="EU14" s="111">
        <f>VLOOKUP($C14+EU$3,'Raw Data'!$B$3:$AD$1033,EU$2,0)</f>
        <v>77</v>
      </c>
      <c r="EV14" s="111">
        <f>VLOOKUP($C14+EV$3,'Raw Data'!$B$3:$AD$1033,EV$2,0)</f>
        <v>88</v>
      </c>
      <c r="EW14" s="111">
        <f>VLOOKUP($C14+EW$3,'Raw Data'!$B$3:$AD$1033,EW$2,0)</f>
        <v>85</v>
      </c>
      <c r="EX14" s="111">
        <f>VLOOKUP($C14+EX$3,'Raw Data'!$B$3:$AD$1033,EX$2,0)</f>
        <v>104</v>
      </c>
      <c r="EY14" s="111">
        <f>VLOOKUP($C14+EY$3,'Raw Data'!$B$3:$AD$1033,EY$2,0)</f>
        <v>110</v>
      </c>
      <c r="EZ14" s="111">
        <f>VLOOKUP($C14+EZ$3,'Raw Data'!$B$3:$AD$1033,EZ$2,0)</f>
        <v>123</v>
      </c>
      <c r="FA14" s="112">
        <f t="shared" si="91"/>
        <v>703</v>
      </c>
      <c r="FB14" s="113"/>
      <c r="FC14" s="113"/>
      <c r="FD14" s="114">
        <f t="shared" si="92"/>
        <v>14</v>
      </c>
      <c r="FE14" s="115">
        <f t="shared" si="93"/>
        <v>0.16500711237553342</v>
      </c>
      <c r="FF14" s="115">
        <f t="shared" si="45"/>
        <v>0.10953058321479374</v>
      </c>
      <c r="FG14" s="115">
        <f t="shared" si="45"/>
        <v>0.1251778093883357</v>
      </c>
      <c r="FH14" s="115">
        <f t="shared" si="45"/>
        <v>0.12091038406827881</v>
      </c>
      <c r="FI14" s="115">
        <f t="shared" si="45"/>
        <v>0.14793741109530584</v>
      </c>
      <c r="FJ14" s="115">
        <f t="shared" si="45"/>
        <v>0.15647226173541964</v>
      </c>
      <c r="FK14" s="115">
        <f t="shared" si="45"/>
        <v>0.17496443812233287</v>
      </c>
      <c r="FL14" s="116">
        <f t="shared" si="94"/>
        <v>1</v>
      </c>
      <c r="FM14" s="117"/>
      <c r="FN14" s="117"/>
      <c r="FO14" s="117"/>
      <c r="FP14" s="118">
        <f t="shared" si="95"/>
        <v>2016</v>
      </c>
      <c r="FQ14" s="119" t="str">
        <f t="shared" si="96"/>
        <v>Mar</v>
      </c>
      <c r="FR14" s="120">
        <f t="shared" si="97"/>
        <v>14</v>
      </c>
      <c r="FS14" s="111">
        <f>VLOOKUP($C14+FS$3,'Raw Data'!$B$3:$AD$1033,FS$2,0)</f>
        <v>3367</v>
      </c>
      <c r="FT14" s="111">
        <f>VLOOKUP($C14+FT$3,'Raw Data'!$B$3:$AD$1033,FT$2,0)</f>
        <v>3278</v>
      </c>
      <c r="FU14" s="111">
        <f>VLOOKUP($C14+FU$3,'Raw Data'!$B$3:$AD$1033,FU$2,0)</f>
        <v>2290</v>
      </c>
      <c r="FV14" s="111">
        <f>VLOOKUP($C14+FV$3,'Raw Data'!$B$3:$AD$1033,FV$2,0)</f>
        <v>1826</v>
      </c>
      <c r="FW14" s="111">
        <f>VLOOKUP($C14+FW$3,'Raw Data'!$B$3:$AD$1033,FW$2,0)</f>
        <v>4048</v>
      </c>
      <c r="FX14" s="111">
        <f>VLOOKUP($C14+FX$3,'Raw Data'!$B$3:$AD$1033,FX$2,0)</f>
        <v>3551</v>
      </c>
      <c r="FY14" s="111">
        <f>VLOOKUP($C14+FY$3,'Raw Data'!$B$3:$AD$1033,FY$2,0)</f>
        <v>3275</v>
      </c>
      <c r="FZ14" s="112">
        <f t="shared" si="98"/>
        <v>21635</v>
      </c>
      <c r="GA14" s="113"/>
      <c r="GB14" s="114">
        <f t="shared" si="99"/>
        <v>14</v>
      </c>
      <c r="GC14" s="115">
        <f t="shared" si="100"/>
        <v>0.15562745551190202</v>
      </c>
      <c r="GD14" s="115">
        <f t="shared" si="46"/>
        <v>0.15151375086665125</v>
      </c>
      <c r="GE14" s="115">
        <f t="shared" si="46"/>
        <v>0.10584700716431708</v>
      </c>
      <c r="GF14" s="115">
        <f t="shared" si="46"/>
        <v>8.4400277328403051E-2</v>
      </c>
      <c r="GG14" s="115">
        <f t="shared" si="46"/>
        <v>0.18710422925814651</v>
      </c>
      <c r="GH14" s="115">
        <f t="shared" si="46"/>
        <v>0.16413219320545414</v>
      </c>
      <c r="GI14" s="115">
        <f t="shared" si="46"/>
        <v>0.15137508666512595</v>
      </c>
      <c r="GJ14" s="116">
        <f t="shared" si="101"/>
        <v>1</v>
      </c>
      <c r="GK14" s="117"/>
      <c r="GL14" s="117"/>
      <c r="GM14" s="117"/>
      <c r="GN14" s="118">
        <f t="shared" si="102"/>
        <v>2016</v>
      </c>
      <c r="GO14" s="119" t="str">
        <f t="shared" si="103"/>
        <v>Mar</v>
      </c>
      <c r="GP14" s="120">
        <f t="shared" si="104"/>
        <v>14</v>
      </c>
      <c r="GQ14" s="111">
        <f>VLOOKUP($C14+GQ$3,'Raw Data'!$B$3:$AD$1033,GQ$2,0)</f>
        <v>2612</v>
      </c>
      <c r="GR14" s="111">
        <f>VLOOKUP($C14+GR$3,'Raw Data'!$B$3:$AD$1033,GR$2,0)</f>
        <v>2694</v>
      </c>
      <c r="GS14" s="111">
        <f>VLOOKUP($C14+GS$3,'Raw Data'!$B$3:$AD$1033,GS$2,0)</f>
        <v>2222</v>
      </c>
      <c r="GT14" s="111">
        <f>VLOOKUP($C14+GT$3,'Raw Data'!$B$3:$AD$1033,GT$2,0)</f>
        <v>1959</v>
      </c>
      <c r="GU14" s="111">
        <f>VLOOKUP($C14+GU$3,'Raw Data'!$B$3:$AD$1033,GU$2,0)</f>
        <v>2992</v>
      </c>
      <c r="GV14" s="111">
        <f>VLOOKUP($C14+GV$3,'Raw Data'!$B$3:$AD$1033,GV$2,0)</f>
        <v>2556</v>
      </c>
      <c r="GW14" s="111">
        <f>VLOOKUP($C14+GW$3,'Raw Data'!$B$3:$AD$1033,GW$2,0)</f>
        <v>2662</v>
      </c>
      <c r="GX14" s="112">
        <f t="shared" si="105"/>
        <v>17697</v>
      </c>
      <c r="GY14" s="113"/>
      <c r="HB14" s="118">
        <f t="shared" si="106"/>
        <v>2016</v>
      </c>
      <c r="HC14" s="119" t="str">
        <f t="shared" si="107"/>
        <v>Mar</v>
      </c>
      <c r="HD14" s="120">
        <f t="shared" si="108"/>
        <v>14</v>
      </c>
      <c r="HE14" s="111" t="e">
        <f>VLOOKUP($C14+HE$3,'Raw Data'!$B$3:$AD$1033,HE$2,0)</f>
        <v>#REF!</v>
      </c>
      <c r="HF14" s="111" t="e">
        <f>VLOOKUP($C14+HF$3,'Raw Data'!$B$3:$AD$1033,HF$2,0)</f>
        <v>#REF!</v>
      </c>
      <c r="HG14" s="111" t="e">
        <f>VLOOKUP($C14+HG$3,'Raw Data'!$B$3:$AD$1033,HG$2,0)</f>
        <v>#REF!</v>
      </c>
      <c r="HH14" s="111" t="e">
        <f>VLOOKUP($C14+HH$3,'Raw Data'!$B$3:$AD$1033,HH$2,0)</f>
        <v>#REF!</v>
      </c>
      <c r="HI14" s="111" t="e">
        <f>VLOOKUP($C14+HI$3,'Raw Data'!$B$3:$AD$1033,HI$2,0)</f>
        <v>#REF!</v>
      </c>
      <c r="HJ14" s="111" t="e">
        <f>VLOOKUP($C14+HJ$3,'Raw Data'!$B$3:$AD$1033,HJ$2,0)</f>
        <v>#REF!</v>
      </c>
      <c r="HK14" s="111" t="e">
        <f>VLOOKUP($C14+HK$3,'Raw Data'!$B$3:$AD$1033,HK$2,0)</f>
        <v>#REF!</v>
      </c>
      <c r="HL14" s="112" t="str">
        <f t="shared" si="109"/>
        <v/>
      </c>
      <c r="HM14" s="113"/>
      <c r="HN14" s="114">
        <f t="shared" si="110"/>
        <v>14</v>
      </c>
      <c r="HO14" s="115" t="str">
        <f>IFERROR(HE14/#REF!,"")</f>
        <v/>
      </c>
      <c r="HP14" s="115" t="str">
        <f>IFERROR(HF14/#REF!,"")</f>
        <v/>
      </c>
      <c r="HQ14" s="115" t="str">
        <f>IFERROR(HG14/#REF!,"")</f>
        <v/>
      </c>
      <c r="HR14" s="115" t="str">
        <f>IFERROR(HH14/#REF!,"")</f>
        <v/>
      </c>
      <c r="HS14" s="115" t="str">
        <f>IFERROR(HI14/#REF!,"")</f>
        <v/>
      </c>
      <c r="HT14" s="115" t="str">
        <f>IFERROR(HJ14/#REF!,"")</f>
        <v/>
      </c>
      <c r="HU14" s="115" t="str">
        <f>IFERROR(HK14/#REF!,"")</f>
        <v/>
      </c>
      <c r="HV14" s="116">
        <f t="shared" si="111"/>
        <v>0</v>
      </c>
      <c r="HX14" s="118">
        <f t="shared" si="112"/>
        <v>2016</v>
      </c>
      <c r="HY14" s="119" t="str">
        <f t="shared" si="113"/>
        <v>Mar</v>
      </c>
      <c r="HZ14" s="120">
        <f t="shared" si="114"/>
        <v>14</v>
      </c>
      <c r="IA14" s="111" t="e">
        <f>VLOOKUP($C14+IA$3,'Raw Data'!$B$3:$AD$1033,IA$2,0)</f>
        <v>#REF!</v>
      </c>
      <c r="IB14" s="111" t="e">
        <f>VLOOKUP($C14+IB$3,'Raw Data'!$B$3:$AD$1033,IB$2,0)</f>
        <v>#REF!</v>
      </c>
      <c r="IC14" s="111" t="e">
        <f>VLOOKUP($C14+IC$3,'Raw Data'!$B$3:$AD$1033,IC$2,0)</f>
        <v>#REF!</v>
      </c>
      <c r="ID14" s="111" t="e">
        <f>VLOOKUP($C14+ID$3,'Raw Data'!$B$3:$AD$1033,ID$2,0)</f>
        <v>#REF!</v>
      </c>
      <c r="IE14" s="111" t="e">
        <f>VLOOKUP($C14+IE$3,'Raw Data'!$B$3:$AD$1033,IE$2,0)</f>
        <v>#REF!</v>
      </c>
      <c r="IF14" s="111" t="e">
        <f>VLOOKUP($C14+IF$3,'Raw Data'!$B$3:$AD$1033,IF$2,0)</f>
        <v>#REF!</v>
      </c>
      <c r="IG14" s="111" t="e">
        <f>VLOOKUP($C14+IG$3,'Raw Data'!$B$3:$AD$1033,IG$2,0)</f>
        <v>#REF!</v>
      </c>
      <c r="IH14" s="112" t="str">
        <f t="shared" si="115"/>
        <v/>
      </c>
      <c r="II14" s="113"/>
      <c r="IJ14" s="114">
        <f t="shared" si="116"/>
        <v>14</v>
      </c>
      <c r="IK14" s="115" t="str">
        <f>IFERROR(IA14/#REF!,"")</f>
        <v/>
      </c>
      <c r="IL14" s="115" t="str">
        <f>IFERROR(IB14/#REF!,"")</f>
        <v/>
      </c>
      <c r="IM14" s="115" t="str">
        <f>IFERROR(IC14/#REF!,"")</f>
        <v/>
      </c>
      <c r="IN14" s="115" t="str">
        <f>IFERROR(ID14/#REF!,"")</f>
        <v/>
      </c>
      <c r="IO14" s="115" t="str">
        <f>IFERROR(IE14/#REF!,"")</f>
        <v/>
      </c>
      <c r="IP14" s="115" t="str">
        <f>IFERROR(IF14/#REF!,"")</f>
        <v/>
      </c>
      <c r="IQ14" s="115" t="str">
        <f>IFERROR(IG14/#REF!,"")</f>
        <v/>
      </c>
      <c r="IR14" s="116">
        <f t="shared" si="117"/>
        <v>0</v>
      </c>
    </row>
    <row r="15" spans="1:252" s="106" customFormat="1" x14ac:dyDescent="0.25">
      <c r="A15" s="137"/>
      <c r="B15" s="39">
        <v>7</v>
      </c>
      <c r="C15" s="131">
        <f>DOW!C16</f>
        <v>42467</v>
      </c>
      <c r="D15" s="132">
        <f t="shared" si="47"/>
        <v>2016</v>
      </c>
      <c r="E15" s="133" t="str">
        <f t="shared" si="48"/>
        <v>Apr</v>
      </c>
      <c r="F15" s="102">
        <f t="shared" si="49"/>
        <v>15</v>
      </c>
      <c r="G15" s="111">
        <f>VLOOKUP($C15+G$3,'Raw Data'!$B$3:$AD$1033,G$2,0)</f>
        <v>168</v>
      </c>
      <c r="H15" s="111">
        <f>VLOOKUP($C15+H$3,'Raw Data'!$B$3:$AD$1033,H$2,0)</f>
        <v>154</v>
      </c>
      <c r="I15" s="111">
        <f>VLOOKUP($C15+I$3,'Raw Data'!$B$3:$AD$1033,I$2,0)</f>
        <v>150</v>
      </c>
      <c r="J15" s="111">
        <f>VLOOKUP($C15+J$3,'Raw Data'!$B$3:$AD$1033,J$2,0)</f>
        <v>145</v>
      </c>
      <c r="K15" s="111">
        <f>VLOOKUP($C15+K$3,'Raw Data'!$B$3:$AD$1033,K$2,0)</f>
        <v>232</v>
      </c>
      <c r="L15" s="111">
        <f>VLOOKUP($C15+L$3,'Raw Data'!$B$3:$AD$1033,L$2,0)</f>
        <v>187</v>
      </c>
      <c r="M15" s="111">
        <f>VLOOKUP($C15+M$3,'Raw Data'!$B$3:$AD$1033,M$2,0)</f>
        <v>203</v>
      </c>
      <c r="N15" s="112">
        <f t="shared" si="50"/>
        <v>1239</v>
      </c>
      <c r="O15" s="113"/>
      <c r="P15" s="114">
        <f t="shared" si="51"/>
        <v>15</v>
      </c>
      <c r="Q15" s="115">
        <f t="shared" si="33"/>
        <v>0.13559322033898305</v>
      </c>
      <c r="R15" s="115">
        <f t="shared" si="34"/>
        <v>0.12429378531073447</v>
      </c>
      <c r="S15" s="115">
        <f t="shared" si="34"/>
        <v>0.12106537530266344</v>
      </c>
      <c r="T15" s="115">
        <f t="shared" si="34"/>
        <v>0.11702986279257466</v>
      </c>
      <c r="U15" s="115">
        <f t="shared" si="34"/>
        <v>0.18724778046811946</v>
      </c>
      <c r="V15" s="115">
        <f t="shared" si="34"/>
        <v>0.15092816787732041</v>
      </c>
      <c r="W15" s="115">
        <f t="shared" si="34"/>
        <v>0.16384180790960451</v>
      </c>
      <c r="X15" s="116">
        <f t="shared" si="52"/>
        <v>1</v>
      </c>
      <c r="Y15" s="117"/>
      <c r="Z15" s="117"/>
      <c r="AA15" s="118">
        <f t="shared" si="53"/>
        <v>2016</v>
      </c>
      <c r="AB15" s="119" t="str">
        <f t="shared" si="54"/>
        <v>Apr</v>
      </c>
      <c r="AC15" s="120">
        <f t="shared" si="55"/>
        <v>15</v>
      </c>
      <c r="AD15" s="111">
        <f>VLOOKUP($C15+AD$3,'Raw Data'!$B$3:$AD$1033,AD$2,0)</f>
        <v>135</v>
      </c>
      <c r="AE15" s="111">
        <f>VLOOKUP($C15+AE$3,'Raw Data'!$B$3:$AD$1033,AE$2,0)</f>
        <v>174</v>
      </c>
      <c r="AF15" s="111">
        <f>VLOOKUP($C15+AF$3,'Raw Data'!$B$3:$AD$1033,AF$2,0)</f>
        <v>165</v>
      </c>
      <c r="AG15" s="111">
        <f>VLOOKUP($C15+AG$3,'Raw Data'!$B$3:$AD$1033,AG$2,0)</f>
        <v>105</v>
      </c>
      <c r="AH15" s="111">
        <f>VLOOKUP($C15+AH$3,'Raw Data'!$B$3:$AD$1033,AH$2,0)</f>
        <v>159</v>
      </c>
      <c r="AI15" s="111">
        <f>VLOOKUP($C15+AI$3,'Raw Data'!$B$3:$AD$1033,AI$2,0)</f>
        <v>181</v>
      </c>
      <c r="AJ15" s="111">
        <f>VLOOKUP($C15+AJ$3,'Raw Data'!$B$3:$AD$1033,AJ$2,0)</f>
        <v>177</v>
      </c>
      <c r="AK15" s="112">
        <f t="shared" si="56"/>
        <v>1096</v>
      </c>
      <c r="AL15" s="113"/>
      <c r="AM15" s="114">
        <f t="shared" si="57"/>
        <v>15</v>
      </c>
      <c r="AN15" s="115">
        <f t="shared" si="58"/>
        <v>0.12317518248175183</v>
      </c>
      <c r="AO15" s="115">
        <f t="shared" si="35"/>
        <v>0.15875912408759124</v>
      </c>
      <c r="AP15" s="115">
        <f t="shared" si="36"/>
        <v>0.15054744525547445</v>
      </c>
      <c r="AQ15" s="115">
        <f t="shared" si="37"/>
        <v>9.5802919708029191E-2</v>
      </c>
      <c r="AR15" s="115">
        <f t="shared" si="38"/>
        <v>0.14507299270072993</v>
      </c>
      <c r="AS15" s="115">
        <f t="shared" si="39"/>
        <v>0.16514598540145986</v>
      </c>
      <c r="AT15" s="115">
        <f t="shared" si="40"/>
        <v>0.16149635036496351</v>
      </c>
      <c r="AU15" s="116">
        <f t="shared" si="59"/>
        <v>1</v>
      </c>
      <c r="AV15" s="117"/>
      <c r="AW15" s="117"/>
      <c r="AX15" s="118">
        <f t="shared" si="60"/>
        <v>2016</v>
      </c>
      <c r="AY15" s="119" t="str">
        <f t="shared" si="61"/>
        <v>Apr</v>
      </c>
      <c r="AZ15" s="120">
        <f t="shared" si="62"/>
        <v>15</v>
      </c>
      <c r="BA15" s="111">
        <f>VLOOKUP($C15+BA$3,'Raw Data'!$B$3:$AD$1033,BA$2,0)</f>
        <v>71</v>
      </c>
      <c r="BB15" s="111">
        <f>VLOOKUP($C15+BB$3,'Raw Data'!$B$3:$AD$1033,BB$2,0)</f>
        <v>103</v>
      </c>
      <c r="BC15" s="111">
        <f>VLOOKUP($C15+BC$3,'Raw Data'!$B$3:$AD$1033,BC$2,0)</f>
        <v>88</v>
      </c>
      <c r="BD15" s="111">
        <f>VLOOKUP($C15+BD$3,'Raw Data'!$B$3:$AD$1033,BD$2,0)</f>
        <v>75</v>
      </c>
      <c r="BE15" s="111">
        <f>VLOOKUP($C15+BE$3,'Raw Data'!$B$3:$AD$1033,BE$2,0)</f>
        <v>87</v>
      </c>
      <c r="BF15" s="111">
        <f>VLOOKUP($C15+BF$3,'Raw Data'!$B$3:$AD$1033,BF$2,0)</f>
        <v>94</v>
      </c>
      <c r="BG15" s="111">
        <f>VLOOKUP($C15+BG$3,'Raw Data'!$B$3:$AD$1033,BG$2,0)</f>
        <v>128</v>
      </c>
      <c r="BH15" s="112">
        <f t="shared" si="63"/>
        <v>646</v>
      </c>
      <c r="BI15" s="113"/>
      <c r="BJ15" s="114">
        <f t="shared" si="64"/>
        <v>15</v>
      </c>
      <c r="BK15" s="115">
        <f t="shared" si="65"/>
        <v>0.10990712074303406</v>
      </c>
      <c r="BL15" s="115">
        <f t="shared" si="41"/>
        <v>0.15944272445820434</v>
      </c>
      <c r="BM15" s="115">
        <f t="shared" si="41"/>
        <v>0.13622291021671826</v>
      </c>
      <c r="BN15" s="115">
        <f t="shared" si="41"/>
        <v>0.11609907120743033</v>
      </c>
      <c r="BO15" s="115">
        <f t="shared" si="41"/>
        <v>0.1346749226006192</v>
      </c>
      <c r="BP15" s="115">
        <f t="shared" si="41"/>
        <v>0.14551083591331268</v>
      </c>
      <c r="BQ15" s="115">
        <f t="shared" si="41"/>
        <v>0.19814241486068113</v>
      </c>
      <c r="BR15" s="116">
        <f t="shared" si="66"/>
        <v>1</v>
      </c>
      <c r="BS15" s="117"/>
      <c r="BT15" s="117"/>
      <c r="BU15" s="117"/>
      <c r="BV15" s="118">
        <f t="shared" si="67"/>
        <v>2016</v>
      </c>
      <c r="BW15" s="119" t="str">
        <f t="shared" si="68"/>
        <v>Apr</v>
      </c>
      <c r="BX15" s="120">
        <f t="shared" si="69"/>
        <v>15</v>
      </c>
      <c r="BY15" s="111">
        <f>VLOOKUP($C15+BY$3,'Raw Data'!$B$3:$AD$1033,BY$2,0)</f>
        <v>34</v>
      </c>
      <c r="BZ15" s="111">
        <f>VLOOKUP($C15+BZ$3,'Raw Data'!$B$3:$AD$1033,BZ$2,0)</f>
        <v>29</v>
      </c>
      <c r="CA15" s="111">
        <f>VLOOKUP($C15+CA$3,'Raw Data'!$B$3:$AD$1033,CA$2,0)</f>
        <v>30</v>
      </c>
      <c r="CB15" s="111">
        <f>VLOOKUP($C15+CB$3,'Raw Data'!$B$3:$AD$1033,CB$2,0)</f>
        <v>37</v>
      </c>
      <c r="CC15" s="111">
        <f>VLOOKUP($C15+CC$3,'Raw Data'!$B$3:$AD$1033,CC$2,0)</f>
        <v>53</v>
      </c>
      <c r="CD15" s="111">
        <f>VLOOKUP($C15+CD$3,'Raw Data'!$B$3:$AD$1033,CD$2,0)</f>
        <v>57</v>
      </c>
      <c r="CE15" s="111">
        <f>VLOOKUP($C15+CE$3,'Raw Data'!$B$3:$AD$1033,CE$2,0)</f>
        <v>73</v>
      </c>
      <c r="CF15" s="112">
        <f t="shared" si="70"/>
        <v>313</v>
      </c>
      <c r="CG15" s="113"/>
      <c r="CH15" s="114">
        <f t="shared" si="71"/>
        <v>15</v>
      </c>
      <c r="CI15" s="115">
        <f t="shared" si="72"/>
        <v>0.10862619808306709</v>
      </c>
      <c r="CJ15" s="115">
        <f t="shared" si="42"/>
        <v>9.2651757188498399E-2</v>
      </c>
      <c r="CK15" s="115">
        <f t="shared" si="42"/>
        <v>9.5846645367412137E-2</v>
      </c>
      <c r="CL15" s="115">
        <f t="shared" si="42"/>
        <v>0.1182108626198083</v>
      </c>
      <c r="CM15" s="115">
        <f t="shared" si="42"/>
        <v>0.16932907348242812</v>
      </c>
      <c r="CN15" s="115">
        <f t="shared" si="42"/>
        <v>0.18210862619808307</v>
      </c>
      <c r="CO15" s="115">
        <f t="shared" si="42"/>
        <v>0.23322683706070288</v>
      </c>
      <c r="CP15" s="116">
        <f t="shared" si="73"/>
        <v>1</v>
      </c>
      <c r="CQ15" s="117"/>
      <c r="CR15" s="117"/>
      <c r="CS15" s="117"/>
      <c r="CT15" s="118">
        <f t="shared" si="74"/>
        <v>2016</v>
      </c>
      <c r="CU15" s="119" t="str">
        <f t="shared" si="75"/>
        <v>Apr</v>
      </c>
      <c r="CV15" s="120">
        <f t="shared" si="76"/>
        <v>15</v>
      </c>
      <c r="CW15" s="111">
        <f>VLOOKUP($C15+CW$3,'Raw Data'!$B$3:$AD$1033,CW$2,0)</f>
        <v>488</v>
      </c>
      <c r="CX15" s="111">
        <f>VLOOKUP($C15+CX$3,'Raw Data'!$B$3:$AD$1033,CX$2,0)</f>
        <v>408</v>
      </c>
      <c r="CY15" s="111">
        <f>VLOOKUP($C15+CY$3,'Raw Data'!$B$3:$AD$1033,CY$2,0)</f>
        <v>378</v>
      </c>
      <c r="CZ15" s="111">
        <f>VLOOKUP($C15+CZ$3,'Raw Data'!$B$3:$AD$1033,CZ$2,0)</f>
        <v>336</v>
      </c>
      <c r="DA15" s="111">
        <f>VLOOKUP($C15+DA$3,'Raw Data'!$B$3:$AD$1033,DA$2,0)</f>
        <v>636</v>
      </c>
      <c r="DB15" s="111">
        <f>VLOOKUP($C15+DB$3,'Raw Data'!$B$3:$AD$1033,DB$2,0)</f>
        <v>649</v>
      </c>
      <c r="DC15" s="111">
        <f>VLOOKUP($C15+DC$3,'Raw Data'!$B$3:$AD$1033,DC$2,0)</f>
        <v>590</v>
      </c>
      <c r="DD15" s="112">
        <f t="shared" si="77"/>
        <v>3485</v>
      </c>
      <c r="DE15" s="113"/>
      <c r="DF15" s="113"/>
      <c r="DG15" s="114">
        <f t="shared" si="78"/>
        <v>15</v>
      </c>
      <c r="DH15" s="115">
        <f t="shared" si="79"/>
        <v>0.14002869440459109</v>
      </c>
      <c r="DI15" s="115">
        <f t="shared" si="43"/>
        <v>0.11707317073170732</v>
      </c>
      <c r="DJ15" s="115">
        <f t="shared" si="43"/>
        <v>0.10846484935437589</v>
      </c>
      <c r="DK15" s="115">
        <f t="shared" si="43"/>
        <v>9.6413199426111915E-2</v>
      </c>
      <c r="DL15" s="115">
        <f t="shared" si="43"/>
        <v>0.18249641319942611</v>
      </c>
      <c r="DM15" s="115">
        <f t="shared" si="43"/>
        <v>0.18622668579626972</v>
      </c>
      <c r="DN15" s="115">
        <f t="shared" si="43"/>
        <v>0.16929698708751795</v>
      </c>
      <c r="DO15" s="116">
        <f t="shared" si="80"/>
        <v>1</v>
      </c>
      <c r="DP15" s="117"/>
      <c r="DQ15" s="117"/>
      <c r="DR15" s="117"/>
      <c r="DS15" s="118">
        <f t="shared" si="81"/>
        <v>2016</v>
      </c>
      <c r="DT15" s="119" t="str">
        <f t="shared" si="82"/>
        <v>Apr</v>
      </c>
      <c r="DU15" s="120">
        <f t="shared" si="83"/>
        <v>15</v>
      </c>
      <c r="DV15" s="111">
        <f>VLOOKUP($C15+DV$3,'Raw Data'!$B$3:$AD$1033,DV$2,0)</f>
        <v>106</v>
      </c>
      <c r="DW15" s="111">
        <f>VLOOKUP($C15+DW$3,'Raw Data'!$B$3:$AD$1033,DW$2,0)</f>
        <v>126</v>
      </c>
      <c r="DX15" s="111">
        <f>VLOOKUP($C15+DX$3,'Raw Data'!$B$3:$AD$1033,DX$2,0)</f>
        <v>83</v>
      </c>
      <c r="DY15" s="111">
        <f>VLOOKUP($C15+DY$3,'Raw Data'!$B$3:$AD$1033,DY$2,0)</f>
        <v>90</v>
      </c>
      <c r="DZ15" s="111">
        <f>VLOOKUP($C15+DZ$3,'Raw Data'!$B$3:$AD$1033,DZ$2,0)</f>
        <v>128</v>
      </c>
      <c r="EA15" s="111">
        <f>VLOOKUP($C15+EA$3,'Raw Data'!$B$3:$AD$1033,EA$2,0)</f>
        <v>125</v>
      </c>
      <c r="EB15" s="111">
        <f>VLOOKUP($C15+EB$3,'Raw Data'!$B$3:$AD$1033,EB$2,0)</f>
        <v>129</v>
      </c>
      <c r="EC15" s="112">
        <f t="shared" si="84"/>
        <v>787</v>
      </c>
      <c r="ED15" s="113"/>
      <c r="EE15" s="114">
        <f t="shared" si="85"/>
        <v>15</v>
      </c>
      <c r="EF15" s="115">
        <f t="shared" si="86"/>
        <v>0.13468869123252858</v>
      </c>
      <c r="EG15" s="115">
        <f t="shared" si="44"/>
        <v>0.16010165184243966</v>
      </c>
      <c r="EH15" s="115">
        <f t="shared" si="44"/>
        <v>0.10546378653113088</v>
      </c>
      <c r="EI15" s="115">
        <f t="shared" si="44"/>
        <v>0.11435832274459974</v>
      </c>
      <c r="EJ15" s="115">
        <f t="shared" si="44"/>
        <v>0.16264294790343076</v>
      </c>
      <c r="EK15" s="115">
        <f t="shared" si="44"/>
        <v>0.15883100381194409</v>
      </c>
      <c r="EL15" s="115">
        <f t="shared" si="44"/>
        <v>0.16391359593392629</v>
      </c>
      <c r="EM15" s="116">
        <f t="shared" si="87"/>
        <v>0.99999999999999989</v>
      </c>
      <c r="EN15" s="117"/>
      <c r="EO15" s="117"/>
      <c r="EP15" s="117"/>
      <c r="EQ15" s="118">
        <f t="shared" si="88"/>
        <v>2016</v>
      </c>
      <c r="ER15" s="119" t="str">
        <f t="shared" si="89"/>
        <v>Apr</v>
      </c>
      <c r="ES15" s="120">
        <f t="shared" si="90"/>
        <v>15</v>
      </c>
      <c r="ET15" s="111">
        <f>VLOOKUP($C15+ET$3,'Raw Data'!$B$3:$AD$1033,ET$2,0)</f>
        <v>106</v>
      </c>
      <c r="EU15" s="111">
        <f>VLOOKUP($C15+EU$3,'Raw Data'!$B$3:$AD$1033,EU$2,0)</f>
        <v>126</v>
      </c>
      <c r="EV15" s="111">
        <f>VLOOKUP($C15+EV$3,'Raw Data'!$B$3:$AD$1033,EV$2,0)</f>
        <v>83</v>
      </c>
      <c r="EW15" s="111">
        <f>VLOOKUP($C15+EW$3,'Raw Data'!$B$3:$AD$1033,EW$2,0)</f>
        <v>90</v>
      </c>
      <c r="EX15" s="111">
        <f>VLOOKUP($C15+EX$3,'Raw Data'!$B$3:$AD$1033,EX$2,0)</f>
        <v>128</v>
      </c>
      <c r="EY15" s="111">
        <f>VLOOKUP($C15+EY$3,'Raw Data'!$B$3:$AD$1033,EY$2,0)</f>
        <v>125</v>
      </c>
      <c r="EZ15" s="111">
        <f>VLOOKUP($C15+EZ$3,'Raw Data'!$B$3:$AD$1033,EZ$2,0)</f>
        <v>129</v>
      </c>
      <c r="FA15" s="112">
        <f t="shared" si="91"/>
        <v>787</v>
      </c>
      <c r="FB15" s="113"/>
      <c r="FC15" s="113"/>
      <c r="FD15" s="114">
        <f t="shared" si="92"/>
        <v>15</v>
      </c>
      <c r="FE15" s="115">
        <f t="shared" si="93"/>
        <v>0.13468869123252858</v>
      </c>
      <c r="FF15" s="115">
        <f t="shared" si="45"/>
        <v>0.16010165184243966</v>
      </c>
      <c r="FG15" s="115">
        <f t="shared" si="45"/>
        <v>0.10546378653113088</v>
      </c>
      <c r="FH15" s="115">
        <f t="shared" si="45"/>
        <v>0.11435832274459974</v>
      </c>
      <c r="FI15" s="115">
        <f t="shared" si="45"/>
        <v>0.16264294790343076</v>
      </c>
      <c r="FJ15" s="115">
        <f t="shared" si="45"/>
        <v>0.15883100381194409</v>
      </c>
      <c r="FK15" s="115">
        <f t="shared" si="45"/>
        <v>0.16391359593392629</v>
      </c>
      <c r="FL15" s="116">
        <f t="shared" si="94"/>
        <v>0.99999999999999989</v>
      </c>
      <c r="FM15" s="117"/>
      <c r="FN15" s="117"/>
      <c r="FO15" s="117"/>
      <c r="FP15" s="118">
        <f t="shared" si="95"/>
        <v>2016</v>
      </c>
      <c r="FQ15" s="119" t="str">
        <f t="shared" si="96"/>
        <v>Apr</v>
      </c>
      <c r="FR15" s="120">
        <f t="shared" si="97"/>
        <v>15</v>
      </c>
      <c r="FS15" s="111">
        <f>VLOOKUP($C15+FS$3,'Raw Data'!$B$3:$AD$1033,FS$2,0)</f>
        <v>3047</v>
      </c>
      <c r="FT15" s="111">
        <f>VLOOKUP($C15+FT$3,'Raw Data'!$B$3:$AD$1033,FT$2,0)</f>
        <v>2947</v>
      </c>
      <c r="FU15" s="111">
        <f>VLOOKUP($C15+FU$3,'Raw Data'!$B$3:$AD$1033,FU$2,0)</f>
        <v>2040</v>
      </c>
      <c r="FV15" s="111">
        <f>VLOOKUP($C15+FV$3,'Raw Data'!$B$3:$AD$1033,FV$2,0)</f>
        <v>1712</v>
      </c>
      <c r="FW15" s="111">
        <f>VLOOKUP($C15+FW$3,'Raw Data'!$B$3:$AD$1033,FW$2,0)</f>
        <v>3881</v>
      </c>
      <c r="FX15" s="111">
        <f>VLOOKUP($C15+FX$3,'Raw Data'!$B$3:$AD$1033,FX$2,0)</f>
        <v>3213</v>
      </c>
      <c r="FY15" s="111">
        <f>VLOOKUP($C15+FY$3,'Raw Data'!$B$3:$AD$1033,FY$2,0)</f>
        <v>3099</v>
      </c>
      <c r="FZ15" s="112">
        <f t="shared" si="98"/>
        <v>19939</v>
      </c>
      <c r="GA15" s="113"/>
      <c r="GB15" s="114">
        <f t="shared" si="99"/>
        <v>15</v>
      </c>
      <c r="GC15" s="115">
        <f t="shared" si="100"/>
        <v>0.15281608907166858</v>
      </c>
      <c r="GD15" s="115">
        <f t="shared" si="46"/>
        <v>0.14780079241687147</v>
      </c>
      <c r="GE15" s="115">
        <f t="shared" si="46"/>
        <v>0.10231205175786148</v>
      </c>
      <c r="GF15" s="115">
        <f t="shared" si="46"/>
        <v>8.5861878730126892E-2</v>
      </c>
      <c r="GG15" s="115">
        <f t="shared" si="46"/>
        <v>0.19464366317267667</v>
      </c>
      <c r="GH15" s="115">
        <f t="shared" si="46"/>
        <v>0.16114148151863184</v>
      </c>
      <c r="GI15" s="115">
        <f t="shared" si="46"/>
        <v>0.15542404333216309</v>
      </c>
      <c r="GJ15" s="116">
        <f t="shared" si="101"/>
        <v>1</v>
      </c>
      <c r="GK15" s="117"/>
      <c r="GL15" s="117"/>
      <c r="GM15" s="117"/>
      <c r="GN15" s="118">
        <f t="shared" si="102"/>
        <v>2016</v>
      </c>
      <c r="GO15" s="119" t="str">
        <f t="shared" si="103"/>
        <v>Apr</v>
      </c>
      <c r="GP15" s="120">
        <f t="shared" si="104"/>
        <v>15</v>
      </c>
      <c r="GQ15" s="111">
        <f>VLOOKUP($C15+GQ$3,'Raw Data'!$B$3:$AD$1033,GQ$2,0)</f>
        <v>2487</v>
      </c>
      <c r="GR15" s="111">
        <f>VLOOKUP($C15+GR$3,'Raw Data'!$B$3:$AD$1033,GR$2,0)</f>
        <v>2456</v>
      </c>
      <c r="GS15" s="111">
        <f>VLOOKUP($C15+GS$3,'Raw Data'!$B$3:$AD$1033,GS$2,0)</f>
        <v>2392</v>
      </c>
      <c r="GT15" s="111">
        <f>VLOOKUP($C15+GT$3,'Raw Data'!$B$3:$AD$1033,GT$2,0)</f>
        <v>2126</v>
      </c>
      <c r="GU15" s="111">
        <f>VLOOKUP($C15+GU$3,'Raw Data'!$B$3:$AD$1033,GU$2,0)</f>
        <v>2949</v>
      </c>
      <c r="GV15" s="111">
        <f>VLOOKUP($C15+GV$3,'Raw Data'!$B$3:$AD$1033,GV$2,0)</f>
        <v>2755</v>
      </c>
      <c r="GW15" s="111">
        <f>VLOOKUP($C15+GW$3,'Raw Data'!$B$3:$AD$1033,GW$2,0)</f>
        <v>2856</v>
      </c>
      <c r="GX15" s="112">
        <f t="shared" si="105"/>
        <v>18021</v>
      </c>
      <c r="GY15" s="113"/>
      <c r="HB15" s="118">
        <f t="shared" si="106"/>
        <v>2016</v>
      </c>
      <c r="HC15" s="119" t="str">
        <f t="shared" si="107"/>
        <v>Apr</v>
      </c>
      <c r="HD15" s="120">
        <f t="shared" si="108"/>
        <v>15</v>
      </c>
      <c r="HE15" s="111" t="e">
        <f>VLOOKUP($C15+HE$3,'Raw Data'!$B$3:$AD$1033,HE$2,0)</f>
        <v>#REF!</v>
      </c>
      <c r="HF15" s="111" t="e">
        <f>VLOOKUP($C15+HF$3,'Raw Data'!$B$3:$AD$1033,HF$2,0)</f>
        <v>#REF!</v>
      </c>
      <c r="HG15" s="111" t="e">
        <f>VLOOKUP($C15+HG$3,'Raw Data'!$B$3:$AD$1033,HG$2,0)</f>
        <v>#REF!</v>
      </c>
      <c r="HH15" s="111" t="e">
        <f>VLOOKUP($C15+HH$3,'Raw Data'!$B$3:$AD$1033,HH$2,0)</f>
        <v>#REF!</v>
      </c>
      <c r="HI15" s="111" t="e">
        <f>VLOOKUP($C15+HI$3,'Raw Data'!$B$3:$AD$1033,HI$2,0)</f>
        <v>#REF!</v>
      </c>
      <c r="HJ15" s="111" t="e">
        <f>VLOOKUP($C15+HJ$3,'Raw Data'!$B$3:$AD$1033,HJ$2,0)</f>
        <v>#REF!</v>
      </c>
      <c r="HK15" s="111" t="e">
        <f>VLOOKUP($C15+HK$3,'Raw Data'!$B$3:$AD$1033,HK$2,0)</f>
        <v>#REF!</v>
      </c>
      <c r="HL15" s="112" t="str">
        <f t="shared" si="109"/>
        <v/>
      </c>
      <c r="HM15" s="113"/>
      <c r="HN15" s="114">
        <f t="shared" si="110"/>
        <v>15</v>
      </c>
      <c r="HO15" s="115" t="str">
        <f>IFERROR(HE15/#REF!,"")</f>
        <v/>
      </c>
      <c r="HP15" s="115" t="str">
        <f>IFERROR(HF15/#REF!,"")</f>
        <v/>
      </c>
      <c r="HQ15" s="115" t="str">
        <f>IFERROR(HG15/#REF!,"")</f>
        <v/>
      </c>
      <c r="HR15" s="115" t="str">
        <f>IFERROR(HH15/#REF!,"")</f>
        <v/>
      </c>
      <c r="HS15" s="115" t="str">
        <f>IFERROR(HI15/#REF!,"")</f>
        <v/>
      </c>
      <c r="HT15" s="115" t="str">
        <f>IFERROR(HJ15/#REF!,"")</f>
        <v/>
      </c>
      <c r="HU15" s="115" t="str">
        <f>IFERROR(HK15/#REF!,"")</f>
        <v/>
      </c>
      <c r="HV15" s="116">
        <f t="shared" si="111"/>
        <v>0</v>
      </c>
      <c r="HX15" s="118">
        <f t="shared" si="112"/>
        <v>2016</v>
      </c>
      <c r="HY15" s="119" t="str">
        <f t="shared" si="113"/>
        <v>Apr</v>
      </c>
      <c r="HZ15" s="120">
        <f t="shared" si="114"/>
        <v>15</v>
      </c>
      <c r="IA15" s="111" t="e">
        <f>VLOOKUP($C15+IA$3,'Raw Data'!$B$3:$AD$1033,IA$2,0)</f>
        <v>#REF!</v>
      </c>
      <c r="IB15" s="111" t="e">
        <f>VLOOKUP($C15+IB$3,'Raw Data'!$B$3:$AD$1033,IB$2,0)</f>
        <v>#REF!</v>
      </c>
      <c r="IC15" s="111" t="e">
        <f>VLOOKUP($C15+IC$3,'Raw Data'!$B$3:$AD$1033,IC$2,0)</f>
        <v>#REF!</v>
      </c>
      <c r="ID15" s="111" t="e">
        <f>VLOOKUP($C15+ID$3,'Raw Data'!$B$3:$AD$1033,ID$2,0)</f>
        <v>#REF!</v>
      </c>
      <c r="IE15" s="111" t="e">
        <f>VLOOKUP($C15+IE$3,'Raw Data'!$B$3:$AD$1033,IE$2,0)</f>
        <v>#REF!</v>
      </c>
      <c r="IF15" s="111" t="e">
        <f>VLOOKUP($C15+IF$3,'Raw Data'!$B$3:$AD$1033,IF$2,0)</f>
        <v>#REF!</v>
      </c>
      <c r="IG15" s="111" t="e">
        <f>VLOOKUP($C15+IG$3,'Raw Data'!$B$3:$AD$1033,IG$2,0)</f>
        <v>#REF!</v>
      </c>
      <c r="IH15" s="112" t="str">
        <f t="shared" si="115"/>
        <v/>
      </c>
      <c r="II15" s="113"/>
      <c r="IJ15" s="114">
        <f t="shared" si="116"/>
        <v>15</v>
      </c>
      <c r="IK15" s="115" t="str">
        <f>IFERROR(IA15/#REF!,"")</f>
        <v/>
      </c>
      <c r="IL15" s="115" t="str">
        <f>IFERROR(IB15/#REF!,"")</f>
        <v/>
      </c>
      <c r="IM15" s="115" t="str">
        <f>IFERROR(IC15/#REF!,"")</f>
        <v/>
      </c>
      <c r="IN15" s="115" t="str">
        <f>IFERROR(ID15/#REF!,"")</f>
        <v/>
      </c>
      <c r="IO15" s="115" t="str">
        <f>IFERROR(IE15/#REF!,"")</f>
        <v/>
      </c>
      <c r="IP15" s="115" t="str">
        <f>IFERROR(IF15/#REF!,"")</f>
        <v/>
      </c>
      <c r="IQ15" s="115" t="str">
        <f>IFERROR(IG15/#REF!,"")</f>
        <v/>
      </c>
      <c r="IR15" s="116">
        <f t="shared" si="117"/>
        <v>0</v>
      </c>
    </row>
    <row r="16" spans="1:252" s="106" customFormat="1" x14ac:dyDescent="0.25">
      <c r="A16" s="137"/>
      <c r="B16" s="39">
        <v>7</v>
      </c>
      <c r="C16" s="131">
        <f>DOW!C17</f>
        <v>42474</v>
      </c>
      <c r="D16" s="132">
        <f t="shared" si="47"/>
        <v>2016</v>
      </c>
      <c r="E16" s="133" t="str">
        <f t="shared" si="48"/>
        <v>Apr</v>
      </c>
      <c r="F16" s="102">
        <f t="shared" si="49"/>
        <v>16</v>
      </c>
      <c r="G16" s="111">
        <f>VLOOKUP($C16+G$3,'Raw Data'!$B$3:$AD$1033,G$2,0)</f>
        <v>162</v>
      </c>
      <c r="H16" s="111">
        <f>VLOOKUP($C16+H$3,'Raw Data'!$B$3:$AD$1033,H$2,0)</f>
        <v>153</v>
      </c>
      <c r="I16" s="111">
        <f>VLOOKUP($C16+I$3,'Raw Data'!$B$3:$AD$1033,I$2,0)</f>
        <v>139</v>
      </c>
      <c r="J16" s="111">
        <f>VLOOKUP($C16+J$3,'Raw Data'!$B$3:$AD$1033,J$2,0)</f>
        <v>187</v>
      </c>
      <c r="K16" s="111">
        <f>VLOOKUP($C16+K$3,'Raw Data'!$B$3:$AD$1033,K$2,0)</f>
        <v>200</v>
      </c>
      <c r="L16" s="111">
        <f>VLOOKUP($C16+L$3,'Raw Data'!$B$3:$AD$1033,L$2,0)</f>
        <v>211</v>
      </c>
      <c r="M16" s="111">
        <f>VLOOKUP($C16+M$3,'Raw Data'!$B$3:$AD$1033,M$2,0)</f>
        <v>179</v>
      </c>
      <c r="N16" s="112">
        <f t="shared" si="50"/>
        <v>1231</v>
      </c>
      <c r="O16" s="113"/>
      <c r="P16" s="114">
        <f t="shared" si="51"/>
        <v>16</v>
      </c>
      <c r="Q16" s="115">
        <f t="shared" si="33"/>
        <v>0.13160032493907392</v>
      </c>
      <c r="R16" s="115">
        <f t="shared" si="34"/>
        <v>0.12428919577579203</v>
      </c>
      <c r="S16" s="115">
        <f t="shared" si="34"/>
        <v>0.11291632818846466</v>
      </c>
      <c r="T16" s="115">
        <f t="shared" si="34"/>
        <v>0.15190901705930138</v>
      </c>
      <c r="U16" s="115">
        <f t="shared" si="34"/>
        <v>0.16246953696181965</v>
      </c>
      <c r="V16" s="115">
        <f t="shared" si="34"/>
        <v>0.17140536149471974</v>
      </c>
      <c r="W16" s="115">
        <f t="shared" si="34"/>
        <v>0.14541023558082861</v>
      </c>
      <c r="X16" s="116">
        <f t="shared" si="52"/>
        <v>1</v>
      </c>
      <c r="Y16" s="117"/>
      <c r="Z16" s="117"/>
      <c r="AA16" s="118">
        <f t="shared" si="53"/>
        <v>2016</v>
      </c>
      <c r="AB16" s="119" t="str">
        <f t="shared" si="54"/>
        <v>Apr</v>
      </c>
      <c r="AC16" s="120">
        <f t="shared" si="55"/>
        <v>16</v>
      </c>
      <c r="AD16" s="111">
        <f>VLOOKUP($C16+AD$3,'Raw Data'!$B$3:$AD$1033,AD$2,0)</f>
        <v>180</v>
      </c>
      <c r="AE16" s="111">
        <f>VLOOKUP($C16+AE$3,'Raw Data'!$B$3:$AD$1033,AE$2,0)</f>
        <v>163</v>
      </c>
      <c r="AF16" s="111">
        <f>VLOOKUP($C16+AF$3,'Raw Data'!$B$3:$AD$1033,AF$2,0)</f>
        <v>130</v>
      </c>
      <c r="AG16" s="111">
        <f>VLOOKUP($C16+AG$3,'Raw Data'!$B$3:$AD$1033,AG$2,0)</f>
        <v>108</v>
      </c>
      <c r="AH16" s="111">
        <f>VLOOKUP($C16+AH$3,'Raw Data'!$B$3:$AD$1033,AH$2,0)</f>
        <v>179</v>
      </c>
      <c r="AI16" s="111">
        <f>VLOOKUP($C16+AI$3,'Raw Data'!$B$3:$AD$1033,AI$2,0)</f>
        <v>175</v>
      </c>
      <c r="AJ16" s="111">
        <f>VLOOKUP($C16+AJ$3,'Raw Data'!$B$3:$AD$1033,AJ$2,0)</f>
        <v>186</v>
      </c>
      <c r="AK16" s="112">
        <f t="shared" si="56"/>
        <v>1121</v>
      </c>
      <c r="AL16" s="113"/>
      <c r="AM16" s="114">
        <f t="shared" si="57"/>
        <v>16</v>
      </c>
      <c r="AN16" s="115">
        <f t="shared" si="58"/>
        <v>0.16057091882247992</v>
      </c>
      <c r="AO16" s="115">
        <f t="shared" si="35"/>
        <v>0.14540588760035683</v>
      </c>
      <c r="AP16" s="115">
        <f t="shared" si="36"/>
        <v>0.1159678858162355</v>
      </c>
      <c r="AQ16" s="115">
        <f t="shared" si="37"/>
        <v>9.6342551293487955E-2</v>
      </c>
      <c r="AR16" s="115">
        <f t="shared" si="38"/>
        <v>0.15967885816235505</v>
      </c>
      <c r="AS16" s="115">
        <f t="shared" si="39"/>
        <v>0.15611061552185548</v>
      </c>
      <c r="AT16" s="115">
        <f t="shared" si="40"/>
        <v>0.16592328278322926</v>
      </c>
      <c r="AU16" s="116">
        <f t="shared" si="59"/>
        <v>1</v>
      </c>
      <c r="AV16" s="117"/>
      <c r="AW16" s="117"/>
      <c r="AX16" s="118">
        <f t="shared" si="60"/>
        <v>2016</v>
      </c>
      <c r="AY16" s="119" t="str">
        <f t="shared" si="61"/>
        <v>Apr</v>
      </c>
      <c r="AZ16" s="120">
        <f t="shared" si="62"/>
        <v>16</v>
      </c>
      <c r="BA16" s="111">
        <f>VLOOKUP($C16+BA$3,'Raw Data'!$B$3:$AD$1033,BA$2,0)</f>
        <v>108</v>
      </c>
      <c r="BB16" s="111">
        <f>VLOOKUP($C16+BB$3,'Raw Data'!$B$3:$AD$1033,BB$2,0)</f>
        <v>121</v>
      </c>
      <c r="BC16" s="111">
        <f>VLOOKUP($C16+BC$3,'Raw Data'!$B$3:$AD$1033,BC$2,0)</f>
        <v>110</v>
      </c>
      <c r="BD16" s="111">
        <f>VLOOKUP($C16+BD$3,'Raw Data'!$B$3:$AD$1033,BD$2,0)</f>
        <v>101</v>
      </c>
      <c r="BE16" s="111">
        <f>VLOOKUP($C16+BE$3,'Raw Data'!$B$3:$AD$1033,BE$2,0)</f>
        <v>108</v>
      </c>
      <c r="BF16" s="111">
        <f>VLOOKUP($C16+BF$3,'Raw Data'!$B$3:$AD$1033,BF$2,0)</f>
        <v>110</v>
      </c>
      <c r="BG16" s="111">
        <f>VLOOKUP($C16+BG$3,'Raw Data'!$B$3:$AD$1033,BG$2,0)</f>
        <v>82</v>
      </c>
      <c r="BH16" s="112">
        <f t="shared" si="63"/>
        <v>740</v>
      </c>
      <c r="BI16" s="113"/>
      <c r="BJ16" s="114">
        <f t="shared" si="64"/>
        <v>16</v>
      </c>
      <c r="BK16" s="115">
        <f t="shared" si="65"/>
        <v>0.14594594594594595</v>
      </c>
      <c r="BL16" s="115">
        <f t="shared" si="41"/>
        <v>0.16351351351351351</v>
      </c>
      <c r="BM16" s="115">
        <f t="shared" si="41"/>
        <v>0.14864864864864866</v>
      </c>
      <c r="BN16" s="115">
        <f t="shared" si="41"/>
        <v>0.13648648648648648</v>
      </c>
      <c r="BO16" s="115">
        <f t="shared" si="41"/>
        <v>0.14594594594594595</v>
      </c>
      <c r="BP16" s="115">
        <f t="shared" si="41"/>
        <v>0.14864864864864866</v>
      </c>
      <c r="BQ16" s="115">
        <f t="shared" si="41"/>
        <v>0.11081081081081082</v>
      </c>
      <c r="BR16" s="116">
        <f t="shared" si="66"/>
        <v>1</v>
      </c>
      <c r="BS16" s="117"/>
      <c r="BT16" s="117"/>
      <c r="BU16" s="117"/>
      <c r="BV16" s="118">
        <f t="shared" si="67"/>
        <v>2016</v>
      </c>
      <c r="BW16" s="119" t="str">
        <f t="shared" si="68"/>
        <v>Apr</v>
      </c>
      <c r="BX16" s="120">
        <f t="shared" si="69"/>
        <v>16</v>
      </c>
      <c r="BY16" s="111">
        <f>VLOOKUP($C16+BY$3,'Raw Data'!$B$3:$AD$1033,BY$2,0)</f>
        <v>45</v>
      </c>
      <c r="BZ16" s="111">
        <f>VLOOKUP($C16+BZ$3,'Raw Data'!$B$3:$AD$1033,BZ$2,0)</f>
        <v>34</v>
      </c>
      <c r="CA16" s="111">
        <f>VLOOKUP($C16+CA$3,'Raw Data'!$B$3:$AD$1033,CA$2,0)</f>
        <v>18</v>
      </c>
      <c r="CB16" s="111">
        <f>VLOOKUP($C16+CB$3,'Raw Data'!$B$3:$AD$1033,CB$2,0)</f>
        <v>36</v>
      </c>
      <c r="CC16" s="111">
        <f>VLOOKUP($C16+CC$3,'Raw Data'!$B$3:$AD$1033,CC$2,0)</f>
        <v>46</v>
      </c>
      <c r="CD16" s="111">
        <f>VLOOKUP($C16+CD$3,'Raw Data'!$B$3:$AD$1033,CD$2,0)</f>
        <v>34</v>
      </c>
      <c r="CE16" s="111">
        <f>VLOOKUP($C16+CE$3,'Raw Data'!$B$3:$AD$1033,CE$2,0)</f>
        <v>39</v>
      </c>
      <c r="CF16" s="112">
        <f t="shared" si="70"/>
        <v>252</v>
      </c>
      <c r="CG16" s="113"/>
      <c r="CH16" s="114">
        <f t="shared" si="71"/>
        <v>16</v>
      </c>
      <c r="CI16" s="115">
        <f t="shared" si="72"/>
        <v>0.17857142857142858</v>
      </c>
      <c r="CJ16" s="115">
        <f t="shared" si="42"/>
        <v>0.13492063492063491</v>
      </c>
      <c r="CK16" s="115">
        <f t="shared" si="42"/>
        <v>7.1428571428571425E-2</v>
      </c>
      <c r="CL16" s="115">
        <f t="shared" si="42"/>
        <v>0.14285714285714285</v>
      </c>
      <c r="CM16" s="115">
        <f t="shared" si="42"/>
        <v>0.18253968253968253</v>
      </c>
      <c r="CN16" s="115">
        <f t="shared" si="42"/>
        <v>0.13492063492063491</v>
      </c>
      <c r="CO16" s="115">
        <f t="shared" si="42"/>
        <v>0.15476190476190477</v>
      </c>
      <c r="CP16" s="116">
        <f t="shared" si="73"/>
        <v>0.99999999999999989</v>
      </c>
      <c r="CQ16" s="117"/>
      <c r="CR16" s="117"/>
      <c r="CS16" s="117"/>
      <c r="CT16" s="118">
        <f t="shared" si="74"/>
        <v>2016</v>
      </c>
      <c r="CU16" s="119" t="str">
        <f t="shared" si="75"/>
        <v>Apr</v>
      </c>
      <c r="CV16" s="120">
        <f t="shared" si="76"/>
        <v>16</v>
      </c>
      <c r="CW16" s="111">
        <f>VLOOKUP($C16+CW$3,'Raw Data'!$B$3:$AD$1033,CW$2,0)</f>
        <v>602</v>
      </c>
      <c r="CX16" s="111">
        <f>VLOOKUP($C16+CX$3,'Raw Data'!$B$3:$AD$1033,CX$2,0)</f>
        <v>571</v>
      </c>
      <c r="CY16" s="111">
        <f>VLOOKUP($C16+CY$3,'Raw Data'!$B$3:$AD$1033,CY$2,0)</f>
        <v>473</v>
      </c>
      <c r="CZ16" s="111">
        <f>VLOOKUP($C16+CZ$3,'Raw Data'!$B$3:$AD$1033,CZ$2,0)</f>
        <v>399</v>
      </c>
      <c r="DA16" s="111">
        <f>VLOOKUP($C16+DA$3,'Raw Data'!$B$3:$AD$1033,DA$2,0)</f>
        <v>657</v>
      </c>
      <c r="DB16" s="111">
        <f>VLOOKUP($C16+DB$3,'Raw Data'!$B$3:$AD$1033,DB$2,0)</f>
        <v>528</v>
      </c>
      <c r="DC16" s="111">
        <f>VLOOKUP($C16+DC$3,'Raw Data'!$B$3:$AD$1033,DC$2,0)</f>
        <v>470</v>
      </c>
      <c r="DD16" s="112">
        <f t="shared" si="77"/>
        <v>3700</v>
      </c>
      <c r="DE16" s="113"/>
      <c r="DF16" s="113"/>
      <c r="DG16" s="114">
        <f t="shared" si="78"/>
        <v>16</v>
      </c>
      <c r="DH16" s="115">
        <f t="shared" si="79"/>
        <v>0.16270270270270271</v>
      </c>
      <c r="DI16" s="115">
        <f t="shared" si="43"/>
        <v>0.15432432432432433</v>
      </c>
      <c r="DJ16" s="115">
        <f t="shared" si="43"/>
        <v>0.12783783783783784</v>
      </c>
      <c r="DK16" s="115">
        <f t="shared" si="43"/>
        <v>0.10783783783783783</v>
      </c>
      <c r="DL16" s="115">
        <f t="shared" si="43"/>
        <v>0.17756756756756756</v>
      </c>
      <c r="DM16" s="115">
        <f t="shared" si="43"/>
        <v>0.14270270270270272</v>
      </c>
      <c r="DN16" s="115">
        <f t="shared" si="43"/>
        <v>0.12702702702702703</v>
      </c>
      <c r="DO16" s="116">
        <f t="shared" si="80"/>
        <v>1</v>
      </c>
      <c r="DP16" s="117"/>
      <c r="DQ16" s="117"/>
      <c r="DR16" s="117"/>
      <c r="DS16" s="118">
        <f t="shared" si="81"/>
        <v>2016</v>
      </c>
      <c r="DT16" s="119" t="str">
        <f t="shared" si="82"/>
        <v>Apr</v>
      </c>
      <c r="DU16" s="120">
        <f t="shared" si="83"/>
        <v>16</v>
      </c>
      <c r="DV16" s="111">
        <f>VLOOKUP($C16+DV$3,'Raw Data'!$B$3:$AD$1033,DV$2,0)</f>
        <v>94</v>
      </c>
      <c r="DW16" s="111">
        <f>VLOOKUP($C16+DW$3,'Raw Data'!$B$3:$AD$1033,DW$2,0)</f>
        <v>125</v>
      </c>
      <c r="DX16" s="111">
        <f>VLOOKUP($C16+DX$3,'Raw Data'!$B$3:$AD$1033,DX$2,0)</f>
        <v>101</v>
      </c>
      <c r="DY16" s="111">
        <f>VLOOKUP($C16+DY$3,'Raw Data'!$B$3:$AD$1033,DY$2,0)</f>
        <v>103</v>
      </c>
      <c r="DZ16" s="111">
        <f>VLOOKUP($C16+DZ$3,'Raw Data'!$B$3:$AD$1033,DZ$2,0)</f>
        <v>123</v>
      </c>
      <c r="EA16" s="111">
        <f>VLOOKUP($C16+EA$3,'Raw Data'!$B$3:$AD$1033,EA$2,0)</f>
        <v>93</v>
      </c>
      <c r="EB16" s="111">
        <f>VLOOKUP($C16+EB$3,'Raw Data'!$B$3:$AD$1033,EB$2,0)</f>
        <v>70</v>
      </c>
      <c r="EC16" s="112">
        <f t="shared" si="84"/>
        <v>709</v>
      </c>
      <c r="ED16" s="113"/>
      <c r="EE16" s="114">
        <f t="shared" si="85"/>
        <v>16</v>
      </c>
      <c r="EF16" s="115">
        <f t="shared" si="86"/>
        <v>0.13258110014104371</v>
      </c>
      <c r="EG16" s="115">
        <f t="shared" si="44"/>
        <v>0.1763046544428773</v>
      </c>
      <c r="EH16" s="115">
        <f t="shared" si="44"/>
        <v>0.14245416078984485</v>
      </c>
      <c r="EI16" s="115">
        <f t="shared" si="44"/>
        <v>0.14527503526093088</v>
      </c>
      <c r="EJ16" s="115">
        <f t="shared" si="44"/>
        <v>0.17348377997179126</v>
      </c>
      <c r="EK16" s="115">
        <f t="shared" si="44"/>
        <v>0.1311706629055007</v>
      </c>
      <c r="EL16" s="115">
        <f t="shared" si="44"/>
        <v>9.8730606488011283E-2</v>
      </c>
      <c r="EM16" s="116">
        <f t="shared" si="87"/>
        <v>0.99999999999999989</v>
      </c>
      <c r="EN16" s="117"/>
      <c r="EO16" s="117"/>
      <c r="EP16" s="117"/>
      <c r="EQ16" s="118">
        <f t="shared" si="88"/>
        <v>2016</v>
      </c>
      <c r="ER16" s="119" t="str">
        <f t="shared" si="89"/>
        <v>Apr</v>
      </c>
      <c r="ES16" s="120">
        <f t="shared" si="90"/>
        <v>16</v>
      </c>
      <c r="ET16" s="111">
        <f>VLOOKUP($C16+ET$3,'Raw Data'!$B$3:$AD$1033,ET$2,0)</f>
        <v>94</v>
      </c>
      <c r="EU16" s="111">
        <f>VLOOKUP($C16+EU$3,'Raw Data'!$B$3:$AD$1033,EU$2,0)</f>
        <v>125</v>
      </c>
      <c r="EV16" s="111">
        <f>VLOOKUP($C16+EV$3,'Raw Data'!$B$3:$AD$1033,EV$2,0)</f>
        <v>101</v>
      </c>
      <c r="EW16" s="111">
        <f>VLOOKUP($C16+EW$3,'Raw Data'!$B$3:$AD$1033,EW$2,0)</f>
        <v>103</v>
      </c>
      <c r="EX16" s="111">
        <f>VLOOKUP($C16+EX$3,'Raw Data'!$B$3:$AD$1033,EX$2,0)</f>
        <v>123</v>
      </c>
      <c r="EY16" s="111">
        <f>VLOOKUP($C16+EY$3,'Raw Data'!$B$3:$AD$1033,EY$2,0)</f>
        <v>93</v>
      </c>
      <c r="EZ16" s="111">
        <f>VLOOKUP($C16+EZ$3,'Raw Data'!$B$3:$AD$1033,EZ$2,0)</f>
        <v>70</v>
      </c>
      <c r="FA16" s="112">
        <f t="shared" si="91"/>
        <v>709</v>
      </c>
      <c r="FB16" s="113"/>
      <c r="FC16" s="113"/>
      <c r="FD16" s="114">
        <f t="shared" si="92"/>
        <v>16</v>
      </c>
      <c r="FE16" s="115">
        <f t="shared" si="93"/>
        <v>0.13258110014104371</v>
      </c>
      <c r="FF16" s="115">
        <f t="shared" si="45"/>
        <v>0.1763046544428773</v>
      </c>
      <c r="FG16" s="115">
        <f t="shared" si="45"/>
        <v>0.14245416078984485</v>
      </c>
      <c r="FH16" s="115">
        <f t="shared" si="45"/>
        <v>0.14527503526093088</v>
      </c>
      <c r="FI16" s="115">
        <f t="shared" si="45"/>
        <v>0.17348377997179126</v>
      </c>
      <c r="FJ16" s="115">
        <f t="shared" si="45"/>
        <v>0.1311706629055007</v>
      </c>
      <c r="FK16" s="115">
        <f t="shared" si="45"/>
        <v>9.8730606488011283E-2</v>
      </c>
      <c r="FL16" s="116">
        <f t="shared" si="94"/>
        <v>0.99999999999999989</v>
      </c>
      <c r="FM16" s="117"/>
      <c r="FN16" s="117"/>
      <c r="FO16" s="117"/>
      <c r="FP16" s="118">
        <f t="shared" si="95"/>
        <v>2016</v>
      </c>
      <c r="FQ16" s="119" t="str">
        <f t="shared" si="96"/>
        <v>Apr</v>
      </c>
      <c r="FR16" s="120">
        <f t="shared" si="97"/>
        <v>16</v>
      </c>
      <c r="FS16" s="111">
        <f>VLOOKUP($C16+FS$3,'Raw Data'!$B$3:$AD$1033,FS$2,0)</f>
        <v>3097</v>
      </c>
      <c r="FT16" s="111">
        <f>VLOOKUP($C16+FT$3,'Raw Data'!$B$3:$AD$1033,FT$2,0)</f>
        <v>3044</v>
      </c>
      <c r="FU16" s="111">
        <f>VLOOKUP($C16+FU$3,'Raw Data'!$B$3:$AD$1033,FU$2,0)</f>
        <v>2039</v>
      </c>
      <c r="FV16" s="111">
        <f>VLOOKUP($C16+FV$3,'Raw Data'!$B$3:$AD$1033,FV$2,0)</f>
        <v>1706</v>
      </c>
      <c r="FW16" s="111">
        <f>VLOOKUP($C16+FW$3,'Raw Data'!$B$3:$AD$1033,FW$2,0)</f>
        <v>3821</v>
      </c>
      <c r="FX16" s="111">
        <f>VLOOKUP($C16+FX$3,'Raw Data'!$B$3:$AD$1033,FX$2,0)</f>
        <v>3301</v>
      </c>
      <c r="FY16" s="111">
        <f>VLOOKUP($C16+FY$3,'Raw Data'!$B$3:$AD$1033,FY$2,0)</f>
        <v>2983</v>
      </c>
      <c r="FZ16" s="112">
        <f t="shared" si="98"/>
        <v>19991</v>
      </c>
      <c r="GA16" s="113"/>
      <c r="GB16" s="114">
        <f t="shared" si="99"/>
        <v>16</v>
      </c>
      <c r="GC16" s="115">
        <f t="shared" si="100"/>
        <v>0.15491971387124207</v>
      </c>
      <c r="GD16" s="115">
        <f t="shared" si="46"/>
        <v>0.15226852083437548</v>
      </c>
      <c r="GE16" s="115">
        <f t="shared" si="46"/>
        <v>0.10199589815416937</v>
      </c>
      <c r="GF16" s="115">
        <f t="shared" si="46"/>
        <v>8.533840228102646E-2</v>
      </c>
      <c r="GG16" s="115">
        <f t="shared" si="46"/>
        <v>0.19113601120504226</v>
      </c>
      <c r="GH16" s="115">
        <f t="shared" si="46"/>
        <v>0.16512430593767194</v>
      </c>
      <c r="GI16" s="115">
        <f t="shared" si="46"/>
        <v>0.1492171477164724</v>
      </c>
      <c r="GJ16" s="116">
        <f t="shared" si="101"/>
        <v>0.99999999999999989</v>
      </c>
      <c r="GK16" s="117"/>
      <c r="GL16" s="117"/>
      <c r="GM16" s="117"/>
      <c r="GN16" s="118">
        <f t="shared" si="102"/>
        <v>2016</v>
      </c>
      <c r="GO16" s="119" t="str">
        <f t="shared" si="103"/>
        <v>Apr</v>
      </c>
      <c r="GP16" s="120">
        <f t="shared" si="104"/>
        <v>16</v>
      </c>
      <c r="GQ16" s="111">
        <f>VLOOKUP($C16+GQ$3,'Raw Data'!$B$3:$AD$1033,GQ$2,0)</f>
        <v>2820</v>
      </c>
      <c r="GR16" s="111">
        <f>VLOOKUP($C16+GR$3,'Raw Data'!$B$3:$AD$1033,GR$2,0)</f>
        <v>2855</v>
      </c>
      <c r="GS16" s="111">
        <f>VLOOKUP($C16+GS$3,'Raw Data'!$B$3:$AD$1033,GS$2,0)</f>
        <v>2424</v>
      </c>
      <c r="GT16" s="111">
        <f>VLOOKUP($C16+GT$3,'Raw Data'!$B$3:$AD$1033,GT$2,0)</f>
        <v>2153</v>
      </c>
      <c r="GU16" s="111">
        <f>VLOOKUP($C16+GU$3,'Raw Data'!$B$3:$AD$1033,GU$2,0)</f>
        <v>3211</v>
      </c>
      <c r="GV16" s="111">
        <f>VLOOKUP($C16+GV$3,'Raw Data'!$B$3:$AD$1033,GV$2,0)</f>
        <v>2944</v>
      </c>
      <c r="GW16" s="111">
        <f>VLOOKUP($C16+GW$3,'Raw Data'!$B$3:$AD$1033,GW$2,0)</f>
        <v>2966</v>
      </c>
      <c r="GX16" s="112">
        <f t="shared" si="105"/>
        <v>19373</v>
      </c>
      <c r="GY16" s="113"/>
      <c r="HB16" s="118">
        <f t="shared" si="106"/>
        <v>2016</v>
      </c>
      <c r="HC16" s="119" t="str">
        <f t="shared" si="107"/>
        <v>Apr</v>
      </c>
      <c r="HD16" s="120">
        <f t="shared" si="108"/>
        <v>16</v>
      </c>
      <c r="HE16" s="111" t="e">
        <f>VLOOKUP($C16+HE$3,'Raw Data'!$B$3:$AD$1033,HE$2,0)</f>
        <v>#REF!</v>
      </c>
      <c r="HF16" s="111" t="e">
        <f>VLOOKUP($C16+HF$3,'Raw Data'!$B$3:$AD$1033,HF$2,0)</f>
        <v>#REF!</v>
      </c>
      <c r="HG16" s="111" t="e">
        <f>VLOOKUP($C16+HG$3,'Raw Data'!$B$3:$AD$1033,HG$2,0)</f>
        <v>#REF!</v>
      </c>
      <c r="HH16" s="111" t="e">
        <f>VLOOKUP($C16+HH$3,'Raw Data'!$B$3:$AD$1033,HH$2,0)</f>
        <v>#REF!</v>
      </c>
      <c r="HI16" s="111" t="e">
        <f>VLOOKUP($C16+HI$3,'Raw Data'!$B$3:$AD$1033,HI$2,0)</f>
        <v>#REF!</v>
      </c>
      <c r="HJ16" s="111" t="e">
        <f>VLOOKUP($C16+HJ$3,'Raw Data'!$B$3:$AD$1033,HJ$2,0)</f>
        <v>#REF!</v>
      </c>
      <c r="HK16" s="111" t="e">
        <f>VLOOKUP($C16+HK$3,'Raw Data'!$B$3:$AD$1033,HK$2,0)</f>
        <v>#REF!</v>
      </c>
      <c r="HL16" s="112" t="str">
        <f t="shared" si="109"/>
        <v/>
      </c>
      <c r="HM16" s="113"/>
      <c r="HN16" s="114">
        <f t="shared" si="110"/>
        <v>16</v>
      </c>
      <c r="HO16" s="115" t="str">
        <f>IFERROR(HE16/#REF!,"")</f>
        <v/>
      </c>
      <c r="HP16" s="115" t="str">
        <f>IFERROR(HF16/#REF!,"")</f>
        <v/>
      </c>
      <c r="HQ16" s="115" t="str">
        <f>IFERROR(HG16/#REF!,"")</f>
        <v/>
      </c>
      <c r="HR16" s="115" t="str">
        <f>IFERROR(HH16/#REF!,"")</f>
        <v/>
      </c>
      <c r="HS16" s="115" t="str">
        <f>IFERROR(HI16/#REF!,"")</f>
        <v/>
      </c>
      <c r="HT16" s="115" t="str">
        <f>IFERROR(HJ16/#REF!,"")</f>
        <v/>
      </c>
      <c r="HU16" s="115" t="str">
        <f>IFERROR(HK16/#REF!,"")</f>
        <v/>
      </c>
      <c r="HV16" s="116">
        <f t="shared" si="111"/>
        <v>0</v>
      </c>
      <c r="HX16" s="118">
        <f t="shared" si="112"/>
        <v>2016</v>
      </c>
      <c r="HY16" s="119" t="str">
        <f t="shared" si="113"/>
        <v>Apr</v>
      </c>
      <c r="HZ16" s="120">
        <f t="shared" si="114"/>
        <v>16</v>
      </c>
      <c r="IA16" s="111" t="e">
        <f>VLOOKUP($C16+IA$3,'Raw Data'!$B$3:$AD$1033,IA$2,0)</f>
        <v>#REF!</v>
      </c>
      <c r="IB16" s="111" t="e">
        <f>VLOOKUP($C16+IB$3,'Raw Data'!$B$3:$AD$1033,IB$2,0)</f>
        <v>#REF!</v>
      </c>
      <c r="IC16" s="111" t="e">
        <f>VLOOKUP($C16+IC$3,'Raw Data'!$B$3:$AD$1033,IC$2,0)</f>
        <v>#REF!</v>
      </c>
      <c r="ID16" s="111" t="e">
        <f>VLOOKUP($C16+ID$3,'Raw Data'!$B$3:$AD$1033,ID$2,0)</f>
        <v>#REF!</v>
      </c>
      <c r="IE16" s="111" t="e">
        <f>VLOOKUP($C16+IE$3,'Raw Data'!$B$3:$AD$1033,IE$2,0)</f>
        <v>#REF!</v>
      </c>
      <c r="IF16" s="111" t="e">
        <f>VLOOKUP($C16+IF$3,'Raw Data'!$B$3:$AD$1033,IF$2,0)</f>
        <v>#REF!</v>
      </c>
      <c r="IG16" s="111" t="e">
        <f>VLOOKUP($C16+IG$3,'Raw Data'!$B$3:$AD$1033,IG$2,0)</f>
        <v>#REF!</v>
      </c>
      <c r="IH16" s="112" t="str">
        <f t="shared" si="115"/>
        <v/>
      </c>
      <c r="II16" s="113"/>
      <c r="IJ16" s="114">
        <f t="shared" si="116"/>
        <v>16</v>
      </c>
      <c r="IK16" s="115" t="str">
        <f>IFERROR(IA16/#REF!,"")</f>
        <v/>
      </c>
      <c r="IL16" s="115" t="str">
        <f>IFERROR(IB16/#REF!,"")</f>
        <v/>
      </c>
      <c r="IM16" s="115" t="str">
        <f>IFERROR(IC16/#REF!,"")</f>
        <v/>
      </c>
      <c r="IN16" s="115" t="str">
        <f>IFERROR(ID16/#REF!,"")</f>
        <v/>
      </c>
      <c r="IO16" s="115" t="str">
        <f>IFERROR(IE16/#REF!,"")</f>
        <v/>
      </c>
      <c r="IP16" s="115" t="str">
        <f>IFERROR(IF16/#REF!,"")</f>
        <v/>
      </c>
      <c r="IQ16" s="115" t="str">
        <f>IFERROR(IG16/#REF!,"")</f>
        <v/>
      </c>
      <c r="IR16" s="116">
        <f t="shared" si="117"/>
        <v>0</v>
      </c>
    </row>
    <row r="17" spans="1:252" s="106" customFormat="1" x14ac:dyDescent="0.25">
      <c r="A17" s="137"/>
      <c r="B17" s="39">
        <v>7</v>
      </c>
      <c r="C17" s="131">
        <f>DOW!C18</f>
        <v>42481</v>
      </c>
      <c r="D17" s="132">
        <f t="shared" si="47"/>
        <v>2016</v>
      </c>
      <c r="E17" s="133" t="str">
        <f t="shared" si="48"/>
        <v>Apr</v>
      </c>
      <c r="F17" s="102">
        <f t="shared" si="49"/>
        <v>17</v>
      </c>
      <c r="G17" s="111">
        <f>VLOOKUP($C17+G$3,'Raw Data'!$B$3:$AD$1033,G$2,0)</f>
        <v>168</v>
      </c>
      <c r="H17" s="111">
        <f>VLOOKUP($C17+H$3,'Raw Data'!$B$3:$AD$1033,H$2,0)</f>
        <v>104</v>
      </c>
      <c r="I17" s="111">
        <f>VLOOKUP($C17+I$3,'Raw Data'!$B$3:$AD$1033,I$2,0)</f>
        <v>137</v>
      </c>
      <c r="J17" s="111">
        <f>VLOOKUP($C17+J$3,'Raw Data'!$B$3:$AD$1033,J$2,0)</f>
        <v>144</v>
      </c>
      <c r="K17" s="111">
        <f>VLOOKUP($C17+K$3,'Raw Data'!$B$3:$AD$1033,K$2,0)</f>
        <v>214</v>
      </c>
      <c r="L17" s="111">
        <f>VLOOKUP($C17+L$3,'Raw Data'!$B$3:$AD$1033,L$2,0)</f>
        <v>212</v>
      </c>
      <c r="M17" s="111">
        <f>VLOOKUP($C17+M$3,'Raw Data'!$B$3:$AD$1033,M$2,0)</f>
        <v>204</v>
      </c>
      <c r="N17" s="112">
        <f t="shared" si="50"/>
        <v>1183</v>
      </c>
      <c r="O17" s="113"/>
      <c r="P17" s="114">
        <f t="shared" si="51"/>
        <v>17</v>
      </c>
      <c r="Q17" s="115">
        <f t="shared" si="33"/>
        <v>0.14201183431952663</v>
      </c>
      <c r="R17" s="115">
        <f t="shared" si="34"/>
        <v>8.7912087912087919E-2</v>
      </c>
      <c r="S17" s="115">
        <f t="shared" si="34"/>
        <v>0.1158072696534235</v>
      </c>
      <c r="T17" s="115">
        <f t="shared" si="34"/>
        <v>0.12172442941673711</v>
      </c>
      <c r="U17" s="115">
        <f t="shared" si="34"/>
        <v>0.1808960270498732</v>
      </c>
      <c r="V17" s="115">
        <f t="shared" si="34"/>
        <v>0.17920540997464074</v>
      </c>
      <c r="W17" s="115">
        <f t="shared" si="34"/>
        <v>0.17244294167371091</v>
      </c>
      <c r="X17" s="116">
        <f t="shared" si="52"/>
        <v>1</v>
      </c>
      <c r="Y17" s="117"/>
      <c r="Z17" s="117"/>
      <c r="AA17" s="118">
        <f t="shared" si="53"/>
        <v>2016</v>
      </c>
      <c r="AB17" s="119" t="str">
        <f t="shared" si="54"/>
        <v>Apr</v>
      </c>
      <c r="AC17" s="120">
        <f t="shared" si="55"/>
        <v>17</v>
      </c>
      <c r="AD17" s="111">
        <f>VLOOKUP($C17+AD$3,'Raw Data'!$B$3:$AD$1033,AD$2,0)</f>
        <v>150</v>
      </c>
      <c r="AE17" s="111">
        <f>VLOOKUP($C17+AE$3,'Raw Data'!$B$3:$AD$1033,AE$2,0)</f>
        <v>139</v>
      </c>
      <c r="AF17" s="111">
        <f>VLOOKUP($C17+AF$3,'Raw Data'!$B$3:$AD$1033,AF$2,0)</f>
        <v>149</v>
      </c>
      <c r="AG17" s="111">
        <f>VLOOKUP($C17+AG$3,'Raw Data'!$B$3:$AD$1033,AG$2,0)</f>
        <v>135</v>
      </c>
      <c r="AH17" s="111">
        <f>VLOOKUP($C17+AH$3,'Raw Data'!$B$3:$AD$1033,AH$2,0)</f>
        <v>166</v>
      </c>
      <c r="AI17" s="111">
        <f>VLOOKUP($C17+AI$3,'Raw Data'!$B$3:$AD$1033,AI$2,0)</f>
        <v>193</v>
      </c>
      <c r="AJ17" s="111">
        <f>VLOOKUP($C17+AJ$3,'Raw Data'!$B$3:$AD$1033,AJ$2,0)</f>
        <v>147</v>
      </c>
      <c r="AK17" s="112">
        <f t="shared" si="56"/>
        <v>1079</v>
      </c>
      <c r="AL17" s="113"/>
      <c r="AM17" s="114">
        <f t="shared" si="57"/>
        <v>17</v>
      </c>
      <c r="AN17" s="115">
        <f t="shared" si="58"/>
        <v>0.13901760889712697</v>
      </c>
      <c r="AO17" s="115">
        <f t="shared" si="35"/>
        <v>0.12882298424467098</v>
      </c>
      <c r="AP17" s="115">
        <f t="shared" si="36"/>
        <v>0.13809082483781279</v>
      </c>
      <c r="AQ17" s="115">
        <f t="shared" si="37"/>
        <v>0.12511584800741427</v>
      </c>
      <c r="AR17" s="115">
        <f t="shared" si="38"/>
        <v>0.15384615384615385</v>
      </c>
      <c r="AS17" s="115">
        <f t="shared" si="39"/>
        <v>0.1788693234476367</v>
      </c>
      <c r="AT17" s="115">
        <f t="shared" si="40"/>
        <v>0.13623725671918444</v>
      </c>
      <c r="AU17" s="116">
        <f t="shared" si="59"/>
        <v>1</v>
      </c>
      <c r="AV17" s="117"/>
      <c r="AW17" s="117"/>
      <c r="AX17" s="118">
        <f t="shared" si="60"/>
        <v>2016</v>
      </c>
      <c r="AY17" s="119" t="str">
        <f t="shared" si="61"/>
        <v>Apr</v>
      </c>
      <c r="AZ17" s="120">
        <f t="shared" si="62"/>
        <v>17</v>
      </c>
      <c r="BA17" s="111">
        <f>VLOOKUP($C17+BA$3,'Raw Data'!$B$3:$AD$1033,BA$2,0)</f>
        <v>72</v>
      </c>
      <c r="BB17" s="111">
        <f>VLOOKUP($C17+BB$3,'Raw Data'!$B$3:$AD$1033,BB$2,0)</f>
        <v>56</v>
      </c>
      <c r="BC17" s="111">
        <f>VLOOKUP($C17+BC$3,'Raw Data'!$B$3:$AD$1033,BC$2,0)</f>
        <v>77</v>
      </c>
      <c r="BD17" s="111">
        <f>VLOOKUP($C17+BD$3,'Raw Data'!$B$3:$AD$1033,BD$2,0)</f>
        <v>74</v>
      </c>
      <c r="BE17" s="111">
        <f>VLOOKUP($C17+BE$3,'Raw Data'!$B$3:$AD$1033,BE$2,0)</f>
        <v>65</v>
      </c>
      <c r="BF17" s="111">
        <f>VLOOKUP($C17+BF$3,'Raw Data'!$B$3:$AD$1033,BF$2,0)</f>
        <v>83</v>
      </c>
      <c r="BG17" s="111">
        <f>VLOOKUP($C17+BG$3,'Raw Data'!$B$3:$AD$1033,BG$2,0)</f>
        <v>87</v>
      </c>
      <c r="BH17" s="112">
        <f t="shared" si="63"/>
        <v>514</v>
      </c>
      <c r="BI17" s="113"/>
      <c r="BJ17" s="114">
        <f t="shared" si="64"/>
        <v>17</v>
      </c>
      <c r="BK17" s="115">
        <f t="shared" si="65"/>
        <v>0.14007782101167315</v>
      </c>
      <c r="BL17" s="115">
        <f t="shared" si="41"/>
        <v>0.10894941634241245</v>
      </c>
      <c r="BM17" s="115">
        <f t="shared" si="41"/>
        <v>0.14980544747081712</v>
      </c>
      <c r="BN17" s="115">
        <f t="shared" si="41"/>
        <v>0.14396887159533073</v>
      </c>
      <c r="BO17" s="115">
        <f t="shared" si="41"/>
        <v>0.12645914396887159</v>
      </c>
      <c r="BP17" s="115">
        <f t="shared" si="41"/>
        <v>0.16147859922178989</v>
      </c>
      <c r="BQ17" s="115">
        <f t="shared" si="41"/>
        <v>0.16926070038910507</v>
      </c>
      <c r="BR17" s="116">
        <f t="shared" si="66"/>
        <v>1</v>
      </c>
      <c r="BS17" s="117"/>
      <c r="BT17" s="117"/>
      <c r="BU17" s="117"/>
      <c r="BV17" s="118">
        <f t="shared" si="67"/>
        <v>2016</v>
      </c>
      <c r="BW17" s="119" t="str">
        <f t="shared" si="68"/>
        <v>Apr</v>
      </c>
      <c r="BX17" s="120">
        <f t="shared" si="69"/>
        <v>17</v>
      </c>
      <c r="BY17" s="111">
        <f>VLOOKUP($C17+BY$3,'Raw Data'!$B$3:$AD$1033,BY$2,0)</f>
        <v>35</v>
      </c>
      <c r="BZ17" s="111">
        <f>VLOOKUP($C17+BZ$3,'Raw Data'!$B$3:$AD$1033,BZ$2,0)</f>
        <v>36</v>
      </c>
      <c r="CA17" s="111">
        <f>VLOOKUP($C17+CA$3,'Raw Data'!$B$3:$AD$1033,CA$2,0)</f>
        <v>22</v>
      </c>
      <c r="CB17" s="111">
        <f>VLOOKUP($C17+CB$3,'Raw Data'!$B$3:$AD$1033,CB$2,0)</f>
        <v>26</v>
      </c>
      <c r="CC17" s="111">
        <f>VLOOKUP($C17+CC$3,'Raw Data'!$B$3:$AD$1033,CC$2,0)</f>
        <v>71</v>
      </c>
      <c r="CD17" s="111">
        <f>VLOOKUP($C17+CD$3,'Raw Data'!$B$3:$AD$1033,CD$2,0)</f>
        <v>43</v>
      </c>
      <c r="CE17" s="111">
        <f>VLOOKUP($C17+CE$3,'Raw Data'!$B$3:$AD$1033,CE$2,0)</f>
        <v>42</v>
      </c>
      <c r="CF17" s="112">
        <f t="shared" si="70"/>
        <v>275</v>
      </c>
      <c r="CG17" s="113"/>
      <c r="CH17" s="114">
        <f t="shared" si="71"/>
        <v>17</v>
      </c>
      <c r="CI17" s="115">
        <f t="shared" si="72"/>
        <v>0.12727272727272726</v>
      </c>
      <c r="CJ17" s="115">
        <f t="shared" si="42"/>
        <v>0.13090909090909092</v>
      </c>
      <c r="CK17" s="115">
        <f t="shared" si="42"/>
        <v>0.08</v>
      </c>
      <c r="CL17" s="115">
        <f t="shared" si="42"/>
        <v>9.4545454545454544E-2</v>
      </c>
      <c r="CM17" s="115">
        <f t="shared" si="42"/>
        <v>0.25818181818181818</v>
      </c>
      <c r="CN17" s="115">
        <f t="shared" si="42"/>
        <v>0.15636363636363637</v>
      </c>
      <c r="CO17" s="115">
        <f t="shared" si="42"/>
        <v>0.15272727272727274</v>
      </c>
      <c r="CP17" s="116">
        <f t="shared" si="73"/>
        <v>1</v>
      </c>
      <c r="CQ17" s="117"/>
      <c r="CR17" s="117"/>
      <c r="CS17" s="117"/>
      <c r="CT17" s="118">
        <f t="shared" si="74"/>
        <v>2016</v>
      </c>
      <c r="CU17" s="119" t="str">
        <f t="shared" si="75"/>
        <v>Apr</v>
      </c>
      <c r="CV17" s="120">
        <f t="shared" si="76"/>
        <v>17</v>
      </c>
      <c r="CW17" s="111">
        <f>VLOOKUP($C17+CW$3,'Raw Data'!$B$3:$AD$1033,CW$2,0)</f>
        <v>500</v>
      </c>
      <c r="CX17" s="111">
        <f>VLOOKUP($C17+CX$3,'Raw Data'!$B$3:$AD$1033,CX$2,0)</f>
        <v>520</v>
      </c>
      <c r="CY17" s="111">
        <f>VLOOKUP($C17+CY$3,'Raw Data'!$B$3:$AD$1033,CY$2,0)</f>
        <v>388</v>
      </c>
      <c r="CZ17" s="111">
        <f>VLOOKUP($C17+CZ$3,'Raw Data'!$B$3:$AD$1033,CZ$2,0)</f>
        <v>374</v>
      </c>
      <c r="DA17" s="111">
        <f>VLOOKUP($C17+DA$3,'Raw Data'!$B$3:$AD$1033,DA$2,0)</f>
        <v>609</v>
      </c>
      <c r="DB17" s="111">
        <f>VLOOKUP($C17+DB$3,'Raw Data'!$B$3:$AD$1033,DB$2,0)</f>
        <v>551</v>
      </c>
      <c r="DC17" s="111">
        <f>VLOOKUP($C17+DC$3,'Raw Data'!$B$3:$AD$1033,DC$2,0)</f>
        <v>529</v>
      </c>
      <c r="DD17" s="112">
        <f t="shared" si="77"/>
        <v>3471</v>
      </c>
      <c r="DE17" s="113"/>
      <c r="DF17" s="113"/>
      <c r="DG17" s="114">
        <f t="shared" si="78"/>
        <v>17</v>
      </c>
      <c r="DH17" s="115">
        <f t="shared" si="79"/>
        <v>0.14405070584845867</v>
      </c>
      <c r="DI17" s="115">
        <f t="shared" si="43"/>
        <v>0.14981273408239701</v>
      </c>
      <c r="DJ17" s="115">
        <f t="shared" si="43"/>
        <v>0.11178334773840391</v>
      </c>
      <c r="DK17" s="115">
        <f t="shared" si="43"/>
        <v>0.10774992797464708</v>
      </c>
      <c r="DL17" s="115">
        <f t="shared" si="43"/>
        <v>0.17545375972342264</v>
      </c>
      <c r="DM17" s="115">
        <f t="shared" si="43"/>
        <v>0.15874387784500144</v>
      </c>
      <c r="DN17" s="115">
        <f t="shared" si="43"/>
        <v>0.15240564678766927</v>
      </c>
      <c r="DO17" s="116">
        <f t="shared" si="80"/>
        <v>1</v>
      </c>
      <c r="DP17" s="117"/>
      <c r="DQ17" s="117"/>
      <c r="DR17" s="117"/>
      <c r="DS17" s="118">
        <f t="shared" si="81"/>
        <v>2016</v>
      </c>
      <c r="DT17" s="119" t="str">
        <f t="shared" si="82"/>
        <v>Apr</v>
      </c>
      <c r="DU17" s="120">
        <f t="shared" si="83"/>
        <v>17</v>
      </c>
      <c r="DV17" s="111">
        <f>VLOOKUP($C17+DV$3,'Raw Data'!$B$3:$AD$1033,DV$2,0)</f>
        <v>95</v>
      </c>
      <c r="DW17" s="111">
        <f>VLOOKUP($C17+DW$3,'Raw Data'!$B$3:$AD$1033,DW$2,0)</f>
        <v>100</v>
      </c>
      <c r="DX17" s="111">
        <f>VLOOKUP($C17+DX$3,'Raw Data'!$B$3:$AD$1033,DX$2,0)</f>
        <v>67</v>
      </c>
      <c r="DY17" s="111">
        <f>VLOOKUP($C17+DY$3,'Raw Data'!$B$3:$AD$1033,DY$2,0)</f>
        <v>74</v>
      </c>
      <c r="DZ17" s="111">
        <f>VLOOKUP($C17+DZ$3,'Raw Data'!$B$3:$AD$1033,DZ$2,0)</f>
        <v>121</v>
      </c>
      <c r="EA17" s="111">
        <f>VLOOKUP($C17+EA$3,'Raw Data'!$B$3:$AD$1033,EA$2,0)</f>
        <v>84</v>
      </c>
      <c r="EB17" s="111">
        <f>VLOOKUP($C17+EB$3,'Raw Data'!$B$3:$AD$1033,EB$2,0)</f>
        <v>100</v>
      </c>
      <c r="EC17" s="112">
        <f t="shared" si="84"/>
        <v>641</v>
      </c>
      <c r="ED17" s="113"/>
      <c r="EE17" s="114">
        <f t="shared" si="85"/>
        <v>17</v>
      </c>
      <c r="EF17" s="115">
        <f t="shared" si="86"/>
        <v>0.1482059282371295</v>
      </c>
      <c r="EG17" s="115">
        <f t="shared" si="44"/>
        <v>0.15600624024960999</v>
      </c>
      <c r="EH17" s="115">
        <f t="shared" si="44"/>
        <v>0.10452418096723869</v>
      </c>
      <c r="EI17" s="115">
        <f t="shared" si="44"/>
        <v>0.11544461778471139</v>
      </c>
      <c r="EJ17" s="115">
        <f t="shared" si="44"/>
        <v>0.18876755070202808</v>
      </c>
      <c r="EK17" s="115">
        <f t="shared" si="44"/>
        <v>0.13104524180967239</v>
      </c>
      <c r="EL17" s="115">
        <f t="shared" si="44"/>
        <v>0.15600624024960999</v>
      </c>
      <c r="EM17" s="116">
        <f t="shared" si="87"/>
        <v>1</v>
      </c>
      <c r="EN17" s="117"/>
      <c r="EO17" s="117"/>
      <c r="EP17" s="117"/>
      <c r="EQ17" s="118">
        <f t="shared" si="88"/>
        <v>2016</v>
      </c>
      <c r="ER17" s="119" t="str">
        <f t="shared" si="89"/>
        <v>Apr</v>
      </c>
      <c r="ES17" s="120">
        <f t="shared" si="90"/>
        <v>17</v>
      </c>
      <c r="ET17" s="111">
        <f>VLOOKUP($C17+ET$3,'Raw Data'!$B$3:$AD$1033,ET$2,0)</f>
        <v>95</v>
      </c>
      <c r="EU17" s="111">
        <f>VLOOKUP($C17+EU$3,'Raw Data'!$B$3:$AD$1033,EU$2,0)</f>
        <v>100</v>
      </c>
      <c r="EV17" s="111">
        <f>VLOOKUP($C17+EV$3,'Raw Data'!$B$3:$AD$1033,EV$2,0)</f>
        <v>67</v>
      </c>
      <c r="EW17" s="111">
        <f>VLOOKUP($C17+EW$3,'Raw Data'!$B$3:$AD$1033,EW$2,0)</f>
        <v>74</v>
      </c>
      <c r="EX17" s="111">
        <f>VLOOKUP($C17+EX$3,'Raw Data'!$B$3:$AD$1033,EX$2,0)</f>
        <v>121</v>
      </c>
      <c r="EY17" s="111">
        <f>VLOOKUP($C17+EY$3,'Raw Data'!$B$3:$AD$1033,EY$2,0)</f>
        <v>84</v>
      </c>
      <c r="EZ17" s="111">
        <f>VLOOKUP($C17+EZ$3,'Raw Data'!$B$3:$AD$1033,EZ$2,0)</f>
        <v>100</v>
      </c>
      <c r="FA17" s="112">
        <f t="shared" si="91"/>
        <v>641</v>
      </c>
      <c r="FB17" s="113"/>
      <c r="FC17" s="113"/>
      <c r="FD17" s="114">
        <f t="shared" si="92"/>
        <v>17</v>
      </c>
      <c r="FE17" s="115">
        <f t="shared" si="93"/>
        <v>0.1482059282371295</v>
      </c>
      <c r="FF17" s="115">
        <f t="shared" si="45"/>
        <v>0.15600624024960999</v>
      </c>
      <c r="FG17" s="115">
        <f t="shared" si="45"/>
        <v>0.10452418096723869</v>
      </c>
      <c r="FH17" s="115">
        <f t="shared" si="45"/>
        <v>0.11544461778471139</v>
      </c>
      <c r="FI17" s="115">
        <f t="shared" si="45"/>
        <v>0.18876755070202808</v>
      </c>
      <c r="FJ17" s="115">
        <f t="shared" si="45"/>
        <v>0.13104524180967239</v>
      </c>
      <c r="FK17" s="115">
        <f t="shared" si="45"/>
        <v>0.15600624024960999</v>
      </c>
      <c r="FL17" s="116">
        <f t="shared" si="94"/>
        <v>1</v>
      </c>
      <c r="FM17" s="117"/>
      <c r="FN17" s="117"/>
      <c r="FO17" s="117"/>
      <c r="FP17" s="118">
        <f t="shared" si="95"/>
        <v>2016</v>
      </c>
      <c r="FQ17" s="119" t="str">
        <f t="shared" si="96"/>
        <v>Apr</v>
      </c>
      <c r="FR17" s="120">
        <f t="shared" si="97"/>
        <v>17</v>
      </c>
      <c r="FS17" s="111">
        <f>VLOOKUP($C17+FS$3,'Raw Data'!$B$3:$AD$1033,FS$2,0)</f>
        <v>2894</v>
      </c>
      <c r="FT17" s="111">
        <f>VLOOKUP($C17+FT$3,'Raw Data'!$B$3:$AD$1033,FT$2,0)</f>
        <v>2847</v>
      </c>
      <c r="FU17" s="111">
        <f>VLOOKUP($C17+FU$3,'Raw Data'!$B$3:$AD$1033,FU$2,0)</f>
        <v>2132</v>
      </c>
      <c r="FV17" s="111">
        <f>VLOOKUP($C17+FV$3,'Raw Data'!$B$3:$AD$1033,FV$2,0)</f>
        <v>1509</v>
      </c>
      <c r="FW17" s="111">
        <f>VLOOKUP($C17+FW$3,'Raw Data'!$B$3:$AD$1033,FW$2,0)</f>
        <v>3637</v>
      </c>
      <c r="FX17" s="111">
        <f>VLOOKUP($C17+FX$3,'Raw Data'!$B$3:$AD$1033,FX$2,0)</f>
        <v>3204</v>
      </c>
      <c r="FY17" s="111">
        <f>VLOOKUP($C17+FY$3,'Raw Data'!$B$3:$AD$1033,FY$2,0)</f>
        <v>3010</v>
      </c>
      <c r="FZ17" s="112">
        <f t="shared" si="98"/>
        <v>19233</v>
      </c>
      <c r="GA17" s="113"/>
      <c r="GB17" s="114">
        <f t="shared" si="99"/>
        <v>17</v>
      </c>
      <c r="GC17" s="115">
        <f t="shared" si="100"/>
        <v>0.15047054541673166</v>
      </c>
      <c r="GD17" s="115">
        <f t="shared" si="46"/>
        <v>0.14802682888784902</v>
      </c>
      <c r="GE17" s="115">
        <f t="shared" si="46"/>
        <v>0.11085114126761296</v>
      </c>
      <c r="GF17" s="115">
        <f t="shared" si="46"/>
        <v>7.8458898767742938E-2</v>
      </c>
      <c r="GG17" s="115">
        <f t="shared" si="46"/>
        <v>0.18910206416055739</v>
      </c>
      <c r="GH17" s="115">
        <f t="shared" si="46"/>
        <v>0.16658867571361721</v>
      </c>
      <c r="GI17" s="115">
        <f t="shared" si="46"/>
        <v>0.15650184578588883</v>
      </c>
      <c r="GJ17" s="116">
        <f t="shared" si="101"/>
        <v>1</v>
      </c>
      <c r="GK17" s="117"/>
      <c r="GL17" s="117"/>
      <c r="GM17" s="117"/>
      <c r="GN17" s="118">
        <f t="shared" si="102"/>
        <v>2016</v>
      </c>
      <c r="GO17" s="119" t="str">
        <f t="shared" si="103"/>
        <v>Apr</v>
      </c>
      <c r="GP17" s="120">
        <f t="shared" si="104"/>
        <v>17</v>
      </c>
      <c r="GQ17" s="111">
        <f>VLOOKUP($C17+GQ$3,'Raw Data'!$B$3:$AD$1033,GQ$2,0)</f>
        <v>2815</v>
      </c>
      <c r="GR17" s="111">
        <f>VLOOKUP($C17+GR$3,'Raw Data'!$B$3:$AD$1033,GR$2,0)</f>
        <v>2673</v>
      </c>
      <c r="GS17" s="111">
        <f>VLOOKUP($C17+GS$3,'Raw Data'!$B$3:$AD$1033,GS$2,0)</f>
        <v>2183</v>
      </c>
      <c r="GT17" s="111">
        <f>VLOOKUP($C17+GT$3,'Raw Data'!$B$3:$AD$1033,GT$2,0)</f>
        <v>1862</v>
      </c>
      <c r="GU17" s="111">
        <f>VLOOKUP($C17+GU$3,'Raw Data'!$B$3:$AD$1033,GU$2,0)</f>
        <v>2824</v>
      </c>
      <c r="GV17" s="111">
        <f>VLOOKUP($C17+GV$3,'Raw Data'!$B$3:$AD$1033,GV$2,0)</f>
        <v>2612</v>
      </c>
      <c r="GW17" s="111">
        <f>VLOOKUP($C17+GW$3,'Raw Data'!$B$3:$AD$1033,GW$2,0)</f>
        <v>2566</v>
      </c>
      <c r="GX17" s="112">
        <f t="shared" si="105"/>
        <v>17535</v>
      </c>
      <c r="GY17" s="113"/>
      <c r="HB17" s="118">
        <f t="shared" si="106"/>
        <v>2016</v>
      </c>
      <c r="HC17" s="119" t="str">
        <f t="shared" si="107"/>
        <v>Apr</v>
      </c>
      <c r="HD17" s="120">
        <f t="shared" si="108"/>
        <v>17</v>
      </c>
      <c r="HE17" s="111" t="e">
        <f>VLOOKUP($C17+HE$3,'Raw Data'!$B$3:$AD$1033,HE$2,0)</f>
        <v>#REF!</v>
      </c>
      <c r="HF17" s="111" t="e">
        <f>VLOOKUP($C17+HF$3,'Raw Data'!$B$3:$AD$1033,HF$2,0)</f>
        <v>#REF!</v>
      </c>
      <c r="HG17" s="111" t="e">
        <f>VLOOKUP($C17+HG$3,'Raw Data'!$B$3:$AD$1033,HG$2,0)</f>
        <v>#REF!</v>
      </c>
      <c r="HH17" s="111" t="e">
        <f>VLOOKUP($C17+HH$3,'Raw Data'!$B$3:$AD$1033,HH$2,0)</f>
        <v>#REF!</v>
      </c>
      <c r="HI17" s="111" t="e">
        <f>VLOOKUP($C17+HI$3,'Raw Data'!$B$3:$AD$1033,HI$2,0)</f>
        <v>#REF!</v>
      </c>
      <c r="HJ17" s="111" t="e">
        <f>VLOOKUP($C17+HJ$3,'Raw Data'!$B$3:$AD$1033,HJ$2,0)</f>
        <v>#REF!</v>
      </c>
      <c r="HK17" s="111" t="e">
        <f>VLOOKUP($C17+HK$3,'Raw Data'!$B$3:$AD$1033,HK$2,0)</f>
        <v>#REF!</v>
      </c>
      <c r="HL17" s="112" t="str">
        <f t="shared" si="109"/>
        <v/>
      </c>
      <c r="HM17" s="113"/>
      <c r="HN17" s="114">
        <f t="shared" si="110"/>
        <v>17</v>
      </c>
      <c r="HO17" s="115" t="str">
        <f>IFERROR(HE17/#REF!,"")</f>
        <v/>
      </c>
      <c r="HP17" s="115" t="str">
        <f>IFERROR(HF17/#REF!,"")</f>
        <v/>
      </c>
      <c r="HQ17" s="115" t="str">
        <f>IFERROR(HG17/#REF!,"")</f>
        <v/>
      </c>
      <c r="HR17" s="115" t="str">
        <f>IFERROR(HH17/#REF!,"")</f>
        <v/>
      </c>
      <c r="HS17" s="115" t="str">
        <f>IFERROR(HI17/#REF!,"")</f>
        <v/>
      </c>
      <c r="HT17" s="115" t="str">
        <f>IFERROR(HJ17/#REF!,"")</f>
        <v/>
      </c>
      <c r="HU17" s="115" t="str">
        <f>IFERROR(HK17/#REF!,"")</f>
        <v/>
      </c>
      <c r="HV17" s="116">
        <f t="shared" si="111"/>
        <v>0</v>
      </c>
      <c r="HX17" s="118">
        <f t="shared" si="112"/>
        <v>2016</v>
      </c>
      <c r="HY17" s="119" t="str">
        <f t="shared" si="113"/>
        <v>Apr</v>
      </c>
      <c r="HZ17" s="120">
        <f t="shared" si="114"/>
        <v>17</v>
      </c>
      <c r="IA17" s="111" t="e">
        <f>VLOOKUP($C17+IA$3,'Raw Data'!$B$3:$AD$1033,IA$2,0)</f>
        <v>#REF!</v>
      </c>
      <c r="IB17" s="111" t="e">
        <f>VLOOKUP($C17+IB$3,'Raw Data'!$B$3:$AD$1033,IB$2,0)</f>
        <v>#REF!</v>
      </c>
      <c r="IC17" s="111" t="e">
        <f>VLOOKUP($C17+IC$3,'Raw Data'!$B$3:$AD$1033,IC$2,0)</f>
        <v>#REF!</v>
      </c>
      <c r="ID17" s="111" t="e">
        <f>VLOOKUP($C17+ID$3,'Raw Data'!$B$3:$AD$1033,ID$2,0)</f>
        <v>#REF!</v>
      </c>
      <c r="IE17" s="111" t="e">
        <f>VLOOKUP($C17+IE$3,'Raw Data'!$B$3:$AD$1033,IE$2,0)</f>
        <v>#REF!</v>
      </c>
      <c r="IF17" s="111" t="e">
        <f>VLOOKUP($C17+IF$3,'Raw Data'!$B$3:$AD$1033,IF$2,0)</f>
        <v>#REF!</v>
      </c>
      <c r="IG17" s="111" t="e">
        <f>VLOOKUP($C17+IG$3,'Raw Data'!$B$3:$AD$1033,IG$2,0)</f>
        <v>#REF!</v>
      </c>
      <c r="IH17" s="112" t="str">
        <f t="shared" si="115"/>
        <v/>
      </c>
      <c r="II17" s="113"/>
      <c r="IJ17" s="114">
        <f t="shared" si="116"/>
        <v>17</v>
      </c>
      <c r="IK17" s="115" t="str">
        <f>IFERROR(IA17/#REF!,"")</f>
        <v/>
      </c>
      <c r="IL17" s="115" t="str">
        <f>IFERROR(IB17/#REF!,"")</f>
        <v/>
      </c>
      <c r="IM17" s="115" t="str">
        <f>IFERROR(IC17/#REF!,"")</f>
        <v/>
      </c>
      <c r="IN17" s="115" t="str">
        <f>IFERROR(ID17/#REF!,"")</f>
        <v/>
      </c>
      <c r="IO17" s="115" t="str">
        <f>IFERROR(IE17/#REF!,"")</f>
        <v/>
      </c>
      <c r="IP17" s="115" t="str">
        <f>IFERROR(IF17/#REF!,"")</f>
        <v/>
      </c>
      <c r="IQ17" s="115" t="str">
        <f>IFERROR(IG17/#REF!,"")</f>
        <v/>
      </c>
      <c r="IR17" s="116">
        <f t="shared" si="117"/>
        <v>0</v>
      </c>
    </row>
    <row r="18" spans="1:252" s="106" customFormat="1" x14ac:dyDescent="0.25">
      <c r="A18" s="137"/>
      <c r="B18" s="39">
        <v>7</v>
      </c>
      <c r="C18" s="131">
        <f>DOW!C19</f>
        <v>42488</v>
      </c>
      <c r="D18" s="132">
        <f t="shared" si="47"/>
        <v>2016</v>
      </c>
      <c r="E18" s="133" t="str">
        <f t="shared" si="48"/>
        <v>Apr</v>
      </c>
      <c r="F18" s="102">
        <f t="shared" si="49"/>
        <v>18</v>
      </c>
      <c r="G18" s="111">
        <f>VLOOKUP($C18+G$3,'Raw Data'!$B$3:$AD$1033,G$2,0)</f>
        <v>200</v>
      </c>
      <c r="H18" s="111">
        <f>VLOOKUP($C18+H$3,'Raw Data'!$B$3:$AD$1033,H$2,0)</f>
        <v>174</v>
      </c>
      <c r="I18" s="111">
        <f>VLOOKUP($C18+I$3,'Raw Data'!$B$3:$AD$1033,I$2,0)</f>
        <v>140</v>
      </c>
      <c r="J18" s="111">
        <f>VLOOKUP($C18+J$3,'Raw Data'!$B$3:$AD$1033,J$2,0)</f>
        <v>139</v>
      </c>
      <c r="K18" s="111">
        <f>VLOOKUP($C18+K$3,'Raw Data'!$B$3:$AD$1033,K$2,0)</f>
        <v>177</v>
      </c>
      <c r="L18" s="111">
        <f>VLOOKUP($C18+L$3,'Raw Data'!$B$3:$AD$1033,L$2,0)</f>
        <v>148</v>
      </c>
      <c r="M18" s="111">
        <f>VLOOKUP($C18+M$3,'Raw Data'!$B$3:$AD$1033,M$2,0)</f>
        <v>160</v>
      </c>
      <c r="N18" s="112">
        <f t="shared" si="50"/>
        <v>1138</v>
      </c>
      <c r="O18" s="113"/>
      <c r="P18" s="114">
        <f t="shared" si="51"/>
        <v>18</v>
      </c>
      <c r="Q18" s="115">
        <f t="shared" si="33"/>
        <v>0.1757469244288225</v>
      </c>
      <c r="R18" s="115">
        <f t="shared" si="34"/>
        <v>0.15289982425307558</v>
      </c>
      <c r="S18" s="115">
        <f t="shared" si="34"/>
        <v>0.12302284710017575</v>
      </c>
      <c r="T18" s="115">
        <f t="shared" si="34"/>
        <v>0.12214411247803164</v>
      </c>
      <c r="U18" s="115">
        <f t="shared" si="34"/>
        <v>0.1555360281195079</v>
      </c>
      <c r="V18" s="115">
        <f t="shared" si="34"/>
        <v>0.13005272407732865</v>
      </c>
      <c r="W18" s="115">
        <f t="shared" si="34"/>
        <v>0.14059753954305801</v>
      </c>
      <c r="X18" s="116">
        <f t="shared" si="52"/>
        <v>0.99999999999999989</v>
      </c>
      <c r="Y18" s="117"/>
      <c r="Z18" s="117"/>
      <c r="AA18" s="118">
        <f t="shared" si="53"/>
        <v>2016</v>
      </c>
      <c r="AB18" s="119" t="str">
        <f t="shared" si="54"/>
        <v>Apr</v>
      </c>
      <c r="AC18" s="120">
        <f t="shared" si="55"/>
        <v>18</v>
      </c>
      <c r="AD18" s="111">
        <f>VLOOKUP($C18+AD$3,'Raw Data'!$B$3:$AD$1033,AD$2,0)</f>
        <v>175</v>
      </c>
      <c r="AE18" s="111">
        <f>VLOOKUP($C18+AE$3,'Raw Data'!$B$3:$AD$1033,AE$2,0)</f>
        <v>171</v>
      </c>
      <c r="AF18" s="111">
        <f>VLOOKUP($C18+AF$3,'Raw Data'!$B$3:$AD$1033,AF$2,0)</f>
        <v>141</v>
      </c>
      <c r="AG18" s="111">
        <f>VLOOKUP($C18+AG$3,'Raw Data'!$B$3:$AD$1033,AG$2,0)</f>
        <v>107</v>
      </c>
      <c r="AH18" s="111">
        <f>VLOOKUP($C18+AH$3,'Raw Data'!$B$3:$AD$1033,AH$2,0)</f>
        <v>182</v>
      </c>
      <c r="AI18" s="111">
        <f>VLOOKUP($C18+AI$3,'Raw Data'!$B$3:$AD$1033,AI$2,0)</f>
        <v>176</v>
      </c>
      <c r="AJ18" s="111">
        <f>VLOOKUP($C18+AJ$3,'Raw Data'!$B$3:$AD$1033,AJ$2,0)</f>
        <v>186</v>
      </c>
      <c r="AK18" s="112">
        <f t="shared" si="56"/>
        <v>1138</v>
      </c>
      <c r="AL18" s="113"/>
      <c r="AM18" s="114">
        <f t="shared" si="57"/>
        <v>18</v>
      </c>
      <c r="AN18" s="115">
        <f t="shared" si="58"/>
        <v>0.15377855887521968</v>
      </c>
      <c r="AO18" s="115">
        <f t="shared" si="35"/>
        <v>0.15026362038664323</v>
      </c>
      <c r="AP18" s="115">
        <f t="shared" si="36"/>
        <v>0.12390158172231985</v>
      </c>
      <c r="AQ18" s="115">
        <f t="shared" si="37"/>
        <v>9.4024604569420037E-2</v>
      </c>
      <c r="AR18" s="115">
        <f t="shared" si="38"/>
        <v>0.15992970123022848</v>
      </c>
      <c r="AS18" s="115">
        <f t="shared" si="39"/>
        <v>0.15465729349736379</v>
      </c>
      <c r="AT18" s="115">
        <f t="shared" si="40"/>
        <v>0.16344463971880491</v>
      </c>
      <c r="AU18" s="116">
        <f t="shared" si="59"/>
        <v>1</v>
      </c>
      <c r="AV18" s="117"/>
      <c r="AW18" s="117"/>
      <c r="AX18" s="118">
        <f t="shared" si="60"/>
        <v>2016</v>
      </c>
      <c r="AY18" s="119" t="str">
        <f t="shared" si="61"/>
        <v>Apr</v>
      </c>
      <c r="AZ18" s="120">
        <f t="shared" si="62"/>
        <v>18</v>
      </c>
      <c r="BA18" s="111">
        <f>VLOOKUP($C18+BA$3,'Raw Data'!$B$3:$AD$1033,BA$2,0)</f>
        <v>122</v>
      </c>
      <c r="BB18" s="111">
        <f>VLOOKUP($C18+BB$3,'Raw Data'!$B$3:$AD$1033,BB$2,0)</f>
        <v>94</v>
      </c>
      <c r="BC18" s="111">
        <f>VLOOKUP($C18+BC$3,'Raw Data'!$B$3:$AD$1033,BC$2,0)</f>
        <v>89</v>
      </c>
      <c r="BD18" s="111">
        <f>VLOOKUP($C18+BD$3,'Raw Data'!$B$3:$AD$1033,BD$2,0)</f>
        <v>81</v>
      </c>
      <c r="BE18" s="111">
        <f>VLOOKUP($C18+BE$3,'Raw Data'!$B$3:$AD$1033,BE$2,0)</f>
        <v>93</v>
      </c>
      <c r="BF18" s="111">
        <f>VLOOKUP($C18+BF$3,'Raw Data'!$B$3:$AD$1033,BF$2,0)</f>
        <v>79</v>
      </c>
      <c r="BG18" s="111">
        <f>VLOOKUP($C18+BG$3,'Raw Data'!$B$3:$AD$1033,BG$2,0)</f>
        <v>79</v>
      </c>
      <c r="BH18" s="112">
        <f t="shared" si="63"/>
        <v>637</v>
      </c>
      <c r="BI18" s="113"/>
      <c r="BJ18" s="114">
        <f t="shared" si="64"/>
        <v>18</v>
      </c>
      <c r="BK18" s="115">
        <f t="shared" si="65"/>
        <v>0.19152276295133439</v>
      </c>
      <c r="BL18" s="115">
        <f t="shared" si="41"/>
        <v>0.14756671899529042</v>
      </c>
      <c r="BM18" s="115">
        <f t="shared" si="41"/>
        <v>0.13971742543171115</v>
      </c>
      <c r="BN18" s="115">
        <f t="shared" si="41"/>
        <v>0.1271585557299843</v>
      </c>
      <c r="BO18" s="115">
        <f t="shared" si="41"/>
        <v>0.14599686028257458</v>
      </c>
      <c r="BP18" s="115">
        <f t="shared" si="41"/>
        <v>0.12401883830455258</v>
      </c>
      <c r="BQ18" s="115">
        <f t="shared" si="41"/>
        <v>0.12401883830455258</v>
      </c>
      <c r="BR18" s="116">
        <f t="shared" si="66"/>
        <v>1</v>
      </c>
      <c r="BS18" s="117"/>
      <c r="BT18" s="117"/>
      <c r="BU18" s="117"/>
      <c r="BV18" s="118">
        <f t="shared" si="67"/>
        <v>2016</v>
      </c>
      <c r="BW18" s="119" t="str">
        <f t="shared" si="68"/>
        <v>Apr</v>
      </c>
      <c r="BX18" s="120">
        <f t="shared" si="69"/>
        <v>18</v>
      </c>
      <c r="BY18" s="111">
        <f>VLOOKUP($C18+BY$3,'Raw Data'!$B$3:$AD$1033,BY$2,0)</f>
        <v>55</v>
      </c>
      <c r="BZ18" s="111">
        <f>VLOOKUP($C18+BZ$3,'Raw Data'!$B$3:$AD$1033,BZ$2,0)</f>
        <v>30</v>
      </c>
      <c r="CA18" s="111">
        <f>VLOOKUP($C18+CA$3,'Raw Data'!$B$3:$AD$1033,CA$2,0)</f>
        <v>30</v>
      </c>
      <c r="CB18" s="111">
        <f>VLOOKUP($C18+CB$3,'Raw Data'!$B$3:$AD$1033,CB$2,0)</f>
        <v>34</v>
      </c>
      <c r="CC18" s="111">
        <f>VLOOKUP($C18+CC$3,'Raw Data'!$B$3:$AD$1033,CC$2,0)</f>
        <v>31</v>
      </c>
      <c r="CD18" s="111">
        <f>VLOOKUP($C18+CD$3,'Raw Data'!$B$3:$AD$1033,CD$2,0)</f>
        <v>46</v>
      </c>
      <c r="CE18" s="111">
        <f>VLOOKUP($C18+CE$3,'Raw Data'!$B$3:$AD$1033,CE$2,0)</f>
        <v>34</v>
      </c>
      <c r="CF18" s="112">
        <f t="shared" si="70"/>
        <v>260</v>
      </c>
      <c r="CG18" s="113"/>
      <c r="CH18" s="114">
        <f t="shared" si="71"/>
        <v>18</v>
      </c>
      <c r="CI18" s="115">
        <f t="shared" si="72"/>
        <v>0.21153846153846154</v>
      </c>
      <c r="CJ18" s="115">
        <f t="shared" si="42"/>
        <v>0.11538461538461539</v>
      </c>
      <c r="CK18" s="115">
        <f t="shared" si="42"/>
        <v>0.11538461538461539</v>
      </c>
      <c r="CL18" s="115">
        <f t="shared" si="42"/>
        <v>0.13076923076923078</v>
      </c>
      <c r="CM18" s="115">
        <f t="shared" si="42"/>
        <v>0.11923076923076924</v>
      </c>
      <c r="CN18" s="115">
        <f t="shared" si="42"/>
        <v>0.17692307692307693</v>
      </c>
      <c r="CO18" s="115">
        <f t="shared" si="42"/>
        <v>0.13076923076923078</v>
      </c>
      <c r="CP18" s="116">
        <f t="shared" si="73"/>
        <v>1</v>
      </c>
      <c r="CQ18" s="117"/>
      <c r="CR18" s="117"/>
      <c r="CS18" s="117"/>
      <c r="CT18" s="118">
        <f t="shared" si="74"/>
        <v>2016</v>
      </c>
      <c r="CU18" s="119" t="str">
        <f t="shared" si="75"/>
        <v>Apr</v>
      </c>
      <c r="CV18" s="120">
        <f t="shared" si="76"/>
        <v>18</v>
      </c>
      <c r="CW18" s="111">
        <f>VLOOKUP($C18+CW$3,'Raw Data'!$B$3:$AD$1033,CW$2,0)</f>
        <v>677</v>
      </c>
      <c r="CX18" s="111">
        <f>VLOOKUP($C18+CX$3,'Raw Data'!$B$3:$AD$1033,CX$2,0)</f>
        <v>508</v>
      </c>
      <c r="CY18" s="111">
        <f>VLOOKUP($C18+CY$3,'Raw Data'!$B$3:$AD$1033,CY$2,0)</f>
        <v>337</v>
      </c>
      <c r="CZ18" s="111">
        <f>VLOOKUP($C18+CZ$3,'Raw Data'!$B$3:$AD$1033,CZ$2,0)</f>
        <v>292</v>
      </c>
      <c r="DA18" s="111">
        <f>VLOOKUP($C18+DA$3,'Raw Data'!$B$3:$AD$1033,DA$2,0)</f>
        <v>507</v>
      </c>
      <c r="DB18" s="111">
        <f>VLOOKUP($C18+DB$3,'Raw Data'!$B$3:$AD$1033,DB$2,0)</f>
        <v>505</v>
      </c>
      <c r="DC18" s="111">
        <f>VLOOKUP($C18+DC$3,'Raw Data'!$B$3:$AD$1033,DC$2,0)</f>
        <v>487</v>
      </c>
      <c r="DD18" s="112">
        <f t="shared" si="77"/>
        <v>3313</v>
      </c>
      <c r="DE18" s="113"/>
      <c r="DF18" s="113"/>
      <c r="DG18" s="114">
        <f t="shared" si="78"/>
        <v>18</v>
      </c>
      <c r="DH18" s="115">
        <f t="shared" si="79"/>
        <v>0.20434651373377605</v>
      </c>
      <c r="DI18" s="115">
        <f t="shared" si="43"/>
        <v>0.15333534560821008</v>
      </c>
      <c r="DJ18" s="115">
        <f t="shared" si="43"/>
        <v>0.10172049501961967</v>
      </c>
      <c r="DK18" s="115">
        <f t="shared" si="43"/>
        <v>8.8137639601569576E-2</v>
      </c>
      <c r="DL18" s="115">
        <f t="shared" si="43"/>
        <v>0.15303350437669785</v>
      </c>
      <c r="DM18" s="115">
        <f t="shared" si="43"/>
        <v>0.15242982191367341</v>
      </c>
      <c r="DN18" s="115">
        <f t="shared" si="43"/>
        <v>0.14699667974645336</v>
      </c>
      <c r="DO18" s="116">
        <f t="shared" si="80"/>
        <v>1</v>
      </c>
      <c r="DP18" s="117"/>
      <c r="DQ18" s="117"/>
      <c r="DR18" s="117"/>
      <c r="DS18" s="118">
        <f t="shared" si="81"/>
        <v>2016</v>
      </c>
      <c r="DT18" s="119" t="str">
        <f t="shared" si="82"/>
        <v>Apr</v>
      </c>
      <c r="DU18" s="120">
        <f t="shared" si="83"/>
        <v>18</v>
      </c>
      <c r="DV18" s="111">
        <f>VLOOKUP($C18+DV$3,'Raw Data'!$B$3:$AD$1033,DV$2,0)</f>
        <v>207</v>
      </c>
      <c r="DW18" s="111">
        <f>VLOOKUP($C18+DW$3,'Raw Data'!$B$3:$AD$1033,DW$2,0)</f>
        <v>101</v>
      </c>
      <c r="DX18" s="111">
        <f>VLOOKUP($C18+DX$3,'Raw Data'!$B$3:$AD$1033,DX$2,0)</f>
        <v>59</v>
      </c>
      <c r="DY18" s="111">
        <f>VLOOKUP($C18+DY$3,'Raw Data'!$B$3:$AD$1033,DY$2,0)</f>
        <v>50</v>
      </c>
      <c r="DZ18" s="111">
        <f>VLOOKUP($C18+DZ$3,'Raw Data'!$B$3:$AD$1033,DZ$2,0)</f>
        <v>93</v>
      </c>
      <c r="EA18" s="111">
        <f>VLOOKUP($C18+EA$3,'Raw Data'!$B$3:$AD$1033,EA$2,0)</f>
        <v>108</v>
      </c>
      <c r="EB18" s="111">
        <f>VLOOKUP($C18+EB$3,'Raw Data'!$B$3:$AD$1033,EB$2,0)</f>
        <v>67</v>
      </c>
      <c r="EC18" s="112">
        <f t="shared" si="84"/>
        <v>685</v>
      </c>
      <c r="ED18" s="113"/>
      <c r="EE18" s="114">
        <f t="shared" si="85"/>
        <v>18</v>
      </c>
      <c r="EF18" s="115">
        <f t="shared" si="86"/>
        <v>0.30218978102189781</v>
      </c>
      <c r="EG18" s="115">
        <f t="shared" si="44"/>
        <v>0.14744525547445256</v>
      </c>
      <c r="EH18" s="115">
        <f t="shared" si="44"/>
        <v>8.6131386861313872E-2</v>
      </c>
      <c r="EI18" s="115">
        <f t="shared" si="44"/>
        <v>7.2992700729927001E-2</v>
      </c>
      <c r="EJ18" s="115">
        <f t="shared" si="44"/>
        <v>0.13576642335766423</v>
      </c>
      <c r="EK18" s="115">
        <f t="shared" si="44"/>
        <v>0.15766423357664233</v>
      </c>
      <c r="EL18" s="115">
        <f t="shared" si="44"/>
        <v>9.7810218978102187E-2</v>
      </c>
      <c r="EM18" s="116">
        <f t="shared" si="87"/>
        <v>0.99999999999999989</v>
      </c>
      <c r="EN18" s="117"/>
      <c r="EO18" s="117"/>
      <c r="EP18" s="117"/>
      <c r="EQ18" s="118">
        <f t="shared" si="88"/>
        <v>2016</v>
      </c>
      <c r="ER18" s="119" t="str">
        <f t="shared" si="89"/>
        <v>Apr</v>
      </c>
      <c r="ES18" s="120">
        <f t="shared" si="90"/>
        <v>18</v>
      </c>
      <c r="ET18" s="111">
        <f>VLOOKUP($C18+ET$3,'Raw Data'!$B$3:$AD$1033,ET$2,0)</f>
        <v>207</v>
      </c>
      <c r="EU18" s="111">
        <f>VLOOKUP($C18+EU$3,'Raw Data'!$B$3:$AD$1033,EU$2,0)</f>
        <v>101</v>
      </c>
      <c r="EV18" s="111">
        <f>VLOOKUP($C18+EV$3,'Raw Data'!$B$3:$AD$1033,EV$2,0)</f>
        <v>59</v>
      </c>
      <c r="EW18" s="111">
        <f>VLOOKUP($C18+EW$3,'Raw Data'!$B$3:$AD$1033,EW$2,0)</f>
        <v>50</v>
      </c>
      <c r="EX18" s="111">
        <f>VLOOKUP($C18+EX$3,'Raw Data'!$B$3:$AD$1033,EX$2,0)</f>
        <v>93</v>
      </c>
      <c r="EY18" s="111">
        <f>VLOOKUP($C18+EY$3,'Raw Data'!$B$3:$AD$1033,EY$2,0)</f>
        <v>108</v>
      </c>
      <c r="EZ18" s="111">
        <f>VLOOKUP($C18+EZ$3,'Raw Data'!$B$3:$AD$1033,EZ$2,0)</f>
        <v>67</v>
      </c>
      <c r="FA18" s="112">
        <f t="shared" si="91"/>
        <v>685</v>
      </c>
      <c r="FB18" s="113"/>
      <c r="FC18" s="113"/>
      <c r="FD18" s="114">
        <f t="shared" si="92"/>
        <v>18</v>
      </c>
      <c r="FE18" s="115">
        <f t="shared" si="93"/>
        <v>0.30218978102189781</v>
      </c>
      <c r="FF18" s="115">
        <f t="shared" si="45"/>
        <v>0.14744525547445256</v>
      </c>
      <c r="FG18" s="115">
        <f t="shared" si="45"/>
        <v>8.6131386861313872E-2</v>
      </c>
      <c r="FH18" s="115">
        <f t="shared" si="45"/>
        <v>7.2992700729927001E-2</v>
      </c>
      <c r="FI18" s="115">
        <f t="shared" si="45"/>
        <v>0.13576642335766423</v>
      </c>
      <c r="FJ18" s="115">
        <f t="shared" si="45"/>
        <v>0.15766423357664233</v>
      </c>
      <c r="FK18" s="115">
        <f t="shared" si="45"/>
        <v>9.7810218978102187E-2</v>
      </c>
      <c r="FL18" s="116">
        <f t="shared" si="94"/>
        <v>0.99999999999999989</v>
      </c>
      <c r="FM18" s="117"/>
      <c r="FN18" s="117"/>
      <c r="FO18" s="117"/>
      <c r="FP18" s="118">
        <f t="shared" si="95"/>
        <v>2016</v>
      </c>
      <c r="FQ18" s="119" t="str">
        <f t="shared" si="96"/>
        <v>Apr</v>
      </c>
      <c r="FR18" s="120">
        <f t="shared" si="97"/>
        <v>18</v>
      </c>
      <c r="FS18" s="111">
        <f>VLOOKUP($C18+FS$3,'Raw Data'!$B$3:$AD$1033,FS$2,0)</f>
        <v>2987</v>
      </c>
      <c r="FT18" s="111">
        <f>VLOOKUP($C18+FT$3,'Raw Data'!$B$3:$AD$1033,FT$2,0)</f>
        <v>2969</v>
      </c>
      <c r="FU18" s="111">
        <f>VLOOKUP($C18+FU$3,'Raw Data'!$B$3:$AD$1033,FU$2,0)</f>
        <v>1994</v>
      </c>
      <c r="FV18" s="111">
        <f>VLOOKUP($C18+FV$3,'Raw Data'!$B$3:$AD$1033,FV$2,0)</f>
        <v>1652</v>
      </c>
      <c r="FW18" s="111">
        <f>VLOOKUP($C18+FW$3,'Raw Data'!$B$3:$AD$1033,FW$2,0)</f>
        <v>3774</v>
      </c>
      <c r="FX18" s="111">
        <f>VLOOKUP($C18+FX$3,'Raw Data'!$B$3:$AD$1033,FX$2,0)</f>
        <v>3525</v>
      </c>
      <c r="FY18" s="111">
        <f>VLOOKUP($C18+FY$3,'Raw Data'!$B$3:$AD$1033,FY$2,0)</f>
        <v>3090</v>
      </c>
      <c r="FZ18" s="112">
        <f t="shared" si="98"/>
        <v>19991</v>
      </c>
      <c r="GA18" s="113"/>
      <c r="GB18" s="114">
        <f t="shared" si="99"/>
        <v>18</v>
      </c>
      <c r="GC18" s="115">
        <f t="shared" si="100"/>
        <v>0.14941723775699065</v>
      </c>
      <c r="GD18" s="115">
        <f t="shared" si="46"/>
        <v>0.14851683257465859</v>
      </c>
      <c r="GE18" s="115">
        <f t="shared" si="46"/>
        <v>9.9744885198339253E-2</v>
      </c>
      <c r="GF18" s="115">
        <f t="shared" si="46"/>
        <v>8.263718673403031E-2</v>
      </c>
      <c r="GG18" s="115">
        <f t="shared" si="46"/>
        <v>0.18878495322895303</v>
      </c>
      <c r="GH18" s="115">
        <f t="shared" si="46"/>
        <v>0.17632934820669302</v>
      </c>
      <c r="GI18" s="115">
        <f t="shared" si="46"/>
        <v>0.15456955630033514</v>
      </c>
      <c r="GJ18" s="116">
        <f t="shared" si="101"/>
        <v>1</v>
      </c>
      <c r="GK18" s="117"/>
      <c r="GL18" s="117"/>
      <c r="GM18" s="117"/>
      <c r="GN18" s="118">
        <f t="shared" si="102"/>
        <v>2016</v>
      </c>
      <c r="GO18" s="119" t="str">
        <f t="shared" si="103"/>
        <v>Apr</v>
      </c>
      <c r="GP18" s="120">
        <f t="shared" si="104"/>
        <v>18</v>
      </c>
      <c r="GQ18" s="111">
        <f>VLOOKUP($C18+GQ$3,'Raw Data'!$B$3:$AD$1033,GQ$2,0)</f>
        <v>3129</v>
      </c>
      <c r="GR18" s="111">
        <f>VLOOKUP($C18+GR$3,'Raw Data'!$B$3:$AD$1033,GR$2,0)</f>
        <v>2764</v>
      </c>
      <c r="GS18" s="111">
        <f>VLOOKUP($C18+GS$3,'Raw Data'!$B$3:$AD$1033,GS$2,0)</f>
        <v>2330</v>
      </c>
      <c r="GT18" s="111">
        <f>VLOOKUP($C18+GT$3,'Raw Data'!$B$3:$AD$1033,GT$2,0)</f>
        <v>1945</v>
      </c>
      <c r="GU18" s="111">
        <f>VLOOKUP($C18+GU$3,'Raw Data'!$B$3:$AD$1033,GU$2,0)</f>
        <v>2358</v>
      </c>
      <c r="GV18" s="111">
        <f>VLOOKUP($C18+GV$3,'Raw Data'!$B$3:$AD$1033,GV$2,0)</f>
        <v>2237</v>
      </c>
      <c r="GW18" s="111">
        <f>VLOOKUP($C18+GW$3,'Raw Data'!$B$3:$AD$1033,GW$2,0)</f>
        <v>2129</v>
      </c>
      <c r="GX18" s="112">
        <f t="shared" si="105"/>
        <v>16892</v>
      </c>
      <c r="GY18" s="113"/>
      <c r="HB18" s="118">
        <f t="shared" si="106"/>
        <v>2016</v>
      </c>
      <c r="HC18" s="119" t="str">
        <f t="shared" si="107"/>
        <v>Apr</v>
      </c>
      <c r="HD18" s="120">
        <f t="shared" si="108"/>
        <v>18</v>
      </c>
      <c r="HE18" s="111" t="e">
        <f>VLOOKUP($C18+HE$3,'Raw Data'!$B$3:$AD$1033,HE$2,0)</f>
        <v>#REF!</v>
      </c>
      <c r="HF18" s="111" t="e">
        <f>VLOOKUP($C18+HF$3,'Raw Data'!$B$3:$AD$1033,HF$2,0)</f>
        <v>#REF!</v>
      </c>
      <c r="HG18" s="111" t="e">
        <f>VLOOKUP($C18+HG$3,'Raw Data'!$B$3:$AD$1033,HG$2,0)</f>
        <v>#REF!</v>
      </c>
      <c r="HH18" s="111" t="e">
        <f>VLOOKUP($C18+HH$3,'Raw Data'!$B$3:$AD$1033,HH$2,0)</f>
        <v>#REF!</v>
      </c>
      <c r="HI18" s="111" t="e">
        <f>VLOOKUP($C18+HI$3,'Raw Data'!$B$3:$AD$1033,HI$2,0)</f>
        <v>#REF!</v>
      </c>
      <c r="HJ18" s="111" t="e">
        <f>VLOOKUP($C18+HJ$3,'Raw Data'!$B$3:$AD$1033,HJ$2,0)</f>
        <v>#REF!</v>
      </c>
      <c r="HK18" s="111" t="e">
        <f>VLOOKUP($C18+HK$3,'Raw Data'!$B$3:$AD$1033,HK$2,0)</f>
        <v>#REF!</v>
      </c>
      <c r="HL18" s="112" t="str">
        <f t="shared" si="109"/>
        <v/>
      </c>
      <c r="HM18" s="113"/>
      <c r="HN18" s="114">
        <f t="shared" si="110"/>
        <v>18</v>
      </c>
      <c r="HO18" s="115" t="str">
        <f>IFERROR(HE18/#REF!,"")</f>
        <v/>
      </c>
      <c r="HP18" s="115" t="str">
        <f>IFERROR(HF18/#REF!,"")</f>
        <v/>
      </c>
      <c r="HQ18" s="115" t="str">
        <f>IFERROR(HG18/#REF!,"")</f>
        <v/>
      </c>
      <c r="HR18" s="115" t="str">
        <f>IFERROR(HH18/#REF!,"")</f>
        <v/>
      </c>
      <c r="HS18" s="115" t="str">
        <f>IFERROR(HI18/#REF!,"")</f>
        <v/>
      </c>
      <c r="HT18" s="115" t="str">
        <f>IFERROR(HJ18/#REF!,"")</f>
        <v/>
      </c>
      <c r="HU18" s="115" t="str">
        <f>IFERROR(HK18/#REF!,"")</f>
        <v/>
      </c>
      <c r="HV18" s="116">
        <f t="shared" si="111"/>
        <v>0</v>
      </c>
      <c r="HX18" s="118">
        <f t="shared" si="112"/>
        <v>2016</v>
      </c>
      <c r="HY18" s="119" t="str">
        <f t="shared" si="113"/>
        <v>Apr</v>
      </c>
      <c r="HZ18" s="120">
        <f t="shared" si="114"/>
        <v>18</v>
      </c>
      <c r="IA18" s="111" t="e">
        <f>VLOOKUP($C18+IA$3,'Raw Data'!$B$3:$AD$1033,IA$2,0)</f>
        <v>#REF!</v>
      </c>
      <c r="IB18" s="111" t="e">
        <f>VLOOKUP($C18+IB$3,'Raw Data'!$B$3:$AD$1033,IB$2,0)</f>
        <v>#REF!</v>
      </c>
      <c r="IC18" s="111" t="e">
        <f>VLOOKUP($C18+IC$3,'Raw Data'!$B$3:$AD$1033,IC$2,0)</f>
        <v>#REF!</v>
      </c>
      <c r="ID18" s="111" t="e">
        <f>VLOOKUP($C18+ID$3,'Raw Data'!$B$3:$AD$1033,ID$2,0)</f>
        <v>#REF!</v>
      </c>
      <c r="IE18" s="111" t="e">
        <f>VLOOKUP($C18+IE$3,'Raw Data'!$B$3:$AD$1033,IE$2,0)</f>
        <v>#REF!</v>
      </c>
      <c r="IF18" s="111" t="e">
        <f>VLOOKUP($C18+IF$3,'Raw Data'!$B$3:$AD$1033,IF$2,0)</f>
        <v>#REF!</v>
      </c>
      <c r="IG18" s="111" t="e">
        <f>VLOOKUP($C18+IG$3,'Raw Data'!$B$3:$AD$1033,IG$2,0)</f>
        <v>#REF!</v>
      </c>
      <c r="IH18" s="112" t="str">
        <f t="shared" si="115"/>
        <v/>
      </c>
      <c r="II18" s="113"/>
      <c r="IJ18" s="114">
        <f t="shared" si="116"/>
        <v>18</v>
      </c>
      <c r="IK18" s="115" t="str">
        <f>IFERROR(IA18/#REF!,"")</f>
        <v/>
      </c>
      <c r="IL18" s="115" t="str">
        <f>IFERROR(IB18/#REF!,"")</f>
        <v/>
      </c>
      <c r="IM18" s="115" t="str">
        <f>IFERROR(IC18/#REF!,"")</f>
        <v/>
      </c>
      <c r="IN18" s="115" t="str">
        <f>IFERROR(ID18/#REF!,"")</f>
        <v/>
      </c>
      <c r="IO18" s="115" t="str">
        <f>IFERROR(IE18/#REF!,"")</f>
        <v/>
      </c>
      <c r="IP18" s="115" t="str">
        <f>IFERROR(IF18/#REF!,"")</f>
        <v/>
      </c>
      <c r="IQ18" s="115" t="str">
        <f>IFERROR(IG18/#REF!,"")</f>
        <v/>
      </c>
      <c r="IR18" s="116">
        <f t="shared" si="117"/>
        <v>0</v>
      </c>
    </row>
    <row r="19" spans="1:252" s="106" customFormat="1" x14ac:dyDescent="0.25">
      <c r="A19" s="137"/>
      <c r="B19" s="39">
        <v>7</v>
      </c>
      <c r="C19" s="131">
        <f>DOW!C20</f>
        <v>42495</v>
      </c>
      <c r="D19" s="132">
        <f t="shared" si="47"/>
        <v>2016</v>
      </c>
      <c r="E19" s="133" t="str">
        <f t="shared" si="48"/>
        <v>May</v>
      </c>
      <c r="F19" s="102">
        <f t="shared" si="49"/>
        <v>19</v>
      </c>
      <c r="G19" s="111">
        <f>VLOOKUP($C19+G$3,'Raw Data'!$B$3:$AD$1033,G$2,0)</f>
        <v>156</v>
      </c>
      <c r="H19" s="111">
        <f>VLOOKUP($C19+H$3,'Raw Data'!$B$3:$AD$1033,H$2,0)</f>
        <v>91</v>
      </c>
      <c r="I19" s="111">
        <f>VLOOKUP($C19+I$3,'Raw Data'!$B$3:$AD$1033,I$2,0)</f>
        <v>166</v>
      </c>
      <c r="J19" s="111">
        <f>VLOOKUP($C19+J$3,'Raw Data'!$B$3:$AD$1033,J$2,0)</f>
        <v>156</v>
      </c>
      <c r="K19" s="111">
        <f>VLOOKUP($C19+K$3,'Raw Data'!$B$3:$AD$1033,K$2,0)</f>
        <v>183</v>
      </c>
      <c r="L19" s="111">
        <f>VLOOKUP($C19+L$3,'Raw Data'!$B$3:$AD$1033,L$2,0)</f>
        <v>168</v>
      </c>
      <c r="M19" s="111">
        <f>VLOOKUP($C19+M$3,'Raw Data'!$B$3:$AD$1033,M$2,0)</f>
        <v>209</v>
      </c>
      <c r="N19" s="112">
        <f t="shared" si="50"/>
        <v>1129</v>
      </c>
      <c r="O19" s="113"/>
      <c r="P19" s="114">
        <f t="shared" si="51"/>
        <v>19</v>
      </c>
      <c r="Q19" s="115">
        <f t="shared" si="33"/>
        <v>0.13817537643932684</v>
      </c>
      <c r="R19" s="115">
        <f t="shared" si="34"/>
        <v>8.0602302922940655E-2</v>
      </c>
      <c r="S19" s="115">
        <f t="shared" si="34"/>
        <v>0.14703277236492471</v>
      </c>
      <c r="T19" s="115">
        <f t="shared" si="34"/>
        <v>0.13817537643932684</v>
      </c>
      <c r="U19" s="115">
        <f t="shared" si="34"/>
        <v>0.16209034543844109</v>
      </c>
      <c r="V19" s="115">
        <f t="shared" si="34"/>
        <v>0.14880425155004429</v>
      </c>
      <c r="W19" s="115">
        <f t="shared" si="34"/>
        <v>0.18511957484499558</v>
      </c>
      <c r="X19" s="116">
        <f t="shared" si="52"/>
        <v>1</v>
      </c>
      <c r="Y19" s="117"/>
      <c r="Z19" s="117"/>
      <c r="AA19" s="118">
        <f t="shared" si="53"/>
        <v>2016</v>
      </c>
      <c r="AB19" s="119" t="str">
        <f t="shared" si="54"/>
        <v>May</v>
      </c>
      <c r="AC19" s="120">
        <f t="shared" si="55"/>
        <v>19</v>
      </c>
      <c r="AD19" s="111">
        <f>VLOOKUP($C19+AD$3,'Raw Data'!$B$3:$AD$1033,AD$2,0)</f>
        <v>216</v>
      </c>
      <c r="AE19" s="111">
        <f>VLOOKUP($C19+AE$3,'Raw Data'!$B$3:$AD$1033,AE$2,0)</f>
        <v>117</v>
      </c>
      <c r="AF19" s="111">
        <f>VLOOKUP($C19+AF$3,'Raw Data'!$B$3:$AD$1033,AF$2,0)</f>
        <v>190</v>
      </c>
      <c r="AG19" s="111">
        <f>VLOOKUP($C19+AG$3,'Raw Data'!$B$3:$AD$1033,AG$2,0)</f>
        <v>138</v>
      </c>
      <c r="AH19" s="111">
        <f>VLOOKUP($C19+AH$3,'Raw Data'!$B$3:$AD$1033,AH$2,0)</f>
        <v>184</v>
      </c>
      <c r="AI19" s="111">
        <f>VLOOKUP($C19+AI$3,'Raw Data'!$B$3:$AD$1033,AI$2,0)</f>
        <v>197</v>
      </c>
      <c r="AJ19" s="111">
        <f>VLOOKUP($C19+AJ$3,'Raw Data'!$B$3:$AD$1033,AJ$2,0)</f>
        <v>188</v>
      </c>
      <c r="AK19" s="112">
        <f t="shared" si="56"/>
        <v>1230</v>
      </c>
      <c r="AL19" s="113"/>
      <c r="AM19" s="114">
        <f t="shared" si="57"/>
        <v>19</v>
      </c>
      <c r="AN19" s="115">
        <f t="shared" si="58"/>
        <v>0.17560975609756097</v>
      </c>
      <c r="AO19" s="115">
        <f t="shared" si="35"/>
        <v>9.5121951219512196E-2</v>
      </c>
      <c r="AP19" s="115">
        <f t="shared" si="36"/>
        <v>0.15447154471544716</v>
      </c>
      <c r="AQ19" s="115">
        <f t="shared" si="37"/>
        <v>0.11219512195121951</v>
      </c>
      <c r="AR19" s="115">
        <f t="shared" si="38"/>
        <v>0.14959349593495935</v>
      </c>
      <c r="AS19" s="115">
        <f t="shared" si="39"/>
        <v>0.16016260162601625</v>
      </c>
      <c r="AT19" s="115">
        <f t="shared" si="40"/>
        <v>0.15284552845528454</v>
      </c>
      <c r="AU19" s="116">
        <f t="shared" si="59"/>
        <v>1</v>
      </c>
      <c r="AV19" s="117"/>
      <c r="AW19" s="117"/>
      <c r="AX19" s="118">
        <f t="shared" si="60"/>
        <v>2016</v>
      </c>
      <c r="AY19" s="119" t="str">
        <f t="shared" si="61"/>
        <v>May</v>
      </c>
      <c r="AZ19" s="120">
        <f t="shared" si="62"/>
        <v>19</v>
      </c>
      <c r="BA19" s="111">
        <f>VLOOKUP($C19+BA$3,'Raw Data'!$B$3:$AD$1033,BA$2,0)</f>
        <v>91</v>
      </c>
      <c r="BB19" s="111">
        <f>VLOOKUP($C19+BB$3,'Raw Data'!$B$3:$AD$1033,BB$2,0)</f>
        <v>73</v>
      </c>
      <c r="BC19" s="111">
        <f>VLOOKUP($C19+BC$3,'Raw Data'!$B$3:$AD$1033,BC$2,0)</f>
        <v>71</v>
      </c>
      <c r="BD19" s="111">
        <f>VLOOKUP($C19+BD$3,'Raw Data'!$B$3:$AD$1033,BD$2,0)</f>
        <v>57</v>
      </c>
      <c r="BE19" s="111">
        <f>VLOOKUP($C19+BE$3,'Raw Data'!$B$3:$AD$1033,BE$2,0)</f>
        <v>54</v>
      </c>
      <c r="BF19" s="111">
        <f>VLOOKUP($C19+BF$3,'Raw Data'!$B$3:$AD$1033,BF$2,0)</f>
        <v>72</v>
      </c>
      <c r="BG19" s="111">
        <f>VLOOKUP($C19+BG$3,'Raw Data'!$B$3:$AD$1033,BG$2,0)</f>
        <v>78</v>
      </c>
      <c r="BH19" s="112">
        <f t="shared" si="63"/>
        <v>496</v>
      </c>
      <c r="BI19" s="113"/>
      <c r="BJ19" s="114">
        <f t="shared" si="64"/>
        <v>19</v>
      </c>
      <c r="BK19" s="115">
        <f t="shared" si="65"/>
        <v>0.18346774193548387</v>
      </c>
      <c r="BL19" s="115">
        <f t="shared" si="41"/>
        <v>0.14717741935483872</v>
      </c>
      <c r="BM19" s="115">
        <f t="shared" si="41"/>
        <v>0.14314516129032259</v>
      </c>
      <c r="BN19" s="115">
        <f t="shared" si="41"/>
        <v>0.11491935483870967</v>
      </c>
      <c r="BO19" s="115">
        <f t="shared" si="41"/>
        <v>0.10887096774193548</v>
      </c>
      <c r="BP19" s="115">
        <f t="shared" si="41"/>
        <v>0.14516129032258066</v>
      </c>
      <c r="BQ19" s="115">
        <f t="shared" si="41"/>
        <v>0.15725806451612903</v>
      </c>
      <c r="BR19" s="116">
        <f t="shared" si="66"/>
        <v>1</v>
      </c>
      <c r="BS19" s="117"/>
      <c r="BT19" s="117"/>
      <c r="BU19" s="117"/>
      <c r="BV19" s="118">
        <f t="shared" si="67"/>
        <v>2016</v>
      </c>
      <c r="BW19" s="119" t="str">
        <f t="shared" si="68"/>
        <v>May</v>
      </c>
      <c r="BX19" s="120">
        <f t="shared" si="69"/>
        <v>19</v>
      </c>
      <c r="BY19" s="111">
        <f>VLOOKUP($C19+BY$3,'Raw Data'!$B$3:$AD$1033,BY$2,0)</f>
        <v>48</v>
      </c>
      <c r="BZ19" s="111">
        <f>VLOOKUP($C19+BZ$3,'Raw Data'!$B$3:$AD$1033,BZ$2,0)</f>
        <v>29</v>
      </c>
      <c r="CA19" s="111">
        <f>VLOOKUP($C19+CA$3,'Raw Data'!$B$3:$AD$1033,CA$2,0)</f>
        <v>25</v>
      </c>
      <c r="CB19" s="111">
        <f>VLOOKUP($C19+CB$3,'Raw Data'!$B$3:$AD$1033,CB$2,0)</f>
        <v>32</v>
      </c>
      <c r="CC19" s="111">
        <f>VLOOKUP($C19+CC$3,'Raw Data'!$B$3:$AD$1033,CC$2,0)</f>
        <v>49</v>
      </c>
      <c r="CD19" s="111">
        <f>VLOOKUP($C19+CD$3,'Raw Data'!$B$3:$AD$1033,CD$2,0)</f>
        <v>52</v>
      </c>
      <c r="CE19" s="111">
        <f>VLOOKUP($C19+CE$3,'Raw Data'!$B$3:$AD$1033,CE$2,0)</f>
        <v>44</v>
      </c>
      <c r="CF19" s="112">
        <f t="shared" si="70"/>
        <v>279</v>
      </c>
      <c r="CG19" s="113"/>
      <c r="CH19" s="114">
        <f t="shared" si="71"/>
        <v>19</v>
      </c>
      <c r="CI19" s="115">
        <f t="shared" si="72"/>
        <v>0.17204301075268819</v>
      </c>
      <c r="CJ19" s="115">
        <f t="shared" si="42"/>
        <v>0.1039426523297491</v>
      </c>
      <c r="CK19" s="115">
        <f t="shared" si="42"/>
        <v>8.9605734767025089E-2</v>
      </c>
      <c r="CL19" s="115">
        <f t="shared" si="42"/>
        <v>0.11469534050179211</v>
      </c>
      <c r="CM19" s="115">
        <f t="shared" si="42"/>
        <v>0.17562724014336917</v>
      </c>
      <c r="CN19" s="115">
        <f t="shared" si="42"/>
        <v>0.1863799283154122</v>
      </c>
      <c r="CO19" s="115">
        <f t="shared" si="42"/>
        <v>0.15770609318996415</v>
      </c>
      <c r="CP19" s="116">
        <f t="shared" si="73"/>
        <v>1</v>
      </c>
      <c r="CQ19" s="117"/>
      <c r="CR19" s="117"/>
      <c r="CS19" s="117"/>
      <c r="CT19" s="118">
        <f t="shared" si="74"/>
        <v>2016</v>
      </c>
      <c r="CU19" s="119" t="str">
        <f t="shared" si="75"/>
        <v>May</v>
      </c>
      <c r="CV19" s="120">
        <f t="shared" si="76"/>
        <v>19</v>
      </c>
      <c r="CW19" s="111">
        <f>VLOOKUP($C19+CW$3,'Raw Data'!$B$3:$AD$1033,CW$2,0)</f>
        <v>468</v>
      </c>
      <c r="CX19" s="111">
        <f>VLOOKUP($C19+CX$3,'Raw Data'!$B$3:$AD$1033,CX$2,0)</f>
        <v>419</v>
      </c>
      <c r="CY19" s="111">
        <f>VLOOKUP($C19+CY$3,'Raw Data'!$B$3:$AD$1033,CY$2,0)</f>
        <v>345</v>
      </c>
      <c r="CZ19" s="111">
        <f>VLOOKUP($C19+CZ$3,'Raw Data'!$B$3:$AD$1033,CZ$2,0)</f>
        <v>266</v>
      </c>
      <c r="DA19" s="111">
        <f>VLOOKUP($C19+DA$3,'Raw Data'!$B$3:$AD$1033,DA$2,0)</f>
        <v>540</v>
      </c>
      <c r="DB19" s="111">
        <f>VLOOKUP($C19+DB$3,'Raw Data'!$B$3:$AD$1033,DB$2,0)</f>
        <v>530</v>
      </c>
      <c r="DC19" s="111">
        <f>VLOOKUP($C19+DC$3,'Raw Data'!$B$3:$AD$1033,DC$2,0)</f>
        <v>500</v>
      </c>
      <c r="DD19" s="112">
        <f t="shared" si="77"/>
        <v>3068</v>
      </c>
      <c r="DE19" s="113"/>
      <c r="DF19" s="113"/>
      <c r="DG19" s="114">
        <f t="shared" si="78"/>
        <v>19</v>
      </c>
      <c r="DH19" s="115">
        <f t="shared" si="79"/>
        <v>0.15254237288135594</v>
      </c>
      <c r="DI19" s="115">
        <f t="shared" si="43"/>
        <v>0.13657105606258149</v>
      </c>
      <c r="DJ19" s="115">
        <f t="shared" si="43"/>
        <v>0.11245110821382008</v>
      </c>
      <c r="DK19" s="115">
        <f t="shared" si="43"/>
        <v>8.6701434159061272E-2</v>
      </c>
      <c r="DL19" s="115">
        <f t="shared" si="43"/>
        <v>0.1760104302477184</v>
      </c>
      <c r="DM19" s="115">
        <f t="shared" si="43"/>
        <v>0.1727509778357236</v>
      </c>
      <c r="DN19" s="115">
        <f t="shared" si="43"/>
        <v>0.16297262059973924</v>
      </c>
      <c r="DO19" s="116">
        <f t="shared" si="80"/>
        <v>1</v>
      </c>
      <c r="DP19" s="117"/>
      <c r="DQ19" s="117"/>
      <c r="DR19" s="117"/>
      <c r="DS19" s="118">
        <f t="shared" si="81"/>
        <v>2016</v>
      </c>
      <c r="DT19" s="119" t="str">
        <f t="shared" si="82"/>
        <v>May</v>
      </c>
      <c r="DU19" s="120">
        <f t="shared" si="83"/>
        <v>19</v>
      </c>
      <c r="DV19" s="111">
        <f>VLOOKUP($C19+DV$3,'Raw Data'!$B$3:$AD$1033,DV$2,0)</f>
        <v>81</v>
      </c>
      <c r="DW19" s="111">
        <f>VLOOKUP($C19+DW$3,'Raw Data'!$B$3:$AD$1033,DW$2,0)</f>
        <v>62</v>
      </c>
      <c r="DX19" s="111">
        <f>VLOOKUP($C19+DX$3,'Raw Data'!$B$3:$AD$1033,DX$2,0)</f>
        <v>44</v>
      </c>
      <c r="DY19" s="111">
        <f>VLOOKUP($C19+DY$3,'Raw Data'!$B$3:$AD$1033,DY$2,0)</f>
        <v>44</v>
      </c>
      <c r="DZ19" s="111">
        <f>VLOOKUP($C19+DZ$3,'Raw Data'!$B$3:$AD$1033,DZ$2,0)</f>
        <v>85</v>
      </c>
      <c r="EA19" s="111">
        <f>VLOOKUP($C19+EA$3,'Raw Data'!$B$3:$AD$1033,EA$2,0)</f>
        <v>91</v>
      </c>
      <c r="EB19" s="111">
        <f>VLOOKUP($C19+EB$3,'Raw Data'!$B$3:$AD$1033,EB$2,0)</f>
        <v>96</v>
      </c>
      <c r="EC19" s="112">
        <f t="shared" si="84"/>
        <v>503</v>
      </c>
      <c r="ED19" s="113"/>
      <c r="EE19" s="114">
        <f t="shared" si="85"/>
        <v>19</v>
      </c>
      <c r="EF19" s="115">
        <f t="shared" si="86"/>
        <v>0.1610337972166998</v>
      </c>
      <c r="EG19" s="115">
        <f t="shared" si="44"/>
        <v>0.12326043737574553</v>
      </c>
      <c r="EH19" s="115">
        <f t="shared" si="44"/>
        <v>8.74751491053678E-2</v>
      </c>
      <c r="EI19" s="115">
        <f t="shared" si="44"/>
        <v>8.74751491053678E-2</v>
      </c>
      <c r="EJ19" s="115">
        <f t="shared" si="44"/>
        <v>0.16898608349900596</v>
      </c>
      <c r="EK19" s="115">
        <f t="shared" si="44"/>
        <v>0.18091451292246521</v>
      </c>
      <c r="EL19" s="115">
        <f t="shared" si="44"/>
        <v>0.19085487077534791</v>
      </c>
      <c r="EM19" s="116">
        <f t="shared" si="87"/>
        <v>1</v>
      </c>
      <c r="EN19" s="117"/>
      <c r="EO19" s="117"/>
      <c r="EP19" s="117"/>
      <c r="EQ19" s="118">
        <f t="shared" si="88"/>
        <v>2016</v>
      </c>
      <c r="ER19" s="119" t="str">
        <f t="shared" si="89"/>
        <v>May</v>
      </c>
      <c r="ES19" s="120">
        <f t="shared" si="90"/>
        <v>19</v>
      </c>
      <c r="ET19" s="111">
        <f>VLOOKUP($C19+ET$3,'Raw Data'!$B$3:$AD$1033,ET$2,0)</f>
        <v>81</v>
      </c>
      <c r="EU19" s="111">
        <f>VLOOKUP($C19+EU$3,'Raw Data'!$B$3:$AD$1033,EU$2,0)</f>
        <v>62</v>
      </c>
      <c r="EV19" s="111">
        <f>VLOOKUP($C19+EV$3,'Raw Data'!$B$3:$AD$1033,EV$2,0)</f>
        <v>44</v>
      </c>
      <c r="EW19" s="111">
        <f>VLOOKUP($C19+EW$3,'Raw Data'!$B$3:$AD$1033,EW$2,0)</f>
        <v>44</v>
      </c>
      <c r="EX19" s="111">
        <f>VLOOKUP($C19+EX$3,'Raw Data'!$B$3:$AD$1033,EX$2,0)</f>
        <v>85</v>
      </c>
      <c r="EY19" s="111">
        <f>VLOOKUP($C19+EY$3,'Raw Data'!$B$3:$AD$1033,EY$2,0)</f>
        <v>91</v>
      </c>
      <c r="EZ19" s="111">
        <f>VLOOKUP($C19+EZ$3,'Raw Data'!$B$3:$AD$1033,EZ$2,0)</f>
        <v>96</v>
      </c>
      <c r="FA19" s="112">
        <f t="shared" si="91"/>
        <v>503</v>
      </c>
      <c r="FB19" s="113"/>
      <c r="FC19" s="113"/>
      <c r="FD19" s="114">
        <f t="shared" si="92"/>
        <v>19</v>
      </c>
      <c r="FE19" s="115">
        <f t="shared" si="93"/>
        <v>0.1610337972166998</v>
      </c>
      <c r="FF19" s="115">
        <f t="shared" si="45"/>
        <v>0.12326043737574553</v>
      </c>
      <c r="FG19" s="115">
        <f t="shared" si="45"/>
        <v>8.74751491053678E-2</v>
      </c>
      <c r="FH19" s="115">
        <f t="shared" si="45"/>
        <v>8.74751491053678E-2</v>
      </c>
      <c r="FI19" s="115">
        <f t="shared" si="45"/>
        <v>0.16898608349900596</v>
      </c>
      <c r="FJ19" s="115">
        <f t="shared" si="45"/>
        <v>0.18091451292246521</v>
      </c>
      <c r="FK19" s="115">
        <f t="shared" si="45"/>
        <v>0.19085487077534791</v>
      </c>
      <c r="FL19" s="116">
        <f t="shared" si="94"/>
        <v>1</v>
      </c>
      <c r="FM19" s="117"/>
      <c r="FN19" s="117"/>
      <c r="FO19" s="117"/>
      <c r="FP19" s="118">
        <f t="shared" si="95"/>
        <v>2016</v>
      </c>
      <c r="FQ19" s="119" t="str">
        <f t="shared" si="96"/>
        <v>May</v>
      </c>
      <c r="FR19" s="120">
        <f t="shared" si="97"/>
        <v>19</v>
      </c>
      <c r="FS19" s="111">
        <f>VLOOKUP($C19+FS$3,'Raw Data'!$B$3:$AD$1033,FS$2,0)</f>
        <v>2877</v>
      </c>
      <c r="FT19" s="111">
        <f>VLOOKUP($C19+FT$3,'Raw Data'!$B$3:$AD$1033,FT$2,0)</f>
        <v>2379</v>
      </c>
      <c r="FU19" s="111">
        <f>VLOOKUP($C19+FU$3,'Raw Data'!$B$3:$AD$1033,FU$2,0)</f>
        <v>1905</v>
      </c>
      <c r="FV19" s="111">
        <f>VLOOKUP($C19+FV$3,'Raw Data'!$B$3:$AD$1033,FV$2,0)</f>
        <v>1337</v>
      </c>
      <c r="FW19" s="111">
        <f>VLOOKUP($C19+FW$3,'Raw Data'!$B$3:$AD$1033,FW$2,0)</f>
        <v>3611</v>
      </c>
      <c r="FX19" s="111">
        <f>VLOOKUP($C19+FX$3,'Raw Data'!$B$3:$AD$1033,FX$2,0)</f>
        <v>3229</v>
      </c>
      <c r="FY19" s="111">
        <f>VLOOKUP($C19+FY$3,'Raw Data'!$B$3:$AD$1033,FY$2,0)</f>
        <v>3028</v>
      </c>
      <c r="FZ19" s="112">
        <f t="shared" si="98"/>
        <v>18366</v>
      </c>
      <c r="GA19" s="113"/>
      <c r="GB19" s="114">
        <f t="shared" si="99"/>
        <v>19</v>
      </c>
      <c r="GC19" s="115">
        <f t="shared" si="100"/>
        <v>0.15664815419797451</v>
      </c>
      <c r="GD19" s="115">
        <f t="shared" si="46"/>
        <v>0.12953283240770991</v>
      </c>
      <c r="GE19" s="115">
        <f t="shared" si="46"/>
        <v>0.10372427311336165</v>
      </c>
      <c r="GF19" s="115">
        <f t="shared" si="46"/>
        <v>7.2797560710007619E-2</v>
      </c>
      <c r="GG19" s="115">
        <f t="shared" si="46"/>
        <v>0.19661330719808343</v>
      </c>
      <c r="GH19" s="115">
        <f t="shared" si="46"/>
        <v>0.17581400413808124</v>
      </c>
      <c r="GI19" s="115">
        <f t="shared" si="46"/>
        <v>0.16486986823478167</v>
      </c>
      <c r="GJ19" s="116">
        <f t="shared" si="101"/>
        <v>1</v>
      </c>
      <c r="GK19" s="117"/>
      <c r="GL19" s="117"/>
      <c r="GM19" s="117"/>
      <c r="GN19" s="118">
        <f t="shared" si="102"/>
        <v>2016</v>
      </c>
      <c r="GO19" s="119" t="str">
        <f t="shared" si="103"/>
        <v>May</v>
      </c>
      <c r="GP19" s="120">
        <f t="shared" si="104"/>
        <v>19</v>
      </c>
      <c r="GQ19" s="111">
        <f>VLOOKUP($C19+GQ$3,'Raw Data'!$B$3:$AD$1033,GQ$2,0)</f>
        <v>2108</v>
      </c>
      <c r="GR19" s="111">
        <f>VLOOKUP($C19+GR$3,'Raw Data'!$B$3:$AD$1033,GR$2,0)</f>
        <v>1508</v>
      </c>
      <c r="GS19" s="111">
        <f>VLOOKUP($C19+GS$3,'Raw Data'!$B$3:$AD$1033,GS$2,0)</f>
        <v>1667</v>
      </c>
      <c r="GT19" s="111">
        <f>VLOOKUP($C19+GT$3,'Raw Data'!$B$3:$AD$1033,GT$2,0)</f>
        <v>1149</v>
      </c>
      <c r="GU19" s="111">
        <f>VLOOKUP($C19+GU$3,'Raw Data'!$B$3:$AD$1033,GU$2,0)</f>
        <v>2175</v>
      </c>
      <c r="GV19" s="111">
        <f>VLOOKUP($C19+GV$3,'Raw Data'!$B$3:$AD$1033,GV$2,0)</f>
        <v>2212</v>
      </c>
      <c r="GW19" s="111">
        <f>VLOOKUP($C19+GW$3,'Raw Data'!$B$3:$AD$1033,GW$2,0)</f>
        <v>2156</v>
      </c>
      <c r="GX19" s="112">
        <f t="shared" si="105"/>
        <v>12975</v>
      </c>
      <c r="GY19" s="113"/>
      <c r="HB19" s="118">
        <f t="shared" si="106"/>
        <v>2016</v>
      </c>
      <c r="HC19" s="119" t="str">
        <f t="shared" si="107"/>
        <v>May</v>
      </c>
      <c r="HD19" s="120">
        <f t="shared" si="108"/>
        <v>19</v>
      </c>
      <c r="HE19" s="111" t="e">
        <f>VLOOKUP($C19+HE$3,'Raw Data'!$B$3:$AD$1033,HE$2,0)</f>
        <v>#REF!</v>
      </c>
      <c r="HF19" s="111" t="e">
        <f>VLOOKUP($C19+HF$3,'Raw Data'!$B$3:$AD$1033,HF$2,0)</f>
        <v>#REF!</v>
      </c>
      <c r="HG19" s="111" t="e">
        <f>VLOOKUP($C19+HG$3,'Raw Data'!$B$3:$AD$1033,HG$2,0)</f>
        <v>#REF!</v>
      </c>
      <c r="HH19" s="111" t="e">
        <f>VLOOKUP($C19+HH$3,'Raw Data'!$B$3:$AD$1033,HH$2,0)</f>
        <v>#REF!</v>
      </c>
      <c r="HI19" s="111" t="e">
        <f>VLOOKUP($C19+HI$3,'Raw Data'!$B$3:$AD$1033,HI$2,0)</f>
        <v>#REF!</v>
      </c>
      <c r="HJ19" s="111" t="e">
        <f>VLOOKUP($C19+HJ$3,'Raw Data'!$B$3:$AD$1033,HJ$2,0)</f>
        <v>#REF!</v>
      </c>
      <c r="HK19" s="111" t="e">
        <f>VLOOKUP($C19+HK$3,'Raw Data'!$B$3:$AD$1033,HK$2,0)</f>
        <v>#REF!</v>
      </c>
      <c r="HL19" s="112" t="str">
        <f t="shared" si="109"/>
        <v/>
      </c>
      <c r="HM19" s="113"/>
      <c r="HN19" s="114">
        <f t="shared" si="110"/>
        <v>19</v>
      </c>
      <c r="HO19" s="115" t="str">
        <f>IFERROR(HE19/#REF!,"")</f>
        <v/>
      </c>
      <c r="HP19" s="115" t="str">
        <f>IFERROR(HF19/#REF!,"")</f>
        <v/>
      </c>
      <c r="HQ19" s="115" t="str">
        <f>IFERROR(HG19/#REF!,"")</f>
        <v/>
      </c>
      <c r="HR19" s="115" t="str">
        <f>IFERROR(HH19/#REF!,"")</f>
        <v/>
      </c>
      <c r="HS19" s="115" t="str">
        <f>IFERROR(HI19/#REF!,"")</f>
        <v/>
      </c>
      <c r="HT19" s="115" t="str">
        <f>IFERROR(HJ19/#REF!,"")</f>
        <v/>
      </c>
      <c r="HU19" s="115" t="str">
        <f>IFERROR(HK19/#REF!,"")</f>
        <v/>
      </c>
      <c r="HV19" s="116">
        <f t="shared" si="111"/>
        <v>0</v>
      </c>
      <c r="HX19" s="118">
        <f t="shared" si="112"/>
        <v>2016</v>
      </c>
      <c r="HY19" s="119" t="str">
        <f t="shared" si="113"/>
        <v>May</v>
      </c>
      <c r="HZ19" s="120">
        <f t="shared" si="114"/>
        <v>19</v>
      </c>
      <c r="IA19" s="111" t="e">
        <f>VLOOKUP($C19+IA$3,'Raw Data'!$B$3:$AD$1033,IA$2,0)</f>
        <v>#REF!</v>
      </c>
      <c r="IB19" s="111" t="e">
        <f>VLOOKUP($C19+IB$3,'Raw Data'!$B$3:$AD$1033,IB$2,0)</f>
        <v>#REF!</v>
      </c>
      <c r="IC19" s="111" t="e">
        <f>VLOOKUP($C19+IC$3,'Raw Data'!$B$3:$AD$1033,IC$2,0)</f>
        <v>#REF!</v>
      </c>
      <c r="ID19" s="111" t="e">
        <f>VLOOKUP($C19+ID$3,'Raw Data'!$B$3:$AD$1033,ID$2,0)</f>
        <v>#REF!</v>
      </c>
      <c r="IE19" s="111" t="e">
        <f>VLOOKUP($C19+IE$3,'Raw Data'!$B$3:$AD$1033,IE$2,0)</f>
        <v>#REF!</v>
      </c>
      <c r="IF19" s="111" t="e">
        <f>VLOOKUP($C19+IF$3,'Raw Data'!$B$3:$AD$1033,IF$2,0)</f>
        <v>#REF!</v>
      </c>
      <c r="IG19" s="111" t="e">
        <f>VLOOKUP($C19+IG$3,'Raw Data'!$B$3:$AD$1033,IG$2,0)</f>
        <v>#REF!</v>
      </c>
      <c r="IH19" s="112" t="str">
        <f t="shared" si="115"/>
        <v/>
      </c>
      <c r="II19" s="113"/>
      <c r="IJ19" s="114">
        <f t="shared" si="116"/>
        <v>19</v>
      </c>
      <c r="IK19" s="115" t="str">
        <f>IFERROR(IA19/#REF!,"")</f>
        <v/>
      </c>
      <c r="IL19" s="115" t="str">
        <f>IFERROR(IB19/#REF!,"")</f>
        <v/>
      </c>
      <c r="IM19" s="115" t="str">
        <f>IFERROR(IC19/#REF!,"")</f>
        <v/>
      </c>
      <c r="IN19" s="115" t="str">
        <f>IFERROR(ID19/#REF!,"")</f>
        <v/>
      </c>
      <c r="IO19" s="115" t="str">
        <f>IFERROR(IE19/#REF!,"")</f>
        <v/>
      </c>
      <c r="IP19" s="115" t="str">
        <f>IFERROR(IF19/#REF!,"")</f>
        <v/>
      </c>
      <c r="IQ19" s="115" t="str">
        <f>IFERROR(IG19/#REF!,"")</f>
        <v/>
      </c>
      <c r="IR19" s="116">
        <f t="shared" si="117"/>
        <v>0</v>
      </c>
    </row>
    <row r="20" spans="1:252" s="106" customFormat="1" x14ac:dyDescent="0.25">
      <c r="A20" s="137"/>
      <c r="B20" s="39">
        <v>7</v>
      </c>
      <c r="C20" s="131">
        <f>DOW!C21</f>
        <v>42502</v>
      </c>
      <c r="D20" s="132">
        <f t="shared" si="47"/>
        <v>2016</v>
      </c>
      <c r="E20" s="133" t="str">
        <f t="shared" si="48"/>
        <v>May</v>
      </c>
      <c r="F20" s="102">
        <f t="shared" si="49"/>
        <v>20</v>
      </c>
      <c r="G20" s="111">
        <f>VLOOKUP($C20+G$3,'Raw Data'!$B$3:$AD$1033,G$2,0)</f>
        <v>210</v>
      </c>
      <c r="H20" s="111">
        <f>VLOOKUP($C20+H$3,'Raw Data'!$B$3:$AD$1033,H$2,0)</f>
        <v>189</v>
      </c>
      <c r="I20" s="111">
        <f>VLOOKUP($C20+I$3,'Raw Data'!$B$3:$AD$1033,I$2,0)</f>
        <v>119</v>
      </c>
      <c r="J20" s="111">
        <f>VLOOKUP($C20+J$3,'Raw Data'!$B$3:$AD$1033,J$2,0)</f>
        <v>140</v>
      </c>
      <c r="K20" s="111">
        <f>VLOOKUP($C20+K$3,'Raw Data'!$B$3:$AD$1033,K$2,0)</f>
        <v>188</v>
      </c>
      <c r="L20" s="111">
        <f>VLOOKUP($C20+L$3,'Raw Data'!$B$3:$AD$1033,L$2,0)</f>
        <v>189</v>
      </c>
      <c r="M20" s="111">
        <f>VLOOKUP($C20+M$3,'Raw Data'!$B$3:$AD$1033,M$2,0)</f>
        <v>197</v>
      </c>
      <c r="N20" s="112">
        <f t="shared" si="50"/>
        <v>1232</v>
      </c>
      <c r="O20" s="113"/>
      <c r="P20" s="114">
        <f t="shared" si="51"/>
        <v>20</v>
      </c>
      <c r="Q20" s="115">
        <f t="shared" si="33"/>
        <v>0.17045454545454544</v>
      </c>
      <c r="R20" s="115">
        <f t="shared" si="34"/>
        <v>0.15340909090909091</v>
      </c>
      <c r="S20" s="115">
        <f t="shared" si="34"/>
        <v>9.6590909090909088E-2</v>
      </c>
      <c r="T20" s="115">
        <f t="shared" si="34"/>
        <v>0.11363636363636363</v>
      </c>
      <c r="U20" s="115">
        <f t="shared" si="34"/>
        <v>0.15259740259740259</v>
      </c>
      <c r="V20" s="115">
        <f t="shared" si="34"/>
        <v>0.15340909090909091</v>
      </c>
      <c r="W20" s="115">
        <f t="shared" si="34"/>
        <v>0.15990259740259741</v>
      </c>
      <c r="X20" s="116">
        <f t="shared" si="52"/>
        <v>1</v>
      </c>
      <c r="Y20" s="117"/>
      <c r="Z20" s="117"/>
      <c r="AA20" s="118">
        <f t="shared" si="53"/>
        <v>2016</v>
      </c>
      <c r="AB20" s="119" t="str">
        <f t="shared" si="54"/>
        <v>May</v>
      </c>
      <c r="AC20" s="120">
        <f t="shared" si="55"/>
        <v>20</v>
      </c>
      <c r="AD20" s="111">
        <f>VLOOKUP($C20+AD$3,'Raw Data'!$B$3:$AD$1033,AD$2,0)</f>
        <v>181</v>
      </c>
      <c r="AE20" s="111">
        <f>VLOOKUP($C20+AE$3,'Raw Data'!$B$3:$AD$1033,AE$2,0)</f>
        <v>210</v>
      </c>
      <c r="AF20" s="111">
        <f>VLOOKUP($C20+AF$3,'Raw Data'!$B$3:$AD$1033,AF$2,0)</f>
        <v>172</v>
      </c>
      <c r="AG20" s="111">
        <f>VLOOKUP($C20+AG$3,'Raw Data'!$B$3:$AD$1033,AG$2,0)</f>
        <v>152</v>
      </c>
      <c r="AH20" s="111">
        <f>VLOOKUP($C20+AH$3,'Raw Data'!$B$3:$AD$1033,AH$2,0)</f>
        <v>215</v>
      </c>
      <c r="AI20" s="111">
        <f>VLOOKUP($C20+AI$3,'Raw Data'!$B$3:$AD$1033,AI$2,0)</f>
        <v>209</v>
      </c>
      <c r="AJ20" s="111">
        <f>VLOOKUP($C20+AJ$3,'Raw Data'!$B$3:$AD$1033,AJ$2,0)</f>
        <v>211</v>
      </c>
      <c r="AK20" s="112">
        <f t="shared" si="56"/>
        <v>1350</v>
      </c>
      <c r="AL20" s="113"/>
      <c r="AM20" s="114">
        <f t="shared" si="57"/>
        <v>20</v>
      </c>
      <c r="AN20" s="115">
        <f t="shared" si="58"/>
        <v>0.13407407407407407</v>
      </c>
      <c r="AO20" s="115">
        <f t="shared" si="35"/>
        <v>0.15555555555555556</v>
      </c>
      <c r="AP20" s="115">
        <f t="shared" si="36"/>
        <v>0.12740740740740741</v>
      </c>
      <c r="AQ20" s="115">
        <f t="shared" si="37"/>
        <v>0.11259259259259259</v>
      </c>
      <c r="AR20" s="115">
        <f t="shared" si="38"/>
        <v>0.15925925925925927</v>
      </c>
      <c r="AS20" s="115">
        <f t="shared" si="39"/>
        <v>0.15481481481481482</v>
      </c>
      <c r="AT20" s="115">
        <f t="shared" si="40"/>
        <v>0.15629629629629629</v>
      </c>
      <c r="AU20" s="116">
        <f t="shared" si="59"/>
        <v>1</v>
      </c>
      <c r="AV20" s="117"/>
      <c r="AW20" s="117"/>
      <c r="AX20" s="118">
        <f t="shared" si="60"/>
        <v>2016</v>
      </c>
      <c r="AY20" s="119" t="str">
        <f t="shared" si="61"/>
        <v>May</v>
      </c>
      <c r="AZ20" s="120">
        <f t="shared" si="62"/>
        <v>20</v>
      </c>
      <c r="BA20" s="111">
        <f>VLOOKUP($C20+BA$3,'Raw Data'!$B$3:$AD$1033,BA$2,0)</f>
        <v>72</v>
      </c>
      <c r="BB20" s="111">
        <f>VLOOKUP($C20+BB$3,'Raw Data'!$B$3:$AD$1033,BB$2,0)</f>
        <v>83</v>
      </c>
      <c r="BC20" s="111">
        <f>VLOOKUP($C20+BC$3,'Raw Data'!$B$3:$AD$1033,BC$2,0)</f>
        <v>82</v>
      </c>
      <c r="BD20" s="111">
        <f>VLOOKUP($C20+BD$3,'Raw Data'!$B$3:$AD$1033,BD$2,0)</f>
        <v>96</v>
      </c>
      <c r="BE20" s="111">
        <f>VLOOKUP($C20+BE$3,'Raw Data'!$B$3:$AD$1033,BE$2,0)</f>
        <v>98</v>
      </c>
      <c r="BF20" s="111">
        <f>VLOOKUP($C20+BF$3,'Raw Data'!$B$3:$AD$1033,BF$2,0)</f>
        <v>88</v>
      </c>
      <c r="BG20" s="111">
        <f>VLOOKUP($C20+BG$3,'Raw Data'!$B$3:$AD$1033,BG$2,0)</f>
        <v>87</v>
      </c>
      <c r="BH20" s="112">
        <f t="shared" si="63"/>
        <v>606</v>
      </c>
      <c r="BI20" s="113"/>
      <c r="BJ20" s="114">
        <f t="shared" si="64"/>
        <v>20</v>
      </c>
      <c r="BK20" s="115">
        <f t="shared" si="65"/>
        <v>0.11881188118811881</v>
      </c>
      <c r="BL20" s="115">
        <f t="shared" si="41"/>
        <v>0.13696369636963696</v>
      </c>
      <c r="BM20" s="115">
        <f t="shared" si="41"/>
        <v>0.13531353135313531</v>
      </c>
      <c r="BN20" s="115">
        <f t="shared" si="41"/>
        <v>0.15841584158415842</v>
      </c>
      <c r="BO20" s="115">
        <f t="shared" si="41"/>
        <v>0.1617161716171617</v>
      </c>
      <c r="BP20" s="115">
        <f t="shared" si="41"/>
        <v>0.14521452145214522</v>
      </c>
      <c r="BQ20" s="115">
        <f t="shared" si="41"/>
        <v>0.14356435643564355</v>
      </c>
      <c r="BR20" s="116">
        <f t="shared" si="66"/>
        <v>1</v>
      </c>
      <c r="BS20" s="117"/>
      <c r="BT20" s="117"/>
      <c r="BU20" s="117"/>
      <c r="BV20" s="118">
        <f t="shared" si="67"/>
        <v>2016</v>
      </c>
      <c r="BW20" s="119" t="str">
        <f t="shared" si="68"/>
        <v>May</v>
      </c>
      <c r="BX20" s="120">
        <f t="shared" si="69"/>
        <v>20</v>
      </c>
      <c r="BY20" s="111">
        <f>VLOOKUP($C20+BY$3,'Raw Data'!$B$3:$AD$1033,BY$2,0)</f>
        <v>33</v>
      </c>
      <c r="BZ20" s="111">
        <f>VLOOKUP($C20+BZ$3,'Raw Data'!$B$3:$AD$1033,BZ$2,0)</f>
        <v>42</v>
      </c>
      <c r="CA20" s="111">
        <f>VLOOKUP($C20+CA$3,'Raw Data'!$B$3:$AD$1033,CA$2,0)</f>
        <v>28</v>
      </c>
      <c r="CB20" s="111">
        <f>VLOOKUP($C20+CB$3,'Raw Data'!$B$3:$AD$1033,CB$2,0)</f>
        <v>47</v>
      </c>
      <c r="CC20" s="111">
        <f>VLOOKUP($C20+CC$3,'Raw Data'!$B$3:$AD$1033,CC$2,0)</f>
        <v>46</v>
      </c>
      <c r="CD20" s="111">
        <f>VLOOKUP($C20+CD$3,'Raw Data'!$B$3:$AD$1033,CD$2,0)</f>
        <v>57</v>
      </c>
      <c r="CE20" s="111">
        <f>VLOOKUP($C20+CE$3,'Raw Data'!$B$3:$AD$1033,CE$2,0)</f>
        <v>67</v>
      </c>
      <c r="CF20" s="112">
        <f t="shared" si="70"/>
        <v>320</v>
      </c>
      <c r="CG20" s="113"/>
      <c r="CH20" s="114">
        <f t="shared" si="71"/>
        <v>20</v>
      </c>
      <c r="CI20" s="115">
        <f t="shared" si="72"/>
        <v>0.10312499999999999</v>
      </c>
      <c r="CJ20" s="115">
        <f t="shared" si="42"/>
        <v>0.13125000000000001</v>
      </c>
      <c r="CK20" s="115">
        <f t="shared" si="42"/>
        <v>8.7499999999999994E-2</v>
      </c>
      <c r="CL20" s="115">
        <f t="shared" si="42"/>
        <v>0.14687500000000001</v>
      </c>
      <c r="CM20" s="115">
        <f t="shared" si="42"/>
        <v>0.14374999999999999</v>
      </c>
      <c r="CN20" s="115">
        <f t="shared" si="42"/>
        <v>0.17812500000000001</v>
      </c>
      <c r="CO20" s="115">
        <f t="shared" si="42"/>
        <v>0.20937500000000001</v>
      </c>
      <c r="CP20" s="116">
        <f t="shared" si="73"/>
        <v>1</v>
      </c>
      <c r="CQ20" s="117"/>
      <c r="CR20" s="117"/>
      <c r="CS20" s="117"/>
      <c r="CT20" s="118">
        <f t="shared" si="74"/>
        <v>2016</v>
      </c>
      <c r="CU20" s="119" t="str">
        <f t="shared" si="75"/>
        <v>May</v>
      </c>
      <c r="CV20" s="120">
        <f t="shared" si="76"/>
        <v>20</v>
      </c>
      <c r="CW20" s="111">
        <f>VLOOKUP($C20+CW$3,'Raw Data'!$B$3:$AD$1033,CW$2,0)</f>
        <v>443</v>
      </c>
      <c r="CX20" s="111">
        <f>VLOOKUP($C20+CX$3,'Raw Data'!$B$3:$AD$1033,CX$2,0)</f>
        <v>476</v>
      </c>
      <c r="CY20" s="111">
        <f>VLOOKUP($C20+CY$3,'Raw Data'!$B$3:$AD$1033,CY$2,0)</f>
        <v>353</v>
      </c>
      <c r="CZ20" s="111">
        <f>VLOOKUP($C20+CZ$3,'Raw Data'!$B$3:$AD$1033,CZ$2,0)</f>
        <v>287</v>
      </c>
      <c r="DA20" s="111">
        <f>VLOOKUP($C20+DA$3,'Raw Data'!$B$3:$AD$1033,DA$2,0)</f>
        <v>536</v>
      </c>
      <c r="DB20" s="111">
        <f>VLOOKUP($C20+DB$3,'Raw Data'!$B$3:$AD$1033,DB$2,0)</f>
        <v>456</v>
      </c>
      <c r="DC20" s="111">
        <f>VLOOKUP($C20+DC$3,'Raw Data'!$B$3:$AD$1033,DC$2,0)</f>
        <v>605</v>
      </c>
      <c r="DD20" s="112">
        <f t="shared" si="77"/>
        <v>3156</v>
      </c>
      <c r="DE20" s="113"/>
      <c r="DF20" s="113"/>
      <c r="DG20" s="114">
        <f t="shared" si="78"/>
        <v>20</v>
      </c>
      <c r="DH20" s="115">
        <f t="shared" si="79"/>
        <v>0.14036755386565272</v>
      </c>
      <c r="DI20" s="115">
        <f t="shared" si="43"/>
        <v>0.15082382762991128</v>
      </c>
      <c r="DJ20" s="115">
        <f t="shared" si="43"/>
        <v>0.11185044359949303</v>
      </c>
      <c r="DK20" s="115">
        <f t="shared" si="43"/>
        <v>9.0937896070975924E-2</v>
      </c>
      <c r="DL20" s="115">
        <f t="shared" si="43"/>
        <v>0.16983523447401774</v>
      </c>
      <c r="DM20" s="115">
        <f t="shared" si="43"/>
        <v>0.14448669201520911</v>
      </c>
      <c r="DN20" s="115">
        <f t="shared" si="43"/>
        <v>0.19169835234474017</v>
      </c>
      <c r="DO20" s="116">
        <f t="shared" si="80"/>
        <v>1</v>
      </c>
      <c r="DP20" s="117"/>
      <c r="DQ20" s="117"/>
      <c r="DR20" s="117"/>
      <c r="DS20" s="118">
        <f t="shared" si="81"/>
        <v>2016</v>
      </c>
      <c r="DT20" s="119" t="str">
        <f t="shared" si="82"/>
        <v>May</v>
      </c>
      <c r="DU20" s="120">
        <f t="shared" si="83"/>
        <v>20</v>
      </c>
      <c r="DV20" s="111">
        <f>VLOOKUP($C20+DV$3,'Raw Data'!$B$3:$AD$1033,DV$2,0)</f>
        <v>70</v>
      </c>
      <c r="DW20" s="111">
        <f>VLOOKUP($C20+DW$3,'Raw Data'!$B$3:$AD$1033,DW$2,0)</f>
        <v>81</v>
      </c>
      <c r="DX20" s="111">
        <f>VLOOKUP($C20+DX$3,'Raw Data'!$B$3:$AD$1033,DX$2,0)</f>
        <v>68</v>
      </c>
      <c r="DY20" s="111">
        <f>VLOOKUP($C20+DY$3,'Raw Data'!$B$3:$AD$1033,DY$2,0)</f>
        <v>53</v>
      </c>
      <c r="DZ20" s="111">
        <f>VLOOKUP($C20+DZ$3,'Raw Data'!$B$3:$AD$1033,DZ$2,0)</f>
        <v>75</v>
      </c>
      <c r="EA20" s="111">
        <f>VLOOKUP($C20+EA$3,'Raw Data'!$B$3:$AD$1033,EA$2,0)</f>
        <v>72</v>
      </c>
      <c r="EB20" s="111">
        <f>VLOOKUP($C20+EB$3,'Raw Data'!$B$3:$AD$1033,EB$2,0)</f>
        <v>89</v>
      </c>
      <c r="EC20" s="112">
        <f t="shared" si="84"/>
        <v>508</v>
      </c>
      <c r="ED20" s="113"/>
      <c r="EE20" s="114">
        <f t="shared" si="85"/>
        <v>20</v>
      </c>
      <c r="EF20" s="115">
        <f t="shared" si="86"/>
        <v>0.13779527559055119</v>
      </c>
      <c r="EG20" s="115">
        <f t="shared" si="44"/>
        <v>0.15944881889763779</v>
      </c>
      <c r="EH20" s="115">
        <f t="shared" si="44"/>
        <v>0.13385826771653545</v>
      </c>
      <c r="EI20" s="115">
        <f t="shared" si="44"/>
        <v>0.10433070866141732</v>
      </c>
      <c r="EJ20" s="115">
        <f t="shared" si="44"/>
        <v>0.14763779527559054</v>
      </c>
      <c r="EK20" s="115">
        <f t="shared" si="44"/>
        <v>0.14173228346456693</v>
      </c>
      <c r="EL20" s="115">
        <f t="shared" si="44"/>
        <v>0.17519685039370078</v>
      </c>
      <c r="EM20" s="116">
        <f t="shared" si="87"/>
        <v>1</v>
      </c>
      <c r="EN20" s="117"/>
      <c r="EO20" s="117"/>
      <c r="EP20" s="117"/>
      <c r="EQ20" s="118">
        <f t="shared" si="88"/>
        <v>2016</v>
      </c>
      <c r="ER20" s="119" t="str">
        <f t="shared" si="89"/>
        <v>May</v>
      </c>
      <c r="ES20" s="120">
        <f t="shared" si="90"/>
        <v>20</v>
      </c>
      <c r="ET20" s="111">
        <f>VLOOKUP($C20+ET$3,'Raw Data'!$B$3:$AD$1033,ET$2,0)</f>
        <v>70</v>
      </c>
      <c r="EU20" s="111">
        <f>VLOOKUP($C20+EU$3,'Raw Data'!$B$3:$AD$1033,EU$2,0)</f>
        <v>81</v>
      </c>
      <c r="EV20" s="111">
        <f>VLOOKUP($C20+EV$3,'Raw Data'!$B$3:$AD$1033,EV$2,0)</f>
        <v>68</v>
      </c>
      <c r="EW20" s="111">
        <f>VLOOKUP($C20+EW$3,'Raw Data'!$B$3:$AD$1033,EW$2,0)</f>
        <v>53</v>
      </c>
      <c r="EX20" s="111">
        <f>VLOOKUP($C20+EX$3,'Raw Data'!$B$3:$AD$1033,EX$2,0)</f>
        <v>75</v>
      </c>
      <c r="EY20" s="111">
        <f>VLOOKUP($C20+EY$3,'Raw Data'!$B$3:$AD$1033,EY$2,0)</f>
        <v>72</v>
      </c>
      <c r="EZ20" s="111">
        <f>VLOOKUP($C20+EZ$3,'Raw Data'!$B$3:$AD$1033,EZ$2,0)</f>
        <v>89</v>
      </c>
      <c r="FA20" s="112">
        <f t="shared" si="91"/>
        <v>508</v>
      </c>
      <c r="FB20" s="113"/>
      <c r="FC20" s="113"/>
      <c r="FD20" s="114">
        <f t="shared" si="92"/>
        <v>20</v>
      </c>
      <c r="FE20" s="115">
        <f t="shared" si="93"/>
        <v>0.13779527559055119</v>
      </c>
      <c r="FF20" s="115">
        <f t="shared" si="45"/>
        <v>0.15944881889763779</v>
      </c>
      <c r="FG20" s="115">
        <f t="shared" si="45"/>
        <v>0.13385826771653545</v>
      </c>
      <c r="FH20" s="115">
        <f t="shared" si="45"/>
        <v>0.10433070866141732</v>
      </c>
      <c r="FI20" s="115">
        <f t="shared" si="45"/>
        <v>0.14763779527559054</v>
      </c>
      <c r="FJ20" s="115">
        <f t="shared" si="45"/>
        <v>0.14173228346456693</v>
      </c>
      <c r="FK20" s="115">
        <f t="shared" si="45"/>
        <v>0.17519685039370078</v>
      </c>
      <c r="FL20" s="116">
        <f t="shared" si="94"/>
        <v>1</v>
      </c>
      <c r="FM20" s="117"/>
      <c r="FN20" s="117"/>
      <c r="FO20" s="117"/>
      <c r="FP20" s="118">
        <f t="shared" si="95"/>
        <v>2016</v>
      </c>
      <c r="FQ20" s="119" t="str">
        <f t="shared" si="96"/>
        <v>May</v>
      </c>
      <c r="FR20" s="120">
        <f t="shared" si="97"/>
        <v>20</v>
      </c>
      <c r="FS20" s="111">
        <f>VLOOKUP($C20+FS$3,'Raw Data'!$B$3:$AD$1033,FS$2,0)</f>
        <v>2764</v>
      </c>
      <c r="FT20" s="111">
        <f>VLOOKUP($C20+FT$3,'Raw Data'!$B$3:$AD$1033,FT$2,0)</f>
        <v>2851</v>
      </c>
      <c r="FU20" s="111">
        <f>VLOOKUP($C20+FU$3,'Raw Data'!$B$3:$AD$1033,FU$2,0)</f>
        <v>1848</v>
      </c>
      <c r="FV20" s="111">
        <f>VLOOKUP($C20+FV$3,'Raw Data'!$B$3:$AD$1033,FV$2,0)</f>
        <v>1533</v>
      </c>
      <c r="FW20" s="111">
        <f>VLOOKUP($C20+FW$3,'Raw Data'!$B$3:$AD$1033,FW$2,0)</f>
        <v>3508</v>
      </c>
      <c r="FX20" s="111">
        <f>VLOOKUP($C20+FX$3,'Raw Data'!$B$3:$AD$1033,FX$2,0)</f>
        <v>3036</v>
      </c>
      <c r="FY20" s="111">
        <f>VLOOKUP($C20+FY$3,'Raw Data'!$B$3:$AD$1033,FY$2,0)</f>
        <v>2936</v>
      </c>
      <c r="FZ20" s="112">
        <f t="shared" si="98"/>
        <v>18476</v>
      </c>
      <c r="GA20" s="113"/>
      <c r="GB20" s="114">
        <f t="shared" si="99"/>
        <v>20</v>
      </c>
      <c r="GC20" s="115">
        <f t="shared" si="100"/>
        <v>0.14959948040701451</v>
      </c>
      <c r="GD20" s="115">
        <f t="shared" si="46"/>
        <v>0.15430829183806019</v>
      </c>
      <c r="GE20" s="115">
        <f t="shared" si="46"/>
        <v>0.10002164970772895</v>
      </c>
      <c r="GF20" s="115">
        <f t="shared" si="46"/>
        <v>8.2972504871184238E-2</v>
      </c>
      <c r="GG20" s="115">
        <f t="shared" si="46"/>
        <v>0.18986793678285344</v>
      </c>
      <c r="GH20" s="115">
        <f t="shared" si="46"/>
        <v>0.16432128166269755</v>
      </c>
      <c r="GI20" s="115">
        <f t="shared" si="46"/>
        <v>0.15890885473046115</v>
      </c>
      <c r="GJ20" s="116">
        <f t="shared" si="101"/>
        <v>1</v>
      </c>
      <c r="GK20" s="117"/>
      <c r="GL20" s="117"/>
      <c r="GM20" s="117"/>
      <c r="GN20" s="118">
        <f t="shared" si="102"/>
        <v>2016</v>
      </c>
      <c r="GO20" s="119" t="str">
        <f t="shared" si="103"/>
        <v>May</v>
      </c>
      <c r="GP20" s="120">
        <f t="shared" si="104"/>
        <v>20</v>
      </c>
      <c r="GQ20" s="111">
        <f>VLOOKUP($C20+GQ$3,'Raw Data'!$B$3:$AD$1033,GQ$2,0)</f>
        <v>2191</v>
      </c>
      <c r="GR20" s="111">
        <f>VLOOKUP($C20+GR$3,'Raw Data'!$B$3:$AD$1033,GR$2,0)</f>
        <v>2107</v>
      </c>
      <c r="GS20" s="111">
        <f>VLOOKUP($C20+GS$3,'Raw Data'!$B$3:$AD$1033,GS$2,0)</f>
        <v>1825</v>
      </c>
      <c r="GT20" s="111">
        <f>VLOOKUP($C20+GT$3,'Raw Data'!$B$3:$AD$1033,GT$2,0)</f>
        <v>1609</v>
      </c>
      <c r="GU20" s="111">
        <f>VLOOKUP($C20+GU$3,'Raw Data'!$B$3:$AD$1033,GU$2,0)</f>
        <v>2453</v>
      </c>
      <c r="GV20" s="111">
        <f>VLOOKUP($C20+GV$3,'Raw Data'!$B$3:$AD$1033,GV$2,0)</f>
        <v>2126</v>
      </c>
      <c r="GW20" s="111">
        <f>VLOOKUP($C20+GW$3,'Raw Data'!$B$3:$AD$1033,GW$2,0)</f>
        <v>2043</v>
      </c>
      <c r="GX20" s="112">
        <f t="shared" si="105"/>
        <v>14354</v>
      </c>
      <c r="GY20" s="113"/>
      <c r="HB20" s="118">
        <f t="shared" si="106"/>
        <v>2016</v>
      </c>
      <c r="HC20" s="119" t="str">
        <f t="shared" si="107"/>
        <v>May</v>
      </c>
      <c r="HD20" s="120">
        <f t="shared" si="108"/>
        <v>20</v>
      </c>
      <c r="HE20" s="111" t="e">
        <f>VLOOKUP($C20+HE$3,'Raw Data'!$B$3:$AD$1033,HE$2,0)</f>
        <v>#REF!</v>
      </c>
      <c r="HF20" s="111" t="e">
        <f>VLOOKUP($C20+HF$3,'Raw Data'!$B$3:$AD$1033,HF$2,0)</f>
        <v>#REF!</v>
      </c>
      <c r="HG20" s="111" t="e">
        <f>VLOOKUP($C20+HG$3,'Raw Data'!$B$3:$AD$1033,HG$2,0)</f>
        <v>#REF!</v>
      </c>
      <c r="HH20" s="111" t="e">
        <f>VLOOKUP($C20+HH$3,'Raw Data'!$B$3:$AD$1033,HH$2,0)</f>
        <v>#REF!</v>
      </c>
      <c r="HI20" s="111" t="e">
        <f>VLOOKUP($C20+HI$3,'Raw Data'!$B$3:$AD$1033,HI$2,0)</f>
        <v>#REF!</v>
      </c>
      <c r="HJ20" s="111" t="e">
        <f>VLOOKUP($C20+HJ$3,'Raw Data'!$B$3:$AD$1033,HJ$2,0)</f>
        <v>#REF!</v>
      </c>
      <c r="HK20" s="111" t="e">
        <f>VLOOKUP($C20+HK$3,'Raw Data'!$B$3:$AD$1033,HK$2,0)</f>
        <v>#REF!</v>
      </c>
      <c r="HL20" s="112" t="str">
        <f t="shared" si="109"/>
        <v/>
      </c>
      <c r="HM20" s="113"/>
      <c r="HN20" s="114">
        <f t="shared" si="110"/>
        <v>20</v>
      </c>
      <c r="HO20" s="115" t="str">
        <f>IFERROR(HE20/#REF!,"")</f>
        <v/>
      </c>
      <c r="HP20" s="115" t="str">
        <f>IFERROR(HF20/#REF!,"")</f>
        <v/>
      </c>
      <c r="HQ20" s="115" t="str">
        <f>IFERROR(HG20/#REF!,"")</f>
        <v/>
      </c>
      <c r="HR20" s="115" t="str">
        <f>IFERROR(HH20/#REF!,"")</f>
        <v/>
      </c>
      <c r="HS20" s="115" t="str">
        <f>IFERROR(HI20/#REF!,"")</f>
        <v/>
      </c>
      <c r="HT20" s="115" t="str">
        <f>IFERROR(HJ20/#REF!,"")</f>
        <v/>
      </c>
      <c r="HU20" s="115" t="str">
        <f>IFERROR(HK20/#REF!,"")</f>
        <v/>
      </c>
      <c r="HV20" s="116">
        <f t="shared" si="111"/>
        <v>0</v>
      </c>
      <c r="HX20" s="118">
        <f t="shared" si="112"/>
        <v>2016</v>
      </c>
      <c r="HY20" s="119" t="str">
        <f t="shared" si="113"/>
        <v>May</v>
      </c>
      <c r="HZ20" s="120">
        <f t="shared" si="114"/>
        <v>20</v>
      </c>
      <c r="IA20" s="111" t="e">
        <f>VLOOKUP($C20+IA$3,'Raw Data'!$B$3:$AD$1033,IA$2,0)</f>
        <v>#REF!</v>
      </c>
      <c r="IB20" s="111" t="e">
        <f>VLOOKUP($C20+IB$3,'Raw Data'!$B$3:$AD$1033,IB$2,0)</f>
        <v>#REF!</v>
      </c>
      <c r="IC20" s="111" t="e">
        <f>VLOOKUP($C20+IC$3,'Raw Data'!$B$3:$AD$1033,IC$2,0)</f>
        <v>#REF!</v>
      </c>
      <c r="ID20" s="111" t="e">
        <f>VLOOKUP($C20+ID$3,'Raw Data'!$B$3:$AD$1033,ID$2,0)</f>
        <v>#REF!</v>
      </c>
      <c r="IE20" s="111" t="e">
        <f>VLOOKUP($C20+IE$3,'Raw Data'!$B$3:$AD$1033,IE$2,0)</f>
        <v>#REF!</v>
      </c>
      <c r="IF20" s="111" t="e">
        <f>VLOOKUP($C20+IF$3,'Raw Data'!$B$3:$AD$1033,IF$2,0)</f>
        <v>#REF!</v>
      </c>
      <c r="IG20" s="111" t="e">
        <f>VLOOKUP($C20+IG$3,'Raw Data'!$B$3:$AD$1033,IG$2,0)</f>
        <v>#REF!</v>
      </c>
      <c r="IH20" s="112" t="str">
        <f t="shared" si="115"/>
        <v/>
      </c>
      <c r="II20" s="113"/>
      <c r="IJ20" s="114">
        <f t="shared" si="116"/>
        <v>20</v>
      </c>
      <c r="IK20" s="115" t="str">
        <f>IFERROR(IA20/#REF!,"")</f>
        <v/>
      </c>
      <c r="IL20" s="115" t="str">
        <f>IFERROR(IB20/#REF!,"")</f>
        <v/>
      </c>
      <c r="IM20" s="115" t="str">
        <f>IFERROR(IC20/#REF!,"")</f>
        <v/>
      </c>
      <c r="IN20" s="115" t="str">
        <f>IFERROR(ID20/#REF!,"")</f>
        <v/>
      </c>
      <c r="IO20" s="115" t="str">
        <f>IFERROR(IE20/#REF!,"")</f>
        <v/>
      </c>
      <c r="IP20" s="115" t="str">
        <f>IFERROR(IF20/#REF!,"")</f>
        <v/>
      </c>
      <c r="IQ20" s="115" t="str">
        <f>IFERROR(IG20/#REF!,"")</f>
        <v/>
      </c>
      <c r="IR20" s="116">
        <f t="shared" si="117"/>
        <v>0</v>
      </c>
    </row>
    <row r="21" spans="1:252" s="106" customFormat="1" x14ac:dyDescent="0.25">
      <c r="A21" s="137"/>
      <c r="B21" s="39">
        <v>7</v>
      </c>
      <c r="C21" s="131">
        <f>DOW!C22</f>
        <v>42509</v>
      </c>
      <c r="D21" s="132">
        <f t="shared" si="47"/>
        <v>2016</v>
      </c>
      <c r="E21" s="133" t="str">
        <f t="shared" si="48"/>
        <v>May</v>
      </c>
      <c r="F21" s="102">
        <f t="shared" si="49"/>
        <v>21</v>
      </c>
      <c r="G21" s="111">
        <f>VLOOKUP($C21+G$3,'Raw Data'!$B$3:$AD$1033,G$2,0)</f>
        <v>137</v>
      </c>
      <c r="H21" s="111">
        <f>VLOOKUP($C21+H$3,'Raw Data'!$B$3:$AD$1033,H$2,0)</f>
        <v>125</v>
      </c>
      <c r="I21" s="111">
        <f>VLOOKUP($C21+I$3,'Raw Data'!$B$3:$AD$1033,I$2,0)</f>
        <v>126</v>
      </c>
      <c r="J21" s="111">
        <f>VLOOKUP($C21+J$3,'Raw Data'!$B$3:$AD$1033,J$2,0)</f>
        <v>152</v>
      </c>
      <c r="K21" s="111">
        <f>VLOOKUP($C21+K$3,'Raw Data'!$B$3:$AD$1033,K$2,0)</f>
        <v>167</v>
      </c>
      <c r="L21" s="111">
        <f>VLOOKUP($C21+L$3,'Raw Data'!$B$3:$AD$1033,L$2,0)</f>
        <v>171</v>
      </c>
      <c r="M21" s="111">
        <f>VLOOKUP($C21+M$3,'Raw Data'!$B$3:$AD$1033,M$2,0)</f>
        <v>171</v>
      </c>
      <c r="N21" s="112">
        <f t="shared" si="50"/>
        <v>1049</v>
      </c>
      <c r="O21" s="113"/>
      <c r="P21" s="114">
        <f t="shared" si="51"/>
        <v>21</v>
      </c>
      <c r="Q21" s="115">
        <f t="shared" si="33"/>
        <v>0.13060057197330791</v>
      </c>
      <c r="R21" s="115">
        <f t="shared" si="34"/>
        <v>0.11916110581506197</v>
      </c>
      <c r="S21" s="115">
        <f t="shared" si="34"/>
        <v>0.12011439466158245</v>
      </c>
      <c r="T21" s="115">
        <f t="shared" si="34"/>
        <v>0.14489990467111535</v>
      </c>
      <c r="U21" s="115">
        <f t="shared" si="34"/>
        <v>0.15919923736892277</v>
      </c>
      <c r="V21" s="115">
        <f t="shared" si="34"/>
        <v>0.16301239275500476</v>
      </c>
      <c r="W21" s="115">
        <f t="shared" si="34"/>
        <v>0.16301239275500476</v>
      </c>
      <c r="X21" s="116">
        <f t="shared" si="52"/>
        <v>1</v>
      </c>
      <c r="Y21" s="117"/>
      <c r="Z21" s="117"/>
      <c r="AA21" s="118">
        <f t="shared" si="53"/>
        <v>2016</v>
      </c>
      <c r="AB21" s="119" t="str">
        <f t="shared" si="54"/>
        <v>May</v>
      </c>
      <c r="AC21" s="120">
        <f t="shared" si="55"/>
        <v>21</v>
      </c>
      <c r="AD21" s="111">
        <f>VLOOKUP($C21+AD$3,'Raw Data'!$B$3:$AD$1033,AD$2,0)</f>
        <v>155</v>
      </c>
      <c r="AE21" s="111">
        <f>VLOOKUP($C21+AE$3,'Raw Data'!$B$3:$AD$1033,AE$2,0)</f>
        <v>176</v>
      </c>
      <c r="AF21" s="111">
        <f>VLOOKUP($C21+AF$3,'Raw Data'!$B$3:$AD$1033,AF$2,0)</f>
        <v>146</v>
      </c>
      <c r="AG21" s="111">
        <f>VLOOKUP($C21+AG$3,'Raw Data'!$B$3:$AD$1033,AG$2,0)</f>
        <v>121</v>
      </c>
      <c r="AH21" s="111">
        <f>VLOOKUP($C21+AH$3,'Raw Data'!$B$3:$AD$1033,AH$2,0)</f>
        <v>149</v>
      </c>
      <c r="AI21" s="111">
        <f>VLOOKUP($C21+AI$3,'Raw Data'!$B$3:$AD$1033,AI$2,0)</f>
        <v>179</v>
      </c>
      <c r="AJ21" s="111">
        <f>VLOOKUP($C21+AJ$3,'Raw Data'!$B$3:$AD$1033,AJ$2,0)</f>
        <v>183</v>
      </c>
      <c r="AK21" s="112">
        <f t="shared" si="56"/>
        <v>1109</v>
      </c>
      <c r="AL21" s="113"/>
      <c r="AM21" s="114">
        <f t="shared" si="57"/>
        <v>21</v>
      </c>
      <c r="AN21" s="115">
        <f t="shared" si="58"/>
        <v>0.13976555455365194</v>
      </c>
      <c r="AO21" s="115">
        <f t="shared" si="35"/>
        <v>0.1587015329125338</v>
      </c>
      <c r="AP21" s="115">
        <f t="shared" si="36"/>
        <v>0.13165013525698827</v>
      </c>
      <c r="AQ21" s="115">
        <f t="shared" si="37"/>
        <v>0.109107303877367</v>
      </c>
      <c r="AR21" s="115">
        <f t="shared" si="38"/>
        <v>0.13435527502254282</v>
      </c>
      <c r="AS21" s="115">
        <f t="shared" si="39"/>
        <v>0.16140667267808836</v>
      </c>
      <c r="AT21" s="115">
        <f t="shared" si="40"/>
        <v>0.16501352569882777</v>
      </c>
      <c r="AU21" s="116">
        <f t="shared" si="59"/>
        <v>1</v>
      </c>
      <c r="AV21" s="117"/>
      <c r="AW21" s="117"/>
      <c r="AX21" s="118">
        <f t="shared" si="60"/>
        <v>2016</v>
      </c>
      <c r="AY21" s="119" t="str">
        <f t="shared" si="61"/>
        <v>May</v>
      </c>
      <c r="AZ21" s="120">
        <f t="shared" si="62"/>
        <v>21</v>
      </c>
      <c r="BA21" s="111">
        <f>VLOOKUP($C21+BA$3,'Raw Data'!$B$3:$AD$1033,BA$2,0)</f>
        <v>54</v>
      </c>
      <c r="BB21" s="111">
        <f>VLOOKUP($C21+BB$3,'Raw Data'!$B$3:$AD$1033,BB$2,0)</f>
        <v>76</v>
      </c>
      <c r="BC21" s="111">
        <f>VLOOKUP($C21+BC$3,'Raw Data'!$B$3:$AD$1033,BC$2,0)</f>
        <v>85</v>
      </c>
      <c r="BD21" s="111">
        <f>VLOOKUP($C21+BD$3,'Raw Data'!$B$3:$AD$1033,BD$2,0)</f>
        <v>84</v>
      </c>
      <c r="BE21" s="111">
        <f>VLOOKUP($C21+BE$3,'Raw Data'!$B$3:$AD$1033,BE$2,0)</f>
        <v>92</v>
      </c>
      <c r="BF21" s="111">
        <f>VLOOKUP($C21+BF$3,'Raw Data'!$B$3:$AD$1033,BF$2,0)</f>
        <v>78</v>
      </c>
      <c r="BG21" s="111">
        <f>VLOOKUP($C21+BG$3,'Raw Data'!$B$3:$AD$1033,BG$2,0)</f>
        <v>76</v>
      </c>
      <c r="BH21" s="112">
        <f t="shared" si="63"/>
        <v>545</v>
      </c>
      <c r="BI21" s="113"/>
      <c r="BJ21" s="114">
        <f t="shared" si="64"/>
        <v>21</v>
      </c>
      <c r="BK21" s="115">
        <f t="shared" si="65"/>
        <v>9.9082568807339455E-2</v>
      </c>
      <c r="BL21" s="115">
        <f t="shared" si="41"/>
        <v>0.13944954128440368</v>
      </c>
      <c r="BM21" s="115">
        <f t="shared" si="41"/>
        <v>0.15596330275229359</v>
      </c>
      <c r="BN21" s="115">
        <f t="shared" si="41"/>
        <v>0.15412844036697249</v>
      </c>
      <c r="BO21" s="115">
        <f t="shared" si="41"/>
        <v>0.16880733944954129</v>
      </c>
      <c r="BP21" s="115">
        <f t="shared" si="41"/>
        <v>0.14311926605504588</v>
      </c>
      <c r="BQ21" s="115">
        <f t="shared" si="41"/>
        <v>0.13944954128440368</v>
      </c>
      <c r="BR21" s="116">
        <f t="shared" si="66"/>
        <v>1</v>
      </c>
      <c r="BS21" s="117"/>
      <c r="BT21" s="117"/>
      <c r="BU21" s="117"/>
      <c r="BV21" s="118">
        <f t="shared" si="67"/>
        <v>2016</v>
      </c>
      <c r="BW21" s="119" t="str">
        <f t="shared" si="68"/>
        <v>May</v>
      </c>
      <c r="BX21" s="120">
        <f t="shared" si="69"/>
        <v>21</v>
      </c>
      <c r="BY21" s="111">
        <f>VLOOKUP($C21+BY$3,'Raw Data'!$B$3:$AD$1033,BY$2,0)</f>
        <v>39</v>
      </c>
      <c r="BZ21" s="111">
        <f>VLOOKUP($C21+BZ$3,'Raw Data'!$B$3:$AD$1033,BZ$2,0)</f>
        <v>33</v>
      </c>
      <c r="CA21" s="111">
        <f>VLOOKUP($C21+CA$3,'Raw Data'!$B$3:$AD$1033,CA$2,0)</f>
        <v>25</v>
      </c>
      <c r="CB21" s="111">
        <f>VLOOKUP($C21+CB$3,'Raw Data'!$B$3:$AD$1033,CB$2,0)</f>
        <v>21</v>
      </c>
      <c r="CC21" s="111">
        <f>VLOOKUP($C21+CC$3,'Raw Data'!$B$3:$AD$1033,CC$2,0)</f>
        <v>43</v>
      </c>
      <c r="CD21" s="111">
        <f>VLOOKUP($C21+CD$3,'Raw Data'!$B$3:$AD$1033,CD$2,0)</f>
        <v>47</v>
      </c>
      <c r="CE21" s="111">
        <f>VLOOKUP($C21+CE$3,'Raw Data'!$B$3:$AD$1033,CE$2,0)</f>
        <v>36</v>
      </c>
      <c r="CF21" s="112">
        <f t="shared" si="70"/>
        <v>244</v>
      </c>
      <c r="CG21" s="113"/>
      <c r="CH21" s="114">
        <f t="shared" si="71"/>
        <v>21</v>
      </c>
      <c r="CI21" s="115">
        <f t="shared" si="72"/>
        <v>0.1598360655737705</v>
      </c>
      <c r="CJ21" s="115">
        <f t="shared" si="42"/>
        <v>0.13524590163934427</v>
      </c>
      <c r="CK21" s="115">
        <f t="shared" si="42"/>
        <v>0.10245901639344263</v>
      </c>
      <c r="CL21" s="115">
        <f t="shared" si="42"/>
        <v>8.6065573770491802E-2</v>
      </c>
      <c r="CM21" s="115">
        <f t="shared" si="42"/>
        <v>0.17622950819672131</v>
      </c>
      <c r="CN21" s="115">
        <f t="shared" si="42"/>
        <v>0.19262295081967212</v>
      </c>
      <c r="CO21" s="115">
        <f t="shared" si="42"/>
        <v>0.14754098360655737</v>
      </c>
      <c r="CP21" s="116">
        <f t="shared" si="73"/>
        <v>1</v>
      </c>
      <c r="CQ21" s="117"/>
      <c r="CR21" s="117"/>
      <c r="CS21" s="117"/>
      <c r="CT21" s="118">
        <f t="shared" si="74"/>
        <v>2016</v>
      </c>
      <c r="CU21" s="119" t="str">
        <f t="shared" si="75"/>
        <v>May</v>
      </c>
      <c r="CV21" s="120">
        <f t="shared" si="76"/>
        <v>21</v>
      </c>
      <c r="CW21" s="111">
        <f>VLOOKUP($C21+CW$3,'Raw Data'!$B$3:$AD$1033,CW$2,0)</f>
        <v>509</v>
      </c>
      <c r="CX21" s="111">
        <f>VLOOKUP($C21+CX$3,'Raw Data'!$B$3:$AD$1033,CX$2,0)</f>
        <v>464</v>
      </c>
      <c r="CY21" s="111">
        <f>VLOOKUP($C21+CY$3,'Raw Data'!$B$3:$AD$1033,CY$2,0)</f>
        <v>417</v>
      </c>
      <c r="CZ21" s="111">
        <f>VLOOKUP($C21+CZ$3,'Raw Data'!$B$3:$AD$1033,CZ$2,0)</f>
        <v>386</v>
      </c>
      <c r="DA21" s="111">
        <f>VLOOKUP($C21+DA$3,'Raw Data'!$B$3:$AD$1033,DA$2,0)</f>
        <v>612</v>
      </c>
      <c r="DB21" s="111">
        <f>VLOOKUP($C21+DB$3,'Raw Data'!$B$3:$AD$1033,DB$2,0)</f>
        <v>638</v>
      </c>
      <c r="DC21" s="111">
        <f>VLOOKUP($C21+DC$3,'Raw Data'!$B$3:$AD$1033,DC$2,0)</f>
        <v>456</v>
      </c>
      <c r="DD21" s="112">
        <f t="shared" si="77"/>
        <v>3482</v>
      </c>
      <c r="DE21" s="113"/>
      <c r="DF21" s="113"/>
      <c r="DG21" s="114">
        <f t="shared" si="78"/>
        <v>21</v>
      </c>
      <c r="DH21" s="115">
        <f t="shared" si="79"/>
        <v>0.14618035611717403</v>
      </c>
      <c r="DI21" s="115">
        <f t="shared" si="43"/>
        <v>0.13325674899483056</v>
      </c>
      <c r="DJ21" s="115">
        <f t="shared" si="43"/>
        <v>0.11975875933371626</v>
      </c>
      <c r="DK21" s="115">
        <f t="shared" si="43"/>
        <v>0.11085582998276852</v>
      </c>
      <c r="DL21" s="115">
        <f t="shared" si="43"/>
        <v>0.17576105686387133</v>
      </c>
      <c r="DM21" s="115">
        <f t="shared" si="43"/>
        <v>0.18322802986789202</v>
      </c>
      <c r="DN21" s="115">
        <f t="shared" si="43"/>
        <v>0.13095921883974726</v>
      </c>
      <c r="DO21" s="116">
        <f t="shared" si="80"/>
        <v>1</v>
      </c>
      <c r="DP21" s="117"/>
      <c r="DQ21" s="117"/>
      <c r="DR21" s="117"/>
      <c r="DS21" s="118">
        <f t="shared" si="81"/>
        <v>2016</v>
      </c>
      <c r="DT21" s="119" t="str">
        <f t="shared" si="82"/>
        <v>May</v>
      </c>
      <c r="DU21" s="120">
        <f t="shared" si="83"/>
        <v>21</v>
      </c>
      <c r="DV21" s="111">
        <f>VLOOKUP($C21+DV$3,'Raw Data'!$B$3:$AD$1033,DV$2,0)</f>
        <v>76</v>
      </c>
      <c r="DW21" s="111">
        <f>VLOOKUP($C21+DW$3,'Raw Data'!$B$3:$AD$1033,DW$2,0)</f>
        <v>71</v>
      </c>
      <c r="DX21" s="111">
        <f>VLOOKUP($C21+DX$3,'Raw Data'!$B$3:$AD$1033,DX$2,0)</f>
        <v>78</v>
      </c>
      <c r="DY21" s="111">
        <f>VLOOKUP($C21+DY$3,'Raw Data'!$B$3:$AD$1033,DY$2,0)</f>
        <v>72</v>
      </c>
      <c r="DZ21" s="111">
        <f>VLOOKUP($C21+DZ$3,'Raw Data'!$B$3:$AD$1033,DZ$2,0)</f>
        <v>72</v>
      </c>
      <c r="EA21" s="111">
        <f>VLOOKUP($C21+EA$3,'Raw Data'!$B$3:$AD$1033,EA$2,0)</f>
        <v>81</v>
      </c>
      <c r="EB21" s="111">
        <f>VLOOKUP($C21+EB$3,'Raw Data'!$B$3:$AD$1033,EB$2,0)</f>
        <v>90</v>
      </c>
      <c r="EC21" s="112">
        <f t="shared" si="84"/>
        <v>540</v>
      </c>
      <c r="ED21" s="113"/>
      <c r="EE21" s="114">
        <f t="shared" si="85"/>
        <v>21</v>
      </c>
      <c r="EF21" s="115">
        <f t="shared" si="86"/>
        <v>0.14074074074074075</v>
      </c>
      <c r="EG21" s="115">
        <f t="shared" si="44"/>
        <v>0.13148148148148148</v>
      </c>
      <c r="EH21" s="115">
        <f t="shared" si="44"/>
        <v>0.14444444444444443</v>
      </c>
      <c r="EI21" s="115">
        <f t="shared" si="44"/>
        <v>0.13333333333333333</v>
      </c>
      <c r="EJ21" s="115">
        <f t="shared" si="44"/>
        <v>0.13333333333333333</v>
      </c>
      <c r="EK21" s="115">
        <f t="shared" si="44"/>
        <v>0.15</v>
      </c>
      <c r="EL21" s="115">
        <f t="shared" si="44"/>
        <v>0.16666666666666666</v>
      </c>
      <c r="EM21" s="116">
        <f t="shared" si="87"/>
        <v>1</v>
      </c>
      <c r="EN21" s="117"/>
      <c r="EO21" s="117"/>
      <c r="EP21" s="117"/>
      <c r="EQ21" s="118">
        <f t="shared" si="88"/>
        <v>2016</v>
      </c>
      <c r="ER21" s="119" t="str">
        <f t="shared" si="89"/>
        <v>May</v>
      </c>
      <c r="ES21" s="120">
        <f t="shared" si="90"/>
        <v>21</v>
      </c>
      <c r="ET21" s="111">
        <f>VLOOKUP($C21+ET$3,'Raw Data'!$B$3:$AD$1033,ET$2,0)</f>
        <v>76</v>
      </c>
      <c r="EU21" s="111">
        <f>VLOOKUP($C21+EU$3,'Raw Data'!$B$3:$AD$1033,EU$2,0)</f>
        <v>71</v>
      </c>
      <c r="EV21" s="111">
        <f>VLOOKUP($C21+EV$3,'Raw Data'!$B$3:$AD$1033,EV$2,0)</f>
        <v>78</v>
      </c>
      <c r="EW21" s="111">
        <f>VLOOKUP($C21+EW$3,'Raw Data'!$B$3:$AD$1033,EW$2,0)</f>
        <v>72</v>
      </c>
      <c r="EX21" s="111">
        <f>VLOOKUP($C21+EX$3,'Raw Data'!$B$3:$AD$1033,EX$2,0)</f>
        <v>72</v>
      </c>
      <c r="EY21" s="111">
        <f>VLOOKUP($C21+EY$3,'Raw Data'!$B$3:$AD$1033,EY$2,0)</f>
        <v>81</v>
      </c>
      <c r="EZ21" s="111">
        <f>VLOOKUP($C21+EZ$3,'Raw Data'!$B$3:$AD$1033,EZ$2,0)</f>
        <v>90</v>
      </c>
      <c r="FA21" s="112">
        <f t="shared" si="91"/>
        <v>540</v>
      </c>
      <c r="FB21" s="113"/>
      <c r="FC21" s="113"/>
      <c r="FD21" s="114">
        <f t="shared" si="92"/>
        <v>21</v>
      </c>
      <c r="FE21" s="115">
        <f t="shared" si="93"/>
        <v>0.14074074074074075</v>
      </c>
      <c r="FF21" s="115">
        <f t="shared" si="45"/>
        <v>0.13148148148148148</v>
      </c>
      <c r="FG21" s="115">
        <f t="shared" si="45"/>
        <v>0.14444444444444443</v>
      </c>
      <c r="FH21" s="115">
        <f t="shared" si="45"/>
        <v>0.13333333333333333</v>
      </c>
      <c r="FI21" s="115">
        <f t="shared" si="45"/>
        <v>0.13333333333333333</v>
      </c>
      <c r="FJ21" s="115">
        <f t="shared" si="45"/>
        <v>0.15</v>
      </c>
      <c r="FK21" s="115">
        <f t="shared" si="45"/>
        <v>0.16666666666666666</v>
      </c>
      <c r="FL21" s="116">
        <f t="shared" si="94"/>
        <v>1</v>
      </c>
      <c r="FM21" s="117"/>
      <c r="FN21" s="117"/>
      <c r="FO21" s="117"/>
      <c r="FP21" s="118">
        <f t="shared" si="95"/>
        <v>2016</v>
      </c>
      <c r="FQ21" s="119" t="str">
        <f t="shared" si="96"/>
        <v>May</v>
      </c>
      <c r="FR21" s="120">
        <f t="shared" si="97"/>
        <v>21</v>
      </c>
      <c r="FS21" s="111">
        <f>VLOOKUP($C21+FS$3,'Raw Data'!$B$3:$AD$1033,FS$2,0)</f>
        <v>2826</v>
      </c>
      <c r="FT21" s="111">
        <f>VLOOKUP($C21+FT$3,'Raw Data'!$B$3:$AD$1033,FT$2,0)</f>
        <v>2665</v>
      </c>
      <c r="FU21" s="111">
        <f>VLOOKUP($C21+FU$3,'Raw Data'!$B$3:$AD$1033,FU$2,0)</f>
        <v>1802</v>
      </c>
      <c r="FV21" s="111">
        <f>VLOOKUP($C21+FV$3,'Raw Data'!$B$3:$AD$1033,FV$2,0)</f>
        <v>1516</v>
      </c>
      <c r="FW21" s="111">
        <f>VLOOKUP($C21+FW$3,'Raw Data'!$B$3:$AD$1033,FW$2,0)</f>
        <v>3327</v>
      </c>
      <c r="FX21" s="111">
        <f>VLOOKUP($C21+FX$3,'Raw Data'!$B$3:$AD$1033,FX$2,0)</f>
        <v>2930</v>
      </c>
      <c r="FY21" s="111">
        <f>VLOOKUP($C21+FY$3,'Raw Data'!$B$3:$AD$1033,FY$2,0)</f>
        <v>2666</v>
      </c>
      <c r="FZ21" s="112">
        <f t="shared" si="98"/>
        <v>17732</v>
      </c>
      <c r="GA21" s="113"/>
      <c r="GB21" s="114">
        <f t="shared" si="99"/>
        <v>21</v>
      </c>
      <c r="GC21" s="115">
        <f t="shared" si="100"/>
        <v>0.15937288517933679</v>
      </c>
      <c r="GD21" s="115">
        <f t="shared" si="46"/>
        <v>0.15029325513196481</v>
      </c>
      <c r="GE21" s="115">
        <f t="shared" si="46"/>
        <v>0.10162418226934355</v>
      </c>
      <c r="GF21" s="115">
        <f t="shared" si="46"/>
        <v>8.5495150011279039E-2</v>
      </c>
      <c r="GG21" s="115">
        <f t="shared" si="46"/>
        <v>0.18762688923979245</v>
      </c>
      <c r="GH21" s="115">
        <f t="shared" si="46"/>
        <v>0.16523798781863297</v>
      </c>
      <c r="GI21" s="115">
        <f t="shared" si="46"/>
        <v>0.15034965034965034</v>
      </c>
      <c r="GJ21" s="116">
        <f t="shared" si="101"/>
        <v>0.99999999999999989</v>
      </c>
      <c r="GK21" s="117"/>
      <c r="GL21" s="117"/>
      <c r="GM21" s="117"/>
      <c r="GN21" s="118">
        <f t="shared" si="102"/>
        <v>2016</v>
      </c>
      <c r="GO21" s="119" t="str">
        <f t="shared" si="103"/>
        <v>May</v>
      </c>
      <c r="GP21" s="120">
        <f t="shared" si="104"/>
        <v>21</v>
      </c>
      <c r="GQ21" s="111">
        <f>VLOOKUP($C21+GQ$3,'Raw Data'!$B$3:$AD$1033,GQ$2,0)</f>
        <v>1985</v>
      </c>
      <c r="GR21" s="111">
        <f>VLOOKUP($C21+GR$3,'Raw Data'!$B$3:$AD$1033,GR$2,0)</f>
        <v>2023</v>
      </c>
      <c r="GS21" s="111">
        <f>VLOOKUP($C21+GS$3,'Raw Data'!$B$3:$AD$1033,GS$2,0)</f>
        <v>1681</v>
      </c>
      <c r="GT21" s="111">
        <f>VLOOKUP($C21+GT$3,'Raw Data'!$B$3:$AD$1033,GT$2,0)</f>
        <v>1448</v>
      </c>
      <c r="GU21" s="111">
        <f>VLOOKUP($C21+GU$3,'Raw Data'!$B$3:$AD$1033,GU$2,0)</f>
        <v>2209</v>
      </c>
      <c r="GV21" s="111">
        <f>VLOOKUP($C21+GV$3,'Raw Data'!$B$3:$AD$1033,GV$2,0)</f>
        <v>1912</v>
      </c>
      <c r="GW21" s="111">
        <f>VLOOKUP($C21+GW$3,'Raw Data'!$B$3:$AD$1033,GW$2,0)</f>
        <v>1832</v>
      </c>
      <c r="GX21" s="112">
        <f t="shared" si="105"/>
        <v>13090</v>
      </c>
      <c r="GY21" s="113"/>
      <c r="HB21" s="118">
        <f t="shared" si="106"/>
        <v>2016</v>
      </c>
      <c r="HC21" s="119" t="str">
        <f t="shared" si="107"/>
        <v>May</v>
      </c>
      <c r="HD21" s="120">
        <f t="shared" si="108"/>
        <v>21</v>
      </c>
      <c r="HE21" s="111" t="e">
        <f>VLOOKUP($C21+HE$3,'Raw Data'!$B$3:$AD$1033,HE$2,0)</f>
        <v>#REF!</v>
      </c>
      <c r="HF21" s="111" t="e">
        <f>VLOOKUP($C21+HF$3,'Raw Data'!$B$3:$AD$1033,HF$2,0)</f>
        <v>#REF!</v>
      </c>
      <c r="HG21" s="111" t="e">
        <f>VLOOKUP($C21+HG$3,'Raw Data'!$B$3:$AD$1033,HG$2,0)</f>
        <v>#REF!</v>
      </c>
      <c r="HH21" s="111" t="e">
        <f>VLOOKUP($C21+HH$3,'Raw Data'!$B$3:$AD$1033,HH$2,0)</f>
        <v>#REF!</v>
      </c>
      <c r="HI21" s="111" t="e">
        <f>VLOOKUP($C21+HI$3,'Raw Data'!$B$3:$AD$1033,HI$2,0)</f>
        <v>#REF!</v>
      </c>
      <c r="HJ21" s="111" t="e">
        <f>VLOOKUP($C21+HJ$3,'Raw Data'!$B$3:$AD$1033,HJ$2,0)</f>
        <v>#REF!</v>
      </c>
      <c r="HK21" s="111" t="e">
        <f>VLOOKUP($C21+HK$3,'Raw Data'!$B$3:$AD$1033,HK$2,0)</f>
        <v>#REF!</v>
      </c>
      <c r="HL21" s="112" t="str">
        <f t="shared" si="109"/>
        <v/>
      </c>
      <c r="HM21" s="113"/>
      <c r="HN21" s="114">
        <f t="shared" si="110"/>
        <v>21</v>
      </c>
      <c r="HO21" s="115" t="str">
        <f>IFERROR(HE21/#REF!,"")</f>
        <v/>
      </c>
      <c r="HP21" s="115" t="str">
        <f>IFERROR(HF21/#REF!,"")</f>
        <v/>
      </c>
      <c r="HQ21" s="115" t="str">
        <f>IFERROR(HG21/#REF!,"")</f>
        <v/>
      </c>
      <c r="HR21" s="115" t="str">
        <f>IFERROR(HH21/#REF!,"")</f>
        <v/>
      </c>
      <c r="HS21" s="115" t="str">
        <f>IFERROR(HI21/#REF!,"")</f>
        <v/>
      </c>
      <c r="HT21" s="115" t="str">
        <f>IFERROR(HJ21/#REF!,"")</f>
        <v/>
      </c>
      <c r="HU21" s="115" t="str">
        <f>IFERROR(HK21/#REF!,"")</f>
        <v/>
      </c>
      <c r="HV21" s="116">
        <f t="shared" si="111"/>
        <v>0</v>
      </c>
      <c r="HX21" s="118">
        <f t="shared" si="112"/>
        <v>2016</v>
      </c>
      <c r="HY21" s="119" t="str">
        <f t="shared" si="113"/>
        <v>May</v>
      </c>
      <c r="HZ21" s="120">
        <f t="shared" si="114"/>
        <v>21</v>
      </c>
      <c r="IA21" s="111" t="e">
        <f>VLOOKUP($C21+IA$3,'Raw Data'!$B$3:$AD$1033,IA$2,0)</f>
        <v>#REF!</v>
      </c>
      <c r="IB21" s="111" t="e">
        <f>VLOOKUP($C21+IB$3,'Raw Data'!$B$3:$AD$1033,IB$2,0)</f>
        <v>#REF!</v>
      </c>
      <c r="IC21" s="111" t="e">
        <f>VLOOKUP($C21+IC$3,'Raw Data'!$B$3:$AD$1033,IC$2,0)</f>
        <v>#REF!</v>
      </c>
      <c r="ID21" s="111" t="e">
        <f>VLOOKUP($C21+ID$3,'Raw Data'!$B$3:$AD$1033,ID$2,0)</f>
        <v>#REF!</v>
      </c>
      <c r="IE21" s="111" t="e">
        <f>VLOOKUP($C21+IE$3,'Raw Data'!$B$3:$AD$1033,IE$2,0)</f>
        <v>#REF!</v>
      </c>
      <c r="IF21" s="111" t="e">
        <f>VLOOKUP($C21+IF$3,'Raw Data'!$B$3:$AD$1033,IF$2,0)</f>
        <v>#REF!</v>
      </c>
      <c r="IG21" s="111" t="e">
        <f>VLOOKUP($C21+IG$3,'Raw Data'!$B$3:$AD$1033,IG$2,0)</f>
        <v>#REF!</v>
      </c>
      <c r="IH21" s="112" t="str">
        <f t="shared" si="115"/>
        <v/>
      </c>
      <c r="II21" s="113"/>
      <c r="IJ21" s="114">
        <f t="shared" si="116"/>
        <v>21</v>
      </c>
      <c r="IK21" s="115" t="str">
        <f>IFERROR(IA21/#REF!,"")</f>
        <v/>
      </c>
      <c r="IL21" s="115" t="str">
        <f>IFERROR(IB21/#REF!,"")</f>
        <v/>
      </c>
      <c r="IM21" s="115" t="str">
        <f>IFERROR(IC21/#REF!,"")</f>
        <v/>
      </c>
      <c r="IN21" s="115" t="str">
        <f>IFERROR(ID21/#REF!,"")</f>
        <v/>
      </c>
      <c r="IO21" s="115" t="str">
        <f>IFERROR(IE21/#REF!,"")</f>
        <v/>
      </c>
      <c r="IP21" s="115" t="str">
        <f>IFERROR(IF21/#REF!,"")</f>
        <v/>
      </c>
      <c r="IQ21" s="115" t="str">
        <f>IFERROR(IG21/#REF!,"")</f>
        <v/>
      </c>
      <c r="IR21" s="116">
        <f t="shared" si="117"/>
        <v>0</v>
      </c>
    </row>
    <row r="22" spans="1:252" s="106" customFormat="1" x14ac:dyDescent="0.25">
      <c r="A22" s="137"/>
      <c r="B22" s="39">
        <v>7</v>
      </c>
      <c r="C22" s="131">
        <f>DOW!C23</f>
        <v>42516</v>
      </c>
      <c r="D22" s="132">
        <f t="shared" si="47"/>
        <v>2016</v>
      </c>
      <c r="E22" s="133" t="str">
        <f t="shared" si="48"/>
        <v>May</v>
      </c>
      <c r="F22" s="102">
        <f t="shared" si="49"/>
        <v>22</v>
      </c>
      <c r="G22" s="111">
        <f>VLOOKUP($C22+G$3,'Raw Data'!$B$3:$AD$1033,G$2,0)</f>
        <v>198</v>
      </c>
      <c r="H22" s="111">
        <f>VLOOKUP($C22+H$3,'Raw Data'!$B$3:$AD$1033,H$2,0)</f>
        <v>151</v>
      </c>
      <c r="I22" s="111">
        <f>VLOOKUP($C22+I$3,'Raw Data'!$B$3:$AD$1033,I$2,0)</f>
        <v>152</v>
      </c>
      <c r="J22" s="111">
        <f>VLOOKUP($C22+J$3,'Raw Data'!$B$3:$AD$1033,J$2,0)</f>
        <v>159</v>
      </c>
      <c r="K22" s="111">
        <f>VLOOKUP($C22+K$3,'Raw Data'!$B$3:$AD$1033,K$2,0)</f>
        <v>166</v>
      </c>
      <c r="L22" s="111">
        <f>VLOOKUP($C22+L$3,'Raw Data'!$B$3:$AD$1033,L$2,0)</f>
        <v>226</v>
      </c>
      <c r="M22" s="111">
        <f>VLOOKUP($C22+M$3,'Raw Data'!$B$3:$AD$1033,M$2,0)</f>
        <v>192</v>
      </c>
      <c r="N22" s="112">
        <f t="shared" si="50"/>
        <v>1244</v>
      </c>
      <c r="O22" s="113"/>
      <c r="P22" s="114">
        <f t="shared" si="51"/>
        <v>22</v>
      </c>
      <c r="Q22" s="115">
        <f t="shared" si="33"/>
        <v>0.15916398713826366</v>
      </c>
      <c r="R22" s="115">
        <f t="shared" si="34"/>
        <v>0.12138263665594855</v>
      </c>
      <c r="S22" s="115">
        <f t="shared" si="34"/>
        <v>0.12218649517684887</v>
      </c>
      <c r="T22" s="115">
        <f t="shared" si="34"/>
        <v>0.12781350482315113</v>
      </c>
      <c r="U22" s="115">
        <f t="shared" si="34"/>
        <v>0.13344051446945338</v>
      </c>
      <c r="V22" s="115">
        <f t="shared" si="34"/>
        <v>0.18167202572347266</v>
      </c>
      <c r="W22" s="115">
        <f t="shared" si="34"/>
        <v>0.15434083601286175</v>
      </c>
      <c r="X22" s="116">
        <f t="shared" si="52"/>
        <v>1</v>
      </c>
      <c r="Y22" s="117"/>
      <c r="Z22" s="117"/>
      <c r="AA22" s="118">
        <f t="shared" si="53"/>
        <v>2016</v>
      </c>
      <c r="AB22" s="119" t="str">
        <f t="shared" si="54"/>
        <v>May</v>
      </c>
      <c r="AC22" s="120">
        <f t="shared" si="55"/>
        <v>22</v>
      </c>
      <c r="AD22" s="111">
        <f>VLOOKUP($C22+AD$3,'Raw Data'!$B$3:$AD$1033,AD$2,0)</f>
        <v>204</v>
      </c>
      <c r="AE22" s="111">
        <f>VLOOKUP($C22+AE$3,'Raw Data'!$B$3:$AD$1033,AE$2,0)</f>
        <v>208</v>
      </c>
      <c r="AF22" s="111">
        <f>VLOOKUP($C22+AF$3,'Raw Data'!$B$3:$AD$1033,AF$2,0)</f>
        <v>194</v>
      </c>
      <c r="AG22" s="111">
        <f>VLOOKUP($C22+AG$3,'Raw Data'!$B$3:$AD$1033,AG$2,0)</f>
        <v>126</v>
      </c>
      <c r="AH22" s="111">
        <f>VLOOKUP($C22+AH$3,'Raw Data'!$B$3:$AD$1033,AH$2,0)</f>
        <v>195</v>
      </c>
      <c r="AI22" s="111">
        <f>VLOOKUP($C22+AI$3,'Raw Data'!$B$3:$AD$1033,AI$2,0)</f>
        <v>221</v>
      </c>
      <c r="AJ22" s="111">
        <f>VLOOKUP($C22+AJ$3,'Raw Data'!$B$3:$AD$1033,AJ$2,0)</f>
        <v>173</v>
      </c>
      <c r="AK22" s="112">
        <f t="shared" si="56"/>
        <v>1321</v>
      </c>
      <c r="AL22" s="113"/>
      <c r="AM22" s="114">
        <f t="shared" si="57"/>
        <v>22</v>
      </c>
      <c r="AN22" s="115">
        <f t="shared" si="58"/>
        <v>0.15442846328538987</v>
      </c>
      <c r="AO22" s="115">
        <f t="shared" si="35"/>
        <v>0.15745647236941712</v>
      </c>
      <c r="AP22" s="115">
        <f t="shared" si="36"/>
        <v>0.14685844057532171</v>
      </c>
      <c r="AQ22" s="115">
        <f t="shared" si="37"/>
        <v>9.5382286146858439E-2</v>
      </c>
      <c r="AR22" s="115">
        <f t="shared" si="38"/>
        <v>0.14761544284632855</v>
      </c>
      <c r="AS22" s="115">
        <f t="shared" si="39"/>
        <v>0.16729750189250567</v>
      </c>
      <c r="AT22" s="115">
        <f t="shared" si="40"/>
        <v>0.13096139288417866</v>
      </c>
      <c r="AU22" s="116">
        <f t="shared" si="59"/>
        <v>1</v>
      </c>
      <c r="AV22" s="117"/>
      <c r="AW22" s="117"/>
      <c r="AX22" s="118">
        <f t="shared" si="60"/>
        <v>2016</v>
      </c>
      <c r="AY22" s="119" t="str">
        <f t="shared" si="61"/>
        <v>May</v>
      </c>
      <c r="AZ22" s="120">
        <f t="shared" si="62"/>
        <v>22</v>
      </c>
      <c r="BA22" s="111">
        <f>VLOOKUP($C22+BA$3,'Raw Data'!$B$3:$AD$1033,BA$2,0)</f>
        <v>71</v>
      </c>
      <c r="BB22" s="111">
        <f>VLOOKUP($C22+BB$3,'Raw Data'!$B$3:$AD$1033,BB$2,0)</f>
        <v>78</v>
      </c>
      <c r="BC22" s="111">
        <f>VLOOKUP($C22+BC$3,'Raw Data'!$B$3:$AD$1033,BC$2,0)</f>
        <v>82</v>
      </c>
      <c r="BD22" s="111">
        <f>VLOOKUP($C22+BD$3,'Raw Data'!$B$3:$AD$1033,BD$2,0)</f>
        <v>85</v>
      </c>
      <c r="BE22" s="111">
        <f>VLOOKUP($C22+BE$3,'Raw Data'!$B$3:$AD$1033,BE$2,0)</f>
        <v>102</v>
      </c>
      <c r="BF22" s="111">
        <f>VLOOKUP($C22+BF$3,'Raw Data'!$B$3:$AD$1033,BF$2,0)</f>
        <v>92</v>
      </c>
      <c r="BG22" s="111">
        <f>VLOOKUP($C22+BG$3,'Raw Data'!$B$3:$AD$1033,BG$2,0)</f>
        <v>78</v>
      </c>
      <c r="BH22" s="112">
        <f t="shared" si="63"/>
        <v>588</v>
      </c>
      <c r="BI22" s="113"/>
      <c r="BJ22" s="114">
        <f t="shared" si="64"/>
        <v>22</v>
      </c>
      <c r="BK22" s="115">
        <f t="shared" si="65"/>
        <v>0.12074829931972789</v>
      </c>
      <c r="BL22" s="115">
        <f t="shared" si="41"/>
        <v>0.1326530612244898</v>
      </c>
      <c r="BM22" s="115">
        <f t="shared" si="41"/>
        <v>0.13945578231292516</v>
      </c>
      <c r="BN22" s="115">
        <f t="shared" si="41"/>
        <v>0.14455782312925169</v>
      </c>
      <c r="BO22" s="115">
        <f t="shared" si="41"/>
        <v>0.17346938775510204</v>
      </c>
      <c r="BP22" s="115">
        <f t="shared" si="41"/>
        <v>0.15646258503401361</v>
      </c>
      <c r="BQ22" s="115">
        <f t="shared" si="41"/>
        <v>0.1326530612244898</v>
      </c>
      <c r="BR22" s="116">
        <f t="shared" si="66"/>
        <v>1</v>
      </c>
      <c r="BS22" s="117"/>
      <c r="BT22" s="117"/>
      <c r="BU22" s="117"/>
      <c r="BV22" s="118">
        <f t="shared" si="67"/>
        <v>2016</v>
      </c>
      <c r="BW22" s="119" t="str">
        <f t="shared" si="68"/>
        <v>May</v>
      </c>
      <c r="BX22" s="120">
        <f t="shared" si="69"/>
        <v>22</v>
      </c>
      <c r="BY22" s="111">
        <f>VLOOKUP($C22+BY$3,'Raw Data'!$B$3:$AD$1033,BY$2,0)</f>
        <v>40</v>
      </c>
      <c r="BZ22" s="111">
        <f>VLOOKUP($C22+BZ$3,'Raw Data'!$B$3:$AD$1033,BZ$2,0)</f>
        <v>26</v>
      </c>
      <c r="CA22" s="111">
        <f>VLOOKUP($C22+CA$3,'Raw Data'!$B$3:$AD$1033,CA$2,0)</f>
        <v>34</v>
      </c>
      <c r="CB22" s="111">
        <f>VLOOKUP($C22+CB$3,'Raw Data'!$B$3:$AD$1033,CB$2,0)</f>
        <v>33</v>
      </c>
      <c r="CC22" s="111">
        <f>VLOOKUP($C22+CC$3,'Raw Data'!$B$3:$AD$1033,CC$2,0)</f>
        <v>37</v>
      </c>
      <c r="CD22" s="111">
        <f>VLOOKUP($C22+CD$3,'Raw Data'!$B$3:$AD$1033,CD$2,0)</f>
        <v>41</v>
      </c>
      <c r="CE22" s="111">
        <f>VLOOKUP($C22+CE$3,'Raw Data'!$B$3:$AD$1033,CE$2,0)</f>
        <v>22</v>
      </c>
      <c r="CF22" s="112">
        <f t="shared" si="70"/>
        <v>233</v>
      </c>
      <c r="CG22" s="113"/>
      <c r="CH22" s="114">
        <f t="shared" si="71"/>
        <v>22</v>
      </c>
      <c r="CI22" s="115">
        <f t="shared" si="72"/>
        <v>0.17167381974248927</v>
      </c>
      <c r="CJ22" s="115">
        <f t="shared" si="42"/>
        <v>0.11158798283261803</v>
      </c>
      <c r="CK22" s="115">
        <f t="shared" si="42"/>
        <v>0.14592274678111589</v>
      </c>
      <c r="CL22" s="115">
        <f t="shared" si="42"/>
        <v>0.14163090128755365</v>
      </c>
      <c r="CM22" s="115">
        <f t="shared" si="42"/>
        <v>0.15879828326180256</v>
      </c>
      <c r="CN22" s="115">
        <f t="shared" si="42"/>
        <v>0.17596566523605151</v>
      </c>
      <c r="CO22" s="115">
        <f t="shared" si="42"/>
        <v>9.4420600858369105E-2</v>
      </c>
      <c r="CP22" s="116">
        <f t="shared" si="73"/>
        <v>1</v>
      </c>
      <c r="CQ22" s="117"/>
      <c r="CR22" s="117"/>
      <c r="CS22" s="117"/>
      <c r="CT22" s="118">
        <f t="shared" si="74"/>
        <v>2016</v>
      </c>
      <c r="CU22" s="119" t="str">
        <f t="shared" si="75"/>
        <v>May</v>
      </c>
      <c r="CV22" s="120">
        <f t="shared" si="76"/>
        <v>22</v>
      </c>
      <c r="CW22" s="111">
        <f>VLOOKUP($C22+CW$3,'Raw Data'!$B$3:$AD$1033,CW$2,0)</f>
        <v>393</v>
      </c>
      <c r="CX22" s="111">
        <f>VLOOKUP($C22+CX$3,'Raw Data'!$B$3:$AD$1033,CX$2,0)</f>
        <v>381</v>
      </c>
      <c r="CY22" s="111">
        <f>VLOOKUP($C22+CY$3,'Raw Data'!$B$3:$AD$1033,CY$2,0)</f>
        <v>323</v>
      </c>
      <c r="CZ22" s="111">
        <f>VLOOKUP($C22+CZ$3,'Raw Data'!$B$3:$AD$1033,CZ$2,0)</f>
        <v>284</v>
      </c>
      <c r="DA22" s="111">
        <f>VLOOKUP($C22+DA$3,'Raw Data'!$B$3:$AD$1033,DA$2,0)</f>
        <v>385</v>
      </c>
      <c r="DB22" s="111">
        <f>VLOOKUP($C22+DB$3,'Raw Data'!$B$3:$AD$1033,DB$2,0)</f>
        <v>532</v>
      </c>
      <c r="DC22" s="111">
        <f>VLOOKUP($C22+DC$3,'Raw Data'!$B$3:$AD$1033,DC$2,0)</f>
        <v>568</v>
      </c>
      <c r="DD22" s="112">
        <f t="shared" si="77"/>
        <v>2866</v>
      </c>
      <c r="DE22" s="113"/>
      <c r="DF22" s="113"/>
      <c r="DG22" s="114">
        <f t="shared" si="78"/>
        <v>22</v>
      </c>
      <c r="DH22" s="115">
        <f t="shared" si="79"/>
        <v>0.13712491277041172</v>
      </c>
      <c r="DI22" s="115">
        <f t="shared" si="43"/>
        <v>0.13293789253314725</v>
      </c>
      <c r="DJ22" s="115">
        <f t="shared" si="43"/>
        <v>0.11270062805303559</v>
      </c>
      <c r="DK22" s="115">
        <f t="shared" si="43"/>
        <v>9.9092812281926027E-2</v>
      </c>
      <c r="DL22" s="115">
        <f t="shared" si="43"/>
        <v>0.13433356594556875</v>
      </c>
      <c r="DM22" s="115">
        <f t="shared" si="43"/>
        <v>0.18562456385205861</v>
      </c>
      <c r="DN22" s="115">
        <f t="shared" si="43"/>
        <v>0.19818562456385205</v>
      </c>
      <c r="DO22" s="116">
        <f t="shared" si="80"/>
        <v>1</v>
      </c>
      <c r="DP22" s="117"/>
      <c r="DQ22" s="117"/>
      <c r="DR22" s="117"/>
      <c r="DS22" s="118">
        <f t="shared" si="81"/>
        <v>2016</v>
      </c>
      <c r="DT22" s="119" t="str">
        <f t="shared" si="82"/>
        <v>May</v>
      </c>
      <c r="DU22" s="120">
        <f t="shared" si="83"/>
        <v>22</v>
      </c>
      <c r="DV22" s="111">
        <f>VLOOKUP($C22+DV$3,'Raw Data'!$B$3:$AD$1033,DV$2,0)</f>
        <v>65</v>
      </c>
      <c r="DW22" s="111">
        <f>VLOOKUP($C22+DW$3,'Raw Data'!$B$3:$AD$1033,DW$2,0)</f>
        <v>70</v>
      </c>
      <c r="DX22" s="111">
        <f>VLOOKUP($C22+DX$3,'Raw Data'!$B$3:$AD$1033,DX$2,0)</f>
        <v>44</v>
      </c>
      <c r="DY22" s="111">
        <f>VLOOKUP($C22+DY$3,'Raw Data'!$B$3:$AD$1033,DY$2,0)</f>
        <v>70</v>
      </c>
      <c r="DZ22" s="111">
        <f>VLOOKUP($C22+DZ$3,'Raw Data'!$B$3:$AD$1033,DZ$2,0)</f>
        <v>70</v>
      </c>
      <c r="EA22" s="111">
        <f>VLOOKUP($C22+EA$3,'Raw Data'!$B$3:$AD$1033,EA$2,0)</f>
        <v>107</v>
      </c>
      <c r="EB22" s="111">
        <f>VLOOKUP($C22+EB$3,'Raw Data'!$B$3:$AD$1033,EB$2,0)</f>
        <v>78</v>
      </c>
      <c r="EC22" s="112">
        <f t="shared" si="84"/>
        <v>504</v>
      </c>
      <c r="ED22" s="113"/>
      <c r="EE22" s="114">
        <f t="shared" si="85"/>
        <v>22</v>
      </c>
      <c r="EF22" s="115">
        <f t="shared" si="86"/>
        <v>0.12896825396825398</v>
      </c>
      <c r="EG22" s="115">
        <f t="shared" si="44"/>
        <v>0.1388888888888889</v>
      </c>
      <c r="EH22" s="115">
        <f t="shared" si="44"/>
        <v>8.7301587301587297E-2</v>
      </c>
      <c r="EI22" s="115">
        <f t="shared" si="44"/>
        <v>0.1388888888888889</v>
      </c>
      <c r="EJ22" s="115">
        <f t="shared" si="44"/>
        <v>0.1388888888888889</v>
      </c>
      <c r="EK22" s="115">
        <f t="shared" si="44"/>
        <v>0.2123015873015873</v>
      </c>
      <c r="EL22" s="115">
        <f t="shared" si="44"/>
        <v>0.15476190476190477</v>
      </c>
      <c r="EM22" s="116">
        <f t="shared" si="87"/>
        <v>1</v>
      </c>
      <c r="EN22" s="117"/>
      <c r="EO22" s="117"/>
      <c r="EP22" s="117"/>
      <c r="EQ22" s="118">
        <f t="shared" si="88"/>
        <v>2016</v>
      </c>
      <c r="ER22" s="119" t="str">
        <f t="shared" si="89"/>
        <v>May</v>
      </c>
      <c r="ES22" s="120">
        <f t="shared" si="90"/>
        <v>22</v>
      </c>
      <c r="ET22" s="111">
        <f>VLOOKUP($C22+ET$3,'Raw Data'!$B$3:$AD$1033,ET$2,0)</f>
        <v>65</v>
      </c>
      <c r="EU22" s="111">
        <f>VLOOKUP($C22+EU$3,'Raw Data'!$B$3:$AD$1033,EU$2,0)</f>
        <v>70</v>
      </c>
      <c r="EV22" s="111">
        <f>VLOOKUP($C22+EV$3,'Raw Data'!$B$3:$AD$1033,EV$2,0)</f>
        <v>44</v>
      </c>
      <c r="EW22" s="111">
        <f>VLOOKUP($C22+EW$3,'Raw Data'!$B$3:$AD$1033,EW$2,0)</f>
        <v>70</v>
      </c>
      <c r="EX22" s="111">
        <f>VLOOKUP($C22+EX$3,'Raw Data'!$B$3:$AD$1033,EX$2,0)</f>
        <v>70</v>
      </c>
      <c r="EY22" s="111">
        <f>VLOOKUP($C22+EY$3,'Raw Data'!$B$3:$AD$1033,EY$2,0)</f>
        <v>107</v>
      </c>
      <c r="EZ22" s="111">
        <f>VLOOKUP($C22+EZ$3,'Raw Data'!$B$3:$AD$1033,EZ$2,0)</f>
        <v>148</v>
      </c>
      <c r="FA22" s="112">
        <f t="shared" si="91"/>
        <v>574</v>
      </c>
      <c r="FB22" s="113"/>
      <c r="FC22" s="113"/>
      <c r="FD22" s="114">
        <f t="shared" si="92"/>
        <v>22</v>
      </c>
      <c r="FE22" s="115">
        <f t="shared" si="93"/>
        <v>0.1132404181184669</v>
      </c>
      <c r="FF22" s="115">
        <f t="shared" si="45"/>
        <v>0.12195121951219512</v>
      </c>
      <c r="FG22" s="115">
        <f t="shared" si="45"/>
        <v>7.6655052264808357E-2</v>
      </c>
      <c r="FH22" s="115">
        <f t="shared" si="45"/>
        <v>0.12195121951219512</v>
      </c>
      <c r="FI22" s="115">
        <f t="shared" si="45"/>
        <v>0.12195121951219512</v>
      </c>
      <c r="FJ22" s="115">
        <f t="shared" si="45"/>
        <v>0.18641114982578397</v>
      </c>
      <c r="FK22" s="115">
        <f t="shared" si="45"/>
        <v>0.25783972125435539</v>
      </c>
      <c r="FL22" s="116">
        <f t="shared" si="94"/>
        <v>1</v>
      </c>
      <c r="FM22" s="117"/>
      <c r="FN22" s="117"/>
      <c r="FO22" s="117"/>
      <c r="FP22" s="118">
        <f t="shared" si="95"/>
        <v>2016</v>
      </c>
      <c r="FQ22" s="119" t="str">
        <f t="shared" si="96"/>
        <v>May</v>
      </c>
      <c r="FR22" s="120">
        <f t="shared" si="97"/>
        <v>22</v>
      </c>
      <c r="FS22" s="111">
        <f>VLOOKUP($C22+FS$3,'Raw Data'!$B$3:$AD$1033,FS$2,0)</f>
        <v>2648</v>
      </c>
      <c r="FT22" s="111">
        <f>VLOOKUP($C22+FT$3,'Raw Data'!$B$3:$AD$1033,FT$2,0)</f>
        <v>2550</v>
      </c>
      <c r="FU22" s="111">
        <f>VLOOKUP($C22+FU$3,'Raw Data'!$B$3:$AD$1033,FU$2,0)</f>
        <v>1645</v>
      </c>
      <c r="FV22" s="111">
        <f>VLOOKUP($C22+FV$3,'Raw Data'!$B$3:$AD$1033,FV$2,0)</f>
        <v>1293</v>
      </c>
      <c r="FW22" s="111">
        <f>VLOOKUP($C22+FW$3,'Raw Data'!$B$3:$AD$1033,FW$2,0)</f>
        <v>1797</v>
      </c>
      <c r="FX22" s="111">
        <f>VLOOKUP($C22+FX$3,'Raw Data'!$B$3:$AD$1033,FX$2,0)</f>
        <v>3641</v>
      </c>
      <c r="FY22" s="111">
        <f>VLOOKUP($C22+FY$3,'Raw Data'!$B$3:$AD$1033,FY$2,0)</f>
        <v>3117</v>
      </c>
      <c r="FZ22" s="112">
        <f t="shared" si="98"/>
        <v>16691</v>
      </c>
      <c r="GA22" s="113"/>
      <c r="GB22" s="114">
        <f t="shared" si="99"/>
        <v>22</v>
      </c>
      <c r="GC22" s="115">
        <f t="shared" si="100"/>
        <v>0.1586483733748727</v>
      </c>
      <c r="GD22" s="115">
        <f t="shared" si="46"/>
        <v>0.15277694565933736</v>
      </c>
      <c r="GE22" s="115">
        <f t="shared" si="46"/>
        <v>9.8556108082199986E-2</v>
      </c>
      <c r="GF22" s="115">
        <f t="shared" si="46"/>
        <v>7.7466898328440476E-2</v>
      </c>
      <c r="GG22" s="115">
        <f t="shared" si="46"/>
        <v>0.10766281229405068</v>
      </c>
      <c r="GH22" s="115">
        <f t="shared" si="46"/>
        <v>0.21814151339044993</v>
      </c>
      <c r="GI22" s="115">
        <f t="shared" si="46"/>
        <v>0.18674734887064887</v>
      </c>
      <c r="GJ22" s="116">
        <f t="shared" si="101"/>
        <v>1</v>
      </c>
      <c r="GK22" s="117"/>
      <c r="GL22" s="117"/>
      <c r="GM22" s="117"/>
      <c r="GN22" s="118">
        <f t="shared" si="102"/>
        <v>2016</v>
      </c>
      <c r="GO22" s="119" t="str">
        <f t="shared" si="103"/>
        <v>May</v>
      </c>
      <c r="GP22" s="120">
        <f t="shared" si="104"/>
        <v>22</v>
      </c>
      <c r="GQ22" s="111">
        <f>VLOOKUP($C22+GQ$3,'Raw Data'!$B$3:$AD$1033,GQ$2,0)</f>
        <v>1900</v>
      </c>
      <c r="GR22" s="111">
        <f>VLOOKUP($C22+GR$3,'Raw Data'!$B$3:$AD$1033,GR$2,0)</f>
        <v>1831</v>
      </c>
      <c r="GS22" s="111">
        <f>VLOOKUP($C22+GS$3,'Raw Data'!$B$3:$AD$1033,GS$2,0)</f>
        <v>1486</v>
      </c>
      <c r="GT22" s="111">
        <f>VLOOKUP($C22+GT$3,'Raw Data'!$B$3:$AD$1033,GT$2,0)</f>
        <v>1241</v>
      </c>
      <c r="GU22" s="111">
        <f>VLOOKUP($C22+GU$3,'Raw Data'!$B$3:$AD$1033,GU$2,0)</f>
        <v>1691</v>
      </c>
      <c r="GV22" s="111">
        <f>VLOOKUP($C22+GV$3,'Raw Data'!$B$3:$AD$1033,GV$2,0)</f>
        <v>2176</v>
      </c>
      <c r="GW22" s="111">
        <f>VLOOKUP($C22+GW$3,'Raw Data'!$B$3:$AD$1033,GW$2,0)</f>
        <v>2065</v>
      </c>
      <c r="GX22" s="112">
        <f t="shared" si="105"/>
        <v>12390</v>
      </c>
      <c r="GY22" s="113"/>
      <c r="HB22" s="118">
        <f t="shared" si="106"/>
        <v>2016</v>
      </c>
      <c r="HC22" s="119" t="str">
        <f t="shared" si="107"/>
        <v>May</v>
      </c>
      <c r="HD22" s="120">
        <f t="shared" si="108"/>
        <v>22</v>
      </c>
      <c r="HE22" s="111" t="e">
        <f>VLOOKUP($C22+HE$3,'Raw Data'!$B$3:$AD$1033,HE$2,0)</f>
        <v>#REF!</v>
      </c>
      <c r="HF22" s="111" t="e">
        <f>VLOOKUP($C22+HF$3,'Raw Data'!$B$3:$AD$1033,HF$2,0)</f>
        <v>#REF!</v>
      </c>
      <c r="HG22" s="111" t="e">
        <f>VLOOKUP($C22+HG$3,'Raw Data'!$B$3:$AD$1033,HG$2,0)</f>
        <v>#REF!</v>
      </c>
      <c r="HH22" s="111" t="e">
        <f>VLOOKUP($C22+HH$3,'Raw Data'!$B$3:$AD$1033,HH$2,0)</f>
        <v>#REF!</v>
      </c>
      <c r="HI22" s="111" t="e">
        <f>VLOOKUP($C22+HI$3,'Raw Data'!$B$3:$AD$1033,HI$2,0)</f>
        <v>#REF!</v>
      </c>
      <c r="HJ22" s="111" t="e">
        <f>VLOOKUP($C22+HJ$3,'Raw Data'!$B$3:$AD$1033,HJ$2,0)</f>
        <v>#REF!</v>
      </c>
      <c r="HK22" s="111" t="e">
        <f>VLOOKUP($C22+HK$3,'Raw Data'!$B$3:$AD$1033,HK$2,0)</f>
        <v>#REF!</v>
      </c>
      <c r="HL22" s="112" t="str">
        <f t="shared" si="109"/>
        <v/>
      </c>
      <c r="HM22" s="113"/>
      <c r="HN22" s="114">
        <f t="shared" si="110"/>
        <v>22</v>
      </c>
      <c r="HO22" s="115" t="str">
        <f>IFERROR(HE22/#REF!,"")</f>
        <v/>
      </c>
      <c r="HP22" s="115" t="str">
        <f>IFERROR(HF22/#REF!,"")</f>
        <v/>
      </c>
      <c r="HQ22" s="115" t="str">
        <f>IFERROR(HG22/#REF!,"")</f>
        <v/>
      </c>
      <c r="HR22" s="115" t="str">
        <f>IFERROR(HH22/#REF!,"")</f>
        <v/>
      </c>
      <c r="HS22" s="115" t="str">
        <f>IFERROR(HI22/#REF!,"")</f>
        <v/>
      </c>
      <c r="HT22" s="115" t="str">
        <f>IFERROR(HJ22/#REF!,"")</f>
        <v/>
      </c>
      <c r="HU22" s="115" t="str">
        <f>IFERROR(HK22/#REF!,"")</f>
        <v/>
      </c>
      <c r="HV22" s="116">
        <f t="shared" si="111"/>
        <v>0</v>
      </c>
      <c r="HX22" s="118">
        <f t="shared" si="112"/>
        <v>2016</v>
      </c>
      <c r="HY22" s="119" t="str">
        <f t="shared" si="113"/>
        <v>May</v>
      </c>
      <c r="HZ22" s="120">
        <f t="shared" si="114"/>
        <v>22</v>
      </c>
      <c r="IA22" s="111" t="e">
        <f>VLOOKUP($C22+IA$3,'Raw Data'!$B$3:$AD$1033,IA$2,0)</f>
        <v>#REF!</v>
      </c>
      <c r="IB22" s="111" t="e">
        <f>VLOOKUP($C22+IB$3,'Raw Data'!$B$3:$AD$1033,IB$2,0)</f>
        <v>#REF!</v>
      </c>
      <c r="IC22" s="111" t="e">
        <f>VLOOKUP($C22+IC$3,'Raw Data'!$B$3:$AD$1033,IC$2,0)</f>
        <v>#REF!</v>
      </c>
      <c r="ID22" s="111" t="e">
        <f>VLOOKUP($C22+ID$3,'Raw Data'!$B$3:$AD$1033,ID$2,0)</f>
        <v>#REF!</v>
      </c>
      <c r="IE22" s="111" t="e">
        <f>VLOOKUP($C22+IE$3,'Raw Data'!$B$3:$AD$1033,IE$2,0)</f>
        <v>#REF!</v>
      </c>
      <c r="IF22" s="111" t="e">
        <f>VLOOKUP($C22+IF$3,'Raw Data'!$B$3:$AD$1033,IF$2,0)</f>
        <v>#REF!</v>
      </c>
      <c r="IG22" s="111" t="e">
        <f>VLOOKUP($C22+IG$3,'Raw Data'!$B$3:$AD$1033,IG$2,0)</f>
        <v>#REF!</v>
      </c>
      <c r="IH22" s="112" t="str">
        <f t="shared" si="115"/>
        <v/>
      </c>
      <c r="II22" s="113"/>
      <c r="IJ22" s="114">
        <f t="shared" si="116"/>
        <v>22</v>
      </c>
      <c r="IK22" s="115" t="str">
        <f>IFERROR(IA22/#REF!,"")</f>
        <v/>
      </c>
      <c r="IL22" s="115" t="str">
        <f>IFERROR(IB22/#REF!,"")</f>
        <v/>
      </c>
      <c r="IM22" s="115" t="str">
        <f>IFERROR(IC22/#REF!,"")</f>
        <v/>
      </c>
      <c r="IN22" s="115" t="str">
        <f>IFERROR(ID22/#REF!,"")</f>
        <v/>
      </c>
      <c r="IO22" s="115" t="str">
        <f>IFERROR(IE22/#REF!,"")</f>
        <v/>
      </c>
      <c r="IP22" s="115" t="str">
        <f>IFERROR(IF22/#REF!,"")</f>
        <v/>
      </c>
      <c r="IQ22" s="115" t="str">
        <f>IFERROR(IG22/#REF!,"")</f>
        <v/>
      </c>
      <c r="IR22" s="116">
        <f t="shared" si="117"/>
        <v>0</v>
      </c>
    </row>
    <row r="23" spans="1:252" s="106" customFormat="1" x14ac:dyDescent="0.25">
      <c r="A23" s="137"/>
      <c r="B23" s="39">
        <v>7</v>
      </c>
      <c r="C23" s="131">
        <f>DOW!C24</f>
        <v>42523</v>
      </c>
      <c r="D23" s="132">
        <f t="shared" si="47"/>
        <v>2016</v>
      </c>
      <c r="E23" s="133" t="str">
        <f t="shared" si="48"/>
        <v>Jun</v>
      </c>
      <c r="F23" s="102">
        <f t="shared" si="49"/>
        <v>23</v>
      </c>
      <c r="G23" s="111">
        <f>VLOOKUP($C23+G$3,'Raw Data'!$B$3:$AD$1033,G$2,0)</f>
        <v>160</v>
      </c>
      <c r="H23" s="111">
        <f>VLOOKUP($C23+H$3,'Raw Data'!$B$3:$AD$1033,H$2,0)</f>
        <v>171</v>
      </c>
      <c r="I23" s="111">
        <f>VLOOKUP($C23+I$3,'Raw Data'!$B$3:$AD$1033,I$2,0)</f>
        <v>165</v>
      </c>
      <c r="J23" s="111">
        <f>VLOOKUP($C23+J$3,'Raw Data'!$B$3:$AD$1033,J$2,0)</f>
        <v>163</v>
      </c>
      <c r="K23" s="111">
        <f>VLOOKUP($C23+K$3,'Raw Data'!$B$3:$AD$1033,K$2,0)</f>
        <v>207</v>
      </c>
      <c r="L23" s="111">
        <f>VLOOKUP($C23+L$3,'Raw Data'!$B$3:$AD$1033,L$2,0)</f>
        <v>203</v>
      </c>
      <c r="M23" s="111">
        <f>VLOOKUP($C23+M$3,'Raw Data'!$B$3:$AD$1033,M$2,0)</f>
        <v>218</v>
      </c>
      <c r="N23" s="112">
        <f t="shared" si="50"/>
        <v>1287</v>
      </c>
      <c r="O23" s="113"/>
      <c r="P23" s="114">
        <f t="shared" si="51"/>
        <v>23</v>
      </c>
      <c r="Q23" s="115">
        <f t="shared" si="33"/>
        <v>0.12432012432012432</v>
      </c>
      <c r="R23" s="115">
        <f t="shared" si="34"/>
        <v>0.13286713286713286</v>
      </c>
      <c r="S23" s="115">
        <f t="shared" si="34"/>
        <v>0.12820512820512819</v>
      </c>
      <c r="T23" s="115">
        <f t="shared" si="34"/>
        <v>0.12665112665112666</v>
      </c>
      <c r="U23" s="115">
        <f t="shared" si="34"/>
        <v>0.16083916083916083</v>
      </c>
      <c r="V23" s="115">
        <f t="shared" si="34"/>
        <v>0.15773115773115773</v>
      </c>
      <c r="W23" s="115">
        <f t="shared" si="34"/>
        <v>0.16938616938616938</v>
      </c>
      <c r="X23" s="116">
        <f t="shared" si="52"/>
        <v>1</v>
      </c>
      <c r="Y23" s="117"/>
      <c r="Z23" s="117"/>
      <c r="AA23" s="118">
        <f t="shared" si="53"/>
        <v>2016</v>
      </c>
      <c r="AB23" s="119" t="str">
        <f t="shared" si="54"/>
        <v>Jun</v>
      </c>
      <c r="AC23" s="120">
        <f t="shared" si="55"/>
        <v>23</v>
      </c>
      <c r="AD23" s="111">
        <f>VLOOKUP($C23+AD$3,'Raw Data'!$B$3:$AD$1033,AD$2,0)</f>
        <v>259</v>
      </c>
      <c r="AE23" s="111">
        <f>VLOOKUP($C23+AE$3,'Raw Data'!$B$3:$AD$1033,AE$2,0)</f>
        <v>206</v>
      </c>
      <c r="AF23" s="111">
        <f>VLOOKUP($C23+AF$3,'Raw Data'!$B$3:$AD$1033,AF$2,0)</f>
        <v>159</v>
      </c>
      <c r="AG23" s="111">
        <f>VLOOKUP($C23+AG$3,'Raw Data'!$B$3:$AD$1033,AG$2,0)</f>
        <v>136</v>
      </c>
      <c r="AH23" s="111">
        <f>VLOOKUP($C23+AH$3,'Raw Data'!$B$3:$AD$1033,AH$2,0)</f>
        <v>154</v>
      </c>
      <c r="AI23" s="111">
        <f>VLOOKUP($C23+AI$3,'Raw Data'!$B$3:$AD$1033,AI$2,0)</f>
        <v>178</v>
      </c>
      <c r="AJ23" s="111">
        <f>VLOOKUP($C23+AJ$3,'Raw Data'!$B$3:$AD$1033,AJ$2,0)</f>
        <v>156</v>
      </c>
      <c r="AK23" s="112">
        <f t="shared" si="56"/>
        <v>1248</v>
      </c>
      <c r="AL23" s="113"/>
      <c r="AM23" s="114">
        <f t="shared" si="57"/>
        <v>23</v>
      </c>
      <c r="AN23" s="115">
        <f t="shared" si="58"/>
        <v>0.20753205128205129</v>
      </c>
      <c r="AO23" s="115">
        <f t="shared" si="35"/>
        <v>0.16506410256410256</v>
      </c>
      <c r="AP23" s="115">
        <f t="shared" si="36"/>
        <v>0.12740384615384615</v>
      </c>
      <c r="AQ23" s="115">
        <f t="shared" si="37"/>
        <v>0.10897435897435898</v>
      </c>
      <c r="AR23" s="115">
        <f t="shared" si="38"/>
        <v>0.1233974358974359</v>
      </c>
      <c r="AS23" s="115">
        <f t="shared" si="39"/>
        <v>0.14262820512820512</v>
      </c>
      <c r="AT23" s="115">
        <f t="shared" si="40"/>
        <v>0.125</v>
      </c>
      <c r="AU23" s="116">
        <f t="shared" si="59"/>
        <v>1</v>
      </c>
      <c r="AV23" s="117"/>
      <c r="AW23" s="117"/>
      <c r="AX23" s="118">
        <f t="shared" si="60"/>
        <v>2016</v>
      </c>
      <c r="AY23" s="119" t="str">
        <f t="shared" si="61"/>
        <v>Jun</v>
      </c>
      <c r="AZ23" s="120">
        <f t="shared" si="62"/>
        <v>23</v>
      </c>
      <c r="BA23" s="111">
        <f>VLOOKUP($C23+BA$3,'Raw Data'!$B$3:$AD$1033,BA$2,0)</f>
        <v>72</v>
      </c>
      <c r="BB23" s="111">
        <f>VLOOKUP($C23+BB$3,'Raw Data'!$B$3:$AD$1033,BB$2,0)</f>
        <v>67</v>
      </c>
      <c r="BC23" s="111">
        <f>VLOOKUP($C23+BC$3,'Raw Data'!$B$3:$AD$1033,BC$2,0)</f>
        <v>76</v>
      </c>
      <c r="BD23" s="111">
        <f>VLOOKUP($C23+BD$3,'Raw Data'!$B$3:$AD$1033,BD$2,0)</f>
        <v>93</v>
      </c>
      <c r="BE23" s="111">
        <f>VLOOKUP($C23+BE$3,'Raw Data'!$B$3:$AD$1033,BE$2,0)</f>
        <v>81</v>
      </c>
      <c r="BF23" s="111">
        <f>VLOOKUP($C23+BF$3,'Raw Data'!$B$3:$AD$1033,BF$2,0)</f>
        <v>79</v>
      </c>
      <c r="BG23" s="111">
        <f>VLOOKUP($C23+BG$3,'Raw Data'!$B$3:$AD$1033,BG$2,0)</f>
        <v>68</v>
      </c>
      <c r="BH23" s="112">
        <f t="shared" si="63"/>
        <v>536</v>
      </c>
      <c r="BI23" s="113"/>
      <c r="BJ23" s="114">
        <f t="shared" si="64"/>
        <v>23</v>
      </c>
      <c r="BK23" s="115">
        <f t="shared" si="65"/>
        <v>0.13432835820895522</v>
      </c>
      <c r="BL23" s="115">
        <f t="shared" si="41"/>
        <v>0.125</v>
      </c>
      <c r="BM23" s="115">
        <f t="shared" si="41"/>
        <v>0.1417910447761194</v>
      </c>
      <c r="BN23" s="115">
        <f t="shared" si="41"/>
        <v>0.17350746268656717</v>
      </c>
      <c r="BO23" s="115">
        <f t="shared" si="41"/>
        <v>0.15111940298507462</v>
      </c>
      <c r="BP23" s="115">
        <f t="shared" si="41"/>
        <v>0.14738805970149255</v>
      </c>
      <c r="BQ23" s="115">
        <f t="shared" si="41"/>
        <v>0.12686567164179105</v>
      </c>
      <c r="BR23" s="116">
        <f t="shared" si="66"/>
        <v>1</v>
      </c>
      <c r="BS23" s="117"/>
      <c r="BT23" s="117"/>
      <c r="BU23" s="117"/>
      <c r="BV23" s="118">
        <f t="shared" si="67"/>
        <v>2016</v>
      </c>
      <c r="BW23" s="119" t="str">
        <f t="shared" si="68"/>
        <v>Jun</v>
      </c>
      <c r="BX23" s="120">
        <f t="shared" si="69"/>
        <v>23</v>
      </c>
      <c r="BY23" s="111">
        <f>VLOOKUP($C23+BY$3,'Raw Data'!$B$3:$AD$1033,BY$2,0)</f>
        <v>32</v>
      </c>
      <c r="BZ23" s="111">
        <f>VLOOKUP($C23+BZ$3,'Raw Data'!$B$3:$AD$1033,BZ$2,0)</f>
        <v>33</v>
      </c>
      <c r="CA23" s="111">
        <f>VLOOKUP($C23+CA$3,'Raw Data'!$B$3:$AD$1033,CA$2,0)</f>
        <v>41</v>
      </c>
      <c r="CB23" s="111">
        <f>VLOOKUP($C23+CB$3,'Raw Data'!$B$3:$AD$1033,CB$2,0)</f>
        <v>36</v>
      </c>
      <c r="CC23" s="111">
        <f>VLOOKUP($C23+CC$3,'Raw Data'!$B$3:$AD$1033,CC$2,0)</f>
        <v>40</v>
      </c>
      <c r="CD23" s="111">
        <f>VLOOKUP($C23+CD$3,'Raw Data'!$B$3:$AD$1033,CD$2,0)</f>
        <v>55</v>
      </c>
      <c r="CE23" s="111">
        <f>VLOOKUP($C23+CE$3,'Raw Data'!$B$3:$AD$1033,CE$2,0)</f>
        <v>36</v>
      </c>
      <c r="CF23" s="112">
        <f t="shared" si="70"/>
        <v>273</v>
      </c>
      <c r="CG23" s="113"/>
      <c r="CH23" s="114">
        <f t="shared" si="71"/>
        <v>23</v>
      </c>
      <c r="CI23" s="115">
        <f t="shared" si="72"/>
        <v>0.11721611721611722</v>
      </c>
      <c r="CJ23" s="115">
        <f t="shared" si="42"/>
        <v>0.12087912087912088</v>
      </c>
      <c r="CK23" s="115">
        <f t="shared" si="42"/>
        <v>0.15018315018315018</v>
      </c>
      <c r="CL23" s="115">
        <f t="shared" si="42"/>
        <v>0.13186813186813187</v>
      </c>
      <c r="CM23" s="115">
        <f t="shared" si="42"/>
        <v>0.14652014652014653</v>
      </c>
      <c r="CN23" s="115">
        <f t="shared" si="42"/>
        <v>0.20146520146520147</v>
      </c>
      <c r="CO23" s="115">
        <f t="shared" si="42"/>
        <v>0.13186813186813187</v>
      </c>
      <c r="CP23" s="116">
        <f t="shared" si="73"/>
        <v>1</v>
      </c>
      <c r="CQ23" s="117"/>
      <c r="CR23" s="117"/>
      <c r="CS23" s="117"/>
      <c r="CT23" s="118">
        <f t="shared" si="74"/>
        <v>2016</v>
      </c>
      <c r="CU23" s="119" t="str">
        <f t="shared" si="75"/>
        <v>Jun</v>
      </c>
      <c r="CV23" s="120">
        <f t="shared" si="76"/>
        <v>23</v>
      </c>
      <c r="CW23" s="111">
        <f>VLOOKUP($C23+CW$3,'Raw Data'!$B$3:$AD$1033,CW$2,0)</f>
        <v>579</v>
      </c>
      <c r="CX23" s="111">
        <f>VLOOKUP($C23+CX$3,'Raw Data'!$B$3:$AD$1033,CX$2,0)</f>
        <v>490</v>
      </c>
      <c r="CY23" s="111">
        <f>VLOOKUP($C23+CY$3,'Raw Data'!$B$3:$AD$1033,CY$2,0)</f>
        <v>330</v>
      </c>
      <c r="CZ23" s="111">
        <f>VLOOKUP($C23+CZ$3,'Raw Data'!$B$3:$AD$1033,CZ$2,0)</f>
        <v>228</v>
      </c>
      <c r="DA23" s="111">
        <f>VLOOKUP($C23+DA$3,'Raw Data'!$B$3:$AD$1033,DA$2,0)</f>
        <v>459</v>
      </c>
      <c r="DB23" s="111">
        <f>VLOOKUP($C23+DB$3,'Raw Data'!$B$3:$AD$1033,DB$2,0)</f>
        <v>467</v>
      </c>
      <c r="DC23" s="111">
        <f>VLOOKUP($C23+DC$3,'Raw Data'!$B$3:$AD$1033,DC$2,0)</f>
        <v>462</v>
      </c>
      <c r="DD23" s="112">
        <f t="shared" si="77"/>
        <v>3015</v>
      </c>
      <c r="DE23" s="113"/>
      <c r="DF23" s="113"/>
      <c r="DG23" s="114">
        <f t="shared" si="78"/>
        <v>23</v>
      </c>
      <c r="DH23" s="115">
        <f t="shared" si="79"/>
        <v>0.19203980099502488</v>
      </c>
      <c r="DI23" s="115">
        <f t="shared" si="43"/>
        <v>0.1625207296849088</v>
      </c>
      <c r="DJ23" s="115">
        <f t="shared" si="43"/>
        <v>0.10945273631840796</v>
      </c>
      <c r="DK23" s="115">
        <f t="shared" si="43"/>
        <v>7.5621890547263676E-2</v>
      </c>
      <c r="DL23" s="115">
        <f t="shared" si="43"/>
        <v>0.15223880597014924</v>
      </c>
      <c r="DM23" s="115">
        <f t="shared" si="43"/>
        <v>0.15489220563847431</v>
      </c>
      <c r="DN23" s="115">
        <f t="shared" si="43"/>
        <v>0.15323383084577114</v>
      </c>
      <c r="DO23" s="116">
        <f t="shared" si="80"/>
        <v>1</v>
      </c>
      <c r="DP23" s="117"/>
      <c r="DQ23" s="117"/>
      <c r="DR23" s="117"/>
      <c r="DS23" s="118">
        <f t="shared" si="81"/>
        <v>2016</v>
      </c>
      <c r="DT23" s="119" t="str">
        <f t="shared" si="82"/>
        <v>Jun</v>
      </c>
      <c r="DU23" s="120">
        <f t="shared" si="83"/>
        <v>23</v>
      </c>
      <c r="DV23" s="111">
        <f>VLOOKUP($C23+DV$3,'Raw Data'!$B$3:$AD$1033,DV$2,0)</f>
        <v>82</v>
      </c>
      <c r="DW23" s="111">
        <f>VLOOKUP($C23+DW$3,'Raw Data'!$B$3:$AD$1033,DW$2,0)</f>
        <v>76</v>
      </c>
      <c r="DX23" s="111">
        <f>VLOOKUP($C23+DX$3,'Raw Data'!$B$3:$AD$1033,DX$2,0)</f>
        <v>50</v>
      </c>
      <c r="DY23" s="111">
        <f>VLOOKUP($C23+DY$3,'Raw Data'!$B$3:$AD$1033,DY$2,0)</f>
        <v>49</v>
      </c>
      <c r="DZ23" s="111">
        <f>VLOOKUP($C23+DZ$3,'Raw Data'!$B$3:$AD$1033,DZ$2,0)</f>
        <v>82</v>
      </c>
      <c r="EA23" s="111">
        <f>VLOOKUP($C23+EA$3,'Raw Data'!$B$3:$AD$1033,EA$2,0)</f>
        <v>78</v>
      </c>
      <c r="EB23" s="111">
        <f>VLOOKUP($C23+EB$3,'Raw Data'!$B$3:$AD$1033,EB$2,0)</f>
        <v>82</v>
      </c>
      <c r="EC23" s="112">
        <f t="shared" si="84"/>
        <v>499</v>
      </c>
      <c r="ED23" s="113"/>
      <c r="EE23" s="114">
        <f t="shared" si="85"/>
        <v>23</v>
      </c>
      <c r="EF23" s="115">
        <f t="shared" si="86"/>
        <v>0.16432865731462926</v>
      </c>
      <c r="EG23" s="115">
        <f t="shared" si="44"/>
        <v>0.15230460921843689</v>
      </c>
      <c r="EH23" s="115">
        <f t="shared" si="44"/>
        <v>0.10020040080160321</v>
      </c>
      <c r="EI23" s="115">
        <f t="shared" si="44"/>
        <v>9.8196392785571143E-2</v>
      </c>
      <c r="EJ23" s="115">
        <f t="shared" si="44"/>
        <v>0.16432865731462926</v>
      </c>
      <c r="EK23" s="115">
        <f t="shared" si="44"/>
        <v>0.15631262525050099</v>
      </c>
      <c r="EL23" s="115">
        <f t="shared" si="44"/>
        <v>0.16432865731462926</v>
      </c>
      <c r="EM23" s="116">
        <f t="shared" si="87"/>
        <v>0.99999999999999978</v>
      </c>
      <c r="EN23" s="117"/>
      <c r="EO23" s="117"/>
      <c r="EP23" s="117"/>
      <c r="EQ23" s="118">
        <f t="shared" si="88"/>
        <v>2016</v>
      </c>
      <c r="ER23" s="119" t="str">
        <f t="shared" si="89"/>
        <v>Jun</v>
      </c>
      <c r="ES23" s="120">
        <f t="shared" si="90"/>
        <v>23</v>
      </c>
      <c r="ET23" s="111">
        <f>VLOOKUP($C23+ET$3,'Raw Data'!$B$3:$AD$1033,ET$2,0)</f>
        <v>149</v>
      </c>
      <c r="EU23" s="111">
        <f>VLOOKUP($C23+EU$3,'Raw Data'!$B$3:$AD$1033,EU$2,0)</f>
        <v>120</v>
      </c>
      <c r="EV23" s="111">
        <f>VLOOKUP($C23+EV$3,'Raw Data'!$B$3:$AD$1033,EV$2,0)</f>
        <v>0</v>
      </c>
      <c r="EW23" s="111">
        <f>VLOOKUP($C23+EW$3,'Raw Data'!$B$3:$AD$1033,EW$2,0)</f>
        <v>0</v>
      </c>
      <c r="EX23" s="111">
        <f>VLOOKUP($C23+EX$3,'Raw Data'!$B$3:$AD$1033,EX$2,0)</f>
        <v>178</v>
      </c>
      <c r="EY23" s="111">
        <f>VLOOKUP($C23+EY$3,'Raw Data'!$B$3:$AD$1033,EY$2,0)</f>
        <v>132</v>
      </c>
      <c r="EZ23" s="111">
        <f>VLOOKUP($C23+EZ$3,'Raw Data'!$B$3:$AD$1033,EZ$2,0)</f>
        <v>140</v>
      </c>
      <c r="FA23" s="112">
        <f t="shared" si="91"/>
        <v>719</v>
      </c>
      <c r="FB23" s="113"/>
      <c r="FC23" s="113"/>
      <c r="FD23" s="114">
        <f t="shared" si="92"/>
        <v>23</v>
      </c>
      <c r="FE23" s="115">
        <f t="shared" si="93"/>
        <v>0.20723226703755215</v>
      </c>
      <c r="FF23" s="115">
        <f t="shared" si="45"/>
        <v>0.16689847009735745</v>
      </c>
      <c r="FG23" s="115">
        <f t="shared" si="45"/>
        <v>0</v>
      </c>
      <c r="FH23" s="115">
        <f t="shared" si="45"/>
        <v>0</v>
      </c>
      <c r="FI23" s="115">
        <f t="shared" si="45"/>
        <v>0.24756606397774686</v>
      </c>
      <c r="FJ23" s="115">
        <f t="shared" si="45"/>
        <v>0.1835883171070932</v>
      </c>
      <c r="FK23" s="115">
        <f t="shared" si="45"/>
        <v>0.19471488178025034</v>
      </c>
      <c r="FL23" s="116">
        <f t="shared" si="94"/>
        <v>1</v>
      </c>
      <c r="FM23" s="117"/>
      <c r="FN23" s="117"/>
      <c r="FO23" s="117"/>
      <c r="FP23" s="118">
        <f t="shared" si="95"/>
        <v>2016</v>
      </c>
      <c r="FQ23" s="119" t="str">
        <f t="shared" si="96"/>
        <v>Jun</v>
      </c>
      <c r="FR23" s="120">
        <f t="shared" si="97"/>
        <v>23</v>
      </c>
      <c r="FS23" s="111">
        <f>VLOOKUP($C23+FS$3,'Raw Data'!$B$3:$AD$1033,FS$2,0)</f>
        <v>2938</v>
      </c>
      <c r="FT23" s="111">
        <f>VLOOKUP($C23+FT$3,'Raw Data'!$B$3:$AD$1033,FT$2,0)</f>
        <v>2737</v>
      </c>
      <c r="FU23" s="111">
        <f>VLOOKUP($C23+FU$3,'Raw Data'!$B$3:$AD$1033,FU$2,0)</f>
        <v>1839</v>
      </c>
      <c r="FV23" s="111">
        <f>VLOOKUP($C23+FV$3,'Raw Data'!$B$3:$AD$1033,FV$2,0)</f>
        <v>1448</v>
      </c>
      <c r="FW23" s="111">
        <f>VLOOKUP($C23+FW$3,'Raw Data'!$B$3:$AD$1033,FW$2,0)</f>
        <v>3191</v>
      </c>
      <c r="FX23" s="111">
        <f>VLOOKUP($C23+FX$3,'Raw Data'!$B$3:$AD$1033,FX$2,0)</f>
        <v>2981</v>
      </c>
      <c r="FY23" s="111">
        <f>VLOOKUP($C23+FY$3,'Raw Data'!$B$3:$AD$1033,FY$2,0)</f>
        <v>2658</v>
      </c>
      <c r="FZ23" s="112">
        <f t="shared" si="98"/>
        <v>17792</v>
      </c>
      <c r="GA23" s="113"/>
      <c r="GB23" s="114">
        <f t="shared" si="99"/>
        <v>23</v>
      </c>
      <c r="GC23" s="115">
        <f t="shared" si="100"/>
        <v>0.16513039568345322</v>
      </c>
      <c r="GD23" s="115">
        <f t="shared" si="46"/>
        <v>0.1538331834532374</v>
      </c>
      <c r="GE23" s="115">
        <f t="shared" si="46"/>
        <v>0.10336106115107914</v>
      </c>
      <c r="GF23" s="115">
        <f t="shared" si="46"/>
        <v>8.1384892086330929E-2</v>
      </c>
      <c r="GG23" s="115">
        <f t="shared" si="46"/>
        <v>0.17935026978417265</v>
      </c>
      <c r="GH23" s="115">
        <f t="shared" si="46"/>
        <v>0.16754721223021582</v>
      </c>
      <c r="GI23" s="115">
        <f t="shared" si="46"/>
        <v>0.14939298561151079</v>
      </c>
      <c r="GJ23" s="116">
        <f t="shared" si="101"/>
        <v>1</v>
      </c>
      <c r="GK23" s="117"/>
      <c r="GL23" s="117"/>
      <c r="GM23" s="117"/>
      <c r="GN23" s="118">
        <f t="shared" si="102"/>
        <v>2016</v>
      </c>
      <c r="GO23" s="119" t="str">
        <f t="shared" si="103"/>
        <v>Jun</v>
      </c>
      <c r="GP23" s="120">
        <f t="shared" si="104"/>
        <v>23</v>
      </c>
      <c r="GQ23" s="111">
        <f>VLOOKUP($C23+GQ$3,'Raw Data'!$B$3:$AD$1033,GQ$2,0)</f>
        <v>2081</v>
      </c>
      <c r="GR23" s="111">
        <f>VLOOKUP($C23+GR$3,'Raw Data'!$B$3:$AD$1033,GR$2,0)</f>
        <v>1924</v>
      </c>
      <c r="GS23" s="111">
        <f>VLOOKUP($C23+GS$3,'Raw Data'!$B$3:$AD$1033,GS$2,0)</f>
        <v>1658</v>
      </c>
      <c r="GT23" s="111">
        <f>VLOOKUP($C23+GT$3,'Raw Data'!$B$3:$AD$1033,GT$2,0)</f>
        <v>1382</v>
      </c>
      <c r="GU23" s="111">
        <f>VLOOKUP($C23+GU$3,'Raw Data'!$B$3:$AD$1033,GU$2,0)</f>
        <v>2203</v>
      </c>
      <c r="GV23" s="111">
        <f>VLOOKUP($C23+GV$3,'Raw Data'!$B$3:$AD$1033,GV$2,0)</f>
        <v>2061</v>
      </c>
      <c r="GW23" s="111">
        <f>VLOOKUP($C23+GW$3,'Raw Data'!$B$3:$AD$1033,GW$2,0)</f>
        <v>1849</v>
      </c>
      <c r="GX23" s="112">
        <f t="shared" si="105"/>
        <v>13158</v>
      </c>
      <c r="GY23" s="113"/>
      <c r="HB23" s="118">
        <f t="shared" si="106"/>
        <v>2016</v>
      </c>
      <c r="HC23" s="119" t="str">
        <f t="shared" si="107"/>
        <v>Jun</v>
      </c>
      <c r="HD23" s="120">
        <f t="shared" si="108"/>
        <v>23</v>
      </c>
      <c r="HE23" s="111" t="e">
        <f>VLOOKUP($C23+HE$3,'Raw Data'!$B$3:$AD$1033,HE$2,0)</f>
        <v>#REF!</v>
      </c>
      <c r="HF23" s="111" t="e">
        <f>VLOOKUP($C23+HF$3,'Raw Data'!$B$3:$AD$1033,HF$2,0)</f>
        <v>#REF!</v>
      </c>
      <c r="HG23" s="111" t="e">
        <f>VLOOKUP($C23+HG$3,'Raw Data'!$B$3:$AD$1033,HG$2,0)</f>
        <v>#REF!</v>
      </c>
      <c r="HH23" s="111" t="e">
        <f>VLOOKUP($C23+HH$3,'Raw Data'!$B$3:$AD$1033,HH$2,0)</f>
        <v>#REF!</v>
      </c>
      <c r="HI23" s="111" t="e">
        <f>VLOOKUP($C23+HI$3,'Raw Data'!$B$3:$AD$1033,HI$2,0)</f>
        <v>#REF!</v>
      </c>
      <c r="HJ23" s="111" t="e">
        <f>VLOOKUP($C23+HJ$3,'Raw Data'!$B$3:$AD$1033,HJ$2,0)</f>
        <v>#REF!</v>
      </c>
      <c r="HK23" s="111" t="e">
        <f>VLOOKUP($C23+HK$3,'Raw Data'!$B$3:$AD$1033,HK$2,0)</f>
        <v>#REF!</v>
      </c>
      <c r="HL23" s="112" t="str">
        <f t="shared" si="109"/>
        <v/>
      </c>
      <c r="HM23" s="113"/>
      <c r="HN23" s="114">
        <f t="shared" si="110"/>
        <v>23</v>
      </c>
      <c r="HO23" s="115" t="str">
        <f>IFERROR(HE23/#REF!,"")</f>
        <v/>
      </c>
      <c r="HP23" s="115" t="str">
        <f>IFERROR(HF23/#REF!,"")</f>
        <v/>
      </c>
      <c r="HQ23" s="115" t="str">
        <f>IFERROR(HG23/#REF!,"")</f>
        <v/>
      </c>
      <c r="HR23" s="115" t="str">
        <f>IFERROR(HH23/#REF!,"")</f>
        <v/>
      </c>
      <c r="HS23" s="115" t="str">
        <f>IFERROR(HI23/#REF!,"")</f>
        <v/>
      </c>
      <c r="HT23" s="115" t="str">
        <f>IFERROR(HJ23/#REF!,"")</f>
        <v/>
      </c>
      <c r="HU23" s="115" t="str">
        <f>IFERROR(HK23/#REF!,"")</f>
        <v/>
      </c>
      <c r="HV23" s="116">
        <f t="shared" si="111"/>
        <v>0</v>
      </c>
      <c r="HX23" s="118">
        <f t="shared" si="112"/>
        <v>2016</v>
      </c>
      <c r="HY23" s="119" t="str">
        <f t="shared" si="113"/>
        <v>Jun</v>
      </c>
      <c r="HZ23" s="120">
        <f t="shared" si="114"/>
        <v>23</v>
      </c>
      <c r="IA23" s="111" t="e">
        <f>VLOOKUP($C23+IA$3,'Raw Data'!$B$3:$AD$1033,IA$2,0)</f>
        <v>#REF!</v>
      </c>
      <c r="IB23" s="111" t="e">
        <f>VLOOKUP($C23+IB$3,'Raw Data'!$B$3:$AD$1033,IB$2,0)</f>
        <v>#REF!</v>
      </c>
      <c r="IC23" s="111" t="e">
        <f>VLOOKUP($C23+IC$3,'Raw Data'!$B$3:$AD$1033,IC$2,0)</f>
        <v>#REF!</v>
      </c>
      <c r="ID23" s="111" t="e">
        <f>VLOOKUP($C23+ID$3,'Raw Data'!$B$3:$AD$1033,ID$2,0)</f>
        <v>#REF!</v>
      </c>
      <c r="IE23" s="111" t="e">
        <f>VLOOKUP($C23+IE$3,'Raw Data'!$B$3:$AD$1033,IE$2,0)</f>
        <v>#REF!</v>
      </c>
      <c r="IF23" s="111" t="e">
        <f>VLOOKUP($C23+IF$3,'Raw Data'!$B$3:$AD$1033,IF$2,0)</f>
        <v>#REF!</v>
      </c>
      <c r="IG23" s="111" t="e">
        <f>VLOOKUP($C23+IG$3,'Raw Data'!$B$3:$AD$1033,IG$2,0)</f>
        <v>#REF!</v>
      </c>
      <c r="IH23" s="112" t="str">
        <f t="shared" si="115"/>
        <v/>
      </c>
      <c r="II23" s="113"/>
      <c r="IJ23" s="114">
        <f t="shared" si="116"/>
        <v>23</v>
      </c>
      <c r="IK23" s="115" t="str">
        <f>IFERROR(IA23/#REF!,"")</f>
        <v/>
      </c>
      <c r="IL23" s="115" t="str">
        <f>IFERROR(IB23/#REF!,"")</f>
        <v/>
      </c>
      <c r="IM23" s="115" t="str">
        <f>IFERROR(IC23/#REF!,"")</f>
        <v/>
      </c>
      <c r="IN23" s="115" t="str">
        <f>IFERROR(ID23/#REF!,"")</f>
        <v/>
      </c>
      <c r="IO23" s="115" t="str">
        <f>IFERROR(IE23/#REF!,"")</f>
        <v/>
      </c>
      <c r="IP23" s="115" t="str">
        <f>IFERROR(IF23/#REF!,"")</f>
        <v/>
      </c>
      <c r="IQ23" s="115" t="str">
        <f>IFERROR(IG23/#REF!,"")</f>
        <v/>
      </c>
      <c r="IR23" s="116">
        <f t="shared" si="117"/>
        <v>0</v>
      </c>
    </row>
    <row r="24" spans="1:252" s="106" customFormat="1" x14ac:dyDescent="0.25">
      <c r="A24" s="137"/>
      <c r="B24" s="39">
        <v>7</v>
      </c>
      <c r="C24" s="131">
        <f>DOW!C25</f>
        <v>42530</v>
      </c>
      <c r="D24" s="132">
        <f t="shared" si="47"/>
        <v>2016</v>
      </c>
      <c r="E24" s="133" t="str">
        <f t="shared" si="48"/>
        <v>Jun</v>
      </c>
      <c r="F24" s="102">
        <f t="shared" si="49"/>
        <v>24</v>
      </c>
      <c r="G24" s="111">
        <f>VLOOKUP($C24+G$3,'Raw Data'!$B$3:$AD$1033,G$2,0)</f>
        <v>233</v>
      </c>
      <c r="H24" s="111">
        <f>VLOOKUP($C24+H$3,'Raw Data'!$B$3:$AD$1033,H$2,0)</f>
        <v>170</v>
      </c>
      <c r="I24" s="111">
        <f>VLOOKUP($C24+I$3,'Raw Data'!$B$3:$AD$1033,I$2,0)</f>
        <v>177</v>
      </c>
      <c r="J24" s="111">
        <f>VLOOKUP($C24+J$3,'Raw Data'!$B$3:$AD$1033,J$2,0)</f>
        <v>125</v>
      </c>
      <c r="K24" s="111">
        <f>VLOOKUP($C24+K$3,'Raw Data'!$B$3:$AD$1033,K$2,0)</f>
        <v>172</v>
      </c>
      <c r="L24" s="111">
        <f>VLOOKUP($C24+L$3,'Raw Data'!$B$3:$AD$1033,L$2,0)</f>
        <v>199</v>
      </c>
      <c r="M24" s="111">
        <f>VLOOKUP($C24+M$3,'Raw Data'!$B$3:$AD$1033,M$2,0)</f>
        <v>221</v>
      </c>
      <c r="N24" s="112">
        <f t="shared" si="50"/>
        <v>1297</v>
      </c>
      <c r="O24" s="113"/>
      <c r="P24" s="114">
        <f t="shared" si="51"/>
        <v>24</v>
      </c>
      <c r="Q24" s="115">
        <f t="shared" si="33"/>
        <v>0.17964533538936006</v>
      </c>
      <c r="R24" s="115">
        <f t="shared" si="34"/>
        <v>0.13107170393215112</v>
      </c>
      <c r="S24" s="115">
        <f t="shared" si="34"/>
        <v>0.13646877409406322</v>
      </c>
      <c r="T24" s="115">
        <f t="shared" si="34"/>
        <v>9.6376252891287581E-2</v>
      </c>
      <c r="U24" s="115">
        <f t="shared" si="34"/>
        <v>0.13261372397841173</v>
      </c>
      <c r="V24" s="115">
        <f t="shared" si="34"/>
        <v>0.15343099460292983</v>
      </c>
      <c r="W24" s="115">
        <f t="shared" si="34"/>
        <v>0.17039321511179645</v>
      </c>
      <c r="X24" s="116">
        <f t="shared" si="52"/>
        <v>1</v>
      </c>
      <c r="Y24" s="117"/>
      <c r="Z24" s="117"/>
      <c r="AA24" s="118">
        <f t="shared" si="53"/>
        <v>2016</v>
      </c>
      <c r="AB24" s="119" t="str">
        <f t="shared" si="54"/>
        <v>Jun</v>
      </c>
      <c r="AC24" s="120">
        <f t="shared" si="55"/>
        <v>24</v>
      </c>
      <c r="AD24" s="111">
        <f>VLOOKUP($C24+AD$3,'Raw Data'!$B$3:$AD$1033,AD$2,0)</f>
        <v>193</v>
      </c>
      <c r="AE24" s="111">
        <f>VLOOKUP($C24+AE$3,'Raw Data'!$B$3:$AD$1033,AE$2,0)</f>
        <v>166</v>
      </c>
      <c r="AF24" s="111">
        <f>VLOOKUP($C24+AF$3,'Raw Data'!$B$3:$AD$1033,AF$2,0)</f>
        <v>179</v>
      </c>
      <c r="AG24" s="111">
        <f>VLOOKUP($C24+AG$3,'Raw Data'!$B$3:$AD$1033,AG$2,0)</f>
        <v>153</v>
      </c>
      <c r="AH24" s="111">
        <f>VLOOKUP($C24+AH$3,'Raw Data'!$B$3:$AD$1033,AH$2,0)</f>
        <v>189</v>
      </c>
      <c r="AI24" s="111">
        <f>VLOOKUP($C24+AI$3,'Raw Data'!$B$3:$AD$1033,AI$2,0)</f>
        <v>218</v>
      </c>
      <c r="AJ24" s="111">
        <f>VLOOKUP($C24+AJ$3,'Raw Data'!$B$3:$AD$1033,AJ$2,0)</f>
        <v>225</v>
      </c>
      <c r="AK24" s="112">
        <f t="shared" si="56"/>
        <v>1323</v>
      </c>
      <c r="AL24" s="113"/>
      <c r="AM24" s="114">
        <f t="shared" si="57"/>
        <v>24</v>
      </c>
      <c r="AN24" s="115">
        <f t="shared" si="58"/>
        <v>0.14588057445200303</v>
      </c>
      <c r="AO24" s="115">
        <f t="shared" si="35"/>
        <v>0.12547241118669691</v>
      </c>
      <c r="AP24" s="115">
        <f t="shared" si="36"/>
        <v>0.13529856386999245</v>
      </c>
      <c r="AQ24" s="115">
        <f t="shared" si="37"/>
        <v>0.11564625850340136</v>
      </c>
      <c r="AR24" s="115">
        <f t="shared" si="38"/>
        <v>0.14285714285714285</v>
      </c>
      <c r="AS24" s="115">
        <f t="shared" si="39"/>
        <v>0.16477702191987906</v>
      </c>
      <c r="AT24" s="115">
        <f t="shared" si="40"/>
        <v>0.17006802721088435</v>
      </c>
      <c r="AU24" s="116">
        <f t="shared" si="59"/>
        <v>0.99999999999999989</v>
      </c>
      <c r="AV24" s="117"/>
      <c r="AW24" s="117"/>
      <c r="AX24" s="118">
        <f t="shared" si="60"/>
        <v>2016</v>
      </c>
      <c r="AY24" s="119" t="str">
        <f t="shared" si="61"/>
        <v>Jun</v>
      </c>
      <c r="AZ24" s="120">
        <f t="shared" si="62"/>
        <v>24</v>
      </c>
      <c r="BA24" s="111">
        <f>VLOOKUP($C24+BA$3,'Raw Data'!$B$3:$AD$1033,BA$2,0)</f>
        <v>60</v>
      </c>
      <c r="BB24" s="111">
        <f>VLOOKUP($C24+BB$3,'Raw Data'!$B$3:$AD$1033,BB$2,0)</f>
        <v>63</v>
      </c>
      <c r="BC24" s="111">
        <f>VLOOKUP($C24+BC$3,'Raw Data'!$B$3:$AD$1033,BC$2,0)</f>
        <v>77</v>
      </c>
      <c r="BD24" s="111">
        <f>VLOOKUP($C24+BD$3,'Raw Data'!$B$3:$AD$1033,BD$2,0)</f>
        <v>60</v>
      </c>
      <c r="BE24" s="111">
        <f>VLOOKUP($C24+BE$3,'Raw Data'!$B$3:$AD$1033,BE$2,0)</f>
        <v>83</v>
      </c>
      <c r="BF24" s="111">
        <f>VLOOKUP($C24+BF$3,'Raw Data'!$B$3:$AD$1033,BF$2,0)</f>
        <v>88</v>
      </c>
      <c r="BG24" s="111">
        <f>VLOOKUP($C24+BG$3,'Raw Data'!$B$3:$AD$1033,BG$2,0)</f>
        <v>97</v>
      </c>
      <c r="BH24" s="112">
        <f t="shared" si="63"/>
        <v>528</v>
      </c>
      <c r="BI24" s="113"/>
      <c r="BJ24" s="114">
        <f t="shared" si="64"/>
        <v>24</v>
      </c>
      <c r="BK24" s="115">
        <f t="shared" si="65"/>
        <v>0.11363636363636363</v>
      </c>
      <c r="BL24" s="115">
        <f t="shared" si="41"/>
        <v>0.11931818181818182</v>
      </c>
      <c r="BM24" s="115">
        <f t="shared" si="41"/>
        <v>0.14583333333333334</v>
      </c>
      <c r="BN24" s="115">
        <f t="shared" si="41"/>
        <v>0.11363636363636363</v>
      </c>
      <c r="BO24" s="115">
        <f t="shared" si="41"/>
        <v>0.1571969696969697</v>
      </c>
      <c r="BP24" s="115">
        <f t="shared" si="41"/>
        <v>0.16666666666666666</v>
      </c>
      <c r="BQ24" s="115">
        <f t="shared" si="41"/>
        <v>0.18371212121212122</v>
      </c>
      <c r="BR24" s="116">
        <f t="shared" si="66"/>
        <v>1</v>
      </c>
      <c r="BS24" s="117"/>
      <c r="BT24" s="117"/>
      <c r="BU24" s="117"/>
      <c r="BV24" s="118">
        <f t="shared" si="67"/>
        <v>2016</v>
      </c>
      <c r="BW24" s="119" t="str">
        <f t="shared" si="68"/>
        <v>Jun</v>
      </c>
      <c r="BX24" s="120">
        <f t="shared" si="69"/>
        <v>24</v>
      </c>
      <c r="BY24" s="111">
        <f>VLOOKUP($C24+BY$3,'Raw Data'!$B$3:$AD$1033,BY$2,0)</f>
        <v>44</v>
      </c>
      <c r="BZ24" s="111">
        <f>VLOOKUP($C24+BZ$3,'Raw Data'!$B$3:$AD$1033,BZ$2,0)</f>
        <v>26</v>
      </c>
      <c r="CA24" s="111">
        <f>VLOOKUP($C24+CA$3,'Raw Data'!$B$3:$AD$1033,CA$2,0)</f>
        <v>37</v>
      </c>
      <c r="CB24" s="111">
        <f>VLOOKUP($C24+CB$3,'Raw Data'!$B$3:$AD$1033,CB$2,0)</f>
        <v>33</v>
      </c>
      <c r="CC24" s="111">
        <f>VLOOKUP($C24+CC$3,'Raw Data'!$B$3:$AD$1033,CC$2,0)</f>
        <v>40</v>
      </c>
      <c r="CD24" s="111">
        <f>VLOOKUP($C24+CD$3,'Raw Data'!$B$3:$AD$1033,CD$2,0)</f>
        <v>36</v>
      </c>
      <c r="CE24" s="111">
        <f>VLOOKUP($C24+CE$3,'Raw Data'!$B$3:$AD$1033,CE$2,0)</f>
        <v>31</v>
      </c>
      <c r="CF24" s="112">
        <f t="shared" si="70"/>
        <v>247</v>
      </c>
      <c r="CG24" s="113"/>
      <c r="CH24" s="114">
        <f t="shared" si="71"/>
        <v>24</v>
      </c>
      <c r="CI24" s="115">
        <f t="shared" si="72"/>
        <v>0.17813765182186234</v>
      </c>
      <c r="CJ24" s="115">
        <f t="shared" si="42"/>
        <v>0.10526315789473684</v>
      </c>
      <c r="CK24" s="115">
        <f t="shared" si="42"/>
        <v>0.14979757085020243</v>
      </c>
      <c r="CL24" s="115">
        <f t="shared" si="42"/>
        <v>0.13360323886639677</v>
      </c>
      <c r="CM24" s="115">
        <f t="shared" si="42"/>
        <v>0.16194331983805668</v>
      </c>
      <c r="CN24" s="115">
        <f t="shared" si="42"/>
        <v>0.145748987854251</v>
      </c>
      <c r="CO24" s="115">
        <f t="shared" si="42"/>
        <v>0.12550607287449392</v>
      </c>
      <c r="CP24" s="116">
        <f t="shared" si="73"/>
        <v>1</v>
      </c>
      <c r="CQ24" s="117"/>
      <c r="CR24" s="117"/>
      <c r="CS24" s="117"/>
      <c r="CT24" s="118">
        <f t="shared" si="74"/>
        <v>2016</v>
      </c>
      <c r="CU24" s="119" t="str">
        <f t="shared" si="75"/>
        <v>Jun</v>
      </c>
      <c r="CV24" s="120">
        <f t="shared" si="76"/>
        <v>24</v>
      </c>
      <c r="CW24" s="111">
        <f>VLOOKUP($C24+CW$3,'Raw Data'!$B$3:$AD$1033,CW$2,0)</f>
        <v>407</v>
      </c>
      <c r="CX24" s="111">
        <f>VLOOKUP($C24+CX$3,'Raw Data'!$B$3:$AD$1033,CX$2,0)</f>
        <v>436</v>
      </c>
      <c r="CY24" s="111">
        <f>VLOOKUP($C24+CY$3,'Raw Data'!$B$3:$AD$1033,CY$2,0)</f>
        <v>324</v>
      </c>
      <c r="CZ24" s="111">
        <f>VLOOKUP($C24+CZ$3,'Raw Data'!$B$3:$AD$1033,CZ$2,0)</f>
        <v>320</v>
      </c>
      <c r="DA24" s="111">
        <f>VLOOKUP($C24+DA$3,'Raw Data'!$B$3:$AD$1033,DA$2,0)</f>
        <v>517</v>
      </c>
      <c r="DB24" s="111">
        <f>VLOOKUP($C24+DB$3,'Raw Data'!$B$3:$AD$1033,DB$2,0)</f>
        <v>487</v>
      </c>
      <c r="DC24" s="111">
        <f>VLOOKUP($C24+DC$3,'Raw Data'!$B$3:$AD$1033,DC$2,0)</f>
        <v>455</v>
      </c>
      <c r="DD24" s="112">
        <f t="shared" si="77"/>
        <v>2946</v>
      </c>
      <c r="DE24" s="113"/>
      <c r="DF24" s="113"/>
      <c r="DG24" s="114">
        <f t="shared" si="78"/>
        <v>24</v>
      </c>
      <c r="DH24" s="115">
        <f t="shared" si="79"/>
        <v>0.13815342837746097</v>
      </c>
      <c r="DI24" s="115">
        <f t="shared" si="43"/>
        <v>0.14799728445349628</v>
      </c>
      <c r="DJ24" s="115">
        <f t="shared" si="43"/>
        <v>0.10997963340122199</v>
      </c>
      <c r="DK24" s="115">
        <f t="shared" si="43"/>
        <v>0.10862186014935506</v>
      </c>
      <c r="DL24" s="115">
        <f t="shared" si="43"/>
        <v>0.17549219280380177</v>
      </c>
      <c r="DM24" s="115">
        <f t="shared" si="43"/>
        <v>0.16530889341479973</v>
      </c>
      <c r="DN24" s="115">
        <f t="shared" si="43"/>
        <v>0.15444670739986421</v>
      </c>
      <c r="DO24" s="116">
        <f t="shared" si="80"/>
        <v>1</v>
      </c>
      <c r="DP24" s="117"/>
      <c r="DQ24" s="117"/>
      <c r="DR24" s="117"/>
      <c r="DS24" s="118">
        <f t="shared" si="81"/>
        <v>2016</v>
      </c>
      <c r="DT24" s="119" t="str">
        <f t="shared" si="82"/>
        <v>Jun</v>
      </c>
      <c r="DU24" s="120">
        <f t="shared" si="83"/>
        <v>24</v>
      </c>
      <c r="DV24" s="111">
        <f>VLOOKUP($C24+DV$3,'Raw Data'!$B$3:$AD$1033,DV$2,0)</f>
        <v>48</v>
      </c>
      <c r="DW24" s="111">
        <f>VLOOKUP($C24+DW$3,'Raw Data'!$B$3:$AD$1033,DW$2,0)</f>
        <v>64</v>
      </c>
      <c r="DX24" s="111">
        <f>VLOOKUP($C24+DX$3,'Raw Data'!$B$3:$AD$1033,DX$2,0)</f>
        <v>47</v>
      </c>
      <c r="DY24" s="111">
        <f>VLOOKUP($C24+DY$3,'Raw Data'!$B$3:$AD$1033,DY$2,0)</f>
        <v>60</v>
      </c>
      <c r="DZ24" s="111">
        <f>VLOOKUP($C24+DZ$3,'Raw Data'!$B$3:$AD$1033,DZ$2,0)</f>
        <v>88</v>
      </c>
      <c r="EA24" s="111">
        <f>VLOOKUP($C24+EA$3,'Raw Data'!$B$3:$AD$1033,EA$2,0)</f>
        <v>69</v>
      </c>
      <c r="EB24" s="111">
        <f>VLOOKUP($C24+EB$3,'Raw Data'!$B$3:$AD$1033,EB$2,0)</f>
        <v>65</v>
      </c>
      <c r="EC24" s="112">
        <f t="shared" si="84"/>
        <v>441</v>
      </c>
      <c r="ED24" s="113"/>
      <c r="EE24" s="114">
        <f t="shared" si="85"/>
        <v>24</v>
      </c>
      <c r="EF24" s="115">
        <f t="shared" si="86"/>
        <v>0.10884353741496598</v>
      </c>
      <c r="EG24" s="115">
        <f t="shared" si="44"/>
        <v>0.14512471655328799</v>
      </c>
      <c r="EH24" s="115">
        <f t="shared" si="44"/>
        <v>0.10657596371882086</v>
      </c>
      <c r="EI24" s="115">
        <f t="shared" si="44"/>
        <v>0.1360544217687075</v>
      </c>
      <c r="EJ24" s="115">
        <f t="shared" si="44"/>
        <v>0.19954648526077098</v>
      </c>
      <c r="EK24" s="115">
        <f t="shared" si="44"/>
        <v>0.15646258503401361</v>
      </c>
      <c r="EL24" s="115">
        <f t="shared" si="44"/>
        <v>0.14739229024943309</v>
      </c>
      <c r="EM24" s="116">
        <f t="shared" si="87"/>
        <v>1</v>
      </c>
      <c r="EN24" s="117"/>
      <c r="EO24" s="117"/>
      <c r="EP24" s="117"/>
      <c r="EQ24" s="118">
        <f t="shared" si="88"/>
        <v>2016</v>
      </c>
      <c r="ER24" s="119" t="str">
        <f t="shared" si="89"/>
        <v>Jun</v>
      </c>
      <c r="ES24" s="120">
        <f t="shared" si="90"/>
        <v>24</v>
      </c>
      <c r="ET24" s="111">
        <f>VLOOKUP($C24+ET$3,'Raw Data'!$B$3:$AD$1033,ET$2,0)</f>
        <v>99</v>
      </c>
      <c r="EU24" s="111">
        <f>VLOOKUP($C24+EU$3,'Raw Data'!$B$3:$AD$1033,EU$2,0)</f>
        <v>109</v>
      </c>
      <c r="EV24" s="111">
        <f>VLOOKUP($C24+EV$3,'Raw Data'!$B$3:$AD$1033,EV$2,0)</f>
        <v>0</v>
      </c>
      <c r="EW24" s="111">
        <f>VLOOKUP($C24+EW$3,'Raw Data'!$B$3:$AD$1033,EW$2,0)</f>
        <v>0</v>
      </c>
      <c r="EX24" s="111">
        <f>VLOOKUP($C24+EX$3,'Raw Data'!$B$3:$AD$1033,EX$2,0)</f>
        <v>162</v>
      </c>
      <c r="EY24" s="111">
        <f>VLOOKUP($C24+EY$3,'Raw Data'!$B$3:$AD$1033,EY$2,0)</f>
        <v>134</v>
      </c>
      <c r="EZ24" s="111">
        <f>VLOOKUP($C24+EZ$3,'Raw Data'!$B$3:$AD$1033,EZ$2,0)</f>
        <v>160</v>
      </c>
      <c r="FA24" s="112">
        <f t="shared" si="91"/>
        <v>664</v>
      </c>
      <c r="FB24" s="113"/>
      <c r="FC24" s="113"/>
      <c r="FD24" s="114">
        <f t="shared" si="92"/>
        <v>24</v>
      </c>
      <c r="FE24" s="115">
        <f t="shared" si="93"/>
        <v>0.14909638554216867</v>
      </c>
      <c r="FF24" s="115">
        <f t="shared" si="45"/>
        <v>0.16415662650602408</v>
      </c>
      <c r="FG24" s="115">
        <f t="shared" si="45"/>
        <v>0</v>
      </c>
      <c r="FH24" s="115">
        <f t="shared" si="45"/>
        <v>0</v>
      </c>
      <c r="FI24" s="115">
        <f t="shared" si="45"/>
        <v>0.24397590361445784</v>
      </c>
      <c r="FJ24" s="115">
        <f t="shared" si="45"/>
        <v>0.20180722891566266</v>
      </c>
      <c r="FK24" s="115">
        <f t="shared" si="45"/>
        <v>0.24096385542168675</v>
      </c>
      <c r="FL24" s="116">
        <f t="shared" si="94"/>
        <v>1</v>
      </c>
      <c r="FM24" s="117"/>
      <c r="FN24" s="117"/>
      <c r="FO24" s="117"/>
      <c r="FP24" s="118">
        <f t="shared" si="95"/>
        <v>2016</v>
      </c>
      <c r="FQ24" s="119" t="str">
        <f t="shared" si="96"/>
        <v>Jun</v>
      </c>
      <c r="FR24" s="120">
        <f t="shared" si="97"/>
        <v>24</v>
      </c>
      <c r="FS24" s="111">
        <f>VLOOKUP($C24+FS$3,'Raw Data'!$B$3:$AD$1033,FS$2,0)</f>
        <v>2598</v>
      </c>
      <c r="FT24" s="111">
        <f>VLOOKUP($C24+FT$3,'Raw Data'!$B$3:$AD$1033,FT$2,0)</f>
        <v>2343</v>
      </c>
      <c r="FU24" s="111">
        <f>VLOOKUP($C24+FU$3,'Raw Data'!$B$3:$AD$1033,FU$2,0)</f>
        <v>1575</v>
      </c>
      <c r="FV24" s="111">
        <f>VLOOKUP($C24+FV$3,'Raw Data'!$B$3:$AD$1033,FV$2,0)</f>
        <v>1365</v>
      </c>
      <c r="FW24" s="111">
        <f>VLOOKUP($C24+FW$3,'Raw Data'!$B$3:$AD$1033,FW$2,0)</f>
        <v>3401</v>
      </c>
      <c r="FX24" s="111">
        <f>VLOOKUP($C24+FX$3,'Raw Data'!$B$3:$AD$1033,FX$2,0)</f>
        <v>2830</v>
      </c>
      <c r="FY24" s="111">
        <f>VLOOKUP($C24+FY$3,'Raw Data'!$B$3:$AD$1033,FY$2,0)</f>
        <v>2757</v>
      </c>
      <c r="FZ24" s="112">
        <f t="shared" si="98"/>
        <v>16869</v>
      </c>
      <c r="GA24" s="113"/>
      <c r="GB24" s="114">
        <f t="shared" si="99"/>
        <v>24</v>
      </c>
      <c r="GC24" s="115">
        <f t="shared" si="100"/>
        <v>0.15401031477858795</v>
      </c>
      <c r="GD24" s="115">
        <f t="shared" si="46"/>
        <v>0.13889382891694824</v>
      </c>
      <c r="GE24" s="115">
        <f t="shared" si="46"/>
        <v>9.3366530321892224E-2</v>
      </c>
      <c r="GF24" s="115">
        <f t="shared" si="46"/>
        <v>8.0917659612306597E-2</v>
      </c>
      <c r="GG24" s="115">
        <f t="shared" si="46"/>
        <v>0.20161242515857489</v>
      </c>
      <c r="GH24" s="115">
        <f t="shared" si="46"/>
        <v>0.16776335289584446</v>
      </c>
      <c r="GI24" s="115">
        <f t="shared" si="46"/>
        <v>0.16343588831584563</v>
      </c>
      <c r="GJ24" s="116">
        <f t="shared" si="101"/>
        <v>1</v>
      </c>
      <c r="GK24" s="117"/>
      <c r="GL24" s="117"/>
      <c r="GM24" s="117"/>
      <c r="GN24" s="118">
        <f t="shared" si="102"/>
        <v>2016</v>
      </c>
      <c r="GO24" s="119" t="str">
        <f t="shared" si="103"/>
        <v>Jun</v>
      </c>
      <c r="GP24" s="120">
        <f t="shared" si="104"/>
        <v>24</v>
      </c>
      <c r="GQ24" s="111">
        <f>VLOOKUP($C24+GQ$3,'Raw Data'!$B$3:$AD$1033,GQ$2,0)</f>
        <v>1962</v>
      </c>
      <c r="GR24" s="111">
        <f>VLOOKUP($C24+GR$3,'Raw Data'!$B$3:$AD$1033,GR$2,0)</f>
        <v>1730</v>
      </c>
      <c r="GS24" s="111">
        <f>VLOOKUP($C24+GS$3,'Raw Data'!$B$3:$AD$1033,GS$2,0)</f>
        <v>1484</v>
      </c>
      <c r="GT24" s="111">
        <f>VLOOKUP($C24+GT$3,'Raw Data'!$B$3:$AD$1033,GT$2,0)</f>
        <v>1218</v>
      </c>
      <c r="GU24" s="111">
        <f>VLOOKUP($C24+GU$3,'Raw Data'!$B$3:$AD$1033,GU$2,0)</f>
        <v>2113</v>
      </c>
      <c r="GV24" s="111">
        <f>VLOOKUP($C24+GV$3,'Raw Data'!$B$3:$AD$1033,GV$2,0)</f>
        <v>1954</v>
      </c>
      <c r="GW24" s="111">
        <f>VLOOKUP($C24+GW$3,'Raw Data'!$B$3:$AD$1033,GW$2,0)</f>
        <v>2048</v>
      </c>
      <c r="GX24" s="112">
        <f t="shared" si="105"/>
        <v>12509</v>
      </c>
      <c r="GY24" s="113"/>
      <c r="HB24" s="118">
        <f t="shared" si="106"/>
        <v>2016</v>
      </c>
      <c r="HC24" s="119" t="str">
        <f t="shared" si="107"/>
        <v>Jun</v>
      </c>
      <c r="HD24" s="120">
        <f t="shared" si="108"/>
        <v>24</v>
      </c>
      <c r="HE24" s="111" t="e">
        <f>VLOOKUP($C24+HE$3,'Raw Data'!$B$3:$AD$1033,HE$2,0)</f>
        <v>#REF!</v>
      </c>
      <c r="HF24" s="111" t="e">
        <f>VLOOKUP($C24+HF$3,'Raw Data'!$B$3:$AD$1033,HF$2,0)</f>
        <v>#REF!</v>
      </c>
      <c r="HG24" s="111" t="e">
        <f>VLOOKUP($C24+HG$3,'Raw Data'!$B$3:$AD$1033,HG$2,0)</f>
        <v>#REF!</v>
      </c>
      <c r="HH24" s="111" t="e">
        <f>VLOOKUP($C24+HH$3,'Raw Data'!$B$3:$AD$1033,HH$2,0)</f>
        <v>#REF!</v>
      </c>
      <c r="HI24" s="111" t="e">
        <f>VLOOKUP($C24+HI$3,'Raw Data'!$B$3:$AD$1033,HI$2,0)</f>
        <v>#REF!</v>
      </c>
      <c r="HJ24" s="111" t="e">
        <f>VLOOKUP($C24+HJ$3,'Raw Data'!$B$3:$AD$1033,HJ$2,0)</f>
        <v>#REF!</v>
      </c>
      <c r="HK24" s="111" t="e">
        <f>VLOOKUP($C24+HK$3,'Raw Data'!$B$3:$AD$1033,HK$2,0)</f>
        <v>#REF!</v>
      </c>
      <c r="HL24" s="112" t="str">
        <f t="shared" si="109"/>
        <v/>
      </c>
      <c r="HM24" s="113"/>
      <c r="HN24" s="114">
        <f t="shared" si="110"/>
        <v>24</v>
      </c>
      <c r="HO24" s="115" t="str">
        <f>IFERROR(HE24/#REF!,"")</f>
        <v/>
      </c>
      <c r="HP24" s="115" t="str">
        <f>IFERROR(HF24/#REF!,"")</f>
        <v/>
      </c>
      <c r="HQ24" s="115" t="str">
        <f>IFERROR(HG24/#REF!,"")</f>
        <v/>
      </c>
      <c r="HR24" s="115" t="str">
        <f>IFERROR(HH24/#REF!,"")</f>
        <v/>
      </c>
      <c r="HS24" s="115" t="str">
        <f>IFERROR(HI24/#REF!,"")</f>
        <v/>
      </c>
      <c r="HT24" s="115" t="str">
        <f>IFERROR(HJ24/#REF!,"")</f>
        <v/>
      </c>
      <c r="HU24" s="115" t="str">
        <f>IFERROR(HK24/#REF!,"")</f>
        <v/>
      </c>
      <c r="HV24" s="116">
        <f t="shared" si="111"/>
        <v>0</v>
      </c>
      <c r="HX24" s="118">
        <f t="shared" si="112"/>
        <v>2016</v>
      </c>
      <c r="HY24" s="119" t="str">
        <f t="shared" si="113"/>
        <v>Jun</v>
      </c>
      <c r="HZ24" s="120">
        <f t="shared" si="114"/>
        <v>24</v>
      </c>
      <c r="IA24" s="111" t="e">
        <f>VLOOKUP($C24+IA$3,'Raw Data'!$B$3:$AD$1033,IA$2,0)</f>
        <v>#REF!</v>
      </c>
      <c r="IB24" s="111" t="e">
        <f>VLOOKUP($C24+IB$3,'Raw Data'!$B$3:$AD$1033,IB$2,0)</f>
        <v>#REF!</v>
      </c>
      <c r="IC24" s="111" t="e">
        <f>VLOOKUP($C24+IC$3,'Raw Data'!$B$3:$AD$1033,IC$2,0)</f>
        <v>#REF!</v>
      </c>
      <c r="ID24" s="111" t="e">
        <f>VLOOKUP($C24+ID$3,'Raw Data'!$B$3:$AD$1033,ID$2,0)</f>
        <v>#REF!</v>
      </c>
      <c r="IE24" s="111" t="e">
        <f>VLOOKUP($C24+IE$3,'Raw Data'!$B$3:$AD$1033,IE$2,0)</f>
        <v>#REF!</v>
      </c>
      <c r="IF24" s="111" t="e">
        <f>VLOOKUP($C24+IF$3,'Raw Data'!$B$3:$AD$1033,IF$2,0)</f>
        <v>#REF!</v>
      </c>
      <c r="IG24" s="111" t="e">
        <f>VLOOKUP($C24+IG$3,'Raw Data'!$B$3:$AD$1033,IG$2,0)</f>
        <v>#REF!</v>
      </c>
      <c r="IH24" s="112" t="str">
        <f t="shared" si="115"/>
        <v/>
      </c>
      <c r="II24" s="113"/>
      <c r="IJ24" s="114">
        <f t="shared" si="116"/>
        <v>24</v>
      </c>
      <c r="IK24" s="115" t="str">
        <f>IFERROR(IA24/#REF!,"")</f>
        <v/>
      </c>
      <c r="IL24" s="115" t="str">
        <f>IFERROR(IB24/#REF!,"")</f>
        <v/>
      </c>
      <c r="IM24" s="115" t="str">
        <f>IFERROR(IC24/#REF!,"")</f>
        <v/>
      </c>
      <c r="IN24" s="115" t="str">
        <f>IFERROR(ID24/#REF!,"")</f>
        <v/>
      </c>
      <c r="IO24" s="115" t="str">
        <f>IFERROR(IE24/#REF!,"")</f>
        <v/>
      </c>
      <c r="IP24" s="115" t="str">
        <f>IFERROR(IF24/#REF!,"")</f>
        <v/>
      </c>
      <c r="IQ24" s="115" t="str">
        <f>IFERROR(IG24/#REF!,"")</f>
        <v/>
      </c>
      <c r="IR24" s="116">
        <f t="shared" si="117"/>
        <v>0</v>
      </c>
    </row>
    <row r="25" spans="1:252" s="106" customFormat="1" x14ac:dyDescent="0.25">
      <c r="A25" s="137"/>
      <c r="B25" s="39">
        <v>7</v>
      </c>
      <c r="C25" s="131">
        <f>DOW!C26</f>
        <v>42537</v>
      </c>
      <c r="D25" s="132">
        <f t="shared" si="47"/>
        <v>2016</v>
      </c>
      <c r="E25" s="133" t="str">
        <f t="shared" si="48"/>
        <v>Jun</v>
      </c>
      <c r="F25" s="102">
        <f t="shared" si="49"/>
        <v>25</v>
      </c>
      <c r="G25" s="111">
        <f>VLOOKUP($C25+G$3,'Raw Data'!$B$3:$AD$1033,G$2,0)</f>
        <v>226</v>
      </c>
      <c r="H25" s="111">
        <f>VLOOKUP($C25+H$3,'Raw Data'!$B$3:$AD$1033,H$2,0)</f>
        <v>210</v>
      </c>
      <c r="I25" s="111">
        <f>VLOOKUP($C25+I$3,'Raw Data'!$B$3:$AD$1033,I$2,0)</f>
        <v>205</v>
      </c>
      <c r="J25" s="111">
        <f>VLOOKUP($C25+J$3,'Raw Data'!$B$3:$AD$1033,J$2,0)</f>
        <v>201</v>
      </c>
      <c r="K25" s="111">
        <f>VLOOKUP($C25+K$3,'Raw Data'!$B$3:$AD$1033,K$2,0)</f>
        <v>209</v>
      </c>
      <c r="L25" s="111">
        <f>VLOOKUP($C25+L$3,'Raw Data'!$B$3:$AD$1033,L$2,0)</f>
        <v>227</v>
      </c>
      <c r="M25" s="111">
        <f>VLOOKUP($C25+M$3,'Raw Data'!$B$3:$AD$1033,M$2,0)</f>
        <v>211</v>
      </c>
      <c r="N25" s="112">
        <f t="shared" si="50"/>
        <v>1489</v>
      </c>
      <c r="O25" s="113"/>
      <c r="P25" s="114">
        <f t="shared" si="51"/>
        <v>25</v>
      </c>
      <c r="Q25" s="115">
        <f t="shared" si="33"/>
        <v>0.15177971793149764</v>
      </c>
      <c r="R25" s="115">
        <f t="shared" si="34"/>
        <v>0.14103425117528542</v>
      </c>
      <c r="S25" s="115">
        <f t="shared" si="34"/>
        <v>0.13767629281396912</v>
      </c>
      <c r="T25" s="115">
        <f t="shared" si="34"/>
        <v>0.13498992612491606</v>
      </c>
      <c r="U25" s="115">
        <f t="shared" si="34"/>
        <v>0.14036265950302215</v>
      </c>
      <c r="V25" s="115">
        <f t="shared" si="34"/>
        <v>0.15245130960376091</v>
      </c>
      <c r="W25" s="115">
        <f t="shared" si="34"/>
        <v>0.1417058428475487</v>
      </c>
      <c r="X25" s="116">
        <f t="shared" si="52"/>
        <v>0.99999999999999989</v>
      </c>
      <c r="Y25" s="117"/>
      <c r="Z25" s="117"/>
      <c r="AA25" s="118">
        <f t="shared" si="53"/>
        <v>2016</v>
      </c>
      <c r="AB25" s="119" t="str">
        <f t="shared" si="54"/>
        <v>Jun</v>
      </c>
      <c r="AC25" s="120">
        <f t="shared" si="55"/>
        <v>25</v>
      </c>
      <c r="AD25" s="111">
        <f>VLOOKUP($C25+AD$3,'Raw Data'!$B$3:$AD$1033,AD$2,0)</f>
        <v>243</v>
      </c>
      <c r="AE25" s="111">
        <f>VLOOKUP($C25+AE$3,'Raw Data'!$B$3:$AD$1033,AE$2,0)</f>
        <v>266</v>
      </c>
      <c r="AF25" s="111">
        <f>VLOOKUP($C25+AF$3,'Raw Data'!$B$3:$AD$1033,AF$2,0)</f>
        <v>245</v>
      </c>
      <c r="AG25" s="111">
        <f>VLOOKUP($C25+AG$3,'Raw Data'!$B$3:$AD$1033,AG$2,0)</f>
        <v>175</v>
      </c>
      <c r="AH25" s="111">
        <f>VLOOKUP($C25+AH$3,'Raw Data'!$B$3:$AD$1033,AH$2,0)</f>
        <v>242</v>
      </c>
      <c r="AI25" s="111">
        <f>VLOOKUP($C25+AI$3,'Raw Data'!$B$3:$AD$1033,AI$2,0)</f>
        <v>190</v>
      </c>
      <c r="AJ25" s="111">
        <f>VLOOKUP($C25+AJ$3,'Raw Data'!$B$3:$AD$1033,AJ$2,0)</f>
        <v>217</v>
      </c>
      <c r="AK25" s="112">
        <f t="shared" si="56"/>
        <v>1578</v>
      </c>
      <c r="AL25" s="113"/>
      <c r="AM25" s="114">
        <f t="shared" si="57"/>
        <v>25</v>
      </c>
      <c r="AN25" s="115">
        <f t="shared" si="58"/>
        <v>0.15399239543726237</v>
      </c>
      <c r="AO25" s="115">
        <f t="shared" si="35"/>
        <v>0.16856780735107732</v>
      </c>
      <c r="AP25" s="115">
        <f t="shared" si="36"/>
        <v>0.15525982256020279</v>
      </c>
      <c r="AQ25" s="115">
        <f t="shared" si="37"/>
        <v>0.1108998732572877</v>
      </c>
      <c r="AR25" s="115">
        <f t="shared" si="38"/>
        <v>0.15335868187579213</v>
      </c>
      <c r="AS25" s="115">
        <f t="shared" si="39"/>
        <v>0.12040557667934093</v>
      </c>
      <c r="AT25" s="115">
        <f t="shared" si="40"/>
        <v>0.13751584283903676</v>
      </c>
      <c r="AU25" s="116">
        <f t="shared" si="59"/>
        <v>1</v>
      </c>
      <c r="AV25" s="117"/>
      <c r="AW25" s="117"/>
      <c r="AX25" s="118">
        <f t="shared" si="60"/>
        <v>2016</v>
      </c>
      <c r="AY25" s="119" t="str">
        <f t="shared" si="61"/>
        <v>Jun</v>
      </c>
      <c r="AZ25" s="120">
        <f t="shared" si="62"/>
        <v>25</v>
      </c>
      <c r="BA25" s="111">
        <f>VLOOKUP($C25+BA$3,'Raw Data'!$B$3:$AD$1033,BA$2,0)</f>
        <v>100</v>
      </c>
      <c r="BB25" s="111">
        <f>VLOOKUP($C25+BB$3,'Raw Data'!$B$3:$AD$1033,BB$2,0)</f>
        <v>92</v>
      </c>
      <c r="BC25" s="111">
        <f>VLOOKUP($C25+BC$3,'Raw Data'!$B$3:$AD$1033,BC$2,0)</f>
        <v>120</v>
      </c>
      <c r="BD25" s="111">
        <f>VLOOKUP($C25+BD$3,'Raw Data'!$B$3:$AD$1033,BD$2,0)</f>
        <v>93</v>
      </c>
      <c r="BE25" s="111">
        <f>VLOOKUP($C25+BE$3,'Raw Data'!$B$3:$AD$1033,BE$2,0)</f>
        <v>87</v>
      </c>
      <c r="BF25" s="111">
        <f>VLOOKUP($C25+BF$3,'Raw Data'!$B$3:$AD$1033,BF$2,0)</f>
        <v>89</v>
      </c>
      <c r="BG25" s="111">
        <f>VLOOKUP($C25+BG$3,'Raw Data'!$B$3:$AD$1033,BG$2,0)</f>
        <v>88</v>
      </c>
      <c r="BH25" s="112">
        <f t="shared" si="63"/>
        <v>669</v>
      </c>
      <c r="BI25" s="113"/>
      <c r="BJ25" s="114">
        <f t="shared" si="64"/>
        <v>25</v>
      </c>
      <c r="BK25" s="115">
        <f t="shared" si="65"/>
        <v>0.14947683109118087</v>
      </c>
      <c r="BL25" s="115">
        <f t="shared" si="41"/>
        <v>0.13751868460388639</v>
      </c>
      <c r="BM25" s="115">
        <f t="shared" si="41"/>
        <v>0.17937219730941703</v>
      </c>
      <c r="BN25" s="115">
        <f t="shared" si="41"/>
        <v>0.13901345291479822</v>
      </c>
      <c r="BO25" s="115">
        <f t="shared" si="41"/>
        <v>0.13004484304932734</v>
      </c>
      <c r="BP25" s="115">
        <f t="shared" si="41"/>
        <v>0.13303437967115098</v>
      </c>
      <c r="BQ25" s="115">
        <f t="shared" si="41"/>
        <v>0.13153961136023917</v>
      </c>
      <c r="BR25" s="116">
        <f t="shared" si="66"/>
        <v>0.99999999999999989</v>
      </c>
      <c r="BS25" s="117"/>
      <c r="BT25" s="117"/>
      <c r="BU25" s="117"/>
      <c r="BV25" s="118">
        <f t="shared" si="67"/>
        <v>2016</v>
      </c>
      <c r="BW25" s="119" t="str">
        <f t="shared" si="68"/>
        <v>Jun</v>
      </c>
      <c r="BX25" s="120">
        <f t="shared" si="69"/>
        <v>25</v>
      </c>
      <c r="BY25" s="111">
        <f>VLOOKUP($C25+BY$3,'Raw Data'!$B$3:$AD$1033,BY$2,0)</f>
        <v>61</v>
      </c>
      <c r="BZ25" s="111">
        <f>VLOOKUP($C25+BZ$3,'Raw Data'!$B$3:$AD$1033,BZ$2,0)</f>
        <v>32</v>
      </c>
      <c r="CA25" s="111">
        <f>VLOOKUP($C25+CA$3,'Raw Data'!$B$3:$AD$1033,CA$2,0)</f>
        <v>43</v>
      </c>
      <c r="CB25" s="111">
        <f>VLOOKUP($C25+CB$3,'Raw Data'!$B$3:$AD$1033,CB$2,0)</f>
        <v>52</v>
      </c>
      <c r="CC25" s="111">
        <f>VLOOKUP($C25+CC$3,'Raw Data'!$B$3:$AD$1033,CC$2,0)</f>
        <v>57</v>
      </c>
      <c r="CD25" s="111">
        <f>VLOOKUP($C25+CD$3,'Raw Data'!$B$3:$AD$1033,CD$2,0)</f>
        <v>40</v>
      </c>
      <c r="CE25" s="111">
        <f>VLOOKUP($C25+CE$3,'Raw Data'!$B$3:$AD$1033,CE$2,0)</f>
        <v>57</v>
      </c>
      <c r="CF25" s="112">
        <f t="shared" si="70"/>
        <v>342</v>
      </c>
      <c r="CG25" s="113"/>
      <c r="CH25" s="114">
        <f t="shared" si="71"/>
        <v>25</v>
      </c>
      <c r="CI25" s="115">
        <f t="shared" si="72"/>
        <v>0.17836257309941519</v>
      </c>
      <c r="CJ25" s="115">
        <f t="shared" si="42"/>
        <v>9.3567251461988299E-2</v>
      </c>
      <c r="CK25" s="115">
        <f t="shared" si="42"/>
        <v>0.12573099415204678</v>
      </c>
      <c r="CL25" s="115">
        <f t="shared" si="42"/>
        <v>0.15204678362573099</v>
      </c>
      <c r="CM25" s="115">
        <f t="shared" si="42"/>
        <v>0.16666666666666666</v>
      </c>
      <c r="CN25" s="115">
        <f t="shared" si="42"/>
        <v>0.11695906432748537</v>
      </c>
      <c r="CO25" s="115">
        <f t="shared" si="42"/>
        <v>0.16666666666666666</v>
      </c>
      <c r="CP25" s="116">
        <f t="shared" si="73"/>
        <v>0.99999999999999989</v>
      </c>
      <c r="CQ25" s="117"/>
      <c r="CR25" s="117"/>
      <c r="CS25" s="117"/>
      <c r="CT25" s="118">
        <f t="shared" si="74"/>
        <v>2016</v>
      </c>
      <c r="CU25" s="119" t="str">
        <f t="shared" si="75"/>
        <v>Jun</v>
      </c>
      <c r="CV25" s="120">
        <f t="shared" si="76"/>
        <v>25</v>
      </c>
      <c r="CW25" s="111">
        <f>VLOOKUP($C25+CW$3,'Raw Data'!$B$3:$AD$1033,CW$2,0)</f>
        <v>704</v>
      </c>
      <c r="CX25" s="111">
        <f>VLOOKUP($C25+CX$3,'Raw Data'!$B$3:$AD$1033,CX$2,0)</f>
        <v>594</v>
      </c>
      <c r="CY25" s="111">
        <f>VLOOKUP($C25+CY$3,'Raw Data'!$B$3:$AD$1033,CY$2,0)</f>
        <v>390</v>
      </c>
      <c r="CZ25" s="111">
        <f>VLOOKUP($C25+CZ$3,'Raw Data'!$B$3:$AD$1033,CZ$2,0)</f>
        <v>314</v>
      </c>
      <c r="DA25" s="111">
        <f>VLOOKUP($C25+DA$3,'Raw Data'!$B$3:$AD$1033,DA$2,0)</f>
        <v>596</v>
      </c>
      <c r="DB25" s="111">
        <f>VLOOKUP($C25+DB$3,'Raw Data'!$B$3:$AD$1033,DB$2,0)</f>
        <v>475</v>
      </c>
      <c r="DC25" s="111">
        <f>VLOOKUP($C25+DC$3,'Raw Data'!$B$3:$AD$1033,DC$2,0)</f>
        <v>472</v>
      </c>
      <c r="DD25" s="112">
        <f t="shared" si="77"/>
        <v>3545</v>
      </c>
      <c r="DE25" s="113"/>
      <c r="DF25" s="113"/>
      <c r="DG25" s="114">
        <f t="shared" si="78"/>
        <v>25</v>
      </c>
      <c r="DH25" s="115">
        <f t="shared" si="79"/>
        <v>0.19858956276445699</v>
      </c>
      <c r="DI25" s="115">
        <f t="shared" si="43"/>
        <v>0.16755994358251058</v>
      </c>
      <c r="DJ25" s="115">
        <f t="shared" si="43"/>
        <v>0.11001410437235543</v>
      </c>
      <c r="DK25" s="115">
        <f t="shared" si="43"/>
        <v>8.8575458392101555E-2</v>
      </c>
      <c r="DL25" s="115">
        <f t="shared" si="43"/>
        <v>0.16812411847672779</v>
      </c>
      <c r="DM25" s="115">
        <f t="shared" si="43"/>
        <v>0.13399153737658676</v>
      </c>
      <c r="DN25" s="115">
        <f t="shared" si="43"/>
        <v>0.13314527503526094</v>
      </c>
      <c r="DO25" s="116">
        <f t="shared" si="80"/>
        <v>1</v>
      </c>
      <c r="DP25" s="117"/>
      <c r="DQ25" s="117"/>
      <c r="DR25" s="117"/>
      <c r="DS25" s="118">
        <f t="shared" si="81"/>
        <v>2016</v>
      </c>
      <c r="DT25" s="119" t="str">
        <f t="shared" si="82"/>
        <v>Jun</v>
      </c>
      <c r="DU25" s="120">
        <f t="shared" si="83"/>
        <v>25</v>
      </c>
      <c r="DV25" s="111">
        <f>VLOOKUP($C25+DV$3,'Raw Data'!$B$3:$AD$1033,DV$2,0)</f>
        <v>95</v>
      </c>
      <c r="DW25" s="111">
        <f>VLOOKUP($C25+DW$3,'Raw Data'!$B$3:$AD$1033,DW$2,0)</f>
        <v>108</v>
      </c>
      <c r="DX25" s="111">
        <f>VLOOKUP($C25+DX$3,'Raw Data'!$B$3:$AD$1033,DX$2,0)</f>
        <v>76</v>
      </c>
      <c r="DY25" s="111">
        <f>VLOOKUP($C25+DY$3,'Raw Data'!$B$3:$AD$1033,DY$2,0)</f>
        <v>94</v>
      </c>
      <c r="DZ25" s="111">
        <f>VLOOKUP($C25+DZ$3,'Raw Data'!$B$3:$AD$1033,DZ$2,0)</f>
        <v>131</v>
      </c>
      <c r="EA25" s="111">
        <f>VLOOKUP($C25+EA$3,'Raw Data'!$B$3:$AD$1033,EA$2,0)</f>
        <v>112</v>
      </c>
      <c r="EB25" s="111">
        <f>VLOOKUP($C25+EB$3,'Raw Data'!$B$3:$AD$1033,EB$2,0)</f>
        <v>100</v>
      </c>
      <c r="EC25" s="112">
        <f t="shared" si="84"/>
        <v>716</v>
      </c>
      <c r="ED25" s="113"/>
      <c r="EE25" s="114">
        <f t="shared" si="85"/>
        <v>25</v>
      </c>
      <c r="EF25" s="115">
        <f t="shared" si="86"/>
        <v>0.13268156424581007</v>
      </c>
      <c r="EG25" s="115">
        <f t="shared" si="44"/>
        <v>0.15083798882681565</v>
      </c>
      <c r="EH25" s="115">
        <f t="shared" si="44"/>
        <v>0.10614525139664804</v>
      </c>
      <c r="EI25" s="115">
        <f t="shared" si="44"/>
        <v>0.13128491620111732</v>
      </c>
      <c r="EJ25" s="115">
        <f t="shared" si="44"/>
        <v>0.18296089385474859</v>
      </c>
      <c r="EK25" s="115">
        <f t="shared" si="44"/>
        <v>0.15642458100558659</v>
      </c>
      <c r="EL25" s="115">
        <f t="shared" si="44"/>
        <v>0.13966480446927373</v>
      </c>
      <c r="EM25" s="116">
        <f t="shared" si="87"/>
        <v>0.99999999999999989</v>
      </c>
      <c r="EN25" s="117"/>
      <c r="EO25" s="117"/>
      <c r="EP25" s="117"/>
      <c r="EQ25" s="118">
        <f t="shared" si="88"/>
        <v>2016</v>
      </c>
      <c r="ER25" s="119" t="str">
        <f t="shared" si="89"/>
        <v>Jun</v>
      </c>
      <c r="ES25" s="120">
        <f t="shared" si="90"/>
        <v>25</v>
      </c>
      <c r="ET25" s="111">
        <f>VLOOKUP($C25+ET$3,'Raw Data'!$B$3:$AD$1033,ET$2,0)</f>
        <v>299</v>
      </c>
      <c r="EU25" s="111">
        <f>VLOOKUP($C25+EU$3,'Raw Data'!$B$3:$AD$1033,EU$2,0)</f>
        <v>203</v>
      </c>
      <c r="EV25" s="111">
        <f>VLOOKUP($C25+EV$3,'Raw Data'!$B$3:$AD$1033,EV$2,0)</f>
        <v>0</v>
      </c>
      <c r="EW25" s="111">
        <f>VLOOKUP($C25+EW$3,'Raw Data'!$B$3:$AD$1033,EW$2,0)</f>
        <v>0</v>
      </c>
      <c r="EX25" s="111">
        <f>VLOOKUP($C25+EX$3,'Raw Data'!$B$3:$AD$1033,EX$2,0)</f>
        <v>214</v>
      </c>
      <c r="EY25" s="111">
        <f>VLOOKUP($C25+EY$3,'Raw Data'!$B$3:$AD$1033,EY$2,0)</f>
        <v>131</v>
      </c>
      <c r="EZ25" s="111">
        <f>VLOOKUP($C25+EZ$3,'Raw Data'!$B$3:$AD$1033,EZ$2,0)</f>
        <v>141</v>
      </c>
      <c r="FA25" s="112">
        <f t="shared" si="91"/>
        <v>988</v>
      </c>
      <c r="FB25" s="113"/>
      <c r="FC25" s="113"/>
      <c r="FD25" s="114">
        <f t="shared" si="92"/>
        <v>25</v>
      </c>
      <c r="FE25" s="115">
        <f t="shared" si="93"/>
        <v>0.30263157894736842</v>
      </c>
      <c r="FF25" s="115">
        <f t="shared" si="45"/>
        <v>0.20546558704453441</v>
      </c>
      <c r="FG25" s="115">
        <f t="shared" si="45"/>
        <v>0</v>
      </c>
      <c r="FH25" s="115">
        <f t="shared" si="45"/>
        <v>0</v>
      </c>
      <c r="FI25" s="115">
        <f t="shared" si="45"/>
        <v>0.2165991902834008</v>
      </c>
      <c r="FJ25" s="115">
        <f t="shared" si="45"/>
        <v>0.13259109311740891</v>
      </c>
      <c r="FK25" s="115">
        <f t="shared" si="45"/>
        <v>0.14271255060728744</v>
      </c>
      <c r="FL25" s="116">
        <f t="shared" si="94"/>
        <v>1</v>
      </c>
      <c r="FM25" s="117"/>
      <c r="FN25" s="117"/>
      <c r="FO25" s="117"/>
      <c r="FP25" s="118">
        <f t="shared" si="95"/>
        <v>2016</v>
      </c>
      <c r="FQ25" s="119" t="str">
        <f t="shared" si="96"/>
        <v>Jun</v>
      </c>
      <c r="FR25" s="120">
        <f t="shared" si="97"/>
        <v>25</v>
      </c>
      <c r="FS25" s="111">
        <f>VLOOKUP($C25+FS$3,'Raw Data'!$B$3:$AD$1033,FS$2,0)</f>
        <v>2945</v>
      </c>
      <c r="FT25" s="111">
        <f>VLOOKUP($C25+FT$3,'Raw Data'!$B$3:$AD$1033,FT$2,0)</f>
        <v>2808</v>
      </c>
      <c r="FU25" s="111">
        <f>VLOOKUP($C25+FU$3,'Raw Data'!$B$3:$AD$1033,FU$2,0)</f>
        <v>1940</v>
      </c>
      <c r="FV25" s="111">
        <f>VLOOKUP($C25+FV$3,'Raw Data'!$B$3:$AD$1033,FV$2,0)</f>
        <v>1367</v>
      </c>
      <c r="FW25" s="111">
        <f>VLOOKUP($C25+FW$3,'Raw Data'!$B$3:$AD$1033,FW$2,0)</f>
        <v>3450</v>
      </c>
      <c r="FX25" s="111">
        <f>VLOOKUP($C25+FX$3,'Raw Data'!$B$3:$AD$1033,FX$2,0)</f>
        <v>2954</v>
      </c>
      <c r="FY25" s="111">
        <f>VLOOKUP($C25+FY$3,'Raw Data'!$B$3:$AD$1033,FY$2,0)</f>
        <v>2915</v>
      </c>
      <c r="FZ25" s="112">
        <f t="shared" si="98"/>
        <v>18379</v>
      </c>
      <c r="GA25" s="113"/>
      <c r="GB25" s="114">
        <f t="shared" si="99"/>
        <v>25</v>
      </c>
      <c r="GC25" s="115">
        <f t="shared" si="100"/>
        <v>0.16023722727025411</v>
      </c>
      <c r="GD25" s="115">
        <f t="shared" si="46"/>
        <v>0.15278306763153598</v>
      </c>
      <c r="GE25" s="115">
        <f t="shared" si="46"/>
        <v>0.10555525327819794</v>
      </c>
      <c r="GF25" s="115">
        <f t="shared" si="46"/>
        <v>7.4378366614070407E-2</v>
      </c>
      <c r="GG25" s="115">
        <f t="shared" si="46"/>
        <v>0.18771423907720769</v>
      </c>
      <c r="GH25" s="115">
        <f t="shared" si="46"/>
        <v>0.16072691658958593</v>
      </c>
      <c r="GI25" s="115">
        <f t="shared" si="46"/>
        <v>0.15860492953914795</v>
      </c>
      <c r="GJ25" s="116">
        <f t="shared" si="101"/>
        <v>0.99999999999999989</v>
      </c>
      <c r="GK25" s="117"/>
      <c r="GL25" s="117"/>
      <c r="GM25" s="117"/>
      <c r="GN25" s="118">
        <f t="shared" si="102"/>
        <v>2016</v>
      </c>
      <c r="GO25" s="119" t="str">
        <f t="shared" si="103"/>
        <v>Jun</v>
      </c>
      <c r="GP25" s="120">
        <f t="shared" si="104"/>
        <v>25</v>
      </c>
      <c r="GQ25" s="111">
        <f>VLOOKUP($C25+GQ$3,'Raw Data'!$B$3:$AD$1033,GQ$2,0)</f>
        <v>2260</v>
      </c>
      <c r="GR25" s="111">
        <f>VLOOKUP($C25+GR$3,'Raw Data'!$B$3:$AD$1033,GR$2,0)</f>
        <v>2078</v>
      </c>
      <c r="GS25" s="111">
        <f>VLOOKUP($C25+GS$3,'Raw Data'!$B$3:$AD$1033,GS$2,0)</f>
        <v>1602</v>
      </c>
      <c r="GT25" s="111">
        <f>VLOOKUP($C25+GT$3,'Raw Data'!$B$3:$AD$1033,GT$2,0)</f>
        <v>1252</v>
      </c>
      <c r="GU25" s="111">
        <f>VLOOKUP($C25+GU$3,'Raw Data'!$B$3:$AD$1033,GU$2,0)</f>
        <v>2295</v>
      </c>
      <c r="GV25" s="111">
        <f>VLOOKUP($C25+GV$3,'Raw Data'!$B$3:$AD$1033,GV$2,0)</f>
        <v>2213</v>
      </c>
      <c r="GW25" s="111">
        <f>VLOOKUP($C25+GW$3,'Raw Data'!$B$3:$AD$1033,GW$2,0)</f>
        <v>2209</v>
      </c>
      <c r="GX25" s="112">
        <f t="shared" si="105"/>
        <v>13909</v>
      </c>
      <c r="GY25" s="113"/>
      <c r="HB25" s="118">
        <f t="shared" si="106"/>
        <v>2016</v>
      </c>
      <c r="HC25" s="119" t="str">
        <f t="shared" si="107"/>
        <v>Jun</v>
      </c>
      <c r="HD25" s="120">
        <f t="shared" si="108"/>
        <v>25</v>
      </c>
      <c r="HE25" s="111" t="e">
        <f>VLOOKUP($C25+HE$3,'Raw Data'!$B$3:$AD$1033,HE$2,0)</f>
        <v>#REF!</v>
      </c>
      <c r="HF25" s="111" t="e">
        <f>VLOOKUP($C25+HF$3,'Raw Data'!$B$3:$AD$1033,HF$2,0)</f>
        <v>#REF!</v>
      </c>
      <c r="HG25" s="111" t="e">
        <f>VLOOKUP($C25+HG$3,'Raw Data'!$B$3:$AD$1033,HG$2,0)</f>
        <v>#REF!</v>
      </c>
      <c r="HH25" s="111" t="e">
        <f>VLOOKUP($C25+HH$3,'Raw Data'!$B$3:$AD$1033,HH$2,0)</f>
        <v>#REF!</v>
      </c>
      <c r="HI25" s="111" t="e">
        <f>VLOOKUP($C25+HI$3,'Raw Data'!$B$3:$AD$1033,HI$2,0)</f>
        <v>#REF!</v>
      </c>
      <c r="HJ25" s="111" t="e">
        <f>VLOOKUP($C25+HJ$3,'Raw Data'!$B$3:$AD$1033,HJ$2,0)</f>
        <v>#REF!</v>
      </c>
      <c r="HK25" s="111" t="e">
        <f>VLOOKUP($C25+HK$3,'Raw Data'!$B$3:$AD$1033,HK$2,0)</f>
        <v>#REF!</v>
      </c>
      <c r="HL25" s="112" t="str">
        <f t="shared" si="109"/>
        <v/>
      </c>
      <c r="HM25" s="113"/>
      <c r="HN25" s="114">
        <f t="shared" si="110"/>
        <v>25</v>
      </c>
      <c r="HO25" s="115" t="str">
        <f>IFERROR(HE25/#REF!,"")</f>
        <v/>
      </c>
      <c r="HP25" s="115" t="str">
        <f>IFERROR(HF25/#REF!,"")</f>
        <v/>
      </c>
      <c r="HQ25" s="115" t="str">
        <f>IFERROR(HG25/#REF!,"")</f>
        <v/>
      </c>
      <c r="HR25" s="115" t="str">
        <f>IFERROR(HH25/#REF!,"")</f>
        <v/>
      </c>
      <c r="HS25" s="115" t="str">
        <f>IFERROR(HI25/#REF!,"")</f>
        <v/>
      </c>
      <c r="HT25" s="115" t="str">
        <f>IFERROR(HJ25/#REF!,"")</f>
        <v/>
      </c>
      <c r="HU25" s="115" t="str">
        <f>IFERROR(HK25/#REF!,"")</f>
        <v/>
      </c>
      <c r="HV25" s="116">
        <f t="shared" si="111"/>
        <v>0</v>
      </c>
      <c r="HX25" s="118">
        <f t="shared" si="112"/>
        <v>2016</v>
      </c>
      <c r="HY25" s="119" t="str">
        <f t="shared" si="113"/>
        <v>Jun</v>
      </c>
      <c r="HZ25" s="120">
        <f t="shared" si="114"/>
        <v>25</v>
      </c>
      <c r="IA25" s="111" t="e">
        <f>VLOOKUP($C25+IA$3,'Raw Data'!$B$3:$AD$1033,IA$2,0)</f>
        <v>#REF!</v>
      </c>
      <c r="IB25" s="111" t="e">
        <f>VLOOKUP($C25+IB$3,'Raw Data'!$B$3:$AD$1033,IB$2,0)</f>
        <v>#REF!</v>
      </c>
      <c r="IC25" s="111" t="e">
        <f>VLOOKUP($C25+IC$3,'Raw Data'!$B$3:$AD$1033,IC$2,0)</f>
        <v>#REF!</v>
      </c>
      <c r="ID25" s="111" t="e">
        <f>VLOOKUP($C25+ID$3,'Raw Data'!$B$3:$AD$1033,ID$2,0)</f>
        <v>#REF!</v>
      </c>
      <c r="IE25" s="111" t="e">
        <f>VLOOKUP($C25+IE$3,'Raw Data'!$B$3:$AD$1033,IE$2,0)</f>
        <v>#REF!</v>
      </c>
      <c r="IF25" s="111" t="e">
        <f>VLOOKUP($C25+IF$3,'Raw Data'!$B$3:$AD$1033,IF$2,0)</f>
        <v>#REF!</v>
      </c>
      <c r="IG25" s="111" t="e">
        <f>VLOOKUP($C25+IG$3,'Raw Data'!$B$3:$AD$1033,IG$2,0)</f>
        <v>#REF!</v>
      </c>
      <c r="IH25" s="112" t="str">
        <f t="shared" si="115"/>
        <v/>
      </c>
      <c r="II25" s="113"/>
      <c r="IJ25" s="114">
        <f t="shared" si="116"/>
        <v>25</v>
      </c>
      <c r="IK25" s="115" t="str">
        <f>IFERROR(IA25/#REF!,"")</f>
        <v/>
      </c>
      <c r="IL25" s="115" t="str">
        <f>IFERROR(IB25/#REF!,"")</f>
        <v/>
      </c>
      <c r="IM25" s="115" t="str">
        <f>IFERROR(IC25/#REF!,"")</f>
        <v/>
      </c>
      <c r="IN25" s="115" t="str">
        <f>IFERROR(ID25/#REF!,"")</f>
        <v/>
      </c>
      <c r="IO25" s="115" t="str">
        <f>IFERROR(IE25/#REF!,"")</f>
        <v/>
      </c>
      <c r="IP25" s="115" t="str">
        <f>IFERROR(IF25/#REF!,"")</f>
        <v/>
      </c>
      <c r="IQ25" s="115" t="str">
        <f>IFERROR(IG25/#REF!,"")</f>
        <v/>
      </c>
      <c r="IR25" s="116">
        <f t="shared" si="117"/>
        <v>0</v>
      </c>
    </row>
    <row r="26" spans="1:252" s="106" customFormat="1" x14ac:dyDescent="0.25">
      <c r="A26" s="137"/>
      <c r="B26" s="39">
        <v>7</v>
      </c>
      <c r="C26" s="131">
        <f>DOW!C27</f>
        <v>42544</v>
      </c>
      <c r="D26" s="132">
        <f t="shared" si="47"/>
        <v>2016</v>
      </c>
      <c r="E26" s="133" t="str">
        <f t="shared" si="48"/>
        <v>Jun</v>
      </c>
      <c r="F26" s="102">
        <f t="shared" si="49"/>
        <v>26</v>
      </c>
      <c r="G26" s="111">
        <f>VLOOKUP($C26+G$3,'Raw Data'!$B$3:$AD$1033,G$2,0)</f>
        <v>216</v>
      </c>
      <c r="H26" s="111">
        <f>VLOOKUP($C26+H$3,'Raw Data'!$B$3:$AD$1033,H$2,0)</f>
        <v>192</v>
      </c>
      <c r="I26" s="111">
        <f>VLOOKUP($C26+I$3,'Raw Data'!$B$3:$AD$1033,I$2,0)</f>
        <v>188</v>
      </c>
      <c r="J26" s="111">
        <f>VLOOKUP($C26+J$3,'Raw Data'!$B$3:$AD$1033,J$2,0)</f>
        <v>168</v>
      </c>
      <c r="K26" s="111">
        <f>VLOOKUP($C26+K$3,'Raw Data'!$B$3:$AD$1033,K$2,0)</f>
        <v>223</v>
      </c>
      <c r="L26" s="111">
        <f>VLOOKUP($C26+L$3,'Raw Data'!$B$3:$AD$1033,L$2,0)</f>
        <v>223</v>
      </c>
      <c r="M26" s="111">
        <f>VLOOKUP($C26+M$3,'Raw Data'!$B$3:$AD$1033,M$2,0)</f>
        <v>235</v>
      </c>
      <c r="N26" s="112">
        <f t="shared" si="50"/>
        <v>1445</v>
      </c>
      <c r="O26" s="113"/>
      <c r="P26" s="114">
        <f t="shared" si="51"/>
        <v>26</v>
      </c>
      <c r="Q26" s="115">
        <f t="shared" si="33"/>
        <v>0.14948096885813147</v>
      </c>
      <c r="R26" s="115">
        <f t="shared" si="34"/>
        <v>0.13287197231833911</v>
      </c>
      <c r="S26" s="115">
        <f t="shared" si="34"/>
        <v>0.1301038062283737</v>
      </c>
      <c r="T26" s="115">
        <f t="shared" si="34"/>
        <v>0.11626297577854672</v>
      </c>
      <c r="U26" s="115">
        <f t="shared" si="34"/>
        <v>0.15432525951557094</v>
      </c>
      <c r="V26" s="115">
        <f t="shared" si="34"/>
        <v>0.15432525951557094</v>
      </c>
      <c r="W26" s="115">
        <f t="shared" si="34"/>
        <v>0.16262975778546712</v>
      </c>
      <c r="X26" s="116">
        <f t="shared" si="52"/>
        <v>1</v>
      </c>
      <c r="Y26" s="117"/>
      <c r="Z26" s="117"/>
      <c r="AA26" s="118">
        <f t="shared" si="53"/>
        <v>2016</v>
      </c>
      <c r="AB26" s="119" t="str">
        <f t="shared" si="54"/>
        <v>Jun</v>
      </c>
      <c r="AC26" s="120">
        <f t="shared" si="55"/>
        <v>26</v>
      </c>
      <c r="AD26" s="111">
        <f>VLOOKUP($C26+AD$3,'Raw Data'!$B$3:$AD$1033,AD$2,0)</f>
        <v>210</v>
      </c>
      <c r="AE26" s="111">
        <f>VLOOKUP($C26+AE$3,'Raw Data'!$B$3:$AD$1033,AE$2,0)</f>
        <v>218</v>
      </c>
      <c r="AF26" s="111">
        <f>VLOOKUP($C26+AF$3,'Raw Data'!$B$3:$AD$1033,AF$2,0)</f>
        <v>241</v>
      </c>
      <c r="AG26" s="111">
        <f>VLOOKUP($C26+AG$3,'Raw Data'!$B$3:$AD$1033,AG$2,0)</f>
        <v>149</v>
      </c>
      <c r="AH26" s="111">
        <f>VLOOKUP($C26+AH$3,'Raw Data'!$B$3:$AD$1033,AH$2,0)</f>
        <v>201</v>
      </c>
      <c r="AI26" s="111">
        <f>VLOOKUP($C26+AI$3,'Raw Data'!$B$3:$AD$1033,AI$2,0)</f>
        <v>207</v>
      </c>
      <c r="AJ26" s="111">
        <f>VLOOKUP($C26+AJ$3,'Raw Data'!$B$3:$AD$1033,AJ$2,0)</f>
        <v>221</v>
      </c>
      <c r="AK26" s="112">
        <f t="shared" si="56"/>
        <v>1447</v>
      </c>
      <c r="AL26" s="113"/>
      <c r="AM26" s="114">
        <f t="shared" si="57"/>
        <v>26</v>
      </c>
      <c r="AN26" s="115">
        <f t="shared" si="58"/>
        <v>0.14512785072563925</v>
      </c>
      <c r="AO26" s="115">
        <f t="shared" si="35"/>
        <v>0.15065653075328264</v>
      </c>
      <c r="AP26" s="115">
        <f t="shared" si="36"/>
        <v>0.16655148583275742</v>
      </c>
      <c r="AQ26" s="115">
        <f t="shared" si="37"/>
        <v>0.10297166551485833</v>
      </c>
      <c r="AR26" s="115">
        <f t="shared" si="38"/>
        <v>0.13890808569454044</v>
      </c>
      <c r="AS26" s="115">
        <f t="shared" si="39"/>
        <v>0.14305459571527299</v>
      </c>
      <c r="AT26" s="115">
        <f t="shared" si="40"/>
        <v>0.15272978576364893</v>
      </c>
      <c r="AU26" s="116">
        <f t="shared" si="59"/>
        <v>1</v>
      </c>
      <c r="AV26" s="117"/>
      <c r="AW26" s="117"/>
      <c r="AX26" s="118">
        <f t="shared" si="60"/>
        <v>2016</v>
      </c>
      <c r="AY26" s="119" t="str">
        <f t="shared" si="61"/>
        <v>Jun</v>
      </c>
      <c r="AZ26" s="120">
        <f t="shared" si="62"/>
        <v>26</v>
      </c>
      <c r="BA26" s="111">
        <f>VLOOKUP($C26+BA$3,'Raw Data'!$B$3:$AD$1033,BA$2,0)</f>
        <v>98</v>
      </c>
      <c r="BB26" s="111">
        <f>VLOOKUP($C26+BB$3,'Raw Data'!$B$3:$AD$1033,BB$2,0)</f>
        <v>104</v>
      </c>
      <c r="BC26" s="111">
        <f>VLOOKUP($C26+BC$3,'Raw Data'!$B$3:$AD$1033,BC$2,0)</f>
        <v>95</v>
      </c>
      <c r="BD26" s="111">
        <f>VLOOKUP($C26+BD$3,'Raw Data'!$B$3:$AD$1033,BD$2,0)</f>
        <v>107</v>
      </c>
      <c r="BE26" s="111">
        <f>VLOOKUP($C26+BE$3,'Raw Data'!$B$3:$AD$1033,BE$2,0)</f>
        <v>90</v>
      </c>
      <c r="BF26" s="111">
        <f>VLOOKUP($C26+BF$3,'Raw Data'!$B$3:$AD$1033,BF$2,0)</f>
        <v>75</v>
      </c>
      <c r="BG26" s="111">
        <f>VLOOKUP($C26+BG$3,'Raw Data'!$B$3:$AD$1033,BG$2,0)</f>
        <v>99</v>
      </c>
      <c r="BH26" s="112">
        <f t="shared" si="63"/>
        <v>668</v>
      </c>
      <c r="BI26" s="113"/>
      <c r="BJ26" s="114">
        <f t="shared" si="64"/>
        <v>26</v>
      </c>
      <c r="BK26" s="115">
        <f t="shared" si="65"/>
        <v>0.1467065868263473</v>
      </c>
      <c r="BL26" s="115">
        <f t="shared" si="41"/>
        <v>0.15568862275449102</v>
      </c>
      <c r="BM26" s="115">
        <f t="shared" si="41"/>
        <v>0.14221556886227546</v>
      </c>
      <c r="BN26" s="115">
        <f t="shared" si="41"/>
        <v>0.16017964071856289</v>
      </c>
      <c r="BO26" s="115">
        <f t="shared" si="41"/>
        <v>0.1347305389221557</v>
      </c>
      <c r="BP26" s="115">
        <f t="shared" si="41"/>
        <v>0.1122754491017964</v>
      </c>
      <c r="BQ26" s="115">
        <f t="shared" si="41"/>
        <v>0.14820359281437126</v>
      </c>
      <c r="BR26" s="116">
        <f t="shared" si="66"/>
        <v>1</v>
      </c>
      <c r="BS26" s="117"/>
      <c r="BT26" s="117"/>
      <c r="BU26" s="117"/>
      <c r="BV26" s="118">
        <f t="shared" si="67"/>
        <v>2016</v>
      </c>
      <c r="BW26" s="119" t="str">
        <f t="shared" si="68"/>
        <v>Jun</v>
      </c>
      <c r="BX26" s="120">
        <f t="shared" si="69"/>
        <v>26</v>
      </c>
      <c r="BY26" s="111">
        <f>VLOOKUP($C26+BY$3,'Raw Data'!$B$3:$AD$1033,BY$2,0)</f>
        <v>37</v>
      </c>
      <c r="BZ26" s="111">
        <f>VLOOKUP($C26+BZ$3,'Raw Data'!$B$3:$AD$1033,BZ$2,0)</f>
        <v>29</v>
      </c>
      <c r="CA26" s="111">
        <f>VLOOKUP($C26+CA$3,'Raw Data'!$B$3:$AD$1033,CA$2,0)</f>
        <v>13</v>
      </c>
      <c r="CB26" s="111">
        <f>VLOOKUP($C26+CB$3,'Raw Data'!$B$3:$AD$1033,CB$2,0)</f>
        <v>36</v>
      </c>
      <c r="CC26" s="111">
        <f>VLOOKUP($C26+CC$3,'Raw Data'!$B$3:$AD$1033,CC$2,0)</f>
        <v>40</v>
      </c>
      <c r="CD26" s="111">
        <f>VLOOKUP($C26+CD$3,'Raw Data'!$B$3:$AD$1033,CD$2,0)</f>
        <v>47</v>
      </c>
      <c r="CE26" s="111">
        <f>VLOOKUP($C26+CE$3,'Raw Data'!$B$3:$AD$1033,CE$2,0)</f>
        <v>20</v>
      </c>
      <c r="CF26" s="112">
        <f t="shared" si="70"/>
        <v>222</v>
      </c>
      <c r="CG26" s="113"/>
      <c r="CH26" s="114">
        <f t="shared" si="71"/>
        <v>26</v>
      </c>
      <c r="CI26" s="115">
        <f t="shared" si="72"/>
        <v>0.16666666666666666</v>
      </c>
      <c r="CJ26" s="115">
        <f t="shared" si="42"/>
        <v>0.13063063063063063</v>
      </c>
      <c r="CK26" s="115">
        <f t="shared" si="42"/>
        <v>5.8558558558558557E-2</v>
      </c>
      <c r="CL26" s="115">
        <f t="shared" si="42"/>
        <v>0.16216216216216217</v>
      </c>
      <c r="CM26" s="115">
        <f t="shared" si="42"/>
        <v>0.18018018018018017</v>
      </c>
      <c r="CN26" s="115">
        <f t="shared" si="42"/>
        <v>0.21171171171171171</v>
      </c>
      <c r="CO26" s="115">
        <f t="shared" si="42"/>
        <v>9.0090090090090086E-2</v>
      </c>
      <c r="CP26" s="116">
        <f t="shared" si="73"/>
        <v>1</v>
      </c>
      <c r="CQ26" s="117"/>
      <c r="CR26" s="117"/>
      <c r="CS26" s="117"/>
      <c r="CT26" s="118">
        <f t="shared" si="74"/>
        <v>2016</v>
      </c>
      <c r="CU26" s="119" t="str">
        <f t="shared" si="75"/>
        <v>Jun</v>
      </c>
      <c r="CV26" s="120">
        <f t="shared" si="76"/>
        <v>26</v>
      </c>
      <c r="CW26" s="111">
        <f>VLOOKUP($C26+CW$3,'Raw Data'!$B$3:$AD$1033,CW$2,0)</f>
        <v>421</v>
      </c>
      <c r="CX26" s="111">
        <f>VLOOKUP($C26+CX$3,'Raw Data'!$B$3:$AD$1033,CX$2,0)</f>
        <v>424</v>
      </c>
      <c r="CY26" s="111">
        <f>VLOOKUP($C26+CY$3,'Raw Data'!$B$3:$AD$1033,CY$2,0)</f>
        <v>339</v>
      </c>
      <c r="CZ26" s="111">
        <f>VLOOKUP($C26+CZ$3,'Raw Data'!$B$3:$AD$1033,CZ$2,0)</f>
        <v>265</v>
      </c>
      <c r="DA26" s="111">
        <f>VLOOKUP($C26+DA$3,'Raw Data'!$B$3:$AD$1033,DA$2,0)</f>
        <v>498</v>
      </c>
      <c r="DB26" s="111">
        <f>VLOOKUP($C26+DB$3,'Raw Data'!$B$3:$AD$1033,DB$2,0)</f>
        <v>512</v>
      </c>
      <c r="DC26" s="111">
        <f>VLOOKUP($C26+DC$3,'Raw Data'!$B$3:$AD$1033,DC$2,0)</f>
        <v>520</v>
      </c>
      <c r="DD26" s="112">
        <f t="shared" si="77"/>
        <v>2979</v>
      </c>
      <c r="DE26" s="113"/>
      <c r="DF26" s="113"/>
      <c r="DG26" s="114">
        <f t="shared" si="78"/>
        <v>26</v>
      </c>
      <c r="DH26" s="115">
        <f t="shared" si="79"/>
        <v>0.14132259147364887</v>
      </c>
      <c r="DI26" s="115">
        <f t="shared" si="43"/>
        <v>0.14232964081906679</v>
      </c>
      <c r="DJ26" s="115">
        <f t="shared" si="43"/>
        <v>0.11379657603222558</v>
      </c>
      <c r="DK26" s="115">
        <f t="shared" si="43"/>
        <v>8.8956025511916753E-2</v>
      </c>
      <c r="DL26" s="115">
        <f t="shared" si="43"/>
        <v>0.16717019133937563</v>
      </c>
      <c r="DM26" s="115">
        <f t="shared" si="43"/>
        <v>0.17186975495132595</v>
      </c>
      <c r="DN26" s="115">
        <f t="shared" si="43"/>
        <v>0.17455521987244041</v>
      </c>
      <c r="DO26" s="116">
        <f t="shared" si="80"/>
        <v>0.99999999999999989</v>
      </c>
      <c r="DP26" s="117"/>
      <c r="DQ26" s="117"/>
      <c r="DR26" s="117"/>
      <c r="DS26" s="118">
        <f t="shared" si="81"/>
        <v>2016</v>
      </c>
      <c r="DT26" s="119" t="str">
        <f t="shared" si="82"/>
        <v>Jun</v>
      </c>
      <c r="DU26" s="120">
        <f t="shared" si="83"/>
        <v>26</v>
      </c>
      <c r="DV26" s="111">
        <f>VLOOKUP($C26+DV$3,'Raw Data'!$B$3:$AD$1033,DV$2,0)</f>
        <v>58</v>
      </c>
      <c r="DW26" s="111">
        <f>VLOOKUP($C26+DW$3,'Raw Data'!$B$3:$AD$1033,DW$2,0)</f>
        <v>79</v>
      </c>
      <c r="DX26" s="111">
        <f>VLOOKUP($C26+DX$3,'Raw Data'!$B$3:$AD$1033,DX$2,0)</f>
        <v>64</v>
      </c>
      <c r="DY26" s="111">
        <f>VLOOKUP($C26+DY$3,'Raw Data'!$B$3:$AD$1033,DY$2,0)</f>
        <v>50</v>
      </c>
      <c r="DZ26" s="111">
        <f>VLOOKUP($C26+DZ$3,'Raw Data'!$B$3:$AD$1033,DZ$2,0)</f>
        <v>85</v>
      </c>
      <c r="EA26" s="111">
        <f>VLOOKUP($C26+EA$3,'Raw Data'!$B$3:$AD$1033,EA$2,0)</f>
        <v>75</v>
      </c>
      <c r="EB26" s="111">
        <f>VLOOKUP($C26+EB$3,'Raw Data'!$B$3:$AD$1033,EB$2,0)</f>
        <v>96</v>
      </c>
      <c r="EC26" s="112">
        <f t="shared" si="84"/>
        <v>507</v>
      </c>
      <c r="ED26" s="113"/>
      <c r="EE26" s="114">
        <f t="shared" si="85"/>
        <v>26</v>
      </c>
      <c r="EF26" s="115">
        <f t="shared" si="86"/>
        <v>0.11439842209072978</v>
      </c>
      <c r="EG26" s="115">
        <f t="shared" si="44"/>
        <v>0.15581854043392504</v>
      </c>
      <c r="EH26" s="115">
        <f t="shared" si="44"/>
        <v>0.12623274161735701</v>
      </c>
      <c r="EI26" s="115">
        <f t="shared" si="44"/>
        <v>9.8619329388560162E-2</v>
      </c>
      <c r="EJ26" s="115">
        <f t="shared" si="44"/>
        <v>0.16765285996055226</v>
      </c>
      <c r="EK26" s="115">
        <f t="shared" si="44"/>
        <v>0.14792899408284024</v>
      </c>
      <c r="EL26" s="115">
        <f t="shared" si="44"/>
        <v>0.1893491124260355</v>
      </c>
      <c r="EM26" s="116">
        <f t="shared" si="87"/>
        <v>1</v>
      </c>
      <c r="EN26" s="117"/>
      <c r="EO26" s="117"/>
      <c r="EP26" s="117"/>
      <c r="EQ26" s="118">
        <f t="shared" si="88"/>
        <v>2016</v>
      </c>
      <c r="ER26" s="119" t="str">
        <f t="shared" si="89"/>
        <v>Jun</v>
      </c>
      <c r="ES26" s="120">
        <f t="shared" si="90"/>
        <v>26</v>
      </c>
      <c r="ET26" s="111">
        <f>VLOOKUP($C26+ET$3,'Raw Data'!$B$3:$AD$1033,ET$2,0)</f>
        <v>89</v>
      </c>
      <c r="EU26" s="111">
        <f>VLOOKUP($C26+EU$3,'Raw Data'!$B$3:$AD$1033,EU$2,0)</f>
        <v>105</v>
      </c>
      <c r="EV26" s="111">
        <f>VLOOKUP($C26+EV$3,'Raw Data'!$B$3:$AD$1033,EV$2,0)</f>
        <v>0</v>
      </c>
      <c r="EW26" s="111">
        <f>VLOOKUP($C26+EW$3,'Raw Data'!$B$3:$AD$1033,EW$2,0)</f>
        <v>0</v>
      </c>
      <c r="EX26" s="111">
        <f>VLOOKUP($C26+EX$3,'Raw Data'!$B$3:$AD$1033,EX$2,0)</f>
        <v>146</v>
      </c>
      <c r="EY26" s="111">
        <f>VLOOKUP($C26+EY$3,'Raw Data'!$B$3:$AD$1033,EY$2,0)</f>
        <v>171</v>
      </c>
      <c r="EZ26" s="111">
        <f>VLOOKUP($C26+EZ$3,'Raw Data'!$B$3:$AD$1033,EZ$2,0)</f>
        <v>194</v>
      </c>
      <c r="FA26" s="112">
        <f t="shared" si="91"/>
        <v>705</v>
      </c>
      <c r="FB26" s="113"/>
      <c r="FC26" s="113"/>
      <c r="FD26" s="114">
        <f t="shared" si="92"/>
        <v>26</v>
      </c>
      <c r="FE26" s="115">
        <f t="shared" si="93"/>
        <v>0.12624113475177304</v>
      </c>
      <c r="FF26" s="115">
        <f t="shared" si="45"/>
        <v>0.14893617021276595</v>
      </c>
      <c r="FG26" s="115">
        <f t="shared" si="45"/>
        <v>0</v>
      </c>
      <c r="FH26" s="115">
        <f t="shared" si="45"/>
        <v>0</v>
      </c>
      <c r="FI26" s="115">
        <f t="shared" si="45"/>
        <v>0.20709219858156028</v>
      </c>
      <c r="FJ26" s="115">
        <f t="shared" si="45"/>
        <v>0.24255319148936169</v>
      </c>
      <c r="FK26" s="115">
        <f t="shared" si="45"/>
        <v>0.27517730496453902</v>
      </c>
      <c r="FL26" s="116">
        <f t="shared" si="94"/>
        <v>1</v>
      </c>
      <c r="FM26" s="117"/>
      <c r="FN26" s="117"/>
      <c r="FO26" s="117"/>
      <c r="FP26" s="118">
        <f t="shared" si="95"/>
        <v>2016</v>
      </c>
      <c r="FQ26" s="119" t="str">
        <f t="shared" si="96"/>
        <v>Jun</v>
      </c>
      <c r="FR26" s="120">
        <f t="shared" si="97"/>
        <v>26</v>
      </c>
      <c r="FS26" s="111">
        <f>VLOOKUP($C26+FS$3,'Raw Data'!$B$3:$AD$1033,FS$2,0)</f>
        <v>2684</v>
      </c>
      <c r="FT26" s="111">
        <f>VLOOKUP($C26+FT$3,'Raw Data'!$B$3:$AD$1033,FT$2,0)</f>
        <v>2502</v>
      </c>
      <c r="FU26" s="111">
        <f>VLOOKUP($C26+FU$3,'Raw Data'!$B$3:$AD$1033,FU$2,0)</f>
        <v>1695</v>
      </c>
      <c r="FV26" s="111">
        <f>VLOOKUP($C26+FV$3,'Raw Data'!$B$3:$AD$1033,FV$2,0)</f>
        <v>1438</v>
      </c>
      <c r="FW26" s="111">
        <f>VLOOKUP($C26+FW$3,'Raw Data'!$B$3:$AD$1033,FW$2,0)</f>
        <v>3418</v>
      </c>
      <c r="FX26" s="111">
        <f>VLOOKUP($C26+FX$3,'Raw Data'!$B$3:$AD$1033,FX$2,0)</f>
        <v>2974</v>
      </c>
      <c r="FY26" s="111">
        <f>VLOOKUP($C26+FY$3,'Raw Data'!$B$3:$AD$1033,FY$2,0)</f>
        <v>2800</v>
      </c>
      <c r="FZ26" s="112">
        <f t="shared" si="98"/>
        <v>17511</v>
      </c>
      <c r="GA26" s="113"/>
      <c r="GB26" s="114">
        <f t="shared" si="99"/>
        <v>26</v>
      </c>
      <c r="GC26" s="115">
        <f t="shared" si="100"/>
        <v>0.15327508423276798</v>
      </c>
      <c r="GD26" s="115">
        <f t="shared" si="46"/>
        <v>0.14288161726914511</v>
      </c>
      <c r="GE26" s="115">
        <f t="shared" si="46"/>
        <v>9.6796299468905264E-2</v>
      </c>
      <c r="GF26" s="115">
        <f t="shared" si="46"/>
        <v>8.211981040488836E-2</v>
      </c>
      <c r="GG26" s="115">
        <f t="shared" si="46"/>
        <v>0.19519159385529097</v>
      </c>
      <c r="GH26" s="115">
        <f t="shared" si="46"/>
        <v>0.16983610302095825</v>
      </c>
      <c r="GI26" s="115">
        <f t="shared" si="46"/>
        <v>0.15989949174804408</v>
      </c>
      <c r="GJ26" s="116">
        <f t="shared" si="101"/>
        <v>1</v>
      </c>
      <c r="GK26" s="117"/>
      <c r="GL26" s="117"/>
      <c r="GM26" s="117"/>
      <c r="GN26" s="118">
        <f t="shared" si="102"/>
        <v>2016</v>
      </c>
      <c r="GO26" s="119" t="str">
        <f t="shared" si="103"/>
        <v>Jun</v>
      </c>
      <c r="GP26" s="120">
        <f t="shared" si="104"/>
        <v>26</v>
      </c>
      <c r="GQ26" s="111">
        <f>VLOOKUP($C26+GQ$3,'Raw Data'!$B$3:$AD$1033,GQ$2,0)</f>
        <v>2156</v>
      </c>
      <c r="GR26" s="111">
        <f>VLOOKUP($C26+GR$3,'Raw Data'!$B$3:$AD$1033,GR$2,0)</f>
        <v>2227</v>
      </c>
      <c r="GS26" s="111">
        <f>VLOOKUP($C26+GS$3,'Raw Data'!$B$3:$AD$1033,GS$2,0)</f>
        <v>1672</v>
      </c>
      <c r="GT26" s="111">
        <f>VLOOKUP($C26+GT$3,'Raw Data'!$B$3:$AD$1033,GT$2,0)</f>
        <v>1492</v>
      </c>
      <c r="GU26" s="111">
        <f>VLOOKUP($C26+GU$3,'Raw Data'!$B$3:$AD$1033,GU$2,0)</f>
        <v>2347</v>
      </c>
      <c r="GV26" s="111">
        <f>VLOOKUP($C26+GV$3,'Raw Data'!$B$3:$AD$1033,GV$2,0)</f>
        <v>2167</v>
      </c>
      <c r="GW26" s="111">
        <f>VLOOKUP($C26+GW$3,'Raw Data'!$B$3:$AD$1033,GW$2,0)</f>
        <v>2103</v>
      </c>
      <c r="GX26" s="112">
        <f t="shared" si="105"/>
        <v>14164</v>
      </c>
      <c r="GY26" s="113"/>
      <c r="HB26" s="118">
        <f t="shared" si="106"/>
        <v>2016</v>
      </c>
      <c r="HC26" s="119" t="str">
        <f t="shared" si="107"/>
        <v>Jun</v>
      </c>
      <c r="HD26" s="120">
        <f t="shared" si="108"/>
        <v>26</v>
      </c>
      <c r="HE26" s="111" t="e">
        <f>VLOOKUP($C26+HE$3,'Raw Data'!$B$3:$AD$1033,HE$2,0)</f>
        <v>#REF!</v>
      </c>
      <c r="HF26" s="111" t="e">
        <f>VLOOKUP($C26+HF$3,'Raw Data'!$B$3:$AD$1033,HF$2,0)</f>
        <v>#REF!</v>
      </c>
      <c r="HG26" s="111" t="e">
        <f>VLOOKUP($C26+HG$3,'Raw Data'!$B$3:$AD$1033,HG$2,0)</f>
        <v>#REF!</v>
      </c>
      <c r="HH26" s="111" t="e">
        <f>VLOOKUP($C26+HH$3,'Raw Data'!$B$3:$AD$1033,HH$2,0)</f>
        <v>#REF!</v>
      </c>
      <c r="HI26" s="111" t="e">
        <f>VLOOKUP($C26+HI$3,'Raw Data'!$B$3:$AD$1033,HI$2,0)</f>
        <v>#REF!</v>
      </c>
      <c r="HJ26" s="111" t="e">
        <f>VLOOKUP($C26+HJ$3,'Raw Data'!$B$3:$AD$1033,HJ$2,0)</f>
        <v>#REF!</v>
      </c>
      <c r="HK26" s="111" t="e">
        <f>VLOOKUP($C26+HK$3,'Raw Data'!$B$3:$AD$1033,HK$2,0)</f>
        <v>#REF!</v>
      </c>
      <c r="HL26" s="112" t="str">
        <f t="shared" si="109"/>
        <v/>
      </c>
      <c r="HM26" s="113"/>
      <c r="HN26" s="114">
        <f t="shared" si="110"/>
        <v>26</v>
      </c>
      <c r="HO26" s="115" t="str">
        <f>IFERROR(HE26/#REF!,"")</f>
        <v/>
      </c>
      <c r="HP26" s="115" t="str">
        <f>IFERROR(HF26/#REF!,"")</f>
        <v/>
      </c>
      <c r="HQ26" s="115" t="str">
        <f>IFERROR(HG26/#REF!,"")</f>
        <v/>
      </c>
      <c r="HR26" s="115" t="str">
        <f>IFERROR(HH26/#REF!,"")</f>
        <v/>
      </c>
      <c r="HS26" s="115" t="str">
        <f>IFERROR(HI26/#REF!,"")</f>
        <v/>
      </c>
      <c r="HT26" s="115" t="str">
        <f>IFERROR(HJ26/#REF!,"")</f>
        <v/>
      </c>
      <c r="HU26" s="115" t="str">
        <f>IFERROR(HK26/#REF!,"")</f>
        <v/>
      </c>
      <c r="HV26" s="116">
        <f t="shared" si="111"/>
        <v>0</v>
      </c>
      <c r="HX26" s="118">
        <f t="shared" si="112"/>
        <v>2016</v>
      </c>
      <c r="HY26" s="119" t="str">
        <f t="shared" si="113"/>
        <v>Jun</v>
      </c>
      <c r="HZ26" s="120">
        <f t="shared" si="114"/>
        <v>26</v>
      </c>
      <c r="IA26" s="111" t="e">
        <f>VLOOKUP($C26+IA$3,'Raw Data'!$B$3:$AD$1033,IA$2,0)</f>
        <v>#REF!</v>
      </c>
      <c r="IB26" s="111" t="e">
        <f>VLOOKUP($C26+IB$3,'Raw Data'!$B$3:$AD$1033,IB$2,0)</f>
        <v>#REF!</v>
      </c>
      <c r="IC26" s="111" t="e">
        <f>VLOOKUP($C26+IC$3,'Raw Data'!$B$3:$AD$1033,IC$2,0)</f>
        <v>#REF!</v>
      </c>
      <c r="ID26" s="111" t="e">
        <f>VLOOKUP($C26+ID$3,'Raw Data'!$B$3:$AD$1033,ID$2,0)</f>
        <v>#REF!</v>
      </c>
      <c r="IE26" s="111" t="e">
        <f>VLOOKUP($C26+IE$3,'Raw Data'!$B$3:$AD$1033,IE$2,0)</f>
        <v>#REF!</v>
      </c>
      <c r="IF26" s="111" t="e">
        <f>VLOOKUP($C26+IF$3,'Raw Data'!$B$3:$AD$1033,IF$2,0)</f>
        <v>#REF!</v>
      </c>
      <c r="IG26" s="111" t="e">
        <f>VLOOKUP($C26+IG$3,'Raw Data'!$B$3:$AD$1033,IG$2,0)</f>
        <v>#REF!</v>
      </c>
      <c r="IH26" s="112" t="str">
        <f t="shared" si="115"/>
        <v/>
      </c>
      <c r="II26" s="113"/>
      <c r="IJ26" s="114">
        <f t="shared" si="116"/>
        <v>26</v>
      </c>
      <c r="IK26" s="115" t="str">
        <f>IFERROR(IA26/#REF!,"")</f>
        <v/>
      </c>
      <c r="IL26" s="115" t="str">
        <f>IFERROR(IB26/#REF!,"")</f>
        <v/>
      </c>
      <c r="IM26" s="115" t="str">
        <f>IFERROR(IC26/#REF!,"")</f>
        <v/>
      </c>
      <c r="IN26" s="115" t="str">
        <f>IFERROR(ID26/#REF!,"")</f>
        <v/>
      </c>
      <c r="IO26" s="115" t="str">
        <f>IFERROR(IE26/#REF!,"")</f>
        <v/>
      </c>
      <c r="IP26" s="115" t="str">
        <f>IFERROR(IF26/#REF!,"")</f>
        <v/>
      </c>
      <c r="IQ26" s="115" t="str">
        <f>IFERROR(IG26/#REF!,"")</f>
        <v/>
      </c>
      <c r="IR26" s="116">
        <f t="shared" si="117"/>
        <v>0</v>
      </c>
    </row>
    <row r="27" spans="1:252" s="106" customFormat="1" x14ac:dyDescent="0.25">
      <c r="A27" s="137"/>
      <c r="B27" s="39">
        <v>7</v>
      </c>
      <c r="C27" s="131">
        <f>DOW!C28</f>
        <v>42551</v>
      </c>
      <c r="D27" s="132">
        <f t="shared" si="47"/>
        <v>2016</v>
      </c>
      <c r="E27" s="133" t="str">
        <f t="shared" si="48"/>
        <v>Jun</v>
      </c>
      <c r="F27" s="102">
        <f t="shared" si="49"/>
        <v>27</v>
      </c>
      <c r="G27" s="111">
        <f>VLOOKUP($C27+G$3,'Raw Data'!$B$3:$AD$1033,G$2,0)</f>
        <v>242</v>
      </c>
      <c r="H27" s="111">
        <f>VLOOKUP($C27+H$3,'Raw Data'!$B$3:$AD$1033,H$2,0)</f>
        <v>188</v>
      </c>
      <c r="I27" s="111">
        <f>VLOOKUP($C27+I$3,'Raw Data'!$B$3:$AD$1033,I$2,0)</f>
        <v>140</v>
      </c>
      <c r="J27" s="111">
        <f>VLOOKUP($C27+J$3,'Raw Data'!$B$3:$AD$1033,J$2,0)</f>
        <v>190</v>
      </c>
      <c r="K27" s="111">
        <f>VLOOKUP($C27+K$3,'Raw Data'!$B$3:$AD$1033,K$2,0)</f>
        <v>219</v>
      </c>
      <c r="L27" s="111">
        <f>VLOOKUP($C27+L$3,'Raw Data'!$B$3:$AD$1033,L$2,0)</f>
        <v>225</v>
      </c>
      <c r="M27" s="111">
        <f>VLOOKUP($C27+M$3,'Raw Data'!$B$3:$AD$1033,M$2,0)</f>
        <v>251</v>
      </c>
      <c r="N27" s="112">
        <f t="shared" si="50"/>
        <v>1455</v>
      </c>
      <c r="O27" s="113"/>
      <c r="P27" s="114">
        <f t="shared" si="51"/>
        <v>27</v>
      </c>
      <c r="Q27" s="115">
        <f t="shared" si="33"/>
        <v>0.16632302405498281</v>
      </c>
      <c r="R27" s="115">
        <f t="shared" si="34"/>
        <v>0.12920962199312716</v>
      </c>
      <c r="S27" s="115">
        <f t="shared" si="34"/>
        <v>9.6219931271477668E-2</v>
      </c>
      <c r="T27" s="115">
        <f t="shared" si="34"/>
        <v>0.13058419243986255</v>
      </c>
      <c r="U27" s="115">
        <f t="shared" si="34"/>
        <v>0.15051546391752577</v>
      </c>
      <c r="V27" s="115">
        <f t="shared" si="34"/>
        <v>0.15463917525773196</v>
      </c>
      <c r="W27" s="115">
        <f t="shared" si="34"/>
        <v>0.17250859106529209</v>
      </c>
      <c r="X27" s="116">
        <f t="shared" si="52"/>
        <v>1</v>
      </c>
      <c r="Y27" s="117"/>
      <c r="Z27" s="117"/>
      <c r="AA27" s="118">
        <f t="shared" si="53"/>
        <v>2016</v>
      </c>
      <c r="AB27" s="119" t="str">
        <f t="shared" si="54"/>
        <v>Jun</v>
      </c>
      <c r="AC27" s="120">
        <f t="shared" si="55"/>
        <v>27</v>
      </c>
      <c r="AD27" s="111">
        <f>VLOOKUP($C27+AD$3,'Raw Data'!$B$3:$AD$1033,AD$2,0)</f>
        <v>220</v>
      </c>
      <c r="AE27" s="111">
        <f>VLOOKUP($C27+AE$3,'Raw Data'!$B$3:$AD$1033,AE$2,0)</f>
        <v>262</v>
      </c>
      <c r="AF27" s="111">
        <f>VLOOKUP($C27+AF$3,'Raw Data'!$B$3:$AD$1033,AF$2,0)</f>
        <v>220</v>
      </c>
      <c r="AG27" s="111">
        <f>VLOOKUP($C27+AG$3,'Raw Data'!$B$3:$AD$1033,AG$2,0)</f>
        <v>186</v>
      </c>
      <c r="AH27" s="111">
        <f>VLOOKUP($C27+AH$3,'Raw Data'!$B$3:$AD$1033,AH$2,0)</f>
        <v>257</v>
      </c>
      <c r="AI27" s="111">
        <f>VLOOKUP($C27+AI$3,'Raw Data'!$B$3:$AD$1033,AI$2,0)</f>
        <v>236</v>
      </c>
      <c r="AJ27" s="111">
        <f>VLOOKUP($C27+AJ$3,'Raw Data'!$B$3:$AD$1033,AJ$2,0)</f>
        <v>252</v>
      </c>
      <c r="AK27" s="112">
        <f t="shared" si="56"/>
        <v>1633</v>
      </c>
      <c r="AL27" s="113"/>
      <c r="AM27" s="114">
        <f t="shared" si="57"/>
        <v>27</v>
      </c>
      <c r="AN27" s="115">
        <f t="shared" si="58"/>
        <v>0.13472137170851195</v>
      </c>
      <c r="AO27" s="115">
        <f t="shared" si="35"/>
        <v>0.16044090630740968</v>
      </c>
      <c r="AP27" s="115">
        <f t="shared" si="36"/>
        <v>0.13472137170851195</v>
      </c>
      <c r="AQ27" s="115">
        <f t="shared" si="37"/>
        <v>0.11390079608083283</v>
      </c>
      <c r="AR27" s="115">
        <f t="shared" si="38"/>
        <v>0.15737905695039803</v>
      </c>
      <c r="AS27" s="115">
        <f t="shared" si="39"/>
        <v>0.14451928965094918</v>
      </c>
      <c r="AT27" s="115">
        <f t="shared" si="40"/>
        <v>0.15431720759338641</v>
      </c>
      <c r="AU27" s="116">
        <f t="shared" si="59"/>
        <v>1</v>
      </c>
      <c r="AV27" s="117"/>
      <c r="AW27" s="117"/>
      <c r="AX27" s="118">
        <f t="shared" si="60"/>
        <v>2016</v>
      </c>
      <c r="AY27" s="119" t="str">
        <f t="shared" si="61"/>
        <v>Jun</v>
      </c>
      <c r="AZ27" s="120">
        <f t="shared" si="62"/>
        <v>27</v>
      </c>
      <c r="BA27" s="111">
        <f>VLOOKUP($C27+BA$3,'Raw Data'!$B$3:$AD$1033,BA$2,0)</f>
        <v>83</v>
      </c>
      <c r="BB27" s="111">
        <f>VLOOKUP($C27+BB$3,'Raw Data'!$B$3:$AD$1033,BB$2,0)</f>
        <v>80</v>
      </c>
      <c r="BC27" s="111">
        <f>VLOOKUP($C27+BC$3,'Raw Data'!$B$3:$AD$1033,BC$2,0)</f>
        <v>76</v>
      </c>
      <c r="BD27" s="111">
        <f>VLOOKUP($C27+BD$3,'Raw Data'!$B$3:$AD$1033,BD$2,0)</f>
        <v>88</v>
      </c>
      <c r="BE27" s="111">
        <f>VLOOKUP($C27+BE$3,'Raw Data'!$B$3:$AD$1033,BE$2,0)</f>
        <v>113</v>
      </c>
      <c r="BF27" s="111">
        <f>VLOOKUP($C27+BF$3,'Raw Data'!$B$3:$AD$1033,BF$2,0)</f>
        <v>114</v>
      </c>
      <c r="BG27" s="111">
        <f>VLOOKUP($C27+BG$3,'Raw Data'!$B$3:$AD$1033,BG$2,0)</f>
        <v>107</v>
      </c>
      <c r="BH27" s="112">
        <f t="shared" si="63"/>
        <v>661</v>
      </c>
      <c r="BI27" s="113"/>
      <c r="BJ27" s="114">
        <f t="shared" si="64"/>
        <v>27</v>
      </c>
      <c r="BK27" s="115">
        <f t="shared" si="65"/>
        <v>0.12556732223903178</v>
      </c>
      <c r="BL27" s="115">
        <f t="shared" si="41"/>
        <v>0.12102874432677761</v>
      </c>
      <c r="BM27" s="115">
        <f t="shared" si="41"/>
        <v>0.11497730711043873</v>
      </c>
      <c r="BN27" s="115">
        <f t="shared" si="41"/>
        <v>0.13313161875945537</v>
      </c>
      <c r="BO27" s="115">
        <f t="shared" si="41"/>
        <v>0.17095310136157338</v>
      </c>
      <c r="BP27" s="115">
        <f t="shared" si="41"/>
        <v>0.17246596066565809</v>
      </c>
      <c r="BQ27" s="115">
        <f t="shared" si="41"/>
        <v>0.16187594553706505</v>
      </c>
      <c r="BR27" s="116">
        <f t="shared" si="66"/>
        <v>1</v>
      </c>
      <c r="BS27" s="117"/>
      <c r="BT27" s="117"/>
      <c r="BU27" s="117"/>
      <c r="BV27" s="118">
        <f t="shared" si="67"/>
        <v>2016</v>
      </c>
      <c r="BW27" s="119" t="str">
        <f t="shared" si="68"/>
        <v>Jun</v>
      </c>
      <c r="BX27" s="120">
        <f t="shared" si="69"/>
        <v>27</v>
      </c>
      <c r="BY27" s="111">
        <f>VLOOKUP($C27+BY$3,'Raw Data'!$B$3:$AD$1033,BY$2,0)</f>
        <v>30</v>
      </c>
      <c r="BZ27" s="111">
        <f>VLOOKUP($C27+BZ$3,'Raw Data'!$B$3:$AD$1033,BZ$2,0)</f>
        <v>16</v>
      </c>
      <c r="CA27" s="111">
        <f>VLOOKUP($C27+CA$3,'Raw Data'!$B$3:$AD$1033,CA$2,0)</f>
        <v>19</v>
      </c>
      <c r="CB27" s="111">
        <f>VLOOKUP($C27+CB$3,'Raw Data'!$B$3:$AD$1033,CB$2,0)</f>
        <v>21</v>
      </c>
      <c r="CC27" s="111">
        <f>VLOOKUP($C27+CC$3,'Raw Data'!$B$3:$AD$1033,CC$2,0)</f>
        <v>31</v>
      </c>
      <c r="CD27" s="111">
        <f>VLOOKUP($C27+CD$3,'Raw Data'!$B$3:$AD$1033,CD$2,0)</f>
        <v>26</v>
      </c>
      <c r="CE27" s="111">
        <f>VLOOKUP($C27+CE$3,'Raw Data'!$B$3:$AD$1033,CE$2,0)</f>
        <v>31</v>
      </c>
      <c r="CF27" s="112">
        <f t="shared" si="70"/>
        <v>174</v>
      </c>
      <c r="CG27" s="113"/>
      <c r="CH27" s="114">
        <f t="shared" si="71"/>
        <v>27</v>
      </c>
      <c r="CI27" s="115">
        <f t="shared" si="72"/>
        <v>0.17241379310344829</v>
      </c>
      <c r="CJ27" s="115">
        <f t="shared" si="42"/>
        <v>9.1954022988505746E-2</v>
      </c>
      <c r="CK27" s="115">
        <f t="shared" si="42"/>
        <v>0.10919540229885058</v>
      </c>
      <c r="CL27" s="115">
        <f t="shared" si="42"/>
        <v>0.1206896551724138</v>
      </c>
      <c r="CM27" s="115">
        <f t="shared" si="42"/>
        <v>0.17816091954022989</v>
      </c>
      <c r="CN27" s="115">
        <f t="shared" si="42"/>
        <v>0.14942528735632185</v>
      </c>
      <c r="CO27" s="115">
        <f t="shared" si="42"/>
        <v>0.17816091954022989</v>
      </c>
      <c r="CP27" s="116">
        <f t="shared" si="73"/>
        <v>1.0000000000000002</v>
      </c>
      <c r="CQ27" s="117"/>
      <c r="CR27" s="117"/>
      <c r="CS27" s="117"/>
      <c r="CT27" s="118">
        <f t="shared" si="74"/>
        <v>2016</v>
      </c>
      <c r="CU27" s="119" t="str">
        <f t="shared" si="75"/>
        <v>Jun</v>
      </c>
      <c r="CV27" s="120">
        <f t="shared" si="76"/>
        <v>27</v>
      </c>
      <c r="CW27" s="111">
        <f>VLOOKUP($C27+CW$3,'Raw Data'!$B$3:$AD$1033,CW$2,0)</f>
        <v>428</v>
      </c>
      <c r="CX27" s="111">
        <f>VLOOKUP($C27+CX$3,'Raw Data'!$B$3:$AD$1033,CX$2,0)</f>
        <v>422</v>
      </c>
      <c r="CY27" s="111">
        <f>VLOOKUP($C27+CY$3,'Raw Data'!$B$3:$AD$1033,CY$2,0)</f>
        <v>321</v>
      </c>
      <c r="CZ27" s="111">
        <f>VLOOKUP($C27+CZ$3,'Raw Data'!$B$3:$AD$1033,CZ$2,0)</f>
        <v>263</v>
      </c>
      <c r="DA27" s="111">
        <f>VLOOKUP($C27+DA$3,'Raw Data'!$B$3:$AD$1033,DA$2,0)</f>
        <v>481</v>
      </c>
      <c r="DB27" s="111">
        <f>VLOOKUP($C27+DB$3,'Raw Data'!$B$3:$AD$1033,DB$2,0)</f>
        <v>481</v>
      </c>
      <c r="DC27" s="111">
        <f>VLOOKUP($C27+DC$3,'Raw Data'!$B$3:$AD$1033,DC$2,0)</f>
        <v>406</v>
      </c>
      <c r="DD27" s="112">
        <f t="shared" si="77"/>
        <v>2802</v>
      </c>
      <c r="DE27" s="113"/>
      <c r="DF27" s="113"/>
      <c r="DG27" s="114">
        <f t="shared" si="78"/>
        <v>27</v>
      </c>
      <c r="DH27" s="115">
        <f t="shared" si="79"/>
        <v>0.15274803711634546</v>
      </c>
      <c r="DI27" s="115">
        <f t="shared" si="43"/>
        <v>0.15060670949321914</v>
      </c>
      <c r="DJ27" s="115">
        <f t="shared" si="43"/>
        <v>0.11456102783725911</v>
      </c>
      <c r="DK27" s="115">
        <f t="shared" si="43"/>
        <v>9.386152748037116E-2</v>
      </c>
      <c r="DL27" s="115">
        <f t="shared" si="43"/>
        <v>0.1716630977872948</v>
      </c>
      <c r="DM27" s="115">
        <f t="shared" si="43"/>
        <v>0.1716630977872948</v>
      </c>
      <c r="DN27" s="115">
        <f t="shared" si="43"/>
        <v>0.14489650249821556</v>
      </c>
      <c r="DO27" s="116">
        <f t="shared" si="80"/>
        <v>1</v>
      </c>
      <c r="DP27" s="117"/>
      <c r="DQ27" s="117"/>
      <c r="DR27" s="117"/>
      <c r="DS27" s="118">
        <f t="shared" si="81"/>
        <v>2016</v>
      </c>
      <c r="DT27" s="119" t="str">
        <f t="shared" si="82"/>
        <v>Jun</v>
      </c>
      <c r="DU27" s="120">
        <f t="shared" si="83"/>
        <v>27</v>
      </c>
      <c r="DV27" s="111">
        <f>VLOOKUP($C27+DV$3,'Raw Data'!$B$3:$AD$1033,DV$2,0)</f>
        <v>90</v>
      </c>
      <c r="DW27" s="111">
        <f>VLOOKUP($C27+DW$3,'Raw Data'!$B$3:$AD$1033,DW$2,0)</f>
        <v>85</v>
      </c>
      <c r="DX27" s="111">
        <f>VLOOKUP($C27+DX$3,'Raw Data'!$B$3:$AD$1033,DX$2,0)</f>
        <v>79</v>
      </c>
      <c r="DY27" s="111">
        <f>VLOOKUP($C27+DY$3,'Raw Data'!$B$3:$AD$1033,DY$2,0)</f>
        <v>74</v>
      </c>
      <c r="DZ27" s="111">
        <f>VLOOKUP($C27+DZ$3,'Raw Data'!$B$3:$AD$1033,DZ$2,0)</f>
        <v>66</v>
      </c>
      <c r="EA27" s="111">
        <f>VLOOKUP($C27+EA$3,'Raw Data'!$B$3:$AD$1033,EA$2,0)</f>
        <v>95</v>
      </c>
      <c r="EB27" s="111">
        <f>VLOOKUP($C27+EB$3,'Raw Data'!$B$3:$AD$1033,EB$2,0)</f>
        <v>75</v>
      </c>
      <c r="EC27" s="112">
        <f t="shared" si="84"/>
        <v>564</v>
      </c>
      <c r="ED27" s="113"/>
      <c r="EE27" s="114">
        <f t="shared" si="85"/>
        <v>27</v>
      </c>
      <c r="EF27" s="115">
        <f t="shared" si="86"/>
        <v>0.15957446808510639</v>
      </c>
      <c r="EG27" s="115">
        <f t="shared" si="44"/>
        <v>0.15070921985815602</v>
      </c>
      <c r="EH27" s="115">
        <f t="shared" si="44"/>
        <v>0.14007092198581561</v>
      </c>
      <c r="EI27" s="115">
        <f t="shared" si="44"/>
        <v>0.13120567375886524</v>
      </c>
      <c r="EJ27" s="115">
        <f t="shared" si="44"/>
        <v>0.11702127659574468</v>
      </c>
      <c r="EK27" s="115">
        <f t="shared" si="44"/>
        <v>0.16843971631205673</v>
      </c>
      <c r="EL27" s="115">
        <f t="shared" si="44"/>
        <v>0.13297872340425532</v>
      </c>
      <c r="EM27" s="116">
        <f t="shared" si="87"/>
        <v>1</v>
      </c>
      <c r="EN27" s="117"/>
      <c r="EO27" s="117"/>
      <c r="EP27" s="117"/>
      <c r="EQ27" s="118">
        <f t="shared" si="88"/>
        <v>2016</v>
      </c>
      <c r="ER27" s="119" t="str">
        <f t="shared" si="89"/>
        <v>Jun</v>
      </c>
      <c r="ES27" s="120">
        <f t="shared" si="90"/>
        <v>27</v>
      </c>
      <c r="ET27" s="111">
        <f>VLOOKUP($C27+ET$3,'Raw Data'!$B$3:$AD$1033,ET$2,0)</f>
        <v>174</v>
      </c>
      <c r="EU27" s="111">
        <f>VLOOKUP($C27+EU$3,'Raw Data'!$B$3:$AD$1033,EU$2,0)</f>
        <v>251</v>
      </c>
      <c r="EV27" s="111">
        <f>VLOOKUP($C27+EV$3,'Raw Data'!$B$3:$AD$1033,EV$2,0)</f>
        <v>253</v>
      </c>
      <c r="EW27" s="111">
        <f>VLOOKUP($C27+EW$3,'Raw Data'!$B$3:$AD$1033,EW$2,0)</f>
        <v>277</v>
      </c>
      <c r="EX27" s="111">
        <f>VLOOKUP($C27+EX$3,'Raw Data'!$B$3:$AD$1033,EX$2,0)</f>
        <v>414</v>
      </c>
      <c r="EY27" s="111">
        <f>VLOOKUP($C27+EY$3,'Raw Data'!$B$3:$AD$1033,EY$2,0)</f>
        <v>293</v>
      </c>
      <c r="EZ27" s="111">
        <f>VLOOKUP($C27+EZ$3,'Raw Data'!$B$3:$AD$1033,EZ$2,0)</f>
        <v>299</v>
      </c>
      <c r="FA27" s="112">
        <f t="shared" si="91"/>
        <v>1961</v>
      </c>
      <c r="FB27" s="113"/>
      <c r="FC27" s="113"/>
      <c r="FD27" s="114">
        <f t="shared" si="92"/>
        <v>27</v>
      </c>
      <c r="FE27" s="115">
        <f t="shared" si="93"/>
        <v>8.8730239673635899E-2</v>
      </c>
      <c r="FF27" s="115">
        <f t="shared" si="45"/>
        <v>0.12799592044875063</v>
      </c>
      <c r="FG27" s="115">
        <f t="shared" si="45"/>
        <v>0.12901580826109127</v>
      </c>
      <c r="FH27" s="115">
        <f t="shared" si="45"/>
        <v>0.14125446200917899</v>
      </c>
      <c r="FI27" s="115">
        <f t="shared" si="45"/>
        <v>0.21111677715451299</v>
      </c>
      <c r="FJ27" s="115">
        <f t="shared" si="45"/>
        <v>0.14941356450790413</v>
      </c>
      <c r="FK27" s="115">
        <f t="shared" si="45"/>
        <v>0.15247322794492607</v>
      </c>
      <c r="FL27" s="116">
        <f t="shared" si="94"/>
        <v>1</v>
      </c>
      <c r="FM27" s="117"/>
      <c r="FN27" s="117"/>
      <c r="FO27" s="117"/>
      <c r="FP27" s="118">
        <f t="shared" si="95"/>
        <v>2016</v>
      </c>
      <c r="FQ27" s="119" t="str">
        <f t="shared" si="96"/>
        <v>Jun</v>
      </c>
      <c r="FR27" s="120">
        <f t="shared" si="97"/>
        <v>27</v>
      </c>
      <c r="FS27" s="111">
        <f>VLOOKUP($C27+FS$3,'Raw Data'!$B$3:$AD$1033,FS$2,0)</f>
        <v>2783</v>
      </c>
      <c r="FT27" s="111">
        <f>VLOOKUP($C27+FT$3,'Raw Data'!$B$3:$AD$1033,FT$2,0)</f>
        <v>2583</v>
      </c>
      <c r="FU27" s="111">
        <f>VLOOKUP($C27+FU$3,'Raw Data'!$B$3:$AD$1033,FU$2,0)</f>
        <v>1745</v>
      </c>
      <c r="FV27" s="111">
        <f>VLOOKUP($C27+FV$3,'Raw Data'!$B$3:$AD$1033,FV$2,0)</f>
        <v>1276</v>
      </c>
      <c r="FW27" s="111">
        <f>VLOOKUP($C27+FW$3,'Raw Data'!$B$3:$AD$1033,FW$2,0)</f>
        <v>1850</v>
      </c>
      <c r="FX27" s="111">
        <f>VLOOKUP($C27+FX$3,'Raw Data'!$B$3:$AD$1033,FX$2,0)</f>
        <v>3489</v>
      </c>
      <c r="FY27" s="111">
        <f>VLOOKUP($C27+FY$3,'Raw Data'!$B$3:$AD$1033,FY$2,0)</f>
        <v>3060</v>
      </c>
      <c r="FZ27" s="112">
        <f t="shared" si="98"/>
        <v>16786</v>
      </c>
      <c r="GA27" s="113"/>
      <c r="GB27" s="114">
        <f t="shared" si="99"/>
        <v>27</v>
      </c>
      <c r="GC27" s="115">
        <f t="shared" si="100"/>
        <v>0.16579292267365661</v>
      </c>
      <c r="GD27" s="115">
        <f t="shared" si="46"/>
        <v>0.15387823185988322</v>
      </c>
      <c r="GE27" s="115">
        <f t="shared" si="46"/>
        <v>0.10395567735017276</v>
      </c>
      <c r="GF27" s="115">
        <f t="shared" si="46"/>
        <v>7.6015727391874177E-2</v>
      </c>
      <c r="GG27" s="115">
        <f t="shared" si="46"/>
        <v>0.11021089002740379</v>
      </c>
      <c r="GH27" s="115">
        <f t="shared" si="46"/>
        <v>0.20785178124627665</v>
      </c>
      <c r="GI27" s="115">
        <f t="shared" si="46"/>
        <v>0.18229476945073275</v>
      </c>
      <c r="GJ27" s="116">
        <f t="shared" si="101"/>
        <v>1</v>
      </c>
      <c r="GK27" s="117"/>
      <c r="GL27" s="117"/>
      <c r="GM27" s="117"/>
      <c r="GN27" s="118">
        <f t="shared" si="102"/>
        <v>2016</v>
      </c>
      <c r="GO27" s="119" t="str">
        <f t="shared" si="103"/>
        <v>Jun</v>
      </c>
      <c r="GP27" s="120">
        <f t="shared" si="104"/>
        <v>27</v>
      </c>
      <c r="GQ27" s="111">
        <f>VLOOKUP($C27+GQ$3,'Raw Data'!$B$3:$AD$1033,GQ$2,0)</f>
        <v>2167</v>
      </c>
      <c r="GR27" s="111">
        <f>VLOOKUP($C27+GR$3,'Raw Data'!$B$3:$AD$1033,GR$2,0)</f>
        <v>2092</v>
      </c>
      <c r="GS27" s="111">
        <f>VLOOKUP($C27+GS$3,'Raw Data'!$B$3:$AD$1033,GS$2,0)</f>
        <v>1587</v>
      </c>
      <c r="GT27" s="111">
        <f>VLOOKUP($C27+GT$3,'Raw Data'!$B$3:$AD$1033,GT$2,0)</f>
        <v>1219</v>
      </c>
      <c r="GU27" s="111">
        <f>VLOOKUP($C27+GU$3,'Raw Data'!$B$3:$AD$1033,GU$2,0)</f>
        <v>1364</v>
      </c>
      <c r="GV27" s="111">
        <f>VLOOKUP($C27+GV$3,'Raw Data'!$B$3:$AD$1033,GV$2,0)</f>
        <v>2294</v>
      </c>
      <c r="GW27" s="111">
        <f>VLOOKUP($C27+GW$3,'Raw Data'!$B$3:$AD$1033,GW$2,0)</f>
        <v>2055</v>
      </c>
      <c r="GX27" s="112">
        <f t="shared" si="105"/>
        <v>12778</v>
      </c>
      <c r="GY27" s="113"/>
      <c r="HB27" s="118">
        <f t="shared" si="106"/>
        <v>2016</v>
      </c>
      <c r="HC27" s="119" t="str">
        <f t="shared" si="107"/>
        <v>Jun</v>
      </c>
      <c r="HD27" s="120">
        <f t="shared" si="108"/>
        <v>27</v>
      </c>
      <c r="HE27" s="111" t="e">
        <f>VLOOKUP($C27+HE$3,'Raw Data'!$B$3:$AD$1033,HE$2,0)</f>
        <v>#REF!</v>
      </c>
      <c r="HF27" s="111" t="e">
        <f>VLOOKUP($C27+HF$3,'Raw Data'!$B$3:$AD$1033,HF$2,0)</f>
        <v>#REF!</v>
      </c>
      <c r="HG27" s="111" t="e">
        <f>VLOOKUP($C27+HG$3,'Raw Data'!$B$3:$AD$1033,HG$2,0)</f>
        <v>#REF!</v>
      </c>
      <c r="HH27" s="111" t="e">
        <f>VLOOKUP($C27+HH$3,'Raw Data'!$B$3:$AD$1033,HH$2,0)</f>
        <v>#REF!</v>
      </c>
      <c r="HI27" s="111" t="e">
        <f>VLOOKUP($C27+HI$3,'Raw Data'!$B$3:$AD$1033,HI$2,0)</f>
        <v>#REF!</v>
      </c>
      <c r="HJ27" s="111" t="e">
        <f>VLOOKUP($C27+HJ$3,'Raw Data'!$B$3:$AD$1033,HJ$2,0)</f>
        <v>#REF!</v>
      </c>
      <c r="HK27" s="111" t="e">
        <f>VLOOKUP($C27+HK$3,'Raw Data'!$B$3:$AD$1033,HK$2,0)</f>
        <v>#REF!</v>
      </c>
      <c r="HL27" s="112" t="str">
        <f t="shared" si="109"/>
        <v/>
      </c>
      <c r="HM27" s="113"/>
      <c r="HN27" s="114">
        <f t="shared" si="110"/>
        <v>27</v>
      </c>
      <c r="HO27" s="115" t="str">
        <f>IFERROR(HE27/#REF!,"")</f>
        <v/>
      </c>
      <c r="HP27" s="115" t="str">
        <f>IFERROR(HF27/#REF!,"")</f>
        <v/>
      </c>
      <c r="HQ27" s="115" t="str">
        <f>IFERROR(HG27/#REF!,"")</f>
        <v/>
      </c>
      <c r="HR27" s="115" t="str">
        <f>IFERROR(HH27/#REF!,"")</f>
        <v/>
      </c>
      <c r="HS27" s="115" t="str">
        <f>IFERROR(HI27/#REF!,"")</f>
        <v/>
      </c>
      <c r="HT27" s="115" t="str">
        <f>IFERROR(HJ27/#REF!,"")</f>
        <v/>
      </c>
      <c r="HU27" s="115" t="str">
        <f>IFERROR(HK27/#REF!,"")</f>
        <v/>
      </c>
      <c r="HV27" s="116">
        <f t="shared" si="111"/>
        <v>0</v>
      </c>
      <c r="HX27" s="118">
        <f t="shared" si="112"/>
        <v>2016</v>
      </c>
      <c r="HY27" s="119" t="str">
        <f t="shared" si="113"/>
        <v>Jun</v>
      </c>
      <c r="HZ27" s="120">
        <f t="shared" si="114"/>
        <v>27</v>
      </c>
      <c r="IA27" s="111" t="e">
        <f>VLOOKUP($C27+IA$3,'Raw Data'!$B$3:$AD$1033,IA$2,0)</f>
        <v>#REF!</v>
      </c>
      <c r="IB27" s="111" t="e">
        <f>VLOOKUP($C27+IB$3,'Raw Data'!$B$3:$AD$1033,IB$2,0)</f>
        <v>#REF!</v>
      </c>
      <c r="IC27" s="111" t="e">
        <f>VLOOKUP($C27+IC$3,'Raw Data'!$B$3:$AD$1033,IC$2,0)</f>
        <v>#REF!</v>
      </c>
      <c r="ID27" s="111" t="e">
        <f>VLOOKUP($C27+ID$3,'Raw Data'!$B$3:$AD$1033,ID$2,0)</f>
        <v>#REF!</v>
      </c>
      <c r="IE27" s="111" t="e">
        <f>VLOOKUP($C27+IE$3,'Raw Data'!$B$3:$AD$1033,IE$2,0)</f>
        <v>#REF!</v>
      </c>
      <c r="IF27" s="111" t="e">
        <f>VLOOKUP($C27+IF$3,'Raw Data'!$B$3:$AD$1033,IF$2,0)</f>
        <v>#REF!</v>
      </c>
      <c r="IG27" s="111" t="e">
        <f>VLOOKUP($C27+IG$3,'Raw Data'!$B$3:$AD$1033,IG$2,0)</f>
        <v>#REF!</v>
      </c>
      <c r="IH27" s="112" t="str">
        <f t="shared" si="115"/>
        <v/>
      </c>
      <c r="II27" s="113"/>
      <c r="IJ27" s="114">
        <f t="shared" si="116"/>
        <v>27</v>
      </c>
      <c r="IK27" s="115" t="str">
        <f>IFERROR(IA27/#REF!,"")</f>
        <v/>
      </c>
      <c r="IL27" s="115" t="str">
        <f>IFERROR(IB27/#REF!,"")</f>
        <v/>
      </c>
      <c r="IM27" s="115" t="str">
        <f>IFERROR(IC27/#REF!,"")</f>
        <v/>
      </c>
      <c r="IN27" s="115" t="str">
        <f>IFERROR(ID27/#REF!,"")</f>
        <v/>
      </c>
      <c r="IO27" s="115" t="str">
        <f>IFERROR(IE27/#REF!,"")</f>
        <v/>
      </c>
      <c r="IP27" s="115" t="str">
        <f>IFERROR(IF27/#REF!,"")</f>
        <v/>
      </c>
      <c r="IQ27" s="115" t="str">
        <f>IFERROR(IG27/#REF!,"")</f>
        <v/>
      </c>
      <c r="IR27" s="116">
        <f t="shared" si="117"/>
        <v>0</v>
      </c>
    </row>
    <row r="28" spans="1:252" s="106" customFormat="1" x14ac:dyDescent="0.25">
      <c r="A28" s="137"/>
      <c r="B28" s="39">
        <v>7</v>
      </c>
      <c r="C28" s="131">
        <f>DOW!C29</f>
        <v>42558</v>
      </c>
      <c r="D28" s="132">
        <f t="shared" si="47"/>
        <v>2016</v>
      </c>
      <c r="E28" s="133" t="str">
        <f t="shared" si="48"/>
        <v>Jul</v>
      </c>
      <c r="F28" s="102">
        <f t="shared" si="49"/>
        <v>28</v>
      </c>
      <c r="G28" s="111">
        <f>VLOOKUP($C28+G$3,'Raw Data'!$B$3:$AD$1033,G$2,0)</f>
        <v>209</v>
      </c>
      <c r="H28" s="111">
        <f>VLOOKUP($C28+H$3,'Raw Data'!$B$3:$AD$1033,H$2,0)</f>
        <v>173</v>
      </c>
      <c r="I28" s="111">
        <f>VLOOKUP($C28+I$3,'Raw Data'!$B$3:$AD$1033,I$2,0)</f>
        <v>185</v>
      </c>
      <c r="J28" s="111">
        <f>VLOOKUP($C28+J$3,'Raw Data'!$B$3:$AD$1033,J$2,0)</f>
        <v>185</v>
      </c>
      <c r="K28" s="111">
        <f>VLOOKUP($C28+K$3,'Raw Data'!$B$3:$AD$1033,K$2,0)</f>
        <v>287</v>
      </c>
      <c r="L28" s="111">
        <f>VLOOKUP($C28+L$3,'Raw Data'!$B$3:$AD$1033,L$2,0)</f>
        <v>242</v>
      </c>
      <c r="M28" s="111">
        <f>VLOOKUP($C28+M$3,'Raw Data'!$B$3:$AD$1033,M$2,0)</f>
        <v>284</v>
      </c>
      <c r="N28" s="112">
        <f t="shared" si="50"/>
        <v>1565</v>
      </c>
      <c r="O28" s="113"/>
      <c r="P28" s="114">
        <f t="shared" si="51"/>
        <v>28</v>
      </c>
      <c r="Q28" s="115">
        <f t="shared" si="33"/>
        <v>0.13354632587859425</v>
      </c>
      <c r="R28" s="115">
        <f t="shared" si="34"/>
        <v>0.11054313099041534</v>
      </c>
      <c r="S28" s="115">
        <f t="shared" si="34"/>
        <v>0.1182108626198083</v>
      </c>
      <c r="T28" s="115">
        <f t="shared" si="34"/>
        <v>0.1182108626198083</v>
      </c>
      <c r="U28" s="115">
        <f t="shared" si="34"/>
        <v>0.18338658146964856</v>
      </c>
      <c r="V28" s="115">
        <f t="shared" si="34"/>
        <v>0.15463258785942491</v>
      </c>
      <c r="W28" s="115">
        <f t="shared" si="34"/>
        <v>0.18146964856230033</v>
      </c>
      <c r="X28" s="116">
        <f t="shared" si="52"/>
        <v>0.99999999999999989</v>
      </c>
      <c r="Y28" s="117"/>
      <c r="Z28" s="117"/>
      <c r="AA28" s="118">
        <f t="shared" si="53"/>
        <v>2016</v>
      </c>
      <c r="AB28" s="119" t="str">
        <f t="shared" si="54"/>
        <v>Jul</v>
      </c>
      <c r="AC28" s="120">
        <f t="shared" si="55"/>
        <v>28</v>
      </c>
      <c r="AD28" s="111">
        <f>VLOOKUP($C28+AD$3,'Raw Data'!$B$3:$AD$1033,AD$2,0)</f>
        <v>287</v>
      </c>
      <c r="AE28" s="111">
        <f>VLOOKUP($C28+AE$3,'Raw Data'!$B$3:$AD$1033,AE$2,0)</f>
        <v>280</v>
      </c>
      <c r="AF28" s="111">
        <f>VLOOKUP($C28+AF$3,'Raw Data'!$B$3:$AD$1033,AF$2,0)</f>
        <v>240</v>
      </c>
      <c r="AG28" s="111">
        <f>VLOOKUP($C28+AG$3,'Raw Data'!$B$3:$AD$1033,AG$2,0)</f>
        <v>164</v>
      </c>
      <c r="AH28" s="111">
        <f>VLOOKUP($C28+AH$3,'Raw Data'!$B$3:$AD$1033,AH$2,0)</f>
        <v>334</v>
      </c>
      <c r="AI28" s="111">
        <f>VLOOKUP($C28+AI$3,'Raw Data'!$B$3:$AD$1033,AI$2,0)</f>
        <v>347</v>
      </c>
      <c r="AJ28" s="111">
        <f>VLOOKUP($C28+AJ$3,'Raw Data'!$B$3:$AD$1033,AJ$2,0)</f>
        <v>310</v>
      </c>
      <c r="AK28" s="112">
        <f t="shared" si="56"/>
        <v>1962</v>
      </c>
      <c r="AL28" s="113"/>
      <c r="AM28" s="114">
        <f t="shared" si="57"/>
        <v>28</v>
      </c>
      <c r="AN28" s="115">
        <f t="shared" si="58"/>
        <v>0.14627930682976553</v>
      </c>
      <c r="AO28" s="115">
        <f t="shared" si="35"/>
        <v>0.14271151885830785</v>
      </c>
      <c r="AP28" s="115">
        <f t="shared" si="36"/>
        <v>0.12232415902140673</v>
      </c>
      <c r="AQ28" s="115">
        <f t="shared" si="37"/>
        <v>8.3588175331294604E-2</v>
      </c>
      <c r="AR28" s="115">
        <f t="shared" si="38"/>
        <v>0.17023445463812437</v>
      </c>
      <c r="AS28" s="115">
        <f t="shared" si="39"/>
        <v>0.17686034658511723</v>
      </c>
      <c r="AT28" s="115">
        <f t="shared" si="40"/>
        <v>0.1580020387359837</v>
      </c>
      <c r="AU28" s="116">
        <f t="shared" si="59"/>
        <v>1</v>
      </c>
      <c r="AV28" s="117"/>
      <c r="AW28" s="117"/>
      <c r="AX28" s="118">
        <f t="shared" si="60"/>
        <v>2016</v>
      </c>
      <c r="AY28" s="119" t="str">
        <f t="shared" si="61"/>
        <v>Jul</v>
      </c>
      <c r="AZ28" s="120">
        <f t="shared" si="62"/>
        <v>28</v>
      </c>
      <c r="BA28" s="111">
        <f>VLOOKUP($C28+BA$3,'Raw Data'!$B$3:$AD$1033,BA$2,0)</f>
        <v>123</v>
      </c>
      <c r="BB28" s="111">
        <f>VLOOKUP($C28+BB$3,'Raw Data'!$B$3:$AD$1033,BB$2,0)</f>
        <v>93</v>
      </c>
      <c r="BC28" s="111">
        <f>VLOOKUP($C28+BC$3,'Raw Data'!$B$3:$AD$1033,BC$2,0)</f>
        <v>125</v>
      </c>
      <c r="BD28" s="111">
        <f>VLOOKUP($C28+BD$3,'Raw Data'!$B$3:$AD$1033,BD$2,0)</f>
        <v>93</v>
      </c>
      <c r="BE28" s="111">
        <f>VLOOKUP($C28+BE$3,'Raw Data'!$B$3:$AD$1033,BE$2,0)</f>
        <v>104</v>
      </c>
      <c r="BF28" s="111">
        <f>VLOOKUP($C28+BF$3,'Raw Data'!$B$3:$AD$1033,BF$2,0)</f>
        <v>107</v>
      </c>
      <c r="BG28" s="111">
        <f>VLOOKUP($C28+BG$3,'Raw Data'!$B$3:$AD$1033,BG$2,0)</f>
        <v>99</v>
      </c>
      <c r="BH28" s="112">
        <f t="shared" si="63"/>
        <v>744</v>
      </c>
      <c r="BI28" s="113"/>
      <c r="BJ28" s="114">
        <f t="shared" si="64"/>
        <v>28</v>
      </c>
      <c r="BK28" s="115">
        <f t="shared" si="65"/>
        <v>0.16532258064516128</v>
      </c>
      <c r="BL28" s="115">
        <f t="shared" si="41"/>
        <v>0.125</v>
      </c>
      <c r="BM28" s="115">
        <f t="shared" si="41"/>
        <v>0.16801075268817203</v>
      </c>
      <c r="BN28" s="115">
        <f t="shared" si="41"/>
        <v>0.125</v>
      </c>
      <c r="BO28" s="115">
        <f t="shared" si="41"/>
        <v>0.13978494623655913</v>
      </c>
      <c r="BP28" s="115">
        <f t="shared" si="41"/>
        <v>0.14381720430107528</v>
      </c>
      <c r="BQ28" s="115">
        <f t="shared" si="41"/>
        <v>0.13306451612903225</v>
      </c>
      <c r="BR28" s="116">
        <f t="shared" si="66"/>
        <v>0.99999999999999989</v>
      </c>
      <c r="BS28" s="117"/>
      <c r="BT28" s="117"/>
      <c r="BU28" s="117"/>
      <c r="BV28" s="118">
        <f t="shared" si="67"/>
        <v>2016</v>
      </c>
      <c r="BW28" s="119" t="str">
        <f t="shared" si="68"/>
        <v>Jul</v>
      </c>
      <c r="BX28" s="120">
        <f t="shared" si="69"/>
        <v>28</v>
      </c>
      <c r="BY28" s="111">
        <f>VLOOKUP($C28+BY$3,'Raw Data'!$B$3:$AD$1033,BY$2,0)</f>
        <v>25</v>
      </c>
      <c r="BZ28" s="111">
        <f>VLOOKUP($C28+BZ$3,'Raw Data'!$B$3:$AD$1033,BZ$2,0)</f>
        <v>25</v>
      </c>
      <c r="CA28" s="111">
        <f>VLOOKUP($C28+CA$3,'Raw Data'!$B$3:$AD$1033,CA$2,0)</f>
        <v>19</v>
      </c>
      <c r="CB28" s="111">
        <f>VLOOKUP($C28+CB$3,'Raw Data'!$B$3:$AD$1033,CB$2,0)</f>
        <v>29</v>
      </c>
      <c r="CC28" s="111">
        <f>VLOOKUP($C28+CC$3,'Raw Data'!$B$3:$AD$1033,CC$2,0)</f>
        <v>32</v>
      </c>
      <c r="CD28" s="111">
        <f>VLOOKUP($C28+CD$3,'Raw Data'!$B$3:$AD$1033,CD$2,0)</f>
        <v>25</v>
      </c>
      <c r="CE28" s="111">
        <f>VLOOKUP($C28+CE$3,'Raw Data'!$B$3:$AD$1033,CE$2,0)</f>
        <v>34</v>
      </c>
      <c r="CF28" s="112">
        <f t="shared" si="70"/>
        <v>189</v>
      </c>
      <c r="CG28" s="113"/>
      <c r="CH28" s="114">
        <f t="shared" si="71"/>
        <v>28</v>
      </c>
      <c r="CI28" s="115">
        <f t="shared" si="72"/>
        <v>0.13227513227513227</v>
      </c>
      <c r="CJ28" s="115">
        <f t="shared" si="42"/>
        <v>0.13227513227513227</v>
      </c>
      <c r="CK28" s="115">
        <f t="shared" si="42"/>
        <v>0.10052910052910052</v>
      </c>
      <c r="CL28" s="115">
        <f t="shared" si="42"/>
        <v>0.15343915343915343</v>
      </c>
      <c r="CM28" s="115">
        <f t="shared" si="42"/>
        <v>0.1693121693121693</v>
      </c>
      <c r="CN28" s="115">
        <f t="shared" si="42"/>
        <v>0.13227513227513227</v>
      </c>
      <c r="CO28" s="115">
        <f t="shared" si="42"/>
        <v>0.17989417989417988</v>
      </c>
      <c r="CP28" s="116">
        <f t="shared" si="73"/>
        <v>0.99999999999999989</v>
      </c>
      <c r="CQ28" s="117"/>
      <c r="CR28" s="117"/>
      <c r="CS28" s="117"/>
      <c r="CT28" s="118">
        <f t="shared" si="74"/>
        <v>2016</v>
      </c>
      <c r="CU28" s="119" t="str">
        <f t="shared" si="75"/>
        <v>Jul</v>
      </c>
      <c r="CV28" s="120">
        <f t="shared" si="76"/>
        <v>28</v>
      </c>
      <c r="CW28" s="111">
        <f>VLOOKUP($C28+CW$3,'Raw Data'!$B$3:$AD$1033,CW$2,0)</f>
        <v>383</v>
      </c>
      <c r="CX28" s="111">
        <f>VLOOKUP($C28+CX$3,'Raw Data'!$B$3:$AD$1033,CX$2,0)</f>
        <v>344</v>
      </c>
      <c r="CY28" s="111">
        <f>VLOOKUP($C28+CY$3,'Raw Data'!$B$3:$AD$1033,CY$2,0)</f>
        <v>288</v>
      </c>
      <c r="CZ28" s="111">
        <f>VLOOKUP($C28+CZ$3,'Raw Data'!$B$3:$AD$1033,CZ$2,0)</f>
        <v>239</v>
      </c>
      <c r="DA28" s="111">
        <f>VLOOKUP($C28+DA$3,'Raw Data'!$B$3:$AD$1033,DA$2,0)</f>
        <v>473</v>
      </c>
      <c r="DB28" s="111">
        <f>VLOOKUP($C28+DB$3,'Raw Data'!$B$3:$AD$1033,DB$2,0)</f>
        <v>466</v>
      </c>
      <c r="DC28" s="111">
        <f>VLOOKUP($C28+DC$3,'Raw Data'!$B$3:$AD$1033,DC$2,0)</f>
        <v>437</v>
      </c>
      <c r="DD28" s="112">
        <f t="shared" si="77"/>
        <v>2630</v>
      </c>
      <c r="DE28" s="113"/>
      <c r="DF28" s="113"/>
      <c r="DG28" s="114">
        <f t="shared" si="78"/>
        <v>28</v>
      </c>
      <c r="DH28" s="115">
        <f t="shared" si="79"/>
        <v>0.14562737642585552</v>
      </c>
      <c r="DI28" s="115">
        <f t="shared" si="43"/>
        <v>0.13079847908745248</v>
      </c>
      <c r="DJ28" s="115">
        <f t="shared" si="43"/>
        <v>0.10950570342205324</v>
      </c>
      <c r="DK28" s="115">
        <f t="shared" si="43"/>
        <v>9.0874524714828903E-2</v>
      </c>
      <c r="DL28" s="115">
        <f t="shared" si="43"/>
        <v>0.17984790874524714</v>
      </c>
      <c r="DM28" s="115">
        <f t="shared" si="43"/>
        <v>0.17718631178707225</v>
      </c>
      <c r="DN28" s="115">
        <f t="shared" si="43"/>
        <v>0.16615969581749049</v>
      </c>
      <c r="DO28" s="116">
        <f t="shared" si="80"/>
        <v>1</v>
      </c>
      <c r="DP28" s="117"/>
      <c r="DQ28" s="117"/>
      <c r="DR28" s="117"/>
      <c r="DS28" s="118">
        <f t="shared" si="81"/>
        <v>2016</v>
      </c>
      <c r="DT28" s="119" t="str">
        <f t="shared" si="82"/>
        <v>Jul</v>
      </c>
      <c r="DU28" s="120">
        <f t="shared" si="83"/>
        <v>28</v>
      </c>
      <c r="DV28" s="111">
        <f>VLOOKUP($C28+DV$3,'Raw Data'!$B$3:$AD$1033,DV$2,0)</f>
        <v>92</v>
      </c>
      <c r="DW28" s="111">
        <f>VLOOKUP($C28+DW$3,'Raw Data'!$B$3:$AD$1033,DW$2,0)</f>
        <v>92</v>
      </c>
      <c r="DX28" s="111">
        <f>VLOOKUP($C28+DX$3,'Raw Data'!$B$3:$AD$1033,DX$2,0)</f>
        <v>101</v>
      </c>
      <c r="DY28" s="111">
        <f>VLOOKUP($C28+DY$3,'Raw Data'!$B$3:$AD$1033,DY$2,0)</f>
        <v>90</v>
      </c>
      <c r="DZ28" s="111">
        <f>VLOOKUP($C28+DZ$3,'Raw Data'!$B$3:$AD$1033,DZ$2,0)</f>
        <v>112</v>
      </c>
      <c r="EA28" s="111">
        <f>VLOOKUP($C28+EA$3,'Raw Data'!$B$3:$AD$1033,EA$2,0)</f>
        <v>123</v>
      </c>
      <c r="EB28" s="111">
        <f>VLOOKUP($C28+EB$3,'Raw Data'!$B$3:$AD$1033,EB$2,0)</f>
        <v>95</v>
      </c>
      <c r="EC28" s="112">
        <f t="shared" si="84"/>
        <v>705</v>
      </c>
      <c r="ED28" s="113"/>
      <c r="EE28" s="114">
        <f t="shared" si="85"/>
        <v>28</v>
      </c>
      <c r="EF28" s="115">
        <f t="shared" si="86"/>
        <v>0.13049645390070921</v>
      </c>
      <c r="EG28" s="115">
        <f t="shared" si="44"/>
        <v>0.13049645390070921</v>
      </c>
      <c r="EH28" s="115">
        <f t="shared" si="44"/>
        <v>0.14326241134751774</v>
      </c>
      <c r="EI28" s="115">
        <f t="shared" si="44"/>
        <v>0.1276595744680851</v>
      </c>
      <c r="EJ28" s="115">
        <f t="shared" si="44"/>
        <v>0.15886524822695036</v>
      </c>
      <c r="EK28" s="115">
        <f t="shared" si="44"/>
        <v>0.17446808510638298</v>
      </c>
      <c r="EL28" s="115">
        <f t="shared" si="44"/>
        <v>0.13475177304964539</v>
      </c>
      <c r="EM28" s="116">
        <f t="shared" si="87"/>
        <v>1</v>
      </c>
      <c r="EN28" s="117"/>
      <c r="EO28" s="117"/>
      <c r="EP28" s="117"/>
      <c r="EQ28" s="118">
        <f t="shared" si="88"/>
        <v>2016</v>
      </c>
      <c r="ER28" s="119" t="str">
        <f t="shared" si="89"/>
        <v>Jul</v>
      </c>
      <c r="ES28" s="120">
        <f t="shared" si="90"/>
        <v>28</v>
      </c>
      <c r="ET28" s="111">
        <f>VLOOKUP($C28+ET$3,'Raw Data'!$B$3:$AD$1033,ET$2,0)</f>
        <v>287</v>
      </c>
      <c r="EU28" s="111">
        <f>VLOOKUP($C28+EU$3,'Raw Data'!$B$3:$AD$1033,EU$2,0)</f>
        <v>242</v>
      </c>
      <c r="EV28" s="111">
        <f>VLOOKUP($C28+EV$3,'Raw Data'!$B$3:$AD$1033,EV$2,0)</f>
        <v>246</v>
      </c>
      <c r="EW28" s="111">
        <f>VLOOKUP($C28+EW$3,'Raw Data'!$B$3:$AD$1033,EW$2,0)</f>
        <v>261</v>
      </c>
      <c r="EX28" s="111">
        <f>VLOOKUP($C28+EX$3,'Raw Data'!$B$3:$AD$1033,EX$2,0)</f>
        <v>390</v>
      </c>
      <c r="EY28" s="111">
        <f>VLOOKUP($C28+EY$3,'Raw Data'!$B$3:$AD$1033,EY$2,0)</f>
        <v>344</v>
      </c>
      <c r="EZ28" s="111">
        <f>VLOOKUP($C28+EZ$3,'Raw Data'!$B$3:$AD$1033,EZ$2,0)</f>
        <v>312</v>
      </c>
      <c r="FA28" s="112">
        <f t="shared" si="91"/>
        <v>2082</v>
      </c>
      <c r="FB28" s="113"/>
      <c r="FC28" s="113"/>
      <c r="FD28" s="114">
        <f t="shared" si="92"/>
        <v>28</v>
      </c>
      <c r="FE28" s="115">
        <f t="shared" si="93"/>
        <v>0.1378482228626321</v>
      </c>
      <c r="FF28" s="115">
        <f t="shared" si="45"/>
        <v>0.11623439000960614</v>
      </c>
      <c r="FG28" s="115">
        <f t="shared" si="45"/>
        <v>0.11815561959654179</v>
      </c>
      <c r="FH28" s="115">
        <f t="shared" si="45"/>
        <v>0.12536023054755044</v>
      </c>
      <c r="FI28" s="115">
        <f t="shared" si="45"/>
        <v>0.18731988472622479</v>
      </c>
      <c r="FJ28" s="115">
        <f t="shared" si="45"/>
        <v>0.16522574447646493</v>
      </c>
      <c r="FK28" s="115">
        <f t="shared" si="45"/>
        <v>0.14985590778097982</v>
      </c>
      <c r="FL28" s="116">
        <f t="shared" si="94"/>
        <v>1</v>
      </c>
      <c r="FM28" s="117"/>
      <c r="FN28" s="117"/>
      <c r="FO28" s="117"/>
      <c r="FP28" s="118">
        <f t="shared" si="95"/>
        <v>2016</v>
      </c>
      <c r="FQ28" s="119" t="str">
        <f t="shared" si="96"/>
        <v>Jul</v>
      </c>
      <c r="FR28" s="120">
        <f t="shared" si="97"/>
        <v>28</v>
      </c>
      <c r="FS28" s="111">
        <f>VLOOKUP($C28+FS$3,'Raw Data'!$B$3:$AD$1033,FS$2,0)</f>
        <v>2803</v>
      </c>
      <c r="FT28" s="111">
        <f>VLOOKUP($C28+FT$3,'Raw Data'!$B$3:$AD$1033,FT$2,0)</f>
        <v>2574</v>
      </c>
      <c r="FU28" s="111">
        <f>VLOOKUP($C28+FU$3,'Raw Data'!$B$3:$AD$1033,FU$2,0)</f>
        <v>1698</v>
      </c>
      <c r="FV28" s="111">
        <f>VLOOKUP($C28+FV$3,'Raw Data'!$B$3:$AD$1033,FV$2,0)</f>
        <v>1473</v>
      </c>
      <c r="FW28" s="111">
        <f>VLOOKUP($C28+FW$3,'Raw Data'!$B$3:$AD$1033,FW$2,0)</f>
        <v>3505</v>
      </c>
      <c r="FX28" s="111">
        <f>VLOOKUP($C28+FX$3,'Raw Data'!$B$3:$AD$1033,FX$2,0)</f>
        <v>2977</v>
      </c>
      <c r="FY28" s="111">
        <f>VLOOKUP($C28+FY$3,'Raw Data'!$B$3:$AD$1033,FY$2,0)</f>
        <v>2854</v>
      </c>
      <c r="FZ28" s="112">
        <f t="shared" si="98"/>
        <v>17884</v>
      </c>
      <c r="GA28" s="113"/>
      <c r="GB28" s="114">
        <f t="shared" si="99"/>
        <v>28</v>
      </c>
      <c r="GC28" s="115">
        <f t="shared" si="100"/>
        <v>0.15673227465891298</v>
      </c>
      <c r="GD28" s="115">
        <f t="shared" si="46"/>
        <v>0.14392753299038247</v>
      </c>
      <c r="GE28" s="115">
        <f t="shared" si="46"/>
        <v>9.494520241556699E-2</v>
      </c>
      <c r="GF28" s="115">
        <f t="shared" si="46"/>
        <v>8.2364124356967119E-2</v>
      </c>
      <c r="GG28" s="115">
        <f t="shared" si="46"/>
        <v>0.19598523820174457</v>
      </c>
      <c r="GH28" s="115">
        <f t="shared" si="46"/>
        <v>0.16646164169089689</v>
      </c>
      <c r="GI28" s="115">
        <f t="shared" si="46"/>
        <v>0.15958398568552895</v>
      </c>
      <c r="GJ28" s="116">
        <f t="shared" si="101"/>
        <v>1</v>
      </c>
      <c r="GK28" s="117"/>
      <c r="GL28" s="117"/>
      <c r="GM28" s="117"/>
      <c r="GN28" s="118">
        <f t="shared" si="102"/>
        <v>2016</v>
      </c>
      <c r="GO28" s="119" t="str">
        <f t="shared" si="103"/>
        <v>Jul</v>
      </c>
      <c r="GP28" s="120">
        <f t="shared" si="104"/>
        <v>28</v>
      </c>
      <c r="GQ28" s="111">
        <f>VLOOKUP($C28+GQ$3,'Raw Data'!$B$3:$AD$1033,GQ$2,0)</f>
        <v>2021</v>
      </c>
      <c r="GR28" s="111">
        <f>VLOOKUP($C28+GR$3,'Raw Data'!$B$3:$AD$1033,GR$2,0)</f>
        <v>2104</v>
      </c>
      <c r="GS28" s="111">
        <f>VLOOKUP($C28+GS$3,'Raw Data'!$B$3:$AD$1033,GS$2,0)</f>
        <v>1742</v>
      </c>
      <c r="GT28" s="111">
        <f>VLOOKUP($C28+GT$3,'Raw Data'!$B$3:$AD$1033,GT$2,0)</f>
        <v>1579</v>
      </c>
      <c r="GU28" s="111">
        <f>VLOOKUP($C28+GU$3,'Raw Data'!$B$3:$AD$1033,GU$2,0)</f>
        <v>2396</v>
      </c>
      <c r="GV28" s="111">
        <f>VLOOKUP($C28+GV$3,'Raw Data'!$B$3:$AD$1033,GV$2,0)</f>
        <v>2294</v>
      </c>
      <c r="GW28" s="111">
        <f>VLOOKUP($C28+GW$3,'Raw Data'!$B$3:$AD$1033,GW$2,0)</f>
        <v>2409</v>
      </c>
      <c r="GX28" s="112">
        <f t="shared" si="105"/>
        <v>14545</v>
      </c>
      <c r="GY28" s="113"/>
      <c r="HB28" s="118">
        <f t="shared" si="106"/>
        <v>2016</v>
      </c>
      <c r="HC28" s="119" t="str">
        <f t="shared" si="107"/>
        <v>Jul</v>
      </c>
      <c r="HD28" s="120">
        <f t="shared" si="108"/>
        <v>28</v>
      </c>
      <c r="HE28" s="111" t="e">
        <f>VLOOKUP($C28+HE$3,'Raw Data'!$B$3:$AD$1033,HE$2,0)</f>
        <v>#REF!</v>
      </c>
      <c r="HF28" s="111" t="e">
        <f>VLOOKUP($C28+HF$3,'Raw Data'!$B$3:$AD$1033,HF$2,0)</f>
        <v>#REF!</v>
      </c>
      <c r="HG28" s="111" t="e">
        <f>VLOOKUP($C28+HG$3,'Raw Data'!$B$3:$AD$1033,HG$2,0)</f>
        <v>#REF!</v>
      </c>
      <c r="HH28" s="111" t="e">
        <f>VLOOKUP($C28+HH$3,'Raw Data'!$B$3:$AD$1033,HH$2,0)</f>
        <v>#REF!</v>
      </c>
      <c r="HI28" s="111" t="e">
        <f>VLOOKUP($C28+HI$3,'Raw Data'!$B$3:$AD$1033,HI$2,0)</f>
        <v>#REF!</v>
      </c>
      <c r="HJ28" s="111" t="e">
        <f>VLOOKUP($C28+HJ$3,'Raw Data'!$B$3:$AD$1033,HJ$2,0)</f>
        <v>#REF!</v>
      </c>
      <c r="HK28" s="111" t="e">
        <f>VLOOKUP($C28+HK$3,'Raw Data'!$B$3:$AD$1033,HK$2,0)</f>
        <v>#REF!</v>
      </c>
      <c r="HL28" s="112" t="str">
        <f t="shared" si="109"/>
        <v/>
      </c>
      <c r="HM28" s="113"/>
      <c r="HN28" s="114">
        <f t="shared" si="110"/>
        <v>28</v>
      </c>
      <c r="HO28" s="115" t="str">
        <f>IFERROR(HE28/#REF!,"")</f>
        <v/>
      </c>
      <c r="HP28" s="115" t="str">
        <f>IFERROR(HF28/#REF!,"")</f>
        <v/>
      </c>
      <c r="HQ28" s="115" t="str">
        <f>IFERROR(HG28/#REF!,"")</f>
        <v/>
      </c>
      <c r="HR28" s="115" t="str">
        <f>IFERROR(HH28/#REF!,"")</f>
        <v/>
      </c>
      <c r="HS28" s="115" t="str">
        <f>IFERROR(HI28/#REF!,"")</f>
        <v/>
      </c>
      <c r="HT28" s="115" t="str">
        <f>IFERROR(HJ28/#REF!,"")</f>
        <v/>
      </c>
      <c r="HU28" s="115" t="str">
        <f>IFERROR(HK28/#REF!,"")</f>
        <v/>
      </c>
      <c r="HV28" s="116">
        <f t="shared" si="111"/>
        <v>0</v>
      </c>
      <c r="HX28" s="118">
        <f t="shared" si="112"/>
        <v>2016</v>
      </c>
      <c r="HY28" s="119" t="str">
        <f t="shared" si="113"/>
        <v>Jul</v>
      </c>
      <c r="HZ28" s="120">
        <f t="shared" si="114"/>
        <v>28</v>
      </c>
      <c r="IA28" s="111" t="e">
        <f>VLOOKUP($C28+IA$3,'Raw Data'!$B$3:$AD$1033,IA$2,0)</f>
        <v>#REF!</v>
      </c>
      <c r="IB28" s="111" t="e">
        <f>VLOOKUP($C28+IB$3,'Raw Data'!$B$3:$AD$1033,IB$2,0)</f>
        <v>#REF!</v>
      </c>
      <c r="IC28" s="111" t="e">
        <f>VLOOKUP($C28+IC$3,'Raw Data'!$B$3:$AD$1033,IC$2,0)</f>
        <v>#REF!</v>
      </c>
      <c r="ID28" s="111" t="e">
        <f>VLOOKUP($C28+ID$3,'Raw Data'!$B$3:$AD$1033,ID$2,0)</f>
        <v>#REF!</v>
      </c>
      <c r="IE28" s="111" t="e">
        <f>VLOOKUP($C28+IE$3,'Raw Data'!$B$3:$AD$1033,IE$2,0)</f>
        <v>#REF!</v>
      </c>
      <c r="IF28" s="111" t="e">
        <f>VLOOKUP($C28+IF$3,'Raw Data'!$B$3:$AD$1033,IF$2,0)</f>
        <v>#REF!</v>
      </c>
      <c r="IG28" s="111" t="e">
        <f>VLOOKUP($C28+IG$3,'Raw Data'!$B$3:$AD$1033,IG$2,0)</f>
        <v>#REF!</v>
      </c>
      <c r="IH28" s="112" t="str">
        <f t="shared" si="115"/>
        <v/>
      </c>
      <c r="II28" s="113"/>
      <c r="IJ28" s="114">
        <f t="shared" si="116"/>
        <v>28</v>
      </c>
      <c r="IK28" s="115" t="str">
        <f>IFERROR(IA28/#REF!,"")</f>
        <v/>
      </c>
      <c r="IL28" s="115" t="str">
        <f>IFERROR(IB28/#REF!,"")</f>
        <v/>
      </c>
      <c r="IM28" s="115" t="str">
        <f>IFERROR(IC28/#REF!,"")</f>
        <v/>
      </c>
      <c r="IN28" s="115" t="str">
        <f>IFERROR(ID28/#REF!,"")</f>
        <v/>
      </c>
      <c r="IO28" s="115" t="str">
        <f>IFERROR(IE28/#REF!,"")</f>
        <v/>
      </c>
      <c r="IP28" s="115" t="str">
        <f>IFERROR(IF28/#REF!,"")</f>
        <v/>
      </c>
      <c r="IQ28" s="115" t="str">
        <f>IFERROR(IG28/#REF!,"")</f>
        <v/>
      </c>
      <c r="IR28" s="116">
        <f t="shared" si="117"/>
        <v>0</v>
      </c>
    </row>
    <row r="29" spans="1:252" s="106" customFormat="1" x14ac:dyDescent="0.25">
      <c r="A29" s="137"/>
      <c r="B29" s="39">
        <v>7</v>
      </c>
      <c r="C29" s="131">
        <f>DOW!C30</f>
        <v>42565</v>
      </c>
      <c r="D29" s="132">
        <f t="shared" si="47"/>
        <v>2016</v>
      </c>
      <c r="E29" s="133" t="str">
        <f t="shared" si="48"/>
        <v>Jul</v>
      </c>
      <c r="F29" s="102">
        <f t="shared" si="49"/>
        <v>29</v>
      </c>
      <c r="G29" s="111">
        <f>VLOOKUP($C29+G$3,'Raw Data'!$B$3:$AD$1033,G$2,0)</f>
        <v>251</v>
      </c>
      <c r="H29" s="111">
        <f>VLOOKUP($C29+H$3,'Raw Data'!$B$3:$AD$1033,H$2,0)</f>
        <v>196</v>
      </c>
      <c r="I29" s="111">
        <f>VLOOKUP($C29+I$3,'Raw Data'!$B$3:$AD$1033,I$2,0)</f>
        <v>258</v>
      </c>
      <c r="J29" s="111">
        <f>VLOOKUP($C29+J$3,'Raw Data'!$B$3:$AD$1033,J$2,0)</f>
        <v>227</v>
      </c>
      <c r="K29" s="111">
        <f>VLOOKUP($C29+K$3,'Raw Data'!$B$3:$AD$1033,K$2,0)</f>
        <v>276</v>
      </c>
      <c r="L29" s="111">
        <f>VLOOKUP($C29+L$3,'Raw Data'!$B$3:$AD$1033,L$2,0)</f>
        <v>305</v>
      </c>
      <c r="M29" s="111">
        <f>VLOOKUP($C29+M$3,'Raw Data'!$B$3:$AD$1033,M$2,0)</f>
        <v>274</v>
      </c>
      <c r="N29" s="112">
        <f t="shared" si="50"/>
        <v>1787</v>
      </c>
      <c r="O29" s="113"/>
      <c r="P29" s="114">
        <f t="shared" si="51"/>
        <v>29</v>
      </c>
      <c r="Q29" s="115">
        <f t="shared" si="33"/>
        <v>0.14045886961387802</v>
      </c>
      <c r="R29" s="115">
        <f t="shared" si="34"/>
        <v>0.10968102965864578</v>
      </c>
      <c r="S29" s="115">
        <f t="shared" si="34"/>
        <v>0.14437604924454392</v>
      </c>
      <c r="T29" s="115">
        <f t="shared" si="34"/>
        <v>0.12702853945159484</v>
      </c>
      <c r="U29" s="115">
        <f t="shared" si="34"/>
        <v>0.15444879686625629</v>
      </c>
      <c r="V29" s="115">
        <f t="shared" si="34"/>
        <v>0.1706771124790151</v>
      </c>
      <c r="W29" s="115">
        <f t="shared" si="34"/>
        <v>0.15332960268606602</v>
      </c>
      <c r="X29" s="116">
        <f t="shared" si="52"/>
        <v>0.99999999999999989</v>
      </c>
      <c r="Y29" s="117"/>
      <c r="Z29" s="117"/>
      <c r="AA29" s="118">
        <f t="shared" si="53"/>
        <v>2016</v>
      </c>
      <c r="AB29" s="119" t="str">
        <f t="shared" si="54"/>
        <v>Jul</v>
      </c>
      <c r="AC29" s="120">
        <f t="shared" si="55"/>
        <v>29</v>
      </c>
      <c r="AD29" s="111">
        <f>VLOOKUP($C29+AD$3,'Raw Data'!$B$3:$AD$1033,AD$2,0)</f>
        <v>334</v>
      </c>
      <c r="AE29" s="111">
        <f>VLOOKUP($C29+AE$3,'Raw Data'!$B$3:$AD$1033,AE$2,0)</f>
        <v>342</v>
      </c>
      <c r="AF29" s="111">
        <f>VLOOKUP($C29+AF$3,'Raw Data'!$B$3:$AD$1033,AF$2,0)</f>
        <v>330</v>
      </c>
      <c r="AG29" s="111">
        <f>VLOOKUP($C29+AG$3,'Raw Data'!$B$3:$AD$1033,AG$2,0)</f>
        <v>250</v>
      </c>
      <c r="AH29" s="111">
        <f>VLOOKUP($C29+AH$3,'Raw Data'!$B$3:$AD$1033,AH$2,0)</f>
        <v>274</v>
      </c>
      <c r="AI29" s="111">
        <f>VLOOKUP($C29+AI$3,'Raw Data'!$B$3:$AD$1033,AI$2,0)</f>
        <v>295</v>
      </c>
      <c r="AJ29" s="111">
        <f>VLOOKUP($C29+AJ$3,'Raw Data'!$B$3:$AD$1033,AJ$2,0)</f>
        <v>331</v>
      </c>
      <c r="AK29" s="112">
        <f t="shared" si="56"/>
        <v>2156</v>
      </c>
      <c r="AL29" s="113"/>
      <c r="AM29" s="114">
        <f t="shared" si="57"/>
        <v>29</v>
      </c>
      <c r="AN29" s="115">
        <f t="shared" si="58"/>
        <v>0.15491651205936921</v>
      </c>
      <c r="AO29" s="115">
        <f t="shared" si="35"/>
        <v>0.15862708719851576</v>
      </c>
      <c r="AP29" s="115">
        <f t="shared" si="36"/>
        <v>0.15306122448979592</v>
      </c>
      <c r="AQ29" s="115">
        <f t="shared" si="37"/>
        <v>0.11595547309833024</v>
      </c>
      <c r="AR29" s="115">
        <f t="shared" si="38"/>
        <v>0.12708719851576994</v>
      </c>
      <c r="AS29" s="115">
        <f t="shared" si="39"/>
        <v>0.13682745825602968</v>
      </c>
      <c r="AT29" s="115">
        <f t="shared" si="40"/>
        <v>0.15352504638218925</v>
      </c>
      <c r="AU29" s="116">
        <f t="shared" si="59"/>
        <v>1</v>
      </c>
      <c r="AV29" s="117"/>
      <c r="AW29" s="117"/>
      <c r="AX29" s="118">
        <f t="shared" si="60"/>
        <v>2016</v>
      </c>
      <c r="AY29" s="119" t="str">
        <f t="shared" si="61"/>
        <v>Jul</v>
      </c>
      <c r="AZ29" s="120">
        <f t="shared" si="62"/>
        <v>29</v>
      </c>
      <c r="BA29" s="111">
        <f>VLOOKUP($C29+BA$3,'Raw Data'!$B$3:$AD$1033,BA$2,0)</f>
        <v>77</v>
      </c>
      <c r="BB29" s="111">
        <f>VLOOKUP($C29+BB$3,'Raw Data'!$B$3:$AD$1033,BB$2,0)</f>
        <v>95</v>
      </c>
      <c r="BC29" s="111">
        <f>VLOOKUP($C29+BC$3,'Raw Data'!$B$3:$AD$1033,BC$2,0)</f>
        <v>98</v>
      </c>
      <c r="BD29" s="111">
        <f>VLOOKUP($C29+BD$3,'Raw Data'!$B$3:$AD$1033,BD$2,0)</f>
        <v>110</v>
      </c>
      <c r="BE29" s="111">
        <f>VLOOKUP($C29+BE$3,'Raw Data'!$B$3:$AD$1033,BE$2,0)</f>
        <v>104</v>
      </c>
      <c r="BF29" s="111">
        <f>VLOOKUP($C29+BF$3,'Raw Data'!$B$3:$AD$1033,BF$2,0)</f>
        <v>109</v>
      </c>
      <c r="BG29" s="111">
        <f>VLOOKUP($C29+BG$3,'Raw Data'!$B$3:$AD$1033,BG$2,0)</f>
        <v>118</v>
      </c>
      <c r="BH29" s="112">
        <f t="shared" si="63"/>
        <v>711</v>
      </c>
      <c r="BI29" s="113"/>
      <c r="BJ29" s="114">
        <f t="shared" si="64"/>
        <v>29</v>
      </c>
      <c r="BK29" s="115">
        <f t="shared" si="65"/>
        <v>0.10829817158931083</v>
      </c>
      <c r="BL29" s="115">
        <f t="shared" si="41"/>
        <v>0.13361462728551335</v>
      </c>
      <c r="BM29" s="115">
        <f t="shared" si="41"/>
        <v>0.13783403656821377</v>
      </c>
      <c r="BN29" s="115">
        <f t="shared" si="41"/>
        <v>0.15471167369901548</v>
      </c>
      <c r="BO29" s="115">
        <f t="shared" si="41"/>
        <v>0.14627285513361463</v>
      </c>
      <c r="BP29" s="115">
        <f t="shared" si="41"/>
        <v>0.15330520393811534</v>
      </c>
      <c r="BQ29" s="115">
        <f t="shared" si="41"/>
        <v>0.16596343178621659</v>
      </c>
      <c r="BR29" s="116">
        <f t="shared" si="66"/>
        <v>1</v>
      </c>
      <c r="BS29" s="117"/>
      <c r="BT29" s="117"/>
      <c r="BU29" s="117"/>
      <c r="BV29" s="118">
        <f t="shared" si="67"/>
        <v>2016</v>
      </c>
      <c r="BW29" s="119" t="str">
        <f t="shared" si="68"/>
        <v>Jul</v>
      </c>
      <c r="BX29" s="120">
        <f t="shared" si="69"/>
        <v>29</v>
      </c>
      <c r="BY29" s="111">
        <f>VLOOKUP($C29+BY$3,'Raw Data'!$B$3:$AD$1033,BY$2,0)</f>
        <v>22</v>
      </c>
      <c r="BZ29" s="111">
        <f>VLOOKUP($C29+BZ$3,'Raw Data'!$B$3:$AD$1033,BZ$2,0)</f>
        <v>11</v>
      </c>
      <c r="CA29" s="111">
        <f>VLOOKUP($C29+CA$3,'Raw Data'!$B$3:$AD$1033,CA$2,0)</f>
        <v>19</v>
      </c>
      <c r="CB29" s="111">
        <f>VLOOKUP($C29+CB$3,'Raw Data'!$B$3:$AD$1033,CB$2,0)</f>
        <v>21</v>
      </c>
      <c r="CC29" s="111">
        <f>VLOOKUP($C29+CC$3,'Raw Data'!$B$3:$AD$1033,CC$2,0)</f>
        <v>37</v>
      </c>
      <c r="CD29" s="111">
        <f>VLOOKUP($C29+CD$3,'Raw Data'!$B$3:$AD$1033,CD$2,0)</f>
        <v>34</v>
      </c>
      <c r="CE29" s="111">
        <f>VLOOKUP($C29+CE$3,'Raw Data'!$B$3:$AD$1033,CE$2,0)</f>
        <v>30</v>
      </c>
      <c r="CF29" s="112">
        <f t="shared" si="70"/>
        <v>174</v>
      </c>
      <c r="CG29" s="113"/>
      <c r="CH29" s="114">
        <f t="shared" si="71"/>
        <v>29</v>
      </c>
      <c r="CI29" s="115">
        <f t="shared" si="72"/>
        <v>0.12643678160919541</v>
      </c>
      <c r="CJ29" s="115">
        <f t="shared" si="42"/>
        <v>6.3218390804597707E-2</v>
      </c>
      <c r="CK29" s="115">
        <f t="shared" si="42"/>
        <v>0.10919540229885058</v>
      </c>
      <c r="CL29" s="115">
        <f t="shared" si="42"/>
        <v>0.1206896551724138</v>
      </c>
      <c r="CM29" s="115">
        <f t="shared" si="42"/>
        <v>0.21264367816091953</v>
      </c>
      <c r="CN29" s="115">
        <f t="shared" si="42"/>
        <v>0.19540229885057472</v>
      </c>
      <c r="CO29" s="115">
        <f t="shared" si="42"/>
        <v>0.17241379310344829</v>
      </c>
      <c r="CP29" s="116">
        <f t="shared" si="73"/>
        <v>1</v>
      </c>
      <c r="CQ29" s="117"/>
      <c r="CR29" s="117"/>
      <c r="CS29" s="117"/>
      <c r="CT29" s="118">
        <f t="shared" si="74"/>
        <v>2016</v>
      </c>
      <c r="CU29" s="119" t="str">
        <f t="shared" si="75"/>
        <v>Jul</v>
      </c>
      <c r="CV29" s="120">
        <f t="shared" si="76"/>
        <v>29</v>
      </c>
      <c r="CW29" s="111">
        <f>VLOOKUP($C29+CW$3,'Raw Data'!$B$3:$AD$1033,CW$2,0)</f>
        <v>393</v>
      </c>
      <c r="CX29" s="111">
        <f>VLOOKUP($C29+CX$3,'Raw Data'!$B$3:$AD$1033,CX$2,0)</f>
        <v>380</v>
      </c>
      <c r="CY29" s="111">
        <f>VLOOKUP($C29+CY$3,'Raw Data'!$B$3:$AD$1033,CY$2,0)</f>
        <v>299</v>
      </c>
      <c r="CZ29" s="111">
        <f>VLOOKUP($C29+CZ$3,'Raw Data'!$B$3:$AD$1033,CZ$2,0)</f>
        <v>276</v>
      </c>
      <c r="DA29" s="111">
        <f>VLOOKUP($C29+DA$3,'Raw Data'!$B$3:$AD$1033,DA$2,0)</f>
        <v>497</v>
      </c>
      <c r="DB29" s="111">
        <f>VLOOKUP($C29+DB$3,'Raw Data'!$B$3:$AD$1033,DB$2,0)</f>
        <v>439</v>
      </c>
      <c r="DC29" s="111">
        <f>VLOOKUP($C29+DC$3,'Raw Data'!$B$3:$AD$1033,DC$2,0)</f>
        <v>548</v>
      </c>
      <c r="DD29" s="112">
        <f t="shared" si="77"/>
        <v>2832</v>
      </c>
      <c r="DE29" s="113"/>
      <c r="DF29" s="113"/>
      <c r="DG29" s="114">
        <f t="shared" si="78"/>
        <v>29</v>
      </c>
      <c r="DH29" s="115">
        <f t="shared" si="79"/>
        <v>0.13877118644067796</v>
      </c>
      <c r="DI29" s="115">
        <f t="shared" si="43"/>
        <v>0.13418079096045199</v>
      </c>
      <c r="DJ29" s="115">
        <f t="shared" si="43"/>
        <v>0.10557909604519775</v>
      </c>
      <c r="DK29" s="115">
        <f t="shared" si="43"/>
        <v>9.7457627118644072E-2</v>
      </c>
      <c r="DL29" s="115">
        <f t="shared" si="43"/>
        <v>0.17549435028248589</v>
      </c>
      <c r="DM29" s="115">
        <f t="shared" si="43"/>
        <v>0.1550141242937853</v>
      </c>
      <c r="DN29" s="115">
        <f t="shared" si="43"/>
        <v>0.19350282485875706</v>
      </c>
      <c r="DO29" s="116">
        <f t="shared" si="80"/>
        <v>1.0000000000000002</v>
      </c>
      <c r="DP29" s="117"/>
      <c r="DQ29" s="117"/>
      <c r="DR29" s="117"/>
      <c r="DS29" s="118">
        <f t="shared" si="81"/>
        <v>2016</v>
      </c>
      <c r="DT29" s="119" t="str">
        <f t="shared" si="82"/>
        <v>Jul</v>
      </c>
      <c r="DU29" s="120">
        <f t="shared" si="83"/>
        <v>29</v>
      </c>
      <c r="DV29" s="111">
        <f>VLOOKUP($C29+DV$3,'Raw Data'!$B$3:$AD$1033,DV$2,0)</f>
        <v>123</v>
      </c>
      <c r="DW29" s="111">
        <f>VLOOKUP($C29+DW$3,'Raw Data'!$B$3:$AD$1033,DW$2,0)</f>
        <v>92</v>
      </c>
      <c r="DX29" s="111">
        <f>VLOOKUP($C29+DX$3,'Raw Data'!$B$3:$AD$1033,DX$2,0)</f>
        <v>81</v>
      </c>
      <c r="DY29" s="111">
        <f>VLOOKUP($C29+DY$3,'Raw Data'!$B$3:$AD$1033,DY$2,0)</f>
        <v>101</v>
      </c>
      <c r="DZ29" s="111">
        <f>VLOOKUP($C29+DZ$3,'Raw Data'!$B$3:$AD$1033,DZ$2,0)</f>
        <v>90</v>
      </c>
      <c r="EA29" s="111">
        <f>VLOOKUP($C29+EA$3,'Raw Data'!$B$3:$AD$1033,EA$2,0)</f>
        <v>94</v>
      </c>
      <c r="EB29" s="111">
        <f>VLOOKUP($C29+EB$3,'Raw Data'!$B$3:$AD$1033,EB$2,0)</f>
        <v>103</v>
      </c>
      <c r="EC29" s="112">
        <f t="shared" si="84"/>
        <v>684</v>
      </c>
      <c r="ED29" s="113"/>
      <c r="EE29" s="114">
        <f t="shared" si="85"/>
        <v>29</v>
      </c>
      <c r="EF29" s="115">
        <f t="shared" si="86"/>
        <v>0.17982456140350878</v>
      </c>
      <c r="EG29" s="115">
        <f t="shared" si="44"/>
        <v>0.13450292397660818</v>
      </c>
      <c r="EH29" s="115">
        <f t="shared" si="44"/>
        <v>0.11842105263157894</v>
      </c>
      <c r="EI29" s="115">
        <f t="shared" si="44"/>
        <v>0.1476608187134503</v>
      </c>
      <c r="EJ29" s="115">
        <f t="shared" si="44"/>
        <v>0.13157894736842105</v>
      </c>
      <c r="EK29" s="115">
        <f t="shared" si="44"/>
        <v>0.13742690058479531</v>
      </c>
      <c r="EL29" s="115">
        <f t="shared" si="44"/>
        <v>0.15058479532163743</v>
      </c>
      <c r="EM29" s="116">
        <f t="shared" si="87"/>
        <v>1</v>
      </c>
      <c r="EN29" s="117"/>
      <c r="EO29" s="117"/>
      <c r="EP29" s="117"/>
      <c r="EQ29" s="118">
        <f t="shared" si="88"/>
        <v>2016</v>
      </c>
      <c r="ER29" s="119" t="str">
        <f t="shared" si="89"/>
        <v>Jul</v>
      </c>
      <c r="ES29" s="120">
        <f t="shared" si="90"/>
        <v>29</v>
      </c>
      <c r="ET29" s="111">
        <f>VLOOKUP($C29+ET$3,'Raw Data'!$B$3:$AD$1033,ET$2,0)</f>
        <v>283</v>
      </c>
      <c r="EU29" s="111">
        <f>VLOOKUP($C29+EU$3,'Raw Data'!$B$3:$AD$1033,EU$2,0)</f>
        <v>302</v>
      </c>
      <c r="EV29" s="111">
        <f>VLOOKUP($C29+EV$3,'Raw Data'!$B$3:$AD$1033,EV$2,0)</f>
        <v>208</v>
      </c>
      <c r="EW29" s="111">
        <f>VLOOKUP($C29+EW$3,'Raw Data'!$B$3:$AD$1033,EW$2,0)</f>
        <v>283</v>
      </c>
      <c r="EX29" s="111">
        <f>VLOOKUP($C29+EX$3,'Raw Data'!$B$3:$AD$1033,EX$2,0)</f>
        <v>357</v>
      </c>
      <c r="EY29" s="111">
        <f>VLOOKUP($C29+EY$3,'Raw Data'!$B$3:$AD$1033,EY$2,0)</f>
        <v>294</v>
      </c>
      <c r="EZ29" s="111">
        <f>VLOOKUP($C29+EZ$3,'Raw Data'!$B$3:$AD$1033,EZ$2,0)</f>
        <v>313</v>
      </c>
      <c r="FA29" s="112">
        <f t="shared" si="91"/>
        <v>2040</v>
      </c>
      <c r="FB29" s="113"/>
      <c r="FC29" s="113"/>
      <c r="FD29" s="114">
        <f t="shared" si="92"/>
        <v>29</v>
      </c>
      <c r="FE29" s="115">
        <f t="shared" si="93"/>
        <v>0.13872549019607844</v>
      </c>
      <c r="FF29" s="115">
        <f t="shared" si="45"/>
        <v>0.14803921568627451</v>
      </c>
      <c r="FG29" s="115">
        <f t="shared" si="45"/>
        <v>0.10196078431372549</v>
      </c>
      <c r="FH29" s="115">
        <f t="shared" si="45"/>
        <v>0.13872549019607844</v>
      </c>
      <c r="FI29" s="115">
        <f t="shared" si="45"/>
        <v>0.17499999999999999</v>
      </c>
      <c r="FJ29" s="115">
        <f t="shared" si="45"/>
        <v>0.14411764705882352</v>
      </c>
      <c r="FK29" s="115">
        <f t="shared" si="45"/>
        <v>0.15343137254901962</v>
      </c>
      <c r="FL29" s="116">
        <f t="shared" si="94"/>
        <v>0.99999999999999989</v>
      </c>
      <c r="FM29" s="117"/>
      <c r="FN29" s="117"/>
      <c r="FO29" s="117"/>
      <c r="FP29" s="118">
        <f t="shared" si="95"/>
        <v>2016</v>
      </c>
      <c r="FQ29" s="119" t="str">
        <f t="shared" si="96"/>
        <v>Jul</v>
      </c>
      <c r="FR29" s="120">
        <f t="shared" si="97"/>
        <v>29</v>
      </c>
      <c r="FS29" s="111">
        <f>VLOOKUP($C29+FS$3,'Raw Data'!$B$3:$AD$1033,FS$2,0)</f>
        <v>2589</v>
      </c>
      <c r="FT29" s="111">
        <f>VLOOKUP($C29+FT$3,'Raw Data'!$B$3:$AD$1033,FT$2,0)</f>
        <v>2502</v>
      </c>
      <c r="FU29" s="111">
        <f>VLOOKUP($C29+FU$3,'Raw Data'!$B$3:$AD$1033,FU$2,0)</f>
        <v>1674</v>
      </c>
      <c r="FV29" s="111">
        <f>VLOOKUP($C29+FV$3,'Raw Data'!$B$3:$AD$1033,FV$2,0)</f>
        <v>1473</v>
      </c>
      <c r="FW29" s="111">
        <f>VLOOKUP($C29+FW$3,'Raw Data'!$B$3:$AD$1033,FW$2,0)</f>
        <v>3398</v>
      </c>
      <c r="FX29" s="111">
        <f>VLOOKUP($C29+FX$3,'Raw Data'!$B$3:$AD$1033,FX$2,0)</f>
        <v>2937</v>
      </c>
      <c r="FY29" s="111">
        <f>VLOOKUP($C29+FY$3,'Raw Data'!$B$3:$AD$1033,FY$2,0)</f>
        <v>2936</v>
      </c>
      <c r="FZ29" s="112">
        <f t="shared" si="98"/>
        <v>17509</v>
      </c>
      <c r="GA29" s="113"/>
      <c r="GB29" s="114">
        <f t="shared" si="99"/>
        <v>29</v>
      </c>
      <c r="GC29" s="115">
        <f t="shared" si="100"/>
        <v>0.14786681135416072</v>
      </c>
      <c r="GD29" s="115">
        <f t="shared" si="46"/>
        <v>0.14289793820320978</v>
      </c>
      <c r="GE29" s="115">
        <f t="shared" si="46"/>
        <v>9.5607973042435318E-2</v>
      </c>
      <c r="GF29" s="115">
        <f t="shared" si="46"/>
        <v>8.4128162659203837E-2</v>
      </c>
      <c r="GG29" s="115">
        <f t="shared" si="46"/>
        <v>0.19407162030955508</v>
      </c>
      <c r="GH29" s="115">
        <f t="shared" si="46"/>
        <v>0.16774230395796447</v>
      </c>
      <c r="GI29" s="115">
        <f t="shared" si="46"/>
        <v>0.16768519047347077</v>
      </c>
      <c r="GJ29" s="116">
        <f t="shared" si="101"/>
        <v>0.99999999999999989</v>
      </c>
      <c r="GK29" s="117"/>
      <c r="GL29" s="117"/>
      <c r="GM29" s="117"/>
      <c r="GN29" s="118">
        <f t="shared" si="102"/>
        <v>2016</v>
      </c>
      <c r="GO29" s="119" t="str">
        <f t="shared" si="103"/>
        <v>Jul</v>
      </c>
      <c r="GP29" s="120">
        <f t="shared" si="104"/>
        <v>29</v>
      </c>
      <c r="GQ29" s="111">
        <f>VLOOKUP($C29+GQ$3,'Raw Data'!$B$3:$AD$1033,GQ$2,0)</f>
        <v>2332</v>
      </c>
      <c r="GR29" s="111">
        <f>VLOOKUP($C29+GR$3,'Raw Data'!$B$3:$AD$1033,GR$2,0)</f>
        <v>2159</v>
      </c>
      <c r="GS29" s="111">
        <f>VLOOKUP($C29+GS$3,'Raw Data'!$B$3:$AD$1033,GS$2,0)</f>
        <v>1802</v>
      </c>
      <c r="GT29" s="111">
        <f>VLOOKUP($C29+GT$3,'Raw Data'!$B$3:$AD$1033,GT$2,0)</f>
        <v>1537</v>
      </c>
      <c r="GU29" s="111">
        <f>VLOOKUP($C29+GU$3,'Raw Data'!$B$3:$AD$1033,GU$2,0)</f>
        <v>2436</v>
      </c>
      <c r="GV29" s="111">
        <f>VLOOKUP($C29+GV$3,'Raw Data'!$B$3:$AD$1033,GV$2,0)</f>
        <v>2293</v>
      </c>
      <c r="GW29" s="111">
        <f>VLOOKUP($C29+GW$3,'Raw Data'!$B$3:$AD$1033,GW$2,0)</f>
        <v>2247</v>
      </c>
      <c r="GX29" s="112">
        <f t="shared" si="105"/>
        <v>14806</v>
      </c>
      <c r="GY29" s="113"/>
      <c r="HB29" s="118">
        <f t="shared" si="106"/>
        <v>2016</v>
      </c>
      <c r="HC29" s="119" t="str">
        <f t="shared" si="107"/>
        <v>Jul</v>
      </c>
      <c r="HD29" s="120">
        <f t="shared" si="108"/>
        <v>29</v>
      </c>
      <c r="HE29" s="111" t="e">
        <f>VLOOKUP($C29+HE$3,'Raw Data'!$B$3:$AD$1033,HE$2,0)</f>
        <v>#REF!</v>
      </c>
      <c r="HF29" s="111" t="e">
        <f>VLOOKUP($C29+HF$3,'Raw Data'!$B$3:$AD$1033,HF$2,0)</f>
        <v>#REF!</v>
      </c>
      <c r="HG29" s="111" t="e">
        <f>VLOOKUP($C29+HG$3,'Raw Data'!$B$3:$AD$1033,HG$2,0)</f>
        <v>#REF!</v>
      </c>
      <c r="HH29" s="111" t="e">
        <f>VLOOKUP($C29+HH$3,'Raw Data'!$B$3:$AD$1033,HH$2,0)</f>
        <v>#REF!</v>
      </c>
      <c r="HI29" s="111" t="e">
        <f>VLOOKUP($C29+HI$3,'Raw Data'!$B$3:$AD$1033,HI$2,0)</f>
        <v>#REF!</v>
      </c>
      <c r="HJ29" s="111" t="e">
        <f>VLOOKUP($C29+HJ$3,'Raw Data'!$B$3:$AD$1033,HJ$2,0)</f>
        <v>#REF!</v>
      </c>
      <c r="HK29" s="111" t="e">
        <f>VLOOKUP($C29+HK$3,'Raw Data'!$B$3:$AD$1033,HK$2,0)</f>
        <v>#REF!</v>
      </c>
      <c r="HL29" s="112" t="str">
        <f t="shared" si="109"/>
        <v/>
      </c>
      <c r="HM29" s="113"/>
      <c r="HN29" s="114">
        <f t="shared" si="110"/>
        <v>29</v>
      </c>
      <c r="HO29" s="115" t="str">
        <f>IFERROR(HE29/#REF!,"")</f>
        <v/>
      </c>
      <c r="HP29" s="115" t="str">
        <f>IFERROR(HF29/#REF!,"")</f>
        <v/>
      </c>
      <c r="HQ29" s="115" t="str">
        <f>IFERROR(HG29/#REF!,"")</f>
        <v/>
      </c>
      <c r="HR29" s="115" t="str">
        <f>IFERROR(HH29/#REF!,"")</f>
        <v/>
      </c>
      <c r="HS29" s="115" t="str">
        <f>IFERROR(HI29/#REF!,"")</f>
        <v/>
      </c>
      <c r="HT29" s="115" t="str">
        <f>IFERROR(HJ29/#REF!,"")</f>
        <v/>
      </c>
      <c r="HU29" s="115" t="str">
        <f>IFERROR(HK29/#REF!,"")</f>
        <v/>
      </c>
      <c r="HV29" s="116">
        <f t="shared" si="111"/>
        <v>0</v>
      </c>
      <c r="HX29" s="118">
        <f t="shared" si="112"/>
        <v>2016</v>
      </c>
      <c r="HY29" s="119" t="str">
        <f t="shared" si="113"/>
        <v>Jul</v>
      </c>
      <c r="HZ29" s="120">
        <f t="shared" si="114"/>
        <v>29</v>
      </c>
      <c r="IA29" s="111" t="e">
        <f>VLOOKUP($C29+IA$3,'Raw Data'!$B$3:$AD$1033,IA$2,0)</f>
        <v>#REF!</v>
      </c>
      <c r="IB29" s="111" t="e">
        <f>VLOOKUP($C29+IB$3,'Raw Data'!$B$3:$AD$1033,IB$2,0)</f>
        <v>#REF!</v>
      </c>
      <c r="IC29" s="111" t="e">
        <f>VLOOKUP($C29+IC$3,'Raw Data'!$B$3:$AD$1033,IC$2,0)</f>
        <v>#REF!</v>
      </c>
      <c r="ID29" s="111" t="e">
        <f>VLOOKUP($C29+ID$3,'Raw Data'!$B$3:$AD$1033,ID$2,0)</f>
        <v>#REF!</v>
      </c>
      <c r="IE29" s="111" t="e">
        <f>VLOOKUP($C29+IE$3,'Raw Data'!$B$3:$AD$1033,IE$2,0)</f>
        <v>#REF!</v>
      </c>
      <c r="IF29" s="111" t="e">
        <f>VLOOKUP($C29+IF$3,'Raw Data'!$B$3:$AD$1033,IF$2,0)</f>
        <v>#REF!</v>
      </c>
      <c r="IG29" s="111" t="e">
        <f>VLOOKUP($C29+IG$3,'Raw Data'!$B$3:$AD$1033,IG$2,0)</f>
        <v>#REF!</v>
      </c>
      <c r="IH29" s="112" t="str">
        <f t="shared" si="115"/>
        <v/>
      </c>
      <c r="II29" s="113"/>
      <c r="IJ29" s="114">
        <f t="shared" si="116"/>
        <v>29</v>
      </c>
      <c r="IK29" s="115" t="str">
        <f>IFERROR(IA29/#REF!,"")</f>
        <v/>
      </c>
      <c r="IL29" s="115" t="str">
        <f>IFERROR(IB29/#REF!,"")</f>
        <v/>
      </c>
      <c r="IM29" s="115" t="str">
        <f>IFERROR(IC29/#REF!,"")</f>
        <v/>
      </c>
      <c r="IN29" s="115" t="str">
        <f>IFERROR(ID29/#REF!,"")</f>
        <v/>
      </c>
      <c r="IO29" s="115" t="str">
        <f>IFERROR(IE29/#REF!,"")</f>
        <v/>
      </c>
      <c r="IP29" s="115" t="str">
        <f>IFERROR(IF29/#REF!,"")</f>
        <v/>
      </c>
      <c r="IQ29" s="115" t="str">
        <f>IFERROR(IG29/#REF!,"")</f>
        <v/>
      </c>
      <c r="IR29" s="116">
        <f t="shared" si="117"/>
        <v>0</v>
      </c>
    </row>
    <row r="30" spans="1:252" s="106" customFormat="1" x14ac:dyDescent="0.25">
      <c r="A30" s="137"/>
      <c r="B30" s="39">
        <v>7</v>
      </c>
      <c r="C30" s="131">
        <f>DOW!C31</f>
        <v>42572</v>
      </c>
      <c r="D30" s="132">
        <f t="shared" si="47"/>
        <v>2016</v>
      </c>
      <c r="E30" s="133" t="str">
        <f t="shared" si="48"/>
        <v>Jul</v>
      </c>
      <c r="F30" s="102">
        <f t="shared" si="49"/>
        <v>30</v>
      </c>
      <c r="G30" s="111">
        <f>VLOOKUP($C30+G$3,'Raw Data'!$B$3:$AD$1033,G$2,0)</f>
        <v>223</v>
      </c>
      <c r="H30" s="111">
        <f>VLOOKUP($C30+H$3,'Raw Data'!$B$3:$AD$1033,H$2,0)</f>
        <v>206</v>
      </c>
      <c r="I30" s="111">
        <f>VLOOKUP($C30+I$3,'Raw Data'!$B$3:$AD$1033,I$2,0)</f>
        <v>197</v>
      </c>
      <c r="J30" s="111">
        <f>VLOOKUP($C30+J$3,'Raw Data'!$B$3:$AD$1033,J$2,0)</f>
        <v>181</v>
      </c>
      <c r="K30" s="111">
        <f>VLOOKUP($C30+K$3,'Raw Data'!$B$3:$AD$1033,K$2,0)</f>
        <v>240</v>
      </c>
      <c r="L30" s="111">
        <f>VLOOKUP($C30+L$3,'Raw Data'!$B$3:$AD$1033,L$2,0)</f>
        <v>200</v>
      </c>
      <c r="M30" s="111">
        <f>VLOOKUP($C30+M$3,'Raw Data'!$B$3:$AD$1033,M$2,0)</f>
        <v>233</v>
      </c>
      <c r="N30" s="112">
        <f t="shared" si="50"/>
        <v>1480</v>
      </c>
      <c r="O30" s="113"/>
      <c r="P30" s="114">
        <f t="shared" si="51"/>
        <v>30</v>
      </c>
      <c r="Q30" s="115">
        <f t="shared" si="33"/>
        <v>0.15067567567567566</v>
      </c>
      <c r="R30" s="115">
        <f t="shared" si="34"/>
        <v>0.13918918918918918</v>
      </c>
      <c r="S30" s="115">
        <f t="shared" si="34"/>
        <v>0.13310810810810811</v>
      </c>
      <c r="T30" s="115">
        <f t="shared" si="34"/>
        <v>0.1222972972972973</v>
      </c>
      <c r="U30" s="115">
        <f t="shared" si="34"/>
        <v>0.16216216216216217</v>
      </c>
      <c r="V30" s="115">
        <f t="shared" si="34"/>
        <v>0.13513513513513514</v>
      </c>
      <c r="W30" s="115">
        <f t="shared" si="34"/>
        <v>0.15743243243243243</v>
      </c>
      <c r="X30" s="116">
        <f t="shared" si="52"/>
        <v>1</v>
      </c>
      <c r="Y30" s="117"/>
      <c r="Z30" s="117"/>
      <c r="AA30" s="118">
        <f t="shared" si="53"/>
        <v>2016</v>
      </c>
      <c r="AB30" s="119" t="str">
        <f t="shared" si="54"/>
        <v>Jul</v>
      </c>
      <c r="AC30" s="120">
        <f t="shared" si="55"/>
        <v>30</v>
      </c>
      <c r="AD30" s="111">
        <f>VLOOKUP($C30+AD$3,'Raw Data'!$B$3:$AD$1033,AD$2,0)</f>
        <v>358</v>
      </c>
      <c r="AE30" s="111">
        <f>VLOOKUP($C30+AE$3,'Raw Data'!$B$3:$AD$1033,AE$2,0)</f>
        <v>347</v>
      </c>
      <c r="AF30" s="111">
        <f>VLOOKUP($C30+AF$3,'Raw Data'!$B$3:$AD$1033,AF$2,0)</f>
        <v>262</v>
      </c>
      <c r="AG30" s="111">
        <f>VLOOKUP($C30+AG$3,'Raw Data'!$B$3:$AD$1033,AG$2,0)</f>
        <v>240</v>
      </c>
      <c r="AH30" s="111">
        <f>VLOOKUP($C30+AH$3,'Raw Data'!$B$3:$AD$1033,AH$2,0)</f>
        <v>365</v>
      </c>
      <c r="AI30" s="111">
        <f>VLOOKUP($C30+AI$3,'Raw Data'!$B$3:$AD$1033,AI$2,0)</f>
        <v>326</v>
      </c>
      <c r="AJ30" s="111">
        <f>VLOOKUP($C30+AJ$3,'Raw Data'!$B$3:$AD$1033,AJ$2,0)</f>
        <v>282</v>
      </c>
      <c r="AK30" s="112">
        <f t="shared" si="56"/>
        <v>2180</v>
      </c>
      <c r="AL30" s="113"/>
      <c r="AM30" s="114">
        <f t="shared" si="57"/>
        <v>30</v>
      </c>
      <c r="AN30" s="115">
        <f t="shared" si="58"/>
        <v>0.16422018348623854</v>
      </c>
      <c r="AO30" s="115">
        <f t="shared" si="35"/>
        <v>0.1591743119266055</v>
      </c>
      <c r="AP30" s="115">
        <f t="shared" si="36"/>
        <v>0.12018348623853212</v>
      </c>
      <c r="AQ30" s="115">
        <f t="shared" si="37"/>
        <v>0.11009174311926606</v>
      </c>
      <c r="AR30" s="115">
        <f t="shared" si="38"/>
        <v>0.16743119266055045</v>
      </c>
      <c r="AS30" s="115">
        <f t="shared" si="39"/>
        <v>0.14954128440366973</v>
      </c>
      <c r="AT30" s="115">
        <f t="shared" si="40"/>
        <v>0.12935779816513762</v>
      </c>
      <c r="AU30" s="116">
        <f t="shared" si="59"/>
        <v>1</v>
      </c>
      <c r="AV30" s="117"/>
      <c r="AW30" s="117"/>
      <c r="AX30" s="118">
        <f t="shared" si="60"/>
        <v>2016</v>
      </c>
      <c r="AY30" s="119" t="str">
        <f t="shared" si="61"/>
        <v>Jul</v>
      </c>
      <c r="AZ30" s="120">
        <f t="shared" si="62"/>
        <v>30</v>
      </c>
      <c r="BA30" s="111">
        <f>VLOOKUP($C30+BA$3,'Raw Data'!$B$3:$AD$1033,BA$2,0)</f>
        <v>95</v>
      </c>
      <c r="BB30" s="111">
        <f>VLOOKUP($C30+BB$3,'Raw Data'!$B$3:$AD$1033,BB$2,0)</f>
        <v>115</v>
      </c>
      <c r="BC30" s="111">
        <f>VLOOKUP($C30+BC$3,'Raw Data'!$B$3:$AD$1033,BC$2,0)</f>
        <v>127</v>
      </c>
      <c r="BD30" s="111">
        <f>VLOOKUP($C30+BD$3,'Raw Data'!$B$3:$AD$1033,BD$2,0)</f>
        <v>104</v>
      </c>
      <c r="BE30" s="111">
        <f>VLOOKUP($C30+BE$3,'Raw Data'!$B$3:$AD$1033,BE$2,0)</f>
        <v>108</v>
      </c>
      <c r="BF30" s="111">
        <f>VLOOKUP($C30+BF$3,'Raw Data'!$B$3:$AD$1033,BF$2,0)</f>
        <v>110</v>
      </c>
      <c r="BG30" s="111">
        <f>VLOOKUP($C30+BG$3,'Raw Data'!$B$3:$AD$1033,BG$2,0)</f>
        <v>119</v>
      </c>
      <c r="BH30" s="112">
        <f t="shared" si="63"/>
        <v>778</v>
      </c>
      <c r="BI30" s="113"/>
      <c r="BJ30" s="114">
        <f t="shared" si="64"/>
        <v>30</v>
      </c>
      <c r="BK30" s="115">
        <f t="shared" si="65"/>
        <v>0.12210796915167095</v>
      </c>
      <c r="BL30" s="115">
        <f t="shared" si="41"/>
        <v>0.14781491002570693</v>
      </c>
      <c r="BM30" s="115">
        <f t="shared" si="41"/>
        <v>0.16323907455012854</v>
      </c>
      <c r="BN30" s="115">
        <f t="shared" si="41"/>
        <v>0.13367609254498714</v>
      </c>
      <c r="BO30" s="115">
        <f t="shared" si="41"/>
        <v>0.13881748071979436</v>
      </c>
      <c r="BP30" s="115">
        <f t="shared" si="41"/>
        <v>0.14138817480719795</v>
      </c>
      <c r="BQ30" s="115">
        <f t="shared" si="41"/>
        <v>0.15295629820051415</v>
      </c>
      <c r="BR30" s="116">
        <f t="shared" si="66"/>
        <v>1</v>
      </c>
      <c r="BS30" s="117"/>
      <c r="BT30" s="117"/>
      <c r="BU30" s="117"/>
      <c r="BV30" s="118">
        <f t="shared" si="67"/>
        <v>2016</v>
      </c>
      <c r="BW30" s="119" t="str">
        <f t="shared" si="68"/>
        <v>Jul</v>
      </c>
      <c r="BX30" s="120">
        <f t="shared" si="69"/>
        <v>30</v>
      </c>
      <c r="BY30" s="111">
        <f>VLOOKUP($C30+BY$3,'Raw Data'!$B$3:$AD$1033,BY$2,0)</f>
        <v>32</v>
      </c>
      <c r="BZ30" s="111">
        <f>VLOOKUP($C30+BZ$3,'Raw Data'!$B$3:$AD$1033,BZ$2,0)</f>
        <v>21</v>
      </c>
      <c r="CA30" s="111">
        <f>VLOOKUP($C30+CA$3,'Raw Data'!$B$3:$AD$1033,CA$2,0)</f>
        <v>24</v>
      </c>
      <c r="CB30" s="111">
        <f>VLOOKUP($C30+CB$3,'Raw Data'!$B$3:$AD$1033,CB$2,0)</f>
        <v>27</v>
      </c>
      <c r="CC30" s="111">
        <f>VLOOKUP($C30+CC$3,'Raw Data'!$B$3:$AD$1033,CC$2,0)</f>
        <v>43</v>
      </c>
      <c r="CD30" s="111">
        <f>VLOOKUP($C30+CD$3,'Raw Data'!$B$3:$AD$1033,CD$2,0)</f>
        <v>41</v>
      </c>
      <c r="CE30" s="111">
        <f>VLOOKUP($C30+CE$3,'Raw Data'!$B$3:$AD$1033,CE$2,0)</f>
        <v>32</v>
      </c>
      <c r="CF30" s="112">
        <f t="shared" si="70"/>
        <v>220</v>
      </c>
      <c r="CG30" s="113"/>
      <c r="CH30" s="114">
        <f t="shared" si="71"/>
        <v>30</v>
      </c>
      <c r="CI30" s="115">
        <f t="shared" si="72"/>
        <v>0.14545454545454545</v>
      </c>
      <c r="CJ30" s="115">
        <f t="shared" si="42"/>
        <v>9.5454545454545459E-2</v>
      </c>
      <c r="CK30" s="115">
        <f t="shared" si="42"/>
        <v>0.10909090909090909</v>
      </c>
      <c r="CL30" s="115">
        <f t="shared" si="42"/>
        <v>0.12272727272727273</v>
      </c>
      <c r="CM30" s="115">
        <f t="shared" si="42"/>
        <v>0.19545454545454546</v>
      </c>
      <c r="CN30" s="115">
        <f t="shared" si="42"/>
        <v>0.18636363636363637</v>
      </c>
      <c r="CO30" s="115">
        <f t="shared" si="42"/>
        <v>0.14545454545454545</v>
      </c>
      <c r="CP30" s="116">
        <f t="shared" si="73"/>
        <v>1</v>
      </c>
      <c r="CQ30" s="117"/>
      <c r="CR30" s="117"/>
      <c r="CS30" s="117"/>
      <c r="CT30" s="118">
        <f t="shared" si="74"/>
        <v>2016</v>
      </c>
      <c r="CU30" s="119" t="str">
        <f t="shared" si="75"/>
        <v>Jul</v>
      </c>
      <c r="CV30" s="120">
        <f t="shared" si="76"/>
        <v>30</v>
      </c>
      <c r="CW30" s="111">
        <f>VLOOKUP($C30+CW$3,'Raw Data'!$B$3:$AD$1033,CW$2,0)</f>
        <v>490</v>
      </c>
      <c r="CX30" s="111">
        <f>VLOOKUP($C30+CX$3,'Raw Data'!$B$3:$AD$1033,CX$2,0)</f>
        <v>479</v>
      </c>
      <c r="CY30" s="111">
        <f>VLOOKUP($C30+CY$3,'Raw Data'!$B$3:$AD$1033,CY$2,0)</f>
        <v>283</v>
      </c>
      <c r="CZ30" s="111">
        <f>VLOOKUP($C30+CZ$3,'Raw Data'!$B$3:$AD$1033,CZ$2,0)</f>
        <v>307</v>
      </c>
      <c r="DA30" s="111">
        <f>VLOOKUP($C30+DA$3,'Raw Data'!$B$3:$AD$1033,DA$2,0)</f>
        <v>519</v>
      </c>
      <c r="DB30" s="111">
        <f>VLOOKUP($C30+DB$3,'Raw Data'!$B$3:$AD$1033,DB$2,0)</f>
        <v>471</v>
      </c>
      <c r="DC30" s="111">
        <f>VLOOKUP($C30+DC$3,'Raw Data'!$B$3:$AD$1033,DC$2,0)</f>
        <v>505</v>
      </c>
      <c r="DD30" s="112">
        <f t="shared" si="77"/>
        <v>3054</v>
      </c>
      <c r="DE30" s="113"/>
      <c r="DF30" s="113"/>
      <c r="DG30" s="114">
        <f t="shared" si="78"/>
        <v>30</v>
      </c>
      <c r="DH30" s="115">
        <f t="shared" si="79"/>
        <v>0.16044531761624101</v>
      </c>
      <c r="DI30" s="115">
        <f t="shared" si="43"/>
        <v>0.15684348395546824</v>
      </c>
      <c r="DJ30" s="115">
        <f t="shared" si="43"/>
        <v>9.2665356908971847E-2</v>
      </c>
      <c r="DK30" s="115">
        <f t="shared" si="43"/>
        <v>0.10052390307793058</v>
      </c>
      <c r="DL30" s="115">
        <f t="shared" si="43"/>
        <v>0.16994106090373282</v>
      </c>
      <c r="DM30" s="115">
        <f t="shared" si="43"/>
        <v>0.15422396856581533</v>
      </c>
      <c r="DN30" s="115">
        <f t="shared" si="43"/>
        <v>0.16535690897184022</v>
      </c>
      <c r="DO30" s="116">
        <f t="shared" si="80"/>
        <v>1</v>
      </c>
      <c r="DP30" s="117"/>
      <c r="DQ30" s="117"/>
      <c r="DR30" s="117"/>
      <c r="DS30" s="118">
        <f t="shared" si="81"/>
        <v>2016</v>
      </c>
      <c r="DT30" s="119" t="str">
        <f t="shared" si="82"/>
        <v>Jul</v>
      </c>
      <c r="DU30" s="120">
        <f t="shared" si="83"/>
        <v>30</v>
      </c>
      <c r="DV30" s="111">
        <f>VLOOKUP($C30+DV$3,'Raw Data'!$B$3:$AD$1033,DV$2,0)</f>
        <v>90</v>
      </c>
      <c r="DW30" s="111">
        <f>VLOOKUP($C30+DW$3,'Raw Data'!$B$3:$AD$1033,DW$2,0)</f>
        <v>126</v>
      </c>
      <c r="DX30" s="111">
        <f>VLOOKUP($C30+DX$3,'Raw Data'!$B$3:$AD$1033,DX$2,0)</f>
        <v>88</v>
      </c>
      <c r="DY30" s="111">
        <f>VLOOKUP($C30+DY$3,'Raw Data'!$B$3:$AD$1033,DY$2,0)</f>
        <v>123</v>
      </c>
      <c r="DZ30" s="111">
        <f>VLOOKUP($C30+DZ$3,'Raw Data'!$B$3:$AD$1033,DZ$2,0)</f>
        <v>130</v>
      </c>
      <c r="EA30" s="111">
        <f>VLOOKUP($C30+EA$3,'Raw Data'!$B$3:$AD$1033,EA$2,0)</f>
        <v>100</v>
      </c>
      <c r="EB30" s="111">
        <f>VLOOKUP($C30+EB$3,'Raw Data'!$B$3:$AD$1033,EB$2,0)</f>
        <v>104</v>
      </c>
      <c r="EC30" s="112">
        <f t="shared" si="84"/>
        <v>761</v>
      </c>
      <c r="ED30" s="113"/>
      <c r="EE30" s="114">
        <f t="shared" si="85"/>
        <v>30</v>
      </c>
      <c r="EF30" s="115">
        <f t="shared" si="86"/>
        <v>0.11826544021024968</v>
      </c>
      <c r="EG30" s="115">
        <f t="shared" si="44"/>
        <v>0.16557161629434955</v>
      </c>
      <c r="EH30" s="115">
        <f t="shared" si="44"/>
        <v>0.11563731931668857</v>
      </c>
      <c r="EI30" s="115">
        <f t="shared" si="44"/>
        <v>0.16162943495400789</v>
      </c>
      <c r="EJ30" s="115">
        <f t="shared" si="44"/>
        <v>0.17082785808147175</v>
      </c>
      <c r="EK30" s="115">
        <f t="shared" si="44"/>
        <v>0.13140604467805519</v>
      </c>
      <c r="EL30" s="115">
        <f t="shared" si="44"/>
        <v>0.13666228646517739</v>
      </c>
      <c r="EM30" s="116">
        <f t="shared" si="87"/>
        <v>1</v>
      </c>
      <c r="EN30" s="117"/>
      <c r="EO30" s="117"/>
      <c r="EP30" s="117"/>
      <c r="EQ30" s="118">
        <f t="shared" si="88"/>
        <v>2016</v>
      </c>
      <c r="ER30" s="119" t="str">
        <f t="shared" si="89"/>
        <v>Jul</v>
      </c>
      <c r="ES30" s="120">
        <f t="shared" si="90"/>
        <v>30</v>
      </c>
      <c r="ET30" s="111">
        <f>VLOOKUP($C30+ET$3,'Raw Data'!$B$3:$AD$1033,ET$2,0)</f>
        <v>258</v>
      </c>
      <c r="EU30" s="111">
        <f>VLOOKUP($C30+EU$3,'Raw Data'!$B$3:$AD$1033,EU$2,0)</f>
        <v>354</v>
      </c>
      <c r="EV30" s="111">
        <f>VLOOKUP($C30+EV$3,'Raw Data'!$B$3:$AD$1033,EV$2,0)</f>
        <v>213</v>
      </c>
      <c r="EW30" s="111">
        <f>VLOOKUP($C30+EW$3,'Raw Data'!$B$3:$AD$1033,EW$2,0)</f>
        <v>293</v>
      </c>
      <c r="EX30" s="111">
        <f>VLOOKUP($C30+EX$3,'Raw Data'!$B$3:$AD$1033,EX$2,0)</f>
        <v>351</v>
      </c>
      <c r="EY30" s="111">
        <f>VLOOKUP($C30+EY$3,'Raw Data'!$B$3:$AD$1033,EY$2,0)</f>
        <v>310</v>
      </c>
      <c r="EZ30" s="111">
        <f>VLOOKUP($C30+EZ$3,'Raw Data'!$B$3:$AD$1033,EZ$2,0)</f>
        <v>320</v>
      </c>
      <c r="FA30" s="112">
        <f t="shared" si="91"/>
        <v>2099</v>
      </c>
      <c r="FB30" s="113"/>
      <c r="FC30" s="113"/>
      <c r="FD30" s="114">
        <f t="shared" si="92"/>
        <v>30</v>
      </c>
      <c r="FE30" s="115">
        <f t="shared" si="93"/>
        <v>0.12291567413053835</v>
      </c>
      <c r="FF30" s="115">
        <f t="shared" si="45"/>
        <v>0.1686517389232968</v>
      </c>
      <c r="FG30" s="115">
        <f t="shared" si="45"/>
        <v>0.10147689375893283</v>
      </c>
      <c r="FH30" s="115">
        <f t="shared" si="45"/>
        <v>0.13959028108623153</v>
      </c>
      <c r="FI30" s="115">
        <f t="shared" si="45"/>
        <v>0.16722248689852309</v>
      </c>
      <c r="FJ30" s="115">
        <f t="shared" si="45"/>
        <v>0.14768937589328252</v>
      </c>
      <c r="FK30" s="115">
        <f t="shared" si="45"/>
        <v>0.15245354930919486</v>
      </c>
      <c r="FL30" s="116">
        <f t="shared" si="94"/>
        <v>0.99999999999999989</v>
      </c>
      <c r="FM30" s="117"/>
      <c r="FN30" s="117"/>
      <c r="FO30" s="117"/>
      <c r="FP30" s="118">
        <f t="shared" si="95"/>
        <v>2016</v>
      </c>
      <c r="FQ30" s="119" t="str">
        <f t="shared" si="96"/>
        <v>Jul</v>
      </c>
      <c r="FR30" s="120">
        <f t="shared" si="97"/>
        <v>30</v>
      </c>
      <c r="FS30" s="111">
        <f>VLOOKUP($C30+FS$3,'Raw Data'!$B$3:$AD$1033,FS$2,0)</f>
        <v>2658</v>
      </c>
      <c r="FT30" s="111">
        <f>VLOOKUP($C30+FT$3,'Raw Data'!$B$3:$AD$1033,FT$2,0)</f>
        <v>2924</v>
      </c>
      <c r="FU30" s="111">
        <f>VLOOKUP($C30+FU$3,'Raw Data'!$B$3:$AD$1033,FU$2,0)</f>
        <v>1712</v>
      </c>
      <c r="FV30" s="111">
        <f>VLOOKUP($C30+FV$3,'Raw Data'!$B$3:$AD$1033,FV$2,0)</f>
        <v>1553</v>
      </c>
      <c r="FW30" s="111">
        <f>VLOOKUP($C30+FW$3,'Raw Data'!$B$3:$AD$1033,FW$2,0)</f>
        <v>3401</v>
      </c>
      <c r="FX30" s="111">
        <f>VLOOKUP($C30+FX$3,'Raw Data'!$B$3:$AD$1033,FX$2,0)</f>
        <v>3032</v>
      </c>
      <c r="FY30" s="111">
        <f>VLOOKUP($C30+FY$3,'Raw Data'!$B$3:$AD$1033,FY$2,0)</f>
        <v>2975</v>
      </c>
      <c r="FZ30" s="112">
        <f t="shared" si="98"/>
        <v>18255</v>
      </c>
      <c r="GA30" s="113"/>
      <c r="GB30" s="114">
        <f t="shared" si="99"/>
        <v>30</v>
      </c>
      <c r="GC30" s="115">
        <f t="shared" si="100"/>
        <v>0.1456039441248973</v>
      </c>
      <c r="GD30" s="115">
        <f t="shared" si="46"/>
        <v>0.16017529443987949</v>
      </c>
      <c r="GE30" s="115">
        <f t="shared" si="46"/>
        <v>9.3782525335524516E-2</v>
      </c>
      <c r="GF30" s="115">
        <f t="shared" si="46"/>
        <v>8.5072582854012604E-2</v>
      </c>
      <c r="GG30" s="115">
        <f t="shared" si="46"/>
        <v>0.18630512188441523</v>
      </c>
      <c r="GH30" s="115">
        <f t="shared" si="46"/>
        <v>0.1660914817858121</v>
      </c>
      <c r="GI30" s="115">
        <f t="shared" si="46"/>
        <v>0.16296904957545877</v>
      </c>
      <c r="GJ30" s="116">
        <f t="shared" si="101"/>
        <v>1</v>
      </c>
      <c r="GK30" s="117"/>
      <c r="GL30" s="117"/>
      <c r="GM30" s="117"/>
      <c r="GN30" s="118">
        <f t="shared" si="102"/>
        <v>2016</v>
      </c>
      <c r="GO30" s="119" t="str">
        <f t="shared" si="103"/>
        <v>Jul</v>
      </c>
      <c r="GP30" s="120">
        <f t="shared" si="104"/>
        <v>30</v>
      </c>
      <c r="GQ30" s="111">
        <f>VLOOKUP($C30+GQ$3,'Raw Data'!$B$3:$AD$1033,GQ$2,0)</f>
        <v>2259</v>
      </c>
      <c r="GR30" s="111">
        <f>VLOOKUP($C30+GR$3,'Raw Data'!$B$3:$AD$1033,GR$2,0)</f>
        <v>2361</v>
      </c>
      <c r="GS30" s="111">
        <f>VLOOKUP($C30+GS$3,'Raw Data'!$B$3:$AD$1033,GS$2,0)</f>
        <v>1871</v>
      </c>
      <c r="GT30" s="111">
        <f>VLOOKUP($C30+GT$3,'Raw Data'!$B$3:$AD$1033,GT$2,0)</f>
        <v>1733</v>
      </c>
      <c r="GU30" s="111">
        <f>VLOOKUP($C30+GU$3,'Raw Data'!$B$3:$AD$1033,GU$2,0)</f>
        <v>2559</v>
      </c>
      <c r="GV30" s="111">
        <f>VLOOKUP($C30+GV$3,'Raw Data'!$B$3:$AD$1033,GV$2,0)</f>
        <v>2352</v>
      </c>
      <c r="GW30" s="111">
        <f>VLOOKUP($C30+GW$3,'Raw Data'!$B$3:$AD$1033,GW$2,0)</f>
        <v>2458</v>
      </c>
      <c r="GX30" s="112">
        <f t="shared" si="105"/>
        <v>15593</v>
      </c>
      <c r="GY30" s="113"/>
      <c r="HB30" s="118">
        <f t="shared" si="106"/>
        <v>2016</v>
      </c>
      <c r="HC30" s="119" t="str">
        <f t="shared" si="107"/>
        <v>Jul</v>
      </c>
      <c r="HD30" s="120">
        <f t="shared" si="108"/>
        <v>30</v>
      </c>
      <c r="HE30" s="111" t="e">
        <f>VLOOKUP($C30+HE$3,'Raw Data'!$B$3:$AD$1033,HE$2,0)</f>
        <v>#REF!</v>
      </c>
      <c r="HF30" s="111" t="e">
        <f>VLOOKUP($C30+HF$3,'Raw Data'!$B$3:$AD$1033,HF$2,0)</f>
        <v>#REF!</v>
      </c>
      <c r="HG30" s="111" t="e">
        <f>VLOOKUP($C30+HG$3,'Raw Data'!$B$3:$AD$1033,HG$2,0)</f>
        <v>#REF!</v>
      </c>
      <c r="HH30" s="111" t="e">
        <f>VLOOKUP($C30+HH$3,'Raw Data'!$B$3:$AD$1033,HH$2,0)</f>
        <v>#REF!</v>
      </c>
      <c r="HI30" s="111" t="e">
        <f>VLOOKUP($C30+HI$3,'Raw Data'!$B$3:$AD$1033,HI$2,0)</f>
        <v>#REF!</v>
      </c>
      <c r="HJ30" s="111" t="e">
        <f>VLOOKUP($C30+HJ$3,'Raw Data'!$B$3:$AD$1033,HJ$2,0)</f>
        <v>#REF!</v>
      </c>
      <c r="HK30" s="111" t="e">
        <f>VLOOKUP($C30+HK$3,'Raw Data'!$B$3:$AD$1033,HK$2,0)</f>
        <v>#REF!</v>
      </c>
      <c r="HL30" s="112" t="str">
        <f t="shared" si="109"/>
        <v/>
      </c>
      <c r="HM30" s="113"/>
      <c r="HN30" s="114">
        <f t="shared" si="110"/>
        <v>30</v>
      </c>
      <c r="HO30" s="115" t="str">
        <f>IFERROR(HE30/#REF!,"")</f>
        <v/>
      </c>
      <c r="HP30" s="115" t="str">
        <f>IFERROR(HF30/#REF!,"")</f>
        <v/>
      </c>
      <c r="HQ30" s="115" t="str">
        <f>IFERROR(HG30/#REF!,"")</f>
        <v/>
      </c>
      <c r="HR30" s="115" t="str">
        <f>IFERROR(HH30/#REF!,"")</f>
        <v/>
      </c>
      <c r="HS30" s="115" t="str">
        <f>IFERROR(HI30/#REF!,"")</f>
        <v/>
      </c>
      <c r="HT30" s="115" t="str">
        <f>IFERROR(HJ30/#REF!,"")</f>
        <v/>
      </c>
      <c r="HU30" s="115" t="str">
        <f>IFERROR(HK30/#REF!,"")</f>
        <v/>
      </c>
      <c r="HV30" s="116">
        <f t="shared" si="111"/>
        <v>0</v>
      </c>
      <c r="HX30" s="118">
        <f t="shared" si="112"/>
        <v>2016</v>
      </c>
      <c r="HY30" s="119" t="str">
        <f t="shared" si="113"/>
        <v>Jul</v>
      </c>
      <c r="HZ30" s="120">
        <f t="shared" si="114"/>
        <v>30</v>
      </c>
      <c r="IA30" s="111" t="e">
        <f>VLOOKUP($C30+IA$3,'Raw Data'!$B$3:$AD$1033,IA$2,0)</f>
        <v>#REF!</v>
      </c>
      <c r="IB30" s="111" t="e">
        <f>VLOOKUP($C30+IB$3,'Raw Data'!$B$3:$AD$1033,IB$2,0)</f>
        <v>#REF!</v>
      </c>
      <c r="IC30" s="111" t="e">
        <f>VLOOKUP($C30+IC$3,'Raw Data'!$B$3:$AD$1033,IC$2,0)</f>
        <v>#REF!</v>
      </c>
      <c r="ID30" s="111" t="e">
        <f>VLOOKUP($C30+ID$3,'Raw Data'!$B$3:$AD$1033,ID$2,0)</f>
        <v>#REF!</v>
      </c>
      <c r="IE30" s="111" t="e">
        <f>VLOOKUP($C30+IE$3,'Raw Data'!$B$3:$AD$1033,IE$2,0)</f>
        <v>#REF!</v>
      </c>
      <c r="IF30" s="111" t="e">
        <f>VLOOKUP($C30+IF$3,'Raw Data'!$B$3:$AD$1033,IF$2,0)</f>
        <v>#REF!</v>
      </c>
      <c r="IG30" s="111" t="e">
        <f>VLOOKUP($C30+IG$3,'Raw Data'!$B$3:$AD$1033,IG$2,0)</f>
        <v>#REF!</v>
      </c>
      <c r="IH30" s="112" t="str">
        <f t="shared" si="115"/>
        <v/>
      </c>
      <c r="II30" s="113"/>
      <c r="IJ30" s="114">
        <f t="shared" si="116"/>
        <v>30</v>
      </c>
      <c r="IK30" s="115" t="str">
        <f>IFERROR(IA30/#REF!,"")</f>
        <v/>
      </c>
      <c r="IL30" s="115" t="str">
        <f>IFERROR(IB30/#REF!,"")</f>
        <v/>
      </c>
      <c r="IM30" s="115" t="str">
        <f>IFERROR(IC30/#REF!,"")</f>
        <v/>
      </c>
      <c r="IN30" s="115" t="str">
        <f>IFERROR(ID30/#REF!,"")</f>
        <v/>
      </c>
      <c r="IO30" s="115" t="str">
        <f>IFERROR(IE30/#REF!,"")</f>
        <v/>
      </c>
      <c r="IP30" s="115" t="str">
        <f>IFERROR(IF30/#REF!,"")</f>
        <v/>
      </c>
      <c r="IQ30" s="115" t="str">
        <f>IFERROR(IG30/#REF!,"")</f>
        <v/>
      </c>
      <c r="IR30" s="116">
        <f t="shared" si="117"/>
        <v>0</v>
      </c>
    </row>
    <row r="31" spans="1:252" s="106" customFormat="1" x14ac:dyDescent="0.25">
      <c r="A31" s="137"/>
      <c r="B31" s="39">
        <v>7</v>
      </c>
      <c r="C31" s="131">
        <f>DOW!C32</f>
        <v>42579</v>
      </c>
      <c r="D31" s="132">
        <f t="shared" si="47"/>
        <v>2016</v>
      </c>
      <c r="E31" s="133" t="str">
        <f t="shared" si="48"/>
        <v>Jul</v>
      </c>
      <c r="F31" s="102">
        <f t="shared" si="49"/>
        <v>31</v>
      </c>
      <c r="G31" s="111">
        <f>VLOOKUP($C31+G$3,'Raw Data'!$B$3:$AD$1033,G$2,0)</f>
        <v>237</v>
      </c>
      <c r="H31" s="111">
        <f>VLOOKUP($C31+H$3,'Raw Data'!$B$3:$AD$1033,H$2,0)</f>
        <v>226</v>
      </c>
      <c r="I31" s="111">
        <f>VLOOKUP($C31+I$3,'Raw Data'!$B$3:$AD$1033,I$2,0)</f>
        <v>206</v>
      </c>
      <c r="J31" s="111">
        <f>VLOOKUP($C31+J$3,'Raw Data'!$B$3:$AD$1033,J$2,0)</f>
        <v>210</v>
      </c>
      <c r="K31" s="111">
        <f>VLOOKUP($C31+K$3,'Raw Data'!$B$3:$AD$1033,K$2,0)</f>
        <v>285</v>
      </c>
      <c r="L31" s="111">
        <f>VLOOKUP($C31+L$3,'Raw Data'!$B$3:$AD$1033,L$2,0)</f>
        <v>260</v>
      </c>
      <c r="M31" s="111">
        <f>VLOOKUP($C31+M$3,'Raw Data'!$B$3:$AD$1033,M$2,0)</f>
        <v>244</v>
      </c>
      <c r="N31" s="112">
        <f t="shared" si="50"/>
        <v>1668</v>
      </c>
      <c r="O31" s="113"/>
      <c r="P31" s="114">
        <f t="shared" si="51"/>
        <v>31</v>
      </c>
      <c r="Q31" s="115">
        <f t="shared" si="33"/>
        <v>0.1420863309352518</v>
      </c>
      <c r="R31" s="115">
        <f t="shared" si="34"/>
        <v>0.13549160671462829</v>
      </c>
      <c r="S31" s="115">
        <f t="shared" si="34"/>
        <v>0.12350119904076738</v>
      </c>
      <c r="T31" s="115">
        <f t="shared" si="34"/>
        <v>0.12589928057553956</v>
      </c>
      <c r="U31" s="115">
        <f t="shared" si="34"/>
        <v>0.17086330935251798</v>
      </c>
      <c r="V31" s="115">
        <f t="shared" si="34"/>
        <v>0.15587529976019185</v>
      </c>
      <c r="W31" s="115">
        <f t="shared" si="34"/>
        <v>0.14628297362110312</v>
      </c>
      <c r="X31" s="116">
        <f t="shared" si="52"/>
        <v>1.0000000000000002</v>
      </c>
      <c r="Y31" s="117"/>
      <c r="Z31" s="117"/>
      <c r="AA31" s="118">
        <f t="shared" si="53"/>
        <v>2016</v>
      </c>
      <c r="AB31" s="119" t="str">
        <f t="shared" si="54"/>
        <v>Jul</v>
      </c>
      <c r="AC31" s="120">
        <f t="shared" si="55"/>
        <v>31</v>
      </c>
      <c r="AD31" s="111">
        <f>VLOOKUP($C31+AD$3,'Raw Data'!$B$3:$AD$1033,AD$2,0)</f>
        <v>285</v>
      </c>
      <c r="AE31" s="111">
        <f>VLOOKUP($C31+AE$3,'Raw Data'!$B$3:$AD$1033,AE$2,0)</f>
        <v>318</v>
      </c>
      <c r="AF31" s="111">
        <f>VLOOKUP($C31+AF$3,'Raw Data'!$B$3:$AD$1033,AF$2,0)</f>
        <v>319</v>
      </c>
      <c r="AG31" s="111">
        <f>VLOOKUP($C31+AG$3,'Raw Data'!$B$3:$AD$1033,AG$2,0)</f>
        <v>230</v>
      </c>
      <c r="AH31" s="111">
        <f>VLOOKUP($C31+AH$3,'Raw Data'!$B$3:$AD$1033,AH$2,0)</f>
        <v>307</v>
      </c>
      <c r="AI31" s="111">
        <f>VLOOKUP($C31+AI$3,'Raw Data'!$B$3:$AD$1033,AI$2,0)</f>
        <v>302</v>
      </c>
      <c r="AJ31" s="111">
        <f>VLOOKUP($C31+AJ$3,'Raw Data'!$B$3:$AD$1033,AJ$2,0)</f>
        <v>247</v>
      </c>
      <c r="AK31" s="112">
        <f t="shared" si="56"/>
        <v>2008</v>
      </c>
      <c r="AL31" s="113"/>
      <c r="AM31" s="114">
        <f t="shared" si="57"/>
        <v>31</v>
      </c>
      <c r="AN31" s="115">
        <f t="shared" si="58"/>
        <v>0.14193227091633467</v>
      </c>
      <c r="AO31" s="115">
        <f t="shared" si="35"/>
        <v>0.15836653386454183</v>
      </c>
      <c r="AP31" s="115">
        <f t="shared" si="36"/>
        <v>0.15886454183266932</v>
      </c>
      <c r="AQ31" s="115">
        <f t="shared" si="37"/>
        <v>0.1145418326693227</v>
      </c>
      <c r="AR31" s="115">
        <f t="shared" si="38"/>
        <v>0.15288844621513945</v>
      </c>
      <c r="AS31" s="115">
        <f t="shared" si="39"/>
        <v>0.150398406374502</v>
      </c>
      <c r="AT31" s="115">
        <f t="shared" si="40"/>
        <v>0.12300796812749004</v>
      </c>
      <c r="AU31" s="116">
        <f t="shared" si="59"/>
        <v>1</v>
      </c>
      <c r="AV31" s="117"/>
      <c r="AW31" s="117"/>
      <c r="AX31" s="118">
        <f t="shared" si="60"/>
        <v>2016</v>
      </c>
      <c r="AY31" s="119" t="str">
        <f t="shared" si="61"/>
        <v>Jul</v>
      </c>
      <c r="AZ31" s="120">
        <f t="shared" si="62"/>
        <v>31</v>
      </c>
      <c r="BA31" s="111">
        <f>VLOOKUP($C31+BA$3,'Raw Data'!$B$3:$AD$1033,BA$2,0)</f>
        <v>104</v>
      </c>
      <c r="BB31" s="111">
        <f>VLOOKUP($C31+BB$3,'Raw Data'!$B$3:$AD$1033,BB$2,0)</f>
        <v>90</v>
      </c>
      <c r="BC31" s="111">
        <f>VLOOKUP($C31+BC$3,'Raw Data'!$B$3:$AD$1033,BC$2,0)</f>
        <v>129</v>
      </c>
      <c r="BD31" s="111">
        <f>VLOOKUP($C31+BD$3,'Raw Data'!$B$3:$AD$1033,BD$2,0)</f>
        <v>113</v>
      </c>
      <c r="BE31" s="111">
        <f>VLOOKUP($C31+BE$3,'Raw Data'!$B$3:$AD$1033,BE$2,0)</f>
        <v>110</v>
      </c>
      <c r="BF31" s="111">
        <f>VLOOKUP($C31+BF$3,'Raw Data'!$B$3:$AD$1033,BF$2,0)</f>
        <v>106</v>
      </c>
      <c r="BG31" s="111">
        <f>VLOOKUP($C31+BG$3,'Raw Data'!$B$3:$AD$1033,BG$2,0)</f>
        <v>102</v>
      </c>
      <c r="BH31" s="112">
        <f t="shared" si="63"/>
        <v>754</v>
      </c>
      <c r="BI31" s="113"/>
      <c r="BJ31" s="114">
        <f t="shared" si="64"/>
        <v>31</v>
      </c>
      <c r="BK31" s="115">
        <f t="shared" si="65"/>
        <v>0.13793103448275862</v>
      </c>
      <c r="BL31" s="115">
        <f t="shared" si="41"/>
        <v>0.11936339522546419</v>
      </c>
      <c r="BM31" s="115">
        <f t="shared" si="41"/>
        <v>0.17108753315649866</v>
      </c>
      <c r="BN31" s="115">
        <f t="shared" si="41"/>
        <v>0.14986737400530503</v>
      </c>
      <c r="BO31" s="115">
        <f t="shared" si="41"/>
        <v>0.14588859416445624</v>
      </c>
      <c r="BP31" s="115">
        <f t="shared" si="41"/>
        <v>0.14058355437665782</v>
      </c>
      <c r="BQ31" s="115">
        <f t="shared" si="41"/>
        <v>0.13527851458885942</v>
      </c>
      <c r="BR31" s="116">
        <f t="shared" si="66"/>
        <v>1</v>
      </c>
      <c r="BS31" s="117"/>
      <c r="BT31" s="117"/>
      <c r="BU31" s="117"/>
      <c r="BV31" s="118">
        <f t="shared" si="67"/>
        <v>2016</v>
      </c>
      <c r="BW31" s="119" t="str">
        <f t="shared" si="68"/>
        <v>Jul</v>
      </c>
      <c r="BX31" s="120">
        <f t="shared" si="69"/>
        <v>31</v>
      </c>
      <c r="BY31" s="111">
        <f>VLOOKUP($C31+BY$3,'Raw Data'!$B$3:$AD$1033,BY$2,0)</f>
        <v>34</v>
      </c>
      <c r="BZ31" s="111">
        <f>VLOOKUP($C31+BZ$3,'Raw Data'!$B$3:$AD$1033,BZ$2,0)</f>
        <v>25</v>
      </c>
      <c r="CA31" s="111">
        <f>VLOOKUP($C31+CA$3,'Raw Data'!$B$3:$AD$1033,CA$2,0)</f>
        <v>31</v>
      </c>
      <c r="CB31" s="111">
        <f>VLOOKUP($C31+CB$3,'Raw Data'!$B$3:$AD$1033,CB$2,0)</f>
        <v>31</v>
      </c>
      <c r="CC31" s="111">
        <f>VLOOKUP($C31+CC$3,'Raw Data'!$B$3:$AD$1033,CC$2,0)</f>
        <v>50</v>
      </c>
      <c r="CD31" s="111">
        <f>VLOOKUP($C31+CD$3,'Raw Data'!$B$3:$AD$1033,CD$2,0)</f>
        <v>56</v>
      </c>
      <c r="CE31" s="111">
        <f>VLOOKUP($C31+CE$3,'Raw Data'!$B$3:$AD$1033,CE$2,0)</f>
        <v>58</v>
      </c>
      <c r="CF31" s="112">
        <f t="shared" si="70"/>
        <v>285</v>
      </c>
      <c r="CG31" s="113"/>
      <c r="CH31" s="114">
        <f t="shared" si="71"/>
        <v>31</v>
      </c>
      <c r="CI31" s="115">
        <f t="shared" si="72"/>
        <v>0.11929824561403508</v>
      </c>
      <c r="CJ31" s="115">
        <f t="shared" si="42"/>
        <v>8.771929824561403E-2</v>
      </c>
      <c r="CK31" s="115">
        <f t="shared" si="42"/>
        <v>0.10877192982456141</v>
      </c>
      <c r="CL31" s="115">
        <f t="shared" si="42"/>
        <v>0.10877192982456141</v>
      </c>
      <c r="CM31" s="115">
        <f t="shared" si="42"/>
        <v>0.17543859649122806</v>
      </c>
      <c r="CN31" s="115">
        <f t="shared" si="42"/>
        <v>0.19649122807017544</v>
      </c>
      <c r="CO31" s="115">
        <f t="shared" si="42"/>
        <v>0.20350877192982456</v>
      </c>
      <c r="CP31" s="116">
        <f t="shared" si="73"/>
        <v>1</v>
      </c>
      <c r="CQ31" s="117"/>
      <c r="CR31" s="117"/>
      <c r="CS31" s="117"/>
      <c r="CT31" s="118">
        <f t="shared" si="74"/>
        <v>2016</v>
      </c>
      <c r="CU31" s="119" t="str">
        <f t="shared" si="75"/>
        <v>Jul</v>
      </c>
      <c r="CV31" s="120">
        <f t="shared" si="76"/>
        <v>31</v>
      </c>
      <c r="CW31" s="111">
        <f>VLOOKUP($C31+CW$3,'Raw Data'!$B$3:$AD$1033,CW$2,0)</f>
        <v>558</v>
      </c>
      <c r="CX31" s="111">
        <f>VLOOKUP($C31+CX$3,'Raw Data'!$B$3:$AD$1033,CX$2,0)</f>
        <v>532</v>
      </c>
      <c r="CY31" s="111">
        <f>VLOOKUP($C31+CY$3,'Raw Data'!$B$3:$AD$1033,CY$2,0)</f>
        <v>336</v>
      </c>
      <c r="CZ31" s="111">
        <f>VLOOKUP($C31+CZ$3,'Raw Data'!$B$3:$AD$1033,CZ$2,0)</f>
        <v>288</v>
      </c>
      <c r="DA31" s="111">
        <f>VLOOKUP($C31+DA$3,'Raw Data'!$B$3:$AD$1033,DA$2,0)</f>
        <v>549</v>
      </c>
      <c r="DB31" s="111">
        <f>VLOOKUP($C31+DB$3,'Raw Data'!$B$3:$AD$1033,DB$2,0)</f>
        <v>524</v>
      </c>
      <c r="DC31" s="111">
        <f>VLOOKUP($C31+DC$3,'Raw Data'!$B$3:$AD$1033,DC$2,0)</f>
        <v>486</v>
      </c>
      <c r="DD31" s="112">
        <f t="shared" si="77"/>
        <v>3273</v>
      </c>
      <c r="DE31" s="113"/>
      <c r="DF31" s="113"/>
      <c r="DG31" s="114">
        <f t="shared" si="78"/>
        <v>31</v>
      </c>
      <c r="DH31" s="115">
        <f t="shared" si="79"/>
        <v>0.17048579285059579</v>
      </c>
      <c r="DI31" s="115">
        <f t="shared" si="43"/>
        <v>0.16254201038802321</v>
      </c>
      <c r="DJ31" s="115">
        <f t="shared" si="43"/>
        <v>0.10265811182401467</v>
      </c>
      <c r="DK31" s="115">
        <f t="shared" si="43"/>
        <v>8.7992667277726852E-2</v>
      </c>
      <c r="DL31" s="115">
        <f t="shared" si="43"/>
        <v>0.16773602199816681</v>
      </c>
      <c r="DM31" s="115">
        <f t="shared" si="43"/>
        <v>0.16009776963030858</v>
      </c>
      <c r="DN31" s="115">
        <f t="shared" si="43"/>
        <v>0.14848762603116408</v>
      </c>
      <c r="DO31" s="116">
        <f t="shared" si="80"/>
        <v>1</v>
      </c>
      <c r="DP31" s="117"/>
      <c r="DQ31" s="117"/>
      <c r="DR31" s="117"/>
      <c r="DS31" s="118">
        <f t="shared" si="81"/>
        <v>2016</v>
      </c>
      <c r="DT31" s="119" t="str">
        <f t="shared" si="82"/>
        <v>Jul</v>
      </c>
      <c r="DU31" s="120">
        <f t="shared" si="83"/>
        <v>31</v>
      </c>
      <c r="DV31" s="111">
        <f>VLOOKUP($C31+DV$3,'Raw Data'!$B$3:$AD$1033,DV$2,0)</f>
        <v>117</v>
      </c>
      <c r="DW31" s="111">
        <f>VLOOKUP($C31+DW$3,'Raw Data'!$B$3:$AD$1033,DW$2,0)</f>
        <v>104</v>
      </c>
      <c r="DX31" s="111">
        <f>VLOOKUP($C31+DX$3,'Raw Data'!$B$3:$AD$1033,DX$2,0)</f>
        <v>97</v>
      </c>
      <c r="DY31" s="111">
        <f>VLOOKUP($C31+DY$3,'Raw Data'!$B$3:$AD$1033,DY$2,0)</f>
        <v>110</v>
      </c>
      <c r="DZ31" s="111">
        <f>VLOOKUP($C31+DZ$3,'Raw Data'!$B$3:$AD$1033,DZ$2,0)</f>
        <v>111</v>
      </c>
      <c r="EA31" s="111">
        <f>VLOOKUP($C31+EA$3,'Raw Data'!$B$3:$AD$1033,EA$2,0)</f>
        <v>111</v>
      </c>
      <c r="EB31" s="111">
        <f>VLOOKUP($C31+EB$3,'Raw Data'!$B$3:$AD$1033,EB$2,0)</f>
        <v>99</v>
      </c>
      <c r="EC31" s="112">
        <f t="shared" si="84"/>
        <v>749</v>
      </c>
      <c r="ED31" s="113"/>
      <c r="EE31" s="114">
        <f t="shared" si="85"/>
        <v>31</v>
      </c>
      <c r="EF31" s="115">
        <f t="shared" si="86"/>
        <v>0.15620827770360482</v>
      </c>
      <c r="EG31" s="115">
        <f t="shared" si="44"/>
        <v>0.13885180240320427</v>
      </c>
      <c r="EH31" s="115">
        <f t="shared" si="44"/>
        <v>0.12950600801068091</v>
      </c>
      <c r="EI31" s="115">
        <f t="shared" si="44"/>
        <v>0.14686248331108145</v>
      </c>
      <c r="EJ31" s="115">
        <f t="shared" si="44"/>
        <v>0.14819759679572764</v>
      </c>
      <c r="EK31" s="115">
        <f t="shared" si="44"/>
        <v>0.14819759679572764</v>
      </c>
      <c r="EL31" s="115">
        <f t="shared" si="44"/>
        <v>0.1321762349799733</v>
      </c>
      <c r="EM31" s="116">
        <f t="shared" si="87"/>
        <v>1</v>
      </c>
      <c r="EN31" s="117"/>
      <c r="EO31" s="117"/>
      <c r="EP31" s="117"/>
      <c r="EQ31" s="118">
        <f t="shared" si="88"/>
        <v>2016</v>
      </c>
      <c r="ER31" s="119" t="str">
        <f t="shared" si="89"/>
        <v>Jul</v>
      </c>
      <c r="ES31" s="120">
        <f t="shared" si="90"/>
        <v>31</v>
      </c>
      <c r="ET31" s="111">
        <f>VLOOKUP($C31+ET$3,'Raw Data'!$B$3:$AD$1033,ET$2,0)</f>
        <v>320</v>
      </c>
      <c r="EU31" s="111">
        <f>VLOOKUP($C31+EU$3,'Raw Data'!$B$3:$AD$1033,EU$2,0)</f>
        <v>327</v>
      </c>
      <c r="EV31" s="111">
        <f>VLOOKUP($C31+EV$3,'Raw Data'!$B$3:$AD$1033,EV$2,0)</f>
        <v>261</v>
      </c>
      <c r="EW31" s="111">
        <f>VLOOKUP($C31+EW$3,'Raw Data'!$B$3:$AD$1033,EW$2,0)</f>
        <v>322</v>
      </c>
      <c r="EX31" s="111">
        <f>VLOOKUP($C31+EX$3,'Raw Data'!$B$3:$AD$1033,EX$2,0)</f>
        <v>398</v>
      </c>
      <c r="EY31" s="111">
        <f>VLOOKUP($C31+EY$3,'Raw Data'!$B$3:$AD$1033,EY$2,0)</f>
        <v>366</v>
      </c>
      <c r="EZ31" s="111">
        <f>VLOOKUP($C31+EZ$3,'Raw Data'!$B$3:$AD$1033,EZ$2,0)</f>
        <v>347</v>
      </c>
      <c r="FA31" s="112">
        <f t="shared" si="91"/>
        <v>2341</v>
      </c>
      <c r="FB31" s="113"/>
      <c r="FC31" s="113"/>
      <c r="FD31" s="114">
        <f t="shared" si="92"/>
        <v>31</v>
      </c>
      <c r="FE31" s="115">
        <f t="shared" si="93"/>
        <v>0.13669372063220847</v>
      </c>
      <c r="FF31" s="115">
        <f t="shared" si="45"/>
        <v>0.13968389577103801</v>
      </c>
      <c r="FG31" s="115">
        <f t="shared" si="45"/>
        <v>0.11149081589064502</v>
      </c>
      <c r="FH31" s="115">
        <f t="shared" si="45"/>
        <v>0.13754805638615977</v>
      </c>
      <c r="FI31" s="115">
        <f t="shared" si="45"/>
        <v>0.17001281503630927</v>
      </c>
      <c r="FJ31" s="115">
        <f t="shared" si="45"/>
        <v>0.15634344297308841</v>
      </c>
      <c r="FK31" s="115">
        <f t="shared" si="45"/>
        <v>0.14822725331055106</v>
      </c>
      <c r="FL31" s="116">
        <f t="shared" si="94"/>
        <v>1</v>
      </c>
      <c r="FM31" s="117"/>
      <c r="FN31" s="117"/>
      <c r="FO31" s="117"/>
      <c r="FP31" s="118">
        <f t="shared" si="95"/>
        <v>2016</v>
      </c>
      <c r="FQ31" s="119" t="str">
        <f t="shared" si="96"/>
        <v>Jul</v>
      </c>
      <c r="FR31" s="120">
        <f t="shared" si="97"/>
        <v>31</v>
      </c>
      <c r="FS31" s="111">
        <f>VLOOKUP($C31+FS$3,'Raw Data'!$B$3:$AD$1033,FS$2,0)</f>
        <v>2723</v>
      </c>
      <c r="FT31" s="111">
        <f>VLOOKUP($C31+FT$3,'Raw Data'!$B$3:$AD$1033,FT$2,0)</f>
        <v>2708</v>
      </c>
      <c r="FU31" s="111">
        <f>VLOOKUP($C31+FU$3,'Raw Data'!$B$3:$AD$1033,FU$2,0)</f>
        <v>1605</v>
      </c>
      <c r="FV31" s="111">
        <f>VLOOKUP($C31+FV$3,'Raw Data'!$B$3:$AD$1033,FV$2,0)</f>
        <v>1623</v>
      </c>
      <c r="FW31" s="111">
        <f>VLOOKUP($C31+FW$3,'Raw Data'!$B$3:$AD$1033,FW$2,0)</f>
        <v>3803</v>
      </c>
      <c r="FX31" s="111">
        <f>VLOOKUP($C31+FX$3,'Raw Data'!$B$3:$AD$1033,FX$2,0)</f>
        <v>3287</v>
      </c>
      <c r="FY31" s="111">
        <f>VLOOKUP($C31+FY$3,'Raw Data'!$B$3:$AD$1033,FY$2,0)</f>
        <v>3083</v>
      </c>
      <c r="FZ31" s="112">
        <f t="shared" si="98"/>
        <v>18832</v>
      </c>
      <c r="GA31" s="113"/>
      <c r="GB31" s="114">
        <f t="shared" si="99"/>
        <v>31</v>
      </c>
      <c r="GC31" s="115">
        <f t="shared" si="100"/>
        <v>0.14459430756159727</v>
      </c>
      <c r="GD31" s="115">
        <f t="shared" si="46"/>
        <v>0.14379779099405268</v>
      </c>
      <c r="GE31" s="115">
        <f t="shared" si="46"/>
        <v>8.5227272727272721E-2</v>
      </c>
      <c r="GF31" s="115">
        <f t="shared" si="46"/>
        <v>8.6183092608326253E-2</v>
      </c>
      <c r="GG31" s="115">
        <f t="shared" si="46"/>
        <v>0.20194350042480883</v>
      </c>
      <c r="GH31" s="115">
        <f t="shared" si="46"/>
        <v>0.17454333050127444</v>
      </c>
      <c r="GI31" s="115">
        <f t="shared" si="46"/>
        <v>0.16371070518266781</v>
      </c>
      <c r="GJ31" s="116">
        <f t="shared" si="101"/>
        <v>1</v>
      </c>
      <c r="GK31" s="117"/>
      <c r="GL31" s="117"/>
      <c r="GM31" s="117"/>
      <c r="GN31" s="118">
        <f t="shared" si="102"/>
        <v>2016</v>
      </c>
      <c r="GO31" s="119" t="str">
        <f t="shared" si="103"/>
        <v>Jul</v>
      </c>
      <c r="GP31" s="120">
        <f t="shared" si="104"/>
        <v>31</v>
      </c>
      <c r="GQ31" s="111">
        <f>VLOOKUP($C31+GQ$3,'Raw Data'!$B$3:$AD$1033,GQ$2,0)</f>
        <v>2243</v>
      </c>
      <c r="GR31" s="111">
        <f>VLOOKUP($C31+GR$3,'Raw Data'!$B$3:$AD$1033,GR$2,0)</f>
        <v>2276</v>
      </c>
      <c r="GS31" s="111">
        <f>VLOOKUP($C31+GS$3,'Raw Data'!$B$3:$AD$1033,GS$2,0)</f>
        <v>1631</v>
      </c>
      <c r="GT31" s="111">
        <f>VLOOKUP($C31+GT$3,'Raw Data'!$B$3:$AD$1033,GT$2,0)</f>
        <v>1720</v>
      </c>
      <c r="GU31" s="111">
        <f>VLOOKUP($C31+GU$3,'Raw Data'!$B$3:$AD$1033,GU$2,0)</f>
        <v>2599</v>
      </c>
      <c r="GV31" s="111">
        <f>VLOOKUP($C31+GV$3,'Raw Data'!$B$3:$AD$1033,GV$2,0)</f>
        <v>2367</v>
      </c>
      <c r="GW31" s="111">
        <f>VLOOKUP($C31+GW$3,'Raw Data'!$B$3:$AD$1033,GW$2,0)</f>
        <v>2362</v>
      </c>
      <c r="GX31" s="112">
        <f t="shared" si="105"/>
        <v>15198</v>
      </c>
      <c r="GY31" s="113"/>
      <c r="HB31" s="118">
        <f t="shared" si="106"/>
        <v>2016</v>
      </c>
      <c r="HC31" s="119" t="str">
        <f t="shared" si="107"/>
        <v>Jul</v>
      </c>
      <c r="HD31" s="120">
        <f t="shared" si="108"/>
        <v>31</v>
      </c>
      <c r="HE31" s="111" t="e">
        <f>VLOOKUP($C31+HE$3,'Raw Data'!$B$3:$AD$1033,HE$2,0)</f>
        <v>#REF!</v>
      </c>
      <c r="HF31" s="111" t="e">
        <f>VLOOKUP($C31+HF$3,'Raw Data'!$B$3:$AD$1033,HF$2,0)</f>
        <v>#REF!</v>
      </c>
      <c r="HG31" s="111" t="e">
        <f>VLOOKUP($C31+HG$3,'Raw Data'!$B$3:$AD$1033,HG$2,0)</f>
        <v>#REF!</v>
      </c>
      <c r="HH31" s="111" t="e">
        <f>VLOOKUP($C31+HH$3,'Raw Data'!$B$3:$AD$1033,HH$2,0)</f>
        <v>#REF!</v>
      </c>
      <c r="HI31" s="111" t="e">
        <f>VLOOKUP($C31+HI$3,'Raw Data'!$B$3:$AD$1033,HI$2,0)</f>
        <v>#REF!</v>
      </c>
      <c r="HJ31" s="111" t="e">
        <f>VLOOKUP($C31+HJ$3,'Raw Data'!$B$3:$AD$1033,HJ$2,0)</f>
        <v>#REF!</v>
      </c>
      <c r="HK31" s="111" t="e">
        <f>VLOOKUP($C31+HK$3,'Raw Data'!$B$3:$AD$1033,HK$2,0)</f>
        <v>#REF!</v>
      </c>
      <c r="HL31" s="112" t="str">
        <f t="shared" si="109"/>
        <v/>
      </c>
      <c r="HM31" s="113"/>
      <c r="HN31" s="114">
        <f t="shared" si="110"/>
        <v>31</v>
      </c>
      <c r="HO31" s="115" t="str">
        <f>IFERROR(HE31/#REF!,"")</f>
        <v/>
      </c>
      <c r="HP31" s="115" t="str">
        <f>IFERROR(HF31/#REF!,"")</f>
        <v/>
      </c>
      <c r="HQ31" s="115" t="str">
        <f>IFERROR(HG31/#REF!,"")</f>
        <v/>
      </c>
      <c r="HR31" s="115" t="str">
        <f>IFERROR(HH31/#REF!,"")</f>
        <v/>
      </c>
      <c r="HS31" s="115" t="str">
        <f>IFERROR(HI31/#REF!,"")</f>
        <v/>
      </c>
      <c r="HT31" s="115" t="str">
        <f>IFERROR(HJ31/#REF!,"")</f>
        <v/>
      </c>
      <c r="HU31" s="115" t="str">
        <f>IFERROR(HK31/#REF!,"")</f>
        <v/>
      </c>
      <c r="HV31" s="116">
        <f t="shared" si="111"/>
        <v>0</v>
      </c>
      <c r="HX31" s="118">
        <f t="shared" si="112"/>
        <v>2016</v>
      </c>
      <c r="HY31" s="119" t="str">
        <f t="shared" si="113"/>
        <v>Jul</v>
      </c>
      <c r="HZ31" s="120">
        <f t="shared" si="114"/>
        <v>31</v>
      </c>
      <c r="IA31" s="111" t="e">
        <f>VLOOKUP($C31+IA$3,'Raw Data'!$B$3:$AD$1033,IA$2,0)</f>
        <v>#REF!</v>
      </c>
      <c r="IB31" s="111" t="e">
        <f>VLOOKUP($C31+IB$3,'Raw Data'!$B$3:$AD$1033,IB$2,0)</f>
        <v>#REF!</v>
      </c>
      <c r="IC31" s="111" t="e">
        <f>VLOOKUP($C31+IC$3,'Raw Data'!$B$3:$AD$1033,IC$2,0)</f>
        <v>#REF!</v>
      </c>
      <c r="ID31" s="111" t="e">
        <f>VLOOKUP($C31+ID$3,'Raw Data'!$B$3:$AD$1033,ID$2,0)</f>
        <v>#REF!</v>
      </c>
      <c r="IE31" s="111" t="e">
        <f>VLOOKUP($C31+IE$3,'Raw Data'!$B$3:$AD$1033,IE$2,0)</f>
        <v>#REF!</v>
      </c>
      <c r="IF31" s="111" t="e">
        <f>VLOOKUP($C31+IF$3,'Raw Data'!$B$3:$AD$1033,IF$2,0)</f>
        <v>#REF!</v>
      </c>
      <c r="IG31" s="111" t="e">
        <f>VLOOKUP($C31+IG$3,'Raw Data'!$B$3:$AD$1033,IG$2,0)</f>
        <v>#REF!</v>
      </c>
      <c r="IH31" s="112" t="str">
        <f t="shared" si="115"/>
        <v/>
      </c>
      <c r="II31" s="113"/>
      <c r="IJ31" s="114">
        <f t="shared" si="116"/>
        <v>31</v>
      </c>
      <c r="IK31" s="115" t="str">
        <f>IFERROR(IA31/#REF!,"")</f>
        <v/>
      </c>
      <c r="IL31" s="115" t="str">
        <f>IFERROR(IB31/#REF!,"")</f>
        <v/>
      </c>
      <c r="IM31" s="115" t="str">
        <f>IFERROR(IC31/#REF!,"")</f>
        <v/>
      </c>
      <c r="IN31" s="115" t="str">
        <f>IFERROR(ID31/#REF!,"")</f>
        <v/>
      </c>
      <c r="IO31" s="115" t="str">
        <f>IFERROR(IE31/#REF!,"")</f>
        <v/>
      </c>
      <c r="IP31" s="115" t="str">
        <f>IFERROR(IF31/#REF!,"")</f>
        <v/>
      </c>
      <c r="IQ31" s="115" t="str">
        <f>IFERROR(IG31/#REF!,"")</f>
        <v/>
      </c>
      <c r="IR31" s="116">
        <f t="shared" si="117"/>
        <v>0</v>
      </c>
    </row>
    <row r="32" spans="1:252" s="106" customFormat="1" x14ac:dyDescent="0.25">
      <c r="A32" s="137"/>
      <c r="B32" s="39">
        <v>7</v>
      </c>
      <c r="C32" s="131">
        <f>DOW!C33</f>
        <v>42586</v>
      </c>
      <c r="D32" s="132">
        <f t="shared" si="47"/>
        <v>2016</v>
      </c>
      <c r="E32" s="133" t="str">
        <f t="shared" si="48"/>
        <v>Aug</v>
      </c>
      <c r="F32" s="102">
        <f t="shared" si="49"/>
        <v>32</v>
      </c>
      <c r="G32" s="111">
        <f>VLOOKUP($C32+G$3,'Raw Data'!$B$3:$AD$1033,G$2,0)</f>
        <v>242</v>
      </c>
      <c r="H32" s="111">
        <f>VLOOKUP($C32+H$3,'Raw Data'!$B$3:$AD$1033,H$2,0)</f>
        <v>232</v>
      </c>
      <c r="I32" s="111">
        <f>VLOOKUP($C32+I$3,'Raw Data'!$B$3:$AD$1033,I$2,0)</f>
        <v>197</v>
      </c>
      <c r="J32" s="111">
        <f>VLOOKUP($C32+J$3,'Raw Data'!$B$3:$AD$1033,J$2,0)</f>
        <v>236</v>
      </c>
      <c r="K32" s="111">
        <f>VLOOKUP($C32+K$3,'Raw Data'!$B$3:$AD$1033,K$2,0)</f>
        <v>308</v>
      </c>
      <c r="L32" s="111">
        <f>VLOOKUP($C32+L$3,'Raw Data'!$B$3:$AD$1033,L$2,0)</f>
        <v>265</v>
      </c>
      <c r="M32" s="111">
        <f>VLOOKUP($C32+M$3,'Raw Data'!$B$3:$AD$1033,M$2,0)</f>
        <v>243</v>
      </c>
      <c r="N32" s="112">
        <f t="shared" si="50"/>
        <v>1723</v>
      </c>
      <c r="O32" s="113"/>
      <c r="P32" s="114">
        <f t="shared" si="51"/>
        <v>32</v>
      </c>
      <c r="Q32" s="115">
        <f t="shared" si="33"/>
        <v>0.1404526987811956</v>
      </c>
      <c r="R32" s="115">
        <f t="shared" si="34"/>
        <v>0.134648868253047</v>
      </c>
      <c r="S32" s="115">
        <f t="shared" si="34"/>
        <v>0.11433546140452699</v>
      </c>
      <c r="T32" s="115">
        <f t="shared" si="34"/>
        <v>0.13697040046430645</v>
      </c>
      <c r="U32" s="115">
        <f t="shared" si="34"/>
        <v>0.1787579802669762</v>
      </c>
      <c r="V32" s="115">
        <f t="shared" si="34"/>
        <v>0.15380150899593731</v>
      </c>
      <c r="W32" s="115">
        <f t="shared" si="34"/>
        <v>0.14103308183401045</v>
      </c>
      <c r="X32" s="116">
        <f t="shared" si="52"/>
        <v>1</v>
      </c>
      <c r="Y32" s="117"/>
      <c r="Z32" s="117"/>
      <c r="AA32" s="118">
        <f t="shared" si="53"/>
        <v>2016</v>
      </c>
      <c r="AB32" s="119" t="str">
        <f t="shared" si="54"/>
        <v>Aug</v>
      </c>
      <c r="AC32" s="120">
        <f t="shared" si="55"/>
        <v>32</v>
      </c>
      <c r="AD32" s="111">
        <f>VLOOKUP($C32+AD$3,'Raw Data'!$B$3:$AD$1033,AD$2,0)</f>
        <v>249</v>
      </c>
      <c r="AE32" s="111">
        <f>VLOOKUP($C32+AE$3,'Raw Data'!$B$3:$AD$1033,AE$2,0)</f>
        <v>292</v>
      </c>
      <c r="AF32" s="111">
        <f>VLOOKUP($C32+AF$3,'Raw Data'!$B$3:$AD$1033,AF$2,0)</f>
        <v>303</v>
      </c>
      <c r="AG32" s="111">
        <f>VLOOKUP($C32+AG$3,'Raw Data'!$B$3:$AD$1033,AG$2,0)</f>
        <v>207</v>
      </c>
      <c r="AH32" s="111">
        <f>VLOOKUP($C32+AH$3,'Raw Data'!$B$3:$AD$1033,AH$2,0)</f>
        <v>311</v>
      </c>
      <c r="AI32" s="111">
        <f>VLOOKUP($C32+AI$3,'Raw Data'!$B$3:$AD$1033,AI$2,0)</f>
        <v>286</v>
      </c>
      <c r="AJ32" s="111">
        <f>VLOOKUP($C32+AJ$3,'Raw Data'!$B$3:$AD$1033,AJ$2,0)</f>
        <v>351</v>
      </c>
      <c r="AK32" s="112">
        <f t="shared" si="56"/>
        <v>1999</v>
      </c>
      <c r="AL32" s="113"/>
      <c r="AM32" s="114">
        <f t="shared" si="57"/>
        <v>32</v>
      </c>
      <c r="AN32" s="115">
        <f t="shared" si="58"/>
        <v>0.12456228114057029</v>
      </c>
      <c r="AO32" s="115">
        <f t="shared" si="35"/>
        <v>0.14607303651825912</v>
      </c>
      <c r="AP32" s="115">
        <f t="shared" si="36"/>
        <v>0.15157578789394696</v>
      </c>
      <c r="AQ32" s="115">
        <f t="shared" si="37"/>
        <v>0.10355177588794397</v>
      </c>
      <c r="AR32" s="115">
        <f t="shared" si="38"/>
        <v>0.15557778889444723</v>
      </c>
      <c r="AS32" s="115">
        <f t="shared" si="39"/>
        <v>0.14307153576788395</v>
      </c>
      <c r="AT32" s="115">
        <f t="shared" si="40"/>
        <v>0.17558779389694848</v>
      </c>
      <c r="AU32" s="116">
        <f t="shared" si="59"/>
        <v>1.0000000000000002</v>
      </c>
      <c r="AV32" s="117"/>
      <c r="AW32" s="117"/>
      <c r="AX32" s="118">
        <f t="shared" si="60"/>
        <v>2016</v>
      </c>
      <c r="AY32" s="119" t="str">
        <f t="shared" si="61"/>
        <v>Aug</v>
      </c>
      <c r="AZ32" s="120">
        <f t="shared" si="62"/>
        <v>32</v>
      </c>
      <c r="BA32" s="111">
        <f>VLOOKUP($C32+BA$3,'Raw Data'!$B$3:$AD$1033,BA$2,0)</f>
        <v>96</v>
      </c>
      <c r="BB32" s="111">
        <f>VLOOKUP($C32+BB$3,'Raw Data'!$B$3:$AD$1033,BB$2,0)</f>
        <v>94</v>
      </c>
      <c r="BC32" s="111">
        <f>VLOOKUP($C32+BC$3,'Raw Data'!$B$3:$AD$1033,BC$2,0)</f>
        <v>123</v>
      </c>
      <c r="BD32" s="111">
        <f>VLOOKUP($C32+BD$3,'Raw Data'!$B$3:$AD$1033,BD$2,0)</f>
        <v>130</v>
      </c>
      <c r="BE32" s="111">
        <f>VLOOKUP($C32+BE$3,'Raw Data'!$B$3:$AD$1033,BE$2,0)</f>
        <v>120</v>
      </c>
      <c r="BF32" s="111">
        <f>VLOOKUP($C32+BF$3,'Raw Data'!$B$3:$AD$1033,BF$2,0)</f>
        <v>119</v>
      </c>
      <c r="BG32" s="111">
        <f>VLOOKUP($C32+BG$3,'Raw Data'!$B$3:$AD$1033,BG$2,0)</f>
        <v>125</v>
      </c>
      <c r="BH32" s="112">
        <f t="shared" si="63"/>
        <v>807</v>
      </c>
      <c r="BI32" s="113"/>
      <c r="BJ32" s="114">
        <f t="shared" si="64"/>
        <v>32</v>
      </c>
      <c r="BK32" s="115">
        <f t="shared" si="65"/>
        <v>0.11895910780669144</v>
      </c>
      <c r="BL32" s="115">
        <f t="shared" si="41"/>
        <v>0.11648079306071871</v>
      </c>
      <c r="BM32" s="115">
        <f t="shared" si="41"/>
        <v>0.15241635687732341</v>
      </c>
      <c r="BN32" s="115">
        <f t="shared" si="41"/>
        <v>0.16109045848822801</v>
      </c>
      <c r="BO32" s="115">
        <f t="shared" si="41"/>
        <v>0.14869888475836432</v>
      </c>
      <c r="BP32" s="115">
        <f t="shared" si="41"/>
        <v>0.14745972738537794</v>
      </c>
      <c r="BQ32" s="115">
        <f t="shared" si="41"/>
        <v>0.15489467162329615</v>
      </c>
      <c r="BR32" s="116">
        <f t="shared" si="66"/>
        <v>1</v>
      </c>
      <c r="BS32" s="117"/>
      <c r="BT32" s="117"/>
      <c r="BU32" s="117"/>
      <c r="BV32" s="118">
        <f t="shared" si="67"/>
        <v>2016</v>
      </c>
      <c r="BW32" s="119" t="str">
        <f t="shared" si="68"/>
        <v>Aug</v>
      </c>
      <c r="BX32" s="120">
        <f t="shared" si="69"/>
        <v>32</v>
      </c>
      <c r="BY32" s="111">
        <f>VLOOKUP($C32+BY$3,'Raw Data'!$B$3:$AD$1033,BY$2,0)</f>
        <v>38</v>
      </c>
      <c r="BZ32" s="111">
        <f>VLOOKUP($C32+BZ$3,'Raw Data'!$B$3:$AD$1033,BZ$2,0)</f>
        <v>47</v>
      </c>
      <c r="CA32" s="111">
        <f>VLOOKUP($C32+CA$3,'Raw Data'!$B$3:$AD$1033,CA$2,0)</f>
        <v>40</v>
      </c>
      <c r="CB32" s="111">
        <f>VLOOKUP($C32+CB$3,'Raw Data'!$B$3:$AD$1033,CB$2,0)</f>
        <v>44</v>
      </c>
      <c r="CC32" s="111">
        <f>VLOOKUP($C32+CC$3,'Raw Data'!$B$3:$AD$1033,CC$2,0)</f>
        <v>46</v>
      </c>
      <c r="CD32" s="111">
        <f>VLOOKUP($C32+CD$3,'Raw Data'!$B$3:$AD$1033,CD$2,0)</f>
        <v>39</v>
      </c>
      <c r="CE32" s="111">
        <f>VLOOKUP($C32+CE$3,'Raw Data'!$B$3:$AD$1033,CE$2,0)</f>
        <v>38</v>
      </c>
      <c r="CF32" s="112">
        <f t="shared" si="70"/>
        <v>292</v>
      </c>
      <c r="CG32" s="113"/>
      <c r="CH32" s="114">
        <f t="shared" si="71"/>
        <v>32</v>
      </c>
      <c r="CI32" s="115">
        <f t="shared" si="72"/>
        <v>0.13013698630136986</v>
      </c>
      <c r="CJ32" s="115">
        <f t="shared" si="42"/>
        <v>0.16095890410958905</v>
      </c>
      <c r="CK32" s="115">
        <f t="shared" si="42"/>
        <v>0.13698630136986301</v>
      </c>
      <c r="CL32" s="115">
        <f t="shared" si="42"/>
        <v>0.15068493150684931</v>
      </c>
      <c r="CM32" s="115">
        <f t="shared" si="42"/>
        <v>0.15753424657534246</v>
      </c>
      <c r="CN32" s="115">
        <f t="shared" si="42"/>
        <v>0.13356164383561644</v>
      </c>
      <c r="CO32" s="115">
        <f t="shared" si="42"/>
        <v>0.13013698630136986</v>
      </c>
      <c r="CP32" s="116">
        <f t="shared" si="73"/>
        <v>0.99999999999999989</v>
      </c>
      <c r="CQ32" s="117"/>
      <c r="CR32" s="117"/>
      <c r="CS32" s="117"/>
      <c r="CT32" s="118">
        <f t="shared" si="74"/>
        <v>2016</v>
      </c>
      <c r="CU32" s="119" t="str">
        <f t="shared" si="75"/>
        <v>Aug</v>
      </c>
      <c r="CV32" s="120">
        <f t="shared" si="76"/>
        <v>32</v>
      </c>
      <c r="CW32" s="111">
        <f>VLOOKUP($C32+CW$3,'Raw Data'!$B$3:$AD$1033,CW$2,0)</f>
        <v>449</v>
      </c>
      <c r="CX32" s="111">
        <f>VLOOKUP($C32+CX$3,'Raw Data'!$B$3:$AD$1033,CX$2,0)</f>
        <v>452</v>
      </c>
      <c r="CY32" s="111">
        <f>VLOOKUP($C32+CY$3,'Raw Data'!$B$3:$AD$1033,CY$2,0)</f>
        <v>254</v>
      </c>
      <c r="CZ32" s="111">
        <f>VLOOKUP($C32+CZ$3,'Raw Data'!$B$3:$AD$1033,CZ$2,0)</f>
        <v>280</v>
      </c>
      <c r="DA32" s="111">
        <f>VLOOKUP($C32+DA$3,'Raw Data'!$B$3:$AD$1033,DA$2,0)</f>
        <v>462</v>
      </c>
      <c r="DB32" s="111">
        <f>VLOOKUP($C32+DB$3,'Raw Data'!$B$3:$AD$1033,DB$2,0)</f>
        <v>485</v>
      </c>
      <c r="DC32" s="111">
        <f>VLOOKUP($C32+DC$3,'Raw Data'!$B$3:$AD$1033,DC$2,0)</f>
        <v>461</v>
      </c>
      <c r="DD32" s="112">
        <f t="shared" si="77"/>
        <v>2843</v>
      </c>
      <c r="DE32" s="113"/>
      <c r="DF32" s="113"/>
      <c r="DG32" s="114">
        <f t="shared" si="78"/>
        <v>32</v>
      </c>
      <c r="DH32" s="115">
        <f t="shared" si="79"/>
        <v>0.15793176222300387</v>
      </c>
      <c r="DI32" s="115">
        <f t="shared" si="43"/>
        <v>0.15898698557861413</v>
      </c>
      <c r="DJ32" s="115">
        <f t="shared" si="43"/>
        <v>8.9342244108336258E-2</v>
      </c>
      <c r="DK32" s="115">
        <f t="shared" si="43"/>
        <v>9.8487513190291948E-2</v>
      </c>
      <c r="DL32" s="115">
        <f t="shared" si="43"/>
        <v>0.16250439676398171</v>
      </c>
      <c r="DM32" s="115">
        <f t="shared" si="43"/>
        <v>0.17059444249032713</v>
      </c>
      <c r="DN32" s="115">
        <f t="shared" si="43"/>
        <v>0.16215265564544495</v>
      </c>
      <c r="DO32" s="116">
        <f t="shared" si="80"/>
        <v>1</v>
      </c>
      <c r="DP32" s="117"/>
      <c r="DQ32" s="117"/>
      <c r="DR32" s="117"/>
      <c r="DS32" s="118">
        <f t="shared" si="81"/>
        <v>2016</v>
      </c>
      <c r="DT32" s="119" t="str">
        <f t="shared" si="82"/>
        <v>Aug</v>
      </c>
      <c r="DU32" s="120">
        <f t="shared" si="83"/>
        <v>32</v>
      </c>
      <c r="DV32" s="111">
        <f>VLOOKUP($C32+DV$3,'Raw Data'!$B$3:$AD$1033,DV$2,0)</f>
        <v>98</v>
      </c>
      <c r="DW32" s="111">
        <f>VLOOKUP($C32+DW$3,'Raw Data'!$B$3:$AD$1033,DW$2,0)</f>
        <v>80</v>
      </c>
      <c r="DX32" s="111">
        <f>VLOOKUP($C32+DX$3,'Raw Data'!$B$3:$AD$1033,DX$2,0)</f>
        <v>73</v>
      </c>
      <c r="DY32" s="111">
        <f>VLOOKUP($C32+DY$3,'Raw Data'!$B$3:$AD$1033,DY$2,0)</f>
        <v>99</v>
      </c>
      <c r="DZ32" s="111">
        <f>VLOOKUP($C32+DZ$3,'Raw Data'!$B$3:$AD$1033,DZ$2,0)</f>
        <v>92</v>
      </c>
      <c r="EA32" s="111">
        <f>VLOOKUP($C32+EA$3,'Raw Data'!$B$3:$AD$1033,EA$2,0)</f>
        <v>115</v>
      </c>
      <c r="EB32" s="111">
        <f>VLOOKUP($C32+EB$3,'Raw Data'!$B$3:$AD$1033,EB$2,0)</f>
        <v>90</v>
      </c>
      <c r="EC32" s="112">
        <f t="shared" si="84"/>
        <v>647</v>
      </c>
      <c r="ED32" s="113"/>
      <c r="EE32" s="114">
        <f t="shared" si="85"/>
        <v>32</v>
      </c>
      <c r="EF32" s="115">
        <f t="shared" si="86"/>
        <v>0.15146831530139104</v>
      </c>
      <c r="EG32" s="115">
        <f t="shared" si="44"/>
        <v>0.12364760432766615</v>
      </c>
      <c r="EH32" s="115">
        <f t="shared" si="44"/>
        <v>0.11282843894899536</v>
      </c>
      <c r="EI32" s="115">
        <f t="shared" si="44"/>
        <v>0.15301391035548687</v>
      </c>
      <c r="EJ32" s="115">
        <f t="shared" si="44"/>
        <v>0.14219474497681608</v>
      </c>
      <c r="EK32" s="115">
        <f t="shared" si="44"/>
        <v>0.1777434312210201</v>
      </c>
      <c r="EL32" s="115">
        <f t="shared" si="44"/>
        <v>0.13910355486862441</v>
      </c>
      <c r="EM32" s="116">
        <f t="shared" si="87"/>
        <v>1</v>
      </c>
      <c r="EN32" s="117"/>
      <c r="EO32" s="117"/>
      <c r="EP32" s="117"/>
      <c r="EQ32" s="118">
        <f t="shared" si="88"/>
        <v>2016</v>
      </c>
      <c r="ER32" s="119" t="str">
        <f t="shared" si="89"/>
        <v>Aug</v>
      </c>
      <c r="ES32" s="120">
        <f t="shared" si="90"/>
        <v>32</v>
      </c>
      <c r="ET32" s="111">
        <f>VLOOKUP($C32+ET$3,'Raw Data'!$B$3:$AD$1033,ET$2,0)</f>
        <v>347</v>
      </c>
      <c r="EU32" s="111">
        <f>VLOOKUP($C32+EU$3,'Raw Data'!$B$3:$AD$1033,EU$2,0)</f>
        <v>270</v>
      </c>
      <c r="EV32" s="111">
        <f>VLOOKUP($C32+EV$3,'Raw Data'!$B$3:$AD$1033,EV$2,0)</f>
        <v>239</v>
      </c>
      <c r="EW32" s="111">
        <f>VLOOKUP($C32+EW$3,'Raw Data'!$B$3:$AD$1033,EW$2,0)</f>
        <v>280</v>
      </c>
      <c r="EX32" s="111">
        <f>VLOOKUP($C32+EX$3,'Raw Data'!$B$3:$AD$1033,EX$2,0)</f>
        <v>385</v>
      </c>
      <c r="EY32" s="111">
        <f>VLOOKUP($C32+EY$3,'Raw Data'!$B$3:$AD$1033,EY$2,0)</f>
        <v>396</v>
      </c>
      <c r="EZ32" s="111">
        <f>VLOOKUP($C32+EZ$3,'Raw Data'!$B$3:$AD$1033,EZ$2,0)</f>
        <v>378</v>
      </c>
      <c r="FA32" s="112">
        <f t="shared" si="91"/>
        <v>2295</v>
      </c>
      <c r="FB32" s="113"/>
      <c r="FC32" s="113"/>
      <c r="FD32" s="114">
        <f t="shared" si="92"/>
        <v>32</v>
      </c>
      <c r="FE32" s="115">
        <f t="shared" si="93"/>
        <v>0.15119825708061002</v>
      </c>
      <c r="FF32" s="115">
        <f t="shared" si="45"/>
        <v>0.11764705882352941</v>
      </c>
      <c r="FG32" s="115">
        <f t="shared" si="45"/>
        <v>0.10413943355119826</v>
      </c>
      <c r="FH32" s="115">
        <f t="shared" si="45"/>
        <v>0.12200435729847495</v>
      </c>
      <c r="FI32" s="115">
        <f t="shared" si="45"/>
        <v>0.16775599128540306</v>
      </c>
      <c r="FJ32" s="115">
        <f t="shared" si="45"/>
        <v>0.17254901960784313</v>
      </c>
      <c r="FK32" s="115">
        <f t="shared" si="45"/>
        <v>0.16470588235294117</v>
      </c>
      <c r="FL32" s="116">
        <f t="shared" si="94"/>
        <v>0.99999999999999989</v>
      </c>
      <c r="FM32" s="117"/>
      <c r="FN32" s="117"/>
      <c r="FO32" s="117"/>
      <c r="FP32" s="118">
        <f t="shared" si="95"/>
        <v>2016</v>
      </c>
      <c r="FQ32" s="119" t="str">
        <f t="shared" si="96"/>
        <v>Aug</v>
      </c>
      <c r="FR32" s="120">
        <f t="shared" si="97"/>
        <v>32</v>
      </c>
      <c r="FS32" s="111">
        <f>VLOOKUP($C32+FS$3,'Raw Data'!$B$3:$AD$1033,FS$2,0)</f>
        <v>2871</v>
      </c>
      <c r="FT32" s="111">
        <f>VLOOKUP($C32+FT$3,'Raw Data'!$B$3:$AD$1033,FT$2,0)</f>
        <v>2723</v>
      </c>
      <c r="FU32" s="111">
        <f>VLOOKUP($C32+FU$3,'Raw Data'!$B$3:$AD$1033,FU$2,0)</f>
        <v>1832</v>
      </c>
      <c r="FV32" s="111">
        <f>VLOOKUP($C32+FV$3,'Raw Data'!$B$3:$AD$1033,FV$2,0)</f>
        <v>1546</v>
      </c>
      <c r="FW32" s="111">
        <f>VLOOKUP($C32+FW$3,'Raw Data'!$B$3:$AD$1033,FW$2,0)</f>
        <v>3546</v>
      </c>
      <c r="FX32" s="111">
        <f>VLOOKUP($C32+FX$3,'Raw Data'!$B$3:$AD$1033,FX$2,0)</f>
        <v>3104</v>
      </c>
      <c r="FY32" s="111">
        <f>VLOOKUP($C32+FY$3,'Raw Data'!$B$3:$AD$1033,FY$2,0)</f>
        <v>3046</v>
      </c>
      <c r="FZ32" s="112">
        <f t="shared" si="98"/>
        <v>18668</v>
      </c>
      <c r="GA32" s="113"/>
      <c r="GB32" s="114">
        <f t="shared" si="99"/>
        <v>32</v>
      </c>
      <c r="GC32" s="115">
        <f t="shared" si="100"/>
        <v>0.15379258624383974</v>
      </c>
      <c r="GD32" s="115">
        <f t="shared" si="46"/>
        <v>0.14586458110134989</v>
      </c>
      <c r="GE32" s="115">
        <f t="shared" si="46"/>
        <v>9.8135847439468613E-2</v>
      </c>
      <c r="GF32" s="115">
        <f t="shared" si="46"/>
        <v>8.2815513177630168E-2</v>
      </c>
      <c r="GG32" s="115">
        <f t="shared" si="46"/>
        <v>0.189950717805871</v>
      </c>
      <c r="GH32" s="115">
        <f t="shared" si="46"/>
        <v>0.16627383758302977</v>
      </c>
      <c r="GI32" s="115">
        <f t="shared" si="46"/>
        <v>0.16316691664881081</v>
      </c>
      <c r="GJ32" s="116">
        <f t="shared" si="101"/>
        <v>1</v>
      </c>
      <c r="GK32" s="117"/>
      <c r="GL32" s="117"/>
      <c r="GM32" s="117"/>
      <c r="GN32" s="118">
        <f t="shared" si="102"/>
        <v>2016</v>
      </c>
      <c r="GO32" s="119" t="str">
        <f t="shared" si="103"/>
        <v>Aug</v>
      </c>
      <c r="GP32" s="120">
        <f t="shared" si="104"/>
        <v>32</v>
      </c>
      <c r="GQ32" s="111">
        <f>VLOOKUP($C32+GQ$3,'Raw Data'!$B$3:$AD$1033,GQ$2,0)</f>
        <v>2317</v>
      </c>
      <c r="GR32" s="111">
        <f>VLOOKUP($C32+GR$3,'Raw Data'!$B$3:$AD$1033,GR$2,0)</f>
        <v>2266</v>
      </c>
      <c r="GS32" s="111">
        <f>VLOOKUP($C32+GS$3,'Raw Data'!$B$3:$AD$1033,GS$2,0)</f>
        <v>1878</v>
      </c>
      <c r="GT32" s="111">
        <f>VLOOKUP($C32+GT$3,'Raw Data'!$B$3:$AD$1033,GT$2,0)</f>
        <v>1616</v>
      </c>
      <c r="GU32" s="111">
        <f>VLOOKUP($C32+GU$3,'Raw Data'!$B$3:$AD$1033,GU$2,0)</f>
        <v>2602</v>
      </c>
      <c r="GV32" s="111">
        <f>VLOOKUP($C32+GV$3,'Raw Data'!$B$3:$AD$1033,GV$2,0)</f>
        <v>2363</v>
      </c>
      <c r="GW32" s="111">
        <f>VLOOKUP($C32+GW$3,'Raw Data'!$B$3:$AD$1033,GW$2,0)</f>
        <v>2475</v>
      </c>
      <c r="GX32" s="112">
        <f t="shared" si="105"/>
        <v>15517</v>
      </c>
      <c r="GY32" s="113"/>
      <c r="HB32" s="118">
        <f t="shared" si="106"/>
        <v>2016</v>
      </c>
      <c r="HC32" s="119" t="str">
        <f t="shared" si="107"/>
        <v>Aug</v>
      </c>
      <c r="HD32" s="120">
        <f t="shared" si="108"/>
        <v>32</v>
      </c>
      <c r="HE32" s="111" t="e">
        <f>VLOOKUP($C32+HE$3,'Raw Data'!$B$3:$AD$1033,HE$2,0)</f>
        <v>#REF!</v>
      </c>
      <c r="HF32" s="111" t="e">
        <f>VLOOKUP($C32+HF$3,'Raw Data'!$B$3:$AD$1033,HF$2,0)</f>
        <v>#REF!</v>
      </c>
      <c r="HG32" s="111" t="e">
        <f>VLOOKUP($C32+HG$3,'Raw Data'!$B$3:$AD$1033,HG$2,0)</f>
        <v>#REF!</v>
      </c>
      <c r="HH32" s="111" t="e">
        <f>VLOOKUP($C32+HH$3,'Raw Data'!$B$3:$AD$1033,HH$2,0)</f>
        <v>#REF!</v>
      </c>
      <c r="HI32" s="111" t="e">
        <f>VLOOKUP($C32+HI$3,'Raw Data'!$B$3:$AD$1033,HI$2,0)</f>
        <v>#REF!</v>
      </c>
      <c r="HJ32" s="111" t="e">
        <f>VLOOKUP($C32+HJ$3,'Raw Data'!$B$3:$AD$1033,HJ$2,0)</f>
        <v>#REF!</v>
      </c>
      <c r="HK32" s="111" t="e">
        <f>VLOOKUP($C32+HK$3,'Raw Data'!$B$3:$AD$1033,HK$2,0)</f>
        <v>#REF!</v>
      </c>
      <c r="HL32" s="112" t="str">
        <f t="shared" si="109"/>
        <v/>
      </c>
      <c r="HM32" s="113"/>
      <c r="HN32" s="114">
        <f t="shared" si="110"/>
        <v>32</v>
      </c>
      <c r="HO32" s="115" t="str">
        <f>IFERROR(HE32/#REF!,"")</f>
        <v/>
      </c>
      <c r="HP32" s="115" t="str">
        <f>IFERROR(HF32/#REF!,"")</f>
        <v/>
      </c>
      <c r="HQ32" s="115" t="str">
        <f>IFERROR(HG32/#REF!,"")</f>
        <v/>
      </c>
      <c r="HR32" s="115" t="str">
        <f>IFERROR(HH32/#REF!,"")</f>
        <v/>
      </c>
      <c r="HS32" s="115" t="str">
        <f>IFERROR(HI32/#REF!,"")</f>
        <v/>
      </c>
      <c r="HT32" s="115" t="str">
        <f>IFERROR(HJ32/#REF!,"")</f>
        <v/>
      </c>
      <c r="HU32" s="115" t="str">
        <f>IFERROR(HK32/#REF!,"")</f>
        <v/>
      </c>
      <c r="HV32" s="116">
        <f t="shared" si="111"/>
        <v>0</v>
      </c>
      <c r="HX32" s="118">
        <f t="shared" si="112"/>
        <v>2016</v>
      </c>
      <c r="HY32" s="119" t="str">
        <f t="shared" si="113"/>
        <v>Aug</v>
      </c>
      <c r="HZ32" s="120">
        <f t="shared" si="114"/>
        <v>32</v>
      </c>
      <c r="IA32" s="111" t="e">
        <f>VLOOKUP($C32+IA$3,'Raw Data'!$B$3:$AD$1033,IA$2,0)</f>
        <v>#REF!</v>
      </c>
      <c r="IB32" s="111" t="e">
        <f>VLOOKUP($C32+IB$3,'Raw Data'!$B$3:$AD$1033,IB$2,0)</f>
        <v>#REF!</v>
      </c>
      <c r="IC32" s="111" t="e">
        <f>VLOOKUP($C32+IC$3,'Raw Data'!$B$3:$AD$1033,IC$2,0)</f>
        <v>#REF!</v>
      </c>
      <c r="ID32" s="111" t="e">
        <f>VLOOKUP($C32+ID$3,'Raw Data'!$B$3:$AD$1033,ID$2,0)</f>
        <v>#REF!</v>
      </c>
      <c r="IE32" s="111" t="e">
        <f>VLOOKUP($C32+IE$3,'Raw Data'!$B$3:$AD$1033,IE$2,0)</f>
        <v>#REF!</v>
      </c>
      <c r="IF32" s="111" t="e">
        <f>VLOOKUP($C32+IF$3,'Raw Data'!$B$3:$AD$1033,IF$2,0)</f>
        <v>#REF!</v>
      </c>
      <c r="IG32" s="111" t="e">
        <f>VLOOKUP($C32+IG$3,'Raw Data'!$B$3:$AD$1033,IG$2,0)</f>
        <v>#REF!</v>
      </c>
      <c r="IH32" s="112" t="str">
        <f t="shared" si="115"/>
        <v/>
      </c>
      <c r="II32" s="113"/>
      <c r="IJ32" s="114">
        <f t="shared" si="116"/>
        <v>32</v>
      </c>
      <c r="IK32" s="115" t="str">
        <f>IFERROR(IA32/#REF!,"")</f>
        <v/>
      </c>
      <c r="IL32" s="115" t="str">
        <f>IFERROR(IB32/#REF!,"")</f>
        <v/>
      </c>
      <c r="IM32" s="115" t="str">
        <f>IFERROR(IC32/#REF!,"")</f>
        <v/>
      </c>
      <c r="IN32" s="115" t="str">
        <f>IFERROR(ID32/#REF!,"")</f>
        <v/>
      </c>
      <c r="IO32" s="115" t="str">
        <f>IFERROR(IE32/#REF!,"")</f>
        <v/>
      </c>
      <c r="IP32" s="115" t="str">
        <f>IFERROR(IF32/#REF!,"")</f>
        <v/>
      </c>
      <c r="IQ32" s="115" t="str">
        <f>IFERROR(IG32/#REF!,"")</f>
        <v/>
      </c>
      <c r="IR32" s="116">
        <f t="shared" si="117"/>
        <v>0</v>
      </c>
    </row>
    <row r="33" spans="1:252" s="106" customFormat="1" x14ac:dyDescent="0.25">
      <c r="A33" s="137"/>
      <c r="B33" s="39">
        <v>7</v>
      </c>
      <c r="C33" s="131">
        <f>DOW!C34</f>
        <v>42593</v>
      </c>
      <c r="D33" s="132">
        <f t="shared" si="47"/>
        <v>2016</v>
      </c>
      <c r="E33" s="133" t="str">
        <f t="shared" si="48"/>
        <v>Aug</v>
      </c>
      <c r="F33" s="102">
        <f t="shared" si="49"/>
        <v>33</v>
      </c>
      <c r="G33" s="111">
        <f>VLOOKUP($C33+G$3,'Raw Data'!$B$3:$AD$1033,G$2,0)</f>
        <v>233</v>
      </c>
      <c r="H33" s="111">
        <f>VLOOKUP($C33+H$3,'Raw Data'!$B$3:$AD$1033,H$2,0)</f>
        <v>244</v>
      </c>
      <c r="I33" s="111">
        <f>VLOOKUP($C33+I$3,'Raw Data'!$B$3:$AD$1033,I$2,0)</f>
        <v>207</v>
      </c>
      <c r="J33" s="111">
        <f>VLOOKUP($C33+J$3,'Raw Data'!$B$3:$AD$1033,J$2,0)</f>
        <v>211</v>
      </c>
      <c r="K33" s="111">
        <f>VLOOKUP($C33+K$3,'Raw Data'!$B$3:$AD$1033,K$2,0)</f>
        <v>208</v>
      </c>
      <c r="L33" s="111">
        <f>VLOOKUP($C33+L$3,'Raw Data'!$B$3:$AD$1033,L$2,0)</f>
        <v>241</v>
      </c>
      <c r="M33" s="111">
        <f>VLOOKUP($C33+M$3,'Raw Data'!$B$3:$AD$1033,M$2,0)</f>
        <v>275</v>
      </c>
      <c r="N33" s="112">
        <f t="shared" si="50"/>
        <v>1619</v>
      </c>
      <c r="O33" s="113"/>
      <c r="P33" s="114">
        <f t="shared" si="51"/>
        <v>33</v>
      </c>
      <c r="Q33" s="115">
        <f t="shared" si="33"/>
        <v>0.14391599752933909</v>
      </c>
      <c r="R33" s="115">
        <f t="shared" si="34"/>
        <v>0.15071031500926499</v>
      </c>
      <c r="S33" s="115">
        <f t="shared" si="34"/>
        <v>0.12785670166769611</v>
      </c>
      <c r="T33" s="115">
        <f t="shared" si="34"/>
        <v>0.13032736256948735</v>
      </c>
      <c r="U33" s="115">
        <f t="shared" si="34"/>
        <v>0.12847436689314393</v>
      </c>
      <c r="V33" s="115">
        <f t="shared" si="34"/>
        <v>0.14885731933292157</v>
      </c>
      <c r="W33" s="115">
        <f t="shared" si="34"/>
        <v>0.169857936998147</v>
      </c>
      <c r="X33" s="116">
        <f t="shared" si="52"/>
        <v>1</v>
      </c>
      <c r="Y33" s="117"/>
      <c r="Z33" s="117"/>
      <c r="AA33" s="118">
        <f t="shared" si="53"/>
        <v>2016</v>
      </c>
      <c r="AB33" s="119" t="str">
        <f t="shared" si="54"/>
        <v>Aug</v>
      </c>
      <c r="AC33" s="120">
        <f t="shared" si="55"/>
        <v>33</v>
      </c>
      <c r="AD33" s="111">
        <f>VLOOKUP($C33+AD$3,'Raw Data'!$B$3:$AD$1033,AD$2,0)</f>
        <v>388</v>
      </c>
      <c r="AE33" s="111">
        <f>VLOOKUP($C33+AE$3,'Raw Data'!$B$3:$AD$1033,AE$2,0)</f>
        <v>326</v>
      </c>
      <c r="AF33" s="111">
        <f>VLOOKUP($C33+AF$3,'Raw Data'!$B$3:$AD$1033,AF$2,0)</f>
        <v>248</v>
      </c>
      <c r="AG33" s="111">
        <f>VLOOKUP($C33+AG$3,'Raw Data'!$B$3:$AD$1033,AG$2,0)</f>
        <v>213</v>
      </c>
      <c r="AH33" s="111">
        <f>VLOOKUP($C33+AH$3,'Raw Data'!$B$3:$AD$1033,AH$2,0)</f>
        <v>240</v>
      </c>
      <c r="AI33" s="111">
        <f>VLOOKUP($C33+AI$3,'Raw Data'!$B$3:$AD$1033,AI$2,0)</f>
        <v>318</v>
      </c>
      <c r="AJ33" s="111">
        <f>VLOOKUP($C33+AJ$3,'Raw Data'!$B$3:$AD$1033,AJ$2,0)</f>
        <v>307</v>
      </c>
      <c r="AK33" s="112">
        <f t="shared" si="56"/>
        <v>2040</v>
      </c>
      <c r="AL33" s="113"/>
      <c r="AM33" s="114">
        <f t="shared" si="57"/>
        <v>33</v>
      </c>
      <c r="AN33" s="115">
        <f t="shared" si="58"/>
        <v>0.19019607843137254</v>
      </c>
      <c r="AO33" s="115">
        <f t="shared" si="35"/>
        <v>0.15980392156862744</v>
      </c>
      <c r="AP33" s="115">
        <f t="shared" si="36"/>
        <v>0.12156862745098039</v>
      </c>
      <c r="AQ33" s="115">
        <f t="shared" si="37"/>
        <v>0.10441176470588236</v>
      </c>
      <c r="AR33" s="115">
        <f t="shared" si="38"/>
        <v>0.11764705882352941</v>
      </c>
      <c r="AS33" s="115">
        <f t="shared" si="39"/>
        <v>0.15588235294117647</v>
      </c>
      <c r="AT33" s="115">
        <f t="shared" si="40"/>
        <v>0.15049019607843137</v>
      </c>
      <c r="AU33" s="116">
        <f t="shared" si="59"/>
        <v>1</v>
      </c>
      <c r="AV33" s="117"/>
      <c r="AW33" s="117"/>
      <c r="AX33" s="118">
        <f t="shared" si="60"/>
        <v>2016</v>
      </c>
      <c r="AY33" s="119" t="str">
        <f t="shared" si="61"/>
        <v>Aug</v>
      </c>
      <c r="AZ33" s="120">
        <f t="shared" si="62"/>
        <v>33</v>
      </c>
      <c r="BA33" s="111">
        <f>VLOOKUP($C33+BA$3,'Raw Data'!$B$3:$AD$1033,BA$2,0)</f>
        <v>106</v>
      </c>
      <c r="BB33" s="111">
        <f>VLOOKUP($C33+BB$3,'Raw Data'!$B$3:$AD$1033,BB$2,0)</f>
        <v>98</v>
      </c>
      <c r="BC33" s="111">
        <f>VLOOKUP($C33+BC$3,'Raw Data'!$B$3:$AD$1033,BC$2,0)</f>
        <v>110</v>
      </c>
      <c r="BD33" s="111">
        <f>VLOOKUP($C33+BD$3,'Raw Data'!$B$3:$AD$1033,BD$2,0)</f>
        <v>118</v>
      </c>
      <c r="BE33" s="111">
        <f>VLOOKUP($C33+BE$3,'Raw Data'!$B$3:$AD$1033,BE$2,0)</f>
        <v>97</v>
      </c>
      <c r="BF33" s="111">
        <f>VLOOKUP($C33+BF$3,'Raw Data'!$B$3:$AD$1033,BF$2,0)</f>
        <v>118</v>
      </c>
      <c r="BG33" s="111">
        <f>VLOOKUP($C33+BG$3,'Raw Data'!$B$3:$AD$1033,BG$2,0)</f>
        <v>98</v>
      </c>
      <c r="BH33" s="112">
        <f t="shared" si="63"/>
        <v>745</v>
      </c>
      <c r="BI33" s="113"/>
      <c r="BJ33" s="114">
        <f t="shared" si="64"/>
        <v>33</v>
      </c>
      <c r="BK33" s="115">
        <f t="shared" si="65"/>
        <v>0.14228187919463087</v>
      </c>
      <c r="BL33" s="115">
        <f t="shared" si="41"/>
        <v>0.13154362416107382</v>
      </c>
      <c r="BM33" s="115">
        <f t="shared" si="41"/>
        <v>0.1476510067114094</v>
      </c>
      <c r="BN33" s="115">
        <f t="shared" si="41"/>
        <v>0.15838926174496645</v>
      </c>
      <c r="BO33" s="115">
        <f t="shared" si="41"/>
        <v>0.13020134228187918</v>
      </c>
      <c r="BP33" s="115">
        <f t="shared" si="41"/>
        <v>0.15838926174496645</v>
      </c>
      <c r="BQ33" s="115">
        <f t="shared" si="41"/>
        <v>0.13154362416107382</v>
      </c>
      <c r="BR33" s="116">
        <f t="shared" si="66"/>
        <v>1</v>
      </c>
      <c r="BS33" s="117"/>
      <c r="BT33" s="117"/>
      <c r="BU33" s="117"/>
      <c r="BV33" s="118">
        <f t="shared" si="67"/>
        <v>2016</v>
      </c>
      <c r="BW33" s="119" t="str">
        <f t="shared" si="68"/>
        <v>Aug</v>
      </c>
      <c r="BX33" s="120">
        <f t="shared" si="69"/>
        <v>33</v>
      </c>
      <c r="BY33" s="111">
        <f>VLOOKUP($C33+BY$3,'Raw Data'!$B$3:$AD$1033,BY$2,0)</f>
        <v>36</v>
      </c>
      <c r="BZ33" s="111">
        <f>VLOOKUP($C33+BZ$3,'Raw Data'!$B$3:$AD$1033,BZ$2,0)</f>
        <v>32</v>
      </c>
      <c r="CA33" s="111">
        <f>VLOOKUP($C33+CA$3,'Raw Data'!$B$3:$AD$1033,CA$2,0)</f>
        <v>35</v>
      </c>
      <c r="CB33" s="111">
        <f>VLOOKUP($C33+CB$3,'Raw Data'!$B$3:$AD$1033,CB$2,0)</f>
        <v>34</v>
      </c>
      <c r="CC33" s="111">
        <f>VLOOKUP($C33+CC$3,'Raw Data'!$B$3:$AD$1033,CC$2,0)</f>
        <v>43</v>
      </c>
      <c r="CD33" s="111">
        <f>VLOOKUP($C33+CD$3,'Raw Data'!$B$3:$AD$1033,CD$2,0)</f>
        <v>51</v>
      </c>
      <c r="CE33" s="111">
        <f>VLOOKUP($C33+CE$3,'Raw Data'!$B$3:$AD$1033,CE$2,0)</f>
        <v>35</v>
      </c>
      <c r="CF33" s="112">
        <f t="shared" si="70"/>
        <v>266</v>
      </c>
      <c r="CG33" s="113"/>
      <c r="CH33" s="114">
        <f t="shared" si="71"/>
        <v>33</v>
      </c>
      <c r="CI33" s="115">
        <f t="shared" si="72"/>
        <v>0.13533834586466165</v>
      </c>
      <c r="CJ33" s="115">
        <f t="shared" si="42"/>
        <v>0.12030075187969924</v>
      </c>
      <c r="CK33" s="115">
        <f t="shared" si="42"/>
        <v>0.13157894736842105</v>
      </c>
      <c r="CL33" s="115">
        <f t="shared" si="42"/>
        <v>0.12781954887218044</v>
      </c>
      <c r="CM33" s="115">
        <f t="shared" si="42"/>
        <v>0.16165413533834586</v>
      </c>
      <c r="CN33" s="115">
        <f t="shared" si="42"/>
        <v>0.19172932330827067</v>
      </c>
      <c r="CO33" s="115">
        <f t="shared" si="42"/>
        <v>0.13157894736842105</v>
      </c>
      <c r="CP33" s="116">
        <f t="shared" si="73"/>
        <v>0.99999999999999978</v>
      </c>
      <c r="CQ33" s="117"/>
      <c r="CR33" s="117"/>
      <c r="CS33" s="117"/>
      <c r="CT33" s="118">
        <f t="shared" si="74"/>
        <v>2016</v>
      </c>
      <c r="CU33" s="119" t="str">
        <f t="shared" si="75"/>
        <v>Aug</v>
      </c>
      <c r="CV33" s="120">
        <f t="shared" si="76"/>
        <v>33</v>
      </c>
      <c r="CW33" s="111">
        <f>VLOOKUP($C33+CW$3,'Raw Data'!$B$3:$AD$1033,CW$2,0)</f>
        <v>430</v>
      </c>
      <c r="CX33" s="111">
        <f>VLOOKUP($C33+CX$3,'Raw Data'!$B$3:$AD$1033,CX$2,0)</f>
        <v>404</v>
      </c>
      <c r="CY33" s="111">
        <f>VLOOKUP($C33+CY$3,'Raw Data'!$B$3:$AD$1033,CY$2,0)</f>
        <v>286</v>
      </c>
      <c r="CZ33" s="111">
        <f>VLOOKUP($C33+CZ$3,'Raw Data'!$B$3:$AD$1033,CZ$2,0)</f>
        <v>260</v>
      </c>
      <c r="DA33" s="111">
        <f>VLOOKUP($C33+DA$3,'Raw Data'!$B$3:$AD$1033,DA$2,0)</f>
        <v>435</v>
      </c>
      <c r="DB33" s="111">
        <f>VLOOKUP($C33+DB$3,'Raw Data'!$B$3:$AD$1033,DB$2,0)</f>
        <v>443</v>
      </c>
      <c r="DC33" s="111">
        <f>VLOOKUP($C33+DC$3,'Raw Data'!$B$3:$AD$1033,DC$2,0)</f>
        <v>459</v>
      </c>
      <c r="DD33" s="112">
        <f t="shared" si="77"/>
        <v>2717</v>
      </c>
      <c r="DE33" s="113"/>
      <c r="DF33" s="113"/>
      <c r="DG33" s="114">
        <f t="shared" si="78"/>
        <v>33</v>
      </c>
      <c r="DH33" s="115">
        <f t="shared" si="79"/>
        <v>0.15826278984173722</v>
      </c>
      <c r="DI33" s="115">
        <f t="shared" si="43"/>
        <v>0.14869341185130658</v>
      </c>
      <c r="DJ33" s="115">
        <f t="shared" si="43"/>
        <v>0.10526315789473684</v>
      </c>
      <c r="DK33" s="115">
        <f t="shared" si="43"/>
        <v>9.569377990430622E-2</v>
      </c>
      <c r="DL33" s="115">
        <f t="shared" si="43"/>
        <v>0.16010305483989695</v>
      </c>
      <c r="DM33" s="115">
        <f t="shared" si="43"/>
        <v>0.16304747883695253</v>
      </c>
      <c r="DN33" s="115">
        <f t="shared" si="43"/>
        <v>0.16893632683106366</v>
      </c>
      <c r="DO33" s="116">
        <f t="shared" si="80"/>
        <v>0.99999999999999989</v>
      </c>
      <c r="DP33" s="117"/>
      <c r="DQ33" s="117"/>
      <c r="DR33" s="117"/>
      <c r="DS33" s="118">
        <f t="shared" si="81"/>
        <v>2016</v>
      </c>
      <c r="DT33" s="119" t="str">
        <f t="shared" si="82"/>
        <v>Aug</v>
      </c>
      <c r="DU33" s="120">
        <f t="shared" si="83"/>
        <v>33</v>
      </c>
      <c r="DV33" s="111">
        <f>VLOOKUP($C33+DV$3,'Raw Data'!$B$3:$AD$1033,DV$2,0)</f>
        <v>88</v>
      </c>
      <c r="DW33" s="111">
        <f>VLOOKUP($C33+DW$3,'Raw Data'!$B$3:$AD$1033,DW$2,0)</f>
        <v>68</v>
      </c>
      <c r="DX33" s="111">
        <f>VLOOKUP($C33+DX$3,'Raw Data'!$B$3:$AD$1033,DX$2,0)</f>
        <v>83</v>
      </c>
      <c r="DY33" s="111">
        <f>VLOOKUP($C33+DY$3,'Raw Data'!$B$3:$AD$1033,DY$2,0)</f>
        <v>69</v>
      </c>
      <c r="DZ33" s="111">
        <f>VLOOKUP($C33+DZ$3,'Raw Data'!$B$3:$AD$1033,DZ$2,0)</f>
        <v>102</v>
      </c>
      <c r="EA33" s="111">
        <f>VLOOKUP($C33+EA$3,'Raw Data'!$B$3:$AD$1033,EA$2,0)</f>
        <v>98</v>
      </c>
      <c r="EB33" s="111">
        <f>VLOOKUP($C33+EB$3,'Raw Data'!$B$3:$AD$1033,EB$2,0)</f>
        <v>100</v>
      </c>
      <c r="EC33" s="112">
        <f t="shared" si="84"/>
        <v>608</v>
      </c>
      <c r="ED33" s="113"/>
      <c r="EE33" s="114">
        <f t="shared" si="85"/>
        <v>33</v>
      </c>
      <c r="EF33" s="115">
        <f t="shared" si="86"/>
        <v>0.14473684210526316</v>
      </c>
      <c r="EG33" s="115">
        <f t="shared" si="44"/>
        <v>0.1118421052631579</v>
      </c>
      <c r="EH33" s="115">
        <f t="shared" si="44"/>
        <v>0.13651315789473684</v>
      </c>
      <c r="EI33" s="115">
        <f t="shared" si="44"/>
        <v>0.11348684210526316</v>
      </c>
      <c r="EJ33" s="115">
        <f t="shared" si="44"/>
        <v>0.16776315789473684</v>
      </c>
      <c r="EK33" s="115">
        <f t="shared" si="44"/>
        <v>0.16118421052631579</v>
      </c>
      <c r="EL33" s="115">
        <f t="shared" si="44"/>
        <v>0.16447368421052633</v>
      </c>
      <c r="EM33" s="116">
        <f t="shared" si="87"/>
        <v>1</v>
      </c>
      <c r="EN33" s="117"/>
      <c r="EO33" s="117"/>
      <c r="EP33" s="117"/>
      <c r="EQ33" s="118">
        <f t="shared" si="88"/>
        <v>2016</v>
      </c>
      <c r="ER33" s="119" t="str">
        <f t="shared" si="89"/>
        <v>Aug</v>
      </c>
      <c r="ES33" s="120">
        <f t="shared" si="90"/>
        <v>33</v>
      </c>
      <c r="ET33" s="111">
        <f>VLOOKUP($C33+ET$3,'Raw Data'!$B$3:$AD$1033,ET$2,0)</f>
        <v>297</v>
      </c>
      <c r="EU33" s="111">
        <f>VLOOKUP($C33+EU$3,'Raw Data'!$B$3:$AD$1033,EU$2,0)</f>
        <v>293</v>
      </c>
      <c r="EV33" s="111">
        <f>VLOOKUP($C33+EV$3,'Raw Data'!$B$3:$AD$1033,EV$2,0)</f>
        <v>252</v>
      </c>
      <c r="EW33" s="111">
        <f>VLOOKUP($C33+EW$3,'Raw Data'!$B$3:$AD$1033,EW$2,0)</f>
        <v>322</v>
      </c>
      <c r="EX33" s="111">
        <f>VLOOKUP($C33+EX$3,'Raw Data'!$B$3:$AD$1033,EX$2,0)</f>
        <v>375</v>
      </c>
      <c r="EY33" s="111">
        <f>VLOOKUP($C33+EY$3,'Raw Data'!$B$3:$AD$1033,EY$2,0)</f>
        <v>432</v>
      </c>
      <c r="EZ33" s="111">
        <f>VLOOKUP($C33+EZ$3,'Raw Data'!$B$3:$AD$1033,EZ$2,0)</f>
        <v>345</v>
      </c>
      <c r="FA33" s="112">
        <f t="shared" si="91"/>
        <v>2316</v>
      </c>
      <c r="FB33" s="113"/>
      <c r="FC33" s="113"/>
      <c r="FD33" s="114">
        <f t="shared" si="92"/>
        <v>33</v>
      </c>
      <c r="FE33" s="115">
        <f t="shared" si="93"/>
        <v>0.12823834196891193</v>
      </c>
      <c r="FF33" s="115">
        <f t="shared" si="45"/>
        <v>0.12651122625215888</v>
      </c>
      <c r="FG33" s="115">
        <f t="shared" si="45"/>
        <v>0.10880829015544041</v>
      </c>
      <c r="FH33" s="115">
        <f t="shared" si="45"/>
        <v>0.13903281519861832</v>
      </c>
      <c r="FI33" s="115">
        <f t="shared" si="45"/>
        <v>0.16191709844559585</v>
      </c>
      <c r="FJ33" s="115">
        <f t="shared" si="45"/>
        <v>0.18652849740932642</v>
      </c>
      <c r="FK33" s="115">
        <f t="shared" si="45"/>
        <v>0.14896373056994819</v>
      </c>
      <c r="FL33" s="116">
        <f t="shared" si="94"/>
        <v>1</v>
      </c>
      <c r="FM33" s="117"/>
      <c r="FN33" s="117"/>
      <c r="FO33" s="117"/>
      <c r="FP33" s="118">
        <f t="shared" si="95"/>
        <v>2016</v>
      </c>
      <c r="FQ33" s="119" t="str">
        <f t="shared" si="96"/>
        <v>Aug</v>
      </c>
      <c r="FR33" s="120">
        <f t="shared" si="97"/>
        <v>33</v>
      </c>
      <c r="FS33" s="111">
        <f>VLOOKUP($C33+FS$3,'Raw Data'!$B$3:$AD$1033,FS$2,0)</f>
        <v>2644</v>
      </c>
      <c r="FT33" s="111">
        <f>VLOOKUP($C33+FT$3,'Raw Data'!$B$3:$AD$1033,FT$2,0)</f>
        <v>2689</v>
      </c>
      <c r="FU33" s="111">
        <f>VLOOKUP($C33+FU$3,'Raw Data'!$B$3:$AD$1033,FU$2,0)</f>
        <v>1899</v>
      </c>
      <c r="FV33" s="111">
        <f>VLOOKUP($C33+FV$3,'Raw Data'!$B$3:$AD$1033,FV$2,0)</f>
        <v>1531</v>
      </c>
      <c r="FW33" s="111">
        <f>VLOOKUP($C33+FW$3,'Raw Data'!$B$3:$AD$1033,FW$2,0)</f>
        <v>3505</v>
      </c>
      <c r="FX33" s="111">
        <f>VLOOKUP($C33+FX$3,'Raw Data'!$B$3:$AD$1033,FX$2,0)</f>
        <v>3601</v>
      </c>
      <c r="FY33" s="111">
        <f>VLOOKUP($C33+FY$3,'Raw Data'!$B$3:$AD$1033,FY$2,0)</f>
        <v>3014</v>
      </c>
      <c r="FZ33" s="112">
        <f t="shared" si="98"/>
        <v>18883</v>
      </c>
      <c r="GA33" s="113"/>
      <c r="GB33" s="114">
        <f t="shared" si="99"/>
        <v>33</v>
      </c>
      <c r="GC33" s="115">
        <f t="shared" si="100"/>
        <v>0.14002012392098714</v>
      </c>
      <c r="GD33" s="115">
        <f t="shared" si="46"/>
        <v>0.14240321982735793</v>
      </c>
      <c r="GE33" s="115">
        <f t="shared" si="46"/>
        <v>0.10056664724884817</v>
      </c>
      <c r="GF33" s="115">
        <f t="shared" si="46"/>
        <v>8.1078218503415775E-2</v>
      </c>
      <c r="GG33" s="115">
        <f t="shared" si="46"/>
        <v>0.18561669226288197</v>
      </c>
      <c r="GH33" s="115">
        <f t="shared" si="46"/>
        <v>0.19070063019647301</v>
      </c>
      <c r="GI33" s="115">
        <f t="shared" si="46"/>
        <v>0.15961446804003601</v>
      </c>
      <c r="GJ33" s="116">
        <f t="shared" si="101"/>
        <v>1</v>
      </c>
      <c r="GK33" s="117"/>
      <c r="GL33" s="117"/>
      <c r="GM33" s="117"/>
      <c r="GN33" s="118">
        <f t="shared" si="102"/>
        <v>2016</v>
      </c>
      <c r="GO33" s="119" t="str">
        <f t="shared" si="103"/>
        <v>Aug</v>
      </c>
      <c r="GP33" s="120">
        <f t="shared" si="104"/>
        <v>33</v>
      </c>
      <c r="GQ33" s="111">
        <f>VLOOKUP($C33+GQ$3,'Raw Data'!$B$3:$AD$1033,GQ$2,0)</f>
        <v>2403</v>
      </c>
      <c r="GR33" s="111">
        <f>VLOOKUP($C33+GR$3,'Raw Data'!$B$3:$AD$1033,GR$2,0)</f>
        <v>2270</v>
      </c>
      <c r="GS33" s="111">
        <f>VLOOKUP($C33+GS$3,'Raw Data'!$B$3:$AD$1033,GS$2,0)</f>
        <v>1868</v>
      </c>
      <c r="GT33" s="111">
        <f>VLOOKUP($C33+GT$3,'Raw Data'!$B$3:$AD$1033,GT$2,0)</f>
        <v>1681</v>
      </c>
      <c r="GU33" s="111">
        <f>VLOOKUP($C33+GU$3,'Raw Data'!$B$3:$AD$1033,GU$2,0)</f>
        <v>2587</v>
      </c>
      <c r="GV33" s="111">
        <f>VLOOKUP($C33+GV$3,'Raw Data'!$B$3:$AD$1033,GV$2,0)</f>
        <v>2542</v>
      </c>
      <c r="GW33" s="111">
        <f>VLOOKUP($C33+GW$3,'Raw Data'!$B$3:$AD$1033,GW$2,0)</f>
        <v>2758</v>
      </c>
      <c r="GX33" s="112">
        <f t="shared" si="105"/>
        <v>16109</v>
      </c>
      <c r="GY33" s="113"/>
      <c r="HB33" s="118">
        <f t="shared" si="106"/>
        <v>2016</v>
      </c>
      <c r="HC33" s="119" t="str">
        <f t="shared" si="107"/>
        <v>Aug</v>
      </c>
      <c r="HD33" s="120">
        <f t="shared" si="108"/>
        <v>33</v>
      </c>
      <c r="HE33" s="111" t="e">
        <f>VLOOKUP($C33+HE$3,'Raw Data'!$B$3:$AD$1033,HE$2,0)</f>
        <v>#REF!</v>
      </c>
      <c r="HF33" s="111" t="e">
        <f>VLOOKUP($C33+HF$3,'Raw Data'!$B$3:$AD$1033,HF$2,0)</f>
        <v>#REF!</v>
      </c>
      <c r="HG33" s="111" t="e">
        <f>VLOOKUP($C33+HG$3,'Raw Data'!$B$3:$AD$1033,HG$2,0)</f>
        <v>#REF!</v>
      </c>
      <c r="HH33" s="111" t="e">
        <f>VLOOKUP($C33+HH$3,'Raw Data'!$B$3:$AD$1033,HH$2,0)</f>
        <v>#REF!</v>
      </c>
      <c r="HI33" s="111" t="e">
        <f>VLOOKUP($C33+HI$3,'Raw Data'!$B$3:$AD$1033,HI$2,0)</f>
        <v>#REF!</v>
      </c>
      <c r="HJ33" s="111" t="e">
        <f>VLOOKUP($C33+HJ$3,'Raw Data'!$B$3:$AD$1033,HJ$2,0)</f>
        <v>#REF!</v>
      </c>
      <c r="HK33" s="111" t="e">
        <f>VLOOKUP($C33+HK$3,'Raw Data'!$B$3:$AD$1033,HK$2,0)</f>
        <v>#REF!</v>
      </c>
      <c r="HL33" s="112" t="str">
        <f t="shared" si="109"/>
        <v/>
      </c>
      <c r="HM33" s="113"/>
      <c r="HN33" s="114">
        <f t="shared" si="110"/>
        <v>33</v>
      </c>
      <c r="HO33" s="115" t="str">
        <f>IFERROR(HE33/#REF!,"")</f>
        <v/>
      </c>
      <c r="HP33" s="115" t="str">
        <f>IFERROR(HF33/#REF!,"")</f>
        <v/>
      </c>
      <c r="HQ33" s="115" t="str">
        <f>IFERROR(HG33/#REF!,"")</f>
        <v/>
      </c>
      <c r="HR33" s="115" t="str">
        <f>IFERROR(HH33/#REF!,"")</f>
        <v/>
      </c>
      <c r="HS33" s="115" t="str">
        <f>IFERROR(HI33/#REF!,"")</f>
        <v/>
      </c>
      <c r="HT33" s="115" t="str">
        <f>IFERROR(HJ33/#REF!,"")</f>
        <v/>
      </c>
      <c r="HU33" s="115" t="str">
        <f>IFERROR(HK33/#REF!,"")</f>
        <v/>
      </c>
      <c r="HV33" s="116">
        <f t="shared" si="111"/>
        <v>0</v>
      </c>
      <c r="HX33" s="118">
        <f t="shared" si="112"/>
        <v>2016</v>
      </c>
      <c r="HY33" s="119" t="str">
        <f t="shared" si="113"/>
        <v>Aug</v>
      </c>
      <c r="HZ33" s="120">
        <f t="shared" si="114"/>
        <v>33</v>
      </c>
      <c r="IA33" s="111" t="e">
        <f>VLOOKUP($C33+IA$3,'Raw Data'!$B$3:$AD$1033,IA$2,0)</f>
        <v>#REF!</v>
      </c>
      <c r="IB33" s="111" t="e">
        <f>VLOOKUP($C33+IB$3,'Raw Data'!$B$3:$AD$1033,IB$2,0)</f>
        <v>#REF!</v>
      </c>
      <c r="IC33" s="111" t="e">
        <f>VLOOKUP($C33+IC$3,'Raw Data'!$B$3:$AD$1033,IC$2,0)</f>
        <v>#REF!</v>
      </c>
      <c r="ID33" s="111" t="e">
        <f>VLOOKUP($C33+ID$3,'Raw Data'!$B$3:$AD$1033,ID$2,0)</f>
        <v>#REF!</v>
      </c>
      <c r="IE33" s="111" t="e">
        <f>VLOOKUP($C33+IE$3,'Raw Data'!$B$3:$AD$1033,IE$2,0)</f>
        <v>#REF!</v>
      </c>
      <c r="IF33" s="111" t="e">
        <f>VLOOKUP($C33+IF$3,'Raw Data'!$B$3:$AD$1033,IF$2,0)</f>
        <v>#REF!</v>
      </c>
      <c r="IG33" s="111" t="e">
        <f>VLOOKUP($C33+IG$3,'Raw Data'!$B$3:$AD$1033,IG$2,0)</f>
        <v>#REF!</v>
      </c>
      <c r="IH33" s="112" t="str">
        <f t="shared" si="115"/>
        <v/>
      </c>
      <c r="II33" s="113"/>
      <c r="IJ33" s="114">
        <f t="shared" si="116"/>
        <v>33</v>
      </c>
      <c r="IK33" s="115" t="str">
        <f>IFERROR(IA33/#REF!,"")</f>
        <v/>
      </c>
      <c r="IL33" s="115" t="str">
        <f>IFERROR(IB33/#REF!,"")</f>
        <v/>
      </c>
      <c r="IM33" s="115" t="str">
        <f>IFERROR(IC33/#REF!,"")</f>
        <v/>
      </c>
      <c r="IN33" s="115" t="str">
        <f>IFERROR(ID33/#REF!,"")</f>
        <v/>
      </c>
      <c r="IO33" s="115" t="str">
        <f>IFERROR(IE33/#REF!,"")</f>
        <v/>
      </c>
      <c r="IP33" s="115" t="str">
        <f>IFERROR(IF33/#REF!,"")</f>
        <v/>
      </c>
      <c r="IQ33" s="115" t="str">
        <f>IFERROR(IG33/#REF!,"")</f>
        <v/>
      </c>
      <c r="IR33" s="116">
        <f t="shared" si="117"/>
        <v>0</v>
      </c>
    </row>
    <row r="34" spans="1:252" s="106" customFormat="1" x14ac:dyDescent="0.25">
      <c r="A34" s="138"/>
      <c r="B34" s="39">
        <v>7</v>
      </c>
      <c r="C34" s="131">
        <f>DOW!C35</f>
        <v>42600</v>
      </c>
      <c r="D34" s="132">
        <f t="shared" si="47"/>
        <v>2016</v>
      </c>
      <c r="E34" s="133" t="str">
        <f t="shared" si="48"/>
        <v>Aug</v>
      </c>
      <c r="F34" s="102">
        <f t="shared" si="49"/>
        <v>34</v>
      </c>
      <c r="G34" s="111">
        <f>VLOOKUP($C34+G$3,'Raw Data'!$B$3:$AD$1033,G$2,0)</f>
        <v>265</v>
      </c>
      <c r="H34" s="111">
        <f>VLOOKUP($C34+H$3,'Raw Data'!$B$3:$AD$1033,H$2,0)</f>
        <v>214</v>
      </c>
      <c r="I34" s="111">
        <f>VLOOKUP($C34+I$3,'Raw Data'!$B$3:$AD$1033,I$2,0)</f>
        <v>215</v>
      </c>
      <c r="J34" s="111">
        <f>VLOOKUP($C34+J$3,'Raw Data'!$B$3:$AD$1033,J$2,0)</f>
        <v>197</v>
      </c>
      <c r="K34" s="111">
        <f>VLOOKUP($C34+K$3,'Raw Data'!$B$3:$AD$1033,K$2,0)</f>
        <v>233</v>
      </c>
      <c r="L34" s="111">
        <f>VLOOKUP($C34+L$3,'Raw Data'!$B$3:$AD$1033,L$2,0)</f>
        <v>284</v>
      </c>
      <c r="M34" s="111">
        <f>VLOOKUP($C34+M$3,'Raw Data'!$B$3:$AD$1033,M$2,0)</f>
        <v>231</v>
      </c>
      <c r="N34" s="112">
        <f t="shared" si="50"/>
        <v>1639</v>
      </c>
      <c r="O34" s="113"/>
      <c r="P34" s="114">
        <f t="shared" si="51"/>
        <v>34</v>
      </c>
      <c r="Q34" s="115">
        <f t="shared" si="33"/>
        <v>0.16168395363026236</v>
      </c>
      <c r="R34" s="115">
        <f t="shared" si="34"/>
        <v>0.1305674191580232</v>
      </c>
      <c r="S34" s="115">
        <f t="shared" si="34"/>
        <v>0.13117754728492984</v>
      </c>
      <c r="T34" s="115">
        <f t="shared" si="34"/>
        <v>0.12019524100061013</v>
      </c>
      <c r="U34" s="115">
        <f t="shared" si="34"/>
        <v>0.14215985356924954</v>
      </c>
      <c r="V34" s="115">
        <f t="shared" si="34"/>
        <v>0.1732763880414887</v>
      </c>
      <c r="W34" s="115">
        <f t="shared" si="34"/>
        <v>0.14093959731543623</v>
      </c>
      <c r="X34" s="116">
        <f t="shared" si="52"/>
        <v>1</v>
      </c>
      <c r="Y34" s="117"/>
      <c r="Z34" s="117"/>
      <c r="AA34" s="118">
        <f t="shared" si="53"/>
        <v>2016</v>
      </c>
      <c r="AB34" s="119" t="str">
        <f t="shared" si="54"/>
        <v>Aug</v>
      </c>
      <c r="AC34" s="120">
        <f t="shared" si="55"/>
        <v>34</v>
      </c>
      <c r="AD34" s="111">
        <f>VLOOKUP($C34+AD$3,'Raw Data'!$B$3:$AD$1033,AD$2,0)</f>
        <v>282</v>
      </c>
      <c r="AE34" s="111">
        <f>VLOOKUP($C34+AE$3,'Raw Data'!$B$3:$AD$1033,AE$2,0)</f>
        <v>309</v>
      </c>
      <c r="AF34" s="111">
        <f>VLOOKUP($C34+AF$3,'Raw Data'!$B$3:$AD$1033,AF$2,0)</f>
        <v>315</v>
      </c>
      <c r="AG34" s="111">
        <f>VLOOKUP($C34+AG$3,'Raw Data'!$B$3:$AD$1033,AG$2,0)</f>
        <v>290</v>
      </c>
      <c r="AH34" s="111">
        <f>VLOOKUP($C34+AH$3,'Raw Data'!$B$3:$AD$1033,AH$2,0)</f>
        <v>318</v>
      </c>
      <c r="AI34" s="111">
        <f>VLOOKUP($C34+AI$3,'Raw Data'!$B$3:$AD$1033,AI$2,0)</f>
        <v>306</v>
      </c>
      <c r="AJ34" s="111">
        <f>VLOOKUP($C34+AJ$3,'Raw Data'!$B$3:$AD$1033,AJ$2,0)</f>
        <v>279</v>
      </c>
      <c r="AK34" s="112">
        <f t="shared" si="56"/>
        <v>2099</v>
      </c>
      <c r="AL34" s="113"/>
      <c r="AM34" s="114">
        <f t="shared" si="57"/>
        <v>34</v>
      </c>
      <c r="AN34" s="115">
        <f t="shared" si="58"/>
        <v>0.13434969032872796</v>
      </c>
      <c r="AO34" s="115">
        <f t="shared" si="35"/>
        <v>0.14721295855169128</v>
      </c>
      <c r="AP34" s="115">
        <f t="shared" si="36"/>
        <v>0.15007146260123869</v>
      </c>
      <c r="AQ34" s="115">
        <f t="shared" si="37"/>
        <v>0.13816102906145783</v>
      </c>
      <c r="AR34" s="115">
        <f t="shared" si="38"/>
        <v>0.15150071462601239</v>
      </c>
      <c r="AS34" s="115">
        <f t="shared" si="39"/>
        <v>0.14578370652691758</v>
      </c>
      <c r="AT34" s="115">
        <f t="shared" si="40"/>
        <v>0.13292043830395425</v>
      </c>
      <c r="AU34" s="116">
        <f t="shared" si="59"/>
        <v>1</v>
      </c>
      <c r="AV34" s="117"/>
      <c r="AW34" s="117"/>
      <c r="AX34" s="118">
        <f t="shared" si="60"/>
        <v>2016</v>
      </c>
      <c r="AY34" s="119" t="str">
        <f t="shared" si="61"/>
        <v>Aug</v>
      </c>
      <c r="AZ34" s="120">
        <f t="shared" si="62"/>
        <v>34</v>
      </c>
      <c r="BA34" s="111">
        <f>VLOOKUP($C34+BA$3,'Raw Data'!$B$3:$AD$1033,BA$2,0)</f>
        <v>88</v>
      </c>
      <c r="BB34" s="111">
        <f>VLOOKUP($C34+BB$3,'Raw Data'!$B$3:$AD$1033,BB$2,0)</f>
        <v>120</v>
      </c>
      <c r="BC34" s="111">
        <f>VLOOKUP($C34+BC$3,'Raw Data'!$B$3:$AD$1033,BC$2,0)</f>
        <v>119</v>
      </c>
      <c r="BD34" s="111">
        <f>VLOOKUP($C34+BD$3,'Raw Data'!$B$3:$AD$1033,BD$2,0)</f>
        <v>101</v>
      </c>
      <c r="BE34" s="111">
        <f>VLOOKUP($C34+BE$3,'Raw Data'!$B$3:$AD$1033,BE$2,0)</f>
        <v>102</v>
      </c>
      <c r="BF34" s="111">
        <f>VLOOKUP($C34+BF$3,'Raw Data'!$B$3:$AD$1033,BF$2,0)</f>
        <v>103</v>
      </c>
      <c r="BG34" s="111">
        <f>VLOOKUP($C34+BG$3,'Raw Data'!$B$3:$AD$1033,BG$2,0)</f>
        <v>116</v>
      </c>
      <c r="BH34" s="112">
        <f t="shared" si="63"/>
        <v>749</v>
      </c>
      <c r="BI34" s="113"/>
      <c r="BJ34" s="114">
        <f t="shared" si="64"/>
        <v>34</v>
      </c>
      <c r="BK34" s="115">
        <f t="shared" si="65"/>
        <v>0.11748998664886515</v>
      </c>
      <c r="BL34" s="115">
        <f t="shared" si="41"/>
        <v>0.1602136181575434</v>
      </c>
      <c r="BM34" s="115">
        <f t="shared" si="41"/>
        <v>0.15887850467289719</v>
      </c>
      <c r="BN34" s="115">
        <f t="shared" si="41"/>
        <v>0.13484646194926569</v>
      </c>
      <c r="BO34" s="115">
        <f t="shared" si="41"/>
        <v>0.13618157543391188</v>
      </c>
      <c r="BP34" s="115">
        <f t="shared" si="41"/>
        <v>0.13751668891855809</v>
      </c>
      <c r="BQ34" s="115">
        <f t="shared" si="41"/>
        <v>0.15487316421895861</v>
      </c>
      <c r="BR34" s="116">
        <f t="shared" si="66"/>
        <v>0.99999999999999989</v>
      </c>
      <c r="BS34" s="117"/>
      <c r="BT34" s="117"/>
      <c r="BU34" s="117"/>
      <c r="BV34" s="118">
        <f t="shared" si="67"/>
        <v>2016</v>
      </c>
      <c r="BW34" s="119" t="str">
        <f t="shared" si="68"/>
        <v>Aug</v>
      </c>
      <c r="BX34" s="120">
        <f t="shared" si="69"/>
        <v>34</v>
      </c>
      <c r="BY34" s="111">
        <f>VLOOKUP($C34+BY$3,'Raw Data'!$B$3:$AD$1033,BY$2,0)</f>
        <v>49</v>
      </c>
      <c r="BZ34" s="111">
        <f>VLOOKUP($C34+BZ$3,'Raw Data'!$B$3:$AD$1033,BZ$2,0)</f>
        <v>39</v>
      </c>
      <c r="CA34" s="111">
        <f>VLOOKUP($C34+CA$3,'Raw Data'!$B$3:$AD$1033,CA$2,0)</f>
        <v>33</v>
      </c>
      <c r="CB34" s="111">
        <f>VLOOKUP($C34+CB$3,'Raw Data'!$B$3:$AD$1033,CB$2,0)</f>
        <v>38</v>
      </c>
      <c r="CC34" s="111">
        <f>VLOOKUP($C34+CC$3,'Raw Data'!$B$3:$AD$1033,CC$2,0)</f>
        <v>33</v>
      </c>
      <c r="CD34" s="111">
        <f>VLOOKUP($C34+CD$3,'Raw Data'!$B$3:$AD$1033,CD$2,0)</f>
        <v>46</v>
      </c>
      <c r="CE34" s="111">
        <f>VLOOKUP($C34+CE$3,'Raw Data'!$B$3:$AD$1033,CE$2,0)</f>
        <v>34</v>
      </c>
      <c r="CF34" s="112">
        <f t="shared" si="70"/>
        <v>272</v>
      </c>
      <c r="CG34" s="113"/>
      <c r="CH34" s="114">
        <f t="shared" si="71"/>
        <v>34</v>
      </c>
      <c r="CI34" s="115">
        <f t="shared" si="72"/>
        <v>0.18014705882352941</v>
      </c>
      <c r="CJ34" s="115">
        <f t="shared" si="42"/>
        <v>0.14338235294117646</v>
      </c>
      <c r="CK34" s="115">
        <f t="shared" si="42"/>
        <v>0.12132352941176471</v>
      </c>
      <c r="CL34" s="115">
        <f t="shared" si="42"/>
        <v>0.13970588235294118</v>
      </c>
      <c r="CM34" s="115">
        <f t="shared" si="42"/>
        <v>0.12132352941176471</v>
      </c>
      <c r="CN34" s="115">
        <f t="shared" si="42"/>
        <v>0.16911764705882354</v>
      </c>
      <c r="CO34" s="115">
        <f t="shared" si="42"/>
        <v>0.125</v>
      </c>
      <c r="CP34" s="116">
        <f t="shared" si="73"/>
        <v>1</v>
      </c>
      <c r="CQ34" s="117"/>
      <c r="CR34" s="117"/>
      <c r="CS34" s="117"/>
      <c r="CT34" s="118">
        <f t="shared" si="74"/>
        <v>2016</v>
      </c>
      <c r="CU34" s="119" t="str">
        <f t="shared" si="75"/>
        <v>Aug</v>
      </c>
      <c r="CV34" s="120">
        <f t="shared" si="76"/>
        <v>34</v>
      </c>
      <c r="CW34" s="111">
        <f>VLOOKUP($C34+CW$3,'Raw Data'!$B$3:$AD$1033,CW$2,0)</f>
        <v>426</v>
      </c>
      <c r="CX34" s="111">
        <f>VLOOKUP($C34+CX$3,'Raw Data'!$B$3:$AD$1033,CX$2,0)</f>
        <v>511</v>
      </c>
      <c r="CY34" s="111">
        <f>VLOOKUP($C34+CY$3,'Raw Data'!$B$3:$AD$1033,CY$2,0)</f>
        <v>402</v>
      </c>
      <c r="CZ34" s="111">
        <f>VLOOKUP($C34+CZ$3,'Raw Data'!$B$3:$AD$1033,CZ$2,0)</f>
        <v>259</v>
      </c>
      <c r="DA34" s="111">
        <f>VLOOKUP($C34+DA$3,'Raw Data'!$B$3:$AD$1033,DA$2,0)</f>
        <v>580</v>
      </c>
      <c r="DB34" s="111">
        <f>VLOOKUP($C34+DB$3,'Raw Data'!$B$3:$AD$1033,DB$2,0)</f>
        <v>480</v>
      </c>
      <c r="DC34" s="111">
        <f>VLOOKUP($C34+DC$3,'Raw Data'!$B$3:$AD$1033,DC$2,0)</f>
        <v>440</v>
      </c>
      <c r="DD34" s="112">
        <f t="shared" si="77"/>
        <v>3098</v>
      </c>
      <c r="DE34" s="113"/>
      <c r="DF34" s="113"/>
      <c r="DG34" s="114">
        <f t="shared" si="78"/>
        <v>34</v>
      </c>
      <c r="DH34" s="115">
        <f t="shared" si="79"/>
        <v>0.13750806972240154</v>
      </c>
      <c r="DI34" s="115">
        <f t="shared" si="43"/>
        <v>0.16494512588766946</v>
      </c>
      <c r="DJ34" s="115">
        <f t="shared" si="43"/>
        <v>0.12976113621691412</v>
      </c>
      <c r="DK34" s="115">
        <f t="shared" si="43"/>
        <v>8.3602324080051652E-2</v>
      </c>
      <c r="DL34" s="115">
        <f t="shared" si="43"/>
        <v>0.18721755971594578</v>
      </c>
      <c r="DM34" s="115">
        <f t="shared" si="43"/>
        <v>0.15493867010974821</v>
      </c>
      <c r="DN34" s="115">
        <f t="shared" si="43"/>
        <v>0.14202711426726922</v>
      </c>
      <c r="DO34" s="116">
        <f t="shared" si="80"/>
        <v>0.99999999999999989</v>
      </c>
      <c r="DP34" s="117"/>
      <c r="DQ34" s="117"/>
      <c r="DR34" s="117"/>
      <c r="DS34" s="118">
        <f t="shared" si="81"/>
        <v>2016</v>
      </c>
      <c r="DT34" s="119" t="str">
        <f t="shared" si="82"/>
        <v>Aug</v>
      </c>
      <c r="DU34" s="120">
        <f t="shared" si="83"/>
        <v>34</v>
      </c>
      <c r="DV34" s="111">
        <f>VLOOKUP($C34+DV$3,'Raw Data'!$B$3:$AD$1033,DV$2,0)</f>
        <v>90</v>
      </c>
      <c r="DW34" s="111">
        <f>VLOOKUP($C34+DW$3,'Raw Data'!$B$3:$AD$1033,DW$2,0)</f>
        <v>91</v>
      </c>
      <c r="DX34" s="111">
        <f>VLOOKUP($C34+DX$3,'Raw Data'!$B$3:$AD$1033,DX$2,0)</f>
        <v>107</v>
      </c>
      <c r="DY34" s="111">
        <f>VLOOKUP($C34+DY$3,'Raw Data'!$B$3:$AD$1033,DY$2,0)</f>
        <v>73</v>
      </c>
      <c r="DZ34" s="111">
        <f>VLOOKUP($C34+DZ$3,'Raw Data'!$B$3:$AD$1033,DZ$2,0)</f>
        <v>103</v>
      </c>
      <c r="EA34" s="111">
        <f>VLOOKUP($C34+EA$3,'Raw Data'!$B$3:$AD$1033,EA$2,0)</f>
        <v>66</v>
      </c>
      <c r="EB34" s="111">
        <f>VLOOKUP($C34+EB$3,'Raw Data'!$B$3:$AD$1033,EB$2,0)</f>
        <v>65</v>
      </c>
      <c r="EC34" s="112">
        <f t="shared" si="84"/>
        <v>595</v>
      </c>
      <c r="ED34" s="113"/>
      <c r="EE34" s="114">
        <f t="shared" si="85"/>
        <v>34</v>
      </c>
      <c r="EF34" s="115">
        <f t="shared" si="86"/>
        <v>0.15126050420168066</v>
      </c>
      <c r="EG34" s="115">
        <f t="shared" si="44"/>
        <v>0.15294117647058825</v>
      </c>
      <c r="EH34" s="115">
        <f t="shared" si="44"/>
        <v>0.17983193277310924</v>
      </c>
      <c r="EI34" s="115">
        <f t="shared" si="44"/>
        <v>0.1226890756302521</v>
      </c>
      <c r="EJ34" s="115">
        <f t="shared" si="44"/>
        <v>0.17310924369747899</v>
      </c>
      <c r="EK34" s="115">
        <f t="shared" si="44"/>
        <v>0.11092436974789915</v>
      </c>
      <c r="EL34" s="115">
        <f t="shared" si="44"/>
        <v>0.1092436974789916</v>
      </c>
      <c r="EM34" s="116">
        <f t="shared" si="87"/>
        <v>1.0000000000000002</v>
      </c>
      <c r="EN34" s="117"/>
      <c r="EO34" s="117"/>
      <c r="EP34" s="117"/>
      <c r="EQ34" s="118">
        <f t="shared" si="88"/>
        <v>2016</v>
      </c>
      <c r="ER34" s="119" t="str">
        <f t="shared" si="89"/>
        <v>Aug</v>
      </c>
      <c r="ES34" s="120">
        <f t="shared" si="90"/>
        <v>34</v>
      </c>
      <c r="ET34" s="111">
        <f>VLOOKUP($C34+ET$3,'Raw Data'!$B$3:$AD$1033,ET$2,0)</f>
        <v>327</v>
      </c>
      <c r="EU34" s="111">
        <f>VLOOKUP($C34+EU$3,'Raw Data'!$B$3:$AD$1033,EU$2,0)</f>
        <v>334</v>
      </c>
      <c r="EV34" s="111">
        <f>VLOOKUP($C34+EV$3,'Raw Data'!$B$3:$AD$1033,EV$2,0)</f>
        <v>265</v>
      </c>
      <c r="EW34" s="111">
        <f>VLOOKUP($C34+EW$3,'Raw Data'!$B$3:$AD$1033,EW$2,0)</f>
        <v>312</v>
      </c>
      <c r="EX34" s="111">
        <f>VLOOKUP($C34+EX$3,'Raw Data'!$B$3:$AD$1033,EX$2,0)</f>
        <v>371</v>
      </c>
      <c r="EY34" s="111">
        <f>VLOOKUP($C34+EY$3,'Raw Data'!$B$3:$AD$1033,EY$2,0)</f>
        <v>316</v>
      </c>
      <c r="EZ34" s="111">
        <f>VLOOKUP($C34+EZ$3,'Raw Data'!$B$3:$AD$1033,EZ$2,0)</f>
        <v>283</v>
      </c>
      <c r="FA34" s="112">
        <f t="shared" si="91"/>
        <v>2208</v>
      </c>
      <c r="FB34" s="113"/>
      <c r="FC34" s="113"/>
      <c r="FD34" s="114">
        <f t="shared" si="92"/>
        <v>34</v>
      </c>
      <c r="FE34" s="115">
        <f t="shared" si="93"/>
        <v>0.14809782608695651</v>
      </c>
      <c r="FF34" s="115">
        <f t="shared" si="45"/>
        <v>0.15126811594202899</v>
      </c>
      <c r="FG34" s="115">
        <f t="shared" si="45"/>
        <v>0.12001811594202899</v>
      </c>
      <c r="FH34" s="115">
        <f t="shared" si="45"/>
        <v>0.14130434782608695</v>
      </c>
      <c r="FI34" s="115">
        <f t="shared" si="45"/>
        <v>0.16802536231884058</v>
      </c>
      <c r="FJ34" s="115">
        <f t="shared" si="45"/>
        <v>0.1431159420289855</v>
      </c>
      <c r="FK34" s="115">
        <f t="shared" si="45"/>
        <v>0.12817028985507245</v>
      </c>
      <c r="FL34" s="116">
        <f t="shared" si="94"/>
        <v>1</v>
      </c>
      <c r="FM34" s="117"/>
      <c r="FN34" s="117"/>
      <c r="FO34" s="117"/>
      <c r="FP34" s="118">
        <f t="shared" si="95"/>
        <v>2016</v>
      </c>
      <c r="FQ34" s="119" t="str">
        <f t="shared" si="96"/>
        <v>Aug</v>
      </c>
      <c r="FR34" s="120">
        <f t="shared" si="97"/>
        <v>34</v>
      </c>
      <c r="FS34" s="111">
        <f>VLOOKUP($C34+FS$3,'Raw Data'!$B$3:$AD$1033,FS$2,0)</f>
        <v>2899</v>
      </c>
      <c r="FT34" s="111">
        <f>VLOOKUP($C34+FT$3,'Raw Data'!$B$3:$AD$1033,FT$2,0)</f>
        <v>2713</v>
      </c>
      <c r="FU34" s="111">
        <f>VLOOKUP($C34+FU$3,'Raw Data'!$B$3:$AD$1033,FU$2,0)</f>
        <v>1901</v>
      </c>
      <c r="FV34" s="111">
        <f>VLOOKUP($C34+FV$3,'Raw Data'!$B$3:$AD$1033,FV$2,0)</f>
        <v>1571</v>
      </c>
      <c r="FW34" s="111">
        <f>VLOOKUP($C34+FW$3,'Raw Data'!$B$3:$AD$1033,FW$2,0)</f>
        <v>3611</v>
      </c>
      <c r="FX34" s="111">
        <f>VLOOKUP($C34+FX$3,'Raw Data'!$B$3:$AD$1033,FX$2,0)</f>
        <v>2965</v>
      </c>
      <c r="FY34" s="111">
        <f>VLOOKUP($C34+FY$3,'Raw Data'!$B$3:$AD$1033,FY$2,0)</f>
        <v>2764</v>
      </c>
      <c r="FZ34" s="112">
        <f t="shared" si="98"/>
        <v>18424</v>
      </c>
      <c r="GA34" s="113"/>
      <c r="GB34" s="114">
        <f t="shared" si="99"/>
        <v>34</v>
      </c>
      <c r="GC34" s="115">
        <f t="shared" si="100"/>
        <v>0.15734910985670864</v>
      </c>
      <c r="GD34" s="115">
        <f t="shared" si="46"/>
        <v>0.14725358228397742</v>
      </c>
      <c r="GE34" s="115">
        <f t="shared" si="46"/>
        <v>0.10318063395570995</v>
      </c>
      <c r="GF34" s="115">
        <f t="shared" si="46"/>
        <v>8.5269214068606172E-2</v>
      </c>
      <c r="GG34" s="115">
        <f t="shared" si="46"/>
        <v>0.19599435518888406</v>
      </c>
      <c r="GH34" s="115">
        <f t="shared" si="46"/>
        <v>0.16093139383412938</v>
      </c>
      <c r="GI34" s="115">
        <f t="shared" si="46"/>
        <v>0.15002171081198437</v>
      </c>
      <c r="GJ34" s="116">
        <f t="shared" si="101"/>
        <v>0.99999999999999989</v>
      </c>
      <c r="GK34" s="117"/>
      <c r="GL34" s="117"/>
      <c r="GM34" s="117"/>
      <c r="GN34" s="118">
        <f t="shared" si="102"/>
        <v>2016</v>
      </c>
      <c r="GO34" s="119" t="str">
        <f t="shared" si="103"/>
        <v>Aug</v>
      </c>
      <c r="GP34" s="120">
        <f t="shared" si="104"/>
        <v>34</v>
      </c>
      <c r="GQ34" s="111">
        <f>VLOOKUP($C34+GQ$3,'Raw Data'!$B$3:$AD$1033,GQ$2,0)</f>
        <v>2674</v>
      </c>
      <c r="GR34" s="111">
        <f>VLOOKUP($C34+GR$3,'Raw Data'!$B$3:$AD$1033,GR$2,0)</f>
        <v>2301</v>
      </c>
      <c r="GS34" s="111">
        <f>VLOOKUP($C34+GS$3,'Raw Data'!$B$3:$AD$1033,GS$2,0)</f>
        <v>1942</v>
      </c>
      <c r="GT34" s="111">
        <f>VLOOKUP($C34+GT$3,'Raw Data'!$B$3:$AD$1033,GT$2,0)</f>
        <v>1743</v>
      </c>
      <c r="GU34" s="111">
        <f>VLOOKUP($C34+GU$3,'Raw Data'!$B$3:$AD$1033,GU$2,0)</f>
        <v>2585</v>
      </c>
      <c r="GV34" s="111">
        <f>VLOOKUP($C34+GV$3,'Raw Data'!$B$3:$AD$1033,GV$2,0)</f>
        <v>2406</v>
      </c>
      <c r="GW34" s="111">
        <f>VLOOKUP($C34+GW$3,'Raw Data'!$B$3:$AD$1033,GW$2,0)</f>
        <v>2366</v>
      </c>
      <c r="GX34" s="112">
        <f t="shared" si="105"/>
        <v>16017</v>
      </c>
      <c r="GY34" s="113"/>
      <c r="HB34" s="118">
        <f t="shared" si="106"/>
        <v>2016</v>
      </c>
      <c r="HC34" s="119" t="str">
        <f t="shared" si="107"/>
        <v>Aug</v>
      </c>
      <c r="HD34" s="120">
        <f t="shared" si="108"/>
        <v>34</v>
      </c>
      <c r="HE34" s="111" t="e">
        <f>VLOOKUP($C34+HE$3,'Raw Data'!$B$3:$AD$1033,HE$2,0)</f>
        <v>#REF!</v>
      </c>
      <c r="HF34" s="111" t="e">
        <f>VLOOKUP($C34+HF$3,'Raw Data'!$B$3:$AD$1033,HF$2,0)</f>
        <v>#REF!</v>
      </c>
      <c r="HG34" s="111" t="e">
        <f>VLOOKUP($C34+HG$3,'Raw Data'!$B$3:$AD$1033,HG$2,0)</f>
        <v>#REF!</v>
      </c>
      <c r="HH34" s="111" t="e">
        <f>VLOOKUP($C34+HH$3,'Raw Data'!$B$3:$AD$1033,HH$2,0)</f>
        <v>#REF!</v>
      </c>
      <c r="HI34" s="111" t="e">
        <f>VLOOKUP($C34+HI$3,'Raw Data'!$B$3:$AD$1033,HI$2,0)</f>
        <v>#REF!</v>
      </c>
      <c r="HJ34" s="111" t="e">
        <f>VLOOKUP($C34+HJ$3,'Raw Data'!$B$3:$AD$1033,HJ$2,0)</f>
        <v>#REF!</v>
      </c>
      <c r="HK34" s="111" t="e">
        <f>VLOOKUP($C34+HK$3,'Raw Data'!$B$3:$AD$1033,HK$2,0)</f>
        <v>#REF!</v>
      </c>
      <c r="HL34" s="112" t="str">
        <f t="shared" si="109"/>
        <v/>
      </c>
      <c r="HM34" s="113"/>
      <c r="HN34" s="114">
        <f t="shared" si="110"/>
        <v>34</v>
      </c>
      <c r="HO34" s="115" t="str">
        <f>IFERROR(HE34/#REF!,"")</f>
        <v/>
      </c>
      <c r="HP34" s="115" t="str">
        <f>IFERROR(HF34/#REF!,"")</f>
        <v/>
      </c>
      <c r="HQ34" s="115" t="str">
        <f>IFERROR(HG34/#REF!,"")</f>
        <v/>
      </c>
      <c r="HR34" s="115" t="str">
        <f>IFERROR(HH34/#REF!,"")</f>
        <v/>
      </c>
      <c r="HS34" s="115" t="str">
        <f>IFERROR(HI34/#REF!,"")</f>
        <v/>
      </c>
      <c r="HT34" s="115" t="str">
        <f>IFERROR(HJ34/#REF!,"")</f>
        <v/>
      </c>
      <c r="HU34" s="115" t="str">
        <f>IFERROR(HK34/#REF!,"")</f>
        <v/>
      </c>
      <c r="HV34" s="116">
        <f t="shared" si="111"/>
        <v>0</v>
      </c>
      <c r="HX34" s="118">
        <f t="shared" si="112"/>
        <v>2016</v>
      </c>
      <c r="HY34" s="119" t="str">
        <f t="shared" si="113"/>
        <v>Aug</v>
      </c>
      <c r="HZ34" s="120">
        <f t="shared" si="114"/>
        <v>34</v>
      </c>
      <c r="IA34" s="111" t="e">
        <f>VLOOKUP($C34+IA$3,'Raw Data'!$B$3:$AD$1033,IA$2,0)</f>
        <v>#REF!</v>
      </c>
      <c r="IB34" s="111" t="e">
        <f>VLOOKUP($C34+IB$3,'Raw Data'!$B$3:$AD$1033,IB$2,0)</f>
        <v>#REF!</v>
      </c>
      <c r="IC34" s="111" t="e">
        <f>VLOOKUP($C34+IC$3,'Raw Data'!$B$3:$AD$1033,IC$2,0)</f>
        <v>#REF!</v>
      </c>
      <c r="ID34" s="111" t="e">
        <f>VLOOKUP($C34+ID$3,'Raw Data'!$B$3:$AD$1033,ID$2,0)</f>
        <v>#REF!</v>
      </c>
      <c r="IE34" s="111" t="e">
        <f>VLOOKUP($C34+IE$3,'Raw Data'!$B$3:$AD$1033,IE$2,0)</f>
        <v>#REF!</v>
      </c>
      <c r="IF34" s="111" t="e">
        <f>VLOOKUP($C34+IF$3,'Raw Data'!$B$3:$AD$1033,IF$2,0)</f>
        <v>#REF!</v>
      </c>
      <c r="IG34" s="111" t="e">
        <f>VLOOKUP($C34+IG$3,'Raw Data'!$B$3:$AD$1033,IG$2,0)</f>
        <v>#REF!</v>
      </c>
      <c r="IH34" s="112" t="str">
        <f t="shared" si="115"/>
        <v/>
      </c>
      <c r="II34" s="113"/>
      <c r="IJ34" s="114">
        <f t="shared" si="116"/>
        <v>34</v>
      </c>
      <c r="IK34" s="115" t="str">
        <f>IFERROR(IA34/#REF!,"")</f>
        <v/>
      </c>
      <c r="IL34" s="115" t="str">
        <f>IFERROR(IB34/#REF!,"")</f>
        <v/>
      </c>
      <c r="IM34" s="115" t="str">
        <f>IFERROR(IC34/#REF!,"")</f>
        <v/>
      </c>
      <c r="IN34" s="115" t="str">
        <f>IFERROR(ID34/#REF!,"")</f>
        <v/>
      </c>
      <c r="IO34" s="115" t="str">
        <f>IFERROR(IE34/#REF!,"")</f>
        <v/>
      </c>
      <c r="IP34" s="115" t="str">
        <f>IFERROR(IF34/#REF!,"")</f>
        <v/>
      </c>
      <c r="IQ34" s="115" t="str">
        <f>IFERROR(IG34/#REF!,"")</f>
        <v/>
      </c>
      <c r="IR34" s="116">
        <f t="shared" si="117"/>
        <v>0</v>
      </c>
    </row>
    <row r="35" spans="1:252" s="106" customFormat="1" ht="15.75" thickBot="1" x14ac:dyDescent="0.3">
      <c r="A35" s="137"/>
      <c r="B35" s="39">
        <v>7</v>
      </c>
      <c r="C35" s="131">
        <f>DOW!C36</f>
        <v>42607</v>
      </c>
      <c r="D35" s="132">
        <f t="shared" si="47"/>
        <v>2016</v>
      </c>
      <c r="E35" s="133" t="str">
        <f t="shared" si="48"/>
        <v>Aug</v>
      </c>
      <c r="F35" s="102">
        <f t="shared" si="49"/>
        <v>35</v>
      </c>
      <c r="G35" s="111">
        <f>VLOOKUP($C35+G$3,'Raw Data'!$B$3:$AD$1033,G$2,0)</f>
        <v>218</v>
      </c>
      <c r="H35" s="111">
        <f>VLOOKUP($C35+H$3,'Raw Data'!$B$3:$AD$1033,H$2,0)</f>
        <v>217</v>
      </c>
      <c r="I35" s="111">
        <f>VLOOKUP($C35+I$3,'Raw Data'!$B$3:$AD$1033,I$2,0)</f>
        <v>194</v>
      </c>
      <c r="J35" s="111">
        <f>VLOOKUP($C35+J$3,'Raw Data'!$B$3:$AD$1033,J$2,0)</f>
        <v>212</v>
      </c>
      <c r="K35" s="111">
        <f>VLOOKUP($C35+K$3,'Raw Data'!$B$3:$AD$1033,K$2,0)</f>
        <v>256</v>
      </c>
      <c r="L35" s="111">
        <f>VLOOKUP($C35+L$3,'Raw Data'!$B$3:$AD$1033,L$2,0)</f>
        <v>225</v>
      </c>
      <c r="M35" s="111">
        <f>VLOOKUP($C35+M$3,'Raw Data'!$B$3:$AD$1033,M$2,0)</f>
        <v>196</v>
      </c>
      <c r="N35" s="112">
        <f t="shared" si="50"/>
        <v>1518</v>
      </c>
      <c r="O35" s="113"/>
      <c r="P35" s="114">
        <f t="shared" si="51"/>
        <v>35</v>
      </c>
      <c r="Q35" s="115">
        <f t="shared" ref="Q35:W35" si="118">G35/$N35</f>
        <v>0.14361001317523056</v>
      </c>
      <c r="R35" s="115">
        <f t="shared" si="118"/>
        <v>0.14295125164690381</v>
      </c>
      <c r="S35" s="115">
        <f t="shared" si="118"/>
        <v>0.12779973649538867</v>
      </c>
      <c r="T35" s="115">
        <f t="shared" si="118"/>
        <v>0.13965744400527008</v>
      </c>
      <c r="U35" s="115">
        <f t="shared" si="118"/>
        <v>0.16864295125164691</v>
      </c>
      <c r="V35" s="115">
        <f t="shared" si="118"/>
        <v>0.14822134387351779</v>
      </c>
      <c r="W35" s="115">
        <f t="shared" si="118"/>
        <v>0.12911725955204217</v>
      </c>
      <c r="X35" s="116">
        <f t="shared" ref="X35:X61" si="119">SUM(Q35:W35)</f>
        <v>1.0000000000000002</v>
      </c>
      <c r="Y35" s="117"/>
      <c r="Z35" s="117"/>
      <c r="AA35" s="118">
        <f t="shared" si="53"/>
        <v>2016</v>
      </c>
      <c r="AB35" s="119" t="str">
        <f t="shared" si="54"/>
        <v>Aug</v>
      </c>
      <c r="AC35" s="120">
        <f t="shared" si="55"/>
        <v>35</v>
      </c>
      <c r="AD35" s="111">
        <f>VLOOKUP($C35+AD$3,'Raw Data'!$B$3:$AD$1033,AD$2,0)</f>
        <v>290</v>
      </c>
      <c r="AE35" s="111">
        <f>VLOOKUP($C35+AE$3,'Raw Data'!$B$3:$AD$1033,AE$2,0)</f>
        <v>274</v>
      </c>
      <c r="AF35" s="111">
        <f>VLOOKUP($C35+AF$3,'Raw Data'!$B$3:$AD$1033,AF$2,0)</f>
        <v>285</v>
      </c>
      <c r="AG35" s="111">
        <f>VLOOKUP($C35+AG$3,'Raw Data'!$B$3:$AD$1033,AG$2,0)</f>
        <v>215</v>
      </c>
      <c r="AH35" s="111">
        <f>VLOOKUP($C35+AH$3,'Raw Data'!$B$3:$AD$1033,AH$2,0)</f>
        <v>309</v>
      </c>
      <c r="AI35" s="111">
        <f>VLOOKUP($C35+AI$3,'Raw Data'!$B$3:$AD$1033,AI$2,0)</f>
        <v>284</v>
      </c>
      <c r="AJ35" s="111">
        <f>VLOOKUP($C35+AJ$3,'Raw Data'!$B$3:$AD$1033,AJ$2,0)</f>
        <v>251</v>
      </c>
      <c r="AK35" s="112">
        <f t="shared" si="56"/>
        <v>1908</v>
      </c>
      <c r="AL35" s="113"/>
      <c r="AM35" s="114">
        <f t="shared" si="57"/>
        <v>35</v>
      </c>
      <c r="AN35" s="115">
        <f t="shared" si="58"/>
        <v>0.15199161425576521</v>
      </c>
      <c r="AO35" s="115">
        <f t="shared" si="35"/>
        <v>0.14360587002096437</v>
      </c>
      <c r="AP35" s="115">
        <f t="shared" si="36"/>
        <v>0.14937106918238993</v>
      </c>
      <c r="AQ35" s="115">
        <f t="shared" si="37"/>
        <v>0.11268343815513626</v>
      </c>
      <c r="AR35" s="115">
        <f t="shared" si="38"/>
        <v>0.16194968553459119</v>
      </c>
      <c r="AS35" s="115">
        <f t="shared" si="39"/>
        <v>0.1488469601677149</v>
      </c>
      <c r="AT35" s="115">
        <f t="shared" si="40"/>
        <v>0.13155136268343814</v>
      </c>
      <c r="AU35" s="116">
        <f t="shared" si="59"/>
        <v>1</v>
      </c>
      <c r="AV35" s="117"/>
      <c r="AW35" s="117"/>
      <c r="AX35" s="118">
        <f t="shared" si="60"/>
        <v>2016</v>
      </c>
      <c r="AY35" s="119" t="str">
        <f t="shared" si="61"/>
        <v>Aug</v>
      </c>
      <c r="AZ35" s="120">
        <f t="shared" si="62"/>
        <v>35</v>
      </c>
      <c r="BA35" s="111">
        <f>VLOOKUP($C35+BA$3,'Raw Data'!$B$3:$AD$1033,BA$2,0)</f>
        <v>97</v>
      </c>
      <c r="BB35" s="111">
        <f>VLOOKUP($C35+BB$3,'Raw Data'!$B$3:$AD$1033,BB$2,0)</f>
        <v>100</v>
      </c>
      <c r="BC35" s="111">
        <f>VLOOKUP($C35+BC$3,'Raw Data'!$B$3:$AD$1033,BC$2,0)</f>
        <v>91</v>
      </c>
      <c r="BD35" s="111">
        <f>VLOOKUP($C35+BD$3,'Raw Data'!$B$3:$AD$1033,BD$2,0)</f>
        <v>101</v>
      </c>
      <c r="BE35" s="111">
        <f>VLOOKUP($C35+BE$3,'Raw Data'!$B$3:$AD$1033,BE$2,0)</f>
        <v>92</v>
      </c>
      <c r="BF35" s="111">
        <f>VLOOKUP($C35+BF$3,'Raw Data'!$B$3:$AD$1033,BF$2,0)</f>
        <v>93</v>
      </c>
      <c r="BG35" s="111">
        <f>VLOOKUP($C35+BG$3,'Raw Data'!$B$3:$AD$1033,BG$2,0)</f>
        <v>104</v>
      </c>
      <c r="BH35" s="112">
        <f t="shared" si="63"/>
        <v>678</v>
      </c>
      <c r="BI35" s="113"/>
      <c r="BJ35" s="114">
        <f t="shared" si="64"/>
        <v>35</v>
      </c>
      <c r="BK35" s="115">
        <f t="shared" si="65"/>
        <v>0.14306784660766961</v>
      </c>
      <c r="BL35" s="115">
        <f t="shared" si="41"/>
        <v>0.14749262536873156</v>
      </c>
      <c r="BM35" s="115">
        <f t="shared" si="41"/>
        <v>0.13421828908554573</v>
      </c>
      <c r="BN35" s="115">
        <f t="shared" si="41"/>
        <v>0.14896755162241887</v>
      </c>
      <c r="BO35" s="115">
        <f t="shared" si="41"/>
        <v>0.13569321533923304</v>
      </c>
      <c r="BP35" s="115">
        <f t="shared" si="41"/>
        <v>0.13716814159292035</v>
      </c>
      <c r="BQ35" s="115">
        <f t="shared" si="41"/>
        <v>0.15339233038348082</v>
      </c>
      <c r="BR35" s="116">
        <f t="shared" si="66"/>
        <v>1</v>
      </c>
      <c r="BS35" s="117"/>
      <c r="BT35" s="117"/>
      <c r="BU35" s="117"/>
      <c r="BV35" s="118">
        <f t="shared" si="67"/>
        <v>2016</v>
      </c>
      <c r="BW35" s="119" t="str">
        <f t="shared" si="68"/>
        <v>Aug</v>
      </c>
      <c r="BX35" s="120">
        <f t="shared" si="69"/>
        <v>35</v>
      </c>
      <c r="BY35" s="111">
        <f>VLOOKUP($C35+BY$3,'Raw Data'!$B$3:$AD$1033,BY$2,0)</f>
        <v>50</v>
      </c>
      <c r="BZ35" s="111">
        <f>VLOOKUP($C35+BZ$3,'Raw Data'!$B$3:$AD$1033,BZ$2,0)</f>
        <v>33</v>
      </c>
      <c r="CA35" s="111">
        <f>VLOOKUP($C35+CA$3,'Raw Data'!$B$3:$AD$1033,CA$2,0)</f>
        <v>34</v>
      </c>
      <c r="CB35" s="111">
        <f>VLOOKUP($C35+CB$3,'Raw Data'!$B$3:$AD$1033,CB$2,0)</f>
        <v>38</v>
      </c>
      <c r="CC35" s="111">
        <f>VLOOKUP($C35+CC$3,'Raw Data'!$B$3:$AD$1033,CC$2,0)</f>
        <v>55</v>
      </c>
      <c r="CD35" s="111">
        <f>VLOOKUP($C35+CD$3,'Raw Data'!$B$3:$AD$1033,CD$2,0)</f>
        <v>53</v>
      </c>
      <c r="CE35" s="111">
        <f>VLOOKUP($C35+CE$3,'Raw Data'!$B$3:$AD$1033,CE$2,0)</f>
        <v>30</v>
      </c>
      <c r="CF35" s="112">
        <f t="shared" si="70"/>
        <v>293</v>
      </c>
      <c r="CG35" s="113"/>
      <c r="CH35" s="114">
        <f t="shared" si="71"/>
        <v>35</v>
      </c>
      <c r="CI35" s="115">
        <f t="shared" si="72"/>
        <v>0.17064846416382254</v>
      </c>
      <c r="CJ35" s="115">
        <f t="shared" si="42"/>
        <v>0.11262798634812286</v>
      </c>
      <c r="CK35" s="115">
        <f t="shared" si="42"/>
        <v>0.11604095563139932</v>
      </c>
      <c r="CL35" s="115">
        <f t="shared" si="42"/>
        <v>0.12969283276450511</v>
      </c>
      <c r="CM35" s="115">
        <f t="shared" si="42"/>
        <v>0.18771331058020477</v>
      </c>
      <c r="CN35" s="115">
        <f t="shared" si="42"/>
        <v>0.18088737201365188</v>
      </c>
      <c r="CO35" s="115">
        <f t="shared" si="42"/>
        <v>0.10238907849829351</v>
      </c>
      <c r="CP35" s="116">
        <f t="shared" si="73"/>
        <v>1</v>
      </c>
      <c r="CQ35" s="117"/>
      <c r="CR35" s="117"/>
      <c r="CS35" s="117"/>
      <c r="CT35" s="118">
        <f t="shared" si="74"/>
        <v>2016</v>
      </c>
      <c r="CU35" s="119" t="str">
        <f t="shared" si="75"/>
        <v>Aug</v>
      </c>
      <c r="CV35" s="120">
        <f t="shared" si="76"/>
        <v>35</v>
      </c>
      <c r="CW35" s="111">
        <f>VLOOKUP($C35+CW$3,'Raw Data'!$B$3:$AD$1033,CW$2,0)</f>
        <v>480</v>
      </c>
      <c r="CX35" s="111">
        <f>VLOOKUP($C35+CX$3,'Raw Data'!$B$3:$AD$1033,CX$2,0)</f>
        <v>389</v>
      </c>
      <c r="CY35" s="111">
        <f>VLOOKUP($C35+CY$3,'Raw Data'!$B$3:$AD$1033,CY$2,0)</f>
        <v>330</v>
      </c>
      <c r="CZ35" s="111">
        <f>VLOOKUP($C35+CZ$3,'Raw Data'!$B$3:$AD$1033,CZ$2,0)</f>
        <v>269</v>
      </c>
      <c r="DA35" s="111">
        <f>VLOOKUP($C35+DA$3,'Raw Data'!$B$3:$AD$1033,DA$2,0)</f>
        <v>402</v>
      </c>
      <c r="DB35" s="111">
        <f>VLOOKUP($C35+DB$3,'Raw Data'!$B$3:$AD$1033,DB$2,0)</f>
        <v>534</v>
      </c>
      <c r="DC35" s="111">
        <f>VLOOKUP($C35+DC$3,'Raw Data'!$B$3:$AD$1033,DC$2,0)</f>
        <v>564</v>
      </c>
      <c r="DD35" s="121">
        <f t="shared" si="77"/>
        <v>2968</v>
      </c>
      <c r="DE35" s="113"/>
      <c r="DF35" s="113"/>
      <c r="DG35" s="114">
        <f t="shared" si="78"/>
        <v>35</v>
      </c>
      <c r="DH35" s="122">
        <f t="shared" si="79"/>
        <v>0.16172506738544473</v>
      </c>
      <c r="DI35" s="122">
        <f t="shared" si="43"/>
        <v>0.13106469002695417</v>
      </c>
      <c r="DJ35" s="122">
        <f t="shared" si="43"/>
        <v>0.11118598382749326</v>
      </c>
      <c r="DK35" s="122">
        <f t="shared" si="43"/>
        <v>9.063342318059299E-2</v>
      </c>
      <c r="DL35" s="122">
        <f t="shared" si="43"/>
        <v>0.13544474393530997</v>
      </c>
      <c r="DM35" s="122">
        <f t="shared" si="43"/>
        <v>0.17991913746630728</v>
      </c>
      <c r="DN35" s="122">
        <f t="shared" si="43"/>
        <v>0.19002695417789758</v>
      </c>
      <c r="DO35" s="123">
        <f t="shared" si="80"/>
        <v>0.99999999999999989</v>
      </c>
      <c r="DP35" s="117"/>
      <c r="DQ35" s="117"/>
      <c r="DR35" s="117"/>
      <c r="DS35" s="118">
        <f t="shared" si="81"/>
        <v>2016</v>
      </c>
      <c r="DT35" s="119" t="str">
        <f t="shared" si="82"/>
        <v>Aug</v>
      </c>
      <c r="DU35" s="120">
        <f t="shared" si="83"/>
        <v>35</v>
      </c>
      <c r="DV35" s="111">
        <f>VLOOKUP($C35+DV$3,'Raw Data'!$B$3:$AD$1033,DV$2,0)</f>
        <v>71</v>
      </c>
      <c r="DW35" s="111">
        <f>VLOOKUP($C35+DW$3,'Raw Data'!$B$3:$AD$1033,DW$2,0)</f>
        <v>66</v>
      </c>
      <c r="DX35" s="111">
        <f>VLOOKUP($C35+DX$3,'Raw Data'!$B$3:$AD$1033,DX$2,0)</f>
        <v>112</v>
      </c>
      <c r="DY35" s="111">
        <f>VLOOKUP($C35+DY$3,'Raw Data'!$B$3:$AD$1033,DY$2,0)</f>
        <v>70</v>
      </c>
      <c r="DZ35" s="111">
        <f>VLOOKUP($C35+DZ$3,'Raw Data'!$B$3:$AD$1033,DZ$2,0)</f>
        <v>95</v>
      </c>
      <c r="EA35" s="111">
        <f>VLOOKUP($C35+EA$3,'Raw Data'!$B$3:$AD$1033,EA$2,0)</f>
        <v>103</v>
      </c>
      <c r="EB35" s="111">
        <f>VLOOKUP($C35+EB$3,'Raw Data'!$B$3:$AD$1033,EB$2,0)</f>
        <v>91</v>
      </c>
      <c r="EC35" s="121">
        <f t="shared" si="84"/>
        <v>608</v>
      </c>
      <c r="ED35" s="113"/>
      <c r="EE35" s="114">
        <f t="shared" si="85"/>
        <v>35</v>
      </c>
      <c r="EF35" s="115">
        <f t="shared" si="86"/>
        <v>0.11677631578947369</v>
      </c>
      <c r="EG35" s="115">
        <f t="shared" ref="EG35:EL35" si="120">IFERROR(DW35/$EC35,"")</f>
        <v>0.10855263157894737</v>
      </c>
      <c r="EH35" s="115">
        <f t="shared" si="120"/>
        <v>0.18421052631578946</v>
      </c>
      <c r="EI35" s="115">
        <f t="shared" si="120"/>
        <v>0.11513157894736842</v>
      </c>
      <c r="EJ35" s="115">
        <f t="shared" si="120"/>
        <v>0.15625</v>
      </c>
      <c r="EK35" s="115">
        <f t="shared" si="120"/>
        <v>0.16940789473684212</v>
      </c>
      <c r="EL35" s="115">
        <f t="shared" si="120"/>
        <v>0.14967105263157895</v>
      </c>
      <c r="EM35" s="116">
        <f t="shared" si="87"/>
        <v>1</v>
      </c>
      <c r="EN35" s="117"/>
      <c r="EO35" s="117"/>
      <c r="EP35" s="117"/>
      <c r="EQ35" s="118">
        <f t="shared" si="88"/>
        <v>2016</v>
      </c>
      <c r="ER35" s="119" t="str">
        <f t="shared" si="89"/>
        <v>Aug</v>
      </c>
      <c r="ES35" s="120">
        <f t="shared" si="90"/>
        <v>35</v>
      </c>
      <c r="ET35" s="111">
        <f>VLOOKUP($C35+ET$3,'Raw Data'!$B$3:$AD$1033,ET$2,0)</f>
        <v>374</v>
      </c>
      <c r="EU35" s="111">
        <f>VLOOKUP($C35+EU$3,'Raw Data'!$B$3:$AD$1033,EU$2,0)</f>
        <v>316</v>
      </c>
      <c r="EV35" s="111">
        <f>VLOOKUP($C35+EV$3,'Raw Data'!$B$3:$AD$1033,EV$2,0)</f>
        <v>284</v>
      </c>
      <c r="EW35" s="111">
        <f>VLOOKUP($C35+EW$3,'Raw Data'!$B$3:$AD$1033,EW$2,0)</f>
        <v>296</v>
      </c>
      <c r="EX35" s="111">
        <f>VLOOKUP($C35+EX$3,'Raw Data'!$B$3:$AD$1033,EX$2,0)</f>
        <v>339</v>
      </c>
      <c r="EY35" s="111">
        <f>VLOOKUP($C35+EY$3,'Raw Data'!$B$3:$AD$1033,EY$2,0)</f>
        <v>383</v>
      </c>
      <c r="EZ35" s="111">
        <f>VLOOKUP($C35+EZ$3,'Raw Data'!$B$3:$AD$1033,EZ$2,0)</f>
        <v>425</v>
      </c>
      <c r="FA35" s="121">
        <f t="shared" si="91"/>
        <v>2417</v>
      </c>
      <c r="FB35" s="113"/>
      <c r="FC35" s="113"/>
      <c r="FD35" s="114">
        <f t="shared" si="92"/>
        <v>35</v>
      </c>
      <c r="FE35" s="122">
        <f t="shared" si="93"/>
        <v>0.15473727761688044</v>
      </c>
      <c r="FF35" s="122">
        <f t="shared" si="45"/>
        <v>0.1307405875051717</v>
      </c>
      <c r="FG35" s="122">
        <f t="shared" si="45"/>
        <v>0.11750103434009102</v>
      </c>
      <c r="FH35" s="122">
        <f t="shared" si="45"/>
        <v>0.12246586677699628</v>
      </c>
      <c r="FI35" s="122">
        <f t="shared" si="45"/>
        <v>0.14025651634257344</v>
      </c>
      <c r="FJ35" s="122">
        <f t="shared" si="45"/>
        <v>0.15846090194455936</v>
      </c>
      <c r="FK35" s="122">
        <f t="shared" si="45"/>
        <v>0.17583781547372776</v>
      </c>
      <c r="FL35" s="123">
        <f t="shared" si="94"/>
        <v>1</v>
      </c>
      <c r="FM35" s="117"/>
      <c r="FN35" s="117"/>
      <c r="FO35" s="117"/>
      <c r="FP35" s="118">
        <f t="shared" si="95"/>
        <v>2016</v>
      </c>
      <c r="FQ35" s="119" t="str">
        <f t="shared" si="96"/>
        <v>Aug</v>
      </c>
      <c r="FR35" s="120">
        <f t="shared" si="97"/>
        <v>35</v>
      </c>
      <c r="FS35" s="111">
        <f>VLOOKUP($C35+FS$3,'Raw Data'!$B$3:$AD$1033,FS$2,0)</f>
        <v>2795</v>
      </c>
      <c r="FT35" s="111">
        <f>VLOOKUP($C35+FT$3,'Raw Data'!$B$3:$AD$1033,FT$2,0)</f>
        <v>2711</v>
      </c>
      <c r="FU35" s="111">
        <f>VLOOKUP($C35+FU$3,'Raw Data'!$B$3:$AD$1033,FU$2,0)</f>
        <v>1828</v>
      </c>
      <c r="FV35" s="111">
        <f>VLOOKUP($C35+FV$3,'Raw Data'!$B$3:$AD$1033,FV$2,0)</f>
        <v>1581</v>
      </c>
      <c r="FW35" s="111">
        <f>VLOOKUP($C35+FW$3,'Raw Data'!$B$3:$AD$1033,FW$2,0)</f>
        <v>3204</v>
      </c>
      <c r="FX35" s="111">
        <f>VLOOKUP($C35+FX$3,'Raw Data'!$B$3:$AD$1033,FX$2,0)</f>
        <v>3025</v>
      </c>
      <c r="FY35" s="111">
        <f>VLOOKUP($C35+FY$3,'Raw Data'!$B$3:$AD$1033,FY$2,0)</f>
        <v>3004</v>
      </c>
      <c r="FZ35" s="121">
        <f>IFERROR(SUM(FS35:FY35),"")</f>
        <v>18148</v>
      </c>
      <c r="GA35" s="113"/>
      <c r="GB35" s="114">
        <f t="shared" si="99"/>
        <v>35</v>
      </c>
      <c r="GC35" s="122">
        <f t="shared" si="100"/>
        <v>0.15401146131805157</v>
      </c>
      <c r="GD35" s="122">
        <f t="shared" si="46"/>
        <v>0.14938285210491514</v>
      </c>
      <c r="GE35" s="122">
        <f t="shared" si="46"/>
        <v>0.10072735287635001</v>
      </c>
      <c r="GF35" s="122">
        <f t="shared" si="46"/>
        <v>8.7117037690103594E-2</v>
      </c>
      <c r="GG35" s="122">
        <f t="shared" si="46"/>
        <v>0.17654837998677539</v>
      </c>
      <c r="GH35" s="122">
        <f t="shared" si="46"/>
        <v>0.16668503416354419</v>
      </c>
      <c r="GI35" s="122">
        <f t="shared" si="46"/>
        <v>0.16552788186026007</v>
      </c>
      <c r="GJ35" s="123">
        <f t="shared" si="101"/>
        <v>1</v>
      </c>
      <c r="GK35" s="117"/>
      <c r="GL35" s="117"/>
      <c r="GM35" s="117"/>
      <c r="GN35" s="118">
        <f t="shared" si="102"/>
        <v>2016</v>
      </c>
      <c r="GO35" s="119" t="str">
        <f t="shared" si="103"/>
        <v>Aug</v>
      </c>
      <c r="GP35" s="120">
        <f t="shared" si="104"/>
        <v>35</v>
      </c>
      <c r="GQ35" s="111">
        <f>VLOOKUP($C35+GQ$3,'Raw Data'!$B$3:$AD$1033,GQ$2,0)</f>
        <v>2319</v>
      </c>
      <c r="GR35" s="111">
        <f>VLOOKUP($C35+GR$3,'Raw Data'!$B$3:$AD$1033,GR$2,0)</f>
        <v>2153</v>
      </c>
      <c r="GS35" s="111">
        <f>VLOOKUP($C35+GS$3,'Raw Data'!$B$3:$AD$1033,GS$2,0)</f>
        <v>2322</v>
      </c>
      <c r="GT35" s="111">
        <f>VLOOKUP($C35+GT$3,'Raw Data'!$B$3:$AD$1033,GT$2,0)</f>
        <v>1759</v>
      </c>
      <c r="GU35" s="111">
        <f>VLOOKUP($C35+GU$3,'Raw Data'!$B$3:$AD$1033,GU$2,0)</f>
        <v>2528</v>
      </c>
      <c r="GV35" s="111">
        <f>VLOOKUP($C35+GV$3,'Raw Data'!$B$3:$AD$1033,GV$2,0)</f>
        <v>2297</v>
      </c>
      <c r="GW35" s="111">
        <f>VLOOKUP($C35+GW$3,'Raw Data'!$B$3:$AD$1033,GW$2,0)</f>
        <v>2322</v>
      </c>
      <c r="GX35" s="121">
        <f t="shared" si="105"/>
        <v>15700</v>
      </c>
      <c r="GY35" s="113"/>
      <c r="HB35" s="124">
        <f t="shared" si="106"/>
        <v>2016</v>
      </c>
      <c r="HC35" s="125" t="str">
        <f t="shared" si="107"/>
        <v>Aug</v>
      </c>
      <c r="HD35" s="126">
        <f t="shared" si="108"/>
        <v>35</v>
      </c>
      <c r="HE35" s="111" t="e">
        <f>VLOOKUP($C35+HE$3,'Raw Data'!$B$3:$AD$1033,HE$2,0)</f>
        <v>#REF!</v>
      </c>
      <c r="HF35" s="111" t="e">
        <f>VLOOKUP($C35+HF$3,'Raw Data'!$B$3:$AD$1033,HF$2,0)</f>
        <v>#REF!</v>
      </c>
      <c r="HG35" s="111" t="e">
        <f>VLOOKUP($C35+HG$3,'Raw Data'!$B$3:$AD$1033,HG$2,0)</f>
        <v>#REF!</v>
      </c>
      <c r="HH35" s="111" t="e">
        <f>VLOOKUP($C35+HH$3,'Raw Data'!$B$3:$AD$1033,HH$2,0)</f>
        <v>#REF!</v>
      </c>
      <c r="HI35" s="111" t="e">
        <f>VLOOKUP($C35+HI$3,'Raw Data'!$B$3:$AD$1033,HI$2,0)</f>
        <v>#REF!</v>
      </c>
      <c r="HJ35" s="111" t="e">
        <f>VLOOKUP($C35+HJ$3,'Raw Data'!$B$3:$AD$1033,HJ$2,0)</f>
        <v>#REF!</v>
      </c>
      <c r="HK35" s="111" t="e">
        <f>VLOOKUP($C35+HK$3,'Raw Data'!$B$3:$AD$1033,HK$2,0)</f>
        <v>#REF!</v>
      </c>
      <c r="HL35" s="127" t="str">
        <f t="shared" si="109"/>
        <v/>
      </c>
      <c r="HM35" s="113"/>
      <c r="HN35" s="128">
        <f t="shared" si="110"/>
        <v>35</v>
      </c>
      <c r="HO35" s="129" t="str">
        <f>IFERROR(HE35/#REF!,"")</f>
        <v/>
      </c>
      <c r="HP35" s="129" t="str">
        <f>IFERROR(HF35/#REF!,"")</f>
        <v/>
      </c>
      <c r="HQ35" s="129" t="str">
        <f>IFERROR(HG35/#REF!,"")</f>
        <v/>
      </c>
      <c r="HR35" s="129" t="str">
        <f>IFERROR(HH35/#REF!,"")</f>
        <v/>
      </c>
      <c r="HS35" s="129" t="str">
        <f>IFERROR(HI35/#REF!,"")</f>
        <v/>
      </c>
      <c r="HT35" s="129" t="str">
        <f>IFERROR(HJ35/#REF!,"")</f>
        <v/>
      </c>
      <c r="HU35" s="129" t="str">
        <f>IFERROR(HK35/#REF!,"")</f>
        <v/>
      </c>
      <c r="HV35" s="130">
        <f t="shared" si="111"/>
        <v>0</v>
      </c>
      <c r="HX35" s="124">
        <f t="shared" si="112"/>
        <v>2016</v>
      </c>
      <c r="HY35" s="125" t="str">
        <f t="shared" si="113"/>
        <v>Aug</v>
      </c>
      <c r="HZ35" s="126">
        <f t="shared" si="114"/>
        <v>35</v>
      </c>
      <c r="IA35" s="111" t="e">
        <f>VLOOKUP($C35+IA$3,'Raw Data'!$B$3:$AD$1033,IA$2,0)</f>
        <v>#REF!</v>
      </c>
      <c r="IB35" s="111" t="e">
        <f>VLOOKUP($C35+IB$3,'Raw Data'!$B$3:$AD$1033,IB$2,0)</f>
        <v>#REF!</v>
      </c>
      <c r="IC35" s="111" t="e">
        <f>VLOOKUP($C35+IC$3,'Raw Data'!$B$3:$AD$1033,IC$2,0)</f>
        <v>#REF!</v>
      </c>
      <c r="ID35" s="111" t="e">
        <f>VLOOKUP($C35+ID$3,'Raw Data'!$B$3:$AD$1033,ID$2,0)</f>
        <v>#REF!</v>
      </c>
      <c r="IE35" s="111" t="e">
        <f>VLOOKUP($C35+IE$3,'Raw Data'!$B$3:$AD$1033,IE$2,0)</f>
        <v>#REF!</v>
      </c>
      <c r="IF35" s="111" t="e">
        <f>VLOOKUP($C35+IF$3,'Raw Data'!$B$3:$AD$1033,IF$2,0)</f>
        <v>#REF!</v>
      </c>
      <c r="IG35" s="111" t="e">
        <f>VLOOKUP($C35+IG$3,'Raw Data'!$B$3:$AD$1033,IG$2,0)</f>
        <v>#REF!</v>
      </c>
      <c r="IH35" s="127" t="str">
        <f t="shared" si="115"/>
        <v/>
      </c>
      <c r="II35" s="113"/>
      <c r="IJ35" s="128">
        <f t="shared" si="116"/>
        <v>35</v>
      </c>
      <c r="IK35" s="129" t="str">
        <f>IFERROR(IA35/#REF!,"")</f>
        <v/>
      </c>
      <c r="IL35" s="129" t="str">
        <f>IFERROR(IB35/#REF!,"")</f>
        <v/>
      </c>
      <c r="IM35" s="129" t="str">
        <f>IFERROR(IC35/#REF!,"")</f>
        <v/>
      </c>
      <c r="IN35" s="129" t="str">
        <f>IFERROR(ID35/#REF!,"")</f>
        <v/>
      </c>
      <c r="IO35" s="129" t="str">
        <f>IFERROR(IE35/#REF!,"")</f>
        <v/>
      </c>
      <c r="IP35" s="129" t="str">
        <f>IFERROR(IF35/#REF!,"")</f>
        <v/>
      </c>
      <c r="IQ35" s="129" t="str">
        <f>IFERROR(IG35/#REF!,"")</f>
        <v/>
      </c>
      <c r="IR35" s="130">
        <f t="shared" si="117"/>
        <v>0</v>
      </c>
    </row>
    <row r="36" spans="1:252" x14ac:dyDescent="0.25">
      <c r="B36" s="39">
        <v>7</v>
      </c>
      <c r="C36" s="134">
        <f>C35+7</f>
        <v>42614</v>
      </c>
      <c r="D36" s="135">
        <f t="shared" si="47"/>
        <v>2016</v>
      </c>
      <c r="E36" s="136" t="str">
        <f t="shared" si="48"/>
        <v>Sep</v>
      </c>
      <c r="F36" s="51">
        <f t="shared" si="49"/>
        <v>36</v>
      </c>
      <c r="G36" s="100" t="e">
        <f>VLOOKUP($C36+G$3,Forecast!$B$99:$Q$251,Validation!G$2,0)</f>
        <v>#N/A</v>
      </c>
      <c r="H36" s="100" t="e">
        <f>VLOOKUP($C36+H$3,Forecast!$B$99:$Q$251,Validation!H$2,0)</f>
        <v>#N/A</v>
      </c>
      <c r="I36" s="100" t="e">
        <f>VLOOKUP($C36+I$3,Forecast!$B$99:$Q$251,Validation!I$2,0)</f>
        <v>#N/A</v>
      </c>
      <c r="J36" s="100" t="e">
        <f>VLOOKUP($C36+J$3,Forecast!$B$99:$Q$251,Validation!J$2,0)</f>
        <v>#N/A</v>
      </c>
      <c r="K36" s="100" t="e">
        <f>VLOOKUP($C36+K$3,Forecast!$B$99:$Q$251,Validation!K$2,0)</f>
        <v>#N/A</v>
      </c>
      <c r="L36" s="100" t="e">
        <f>VLOOKUP($C36+L$3,Forecast!$B$99:$Q$251,Validation!L$2,0)</f>
        <v>#N/A</v>
      </c>
      <c r="M36" s="100" t="e">
        <f>VLOOKUP($C36+M$3,Forecast!$B$99:$Q$251,Validation!M$2,0)</f>
        <v>#N/A</v>
      </c>
      <c r="N36" s="101" t="str">
        <f t="shared" si="50"/>
        <v/>
      </c>
      <c r="P36" s="114">
        <f t="shared" ref="P36:P61" si="121">F36</f>
        <v>36</v>
      </c>
      <c r="Q36" s="157" t="str">
        <f>IFERROR(G36/$N36,"")</f>
        <v/>
      </c>
      <c r="R36" s="157" t="str">
        <f t="shared" ref="R36:W36" si="122">IFERROR(H36/$N36,"")</f>
        <v/>
      </c>
      <c r="S36" s="157" t="str">
        <f t="shared" si="122"/>
        <v/>
      </c>
      <c r="T36" s="157" t="str">
        <f t="shared" si="122"/>
        <v/>
      </c>
      <c r="U36" s="157" t="str">
        <f t="shared" si="122"/>
        <v/>
      </c>
      <c r="V36" s="157" t="str">
        <f t="shared" si="122"/>
        <v/>
      </c>
      <c r="W36" s="157" t="str">
        <f t="shared" si="122"/>
        <v/>
      </c>
      <c r="X36" s="158">
        <f t="shared" si="119"/>
        <v>0</v>
      </c>
      <c r="AA36" s="41">
        <f t="shared" si="53"/>
        <v>2016</v>
      </c>
      <c r="AB36" s="44" t="str">
        <f t="shared" si="54"/>
        <v>Sep</v>
      </c>
      <c r="AC36" s="51">
        <f>IFERROR(WEEKNUM($C36),"")</f>
        <v>36</v>
      </c>
      <c r="AD36" s="100" t="e">
        <f>VLOOKUP($C36+AD$3,Forecast!$B$99:$Q$251,Validation!AD$2,0)</f>
        <v>#N/A</v>
      </c>
      <c r="AE36" s="100" t="e">
        <f>VLOOKUP($C36+AE$3,Forecast!$B$99:$Q$251,Validation!AE$2,0)</f>
        <v>#N/A</v>
      </c>
      <c r="AF36" s="100" t="e">
        <f>VLOOKUP($C36+AF$3,Forecast!$B$99:$Q$251,Validation!AF$2,0)</f>
        <v>#N/A</v>
      </c>
      <c r="AG36" s="100" t="e">
        <f>VLOOKUP($C36+AG$3,Forecast!$B$99:$Q$251,Validation!AG$2,0)</f>
        <v>#N/A</v>
      </c>
      <c r="AH36" s="100" t="e">
        <f>VLOOKUP($C36+AH$3,Forecast!$B$99:$Q$251,Validation!AH$2,0)</f>
        <v>#N/A</v>
      </c>
      <c r="AI36" s="100" t="e">
        <f>VLOOKUP($C36+AI$3,Forecast!$B$99:$Q$251,Validation!AI$2,0)</f>
        <v>#N/A</v>
      </c>
      <c r="AJ36" s="100" t="e">
        <f>VLOOKUP($C36+AJ$3,Forecast!$B$99:$Q$251,Validation!AJ$2,0)</f>
        <v>#N/A</v>
      </c>
      <c r="AK36" s="103" t="str">
        <f t="shared" si="56"/>
        <v/>
      </c>
      <c r="AM36" s="49">
        <f t="shared" ref="AM36:AM61" si="123">AC36</f>
        <v>36</v>
      </c>
      <c r="AN36" s="104" t="str">
        <f t="shared" si="58"/>
        <v/>
      </c>
      <c r="AO36" s="104" t="str">
        <f t="shared" si="35"/>
        <v/>
      </c>
      <c r="AP36" s="104" t="str">
        <f t="shared" si="36"/>
        <v/>
      </c>
      <c r="AQ36" s="104" t="str">
        <f t="shared" si="37"/>
        <v/>
      </c>
      <c r="AR36" s="104" t="str">
        <f t="shared" si="38"/>
        <v/>
      </c>
      <c r="AS36" s="104" t="str">
        <f t="shared" si="39"/>
        <v/>
      </c>
      <c r="AT36" s="104" t="str">
        <f t="shared" si="40"/>
        <v/>
      </c>
      <c r="AU36" s="105">
        <f t="shared" ref="AU36:AU61" si="124">SUM(AN36:AT36)</f>
        <v>0</v>
      </c>
      <c r="AX36" s="41">
        <f t="shared" si="60"/>
        <v>2016</v>
      </c>
      <c r="AY36" s="44" t="str">
        <f t="shared" si="61"/>
        <v>Sep</v>
      </c>
      <c r="AZ36" s="51">
        <f>IFERROR(WEEKNUM($C36),"")</f>
        <v>36</v>
      </c>
      <c r="BA36" s="100" t="e">
        <f>VLOOKUP($C36+BA$3,Forecast!$B$99:$Q$251,Validation!BA$2,0)</f>
        <v>#N/A</v>
      </c>
      <c r="BB36" s="100" t="e">
        <f>VLOOKUP($C36+BB$3,Forecast!$B$99:$Q$251,Validation!BB$2,0)</f>
        <v>#N/A</v>
      </c>
      <c r="BC36" s="100" t="e">
        <f>VLOOKUP($C36+BC$3,Forecast!$B$99:$Q$251,Validation!BC$2,0)</f>
        <v>#N/A</v>
      </c>
      <c r="BD36" s="100" t="e">
        <f>VLOOKUP($C36+BD$3,Forecast!$B$99:$Q$251,Validation!BD$2,0)</f>
        <v>#N/A</v>
      </c>
      <c r="BE36" s="100" t="e">
        <f>VLOOKUP($C36+BE$3,Forecast!$B$99:$Q$251,Validation!BE$2,0)</f>
        <v>#N/A</v>
      </c>
      <c r="BF36" s="100" t="e">
        <f>VLOOKUP($C36+BF$3,Forecast!$B$99:$Q$251,Validation!BF$2,0)</f>
        <v>#N/A</v>
      </c>
      <c r="BG36" s="100" t="e">
        <f>VLOOKUP($C36+BG$3,Forecast!$B$99:$Q$251,Validation!BG$2,0)</f>
        <v>#N/A</v>
      </c>
      <c r="BH36" s="103" t="str">
        <f t="shared" si="63"/>
        <v/>
      </c>
      <c r="BJ36" s="49">
        <f t="shared" ref="BJ36:BJ61" si="125">AZ36</f>
        <v>36</v>
      </c>
      <c r="BK36" s="104" t="str">
        <f t="shared" ref="BK36:BK61" si="126">IFERROR(BA36/$BH36,"")</f>
        <v/>
      </c>
      <c r="BL36" s="104" t="str">
        <f t="shared" ref="BL36:BL61" si="127">IFERROR(BB36/$BH36,"")</f>
        <v/>
      </c>
      <c r="BM36" s="104" t="str">
        <f t="shared" ref="BM36:BM61" si="128">IFERROR(BC36/$BH36,"")</f>
        <v/>
      </c>
      <c r="BN36" s="104" t="str">
        <f t="shared" ref="BN36:BN61" si="129">IFERROR(BD36/$BH36,"")</f>
        <v/>
      </c>
      <c r="BO36" s="104" t="str">
        <f t="shared" ref="BO36:BO61" si="130">IFERROR(BE36/$BH36,"")</f>
        <v/>
      </c>
      <c r="BP36" s="104" t="str">
        <f t="shared" ref="BP36:BP61" si="131">IFERROR(BF36/$BH36,"")</f>
        <v/>
      </c>
      <c r="BQ36" s="104" t="str">
        <f t="shared" ref="BQ36:BQ61" si="132">IFERROR(BG36/$BH36,"")</f>
        <v/>
      </c>
      <c r="BR36" s="105">
        <f t="shared" ref="BR36:BR61" si="133">SUM(BK36:BQ36)</f>
        <v>0</v>
      </c>
      <c r="BV36" s="41">
        <f t="shared" si="67"/>
        <v>2016</v>
      </c>
      <c r="BW36" s="44" t="str">
        <f t="shared" si="68"/>
        <v>Sep</v>
      </c>
      <c r="BX36" s="51">
        <f t="shared" si="69"/>
        <v>36</v>
      </c>
      <c r="BY36" s="100" t="e">
        <f>VLOOKUP($C36+BY$3,Forecast!$B$99:$Q$251,Validation!BY$2,0)</f>
        <v>#N/A</v>
      </c>
      <c r="BZ36" s="100" t="e">
        <f>VLOOKUP($C36+BZ$3,Forecast!$B$99:$Q$251,Validation!BZ$2,0)</f>
        <v>#N/A</v>
      </c>
      <c r="CA36" s="100" t="e">
        <f>VLOOKUP($C36+CA$3,Forecast!$B$99:$Q$251,Validation!CA$2,0)</f>
        <v>#N/A</v>
      </c>
      <c r="CB36" s="100" t="e">
        <f>VLOOKUP($C36+CB$3,Forecast!$B$99:$Q$251,Validation!CB$2,0)</f>
        <v>#N/A</v>
      </c>
      <c r="CC36" s="100" t="e">
        <f>VLOOKUP($C36+CC$3,Forecast!$B$99:$Q$251,Validation!CC$2,0)</f>
        <v>#N/A</v>
      </c>
      <c r="CD36" s="100" t="e">
        <f>VLOOKUP($C36+CD$3,Forecast!$B$99:$Q$251,Validation!CD$2,0)</f>
        <v>#N/A</v>
      </c>
      <c r="CE36" s="100" t="e">
        <f>VLOOKUP($C36+CE$3,Forecast!$B$99:$Q$251,Validation!CE$2,0)</f>
        <v>#N/A</v>
      </c>
      <c r="CF36" s="103" t="str">
        <f t="shared" si="70"/>
        <v/>
      </c>
      <c r="CH36" s="49">
        <f t="shared" ref="CH36:CH61" si="134">BX36</f>
        <v>36</v>
      </c>
      <c r="CI36" s="104" t="str">
        <f t="shared" ref="CI36:CI61" si="135">IFERROR(BY36/$CF36,"")</f>
        <v/>
      </c>
      <c r="CJ36" s="104" t="str">
        <f t="shared" ref="CJ36:CJ61" si="136">IFERROR(BZ36/$CF36,"")</f>
        <v/>
      </c>
      <c r="CK36" s="104" t="str">
        <f t="shared" ref="CK36:CK61" si="137">IFERROR(CA36/$CF36,"")</f>
        <v/>
      </c>
      <c r="CL36" s="104" t="str">
        <f t="shared" ref="CL36:CL61" si="138">IFERROR(CB36/$CF36,"")</f>
        <v/>
      </c>
      <c r="CM36" s="104" t="str">
        <f t="shared" ref="CM36:CM61" si="139">IFERROR(CC36/$CF36,"")</f>
        <v/>
      </c>
      <c r="CN36" s="104" t="str">
        <f t="shared" ref="CN36:CN61" si="140">IFERROR(CD36/$CF36,"")</f>
        <v/>
      </c>
      <c r="CO36" s="104" t="str">
        <f t="shared" ref="CO36:CO61" si="141">IFERROR(CE36/$CF36,"")</f>
        <v/>
      </c>
      <c r="CP36" s="105">
        <f t="shared" ref="CP36:CP61" si="142">IFERROR(SUM(CI36:CO36),"")</f>
        <v>0</v>
      </c>
      <c r="CT36" s="41">
        <f t="shared" si="74"/>
        <v>2016</v>
      </c>
      <c r="CU36" s="44" t="str">
        <f t="shared" si="75"/>
        <v>Sep</v>
      </c>
      <c r="CV36" s="51">
        <f t="shared" si="76"/>
        <v>36</v>
      </c>
      <c r="CW36" s="100" t="e">
        <f>VLOOKUP($C36+CW$3,Forecast!$B$99:$Q$251,Validation!CW$2,0)</f>
        <v>#N/A</v>
      </c>
      <c r="CX36" s="100" t="e">
        <f>VLOOKUP($C36+CX$3,Forecast!$B$99:$Q$251,Validation!CX$2,0)</f>
        <v>#N/A</v>
      </c>
      <c r="CY36" s="100" t="e">
        <f>VLOOKUP($C36+CY$3,Forecast!$B$99:$Q$251,Validation!CY$2,0)</f>
        <v>#N/A</v>
      </c>
      <c r="CZ36" s="100" t="e">
        <f>VLOOKUP($C36+CZ$3,Forecast!$B$99:$Q$251,Validation!CZ$2,0)</f>
        <v>#N/A</v>
      </c>
      <c r="DA36" s="100" t="e">
        <f>VLOOKUP($C36+DA$3,Forecast!$B$99:$Q$251,Validation!DA$2,0)</f>
        <v>#N/A</v>
      </c>
      <c r="DB36" s="100" t="e">
        <f>VLOOKUP($C36+DB$3,Forecast!$B$99:$Q$251,Validation!DB$2,0)</f>
        <v>#N/A</v>
      </c>
      <c r="DC36" s="100" t="e">
        <f>VLOOKUP($C36+DC$3,Forecast!$B$99:$Q$251,Validation!DC$2,0)</f>
        <v>#N/A</v>
      </c>
      <c r="DD36" s="103" t="str">
        <f t="shared" si="77"/>
        <v/>
      </c>
      <c r="DE36" s="14"/>
      <c r="DF36" s="14"/>
      <c r="DG36" s="49">
        <f t="shared" ref="DG36:DG61" si="143">CV36</f>
        <v>36</v>
      </c>
      <c r="DH36" s="104" t="str">
        <f t="shared" ref="DH36:DH61" si="144">IFERROR(CW36/$DD36,"")</f>
        <v/>
      </c>
      <c r="DI36" s="104" t="str">
        <f t="shared" ref="DI36:DI61" si="145">IFERROR(CX36/$DD36,"")</f>
        <v/>
      </c>
      <c r="DJ36" s="104" t="str">
        <f t="shared" ref="DJ36:DJ61" si="146">IFERROR(CY36/$DD36,"")</f>
        <v/>
      </c>
      <c r="DK36" s="104" t="str">
        <f t="shared" ref="DK36:DK61" si="147">IFERROR(CZ36/$DD36,"")</f>
        <v/>
      </c>
      <c r="DL36" s="104" t="str">
        <f t="shared" ref="DL36:DL61" si="148">IFERROR(DA36/$DD36,"")</f>
        <v/>
      </c>
      <c r="DM36" s="104" t="str">
        <f t="shared" ref="DM36:DM61" si="149">IFERROR(DB36/$DD36,"")</f>
        <v/>
      </c>
      <c r="DN36" s="104" t="str">
        <f t="shared" ref="DN36:DN61" si="150">IFERROR(DC36/$DD36,"")</f>
        <v/>
      </c>
      <c r="DO36" s="105">
        <f t="shared" ref="DO36:DO61" si="151">IFERROR(SUM(DH36:DN36),"")</f>
        <v>0</v>
      </c>
      <c r="DS36" s="41">
        <f t="shared" si="81"/>
        <v>2016</v>
      </c>
      <c r="DT36" s="44" t="str">
        <f t="shared" si="82"/>
        <v>Sep</v>
      </c>
      <c r="DU36" s="51">
        <f t="shared" si="83"/>
        <v>36</v>
      </c>
      <c r="DV36" s="100" t="e">
        <f>VLOOKUP($C36+DV$3,Forecast!$B$99:$Q$251,Validation!DV$2,0)</f>
        <v>#N/A</v>
      </c>
      <c r="DW36" s="100" t="e">
        <f>VLOOKUP($C36+DW$3,Forecast!$B$99:$Q$251,Validation!DW$2,0)</f>
        <v>#N/A</v>
      </c>
      <c r="DX36" s="100" t="e">
        <f>VLOOKUP($C36+DX$3,Forecast!$B$99:$Q$251,Validation!DX$2,0)</f>
        <v>#N/A</v>
      </c>
      <c r="DY36" s="100" t="e">
        <f>VLOOKUP($C36+DY$3,Forecast!$B$99:$Q$251,Validation!DY$2,0)</f>
        <v>#N/A</v>
      </c>
      <c r="DZ36" s="100" t="e">
        <f>VLOOKUP($C36+DZ$3,Forecast!$B$99:$Q$251,Validation!DZ$2,0)</f>
        <v>#N/A</v>
      </c>
      <c r="EA36" s="100" t="e">
        <f>VLOOKUP($C36+EA$3,Forecast!$B$99:$Q$251,Validation!EA$2,0)</f>
        <v>#N/A</v>
      </c>
      <c r="EB36" s="100" t="e">
        <f>VLOOKUP($C36+EB$3,Forecast!$B$99:$Q$251,Validation!EB$2,0)</f>
        <v>#N/A</v>
      </c>
      <c r="EC36" s="103" t="str">
        <f t="shared" si="84"/>
        <v/>
      </c>
      <c r="EE36" s="49">
        <f t="shared" ref="EE36:EE61" si="152">DU36</f>
        <v>36</v>
      </c>
      <c r="EF36" s="104" t="str">
        <f t="shared" ref="EF36:EF61" si="153">IFERROR(DV36/$EC36,"")</f>
        <v/>
      </c>
      <c r="EG36" s="104" t="str">
        <f t="shared" ref="EG36:EG61" si="154">IFERROR(DW36/$EC36,"")</f>
        <v/>
      </c>
      <c r="EH36" s="104" t="str">
        <f t="shared" ref="EH36:EH61" si="155">IFERROR(DX36/$EC36,"")</f>
        <v/>
      </c>
      <c r="EI36" s="104" t="str">
        <f t="shared" ref="EI36:EI61" si="156">IFERROR(DY36/$EC36,"")</f>
        <v/>
      </c>
      <c r="EJ36" s="104" t="str">
        <f t="shared" ref="EJ36:EJ61" si="157">IFERROR(DZ36/$EC36,"")</f>
        <v/>
      </c>
      <c r="EK36" s="104" t="str">
        <f t="shared" ref="EK36:EK61" si="158">IFERROR(EA36/$EC36,"")</f>
        <v/>
      </c>
      <c r="EL36" s="104" t="str">
        <f t="shared" ref="EL36:EL61" si="159">IFERROR(EB36/$EC36,"")</f>
        <v/>
      </c>
      <c r="EM36" s="116">
        <f t="shared" si="87"/>
        <v>0</v>
      </c>
      <c r="EQ36" s="41">
        <f t="shared" si="88"/>
        <v>2016</v>
      </c>
      <c r="ER36" s="44" t="str">
        <f t="shared" si="89"/>
        <v>Sep</v>
      </c>
      <c r="ES36" s="51">
        <f t="shared" si="90"/>
        <v>36</v>
      </c>
      <c r="ET36" s="100" t="e">
        <f>VLOOKUP($C36+ET$3,Forecast!$B$99:$Q$251,Validation!ET$2,0)</f>
        <v>#N/A</v>
      </c>
      <c r="EU36" s="100" t="e">
        <f>VLOOKUP($C36+EU$3,Forecast!$B$99:$Q$251,Validation!EU$2,0)</f>
        <v>#N/A</v>
      </c>
      <c r="EV36" s="100" t="e">
        <f>VLOOKUP($C36+EV$3,Forecast!$B$99:$Q$251,Validation!EV$2,0)</f>
        <v>#N/A</v>
      </c>
      <c r="EW36" s="100" t="e">
        <f>VLOOKUP($C36+EW$3,Forecast!$B$99:$Q$251,Validation!EW$2,0)</f>
        <v>#N/A</v>
      </c>
      <c r="EX36" s="100" t="e">
        <f>VLOOKUP($C36+EX$3,Forecast!$B$99:$Q$251,Validation!EX$2,0)</f>
        <v>#N/A</v>
      </c>
      <c r="EY36" s="100" t="e">
        <f>VLOOKUP($C36+EY$3,Forecast!$B$99:$Q$251,Validation!EY$2,0)</f>
        <v>#N/A</v>
      </c>
      <c r="EZ36" s="100" t="e">
        <f>VLOOKUP($C36+EZ$3,Forecast!$B$99:$Q$251,Validation!EZ$2,0)</f>
        <v>#N/A</v>
      </c>
      <c r="FA36" s="103" t="str">
        <f t="shared" si="91"/>
        <v/>
      </c>
      <c r="FD36" s="49">
        <f t="shared" ref="FD36:FD61" si="160">ES36</f>
        <v>36</v>
      </c>
      <c r="FE36" s="104" t="str">
        <f t="shared" ref="FE36:FE61" si="161">IFERROR(ET36/$FA36,"")</f>
        <v/>
      </c>
      <c r="FF36" s="104" t="str">
        <f t="shared" ref="FF36:FF61" si="162">IFERROR(EU36/$FA36,"")</f>
        <v/>
      </c>
      <c r="FG36" s="104" t="str">
        <f t="shared" ref="FG36:FG61" si="163">IFERROR(EV36/$FA36,"")</f>
        <v/>
      </c>
      <c r="FH36" s="104" t="str">
        <f t="shared" ref="FH36:FH61" si="164">IFERROR(EW36/$FA36,"")</f>
        <v/>
      </c>
      <c r="FI36" s="104" t="str">
        <f t="shared" ref="FI36:FI61" si="165">IFERROR(EX36/$FA36,"")</f>
        <v/>
      </c>
      <c r="FJ36" s="104" t="str">
        <f t="shared" ref="FJ36:FJ61" si="166">IFERROR(EY36/$FA36,"")</f>
        <v/>
      </c>
      <c r="FK36" s="104" t="str">
        <f t="shared" ref="FK36:FK61" si="167">IFERROR(EZ36/$FA36,"")</f>
        <v/>
      </c>
      <c r="FL36" s="105">
        <f t="shared" ref="FL36:FL61" si="168">IFERROR(SUM(FE36:FK36),"")</f>
        <v>0</v>
      </c>
      <c r="FP36" s="41">
        <f t="shared" si="95"/>
        <v>2016</v>
      </c>
      <c r="FQ36" s="44" t="str">
        <f t="shared" si="96"/>
        <v>Sep</v>
      </c>
      <c r="FR36" s="51">
        <f t="shared" si="97"/>
        <v>36</v>
      </c>
      <c r="FS36" s="100" t="e">
        <f>VLOOKUP($C36+FS$3,Forecast!$B$99:$Q$251,Validation!FS$2,0)</f>
        <v>#N/A</v>
      </c>
      <c r="FT36" s="100" t="e">
        <f>VLOOKUP($C36+FT$3,Forecast!$B$99:$Q$251,Validation!FT$2,0)</f>
        <v>#N/A</v>
      </c>
      <c r="FU36" s="100" t="e">
        <f>VLOOKUP($C36+FU$3,Forecast!$B$99:$Q$251,Validation!FU$2,0)</f>
        <v>#N/A</v>
      </c>
      <c r="FV36" s="100" t="e">
        <f>VLOOKUP($C36+FV$3,Forecast!$B$99:$Q$251,Validation!FV$2,0)</f>
        <v>#N/A</v>
      </c>
      <c r="FW36" s="100" t="e">
        <f>VLOOKUP($C36+FW$3,Forecast!$B$99:$Q$251,Validation!FW$2,0)</f>
        <v>#N/A</v>
      </c>
      <c r="FX36" s="100" t="e">
        <f>VLOOKUP($C36+FX$3,Forecast!$B$99:$Q$251,Validation!FX$2,0)</f>
        <v>#N/A</v>
      </c>
      <c r="FY36" s="100" t="e">
        <f>VLOOKUP($C36+FY$3,Forecast!$B$99:$Q$251,Validation!FY$2,0)</f>
        <v>#N/A</v>
      </c>
      <c r="FZ36" s="103" t="str">
        <f t="shared" ref="FZ36:FZ61" si="169">IFERROR(SUM(FS36:FY36),"")</f>
        <v/>
      </c>
      <c r="GB36" s="49">
        <f t="shared" ref="GB36:GB61" si="170">FR36</f>
        <v>36</v>
      </c>
      <c r="GC36" s="104" t="str">
        <f t="shared" ref="GC36:GC61" si="171">IFERROR(FS36/$FZ36,"")</f>
        <v/>
      </c>
      <c r="GD36" s="104" t="str">
        <f t="shared" ref="GD36:GD61" si="172">IFERROR(FT36/$FZ36,"")</f>
        <v/>
      </c>
      <c r="GE36" s="104" t="str">
        <f t="shared" ref="GE36:GE61" si="173">IFERROR(FU36/$FZ36,"")</f>
        <v/>
      </c>
      <c r="GF36" s="104" t="str">
        <f t="shared" ref="GF36:GF61" si="174">IFERROR(FV36/$FZ36,"")</f>
        <v/>
      </c>
      <c r="GG36" s="104" t="str">
        <f t="shared" ref="GG36:GG61" si="175">IFERROR(FW36/$FZ36,"")</f>
        <v/>
      </c>
      <c r="GH36" s="104" t="str">
        <f t="shared" ref="GH36:GH61" si="176">IFERROR(FX36/$FZ36,"")</f>
        <v/>
      </c>
      <c r="GI36" s="104" t="str">
        <f t="shared" ref="GI36:GI61" si="177">IFERROR(FY36/$FZ36,"")</f>
        <v/>
      </c>
      <c r="GJ36" s="105">
        <f t="shared" ref="GJ36:GJ61" si="178">IFERROR(SUM(GC36:GI36),"")</f>
        <v>0</v>
      </c>
      <c r="GN36" s="41">
        <f t="shared" si="102"/>
        <v>2016</v>
      </c>
      <c r="GO36" s="44" t="str">
        <f t="shared" si="103"/>
        <v>Sep</v>
      </c>
      <c r="GP36" s="51">
        <f t="shared" si="104"/>
        <v>36</v>
      </c>
      <c r="GQ36" s="100" t="e">
        <f>VLOOKUP($C36+GQ$3,Forecast!$B$99:$Q$251,Validation!GQ$2,0)</f>
        <v>#N/A</v>
      </c>
      <c r="GR36" s="100" t="e">
        <f>VLOOKUP($C36+GR$3,Forecast!$B$99:$Q$251,Validation!GR$2,0)</f>
        <v>#N/A</v>
      </c>
      <c r="GS36" s="100" t="e">
        <f>VLOOKUP($C36+GS$3,Forecast!$B$99:$Q$251,Validation!GS$2,0)</f>
        <v>#N/A</v>
      </c>
      <c r="GT36" s="100" t="e">
        <f>VLOOKUP($C36+GT$3,Forecast!$B$99:$Q$251,Validation!GT$2,0)</f>
        <v>#N/A</v>
      </c>
      <c r="GU36" s="100" t="e">
        <f>VLOOKUP($C36+GU$3,Forecast!$B$99:$Q$251,Validation!GU$2,0)</f>
        <v>#N/A</v>
      </c>
      <c r="GV36" s="100" t="e">
        <f>VLOOKUP($C36+GV$3,Forecast!$B$99:$Q$251,Validation!GV$2,0)</f>
        <v>#N/A</v>
      </c>
      <c r="GW36" s="100" t="e">
        <f>VLOOKUP($C36+GW$3,Forecast!$B$99:$Q$251,Validation!GW$2,0)</f>
        <v>#N/A</v>
      </c>
      <c r="GX36" s="103" t="str">
        <f t="shared" si="105"/>
        <v/>
      </c>
      <c r="GY36" s="14"/>
      <c r="HB36" s="97">
        <f t="shared" si="106"/>
        <v>2016</v>
      </c>
      <c r="HC36" s="98" t="str">
        <f t="shared" si="107"/>
        <v>Sep</v>
      </c>
      <c r="HD36" s="99">
        <f t="shared" si="108"/>
        <v>36</v>
      </c>
      <c r="HE36" s="100" t="str">
        <f>IFERROR(VLOOKUP($C36+HE$3,Forecast!$B$99:$AE$251,Validation!HE$2,0),"")</f>
        <v/>
      </c>
      <c r="HF36" s="100" t="str">
        <f>IFERROR(VLOOKUP($C36+HF$3,Forecast!$B$99:$AE$251,Validation!HF$2,0),"")</f>
        <v/>
      </c>
      <c r="HG36" s="100" t="str">
        <f>IFERROR(VLOOKUP($C36+HG$3,Forecast!$B$99:$AE$251,Validation!HG$2,0),"")</f>
        <v/>
      </c>
      <c r="HH36" s="100" t="str">
        <f>IFERROR(VLOOKUP($C36+HH$3,Forecast!$B$99:$AE$251,Validation!HH$2,0),"")</f>
        <v/>
      </c>
      <c r="HI36" s="100" t="str">
        <f>IFERROR(VLOOKUP($C36+HI$3,Forecast!$B$99:$AE$251,Validation!HI$2,0),"")</f>
        <v/>
      </c>
      <c r="HJ36" s="100" t="str">
        <f>IFERROR(VLOOKUP($C36+HJ$3,Forecast!$B$99:$AE$251,Validation!HJ$2,0),"")</f>
        <v/>
      </c>
      <c r="HK36" s="100" t="str">
        <f>IFERROR(VLOOKUP($C36+HK$3,Forecast!$B$99:$AE$251,Validation!HK$2,0),"")</f>
        <v/>
      </c>
      <c r="HL36" s="103">
        <f t="shared" si="109"/>
        <v>0</v>
      </c>
      <c r="HN36" s="49">
        <f t="shared" si="110"/>
        <v>36</v>
      </c>
      <c r="HO36" s="104" t="str">
        <f>IFERROR(HE36/#REF!,"")</f>
        <v/>
      </c>
      <c r="HP36" s="104" t="str">
        <f>IFERROR(HF36/#REF!,"")</f>
        <v/>
      </c>
      <c r="HQ36" s="104" t="str">
        <f>IFERROR(HG36/#REF!,"")</f>
        <v/>
      </c>
      <c r="HR36" s="104" t="str">
        <f>IFERROR(HH36/#REF!,"")</f>
        <v/>
      </c>
      <c r="HS36" s="104" t="str">
        <f>IFERROR(HI36/#REF!,"")</f>
        <v/>
      </c>
      <c r="HT36" s="104" t="str">
        <f>IFERROR(HJ36/#REF!,"")</f>
        <v/>
      </c>
      <c r="HU36" s="104" t="str">
        <f>IFERROR(HK36/#REF!,"")</f>
        <v/>
      </c>
      <c r="HV36" s="105">
        <f t="shared" si="111"/>
        <v>0</v>
      </c>
      <c r="HX36" s="97">
        <f t="shared" si="112"/>
        <v>2016</v>
      </c>
      <c r="HY36" s="98" t="str">
        <f t="shared" si="113"/>
        <v>Sep</v>
      </c>
      <c r="HZ36" s="99">
        <f t="shared" si="114"/>
        <v>36</v>
      </c>
      <c r="IA36" s="100" t="str">
        <f>IFERROR(VLOOKUP($C36+IA$3,Forecast!$B$99:$AE$251,Validation!IA$2,0),"")</f>
        <v/>
      </c>
      <c r="IB36" s="100" t="str">
        <f>IFERROR(VLOOKUP($C36+IB$3,Forecast!$B$99:$AE$251,Validation!IB$2,0),"")</f>
        <v/>
      </c>
      <c r="IC36" s="100" t="str">
        <f>IFERROR(VLOOKUP($C36+IC$3,Forecast!$B$99:$AE$251,Validation!IC$2,0),"")</f>
        <v/>
      </c>
      <c r="ID36" s="100" t="str">
        <f>IFERROR(VLOOKUP($C36+ID$3,Forecast!$B$99:$AE$251,Validation!ID$2,0),"")</f>
        <v/>
      </c>
      <c r="IE36" s="100" t="str">
        <f>IFERROR(VLOOKUP($C36+IE$3,Forecast!$B$99:$AE$251,Validation!IE$2,0),"")</f>
        <v/>
      </c>
      <c r="IF36" s="100" t="str">
        <f>IFERROR(VLOOKUP($C36+IF$3,Forecast!$B$99:$AE$251,Validation!IF$2,0),"")</f>
        <v/>
      </c>
      <c r="IG36" s="100" t="str">
        <f>IFERROR(VLOOKUP($C36+IG$3,Forecast!$B$99:$AE$251,Validation!IG$2,0),"")</f>
        <v/>
      </c>
      <c r="IH36" s="103">
        <f t="shared" si="115"/>
        <v>0</v>
      </c>
      <c r="IJ36" s="49">
        <f t="shared" si="116"/>
        <v>36</v>
      </c>
      <c r="IK36" s="104" t="str">
        <f>IFERROR(IA36/#REF!,"")</f>
        <v/>
      </c>
      <c r="IL36" s="104" t="str">
        <f>IFERROR(IB36/#REF!,"")</f>
        <v/>
      </c>
      <c r="IM36" s="104" t="str">
        <f>IFERROR(IC36/#REF!,"")</f>
        <v/>
      </c>
      <c r="IN36" s="104" t="str">
        <f>IFERROR(ID36/#REF!,"")</f>
        <v/>
      </c>
      <c r="IO36" s="104" t="str">
        <f>IFERROR(IE36/#REF!,"")</f>
        <v/>
      </c>
      <c r="IP36" s="104" t="str">
        <f>IFERROR(IF36/#REF!,"")</f>
        <v/>
      </c>
      <c r="IQ36" s="104" t="str">
        <f>IFERROR(IG36/#REF!,"")</f>
        <v/>
      </c>
      <c r="IR36" s="105">
        <f t="shared" si="117"/>
        <v>0</v>
      </c>
    </row>
    <row r="37" spans="1:252" x14ac:dyDescent="0.25">
      <c r="B37" s="39">
        <v>7</v>
      </c>
      <c r="C37" s="134">
        <f t="shared" ref="C37:C61" si="179">C36+7</f>
        <v>42621</v>
      </c>
      <c r="D37" s="135">
        <f t="shared" si="47"/>
        <v>2016</v>
      </c>
      <c r="E37" s="136" t="str">
        <f t="shared" si="48"/>
        <v>Sep</v>
      </c>
      <c r="F37" s="51">
        <f t="shared" si="49"/>
        <v>37</v>
      </c>
      <c r="G37" s="100" t="e">
        <f>VLOOKUP($C37+G$3,Forecast!$B$99:$Q$251,Validation!G$2,0)</f>
        <v>#N/A</v>
      </c>
      <c r="H37" s="100" t="e">
        <f>VLOOKUP($C37+H$3,Forecast!$B$99:$Q$251,Validation!H$2,0)</f>
        <v>#N/A</v>
      </c>
      <c r="I37" s="100" t="e">
        <f>VLOOKUP($C37+I$3,Forecast!$B$99:$Q$251,Validation!I$2,0)</f>
        <v>#N/A</v>
      </c>
      <c r="J37" s="100" t="e">
        <f>VLOOKUP($C37+J$3,Forecast!$B$99:$Q$251,Validation!J$2,0)</f>
        <v>#N/A</v>
      </c>
      <c r="K37" s="100" t="e">
        <f>VLOOKUP($C37+K$3,Forecast!$B$99:$Q$251,Validation!K$2,0)</f>
        <v>#N/A</v>
      </c>
      <c r="L37" s="100" t="e">
        <f>VLOOKUP($C37+L$3,Forecast!$B$99:$Q$251,Validation!L$2,0)</f>
        <v>#N/A</v>
      </c>
      <c r="M37" s="100" t="e">
        <f>VLOOKUP($C37+M$3,Forecast!$B$99:$Q$251,Validation!M$2,0)</f>
        <v>#N/A</v>
      </c>
      <c r="N37" s="101" t="str">
        <f t="shared" si="50"/>
        <v/>
      </c>
      <c r="P37" s="114">
        <f t="shared" si="121"/>
        <v>37</v>
      </c>
      <c r="Q37" s="157" t="str">
        <f>IFERROR(G37/$N37,"")</f>
        <v/>
      </c>
      <c r="R37" s="157" t="str">
        <f t="shared" ref="R37:W38" si="180">IFERROR(H37/$N37,"")</f>
        <v/>
      </c>
      <c r="S37" s="157" t="str">
        <f t="shared" si="180"/>
        <v/>
      </c>
      <c r="T37" s="157" t="str">
        <f t="shared" si="180"/>
        <v/>
      </c>
      <c r="U37" s="157" t="str">
        <f t="shared" si="180"/>
        <v/>
      </c>
      <c r="V37" s="157" t="str">
        <f t="shared" si="180"/>
        <v/>
      </c>
      <c r="W37" s="157" t="str">
        <f t="shared" si="180"/>
        <v/>
      </c>
      <c r="X37" s="158">
        <f t="shared" si="119"/>
        <v>0</v>
      </c>
      <c r="AA37" s="41">
        <f t="shared" si="53"/>
        <v>2016</v>
      </c>
      <c r="AB37" s="44" t="str">
        <f t="shared" si="54"/>
        <v>Sep</v>
      </c>
      <c r="AC37" s="51">
        <f t="shared" ref="AC37:AC62" si="181">IFERROR(WEEKNUM($C37),"")</f>
        <v>37</v>
      </c>
      <c r="AD37" s="100" t="e">
        <f>VLOOKUP($C37+AD$3,Forecast!$B$99:$Q$251,Validation!AD$2,0)</f>
        <v>#N/A</v>
      </c>
      <c r="AE37" s="100" t="e">
        <f>VLOOKUP($C37+AE$3,Forecast!$B$99:$Q$251,Validation!AE$2,0)</f>
        <v>#N/A</v>
      </c>
      <c r="AF37" s="100" t="e">
        <f>VLOOKUP($C37+AF$3,Forecast!$B$99:$Q$251,Validation!AF$2,0)</f>
        <v>#N/A</v>
      </c>
      <c r="AG37" s="100" t="e">
        <f>VLOOKUP($C37+AG$3,Forecast!$B$99:$Q$251,Validation!AG$2,0)</f>
        <v>#N/A</v>
      </c>
      <c r="AH37" s="100" t="e">
        <f>VLOOKUP($C37+AH$3,Forecast!$B$99:$Q$251,Validation!AH$2,0)</f>
        <v>#N/A</v>
      </c>
      <c r="AI37" s="100" t="e">
        <f>VLOOKUP($C37+AI$3,Forecast!$B$99:$Q$251,Validation!AI$2,0)</f>
        <v>#N/A</v>
      </c>
      <c r="AJ37" s="100" t="e">
        <f>VLOOKUP($C37+AJ$3,Forecast!$B$99:$Q$251,Validation!AJ$2,0)</f>
        <v>#N/A</v>
      </c>
      <c r="AK37" s="101" t="str">
        <f t="shared" si="56"/>
        <v/>
      </c>
      <c r="AM37" s="49">
        <f t="shared" si="123"/>
        <v>37</v>
      </c>
      <c r="AN37" s="104" t="str">
        <f t="shared" si="58"/>
        <v/>
      </c>
      <c r="AO37" s="104" t="str">
        <f t="shared" si="35"/>
        <v/>
      </c>
      <c r="AP37" s="104" t="str">
        <f t="shared" si="36"/>
        <v/>
      </c>
      <c r="AQ37" s="104" t="str">
        <f t="shared" si="37"/>
        <v/>
      </c>
      <c r="AR37" s="104" t="str">
        <f t="shared" si="38"/>
        <v/>
      </c>
      <c r="AS37" s="104" t="str">
        <f t="shared" si="39"/>
        <v/>
      </c>
      <c r="AT37" s="104" t="str">
        <f t="shared" si="40"/>
        <v/>
      </c>
      <c r="AU37" s="105">
        <f t="shared" si="124"/>
        <v>0</v>
      </c>
      <c r="AX37" s="41">
        <f t="shared" si="60"/>
        <v>2016</v>
      </c>
      <c r="AY37" s="44" t="str">
        <f t="shared" si="61"/>
        <v>Sep</v>
      </c>
      <c r="AZ37" s="51">
        <f t="shared" ref="AZ37:AZ62" si="182">IFERROR(WEEKNUM($C37),"")</f>
        <v>37</v>
      </c>
      <c r="BA37" s="100" t="e">
        <f>VLOOKUP($C37+BA$3,Forecast!$B$99:$Q$251,Validation!BA$2,0)</f>
        <v>#N/A</v>
      </c>
      <c r="BB37" s="100" t="e">
        <f>VLOOKUP($C37+BB$3,Forecast!$B$99:$Q$251,Validation!BB$2,0)</f>
        <v>#N/A</v>
      </c>
      <c r="BC37" s="100" t="e">
        <f>VLOOKUP($C37+BC$3,Forecast!$B$99:$Q$251,Validation!BC$2,0)</f>
        <v>#N/A</v>
      </c>
      <c r="BD37" s="100" t="e">
        <f>VLOOKUP($C37+BD$3,Forecast!$B$99:$Q$251,Validation!BD$2,0)</f>
        <v>#N/A</v>
      </c>
      <c r="BE37" s="100" t="e">
        <f>VLOOKUP($C37+BE$3,Forecast!$B$99:$Q$251,Validation!BE$2,0)</f>
        <v>#N/A</v>
      </c>
      <c r="BF37" s="100" t="e">
        <f>VLOOKUP($C37+BF$3,Forecast!$B$99:$Q$251,Validation!BF$2,0)</f>
        <v>#N/A</v>
      </c>
      <c r="BG37" s="100" t="e">
        <f>VLOOKUP($C37+BG$3,Forecast!$B$99:$Q$251,Validation!BG$2,0)</f>
        <v>#N/A</v>
      </c>
      <c r="BH37" s="101" t="str">
        <f t="shared" si="63"/>
        <v/>
      </c>
      <c r="BJ37" s="49">
        <f t="shared" si="125"/>
        <v>37</v>
      </c>
      <c r="BK37" s="104" t="str">
        <f t="shared" si="126"/>
        <v/>
      </c>
      <c r="BL37" s="104" t="str">
        <f t="shared" si="127"/>
        <v/>
      </c>
      <c r="BM37" s="104" t="str">
        <f t="shared" si="128"/>
        <v/>
      </c>
      <c r="BN37" s="104" t="str">
        <f t="shared" si="129"/>
        <v/>
      </c>
      <c r="BO37" s="104" t="str">
        <f t="shared" si="130"/>
        <v/>
      </c>
      <c r="BP37" s="104" t="str">
        <f t="shared" si="131"/>
        <v/>
      </c>
      <c r="BQ37" s="104" t="str">
        <f t="shared" si="132"/>
        <v/>
      </c>
      <c r="BR37" s="105">
        <f t="shared" si="133"/>
        <v>0</v>
      </c>
      <c r="BV37" s="41">
        <f t="shared" si="67"/>
        <v>2016</v>
      </c>
      <c r="BW37" s="44" t="str">
        <f t="shared" si="68"/>
        <v>Sep</v>
      </c>
      <c r="BX37" s="51">
        <f t="shared" si="69"/>
        <v>37</v>
      </c>
      <c r="BY37" s="100" t="e">
        <f>VLOOKUP($C37+BY$3,Forecast!$B$99:$Q$251,Validation!BY$2,0)</f>
        <v>#N/A</v>
      </c>
      <c r="BZ37" s="100" t="e">
        <f>VLOOKUP($C37+BZ$3,Forecast!$B$99:$Q$251,Validation!BZ$2,0)</f>
        <v>#N/A</v>
      </c>
      <c r="CA37" s="100" t="e">
        <f>VLOOKUP($C37+CA$3,Forecast!$B$99:$Q$251,Validation!CA$2,0)</f>
        <v>#N/A</v>
      </c>
      <c r="CB37" s="100" t="e">
        <f>VLOOKUP($C37+CB$3,Forecast!$B$99:$Q$251,Validation!CB$2,0)</f>
        <v>#N/A</v>
      </c>
      <c r="CC37" s="100" t="e">
        <f>VLOOKUP($C37+CC$3,Forecast!$B$99:$Q$251,Validation!CC$2,0)</f>
        <v>#N/A</v>
      </c>
      <c r="CD37" s="100" t="e">
        <f>VLOOKUP($C37+CD$3,Forecast!$B$99:$Q$251,Validation!CD$2,0)</f>
        <v>#N/A</v>
      </c>
      <c r="CE37" s="100" t="e">
        <f>VLOOKUP($C37+CE$3,Forecast!$B$99:$Q$251,Validation!CE$2,0)</f>
        <v>#N/A</v>
      </c>
      <c r="CF37" s="101" t="str">
        <f t="shared" si="70"/>
        <v/>
      </c>
      <c r="CH37" s="49">
        <f t="shared" si="134"/>
        <v>37</v>
      </c>
      <c r="CI37" s="104" t="str">
        <f t="shared" si="135"/>
        <v/>
      </c>
      <c r="CJ37" s="104" t="str">
        <f t="shared" si="136"/>
        <v/>
      </c>
      <c r="CK37" s="104" t="str">
        <f t="shared" si="137"/>
        <v/>
      </c>
      <c r="CL37" s="104" t="str">
        <f t="shared" si="138"/>
        <v/>
      </c>
      <c r="CM37" s="104" t="str">
        <f t="shared" si="139"/>
        <v/>
      </c>
      <c r="CN37" s="104" t="str">
        <f t="shared" si="140"/>
        <v/>
      </c>
      <c r="CO37" s="104" t="str">
        <f t="shared" si="141"/>
        <v/>
      </c>
      <c r="CP37" s="105">
        <f t="shared" si="142"/>
        <v>0</v>
      </c>
      <c r="CT37" s="41">
        <f t="shared" si="74"/>
        <v>2016</v>
      </c>
      <c r="CU37" s="44" t="str">
        <f t="shared" si="75"/>
        <v>Sep</v>
      </c>
      <c r="CV37" s="51">
        <f t="shared" si="76"/>
        <v>37</v>
      </c>
      <c r="CW37" s="100" t="e">
        <f>VLOOKUP($C37+CW$3,Forecast!$B$99:$Q$251,Validation!CW$2,0)</f>
        <v>#N/A</v>
      </c>
      <c r="CX37" s="100" t="e">
        <f>VLOOKUP($C37+CX$3,Forecast!$B$99:$Q$251,Validation!CX$2,0)</f>
        <v>#N/A</v>
      </c>
      <c r="CY37" s="100" t="e">
        <f>VLOOKUP($C37+CY$3,Forecast!$B$99:$Q$251,Validation!CY$2,0)</f>
        <v>#N/A</v>
      </c>
      <c r="CZ37" s="100" t="e">
        <f>VLOOKUP($C37+CZ$3,Forecast!$B$99:$Q$251,Validation!CZ$2,0)</f>
        <v>#N/A</v>
      </c>
      <c r="DA37" s="100" t="e">
        <f>VLOOKUP($C37+DA$3,Forecast!$B$99:$Q$251,Validation!DA$2,0)</f>
        <v>#N/A</v>
      </c>
      <c r="DB37" s="100" t="e">
        <f>VLOOKUP($C37+DB$3,Forecast!$B$99:$Q$251,Validation!DB$2,0)</f>
        <v>#N/A</v>
      </c>
      <c r="DC37" s="100" t="e">
        <f>VLOOKUP($C37+DC$3,Forecast!$B$99:$Q$251,Validation!DC$2,0)</f>
        <v>#N/A</v>
      </c>
      <c r="DD37" s="101" t="str">
        <f t="shared" si="77"/>
        <v/>
      </c>
      <c r="DE37" s="14"/>
      <c r="DF37" s="14"/>
      <c r="DG37" s="49">
        <f t="shared" si="143"/>
        <v>37</v>
      </c>
      <c r="DH37" s="104" t="str">
        <f t="shared" si="144"/>
        <v/>
      </c>
      <c r="DI37" s="104" t="str">
        <f t="shared" si="145"/>
        <v/>
      </c>
      <c r="DJ37" s="104" t="str">
        <f t="shared" si="146"/>
        <v/>
      </c>
      <c r="DK37" s="104" t="str">
        <f t="shared" si="147"/>
        <v/>
      </c>
      <c r="DL37" s="104" t="str">
        <f t="shared" si="148"/>
        <v/>
      </c>
      <c r="DM37" s="104" t="str">
        <f t="shared" si="149"/>
        <v/>
      </c>
      <c r="DN37" s="104" t="str">
        <f t="shared" si="150"/>
        <v/>
      </c>
      <c r="DO37" s="105">
        <f t="shared" si="151"/>
        <v>0</v>
      </c>
      <c r="DS37" s="41">
        <f t="shared" si="81"/>
        <v>2016</v>
      </c>
      <c r="DT37" s="44" t="str">
        <f t="shared" si="82"/>
        <v>Sep</v>
      </c>
      <c r="DU37" s="51">
        <f t="shared" si="83"/>
        <v>37</v>
      </c>
      <c r="DV37" s="100" t="e">
        <f>VLOOKUP($C37+DV$3,Forecast!$B$99:$Q$251,Validation!DV$2,0)</f>
        <v>#N/A</v>
      </c>
      <c r="DW37" s="100" t="e">
        <f>VLOOKUP($C37+DW$3,Forecast!$B$99:$Q$251,Validation!DW$2,0)</f>
        <v>#N/A</v>
      </c>
      <c r="DX37" s="100" t="e">
        <f>VLOOKUP($C37+DX$3,Forecast!$B$99:$Q$251,Validation!DX$2,0)</f>
        <v>#N/A</v>
      </c>
      <c r="DY37" s="100" t="e">
        <f>VLOOKUP($C37+DY$3,Forecast!$B$99:$Q$251,Validation!DY$2,0)</f>
        <v>#N/A</v>
      </c>
      <c r="DZ37" s="100" t="e">
        <f>VLOOKUP($C37+DZ$3,Forecast!$B$99:$Q$251,Validation!DZ$2,0)</f>
        <v>#N/A</v>
      </c>
      <c r="EA37" s="100" t="e">
        <f>VLOOKUP($C37+EA$3,Forecast!$B$99:$Q$251,Validation!EA$2,0)</f>
        <v>#N/A</v>
      </c>
      <c r="EB37" s="100" t="e">
        <f>VLOOKUP($C37+EB$3,Forecast!$B$99:$Q$251,Validation!EB$2,0)</f>
        <v>#N/A</v>
      </c>
      <c r="EC37" s="101" t="str">
        <f t="shared" si="84"/>
        <v/>
      </c>
      <c r="EE37" s="49">
        <f t="shared" si="152"/>
        <v>37</v>
      </c>
      <c r="EF37" s="104" t="str">
        <f t="shared" si="153"/>
        <v/>
      </c>
      <c r="EG37" s="104" t="str">
        <f t="shared" si="154"/>
        <v/>
      </c>
      <c r="EH37" s="104" t="str">
        <f t="shared" si="155"/>
        <v/>
      </c>
      <c r="EI37" s="104" t="str">
        <f t="shared" si="156"/>
        <v/>
      </c>
      <c r="EJ37" s="104" t="str">
        <f t="shared" si="157"/>
        <v/>
      </c>
      <c r="EK37" s="104" t="str">
        <f t="shared" si="158"/>
        <v/>
      </c>
      <c r="EL37" s="104" t="str">
        <f t="shared" si="159"/>
        <v/>
      </c>
      <c r="EM37" s="105">
        <f t="shared" ref="EM37:EM61" si="183">IFERROR(SUM(EF37:EL37),"")</f>
        <v>0</v>
      </c>
      <c r="EQ37" s="41">
        <f t="shared" si="88"/>
        <v>2016</v>
      </c>
      <c r="ER37" s="44" t="str">
        <f t="shared" si="89"/>
        <v>Sep</v>
      </c>
      <c r="ES37" s="51">
        <f t="shared" si="90"/>
        <v>37</v>
      </c>
      <c r="ET37" s="100" t="e">
        <f>VLOOKUP($C37+ET$3,Forecast!$B$99:$Q$251,Validation!ET$2,0)</f>
        <v>#N/A</v>
      </c>
      <c r="EU37" s="100" t="e">
        <f>VLOOKUP($C37+EU$3,Forecast!$B$99:$Q$251,Validation!EU$2,0)</f>
        <v>#N/A</v>
      </c>
      <c r="EV37" s="100" t="e">
        <f>VLOOKUP($C37+EV$3,Forecast!$B$99:$Q$251,Validation!EV$2,0)</f>
        <v>#N/A</v>
      </c>
      <c r="EW37" s="100" t="e">
        <f>VLOOKUP($C37+EW$3,Forecast!$B$99:$Q$251,Validation!EW$2,0)</f>
        <v>#N/A</v>
      </c>
      <c r="EX37" s="100" t="e">
        <f>VLOOKUP($C37+EX$3,Forecast!$B$99:$Q$251,Validation!EX$2,0)</f>
        <v>#N/A</v>
      </c>
      <c r="EY37" s="100" t="e">
        <f>VLOOKUP($C37+EY$3,Forecast!$B$99:$Q$251,Validation!EY$2,0)</f>
        <v>#N/A</v>
      </c>
      <c r="EZ37" s="100" t="e">
        <f>VLOOKUP($C37+EZ$3,Forecast!$B$99:$Q$251,Validation!EZ$2,0)</f>
        <v>#N/A</v>
      </c>
      <c r="FA37" s="101" t="str">
        <f t="shared" si="91"/>
        <v/>
      </c>
      <c r="FD37" s="49">
        <f t="shared" si="160"/>
        <v>37</v>
      </c>
      <c r="FE37" s="104" t="str">
        <f t="shared" si="161"/>
        <v/>
      </c>
      <c r="FF37" s="104" t="str">
        <f t="shared" si="162"/>
        <v/>
      </c>
      <c r="FG37" s="104" t="str">
        <f t="shared" si="163"/>
        <v/>
      </c>
      <c r="FH37" s="104" t="str">
        <f t="shared" si="164"/>
        <v/>
      </c>
      <c r="FI37" s="104" t="str">
        <f t="shared" si="165"/>
        <v/>
      </c>
      <c r="FJ37" s="104" t="str">
        <f t="shared" si="166"/>
        <v/>
      </c>
      <c r="FK37" s="104" t="str">
        <f t="shared" si="167"/>
        <v/>
      </c>
      <c r="FL37" s="105">
        <f t="shared" si="168"/>
        <v>0</v>
      </c>
      <c r="FP37" s="41">
        <f t="shared" si="95"/>
        <v>2016</v>
      </c>
      <c r="FQ37" s="44" t="str">
        <f t="shared" si="96"/>
        <v>Sep</v>
      </c>
      <c r="FR37" s="51">
        <f t="shared" si="97"/>
        <v>37</v>
      </c>
      <c r="FS37" s="100" t="e">
        <f>VLOOKUP($C37+FS$3,Forecast!$B$99:$Q$251,Validation!FS$2,0)</f>
        <v>#N/A</v>
      </c>
      <c r="FT37" s="100" t="e">
        <f>VLOOKUP($C37+FT$3,Forecast!$B$99:$Q$251,Validation!FT$2,0)</f>
        <v>#N/A</v>
      </c>
      <c r="FU37" s="100" t="e">
        <f>VLOOKUP($C37+FU$3,Forecast!$B$99:$Q$251,Validation!FU$2,0)</f>
        <v>#N/A</v>
      </c>
      <c r="FV37" s="100" t="e">
        <f>VLOOKUP($C37+FV$3,Forecast!$B$99:$Q$251,Validation!FV$2,0)</f>
        <v>#N/A</v>
      </c>
      <c r="FW37" s="100" t="e">
        <f>VLOOKUP($C37+FW$3,Forecast!$B$99:$Q$251,Validation!FW$2,0)</f>
        <v>#N/A</v>
      </c>
      <c r="FX37" s="100" t="e">
        <f>VLOOKUP($C37+FX$3,Forecast!$B$99:$Q$251,Validation!FX$2,0)</f>
        <v>#N/A</v>
      </c>
      <c r="FY37" s="100" t="e">
        <f>VLOOKUP($C37+FY$3,Forecast!$B$99:$Q$251,Validation!FY$2,0)</f>
        <v>#N/A</v>
      </c>
      <c r="FZ37" s="101" t="str">
        <f t="shared" si="169"/>
        <v/>
      </c>
      <c r="GB37" s="49">
        <f t="shared" si="170"/>
        <v>37</v>
      </c>
      <c r="GC37" s="104" t="str">
        <f t="shared" si="171"/>
        <v/>
      </c>
      <c r="GD37" s="104" t="str">
        <f t="shared" si="172"/>
        <v/>
      </c>
      <c r="GE37" s="104" t="str">
        <f t="shared" si="173"/>
        <v/>
      </c>
      <c r="GF37" s="104" t="str">
        <f t="shared" si="174"/>
        <v/>
      </c>
      <c r="GG37" s="104" t="str">
        <f t="shared" si="175"/>
        <v/>
      </c>
      <c r="GH37" s="104" t="str">
        <f t="shared" si="176"/>
        <v/>
      </c>
      <c r="GI37" s="104" t="str">
        <f t="shared" si="177"/>
        <v/>
      </c>
      <c r="GJ37" s="105">
        <f t="shared" si="178"/>
        <v>0</v>
      </c>
      <c r="GN37" s="41">
        <f t="shared" si="102"/>
        <v>2016</v>
      </c>
      <c r="GO37" s="44" t="str">
        <f t="shared" si="103"/>
        <v>Sep</v>
      </c>
      <c r="GP37" s="51">
        <f t="shared" si="104"/>
        <v>37</v>
      </c>
      <c r="GQ37" s="100" t="e">
        <f>VLOOKUP($C37+GQ$3,Forecast!$B$99:$Q$251,Validation!GQ$2,0)</f>
        <v>#N/A</v>
      </c>
      <c r="GR37" s="100" t="e">
        <f>VLOOKUP($C37+GR$3,Forecast!$B$99:$Q$251,Validation!GR$2,0)</f>
        <v>#N/A</v>
      </c>
      <c r="GS37" s="100" t="e">
        <f>VLOOKUP($C37+GS$3,Forecast!$B$99:$Q$251,Validation!GS$2,0)</f>
        <v>#N/A</v>
      </c>
      <c r="GT37" s="100" t="e">
        <f>VLOOKUP($C37+GT$3,Forecast!$B$99:$Q$251,Validation!GT$2,0)</f>
        <v>#N/A</v>
      </c>
      <c r="GU37" s="100" t="e">
        <f>VLOOKUP($C37+GU$3,Forecast!$B$99:$Q$251,Validation!GU$2,0)</f>
        <v>#N/A</v>
      </c>
      <c r="GV37" s="100" t="e">
        <f>VLOOKUP($C37+GV$3,Forecast!$B$99:$Q$251,Validation!GV$2,0)</f>
        <v>#N/A</v>
      </c>
      <c r="GW37" s="100" t="e">
        <f>VLOOKUP($C37+GW$3,Forecast!$B$99:$Q$251,Validation!GW$2,0)</f>
        <v>#N/A</v>
      </c>
      <c r="GX37" s="101" t="str">
        <f t="shared" si="105"/>
        <v/>
      </c>
      <c r="GY37" s="14"/>
      <c r="HB37" s="97">
        <f t="shared" si="106"/>
        <v>2016</v>
      </c>
      <c r="HC37" s="98" t="str">
        <f t="shared" si="107"/>
        <v>Sep</v>
      </c>
      <c r="HD37" s="99">
        <f t="shared" si="108"/>
        <v>37</v>
      </c>
      <c r="HE37" s="100" t="str">
        <f>IFERROR(VLOOKUP($C37+HE$3,Forecast!$B$99:$AE$251,Validation!HE$2,0),"")</f>
        <v/>
      </c>
      <c r="HF37" s="100" t="str">
        <f>IFERROR(VLOOKUP($C37+HF$3,Forecast!$B$99:$AE$251,Validation!HF$2,0),"")</f>
        <v/>
      </c>
      <c r="HG37" s="100" t="str">
        <f>IFERROR(VLOOKUP($C37+HG$3,Forecast!$B$99:$AE$251,Validation!HG$2,0),"")</f>
        <v/>
      </c>
      <c r="HH37" s="100" t="str">
        <f>IFERROR(VLOOKUP($C37+HH$3,Forecast!$B$99:$AE$251,Validation!HH$2,0),"")</f>
        <v/>
      </c>
      <c r="HI37" s="100" t="str">
        <f>IFERROR(VLOOKUP($C37+HI$3,Forecast!$B$99:$AE$251,Validation!HI$2,0),"")</f>
        <v/>
      </c>
      <c r="HJ37" s="100" t="str">
        <f>IFERROR(VLOOKUP($C37+HJ$3,Forecast!$B$99:$AE$251,Validation!HJ$2,0),"")</f>
        <v/>
      </c>
      <c r="HK37" s="100" t="str">
        <f>IFERROR(VLOOKUP($C37+HK$3,Forecast!$B$99:$AE$251,Validation!HK$2,0),"")</f>
        <v/>
      </c>
      <c r="HL37" s="101">
        <f t="shared" si="109"/>
        <v>0</v>
      </c>
      <c r="HN37" s="49">
        <f t="shared" si="110"/>
        <v>37</v>
      </c>
      <c r="HO37" s="104" t="str">
        <f>IFERROR(HE37/#REF!,"")</f>
        <v/>
      </c>
      <c r="HP37" s="104" t="str">
        <f>IFERROR(HF37/#REF!,"")</f>
        <v/>
      </c>
      <c r="HQ37" s="104" t="str">
        <f>IFERROR(HG37/#REF!,"")</f>
        <v/>
      </c>
      <c r="HR37" s="104" t="str">
        <f>IFERROR(HH37/#REF!,"")</f>
        <v/>
      </c>
      <c r="HS37" s="104" t="str">
        <f>IFERROR(HI37/#REF!,"")</f>
        <v/>
      </c>
      <c r="HT37" s="104" t="str">
        <f>IFERROR(HJ37/#REF!,"")</f>
        <v/>
      </c>
      <c r="HU37" s="104" t="str">
        <f>IFERROR(HK37/#REF!,"")</f>
        <v/>
      </c>
      <c r="HV37" s="105">
        <f t="shared" si="111"/>
        <v>0</v>
      </c>
      <c r="HX37" s="97">
        <f t="shared" si="112"/>
        <v>2016</v>
      </c>
      <c r="HY37" s="98" t="str">
        <f t="shared" si="113"/>
        <v>Sep</v>
      </c>
      <c r="HZ37" s="99">
        <f t="shared" si="114"/>
        <v>37</v>
      </c>
      <c r="IA37" s="100" t="str">
        <f>IFERROR(VLOOKUP($C37+IA$3,Forecast!$B$99:$AE$251,Validation!IA$2,0),"")</f>
        <v/>
      </c>
      <c r="IB37" s="100" t="str">
        <f>IFERROR(VLOOKUP($C37+IB$3,Forecast!$B$99:$AE$251,Validation!IB$2,0),"")</f>
        <v/>
      </c>
      <c r="IC37" s="100" t="str">
        <f>IFERROR(VLOOKUP($C37+IC$3,Forecast!$B$99:$AE$251,Validation!IC$2,0),"")</f>
        <v/>
      </c>
      <c r="ID37" s="100" t="str">
        <f>IFERROR(VLOOKUP($C37+ID$3,Forecast!$B$99:$AE$251,Validation!ID$2,0),"")</f>
        <v/>
      </c>
      <c r="IE37" s="100" t="str">
        <f>IFERROR(VLOOKUP($C37+IE$3,Forecast!$B$99:$AE$251,Validation!IE$2,0),"")</f>
        <v/>
      </c>
      <c r="IF37" s="100" t="str">
        <f>IFERROR(VLOOKUP($C37+IF$3,Forecast!$B$99:$AE$251,Validation!IF$2,0),"")</f>
        <v/>
      </c>
      <c r="IG37" s="100" t="str">
        <f>IFERROR(VLOOKUP($C37+IG$3,Forecast!$B$99:$AE$251,Validation!IG$2,0),"")</f>
        <v/>
      </c>
      <c r="IH37" s="101">
        <f t="shared" si="115"/>
        <v>0</v>
      </c>
      <c r="IJ37" s="49">
        <f t="shared" si="116"/>
        <v>37</v>
      </c>
      <c r="IK37" s="104" t="str">
        <f>IFERROR(IA37/#REF!,"")</f>
        <v/>
      </c>
      <c r="IL37" s="104" t="str">
        <f>IFERROR(IB37/#REF!,"")</f>
        <v/>
      </c>
      <c r="IM37" s="104" t="str">
        <f>IFERROR(IC37/#REF!,"")</f>
        <v/>
      </c>
      <c r="IN37" s="104" t="str">
        <f>IFERROR(ID37/#REF!,"")</f>
        <v/>
      </c>
      <c r="IO37" s="104" t="str">
        <f>IFERROR(IE37/#REF!,"")</f>
        <v/>
      </c>
      <c r="IP37" s="104" t="str">
        <f>IFERROR(IF37/#REF!,"")</f>
        <v/>
      </c>
      <c r="IQ37" s="104" t="str">
        <f>IFERROR(IG37/#REF!,"")</f>
        <v/>
      </c>
      <c r="IR37" s="105">
        <f t="shared" si="117"/>
        <v>0</v>
      </c>
    </row>
    <row r="38" spans="1:252" x14ac:dyDescent="0.25">
      <c r="B38" s="39">
        <v>7</v>
      </c>
      <c r="C38" s="134">
        <f t="shared" si="179"/>
        <v>42628</v>
      </c>
      <c r="D38" s="135">
        <f t="shared" si="47"/>
        <v>2016</v>
      </c>
      <c r="E38" s="136" t="str">
        <f t="shared" si="48"/>
        <v>Sep</v>
      </c>
      <c r="F38" s="51">
        <f t="shared" si="49"/>
        <v>38</v>
      </c>
      <c r="G38" s="100" t="e">
        <f>VLOOKUP($C38+G$3,Forecast!$B$99:$Q$251,Validation!G$2,0)</f>
        <v>#N/A</v>
      </c>
      <c r="H38" s="100" t="e">
        <f>VLOOKUP($C38+H$3,Forecast!$B$99:$Q$251,Validation!H$2,0)</f>
        <v>#N/A</v>
      </c>
      <c r="I38" s="100" t="e">
        <f>VLOOKUP($C38+I$3,Forecast!$B$99:$Q$251,Validation!I$2,0)</f>
        <v>#N/A</v>
      </c>
      <c r="J38" s="100" t="e">
        <f>VLOOKUP($C38+J$3,Forecast!$B$99:$Q$251,Validation!J$2,0)</f>
        <v>#N/A</v>
      </c>
      <c r="K38" s="100" t="e">
        <f>VLOOKUP($C38+K$3,Forecast!$B$99:$Q$251,Validation!K$2,0)</f>
        <v>#N/A</v>
      </c>
      <c r="L38" s="100" t="e">
        <f>VLOOKUP($C38+L$3,Forecast!$B$99:$Q$251,Validation!L$2,0)</f>
        <v>#N/A</v>
      </c>
      <c r="M38" s="100" t="e">
        <f>VLOOKUP($C38+M$3,Forecast!$B$99:$Q$251,Validation!M$2,0)</f>
        <v>#N/A</v>
      </c>
      <c r="N38" s="101" t="str">
        <f t="shared" si="50"/>
        <v/>
      </c>
      <c r="P38" s="114">
        <f t="shared" si="121"/>
        <v>38</v>
      </c>
      <c r="Q38" s="157" t="str">
        <f>IFERROR(G38/$N38,"")</f>
        <v/>
      </c>
      <c r="R38" s="157" t="str">
        <f t="shared" si="180"/>
        <v/>
      </c>
      <c r="S38" s="157" t="str">
        <f t="shared" si="180"/>
        <v/>
      </c>
      <c r="T38" s="157" t="str">
        <f t="shared" si="180"/>
        <v/>
      </c>
      <c r="U38" s="157" t="str">
        <f t="shared" si="180"/>
        <v/>
      </c>
      <c r="V38" s="157" t="str">
        <f t="shared" si="180"/>
        <v/>
      </c>
      <c r="W38" s="157" t="str">
        <f t="shared" si="180"/>
        <v/>
      </c>
      <c r="X38" s="158">
        <f t="shared" si="119"/>
        <v>0</v>
      </c>
      <c r="AA38" s="41">
        <f t="shared" si="53"/>
        <v>2016</v>
      </c>
      <c r="AB38" s="44" t="str">
        <f t="shared" si="54"/>
        <v>Sep</v>
      </c>
      <c r="AC38" s="51">
        <f t="shared" si="181"/>
        <v>38</v>
      </c>
      <c r="AD38" s="100" t="e">
        <f>VLOOKUP($C38+AD$3,Forecast!$B$99:$Q$251,Validation!AD$2,0)</f>
        <v>#N/A</v>
      </c>
      <c r="AE38" s="100" t="e">
        <f>VLOOKUP($C38+AE$3,Forecast!$B$99:$Q$251,Validation!AE$2,0)</f>
        <v>#N/A</v>
      </c>
      <c r="AF38" s="100" t="e">
        <f>VLOOKUP($C38+AF$3,Forecast!$B$99:$Q$251,Validation!AF$2,0)</f>
        <v>#N/A</v>
      </c>
      <c r="AG38" s="100" t="e">
        <f>VLOOKUP($C38+AG$3,Forecast!$B$99:$Q$251,Validation!AG$2,0)</f>
        <v>#N/A</v>
      </c>
      <c r="AH38" s="100" t="e">
        <f>VLOOKUP($C38+AH$3,Forecast!$B$99:$Q$251,Validation!AH$2,0)</f>
        <v>#N/A</v>
      </c>
      <c r="AI38" s="100" t="e">
        <f>VLOOKUP($C38+AI$3,Forecast!$B$99:$Q$251,Validation!AI$2,0)</f>
        <v>#N/A</v>
      </c>
      <c r="AJ38" s="100" t="e">
        <f>VLOOKUP($C38+AJ$3,Forecast!$B$99:$Q$251,Validation!AJ$2,0)</f>
        <v>#N/A</v>
      </c>
      <c r="AK38" s="101" t="str">
        <f t="shared" si="56"/>
        <v/>
      </c>
      <c r="AM38" s="49">
        <f t="shared" si="123"/>
        <v>38</v>
      </c>
      <c r="AN38" s="104" t="str">
        <f t="shared" si="58"/>
        <v/>
      </c>
      <c r="AO38" s="104" t="str">
        <f t="shared" si="35"/>
        <v/>
      </c>
      <c r="AP38" s="104" t="str">
        <f t="shared" si="36"/>
        <v/>
      </c>
      <c r="AQ38" s="104" t="str">
        <f t="shared" si="37"/>
        <v/>
      </c>
      <c r="AR38" s="104" t="str">
        <f t="shared" si="38"/>
        <v/>
      </c>
      <c r="AS38" s="104" t="str">
        <f t="shared" si="39"/>
        <v/>
      </c>
      <c r="AT38" s="104" t="str">
        <f t="shared" si="40"/>
        <v/>
      </c>
      <c r="AU38" s="105">
        <f t="shared" si="124"/>
        <v>0</v>
      </c>
      <c r="AX38" s="41">
        <f t="shared" si="60"/>
        <v>2016</v>
      </c>
      <c r="AY38" s="44" t="str">
        <f t="shared" si="61"/>
        <v>Sep</v>
      </c>
      <c r="AZ38" s="51">
        <f t="shared" si="182"/>
        <v>38</v>
      </c>
      <c r="BA38" s="100" t="e">
        <f>VLOOKUP($C38+BA$3,Forecast!$B$99:$Q$251,Validation!BA$2,0)</f>
        <v>#N/A</v>
      </c>
      <c r="BB38" s="100" t="e">
        <f>VLOOKUP($C38+BB$3,Forecast!$B$99:$Q$251,Validation!BB$2,0)</f>
        <v>#N/A</v>
      </c>
      <c r="BC38" s="100" t="e">
        <f>VLOOKUP($C38+BC$3,Forecast!$B$99:$Q$251,Validation!BC$2,0)</f>
        <v>#N/A</v>
      </c>
      <c r="BD38" s="100" t="e">
        <f>VLOOKUP($C38+BD$3,Forecast!$B$99:$Q$251,Validation!BD$2,0)</f>
        <v>#N/A</v>
      </c>
      <c r="BE38" s="100" t="e">
        <f>VLOOKUP($C38+BE$3,Forecast!$B$99:$Q$251,Validation!BE$2,0)</f>
        <v>#N/A</v>
      </c>
      <c r="BF38" s="100" t="e">
        <f>VLOOKUP($C38+BF$3,Forecast!$B$99:$Q$251,Validation!BF$2,0)</f>
        <v>#N/A</v>
      </c>
      <c r="BG38" s="100" t="e">
        <f>VLOOKUP($C38+BG$3,Forecast!$B$99:$Q$251,Validation!BG$2,0)</f>
        <v>#N/A</v>
      </c>
      <c r="BH38" s="101" t="str">
        <f t="shared" si="63"/>
        <v/>
      </c>
      <c r="BJ38" s="49">
        <f t="shared" si="125"/>
        <v>38</v>
      </c>
      <c r="BK38" s="104" t="str">
        <f t="shared" si="126"/>
        <v/>
      </c>
      <c r="BL38" s="104" t="str">
        <f t="shared" si="127"/>
        <v/>
      </c>
      <c r="BM38" s="104" t="str">
        <f t="shared" si="128"/>
        <v/>
      </c>
      <c r="BN38" s="104" t="str">
        <f t="shared" si="129"/>
        <v/>
      </c>
      <c r="BO38" s="104" t="str">
        <f t="shared" si="130"/>
        <v/>
      </c>
      <c r="BP38" s="104" t="str">
        <f t="shared" si="131"/>
        <v/>
      </c>
      <c r="BQ38" s="104" t="str">
        <f t="shared" si="132"/>
        <v/>
      </c>
      <c r="BR38" s="105">
        <f t="shared" si="133"/>
        <v>0</v>
      </c>
      <c r="BV38" s="41">
        <f t="shared" si="67"/>
        <v>2016</v>
      </c>
      <c r="BW38" s="44" t="str">
        <f t="shared" si="68"/>
        <v>Sep</v>
      </c>
      <c r="BX38" s="51">
        <f t="shared" si="69"/>
        <v>38</v>
      </c>
      <c r="BY38" s="100" t="e">
        <f>VLOOKUP($C38+BY$3,Forecast!$B$99:$Q$251,Validation!BY$2,0)</f>
        <v>#N/A</v>
      </c>
      <c r="BZ38" s="100" t="e">
        <f>VLOOKUP($C38+BZ$3,Forecast!$B$99:$Q$251,Validation!BZ$2,0)</f>
        <v>#N/A</v>
      </c>
      <c r="CA38" s="100" t="e">
        <f>VLOOKUP($C38+CA$3,Forecast!$B$99:$Q$251,Validation!CA$2,0)</f>
        <v>#N/A</v>
      </c>
      <c r="CB38" s="100" t="e">
        <f>VLOOKUP($C38+CB$3,Forecast!$B$99:$Q$251,Validation!CB$2,0)</f>
        <v>#N/A</v>
      </c>
      <c r="CC38" s="100" t="e">
        <f>VLOOKUP($C38+CC$3,Forecast!$B$99:$Q$251,Validation!CC$2,0)</f>
        <v>#N/A</v>
      </c>
      <c r="CD38" s="100" t="e">
        <f>VLOOKUP($C38+CD$3,Forecast!$B$99:$Q$251,Validation!CD$2,0)</f>
        <v>#N/A</v>
      </c>
      <c r="CE38" s="100" t="e">
        <f>VLOOKUP($C38+CE$3,Forecast!$B$99:$Q$251,Validation!CE$2,0)</f>
        <v>#N/A</v>
      </c>
      <c r="CF38" s="101" t="str">
        <f t="shared" si="70"/>
        <v/>
      </c>
      <c r="CH38" s="49">
        <f t="shared" si="134"/>
        <v>38</v>
      </c>
      <c r="CI38" s="104" t="str">
        <f t="shared" si="135"/>
        <v/>
      </c>
      <c r="CJ38" s="104" t="str">
        <f t="shared" si="136"/>
        <v/>
      </c>
      <c r="CK38" s="104" t="str">
        <f t="shared" si="137"/>
        <v/>
      </c>
      <c r="CL38" s="104" t="str">
        <f t="shared" si="138"/>
        <v/>
      </c>
      <c r="CM38" s="104" t="str">
        <f t="shared" si="139"/>
        <v/>
      </c>
      <c r="CN38" s="104" t="str">
        <f t="shared" si="140"/>
        <v/>
      </c>
      <c r="CO38" s="104" t="str">
        <f t="shared" si="141"/>
        <v/>
      </c>
      <c r="CP38" s="105">
        <f t="shared" si="142"/>
        <v>0</v>
      </c>
      <c r="CT38" s="41">
        <f t="shared" si="74"/>
        <v>2016</v>
      </c>
      <c r="CU38" s="44" t="str">
        <f t="shared" si="75"/>
        <v>Sep</v>
      </c>
      <c r="CV38" s="51">
        <f t="shared" si="76"/>
        <v>38</v>
      </c>
      <c r="CW38" s="100" t="e">
        <f>VLOOKUP($C38+CW$3,Forecast!$B$99:$Q$251,Validation!CW$2,0)</f>
        <v>#N/A</v>
      </c>
      <c r="CX38" s="100" t="e">
        <f>VLOOKUP($C38+CX$3,Forecast!$B$99:$Q$251,Validation!CX$2,0)</f>
        <v>#N/A</v>
      </c>
      <c r="CY38" s="100" t="e">
        <f>VLOOKUP($C38+CY$3,Forecast!$B$99:$Q$251,Validation!CY$2,0)</f>
        <v>#N/A</v>
      </c>
      <c r="CZ38" s="100" t="e">
        <f>VLOOKUP($C38+CZ$3,Forecast!$B$99:$Q$251,Validation!CZ$2,0)</f>
        <v>#N/A</v>
      </c>
      <c r="DA38" s="100" t="e">
        <f>VLOOKUP($C38+DA$3,Forecast!$B$99:$Q$251,Validation!DA$2,0)</f>
        <v>#N/A</v>
      </c>
      <c r="DB38" s="100" t="e">
        <f>VLOOKUP($C38+DB$3,Forecast!$B$99:$Q$251,Validation!DB$2,0)</f>
        <v>#N/A</v>
      </c>
      <c r="DC38" s="100" t="e">
        <f>VLOOKUP($C38+DC$3,Forecast!$B$99:$Q$251,Validation!DC$2,0)</f>
        <v>#N/A</v>
      </c>
      <c r="DD38" s="101" t="str">
        <f t="shared" si="77"/>
        <v/>
      </c>
      <c r="DE38" s="14"/>
      <c r="DF38" s="14"/>
      <c r="DG38" s="49">
        <f t="shared" si="143"/>
        <v>38</v>
      </c>
      <c r="DH38" s="104" t="str">
        <f t="shared" si="144"/>
        <v/>
      </c>
      <c r="DI38" s="104" t="str">
        <f t="shared" si="145"/>
        <v/>
      </c>
      <c r="DJ38" s="104" t="str">
        <f t="shared" si="146"/>
        <v/>
      </c>
      <c r="DK38" s="104" t="str">
        <f t="shared" si="147"/>
        <v/>
      </c>
      <c r="DL38" s="104" t="str">
        <f t="shared" si="148"/>
        <v/>
      </c>
      <c r="DM38" s="104" t="str">
        <f t="shared" si="149"/>
        <v/>
      </c>
      <c r="DN38" s="104" t="str">
        <f t="shared" si="150"/>
        <v/>
      </c>
      <c r="DO38" s="105">
        <f t="shared" si="151"/>
        <v>0</v>
      </c>
      <c r="DS38" s="41">
        <f t="shared" si="81"/>
        <v>2016</v>
      </c>
      <c r="DT38" s="44" t="str">
        <f t="shared" si="82"/>
        <v>Sep</v>
      </c>
      <c r="DU38" s="51">
        <f t="shared" si="83"/>
        <v>38</v>
      </c>
      <c r="DV38" s="100" t="e">
        <f>VLOOKUP($C38+DV$3,Forecast!$B$99:$Q$251,Validation!DV$2,0)</f>
        <v>#N/A</v>
      </c>
      <c r="DW38" s="100" t="e">
        <f>VLOOKUP($C38+DW$3,Forecast!$B$99:$Q$251,Validation!DW$2,0)</f>
        <v>#N/A</v>
      </c>
      <c r="DX38" s="100" t="e">
        <f>VLOOKUP($C38+DX$3,Forecast!$B$99:$Q$251,Validation!DX$2,0)</f>
        <v>#N/A</v>
      </c>
      <c r="DY38" s="100" t="e">
        <f>VLOOKUP($C38+DY$3,Forecast!$B$99:$Q$251,Validation!DY$2,0)</f>
        <v>#N/A</v>
      </c>
      <c r="DZ38" s="100" t="e">
        <f>VLOOKUP($C38+DZ$3,Forecast!$B$99:$Q$251,Validation!DZ$2,0)</f>
        <v>#N/A</v>
      </c>
      <c r="EA38" s="100" t="e">
        <f>VLOOKUP($C38+EA$3,Forecast!$B$99:$Q$251,Validation!EA$2,0)</f>
        <v>#N/A</v>
      </c>
      <c r="EB38" s="100" t="e">
        <f>VLOOKUP($C38+EB$3,Forecast!$B$99:$Q$251,Validation!EB$2,0)</f>
        <v>#N/A</v>
      </c>
      <c r="EC38" s="101" t="str">
        <f t="shared" si="84"/>
        <v/>
      </c>
      <c r="EE38" s="49">
        <f t="shared" si="152"/>
        <v>38</v>
      </c>
      <c r="EF38" s="104" t="str">
        <f t="shared" si="153"/>
        <v/>
      </c>
      <c r="EG38" s="104" t="str">
        <f t="shared" si="154"/>
        <v/>
      </c>
      <c r="EH38" s="104" t="str">
        <f t="shared" si="155"/>
        <v/>
      </c>
      <c r="EI38" s="104" t="str">
        <f t="shared" si="156"/>
        <v/>
      </c>
      <c r="EJ38" s="104" t="str">
        <f t="shared" si="157"/>
        <v/>
      </c>
      <c r="EK38" s="104" t="str">
        <f t="shared" si="158"/>
        <v/>
      </c>
      <c r="EL38" s="104" t="str">
        <f t="shared" si="159"/>
        <v/>
      </c>
      <c r="EM38" s="105">
        <f t="shared" si="183"/>
        <v>0</v>
      </c>
      <c r="EQ38" s="41">
        <f t="shared" si="88"/>
        <v>2016</v>
      </c>
      <c r="ER38" s="44" t="str">
        <f t="shared" si="89"/>
        <v>Sep</v>
      </c>
      <c r="ES38" s="51">
        <f t="shared" si="90"/>
        <v>38</v>
      </c>
      <c r="ET38" s="100" t="e">
        <f>VLOOKUP($C38+ET$3,Forecast!$B$99:$Q$251,Validation!ET$2,0)</f>
        <v>#N/A</v>
      </c>
      <c r="EU38" s="100" t="e">
        <f>VLOOKUP($C38+EU$3,Forecast!$B$99:$Q$251,Validation!EU$2,0)</f>
        <v>#N/A</v>
      </c>
      <c r="EV38" s="100" t="e">
        <f>VLOOKUP($C38+EV$3,Forecast!$B$99:$Q$251,Validation!EV$2,0)</f>
        <v>#N/A</v>
      </c>
      <c r="EW38" s="100" t="e">
        <f>VLOOKUP($C38+EW$3,Forecast!$B$99:$Q$251,Validation!EW$2,0)</f>
        <v>#N/A</v>
      </c>
      <c r="EX38" s="100" t="e">
        <f>VLOOKUP($C38+EX$3,Forecast!$B$99:$Q$251,Validation!EX$2,0)</f>
        <v>#N/A</v>
      </c>
      <c r="EY38" s="100" t="e">
        <f>VLOOKUP($C38+EY$3,Forecast!$B$99:$Q$251,Validation!EY$2,0)</f>
        <v>#N/A</v>
      </c>
      <c r="EZ38" s="100" t="e">
        <f>VLOOKUP($C38+EZ$3,Forecast!$B$99:$Q$251,Validation!EZ$2,0)</f>
        <v>#N/A</v>
      </c>
      <c r="FA38" s="101" t="str">
        <f t="shared" si="91"/>
        <v/>
      </c>
      <c r="FD38" s="49">
        <f t="shared" si="160"/>
        <v>38</v>
      </c>
      <c r="FE38" s="104" t="str">
        <f t="shared" si="161"/>
        <v/>
      </c>
      <c r="FF38" s="104" t="str">
        <f t="shared" si="162"/>
        <v/>
      </c>
      <c r="FG38" s="104" t="str">
        <f t="shared" si="163"/>
        <v/>
      </c>
      <c r="FH38" s="104" t="str">
        <f t="shared" si="164"/>
        <v/>
      </c>
      <c r="FI38" s="104" t="str">
        <f t="shared" si="165"/>
        <v/>
      </c>
      <c r="FJ38" s="104" t="str">
        <f t="shared" si="166"/>
        <v/>
      </c>
      <c r="FK38" s="104" t="str">
        <f t="shared" si="167"/>
        <v/>
      </c>
      <c r="FL38" s="105">
        <f t="shared" si="168"/>
        <v>0</v>
      </c>
      <c r="FP38" s="41">
        <f t="shared" si="95"/>
        <v>2016</v>
      </c>
      <c r="FQ38" s="44" t="str">
        <f t="shared" si="96"/>
        <v>Sep</v>
      </c>
      <c r="FR38" s="51">
        <f t="shared" si="97"/>
        <v>38</v>
      </c>
      <c r="FS38" s="100" t="e">
        <f>VLOOKUP($C38+FS$3,Forecast!$B$99:$Q$251,Validation!FS$2,0)</f>
        <v>#N/A</v>
      </c>
      <c r="FT38" s="100" t="e">
        <f>VLOOKUP($C38+FT$3,Forecast!$B$99:$Q$251,Validation!FT$2,0)</f>
        <v>#N/A</v>
      </c>
      <c r="FU38" s="100" t="e">
        <f>VLOOKUP($C38+FU$3,Forecast!$B$99:$Q$251,Validation!FU$2,0)</f>
        <v>#N/A</v>
      </c>
      <c r="FV38" s="100" t="e">
        <f>VLOOKUP($C38+FV$3,Forecast!$B$99:$Q$251,Validation!FV$2,0)</f>
        <v>#N/A</v>
      </c>
      <c r="FW38" s="100" t="e">
        <f>VLOOKUP($C38+FW$3,Forecast!$B$99:$Q$251,Validation!FW$2,0)</f>
        <v>#N/A</v>
      </c>
      <c r="FX38" s="100" t="e">
        <f>VLOOKUP($C38+FX$3,Forecast!$B$99:$Q$251,Validation!FX$2,0)</f>
        <v>#N/A</v>
      </c>
      <c r="FY38" s="100" t="e">
        <f>VLOOKUP($C38+FY$3,Forecast!$B$99:$Q$251,Validation!FY$2,0)</f>
        <v>#N/A</v>
      </c>
      <c r="FZ38" s="101" t="str">
        <f t="shared" si="169"/>
        <v/>
      </c>
      <c r="GB38" s="49">
        <f t="shared" si="170"/>
        <v>38</v>
      </c>
      <c r="GC38" s="104" t="str">
        <f t="shared" si="171"/>
        <v/>
      </c>
      <c r="GD38" s="104" t="str">
        <f t="shared" si="172"/>
        <v/>
      </c>
      <c r="GE38" s="104" t="str">
        <f t="shared" si="173"/>
        <v/>
      </c>
      <c r="GF38" s="104" t="str">
        <f t="shared" si="174"/>
        <v/>
      </c>
      <c r="GG38" s="104" t="str">
        <f t="shared" si="175"/>
        <v/>
      </c>
      <c r="GH38" s="104" t="str">
        <f t="shared" si="176"/>
        <v/>
      </c>
      <c r="GI38" s="104" t="str">
        <f t="shared" si="177"/>
        <v/>
      </c>
      <c r="GJ38" s="105">
        <f t="shared" si="178"/>
        <v>0</v>
      </c>
      <c r="GN38" s="41">
        <f t="shared" si="102"/>
        <v>2016</v>
      </c>
      <c r="GO38" s="44" t="str">
        <f t="shared" si="103"/>
        <v>Sep</v>
      </c>
      <c r="GP38" s="51">
        <f t="shared" si="104"/>
        <v>38</v>
      </c>
      <c r="GQ38" s="100" t="e">
        <f>VLOOKUP($C38+GQ$3,Forecast!$B$99:$Q$251,Validation!GQ$2,0)</f>
        <v>#N/A</v>
      </c>
      <c r="GR38" s="100" t="e">
        <f>VLOOKUP($C38+GR$3,Forecast!$B$99:$Q$251,Validation!GR$2,0)</f>
        <v>#N/A</v>
      </c>
      <c r="GS38" s="100" t="e">
        <f>VLOOKUP($C38+GS$3,Forecast!$B$99:$Q$251,Validation!GS$2,0)</f>
        <v>#N/A</v>
      </c>
      <c r="GT38" s="100" t="e">
        <f>VLOOKUP($C38+GT$3,Forecast!$B$99:$Q$251,Validation!GT$2,0)</f>
        <v>#N/A</v>
      </c>
      <c r="GU38" s="100" t="e">
        <f>VLOOKUP($C38+GU$3,Forecast!$B$99:$Q$251,Validation!GU$2,0)</f>
        <v>#N/A</v>
      </c>
      <c r="GV38" s="100" t="e">
        <f>VLOOKUP($C38+GV$3,Forecast!$B$99:$Q$251,Validation!GV$2,0)</f>
        <v>#N/A</v>
      </c>
      <c r="GW38" s="100" t="e">
        <f>VLOOKUP($C38+GW$3,Forecast!$B$99:$Q$251,Validation!GW$2,0)</f>
        <v>#N/A</v>
      </c>
      <c r="GX38" s="101" t="str">
        <f t="shared" si="105"/>
        <v/>
      </c>
      <c r="GY38" s="14"/>
      <c r="HB38" s="97">
        <f t="shared" si="106"/>
        <v>2016</v>
      </c>
      <c r="HC38" s="98" t="str">
        <f t="shared" si="107"/>
        <v>Sep</v>
      </c>
      <c r="HD38" s="99">
        <f t="shared" si="108"/>
        <v>38</v>
      </c>
      <c r="HE38" s="100" t="str">
        <f>IFERROR(VLOOKUP($C38+HE$3,Forecast!$B$99:$AE$251,Validation!HE$2,0),"")</f>
        <v/>
      </c>
      <c r="HF38" s="100" t="str">
        <f>IFERROR(VLOOKUP($C38+HF$3,Forecast!$B$99:$AE$251,Validation!HF$2,0),"")</f>
        <v/>
      </c>
      <c r="HG38" s="100" t="str">
        <f>IFERROR(VLOOKUP($C38+HG$3,Forecast!$B$99:$AE$251,Validation!HG$2,0),"")</f>
        <v/>
      </c>
      <c r="HH38" s="100" t="str">
        <f>IFERROR(VLOOKUP($C38+HH$3,Forecast!$B$99:$AE$251,Validation!HH$2,0),"")</f>
        <v/>
      </c>
      <c r="HI38" s="100" t="str">
        <f>IFERROR(VLOOKUP($C38+HI$3,Forecast!$B$99:$AE$251,Validation!HI$2,0),"")</f>
        <v/>
      </c>
      <c r="HJ38" s="100" t="str">
        <f>IFERROR(VLOOKUP($C38+HJ$3,Forecast!$B$99:$AE$251,Validation!HJ$2,0),"")</f>
        <v/>
      </c>
      <c r="HK38" s="100" t="str">
        <f>IFERROR(VLOOKUP($C38+HK$3,Forecast!$B$99:$AE$251,Validation!HK$2,0),"")</f>
        <v/>
      </c>
      <c r="HL38" s="101">
        <f t="shared" si="109"/>
        <v>0</v>
      </c>
      <c r="HN38" s="49">
        <f t="shared" si="110"/>
        <v>38</v>
      </c>
      <c r="HO38" s="104" t="str">
        <f>IFERROR(HE38/#REF!,"")</f>
        <v/>
      </c>
      <c r="HP38" s="104" t="str">
        <f>IFERROR(HF38/#REF!,"")</f>
        <v/>
      </c>
      <c r="HQ38" s="104" t="str">
        <f>IFERROR(HG38/#REF!,"")</f>
        <v/>
      </c>
      <c r="HR38" s="104" t="str">
        <f>IFERROR(HH38/#REF!,"")</f>
        <v/>
      </c>
      <c r="HS38" s="104" t="str">
        <f>IFERROR(HI38/#REF!,"")</f>
        <v/>
      </c>
      <c r="HT38" s="104" t="str">
        <f>IFERROR(HJ38/#REF!,"")</f>
        <v/>
      </c>
      <c r="HU38" s="104" t="str">
        <f>IFERROR(HK38/#REF!,"")</f>
        <v/>
      </c>
      <c r="HV38" s="105">
        <f t="shared" si="111"/>
        <v>0</v>
      </c>
      <c r="HX38" s="97">
        <f t="shared" si="112"/>
        <v>2016</v>
      </c>
      <c r="HY38" s="98" t="str">
        <f t="shared" si="113"/>
        <v>Sep</v>
      </c>
      <c r="HZ38" s="99">
        <f t="shared" si="114"/>
        <v>38</v>
      </c>
      <c r="IA38" s="100" t="str">
        <f>IFERROR(VLOOKUP($C38+IA$3,Forecast!$B$99:$AE$251,Validation!IA$2,0),"")</f>
        <v/>
      </c>
      <c r="IB38" s="100" t="str">
        <f>IFERROR(VLOOKUP($C38+IB$3,Forecast!$B$99:$AE$251,Validation!IB$2,0),"")</f>
        <v/>
      </c>
      <c r="IC38" s="100" t="str">
        <f>IFERROR(VLOOKUP($C38+IC$3,Forecast!$B$99:$AE$251,Validation!IC$2,0),"")</f>
        <v/>
      </c>
      <c r="ID38" s="100" t="str">
        <f>IFERROR(VLOOKUP($C38+ID$3,Forecast!$B$99:$AE$251,Validation!ID$2,0),"")</f>
        <v/>
      </c>
      <c r="IE38" s="100" t="str">
        <f>IFERROR(VLOOKUP($C38+IE$3,Forecast!$B$99:$AE$251,Validation!IE$2,0),"")</f>
        <v/>
      </c>
      <c r="IF38" s="100" t="str">
        <f>IFERROR(VLOOKUP($C38+IF$3,Forecast!$B$99:$AE$251,Validation!IF$2,0),"")</f>
        <v/>
      </c>
      <c r="IG38" s="100" t="str">
        <f>IFERROR(VLOOKUP($C38+IG$3,Forecast!$B$99:$AE$251,Validation!IG$2,0),"")</f>
        <v/>
      </c>
      <c r="IH38" s="101">
        <f t="shared" si="115"/>
        <v>0</v>
      </c>
      <c r="IJ38" s="49">
        <f t="shared" si="116"/>
        <v>38</v>
      </c>
      <c r="IK38" s="104" t="str">
        <f>IFERROR(IA38/#REF!,"")</f>
        <v/>
      </c>
      <c r="IL38" s="104" t="str">
        <f>IFERROR(IB38/#REF!,"")</f>
        <v/>
      </c>
      <c r="IM38" s="104" t="str">
        <f>IFERROR(IC38/#REF!,"")</f>
        <v/>
      </c>
      <c r="IN38" s="104" t="str">
        <f>IFERROR(ID38/#REF!,"")</f>
        <v/>
      </c>
      <c r="IO38" s="104" t="str">
        <f>IFERROR(IE38/#REF!,"")</f>
        <v/>
      </c>
      <c r="IP38" s="104" t="str">
        <f>IFERROR(IF38/#REF!,"")</f>
        <v/>
      </c>
      <c r="IQ38" s="104" t="str">
        <f>IFERROR(IG38/#REF!,"")</f>
        <v/>
      </c>
      <c r="IR38" s="105">
        <f t="shared" si="117"/>
        <v>0</v>
      </c>
    </row>
    <row r="39" spans="1:252" x14ac:dyDescent="0.25">
      <c r="B39" s="39">
        <v>7</v>
      </c>
      <c r="C39" s="134">
        <f t="shared" si="179"/>
        <v>42635</v>
      </c>
      <c r="D39" s="135">
        <f t="shared" si="47"/>
        <v>2016</v>
      </c>
      <c r="E39" s="136" t="str">
        <f t="shared" si="48"/>
        <v>Sep</v>
      </c>
      <c r="F39" s="51">
        <f t="shared" si="49"/>
        <v>39</v>
      </c>
      <c r="G39" s="100" t="e">
        <f>VLOOKUP($C39+G$3,Forecast!$B$99:$Q$251,Validation!G$2,0)</f>
        <v>#N/A</v>
      </c>
      <c r="H39" s="100" t="e">
        <f>VLOOKUP($C39+H$3,Forecast!$B$99:$Q$251,Validation!H$2,0)</f>
        <v>#N/A</v>
      </c>
      <c r="I39" s="100" t="e">
        <f>VLOOKUP($C39+I$3,Forecast!$B$99:$Q$251,Validation!I$2,0)</f>
        <v>#N/A</v>
      </c>
      <c r="J39" s="100" t="e">
        <f>VLOOKUP($C39+J$3,Forecast!$B$99:$Q$251,Validation!J$2,0)</f>
        <v>#N/A</v>
      </c>
      <c r="K39" s="100" t="e">
        <f>VLOOKUP($C39+K$3,Forecast!$B$99:$Q$251,Validation!K$2,0)</f>
        <v>#N/A</v>
      </c>
      <c r="L39" s="100" t="e">
        <f>VLOOKUP($C39+L$3,Forecast!$B$99:$Q$251,Validation!L$2,0)</f>
        <v>#N/A</v>
      </c>
      <c r="M39" s="100" t="e">
        <f>VLOOKUP($C39+M$3,Forecast!$B$99:$Q$251,Validation!M$2,0)</f>
        <v>#N/A</v>
      </c>
      <c r="N39" s="101" t="str">
        <f t="shared" si="50"/>
        <v/>
      </c>
      <c r="P39" s="114">
        <f t="shared" si="121"/>
        <v>39</v>
      </c>
      <c r="Q39" s="157" t="str">
        <f t="shared" ref="Q39:Q62" si="184">IFERROR(G39/$N39,"")</f>
        <v/>
      </c>
      <c r="R39" s="157" t="str">
        <f t="shared" ref="R39:R62" si="185">IFERROR(H39/$N39,"")</f>
        <v/>
      </c>
      <c r="S39" s="157" t="str">
        <f t="shared" ref="S39:S62" si="186">IFERROR(I39/$N39,"")</f>
        <v/>
      </c>
      <c r="T39" s="157" t="str">
        <f t="shared" ref="T39:T62" si="187">IFERROR(J39/$N39,"")</f>
        <v/>
      </c>
      <c r="U39" s="157" t="str">
        <f t="shared" ref="U39:U62" si="188">IFERROR(K39/$N39,"")</f>
        <v/>
      </c>
      <c r="V39" s="157" t="str">
        <f t="shared" ref="V39:V62" si="189">IFERROR(L39/$N39,"")</f>
        <v/>
      </c>
      <c r="W39" s="157" t="str">
        <f t="shared" ref="W39:W62" si="190">IFERROR(M39/$N39,"")</f>
        <v/>
      </c>
      <c r="X39" s="158">
        <f t="shared" si="119"/>
        <v>0</v>
      </c>
      <c r="AA39" s="41">
        <f t="shared" si="53"/>
        <v>2016</v>
      </c>
      <c r="AB39" s="44" t="str">
        <f t="shared" si="54"/>
        <v>Sep</v>
      </c>
      <c r="AC39" s="51">
        <f t="shared" si="181"/>
        <v>39</v>
      </c>
      <c r="AD39" s="100" t="e">
        <f>VLOOKUP($C39+AD$3,Forecast!$B$99:$Q$251,Validation!AD$2,0)</f>
        <v>#N/A</v>
      </c>
      <c r="AE39" s="100" t="e">
        <f>VLOOKUP($C39+AE$3,Forecast!$B$99:$Q$251,Validation!AE$2,0)</f>
        <v>#N/A</v>
      </c>
      <c r="AF39" s="100" t="e">
        <f>VLOOKUP($C39+AF$3,Forecast!$B$99:$Q$251,Validation!AF$2,0)</f>
        <v>#N/A</v>
      </c>
      <c r="AG39" s="100" t="e">
        <f>VLOOKUP($C39+AG$3,Forecast!$B$99:$Q$251,Validation!AG$2,0)</f>
        <v>#N/A</v>
      </c>
      <c r="AH39" s="100" t="e">
        <f>VLOOKUP($C39+AH$3,Forecast!$B$99:$Q$251,Validation!AH$2,0)</f>
        <v>#N/A</v>
      </c>
      <c r="AI39" s="100" t="e">
        <f>VLOOKUP($C39+AI$3,Forecast!$B$99:$Q$251,Validation!AI$2,0)</f>
        <v>#N/A</v>
      </c>
      <c r="AJ39" s="100" t="e">
        <f>VLOOKUP($C39+AJ$3,Forecast!$B$99:$Q$251,Validation!AJ$2,0)</f>
        <v>#N/A</v>
      </c>
      <c r="AK39" s="101" t="str">
        <f t="shared" si="56"/>
        <v/>
      </c>
      <c r="AM39" s="49">
        <f t="shared" si="123"/>
        <v>39</v>
      </c>
      <c r="AN39" s="104" t="str">
        <f t="shared" si="58"/>
        <v/>
      </c>
      <c r="AO39" s="104" t="str">
        <f t="shared" si="35"/>
        <v/>
      </c>
      <c r="AP39" s="104" t="str">
        <f t="shared" si="36"/>
        <v/>
      </c>
      <c r="AQ39" s="104" t="str">
        <f t="shared" si="37"/>
        <v/>
      </c>
      <c r="AR39" s="104" t="str">
        <f t="shared" si="38"/>
        <v/>
      </c>
      <c r="AS39" s="104" t="str">
        <f t="shared" si="39"/>
        <v/>
      </c>
      <c r="AT39" s="104" t="str">
        <f t="shared" si="40"/>
        <v/>
      </c>
      <c r="AU39" s="105">
        <f t="shared" si="124"/>
        <v>0</v>
      </c>
      <c r="AX39" s="41">
        <f t="shared" si="60"/>
        <v>2016</v>
      </c>
      <c r="AY39" s="44" t="str">
        <f t="shared" si="61"/>
        <v>Sep</v>
      </c>
      <c r="AZ39" s="51">
        <f t="shared" si="182"/>
        <v>39</v>
      </c>
      <c r="BA39" s="100" t="e">
        <f>VLOOKUP($C39+BA$3,Forecast!$B$99:$Q$251,Validation!BA$2,0)</f>
        <v>#N/A</v>
      </c>
      <c r="BB39" s="100" t="e">
        <f>VLOOKUP($C39+BB$3,Forecast!$B$99:$Q$251,Validation!BB$2,0)</f>
        <v>#N/A</v>
      </c>
      <c r="BC39" s="100" t="e">
        <f>VLOOKUP($C39+BC$3,Forecast!$B$99:$Q$251,Validation!BC$2,0)</f>
        <v>#N/A</v>
      </c>
      <c r="BD39" s="100" t="e">
        <f>VLOOKUP($C39+BD$3,Forecast!$B$99:$Q$251,Validation!BD$2,0)</f>
        <v>#N/A</v>
      </c>
      <c r="BE39" s="100" t="e">
        <f>VLOOKUP($C39+BE$3,Forecast!$B$99:$Q$251,Validation!BE$2,0)</f>
        <v>#N/A</v>
      </c>
      <c r="BF39" s="100" t="e">
        <f>VLOOKUP($C39+BF$3,Forecast!$B$99:$Q$251,Validation!BF$2,0)</f>
        <v>#N/A</v>
      </c>
      <c r="BG39" s="100" t="e">
        <f>VLOOKUP($C39+BG$3,Forecast!$B$99:$Q$251,Validation!BG$2,0)</f>
        <v>#N/A</v>
      </c>
      <c r="BH39" s="101" t="str">
        <f t="shared" si="63"/>
        <v/>
      </c>
      <c r="BJ39" s="49">
        <f t="shared" si="125"/>
        <v>39</v>
      </c>
      <c r="BK39" s="104" t="str">
        <f t="shared" si="126"/>
        <v/>
      </c>
      <c r="BL39" s="104" t="str">
        <f t="shared" si="127"/>
        <v/>
      </c>
      <c r="BM39" s="104" t="str">
        <f t="shared" si="128"/>
        <v/>
      </c>
      <c r="BN39" s="104" t="str">
        <f t="shared" si="129"/>
        <v/>
      </c>
      <c r="BO39" s="104" t="str">
        <f t="shared" si="130"/>
        <v/>
      </c>
      <c r="BP39" s="104" t="str">
        <f t="shared" si="131"/>
        <v/>
      </c>
      <c r="BQ39" s="104" t="str">
        <f t="shared" si="132"/>
        <v/>
      </c>
      <c r="BR39" s="105">
        <f t="shared" si="133"/>
        <v>0</v>
      </c>
      <c r="BV39" s="41">
        <f t="shared" si="67"/>
        <v>2016</v>
      </c>
      <c r="BW39" s="44" t="str">
        <f t="shared" si="68"/>
        <v>Sep</v>
      </c>
      <c r="BX39" s="51">
        <f t="shared" si="69"/>
        <v>39</v>
      </c>
      <c r="BY39" s="100" t="e">
        <f>VLOOKUP($C39+BY$3,Forecast!$B$99:$Q$251,Validation!BY$2,0)</f>
        <v>#N/A</v>
      </c>
      <c r="BZ39" s="100" t="e">
        <f>VLOOKUP($C39+BZ$3,Forecast!$B$99:$Q$251,Validation!BZ$2,0)</f>
        <v>#N/A</v>
      </c>
      <c r="CA39" s="100" t="e">
        <f>VLOOKUP($C39+CA$3,Forecast!$B$99:$Q$251,Validation!CA$2,0)</f>
        <v>#N/A</v>
      </c>
      <c r="CB39" s="100" t="e">
        <f>VLOOKUP($C39+CB$3,Forecast!$B$99:$Q$251,Validation!CB$2,0)</f>
        <v>#N/A</v>
      </c>
      <c r="CC39" s="100" t="e">
        <f>VLOOKUP($C39+CC$3,Forecast!$B$99:$Q$251,Validation!CC$2,0)</f>
        <v>#N/A</v>
      </c>
      <c r="CD39" s="100" t="e">
        <f>VLOOKUP($C39+CD$3,Forecast!$B$99:$Q$251,Validation!CD$2,0)</f>
        <v>#N/A</v>
      </c>
      <c r="CE39" s="100" t="e">
        <f>VLOOKUP($C39+CE$3,Forecast!$B$99:$Q$251,Validation!CE$2,0)</f>
        <v>#N/A</v>
      </c>
      <c r="CF39" s="101" t="str">
        <f t="shared" si="70"/>
        <v/>
      </c>
      <c r="CH39" s="49">
        <f t="shared" si="134"/>
        <v>39</v>
      </c>
      <c r="CI39" s="104" t="str">
        <f t="shared" si="135"/>
        <v/>
      </c>
      <c r="CJ39" s="104" t="str">
        <f t="shared" si="136"/>
        <v/>
      </c>
      <c r="CK39" s="104" t="str">
        <f t="shared" si="137"/>
        <v/>
      </c>
      <c r="CL39" s="104" t="str">
        <f t="shared" si="138"/>
        <v/>
      </c>
      <c r="CM39" s="104" t="str">
        <f t="shared" si="139"/>
        <v/>
      </c>
      <c r="CN39" s="104" t="str">
        <f t="shared" si="140"/>
        <v/>
      </c>
      <c r="CO39" s="104" t="str">
        <f t="shared" si="141"/>
        <v/>
      </c>
      <c r="CP39" s="105">
        <f t="shared" si="142"/>
        <v>0</v>
      </c>
      <c r="CT39" s="41">
        <f t="shared" si="74"/>
        <v>2016</v>
      </c>
      <c r="CU39" s="44" t="str">
        <f t="shared" si="75"/>
        <v>Sep</v>
      </c>
      <c r="CV39" s="51">
        <f t="shared" si="76"/>
        <v>39</v>
      </c>
      <c r="CW39" s="100" t="e">
        <f>VLOOKUP($C39+CW$3,Forecast!$B$99:$Q$251,Validation!CW$2,0)</f>
        <v>#N/A</v>
      </c>
      <c r="CX39" s="100" t="e">
        <f>VLOOKUP($C39+CX$3,Forecast!$B$99:$Q$251,Validation!CX$2,0)</f>
        <v>#N/A</v>
      </c>
      <c r="CY39" s="100" t="e">
        <f>VLOOKUP($C39+CY$3,Forecast!$B$99:$Q$251,Validation!CY$2,0)</f>
        <v>#N/A</v>
      </c>
      <c r="CZ39" s="100" t="e">
        <f>VLOOKUP($C39+CZ$3,Forecast!$B$99:$Q$251,Validation!CZ$2,0)</f>
        <v>#N/A</v>
      </c>
      <c r="DA39" s="100" t="e">
        <f>VLOOKUP($C39+DA$3,Forecast!$B$99:$Q$251,Validation!DA$2,0)</f>
        <v>#N/A</v>
      </c>
      <c r="DB39" s="100" t="e">
        <f>VLOOKUP($C39+DB$3,Forecast!$B$99:$Q$251,Validation!DB$2,0)</f>
        <v>#N/A</v>
      </c>
      <c r="DC39" s="100" t="e">
        <f>VLOOKUP($C39+DC$3,Forecast!$B$99:$Q$251,Validation!DC$2,0)</f>
        <v>#N/A</v>
      </c>
      <c r="DD39" s="101" t="str">
        <f t="shared" si="77"/>
        <v/>
      </c>
      <c r="DE39" s="14"/>
      <c r="DF39" s="14"/>
      <c r="DG39" s="49">
        <f t="shared" si="143"/>
        <v>39</v>
      </c>
      <c r="DH39" s="104" t="str">
        <f t="shared" si="144"/>
        <v/>
      </c>
      <c r="DI39" s="104" t="str">
        <f t="shared" si="145"/>
        <v/>
      </c>
      <c r="DJ39" s="104" t="str">
        <f t="shared" si="146"/>
        <v/>
      </c>
      <c r="DK39" s="104" t="str">
        <f t="shared" si="147"/>
        <v/>
      </c>
      <c r="DL39" s="104" t="str">
        <f t="shared" si="148"/>
        <v/>
      </c>
      <c r="DM39" s="104" t="str">
        <f t="shared" si="149"/>
        <v/>
      </c>
      <c r="DN39" s="104" t="str">
        <f t="shared" si="150"/>
        <v/>
      </c>
      <c r="DO39" s="105">
        <f t="shared" si="151"/>
        <v>0</v>
      </c>
      <c r="DS39" s="41">
        <f t="shared" si="81"/>
        <v>2016</v>
      </c>
      <c r="DT39" s="44" t="str">
        <f t="shared" si="82"/>
        <v>Sep</v>
      </c>
      <c r="DU39" s="51">
        <f t="shared" si="83"/>
        <v>39</v>
      </c>
      <c r="DV39" s="100" t="e">
        <f>VLOOKUP($C39+DV$3,Forecast!$B$99:$Q$251,Validation!DV$2,0)</f>
        <v>#N/A</v>
      </c>
      <c r="DW39" s="100" t="e">
        <f>VLOOKUP($C39+DW$3,Forecast!$B$99:$Q$251,Validation!DW$2,0)</f>
        <v>#N/A</v>
      </c>
      <c r="DX39" s="100" t="e">
        <f>VLOOKUP($C39+DX$3,Forecast!$B$99:$Q$251,Validation!DX$2,0)</f>
        <v>#N/A</v>
      </c>
      <c r="DY39" s="100" t="e">
        <f>VLOOKUP($C39+DY$3,Forecast!$B$99:$Q$251,Validation!DY$2,0)</f>
        <v>#N/A</v>
      </c>
      <c r="DZ39" s="100" t="e">
        <f>VLOOKUP($C39+DZ$3,Forecast!$B$99:$Q$251,Validation!DZ$2,0)</f>
        <v>#N/A</v>
      </c>
      <c r="EA39" s="100" t="e">
        <f>VLOOKUP($C39+EA$3,Forecast!$B$99:$Q$251,Validation!EA$2,0)</f>
        <v>#N/A</v>
      </c>
      <c r="EB39" s="100" t="e">
        <f>VLOOKUP($C39+EB$3,Forecast!$B$99:$Q$251,Validation!EB$2,0)</f>
        <v>#N/A</v>
      </c>
      <c r="EC39" s="101" t="str">
        <f t="shared" si="84"/>
        <v/>
      </c>
      <c r="EE39" s="49">
        <f t="shared" si="152"/>
        <v>39</v>
      </c>
      <c r="EF39" s="104" t="str">
        <f t="shared" si="153"/>
        <v/>
      </c>
      <c r="EG39" s="104" t="str">
        <f t="shared" si="154"/>
        <v/>
      </c>
      <c r="EH39" s="104" t="str">
        <f t="shared" si="155"/>
        <v/>
      </c>
      <c r="EI39" s="104" t="str">
        <f t="shared" si="156"/>
        <v/>
      </c>
      <c r="EJ39" s="104" t="str">
        <f t="shared" si="157"/>
        <v/>
      </c>
      <c r="EK39" s="104" t="str">
        <f t="shared" si="158"/>
        <v/>
      </c>
      <c r="EL39" s="104" t="str">
        <f t="shared" si="159"/>
        <v/>
      </c>
      <c r="EM39" s="105">
        <f t="shared" si="183"/>
        <v>0</v>
      </c>
      <c r="EQ39" s="41">
        <f t="shared" si="88"/>
        <v>2016</v>
      </c>
      <c r="ER39" s="44" t="str">
        <f t="shared" si="89"/>
        <v>Sep</v>
      </c>
      <c r="ES39" s="51">
        <f t="shared" si="90"/>
        <v>39</v>
      </c>
      <c r="ET39" s="100" t="e">
        <f>VLOOKUP($C39+ET$3,Forecast!$B$99:$Q$251,Validation!ET$2,0)</f>
        <v>#N/A</v>
      </c>
      <c r="EU39" s="100" t="e">
        <f>VLOOKUP($C39+EU$3,Forecast!$B$99:$Q$251,Validation!EU$2,0)</f>
        <v>#N/A</v>
      </c>
      <c r="EV39" s="100" t="e">
        <f>VLOOKUP($C39+EV$3,Forecast!$B$99:$Q$251,Validation!EV$2,0)</f>
        <v>#N/A</v>
      </c>
      <c r="EW39" s="100" t="e">
        <f>VLOOKUP($C39+EW$3,Forecast!$B$99:$Q$251,Validation!EW$2,0)</f>
        <v>#N/A</v>
      </c>
      <c r="EX39" s="100" t="e">
        <f>VLOOKUP($C39+EX$3,Forecast!$B$99:$Q$251,Validation!EX$2,0)</f>
        <v>#N/A</v>
      </c>
      <c r="EY39" s="100" t="e">
        <f>VLOOKUP($C39+EY$3,Forecast!$B$99:$Q$251,Validation!EY$2,0)</f>
        <v>#N/A</v>
      </c>
      <c r="EZ39" s="100" t="e">
        <f>VLOOKUP($C39+EZ$3,Forecast!$B$99:$Q$251,Validation!EZ$2,0)</f>
        <v>#N/A</v>
      </c>
      <c r="FA39" s="101" t="str">
        <f t="shared" si="91"/>
        <v/>
      </c>
      <c r="FD39" s="49">
        <f t="shared" si="160"/>
        <v>39</v>
      </c>
      <c r="FE39" s="104" t="str">
        <f t="shared" si="161"/>
        <v/>
      </c>
      <c r="FF39" s="104" t="str">
        <f t="shared" si="162"/>
        <v/>
      </c>
      <c r="FG39" s="104" t="str">
        <f t="shared" si="163"/>
        <v/>
      </c>
      <c r="FH39" s="104" t="str">
        <f t="shared" si="164"/>
        <v/>
      </c>
      <c r="FI39" s="104" t="str">
        <f t="shared" si="165"/>
        <v/>
      </c>
      <c r="FJ39" s="104" t="str">
        <f t="shared" si="166"/>
        <v/>
      </c>
      <c r="FK39" s="104" t="str">
        <f t="shared" si="167"/>
        <v/>
      </c>
      <c r="FL39" s="105">
        <f t="shared" si="168"/>
        <v>0</v>
      </c>
      <c r="FP39" s="41">
        <f t="shared" si="95"/>
        <v>2016</v>
      </c>
      <c r="FQ39" s="44" t="str">
        <f t="shared" si="96"/>
        <v>Sep</v>
      </c>
      <c r="FR39" s="51">
        <f t="shared" si="97"/>
        <v>39</v>
      </c>
      <c r="FS39" s="100" t="e">
        <f>VLOOKUP($C39+FS$3,Forecast!$B$99:$Q$251,Validation!FS$2,0)</f>
        <v>#N/A</v>
      </c>
      <c r="FT39" s="100" t="e">
        <f>VLOOKUP($C39+FT$3,Forecast!$B$99:$Q$251,Validation!FT$2,0)</f>
        <v>#N/A</v>
      </c>
      <c r="FU39" s="100" t="e">
        <f>VLOOKUP($C39+FU$3,Forecast!$B$99:$Q$251,Validation!FU$2,0)</f>
        <v>#N/A</v>
      </c>
      <c r="FV39" s="100" t="e">
        <f>VLOOKUP($C39+FV$3,Forecast!$B$99:$Q$251,Validation!FV$2,0)</f>
        <v>#N/A</v>
      </c>
      <c r="FW39" s="100" t="e">
        <f>VLOOKUP($C39+FW$3,Forecast!$B$99:$Q$251,Validation!FW$2,0)</f>
        <v>#N/A</v>
      </c>
      <c r="FX39" s="100" t="e">
        <f>VLOOKUP($C39+FX$3,Forecast!$B$99:$Q$251,Validation!FX$2,0)</f>
        <v>#N/A</v>
      </c>
      <c r="FY39" s="100" t="e">
        <f>VLOOKUP($C39+FY$3,Forecast!$B$99:$Q$251,Validation!FY$2,0)</f>
        <v>#N/A</v>
      </c>
      <c r="FZ39" s="101" t="str">
        <f t="shared" si="169"/>
        <v/>
      </c>
      <c r="GB39" s="49">
        <f t="shared" si="170"/>
        <v>39</v>
      </c>
      <c r="GC39" s="104" t="str">
        <f t="shared" si="171"/>
        <v/>
      </c>
      <c r="GD39" s="104" t="str">
        <f t="shared" si="172"/>
        <v/>
      </c>
      <c r="GE39" s="104" t="str">
        <f t="shared" si="173"/>
        <v/>
      </c>
      <c r="GF39" s="104" t="str">
        <f t="shared" si="174"/>
        <v/>
      </c>
      <c r="GG39" s="104" t="str">
        <f t="shared" si="175"/>
        <v/>
      </c>
      <c r="GH39" s="104" t="str">
        <f t="shared" si="176"/>
        <v/>
      </c>
      <c r="GI39" s="104" t="str">
        <f t="shared" si="177"/>
        <v/>
      </c>
      <c r="GJ39" s="105">
        <f t="shared" si="178"/>
        <v>0</v>
      </c>
      <c r="GN39" s="41">
        <f t="shared" si="102"/>
        <v>2016</v>
      </c>
      <c r="GO39" s="44" t="str">
        <f t="shared" si="103"/>
        <v>Sep</v>
      </c>
      <c r="GP39" s="51">
        <f t="shared" si="104"/>
        <v>39</v>
      </c>
      <c r="GQ39" s="100" t="e">
        <f>VLOOKUP($C39+GQ$3,Forecast!$B$99:$Q$251,Validation!GQ$2,0)</f>
        <v>#N/A</v>
      </c>
      <c r="GR39" s="100" t="e">
        <f>VLOOKUP($C39+GR$3,Forecast!$B$99:$Q$251,Validation!GR$2,0)</f>
        <v>#N/A</v>
      </c>
      <c r="GS39" s="100" t="e">
        <f>VLOOKUP($C39+GS$3,Forecast!$B$99:$Q$251,Validation!GS$2,0)</f>
        <v>#N/A</v>
      </c>
      <c r="GT39" s="100" t="e">
        <f>VLOOKUP($C39+GT$3,Forecast!$B$99:$Q$251,Validation!GT$2,0)</f>
        <v>#N/A</v>
      </c>
      <c r="GU39" s="100" t="e">
        <f>VLOOKUP($C39+GU$3,Forecast!$B$99:$Q$251,Validation!GU$2,0)</f>
        <v>#N/A</v>
      </c>
      <c r="GV39" s="100" t="e">
        <f>VLOOKUP($C39+GV$3,Forecast!$B$99:$Q$251,Validation!GV$2,0)</f>
        <v>#N/A</v>
      </c>
      <c r="GW39" s="100" t="e">
        <f>VLOOKUP($C39+GW$3,Forecast!$B$99:$Q$251,Validation!GW$2,0)</f>
        <v>#N/A</v>
      </c>
      <c r="GX39" s="101" t="str">
        <f t="shared" si="105"/>
        <v/>
      </c>
      <c r="GY39" s="14"/>
      <c r="HB39" s="97">
        <f t="shared" si="106"/>
        <v>2016</v>
      </c>
      <c r="HC39" s="98" t="str">
        <f t="shared" si="107"/>
        <v>Sep</v>
      </c>
      <c r="HD39" s="99">
        <f t="shared" si="108"/>
        <v>39</v>
      </c>
      <c r="HE39" s="100" t="str">
        <f>IFERROR(VLOOKUP($C39+HE$3,Forecast!$B$99:$AE$251,Validation!HE$2,0),"")</f>
        <v/>
      </c>
      <c r="HF39" s="100" t="str">
        <f>IFERROR(VLOOKUP($C39+HF$3,Forecast!$B$99:$AE$251,Validation!HF$2,0),"")</f>
        <v/>
      </c>
      <c r="HG39" s="100" t="str">
        <f>IFERROR(VLOOKUP($C39+HG$3,Forecast!$B$99:$AE$251,Validation!HG$2,0),"")</f>
        <v/>
      </c>
      <c r="HH39" s="100" t="str">
        <f>IFERROR(VLOOKUP($C39+HH$3,Forecast!$B$99:$AE$251,Validation!HH$2,0),"")</f>
        <v/>
      </c>
      <c r="HI39" s="100" t="str">
        <f>IFERROR(VLOOKUP($C39+HI$3,Forecast!$B$99:$AE$251,Validation!HI$2,0),"")</f>
        <v/>
      </c>
      <c r="HJ39" s="100" t="str">
        <f>IFERROR(VLOOKUP($C39+HJ$3,Forecast!$B$99:$AE$251,Validation!HJ$2,0),"")</f>
        <v/>
      </c>
      <c r="HK39" s="100" t="str">
        <f>IFERROR(VLOOKUP($C39+HK$3,Forecast!$B$99:$AE$251,Validation!HK$2,0),"")</f>
        <v/>
      </c>
      <c r="HL39" s="101">
        <f t="shared" si="109"/>
        <v>0</v>
      </c>
      <c r="HN39" s="49">
        <f t="shared" si="110"/>
        <v>39</v>
      </c>
      <c r="HO39" s="104" t="str">
        <f>IFERROR(HE39/#REF!,"")</f>
        <v/>
      </c>
      <c r="HP39" s="104" t="str">
        <f>IFERROR(HF39/#REF!,"")</f>
        <v/>
      </c>
      <c r="HQ39" s="104" t="str">
        <f>IFERROR(HG39/#REF!,"")</f>
        <v/>
      </c>
      <c r="HR39" s="104" t="str">
        <f>IFERROR(HH39/#REF!,"")</f>
        <v/>
      </c>
      <c r="HS39" s="104" t="str">
        <f>IFERROR(HI39/#REF!,"")</f>
        <v/>
      </c>
      <c r="HT39" s="104" t="str">
        <f>IFERROR(HJ39/#REF!,"")</f>
        <v/>
      </c>
      <c r="HU39" s="104" t="str">
        <f>IFERROR(HK39/#REF!,"")</f>
        <v/>
      </c>
      <c r="HV39" s="105">
        <f t="shared" si="111"/>
        <v>0</v>
      </c>
      <c r="HX39" s="97">
        <f t="shared" si="112"/>
        <v>2016</v>
      </c>
      <c r="HY39" s="98" t="str">
        <f t="shared" si="113"/>
        <v>Sep</v>
      </c>
      <c r="HZ39" s="99">
        <f t="shared" si="114"/>
        <v>39</v>
      </c>
      <c r="IA39" s="100" t="str">
        <f>IFERROR(VLOOKUP($C39+IA$3,Forecast!$B$99:$AE$251,Validation!IA$2,0),"")</f>
        <v/>
      </c>
      <c r="IB39" s="100" t="str">
        <f>IFERROR(VLOOKUP($C39+IB$3,Forecast!$B$99:$AE$251,Validation!IB$2,0),"")</f>
        <v/>
      </c>
      <c r="IC39" s="100" t="str">
        <f>IFERROR(VLOOKUP($C39+IC$3,Forecast!$B$99:$AE$251,Validation!IC$2,0),"")</f>
        <v/>
      </c>
      <c r="ID39" s="100" t="str">
        <f>IFERROR(VLOOKUP($C39+ID$3,Forecast!$B$99:$AE$251,Validation!ID$2,0),"")</f>
        <v/>
      </c>
      <c r="IE39" s="100" t="str">
        <f>IFERROR(VLOOKUP($C39+IE$3,Forecast!$B$99:$AE$251,Validation!IE$2,0),"")</f>
        <v/>
      </c>
      <c r="IF39" s="100" t="str">
        <f>IFERROR(VLOOKUP($C39+IF$3,Forecast!$B$99:$AE$251,Validation!IF$2,0),"")</f>
        <v/>
      </c>
      <c r="IG39" s="100" t="str">
        <f>IFERROR(VLOOKUP($C39+IG$3,Forecast!$B$99:$AE$251,Validation!IG$2,0),"")</f>
        <v/>
      </c>
      <c r="IH39" s="101">
        <f t="shared" si="115"/>
        <v>0</v>
      </c>
      <c r="IJ39" s="49">
        <f t="shared" si="116"/>
        <v>39</v>
      </c>
      <c r="IK39" s="104" t="str">
        <f>IFERROR(IA39/#REF!,"")</f>
        <v/>
      </c>
      <c r="IL39" s="104" t="str">
        <f>IFERROR(IB39/#REF!,"")</f>
        <v/>
      </c>
      <c r="IM39" s="104" t="str">
        <f>IFERROR(IC39/#REF!,"")</f>
        <v/>
      </c>
      <c r="IN39" s="104" t="str">
        <f>IFERROR(ID39/#REF!,"")</f>
        <v/>
      </c>
      <c r="IO39" s="104" t="str">
        <f>IFERROR(IE39/#REF!,"")</f>
        <v/>
      </c>
      <c r="IP39" s="104" t="str">
        <f>IFERROR(IF39/#REF!,"")</f>
        <v/>
      </c>
      <c r="IQ39" s="104" t="str">
        <f>IFERROR(IG39/#REF!,"")</f>
        <v/>
      </c>
      <c r="IR39" s="105">
        <f t="shared" si="117"/>
        <v>0</v>
      </c>
    </row>
    <row r="40" spans="1:252" x14ac:dyDescent="0.25">
      <c r="B40" s="39">
        <v>7</v>
      </c>
      <c r="C40" s="134">
        <f t="shared" si="179"/>
        <v>42642</v>
      </c>
      <c r="D40" s="135">
        <f t="shared" si="47"/>
        <v>2016</v>
      </c>
      <c r="E40" s="136" t="str">
        <f t="shared" si="48"/>
        <v>Sep</v>
      </c>
      <c r="F40" s="51">
        <f t="shared" si="49"/>
        <v>40</v>
      </c>
      <c r="G40" s="100" t="e">
        <f>VLOOKUP($C40+G$3,Forecast!$B$99:$Q$251,Validation!G$2,0)</f>
        <v>#N/A</v>
      </c>
      <c r="H40" s="100" t="e">
        <f>VLOOKUP($C40+H$3,Forecast!$B$99:$Q$251,Validation!H$2,0)</f>
        <v>#N/A</v>
      </c>
      <c r="I40" s="100">
        <f>VLOOKUP($C40+I$3,Forecast!$B$99:$Q$251,Validation!I$2,0)</f>
        <v>193.17153139326689</v>
      </c>
      <c r="J40" s="100">
        <f>VLOOKUP($C40+J$3,Forecast!$B$99:$Q$251,Validation!J$2,0)</f>
        <v>193.43271101362404</v>
      </c>
      <c r="K40" s="100">
        <f>VLOOKUP($C40+K$3,Forecast!$B$99:$Q$251,Validation!K$2,0)</f>
        <v>245.48291905220236</v>
      </c>
      <c r="L40" s="100">
        <f>VLOOKUP($C40+L$3,Forecast!$B$99:$Q$251,Validation!L$2,0)</f>
        <v>234.97701654809441</v>
      </c>
      <c r="M40" s="100">
        <f>VLOOKUP($C40+M$3,Forecast!$B$99:$Q$251,Validation!M$2,0)</f>
        <v>231.92842305577349</v>
      </c>
      <c r="N40" s="101" t="str">
        <f t="shared" si="50"/>
        <v/>
      </c>
      <c r="P40" s="114">
        <f t="shared" si="121"/>
        <v>40</v>
      </c>
      <c r="Q40" s="157" t="str">
        <f t="shared" si="184"/>
        <v/>
      </c>
      <c r="R40" s="157" t="str">
        <f t="shared" si="185"/>
        <v/>
      </c>
      <c r="S40" s="157" t="str">
        <f t="shared" si="186"/>
        <v/>
      </c>
      <c r="T40" s="157" t="str">
        <f t="shared" si="187"/>
        <v/>
      </c>
      <c r="U40" s="157" t="str">
        <f t="shared" si="188"/>
        <v/>
      </c>
      <c r="V40" s="157" t="str">
        <f t="shared" si="189"/>
        <v/>
      </c>
      <c r="W40" s="157" t="str">
        <f t="shared" si="190"/>
        <v/>
      </c>
      <c r="X40" s="158">
        <f t="shared" si="119"/>
        <v>0</v>
      </c>
      <c r="AA40" s="41">
        <f t="shared" si="53"/>
        <v>2016</v>
      </c>
      <c r="AB40" s="44" t="str">
        <f t="shared" si="54"/>
        <v>Sep</v>
      </c>
      <c r="AC40" s="51">
        <f t="shared" si="181"/>
        <v>40</v>
      </c>
      <c r="AD40" s="100" t="e">
        <f>VLOOKUP($C40+AD$3,Forecast!$B$99:$Q$251,Validation!AD$2,0)</f>
        <v>#N/A</v>
      </c>
      <c r="AE40" s="100" t="e">
        <f>VLOOKUP($C40+AE$3,Forecast!$B$99:$Q$251,Validation!AE$2,0)</f>
        <v>#N/A</v>
      </c>
      <c r="AF40" s="100">
        <f>VLOOKUP($C40+AF$3,Forecast!$B$99:$Q$251,Validation!AF$2,0)</f>
        <v>238.31371437580043</v>
      </c>
      <c r="AG40" s="100">
        <f>VLOOKUP($C40+AG$3,Forecast!$B$99:$Q$251,Validation!AG$2,0)</f>
        <v>171.87114603167547</v>
      </c>
      <c r="AH40" s="100">
        <f>VLOOKUP($C40+AH$3,Forecast!$B$99:$Q$251,Validation!AH$2,0)</f>
        <v>244.5060012735442</v>
      </c>
      <c r="AI40" s="100">
        <f>VLOOKUP($C40+AI$3,Forecast!$B$99:$Q$251,Validation!AI$2,0)</f>
        <v>243.05418263167283</v>
      </c>
      <c r="AJ40" s="100">
        <f>VLOOKUP($C40+AJ$3,Forecast!$B$99:$Q$251,Validation!AJ$2,0)</f>
        <v>225.46356319748421</v>
      </c>
      <c r="AK40" s="101" t="str">
        <f t="shared" si="56"/>
        <v/>
      </c>
      <c r="AM40" s="49">
        <f t="shared" si="123"/>
        <v>40</v>
      </c>
      <c r="AN40" s="104" t="str">
        <f t="shared" si="58"/>
        <v/>
      </c>
      <c r="AO40" s="104" t="str">
        <f t="shared" si="35"/>
        <v/>
      </c>
      <c r="AP40" s="104" t="str">
        <f t="shared" si="36"/>
        <v/>
      </c>
      <c r="AQ40" s="104" t="str">
        <f t="shared" si="37"/>
        <v/>
      </c>
      <c r="AR40" s="104" t="str">
        <f t="shared" si="38"/>
        <v/>
      </c>
      <c r="AS40" s="104" t="str">
        <f t="shared" si="39"/>
        <v/>
      </c>
      <c r="AT40" s="104" t="str">
        <f t="shared" si="40"/>
        <v/>
      </c>
      <c r="AU40" s="105">
        <f t="shared" si="124"/>
        <v>0</v>
      </c>
      <c r="AX40" s="41">
        <f t="shared" si="60"/>
        <v>2016</v>
      </c>
      <c r="AY40" s="44" t="str">
        <f t="shared" si="61"/>
        <v>Sep</v>
      </c>
      <c r="AZ40" s="51">
        <f t="shared" si="182"/>
        <v>40</v>
      </c>
      <c r="BA40" s="100" t="e">
        <f>VLOOKUP($C40+BA$3,Forecast!$B$99:$Q$251,Validation!BA$2,0)</f>
        <v>#N/A</v>
      </c>
      <c r="BB40" s="100" t="e">
        <f>VLOOKUP($C40+BB$3,Forecast!$B$99:$Q$251,Validation!BB$2,0)</f>
        <v>#N/A</v>
      </c>
      <c r="BC40" s="100">
        <f>VLOOKUP($C40+BC$3,Forecast!$B$99:$Q$251,Validation!BC$2,0)</f>
        <v>95.467480542914728</v>
      </c>
      <c r="BD40" s="100">
        <f>VLOOKUP($C40+BD$3,Forecast!$B$99:$Q$251,Validation!BD$2,0)</f>
        <v>112.9452132258386</v>
      </c>
      <c r="BE40" s="100">
        <f>VLOOKUP($C40+BE$3,Forecast!$B$99:$Q$251,Validation!BE$2,0)</f>
        <v>111.83297571885703</v>
      </c>
      <c r="BF40" s="100">
        <f>VLOOKUP($C40+BF$3,Forecast!$B$99:$Q$251,Validation!BF$2,0)</f>
        <v>104.819443503766</v>
      </c>
      <c r="BG40" s="100">
        <f>VLOOKUP($C40+BG$3,Forecast!$B$99:$Q$251,Validation!BG$2,0)</f>
        <v>102.82900224714334</v>
      </c>
      <c r="BH40" s="101" t="str">
        <f t="shared" si="63"/>
        <v/>
      </c>
      <c r="BJ40" s="49">
        <f t="shared" si="125"/>
        <v>40</v>
      </c>
      <c r="BK40" s="104" t="str">
        <f t="shared" si="126"/>
        <v/>
      </c>
      <c r="BL40" s="104" t="str">
        <f t="shared" si="127"/>
        <v/>
      </c>
      <c r="BM40" s="104" t="str">
        <f t="shared" si="128"/>
        <v/>
      </c>
      <c r="BN40" s="104" t="str">
        <f t="shared" si="129"/>
        <v/>
      </c>
      <c r="BO40" s="104" t="str">
        <f t="shared" si="130"/>
        <v/>
      </c>
      <c r="BP40" s="104" t="str">
        <f t="shared" si="131"/>
        <v/>
      </c>
      <c r="BQ40" s="104" t="str">
        <f t="shared" si="132"/>
        <v/>
      </c>
      <c r="BR40" s="105">
        <f t="shared" si="133"/>
        <v>0</v>
      </c>
      <c r="BV40" s="41">
        <f t="shared" si="67"/>
        <v>2016</v>
      </c>
      <c r="BW40" s="44" t="str">
        <f t="shared" si="68"/>
        <v>Sep</v>
      </c>
      <c r="BX40" s="51">
        <f t="shared" si="69"/>
        <v>40</v>
      </c>
      <c r="BY40" s="100" t="e">
        <f>VLOOKUP($C40+BY$3,Forecast!$B$99:$Q$251,Validation!BY$2,0)</f>
        <v>#N/A</v>
      </c>
      <c r="BZ40" s="100" t="e">
        <f>VLOOKUP($C40+BZ$3,Forecast!$B$99:$Q$251,Validation!BZ$2,0)</f>
        <v>#N/A</v>
      </c>
      <c r="CA40" s="100">
        <f>VLOOKUP($C40+CA$3,Forecast!$B$99:$Q$251,Validation!CA$2,0)</f>
        <v>21.879449693995792</v>
      </c>
      <c r="CB40" s="100">
        <f>VLOOKUP($C40+CB$3,Forecast!$B$99:$Q$251,Validation!CB$2,0)</f>
        <v>24.563534226105261</v>
      </c>
      <c r="CC40" s="100">
        <f>VLOOKUP($C40+CC$3,Forecast!$B$99:$Q$251,Validation!CC$2,0)</f>
        <v>29.358160822090888</v>
      </c>
      <c r="CD40" s="100">
        <f>VLOOKUP($C40+CD$3,Forecast!$B$99:$Q$251,Validation!CD$2,0)</f>
        <v>33.493655337554706</v>
      </c>
      <c r="CE40" s="100">
        <f>VLOOKUP($C40+CE$3,Forecast!$B$99:$Q$251,Validation!CE$2,0)</f>
        <v>26.554263483423618</v>
      </c>
      <c r="CF40" s="101" t="str">
        <f t="shared" si="70"/>
        <v/>
      </c>
      <c r="CH40" s="49">
        <f t="shared" si="134"/>
        <v>40</v>
      </c>
      <c r="CI40" s="104" t="str">
        <f t="shared" si="135"/>
        <v/>
      </c>
      <c r="CJ40" s="104" t="str">
        <f t="shared" si="136"/>
        <v/>
      </c>
      <c r="CK40" s="104" t="str">
        <f t="shared" si="137"/>
        <v/>
      </c>
      <c r="CL40" s="104" t="str">
        <f t="shared" si="138"/>
        <v/>
      </c>
      <c r="CM40" s="104" t="str">
        <f t="shared" si="139"/>
        <v/>
      </c>
      <c r="CN40" s="104" t="str">
        <f t="shared" si="140"/>
        <v/>
      </c>
      <c r="CO40" s="104" t="str">
        <f t="shared" si="141"/>
        <v/>
      </c>
      <c r="CP40" s="105">
        <f t="shared" si="142"/>
        <v>0</v>
      </c>
      <c r="CT40" s="41">
        <f t="shared" si="74"/>
        <v>2016</v>
      </c>
      <c r="CU40" s="44" t="str">
        <f t="shared" si="75"/>
        <v>Sep</v>
      </c>
      <c r="CV40" s="51">
        <f t="shared" si="76"/>
        <v>40</v>
      </c>
      <c r="CW40" s="100" t="e">
        <f>VLOOKUP($C40+CW$3,Forecast!$B$99:$Q$251,Validation!CW$2,0)</f>
        <v>#N/A</v>
      </c>
      <c r="CX40" s="100" t="e">
        <f>VLOOKUP($C40+CX$3,Forecast!$B$99:$Q$251,Validation!CX$2,0)</f>
        <v>#N/A</v>
      </c>
      <c r="CY40" s="100">
        <f>VLOOKUP($C40+CY$3,Forecast!$B$99:$Q$251,Validation!CY$2,0)</f>
        <v>363.43821962771415</v>
      </c>
      <c r="CZ40" s="100">
        <f>VLOOKUP($C40+CZ$3,Forecast!$B$99:$Q$251,Validation!CZ$2,0)</f>
        <v>308.69274731036182</v>
      </c>
      <c r="DA40" s="100">
        <f>VLOOKUP($C40+DA$3,Forecast!$B$99:$Q$251,Validation!DA$2,0)</f>
        <v>550.17325134320981</v>
      </c>
      <c r="DB40" s="100">
        <f>VLOOKUP($C40+DB$3,Forecast!$B$99:$Q$251,Validation!DB$2,0)</f>
        <v>549.10852167002179</v>
      </c>
      <c r="DC40" s="100">
        <f>VLOOKUP($C40+DC$3,Forecast!$B$99:$Q$251,Validation!DC$2,0)</f>
        <v>529.96101857755275</v>
      </c>
      <c r="DD40" s="101" t="str">
        <f t="shared" si="77"/>
        <v/>
      </c>
      <c r="DE40" s="14"/>
      <c r="DF40" s="14"/>
      <c r="DG40" s="49">
        <f t="shared" si="143"/>
        <v>40</v>
      </c>
      <c r="DH40" s="104" t="str">
        <f t="shared" si="144"/>
        <v/>
      </c>
      <c r="DI40" s="104" t="str">
        <f t="shared" si="145"/>
        <v/>
      </c>
      <c r="DJ40" s="104" t="str">
        <f t="shared" si="146"/>
        <v/>
      </c>
      <c r="DK40" s="104" t="str">
        <f t="shared" si="147"/>
        <v/>
      </c>
      <c r="DL40" s="104" t="str">
        <f t="shared" si="148"/>
        <v/>
      </c>
      <c r="DM40" s="104" t="str">
        <f t="shared" si="149"/>
        <v/>
      </c>
      <c r="DN40" s="104" t="str">
        <f t="shared" si="150"/>
        <v/>
      </c>
      <c r="DO40" s="105">
        <f t="shared" si="151"/>
        <v>0</v>
      </c>
      <c r="DS40" s="41">
        <f t="shared" si="81"/>
        <v>2016</v>
      </c>
      <c r="DT40" s="44" t="str">
        <f t="shared" si="82"/>
        <v>Sep</v>
      </c>
      <c r="DU40" s="51">
        <f t="shared" si="83"/>
        <v>40</v>
      </c>
      <c r="DV40" s="100" t="e">
        <f>VLOOKUP($C40+DV$3,Forecast!$B$99:$Q$251,Validation!DV$2,0)</f>
        <v>#N/A</v>
      </c>
      <c r="DW40" s="100" t="e">
        <f>VLOOKUP($C40+DW$3,Forecast!$B$99:$Q$251,Validation!DW$2,0)</f>
        <v>#N/A</v>
      </c>
      <c r="DX40" s="100">
        <f>VLOOKUP($C40+DX$3,Forecast!$B$99:$Q$251,Validation!DX$2,0)</f>
        <v>71.727350638067364</v>
      </c>
      <c r="DY40" s="100">
        <f>VLOOKUP($C40+DY$3,Forecast!$B$99:$Q$251,Validation!DY$2,0)</f>
        <v>82.341559240820388</v>
      </c>
      <c r="DZ40" s="100">
        <f>VLOOKUP($C40+DZ$3,Forecast!$B$99:$Q$251,Validation!DZ$2,0)</f>
        <v>103.31487136632508</v>
      </c>
      <c r="EA40" s="100">
        <f>VLOOKUP($C40+EA$3,Forecast!$B$99:$Q$251,Validation!EA$2,0)</f>
        <v>100.95481532636759</v>
      </c>
      <c r="EB40" s="100">
        <f>VLOOKUP($C40+EB$3,Forecast!$B$99:$Q$251,Validation!EB$2,0)</f>
        <v>95.016034510454446</v>
      </c>
      <c r="EC40" s="101" t="str">
        <f t="shared" si="84"/>
        <v/>
      </c>
      <c r="EE40" s="49">
        <f t="shared" si="152"/>
        <v>40</v>
      </c>
      <c r="EF40" s="104" t="str">
        <f t="shared" si="153"/>
        <v/>
      </c>
      <c r="EG40" s="104" t="str">
        <f t="shared" si="154"/>
        <v/>
      </c>
      <c r="EH40" s="104" t="str">
        <f t="shared" si="155"/>
        <v/>
      </c>
      <c r="EI40" s="104" t="str">
        <f t="shared" si="156"/>
        <v/>
      </c>
      <c r="EJ40" s="104" t="str">
        <f t="shared" si="157"/>
        <v/>
      </c>
      <c r="EK40" s="104" t="str">
        <f t="shared" si="158"/>
        <v/>
      </c>
      <c r="EL40" s="104" t="str">
        <f t="shared" si="159"/>
        <v/>
      </c>
      <c r="EM40" s="105">
        <f t="shared" si="183"/>
        <v>0</v>
      </c>
      <c r="EQ40" s="41">
        <f t="shared" si="88"/>
        <v>2016</v>
      </c>
      <c r="ER40" s="44" t="str">
        <f t="shared" si="89"/>
        <v>Sep</v>
      </c>
      <c r="ES40" s="51">
        <f t="shared" si="90"/>
        <v>40</v>
      </c>
      <c r="ET40" s="100" t="e">
        <f>VLOOKUP($C40+ET$3,Forecast!$B$99:$Q$251,Validation!ET$2,0)</f>
        <v>#N/A</v>
      </c>
      <c r="EU40" s="100" t="e">
        <f>VLOOKUP($C40+EU$3,Forecast!$B$99:$Q$251,Validation!EU$2,0)</f>
        <v>#N/A</v>
      </c>
      <c r="EV40" s="100">
        <f>VLOOKUP($C40+EV$3,Forecast!$B$99:$Q$251,Validation!EV$2,0)</f>
        <v>203.64105491442993</v>
      </c>
      <c r="EW40" s="100">
        <f>VLOOKUP($C40+EW$3,Forecast!$B$99:$Q$251,Validation!EW$2,0)</f>
        <v>235.32555831646496</v>
      </c>
      <c r="EX40" s="100">
        <f>VLOOKUP($C40+EX$3,Forecast!$B$99:$Q$251,Validation!EX$2,0)</f>
        <v>411.11967517446703</v>
      </c>
      <c r="EY40" s="100">
        <f>VLOOKUP($C40+EY$3,Forecast!$B$99:$Q$251,Validation!EY$2,0)</f>
        <v>357.55411864583675</v>
      </c>
      <c r="EZ40" s="100">
        <f>VLOOKUP($C40+EZ$3,Forecast!$B$99:$Q$251,Validation!EZ$2,0)</f>
        <v>317.48962733407518</v>
      </c>
      <c r="FA40" s="101" t="str">
        <f t="shared" si="91"/>
        <v/>
      </c>
      <c r="FD40" s="49">
        <f t="shared" si="160"/>
        <v>40</v>
      </c>
      <c r="FE40" s="104" t="str">
        <f t="shared" si="161"/>
        <v/>
      </c>
      <c r="FF40" s="104" t="str">
        <f t="shared" si="162"/>
        <v/>
      </c>
      <c r="FG40" s="104" t="str">
        <f t="shared" si="163"/>
        <v/>
      </c>
      <c r="FH40" s="104" t="str">
        <f t="shared" si="164"/>
        <v/>
      </c>
      <c r="FI40" s="104" t="str">
        <f t="shared" si="165"/>
        <v/>
      </c>
      <c r="FJ40" s="104" t="str">
        <f t="shared" si="166"/>
        <v/>
      </c>
      <c r="FK40" s="104" t="str">
        <f t="shared" si="167"/>
        <v/>
      </c>
      <c r="FL40" s="105">
        <f t="shared" si="168"/>
        <v>0</v>
      </c>
      <c r="FP40" s="41">
        <f t="shared" si="95"/>
        <v>2016</v>
      </c>
      <c r="FQ40" s="44" t="str">
        <f t="shared" si="96"/>
        <v>Sep</v>
      </c>
      <c r="FR40" s="51">
        <f t="shared" si="97"/>
        <v>40</v>
      </c>
      <c r="FS40" s="100" t="e">
        <f>VLOOKUP($C40+FS$3,Forecast!$B$99:$Q$251,Validation!FS$2,0)</f>
        <v>#N/A</v>
      </c>
      <c r="FT40" s="100" t="e">
        <f>VLOOKUP($C40+FT$3,Forecast!$B$99:$Q$251,Validation!FT$2,0)</f>
        <v>#N/A</v>
      </c>
      <c r="FU40" s="100">
        <f>VLOOKUP($C40+FU$3,Forecast!$B$99:$Q$251,Validation!FU$2,0)</f>
        <v>2033.0803662238648</v>
      </c>
      <c r="FV40" s="100">
        <f>VLOOKUP($C40+FV$3,Forecast!$B$99:$Q$251,Validation!FV$2,0)</f>
        <v>1625.6562235938663</v>
      </c>
      <c r="FW40" s="100">
        <f>VLOOKUP($C40+FW$3,Forecast!$B$99:$Q$251,Validation!FW$2,0)</f>
        <v>3787.3744317356782</v>
      </c>
      <c r="FX40" s="100">
        <f>VLOOKUP($C40+FX$3,Forecast!$B$99:$Q$251,Validation!FX$2,0)</f>
        <v>3617.2319975234309</v>
      </c>
      <c r="FY40" s="100">
        <f>VLOOKUP($C40+FY$3,Forecast!$B$99:$Q$251,Validation!FY$2,0)</f>
        <v>3428.912544596807</v>
      </c>
      <c r="FZ40" s="101" t="str">
        <f t="shared" si="169"/>
        <v/>
      </c>
      <c r="GB40" s="49">
        <f t="shared" si="170"/>
        <v>40</v>
      </c>
      <c r="GC40" s="104" t="str">
        <f t="shared" si="171"/>
        <v/>
      </c>
      <c r="GD40" s="104" t="str">
        <f t="shared" si="172"/>
        <v/>
      </c>
      <c r="GE40" s="104" t="str">
        <f t="shared" si="173"/>
        <v/>
      </c>
      <c r="GF40" s="104" t="str">
        <f t="shared" si="174"/>
        <v/>
      </c>
      <c r="GG40" s="104" t="str">
        <f t="shared" si="175"/>
        <v/>
      </c>
      <c r="GH40" s="104" t="str">
        <f t="shared" si="176"/>
        <v/>
      </c>
      <c r="GI40" s="104" t="str">
        <f t="shared" si="177"/>
        <v/>
      </c>
      <c r="GJ40" s="105">
        <f t="shared" si="178"/>
        <v>0</v>
      </c>
      <c r="GN40" s="41">
        <f t="shared" si="102"/>
        <v>2016</v>
      </c>
      <c r="GO40" s="44" t="str">
        <f t="shared" si="103"/>
        <v>Sep</v>
      </c>
      <c r="GP40" s="51">
        <f t="shared" si="104"/>
        <v>40</v>
      </c>
      <c r="GQ40" s="100" t="e">
        <f>VLOOKUP($C40+GQ$3,Forecast!$B$99:$Q$251,Validation!GQ$2,0)</f>
        <v>#N/A</v>
      </c>
      <c r="GR40" s="100" t="e">
        <f>VLOOKUP($C40+GR$3,Forecast!$B$99:$Q$251,Validation!GR$2,0)</f>
        <v>#N/A</v>
      </c>
      <c r="GS40" s="100">
        <f>VLOOKUP($C40+GS$3,Forecast!$B$99:$Q$251,Validation!GS$2,0)</f>
        <v>1850.2847676174604</v>
      </c>
      <c r="GT40" s="100">
        <f>VLOOKUP($C40+GT$3,Forecast!$B$99:$Q$251,Validation!GT$2,0)</f>
        <v>1581.8422629898537</v>
      </c>
      <c r="GU40" s="100">
        <f>VLOOKUP($C40+GU$3,Forecast!$B$99:$Q$251,Validation!GU$2,0)</f>
        <v>2532.5788363960633</v>
      </c>
      <c r="GV40" s="100">
        <f>VLOOKUP($C40+GV$3,Forecast!$B$99:$Q$251,Validation!GV$2,0)</f>
        <v>2429.0499941030189</v>
      </c>
      <c r="GW40" s="100">
        <f>VLOOKUP($C40+GW$3,Forecast!$B$99:$Q$251,Validation!GW$2,0)</f>
        <v>2338.3767775447473</v>
      </c>
      <c r="GX40" s="101" t="str">
        <f t="shared" si="105"/>
        <v/>
      </c>
      <c r="GY40" s="14"/>
      <c r="HB40" s="97">
        <f t="shared" si="106"/>
        <v>2016</v>
      </c>
      <c r="HC40" s="98" t="str">
        <f t="shared" si="107"/>
        <v>Sep</v>
      </c>
      <c r="HD40" s="99">
        <f t="shared" si="108"/>
        <v>40</v>
      </c>
      <c r="HE40" s="100" t="str">
        <f>IFERROR(VLOOKUP($C40+HE$3,Forecast!$B$99:$AE$251,Validation!HE$2,0),"")</f>
        <v/>
      </c>
      <c r="HF40" s="100" t="str">
        <f>IFERROR(VLOOKUP($C40+HF$3,Forecast!$B$99:$AE$251,Validation!HF$2,0),"")</f>
        <v/>
      </c>
      <c r="HG40" s="100" t="str">
        <f>IFERROR(VLOOKUP($C40+HG$3,Forecast!$B$99:$AE$251,Validation!HG$2,0),"")</f>
        <v/>
      </c>
      <c r="HH40" s="100" t="str">
        <f>IFERROR(VLOOKUP($C40+HH$3,Forecast!$B$99:$AE$251,Validation!HH$2,0),"")</f>
        <v/>
      </c>
      <c r="HI40" s="100" t="str">
        <f>IFERROR(VLOOKUP($C40+HI$3,Forecast!$B$99:$AE$251,Validation!HI$2,0),"")</f>
        <v/>
      </c>
      <c r="HJ40" s="100" t="str">
        <f>IFERROR(VLOOKUP($C40+HJ$3,Forecast!$B$99:$AE$251,Validation!HJ$2,0),"")</f>
        <v/>
      </c>
      <c r="HK40" s="100" t="str">
        <f>IFERROR(VLOOKUP($C40+HK$3,Forecast!$B$99:$AE$251,Validation!HK$2,0),"")</f>
        <v/>
      </c>
      <c r="HL40" s="101">
        <f t="shared" si="109"/>
        <v>0</v>
      </c>
      <c r="HN40" s="49">
        <f t="shared" si="110"/>
        <v>40</v>
      </c>
      <c r="HO40" s="104" t="str">
        <f>IFERROR(HE40/#REF!,"")</f>
        <v/>
      </c>
      <c r="HP40" s="104" t="str">
        <f>IFERROR(HF40/#REF!,"")</f>
        <v/>
      </c>
      <c r="HQ40" s="104" t="str">
        <f>IFERROR(HG40/#REF!,"")</f>
        <v/>
      </c>
      <c r="HR40" s="104" t="str">
        <f>IFERROR(HH40/#REF!,"")</f>
        <v/>
      </c>
      <c r="HS40" s="104" t="str">
        <f>IFERROR(HI40/#REF!,"")</f>
        <v/>
      </c>
      <c r="HT40" s="104" t="str">
        <f>IFERROR(HJ40/#REF!,"")</f>
        <v/>
      </c>
      <c r="HU40" s="104" t="str">
        <f>IFERROR(HK40/#REF!,"")</f>
        <v/>
      </c>
      <c r="HV40" s="105">
        <f t="shared" si="111"/>
        <v>0</v>
      </c>
      <c r="HX40" s="97">
        <f t="shared" si="112"/>
        <v>2016</v>
      </c>
      <c r="HY40" s="98" t="str">
        <f t="shared" si="113"/>
        <v>Sep</v>
      </c>
      <c r="HZ40" s="99">
        <f t="shared" si="114"/>
        <v>40</v>
      </c>
      <c r="IA40" s="100" t="str">
        <f>IFERROR(VLOOKUP($C40+IA$3,Forecast!$B$99:$AE$251,Validation!IA$2,0),"")</f>
        <v/>
      </c>
      <c r="IB40" s="100" t="str">
        <f>IFERROR(VLOOKUP($C40+IB$3,Forecast!$B$99:$AE$251,Validation!IB$2,0),"")</f>
        <v/>
      </c>
      <c r="IC40" s="100" t="str">
        <f>IFERROR(VLOOKUP($C40+IC$3,Forecast!$B$99:$AE$251,Validation!IC$2,0),"")</f>
        <v/>
      </c>
      <c r="ID40" s="100" t="str">
        <f>IFERROR(VLOOKUP($C40+ID$3,Forecast!$B$99:$AE$251,Validation!ID$2,0),"")</f>
        <v/>
      </c>
      <c r="IE40" s="100" t="str">
        <f>IFERROR(VLOOKUP($C40+IE$3,Forecast!$B$99:$AE$251,Validation!IE$2,0),"")</f>
        <v/>
      </c>
      <c r="IF40" s="100" t="str">
        <f>IFERROR(VLOOKUP($C40+IF$3,Forecast!$B$99:$AE$251,Validation!IF$2,0),"")</f>
        <v/>
      </c>
      <c r="IG40" s="100" t="str">
        <f>IFERROR(VLOOKUP($C40+IG$3,Forecast!$B$99:$AE$251,Validation!IG$2,0),"")</f>
        <v/>
      </c>
      <c r="IH40" s="101">
        <f t="shared" si="115"/>
        <v>0</v>
      </c>
      <c r="IJ40" s="49">
        <f t="shared" si="116"/>
        <v>40</v>
      </c>
      <c r="IK40" s="104" t="str">
        <f>IFERROR(IA40/#REF!,"")</f>
        <v/>
      </c>
      <c r="IL40" s="104" t="str">
        <f>IFERROR(IB40/#REF!,"")</f>
        <v/>
      </c>
      <c r="IM40" s="104" t="str">
        <f>IFERROR(IC40/#REF!,"")</f>
        <v/>
      </c>
      <c r="IN40" s="104" t="str">
        <f>IFERROR(ID40/#REF!,"")</f>
        <v/>
      </c>
      <c r="IO40" s="104" t="str">
        <f>IFERROR(IE40/#REF!,"")</f>
        <v/>
      </c>
      <c r="IP40" s="104" t="str">
        <f>IFERROR(IF40/#REF!,"")</f>
        <v/>
      </c>
      <c r="IQ40" s="104" t="str">
        <f>IFERROR(IG40/#REF!,"")</f>
        <v/>
      </c>
      <c r="IR40" s="105">
        <f t="shared" si="117"/>
        <v>0</v>
      </c>
    </row>
    <row r="41" spans="1:252" x14ac:dyDescent="0.25">
      <c r="B41" s="39">
        <v>7</v>
      </c>
      <c r="C41" s="134">
        <f t="shared" si="179"/>
        <v>42649</v>
      </c>
      <c r="D41" s="135">
        <f t="shared" si="47"/>
        <v>2016</v>
      </c>
      <c r="E41" s="136" t="str">
        <f t="shared" si="48"/>
        <v>Oct</v>
      </c>
      <c r="F41" s="51">
        <f t="shared" si="49"/>
        <v>41</v>
      </c>
      <c r="G41" s="100">
        <f>VLOOKUP($C41+G$3,Forecast!$B$99:$Q$251,Validation!G$2,0)</f>
        <v>214.70974752680121</v>
      </c>
      <c r="H41" s="100">
        <f>VLOOKUP($C41+H$3,Forecast!$B$99:$Q$251,Validation!H$2,0)</f>
        <v>197.1556725184935</v>
      </c>
      <c r="I41" s="100">
        <f>VLOOKUP($C41+I$3,Forecast!$B$99:$Q$251,Validation!I$2,0)</f>
        <v>194.47340935193893</v>
      </c>
      <c r="J41" s="100">
        <f>VLOOKUP($C41+J$3,Forecast!$B$99:$Q$251,Validation!J$2,0)</f>
        <v>196.40978993764566</v>
      </c>
      <c r="K41" s="100">
        <f>VLOOKUP($C41+K$3,Forecast!$B$99:$Q$251,Validation!K$2,0)</f>
        <v>273.18372441584921</v>
      </c>
      <c r="L41" s="100">
        <f>VLOOKUP($C41+L$3,Forecast!$B$99:$Q$251,Validation!L$2,0)</f>
        <v>241.26824619925898</v>
      </c>
      <c r="M41" s="100">
        <f>VLOOKUP($C41+M$3,Forecast!$B$99:$Q$251,Validation!M$2,0)</f>
        <v>273.93148048384074</v>
      </c>
      <c r="N41" s="101">
        <f t="shared" si="50"/>
        <v>1591.1320704338282</v>
      </c>
      <c r="P41" s="114">
        <f t="shared" si="121"/>
        <v>41</v>
      </c>
      <c r="Q41" s="157">
        <f t="shared" si="184"/>
        <v>0.13494149952508958</v>
      </c>
      <c r="R41" s="157">
        <f t="shared" si="185"/>
        <v>0.1239090558112742</v>
      </c>
      <c r="S41" s="157">
        <f t="shared" si="186"/>
        <v>0.12222329809423992</v>
      </c>
      <c r="T41" s="157">
        <f t="shared" si="187"/>
        <v>0.12344028103468103</v>
      </c>
      <c r="U41" s="157">
        <f t="shared" si="188"/>
        <v>0.17169141989663037</v>
      </c>
      <c r="V41" s="157">
        <f t="shared" si="189"/>
        <v>0.15163307350940156</v>
      </c>
      <c r="W41" s="157">
        <f t="shared" si="190"/>
        <v>0.17216137212868338</v>
      </c>
      <c r="X41" s="158">
        <f t="shared" si="119"/>
        <v>1.0000000000000002</v>
      </c>
      <c r="AA41" s="41">
        <f t="shared" si="53"/>
        <v>2016</v>
      </c>
      <c r="AB41" s="44" t="str">
        <f t="shared" si="54"/>
        <v>Oct</v>
      </c>
      <c r="AC41" s="51">
        <f t="shared" si="181"/>
        <v>41</v>
      </c>
      <c r="AD41" s="100">
        <f>VLOOKUP($C41+AD$3,Forecast!$B$99:$Q$251,Validation!AD$2,0)</f>
        <v>282.18950508982243</v>
      </c>
      <c r="AE41" s="100">
        <f>VLOOKUP($C41+AE$3,Forecast!$B$99:$Q$251,Validation!AE$2,0)</f>
        <v>245.30251285545347</v>
      </c>
      <c r="AF41" s="100">
        <f>VLOOKUP($C41+AF$3,Forecast!$B$99:$Q$251,Validation!AF$2,0)</f>
        <v>227.14683417315891</v>
      </c>
      <c r="AG41" s="100">
        <f>VLOOKUP($C41+AG$3,Forecast!$B$99:$Q$251,Validation!AG$2,0)</f>
        <v>193.02760362491668</v>
      </c>
      <c r="AH41" s="100">
        <f>VLOOKUP($C41+AH$3,Forecast!$B$99:$Q$251,Validation!AH$2,0)</f>
        <v>269.30048753993424</v>
      </c>
      <c r="AI41" s="100">
        <f>VLOOKUP($C41+AI$3,Forecast!$B$99:$Q$251,Validation!AI$2,0)</f>
        <v>284.37713237026907</v>
      </c>
      <c r="AJ41" s="100">
        <f>VLOOKUP($C41+AJ$3,Forecast!$B$99:$Q$251,Validation!AJ$2,0)</f>
        <v>272.32833780147877</v>
      </c>
      <c r="AK41" s="101">
        <f t="shared" si="56"/>
        <v>1773.6724134550334</v>
      </c>
      <c r="AM41" s="49">
        <f t="shared" si="123"/>
        <v>41</v>
      </c>
      <c r="AN41" s="104">
        <f t="shared" si="58"/>
        <v>0.15909899874922792</v>
      </c>
      <c r="AO41" s="104">
        <f t="shared" si="35"/>
        <v>0.13830203987759798</v>
      </c>
      <c r="AP41" s="104">
        <f t="shared" si="36"/>
        <v>0.12806583247843786</v>
      </c>
      <c r="AQ41" s="104">
        <f t="shared" si="37"/>
        <v>0.10882934309662497</v>
      </c>
      <c r="AR41" s="104">
        <f t="shared" si="38"/>
        <v>0.15183214526934491</v>
      </c>
      <c r="AS41" s="104">
        <f t="shared" si="39"/>
        <v>0.16033238731853269</v>
      </c>
      <c r="AT41" s="104">
        <f t="shared" si="40"/>
        <v>0.15353925321023373</v>
      </c>
      <c r="AU41" s="105">
        <f t="shared" si="124"/>
        <v>1</v>
      </c>
      <c r="AX41" s="41">
        <f t="shared" si="60"/>
        <v>2016</v>
      </c>
      <c r="AY41" s="44" t="str">
        <f t="shared" si="61"/>
        <v>Oct</v>
      </c>
      <c r="AZ41" s="51">
        <f t="shared" si="182"/>
        <v>41</v>
      </c>
      <c r="BA41" s="100">
        <f>VLOOKUP($C41+BA$3,Forecast!$B$99:$Q$251,Validation!BA$2,0)</f>
        <v>107.75312520321167</v>
      </c>
      <c r="BB41" s="100">
        <f>VLOOKUP($C41+BB$3,Forecast!$B$99:$Q$251,Validation!BB$2,0)</f>
        <v>89.679983420824954</v>
      </c>
      <c r="BC41" s="100">
        <f>VLOOKUP($C41+BC$3,Forecast!$B$99:$Q$251,Validation!BC$2,0)</f>
        <v>108.78733097063925</v>
      </c>
      <c r="BD41" s="100">
        <f>VLOOKUP($C41+BD$3,Forecast!$B$99:$Q$251,Validation!BD$2,0)</f>
        <v>85.412424838761908</v>
      </c>
      <c r="BE41" s="100">
        <f>VLOOKUP($C41+BE$3,Forecast!$B$99:$Q$251,Validation!BE$2,0)</f>
        <v>105.6988766201392</v>
      </c>
      <c r="BF41" s="100">
        <f>VLOOKUP($C41+BF$3,Forecast!$B$99:$Q$251,Validation!BF$2,0)</f>
        <v>110.41653226952066</v>
      </c>
      <c r="BG41" s="100">
        <f>VLOOKUP($C41+BG$3,Forecast!$B$99:$Q$251,Validation!BG$2,0)</f>
        <v>101.43562159936148</v>
      </c>
      <c r="BH41" s="101">
        <f t="shared" si="63"/>
        <v>709.1838949224591</v>
      </c>
      <c r="BJ41" s="49">
        <f t="shared" si="125"/>
        <v>41</v>
      </c>
      <c r="BK41" s="104">
        <f t="shared" si="126"/>
        <v>0.1519396111145378</v>
      </c>
      <c r="BL41" s="104">
        <f t="shared" si="127"/>
        <v>0.12645518893323204</v>
      </c>
      <c r="BM41" s="104">
        <f t="shared" si="128"/>
        <v>0.15339791519452631</v>
      </c>
      <c r="BN41" s="104">
        <f t="shared" si="129"/>
        <v>0.12043762619299293</v>
      </c>
      <c r="BO41" s="104">
        <f t="shared" si="130"/>
        <v>0.14904297372925554</v>
      </c>
      <c r="BP41" s="104">
        <f t="shared" si="131"/>
        <v>0.15569520551731283</v>
      </c>
      <c r="BQ41" s="104">
        <f t="shared" si="132"/>
        <v>0.14303147931814253</v>
      </c>
      <c r="BR41" s="105">
        <f t="shared" si="133"/>
        <v>1</v>
      </c>
      <c r="BV41" s="41">
        <f t="shared" si="67"/>
        <v>2016</v>
      </c>
      <c r="BW41" s="44" t="str">
        <f t="shared" si="68"/>
        <v>Oct</v>
      </c>
      <c r="BX41" s="51">
        <f t="shared" si="69"/>
        <v>41</v>
      </c>
      <c r="BY41" s="100">
        <f>VLOOKUP($C41+BY$3,Forecast!$B$99:$Q$251,Validation!BY$2,0)</f>
        <v>24.138123461936768</v>
      </c>
      <c r="BZ41" s="100">
        <f>VLOOKUP($C41+BZ$3,Forecast!$B$99:$Q$251,Validation!BZ$2,0)</f>
        <v>21.777356461450562</v>
      </c>
      <c r="CA41" s="100">
        <f>VLOOKUP($C41+CA$3,Forecast!$B$99:$Q$251,Validation!CA$2,0)</f>
        <v>20.67765192395964</v>
      </c>
      <c r="CB41" s="100">
        <f>VLOOKUP($C41+CB$3,Forecast!$B$99:$Q$251,Validation!CB$2,0)</f>
        <v>22.800887109498767</v>
      </c>
      <c r="CC41" s="100">
        <f>VLOOKUP($C41+CC$3,Forecast!$B$99:$Q$251,Validation!CC$2,0)</f>
        <v>30.057677862383464</v>
      </c>
      <c r="CD41" s="100">
        <f>VLOOKUP($C41+CD$3,Forecast!$B$99:$Q$251,Validation!CD$2,0)</f>
        <v>25.359613619031645</v>
      </c>
      <c r="CE41" s="100">
        <f>VLOOKUP($C41+CE$3,Forecast!$B$99:$Q$251,Validation!CE$2,0)</f>
        <v>27.975303052932613</v>
      </c>
      <c r="CF41" s="101">
        <f t="shared" si="70"/>
        <v>172.78661349119346</v>
      </c>
      <c r="CH41" s="49">
        <f t="shared" si="134"/>
        <v>41</v>
      </c>
      <c r="CI41" s="104">
        <f t="shared" si="135"/>
        <v>0.13969903671482647</v>
      </c>
      <c r="CJ41" s="104">
        <f t="shared" si="136"/>
        <v>0.1260361322062748</v>
      </c>
      <c r="CK41" s="104">
        <f t="shared" si="137"/>
        <v>0.11967160826966224</v>
      </c>
      <c r="CL41" s="104">
        <f t="shared" si="138"/>
        <v>0.131959800871153</v>
      </c>
      <c r="CM41" s="104">
        <f t="shared" si="139"/>
        <v>0.17395837128271188</v>
      </c>
      <c r="CN41" s="104">
        <f t="shared" si="140"/>
        <v>0.14676839314478587</v>
      </c>
      <c r="CO41" s="104">
        <f t="shared" si="141"/>
        <v>0.16190665751058575</v>
      </c>
      <c r="CP41" s="105">
        <f t="shared" si="142"/>
        <v>1</v>
      </c>
      <c r="CT41" s="41">
        <f t="shared" si="74"/>
        <v>2016</v>
      </c>
      <c r="CU41" s="44" t="str">
        <f t="shared" si="75"/>
        <v>Oct</v>
      </c>
      <c r="CV41" s="51">
        <f t="shared" si="76"/>
        <v>41</v>
      </c>
      <c r="CW41" s="100">
        <f>VLOOKUP($C41+CW$3,Forecast!$B$99:$Q$251,Validation!CW$2,0)</f>
        <v>499.23728895226202</v>
      </c>
      <c r="CX41" s="100">
        <f>VLOOKUP($C41+CX$3,Forecast!$B$99:$Q$251,Validation!CX$2,0)</f>
        <v>497.6482770888062</v>
      </c>
      <c r="CY41" s="100">
        <f>VLOOKUP($C41+CY$3,Forecast!$B$99:$Q$251,Validation!CY$2,0)</f>
        <v>344.31272830531236</v>
      </c>
      <c r="CZ41" s="100">
        <f>VLOOKUP($C41+CZ$3,Forecast!$B$99:$Q$251,Validation!CZ$2,0)</f>
        <v>286.42762517727846</v>
      </c>
      <c r="DA41" s="100">
        <f>VLOOKUP($C41+DA$3,Forecast!$B$99:$Q$251,Validation!DA$2,0)</f>
        <v>557.24626894158291</v>
      </c>
      <c r="DB41" s="100">
        <f>VLOOKUP($C41+DB$3,Forecast!$B$99:$Q$251,Validation!DB$2,0)</f>
        <v>541.6665775265086</v>
      </c>
      <c r="DC41" s="100">
        <f>VLOOKUP($C41+DC$3,Forecast!$B$99:$Q$251,Validation!DC$2,0)</f>
        <v>511.40127817458892</v>
      </c>
      <c r="DD41" s="101">
        <f t="shared" si="77"/>
        <v>3237.9400441663392</v>
      </c>
      <c r="DE41" s="14"/>
      <c r="DF41" s="14"/>
      <c r="DG41" s="49">
        <f t="shared" si="143"/>
        <v>41</v>
      </c>
      <c r="DH41" s="104">
        <f t="shared" si="144"/>
        <v>0.15418361122890983</v>
      </c>
      <c r="DI41" s="104">
        <f t="shared" si="145"/>
        <v>0.1536928634566283</v>
      </c>
      <c r="DJ41" s="104">
        <f t="shared" si="146"/>
        <v>0.10633696844561596</v>
      </c>
      <c r="DK41" s="104">
        <f t="shared" si="147"/>
        <v>8.8459829790030572E-2</v>
      </c>
      <c r="DL41" s="104">
        <f t="shared" si="148"/>
        <v>0.17209900780761836</v>
      </c>
      <c r="DM41" s="104">
        <f t="shared" si="149"/>
        <v>0.16728740190924984</v>
      </c>
      <c r="DN41" s="104">
        <f t="shared" si="150"/>
        <v>0.15794031736194719</v>
      </c>
      <c r="DO41" s="105">
        <f t="shared" si="151"/>
        <v>1</v>
      </c>
      <c r="DS41" s="41">
        <f t="shared" si="81"/>
        <v>2016</v>
      </c>
      <c r="DT41" s="44" t="str">
        <f t="shared" si="82"/>
        <v>Oct</v>
      </c>
      <c r="DU41" s="51">
        <f t="shared" si="83"/>
        <v>41</v>
      </c>
      <c r="DV41" s="100">
        <f>VLOOKUP($C41+DV$3,Forecast!$B$99:$Q$251,Validation!DV$2,0)</f>
        <v>96.881192149085848</v>
      </c>
      <c r="DW41" s="100">
        <f>VLOOKUP($C41+DW$3,Forecast!$B$99:$Q$251,Validation!DW$2,0)</f>
        <v>79.183744212175455</v>
      </c>
      <c r="DX41" s="100">
        <f>VLOOKUP($C41+DX$3,Forecast!$B$99:$Q$251,Validation!DX$2,0)</f>
        <v>82.153134620132022</v>
      </c>
      <c r="DY41" s="100">
        <f>VLOOKUP($C41+DY$3,Forecast!$B$99:$Q$251,Validation!DY$2,0)</f>
        <v>69.548830290862881</v>
      </c>
      <c r="DZ41" s="100">
        <f>VLOOKUP($C41+DZ$3,Forecast!$B$99:$Q$251,Validation!DZ$2,0)</f>
        <v>96.001209152651242</v>
      </c>
      <c r="EA41" s="100">
        <f>VLOOKUP($C41+EA$3,Forecast!$B$99:$Q$251,Validation!EA$2,0)</f>
        <v>112.34080201294749</v>
      </c>
      <c r="EB41" s="100">
        <f>VLOOKUP($C41+EB$3,Forecast!$B$99:$Q$251,Validation!EB$2,0)</f>
        <v>89.081712238697378</v>
      </c>
      <c r="EC41" s="101">
        <f t="shared" si="84"/>
        <v>625.19062467655237</v>
      </c>
      <c r="EE41" s="49">
        <f t="shared" si="152"/>
        <v>41</v>
      </c>
      <c r="EF41" s="104">
        <f t="shared" si="153"/>
        <v>0.15496264391233977</v>
      </c>
      <c r="EG41" s="104">
        <f t="shared" si="154"/>
        <v>0.12665536091994634</v>
      </c>
      <c r="EH41" s="104">
        <f t="shared" si="155"/>
        <v>0.1314049369544443</v>
      </c>
      <c r="EI41" s="104">
        <f t="shared" si="156"/>
        <v>0.11124419904224341</v>
      </c>
      <c r="EJ41" s="104">
        <f t="shared" si="157"/>
        <v>0.15355510041808174</v>
      </c>
      <c r="EK41" s="104">
        <f t="shared" si="158"/>
        <v>0.17969047771800473</v>
      </c>
      <c r="EL41" s="104">
        <f t="shared" si="159"/>
        <v>0.14248728103493963</v>
      </c>
      <c r="EM41" s="105">
        <f t="shared" si="183"/>
        <v>0.99999999999999978</v>
      </c>
      <c r="EQ41" s="41">
        <f t="shared" si="88"/>
        <v>2016</v>
      </c>
      <c r="ER41" s="44" t="str">
        <f t="shared" si="89"/>
        <v>Oct</v>
      </c>
      <c r="ES41" s="51">
        <f t="shared" si="90"/>
        <v>41</v>
      </c>
      <c r="ET41" s="100">
        <f>VLOOKUP($C41+ET$3,Forecast!$B$99:$Q$251,Validation!ET$2,0)</f>
        <v>331.59449627365757</v>
      </c>
      <c r="EU41" s="100">
        <f>VLOOKUP($C41+EU$3,Forecast!$B$99:$Q$251,Validation!EU$2,0)</f>
        <v>261.04244265077011</v>
      </c>
      <c r="EV41" s="100">
        <f>VLOOKUP($C41+EV$3,Forecast!$B$99:$Q$251,Validation!EV$2,0)</f>
        <v>245.61851100456528</v>
      </c>
      <c r="EW41" s="100">
        <f>VLOOKUP($C41+EW$3,Forecast!$B$99:$Q$251,Validation!EW$2,0)</f>
        <v>228.47260899384821</v>
      </c>
      <c r="EX41" s="100">
        <f>VLOOKUP($C41+EX$3,Forecast!$B$99:$Q$251,Validation!EX$2,0)</f>
        <v>382.63832937633697</v>
      </c>
      <c r="EY41" s="100">
        <f>VLOOKUP($C41+EY$3,Forecast!$B$99:$Q$251,Validation!EY$2,0)</f>
        <v>374.35762977223072</v>
      </c>
      <c r="EZ41" s="100">
        <f>VLOOKUP($C41+EZ$3,Forecast!$B$99:$Q$251,Validation!EZ$2,0)</f>
        <v>374.48341563271015</v>
      </c>
      <c r="FA41" s="101">
        <f t="shared" si="91"/>
        <v>2198.207433704119</v>
      </c>
      <c r="FD41" s="49">
        <f t="shared" si="160"/>
        <v>41</v>
      </c>
      <c r="FE41" s="104">
        <f t="shared" si="161"/>
        <v>0.15084768215659239</v>
      </c>
      <c r="FF41" s="104">
        <f t="shared" si="162"/>
        <v>0.11875241555838842</v>
      </c>
      <c r="FG41" s="104">
        <f t="shared" si="163"/>
        <v>0.11173582039556772</v>
      </c>
      <c r="FH41" s="104">
        <f t="shared" si="164"/>
        <v>0.1039358731531798</v>
      </c>
      <c r="FI41" s="104">
        <f t="shared" si="165"/>
        <v>0.17406834473831576</v>
      </c>
      <c r="FJ41" s="104">
        <f t="shared" si="166"/>
        <v>0.17030132099108333</v>
      </c>
      <c r="FK41" s="104">
        <f t="shared" si="167"/>
        <v>0.17035854300687256</v>
      </c>
      <c r="FL41" s="105">
        <f t="shared" si="168"/>
        <v>1</v>
      </c>
      <c r="FP41" s="41">
        <f t="shared" si="95"/>
        <v>2016</v>
      </c>
      <c r="FQ41" s="44" t="str">
        <f t="shared" si="96"/>
        <v>Oct</v>
      </c>
      <c r="FR41" s="51">
        <f t="shared" si="97"/>
        <v>41</v>
      </c>
      <c r="FS41" s="100">
        <f>VLOOKUP($C41+FS$3,Forecast!$B$99:$Q$251,Validation!FS$2,0)</f>
        <v>3166.2257547145969</v>
      </c>
      <c r="FT41" s="100">
        <f>VLOOKUP($C41+FT$3,Forecast!$B$99:$Q$251,Validation!FT$2,0)</f>
        <v>2884.6220533883015</v>
      </c>
      <c r="FU41" s="100">
        <f>VLOOKUP($C41+FU$3,Forecast!$B$99:$Q$251,Validation!FU$2,0)</f>
        <v>1952.6475937698376</v>
      </c>
      <c r="FV41" s="100">
        <f>VLOOKUP($C41+FV$3,Forecast!$B$99:$Q$251,Validation!FV$2,0)</f>
        <v>1570.5550888905398</v>
      </c>
      <c r="FW41" s="100">
        <f>VLOOKUP($C41+FW$3,Forecast!$B$99:$Q$251,Validation!FW$2,0)</f>
        <v>3903.5038255816448</v>
      </c>
      <c r="FX41" s="100">
        <f>VLOOKUP($C41+FX$3,Forecast!$B$99:$Q$251,Validation!FX$2,0)</f>
        <v>3315.3419719260514</v>
      </c>
      <c r="FY41" s="100">
        <f>VLOOKUP($C41+FY$3,Forecast!$B$99:$Q$251,Validation!FY$2,0)</f>
        <v>3206.568538508202</v>
      </c>
      <c r="FZ41" s="101">
        <f t="shared" si="169"/>
        <v>19999.464826779178</v>
      </c>
      <c r="GB41" s="49">
        <f t="shared" si="170"/>
        <v>41</v>
      </c>
      <c r="GC41" s="104">
        <f t="shared" si="171"/>
        <v>0.15831552404717536</v>
      </c>
      <c r="GD41" s="104">
        <f t="shared" si="172"/>
        <v>0.14423496220387896</v>
      </c>
      <c r="GE41" s="104">
        <f t="shared" si="173"/>
        <v>9.763499227015579E-2</v>
      </c>
      <c r="GF41" s="104">
        <f t="shared" si="174"/>
        <v>7.8529855798319906E-2</v>
      </c>
      <c r="GG41" s="104">
        <f t="shared" si="175"/>
        <v>0.19518041404562356</v>
      </c>
      <c r="GH41" s="104">
        <f t="shared" si="176"/>
        <v>0.16577153442060238</v>
      </c>
      <c r="GI41" s="104">
        <f t="shared" si="177"/>
        <v>0.16033271721424383</v>
      </c>
      <c r="GJ41" s="105">
        <f t="shared" si="178"/>
        <v>0.99999999999999967</v>
      </c>
      <c r="GN41" s="41">
        <f t="shared" si="102"/>
        <v>2016</v>
      </c>
      <c r="GO41" s="44" t="str">
        <f t="shared" si="103"/>
        <v>Oct</v>
      </c>
      <c r="GP41" s="51">
        <f t="shared" si="104"/>
        <v>41</v>
      </c>
      <c r="GQ41" s="100">
        <f>VLOOKUP($C41+GQ$3,Forecast!$B$99:$Q$251,Validation!GQ$2,0)</f>
        <v>2312.0628481219023</v>
      </c>
      <c r="GR41" s="100">
        <f>VLOOKUP($C41+GR$3,Forecast!$B$99:$Q$251,Validation!GR$2,0)</f>
        <v>2203.0655144467378</v>
      </c>
      <c r="GS41" s="100">
        <f>VLOOKUP($C41+GS$3,Forecast!$B$99:$Q$251,Validation!GS$2,0)</f>
        <v>1825.4313999087926</v>
      </c>
      <c r="GT41" s="100">
        <f>VLOOKUP($C41+GT$3,Forecast!$B$99:$Q$251,Validation!GT$2,0)</f>
        <v>1517.1809080610917</v>
      </c>
      <c r="GU41" s="100">
        <f>VLOOKUP($C41+GU$3,Forecast!$B$99:$Q$251,Validation!GU$2,0)</f>
        <v>2486.8394912547774</v>
      </c>
      <c r="GV41" s="100">
        <f>VLOOKUP($C41+GV$3,Forecast!$B$99:$Q$251,Validation!GV$2,0)</f>
        <v>2366.538546740057</v>
      </c>
      <c r="GW41" s="100">
        <f>VLOOKUP($C41+GW$3,Forecast!$B$99:$Q$251,Validation!GW$2,0)</f>
        <v>2415.1451035772502</v>
      </c>
      <c r="GX41" s="101">
        <f t="shared" si="105"/>
        <v>15126.26381211061</v>
      </c>
      <c r="GY41" s="14"/>
      <c r="HB41" s="97">
        <f t="shared" si="106"/>
        <v>2016</v>
      </c>
      <c r="HC41" s="98" t="str">
        <f t="shared" si="107"/>
        <v>Oct</v>
      </c>
      <c r="HD41" s="99">
        <f t="shared" si="108"/>
        <v>41</v>
      </c>
      <c r="HE41" s="100" t="str">
        <f>IFERROR(VLOOKUP($C41+HE$3,Forecast!$B$99:$AE$251,Validation!HE$2,0),"")</f>
        <v/>
      </c>
      <c r="HF41" s="100" t="str">
        <f>IFERROR(VLOOKUP($C41+HF$3,Forecast!$B$99:$AE$251,Validation!HF$2,0),"")</f>
        <v/>
      </c>
      <c r="HG41" s="100" t="str">
        <f>IFERROR(VLOOKUP($C41+HG$3,Forecast!$B$99:$AE$251,Validation!HG$2,0),"")</f>
        <v/>
      </c>
      <c r="HH41" s="100" t="str">
        <f>IFERROR(VLOOKUP($C41+HH$3,Forecast!$B$99:$AE$251,Validation!HH$2,0),"")</f>
        <v/>
      </c>
      <c r="HI41" s="100" t="str">
        <f>IFERROR(VLOOKUP($C41+HI$3,Forecast!$B$99:$AE$251,Validation!HI$2,0),"")</f>
        <v/>
      </c>
      <c r="HJ41" s="100" t="str">
        <f>IFERROR(VLOOKUP($C41+HJ$3,Forecast!$B$99:$AE$251,Validation!HJ$2,0),"")</f>
        <v/>
      </c>
      <c r="HK41" s="100" t="str">
        <f>IFERROR(VLOOKUP($C41+HK$3,Forecast!$B$99:$AE$251,Validation!HK$2,0),"")</f>
        <v/>
      </c>
      <c r="HL41" s="101">
        <f t="shared" si="109"/>
        <v>0</v>
      </c>
      <c r="HN41" s="49">
        <f t="shared" si="110"/>
        <v>41</v>
      </c>
      <c r="HO41" s="104" t="str">
        <f>IFERROR(HE41/#REF!,"")</f>
        <v/>
      </c>
      <c r="HP41" s="104" t="str">
        <f>IFERROR(HF41/#REF!,"")</f>
        <v/>
      </c>
      <c r="HQ41" s="104" t="str">
        <f>IFERROR(HG41/#REF!,"")</f>
        <v/>
      </c>
      <c r="HR41" s="104" t="str">
        <f>IFERROR(HH41/#REF!,"")</f>
        <v/>
      </c>
      <c r="HS41" s="104" t="str">
        <f>IFERROR(HI41/#REF!,"")</f>
        <v/>
      </c>
      <c r="HT41" s="104" t="str">
        <f>IFERROR(HJ41/#REF!,"")</f>
        <v/>
      </c>
      <c r="HU41" s="104" t="str">
        <f>IFERROR(HK41/#REF!,"")</f>
        <v/>
      </c>
      <c r="HV41" s="105">
        <f t="shared" si="111"/>
        <v>0</v>
      </c>
      <c r="HX41" s="97">
        <f t="shared" si="112"/>
        <v>2016</v>
      </c>
      <c r="HY41" s="98" t="str">
        <f t="shared" si="113"/>
        <v>Oct</v>
      </c>
      <c r="HZ41" s="99">
        <f t="shared" si="114"/>
        <v>41</v>
      </c>
      <c r="IA41" s="100" t="str">
        <f>IFERROR(VLOOKUP($C41+IA$3,Forecast!$B$99:$AE$251,Validation!IA$2,0),"")</f>
        <v/>
      </c>
      <c r="IB41" s="100" t="str">
        <f>IFERROR(VLOOKUP($C41+IB$3,Forecast!$B$99:$AE$251,Validation!IB$2,0),"")</f>
        <v/>
      </c>
      <c r="IC41" s="100" t="str">
        <f>IFERROR(VLOOKUP($C41+IC$3,Forecast!$B$99:$AE$251,Validation!IC$2,0),"")</f>
        <v/>
      </c>
      <c r="ID41" s="100" t="str">
        <f>IFERROR(VLOOKUP($C41+ID$3,Forecast!$B$99:$AE$251,Validation!ID$2,0),"")</f>
        <v/>
      </c>
      <c r="IE41" s="100" t="str">
        <f>IFERROR(VLOOKUP($C41+IE$3,Forecast!$B$99:$AE$251,Validation!IE$2,0),"")</f>
        <v/>
      </c>
      <c r="IF41" s="100" t="str">
        <f>IFERROR(VLOOKUP($C41+IF$3,Forecast!$B$99:$AE$251,Validation!IF$2,0),"")</f>
        <v/>
      </c>
      <c r="IG41" s="100" t="str">
        <f>IFERROR(VLOOKUP($C41+IG$3,Forecast!$B$99:$AE$251,Validation!IG$2,0),"")</f>
        <v/>
      </c>
      <c r="IH41" s="101">
        <f t="shared" si="115"/>
        <v>0</v>
      </c>
      <c r="IJ41" s="49">
        <f t="shared" si="116"/>
        <v>41</v>
      </c>
      <c r="IK41" s="104" t="str">
        <f>IFERROR(IA41/#REF!,"")</f>
        <v/>
      </c>
      <c r="IL41" s="104" t="str">
        <f>IFERROR(IB41/#REF!,"")</f>
        <v/>
      </c>
      <c r="IM41" s="104" t="str">
        <f>IFERROR(IC41/#REF!,"")</f>
        <v/>
      </c>
      <c r="IN41" s="104" t="str">
        <f>IFERROR(ID41/#REF!,"")</f>
        <v/>
      </c>
      <c r="IO41" s="104" t="str">
        <f>IFERROR(IE41/#REF!,"")</f>
        <v/>
      </c>
      <c r="IP41" s="104" t="str">
        <f>IFERROR(IF41/#REF!,"")</f>
        <v/>
      </c>
      <c r="IQ41" s="104" t="str">
        <f>IFERROR(IG41/#REF!,"")</f>
        <v/>
      </c>
      <c r="IR41" s="105">
        <f t="shared" si="117"/>
        <v>0</v>
      </c>
    </row>
    <row r="42" spans="1:252" x14ac:dyDescent="0.25">
      <c r="B42" s="39">
        <v>7</v>
      </c>
      <c r="C42" s="134">
        <f t="shared" si="179"/>
        <v>42656</v>
      </c>
      <c r="D42" s="135">
        <f t="shared" si="47"/>
        <v>2016</v>
      </c>
      <c r="E42" s="136" t="str">
        <f t="shared" si="48"/>
        <v>Oct</v>
      </c>
      <c r="F42" s="51">
        <f t="shared" si="49"/>
        <v>42</v>
      </c>
      <c r="G42" s="100">
        <f>VLOOKUP($C42+G$3,Forecast!$B$99:$Q$251,Validation!G$2,0)</f>
        <v>266.00785959889089</v>
      </c>
      <c r="H42" s="100">
        <f>VLOOKUP($C42+H$3,Forecast!$B$99:$Q$251,Validation!H$2,0)</f>
        <v>218.88778471614523</v>
      </c>
      <c r="I42" s="100">
        <f>VLOOKUP($C42+I$3,Forecast!$B$99:$Q$251,Validation!I$2,0)</f>
        <v>225.59549555554386</v>
      </c>
      <c r="J42" s="100">
        <f>VLOOKUP($C42+J$3,Forecast!$B$99:$Q$251,Validation!J$2,0)</f>
        <v>212.78257566625715</v>
      </c>
      <c r="K42" s="100">
        <f>VLOOKUP($C42+K$3,Forecast!$B$99:$Q$251,Validation!K$2,0)</f>
        <v>254.29897423544017</v>
      </c>
      <c r="L42" s="100">
        <f>VLOOKUP($C42+L$3,Forecast!$B$99:$Q$251,Validation!L$2,0)</f>
        <v>265.66227311394579</v>
      </c>
      <c r="M42" s="100">
        <f>VLOOKUP($C42+M$3,Forecast!$B$99:$Q$251,Validation!M$2,0)</f>
        <v>269.78224650014113</v>
      </c>
      <c r="N42" s="101">
        <f t="shared" si="50"/>
        <v>1713.0172093863641</v>
      </c>
      <c r="P42" s="114">
        <f t="shared" si="121"/>
        <v>42</v>
      </c>
      <c r="Q42" s="157">
        <f t="shared" si="184"/>
        <v>0.1552861571625308</v>
      </c>
      <c r="R42" s="157">
        <f t="shared" si="185"/>
        <v>0.12777909265403997</v>
      </c>
      <c r="S42" s="157">
        <f t="shared" si="186"/>
        <v>0.13169482146437778</v>
      </c>
      <c r="T42" s="157">
        <f t="shared" si="187"/>
        <v>0.12421508347979759</v>
      </c>
      <c r="U42" s="157">
        <f t="shared" si="188"/>
        <v>0.14845091622082127</v>
      </c>
      <c r="V42" s="157">
        <f t="shared" si="189"/>
        <v>0.15508441576550835</v>
      </c>
      <c r="W42" s="157">
        <f t="shared" si="190"/>
        <v>0.15748951325292426</v>
      </c>
      <c r="X42" s="158">
        <f t="shared" si="119"/>
        <v>1</v>
      </c>
      <c r="AA42" s="41">
        <f t="shared" si="53"/>
        <v>2016</v>
      </c>
      <c r="AB42" s="44" t="str">
        <f t="shared" si="54"/>
        <v>Oct</v>
      </c>
      <c r="AC42" s="51">
        <f t="shared" si="181"/>
        <v>42</v>
      </c>
      <c r="AD42" s="100">
        <f>VLOOKUP($C42+AD$3,Forecast!$B$99:$Q$251,Validation!AD$2,0)</f>
        <v>277.96256271656978</v>
      </c>
      <c r="AE42" s="100">
        <f>VLOOKUP($C42+AE$3,Forecast!$B$99:$Q$251,Validation!AE$2,0)</f>
        <v>268.31448022318455</v>
      </c>
      <c r="AF42" s="100">
        <f>VLOOKUP($C42+AF$3,Forecast!$B$99:$Q$251,Validation!AF$2,0)</f>
        <v>285.64442432969503</v>
      </c>
      <c r="AG42" s="100">
        <f>VLOOKUP($C42+AG$3,Forecast!$B$99:$Q$251,Validation!AG$2,0)</f>
        <v>225.88951325848913</v>
      </c>
      <c r="AH42" s="100">
        <f>VLOOKUP($C42+AH$3,Forecast!$B$99:$Q$251,Validation!AH$2,0)</f>
        <v>275.7032442673181</v>
      </c>
      <c r="AI42" s="100">
        <f>VLOOKUP($C42+AI$3,Forecast!$B$99:$Q$251,Validation!AI$2,0)</f>
        <v>271.43669893458656</v>
      </c>
      <c r="AJ42" s="100">
        <f>VLOOKUP($C42+AJ$3,Forecast!$B$99:$Q$251,Validation!AJ$2,0)</f>
        <v>294.67726163677258</v>
      </c>
      <c r="AK42" s="101">
        <f t="shared" si="56"/>
        <v>1899.6281853666155</v>
      </c>
      <c r="AM42" s="49">
        <f t="shared" si="123"/>
        <v>42</v>
      </c>
      <c r="AN42" s="104">
        <f t="shared" si="58"/>
        <v>0.14632472020461459</v>
      </c>
      <c r="AO42" s="104">
        <f t="shared" si="35"/>
        <v>0.14124578814427396</v>
      </c>
      <c r="AP42" s="104">
        <f t="shared" si="36"/>
        <v>0.15036859661806268</v>
      </c>
      <c r="AQ42" s="104">
        <f t="shared" si="37"/>
        <v>0.11891248771658648</v>
      </c>
      <c r="AR42" s="104">
        <f t="shared" si="38"/>
        <v>0.14513537248559472</v>
      </c>
      <c r="AS42" s="104">
        <f t="shared" si="39"/>
        <v>0.14288938278845398</v>
      </c>
      <c r="AT42" s="104">
        <f t="shared" si="40"/>
        <v>0.15512365204241368</v>
      </c>
      <c r="AU42" s="105">
        <f t="shared" si="124"/>
        <v>1</v>
      </c>
      <c r="AX42" s="41">
        <f t="shared" si="60"/>
        <v>2016</v>
      </c>
      <c r="AY42" s="44" t="str">
        <f t="shared" si="61"/>
        <v>Oct</v>
      </c>
      <c r="AZ42" s="51">
        <f t="shared" si="182"/>
        <v>42</v>
      </c>
      <c r="BA42" s="100">
        <f>VLOOKUP($C42+BA$3,Forecast!$B$99:$Q$251,Validation!BA$2,0)</f>
        <v>86.364724704894471</v>
      </c>
      <c r="BB42" s="100">
        <f>VLOOKUP($C42+BB$3,Forecast!$B$99:$Q$251,Validation!BB$2,0)</f>
        <v>95.75619333629281</v>
      </c>
      <c r="BC42" s="100">
        <f>VLOOKUP($C42+BC$3,Forecast!$B$99:$Q$251,Validation!BC$2,0)</f>
        <v>115.24327000829082</v>
      </c>
      <c r="BD42" s="100">
        <f>VLOOKUP($C42+BD$3,Forecast!$B$99:$Q$251,Validation!BD$2,0)</f>
        <v>115.13418791890214</v>
      </c>
      <c r="BE42" s="100">
        <f>VLOOKUP($C42+BE$3,Forecast!$B$99:$Q$251,Validation!BE$2,0)</f>
        <v>108.26034610612083</v>
      </c>
      <c r="BF42" s="100">
        <f>VLOOKUP($C42+BF$3,Forecast!$B$99:$Q$251,Validation!BF$2,0)</f>
        <v>114.99778489710832</v>
      </c>
      <c r="BG42" s="100">
        <f>VLOOKUP($C42+BG$3,Forecast!$B$99:$Q$251,Validation!BG$2,0)</f>
        <v>116.96814591217468</v>
      </c>
      <c r="BH42" s="101">
        <f t="shared" si="63"/>
        <v>752.72465288378407</v>
      </c>
      <c r="BJ42" s="49">
        <f t="shared" si="125"/>
        <v>42</v>
      </c>
      <c r="BK42" s="104">
        <f t="shared" si="126"/>
        <v>0.11473614471642479</v>
      </c>
      <c r="BL42" s="104">
        <f t="shared" si="127"/>
        <v>0.12721277690246843</v>
      </c>
      <c r="BM42" s="104">
        <f t="shared" si="128"/>
        <v>0.15310149543631812</v>
      </c>
      <c r="BN42" s="104">
        <f t="shared" si="129"/>
        <v>0.15295657911270527</v>
      </c>
      <c r="BO42" s="104">
        <f t="shared" si="130"/>
        <v>0.14382463187748887</v>
      </c>
      <c r="BP42" s="104">
        <f t="shared" si="131"/>
        <v>0.15277536673807235</v>
      </c>
      <c r="BQ42" s="104">
        <f t="shared" si="132"/>
        <v>0.15539300521652213</v>
      </c>
      <c r="BR42" s="105">
        <f t="shared" si="133"/>
        <v>0.99999999999999989</v>
      </c>
      <c r="BV42" s="41">
        <f t="shared" si="67"/>
        <v>2016</v>
      </c>
      <c r="BW42" s="44" t="str">
        <f t="shared" si="68"/>
        <v>Oct</v>
      </c>
      <c r="BX42" s="51">
        <f t="shared" si="69"/>
        <v>42</v>
      </c>
      <c r="BY42" s="100">
        <f>VLOOKUP($C42+BY$3,Forecast!$B$99:$Q$251,Validation!BY$2,0)</f>
        <v>22.701384886197403</v>
      </c>
      <c r="BZ42" s="100">
        <f>VLOOKUP($C42+BZ$3,Forecast!$B$99:$Q$251,Validation!BZ$2,0)</f>
        <v>22.231032168992243</v>
      </c>
      <c r="CA42" s="100">
        <f>VLOOKUP($C42+CA$3,Forecast!$B$99:$Q$251,Validation!CA$2,0)</f>
        <v>19.654509852227179</v>
      </c>
      <c r="CB42" s="100">
        <f>VLOOKUP($C42+CB$3,Forecast!$B$99:$Q$251,Validation!CB$2,0)</f>
        <v>28.113558341403877</v>
      </c>
      <c r="CC42" s="100">
        <f>VLOOKUP($C42+CC$3,Forecast!$B$99:$Q$251,Validation!CC$2,0)</f>
        <v>33.542756941205596</v>
      </c>
      <c r="CD42" s="100">
        <f>VLOOKUP($C42+CD$3,Forecast!$B$99:$Q$251,Validation!CD$2,0)</f>
        <v>32.611710895033617</v>
      </c>
      <c r="CE42" s="100">
        <f>VLOOKUP($C42+CE$3,Forecast!$B$99:$Q$251,Validation!CE$2,0)</f>
        <v>25.634885624102967</v>
      </c>
      <c r="CF42" s="101">
        <f t="shared" si="70"/>
        <v>184.48983870916288</v>
      </c>
      <c r="CH42" s="49">
        <f t="shared" si="134"/>
        <v>42</v>
      </c>
      <c r="CI42" s="104">
        <f t="shared" si="135"/>
        <v>0.12304951343138615</v>
      </c>
      <c r="CJ42" s="104">
        <f t="shared" si="136"/>
        <v>0.12050003579892618</v>
      </c>
      <c r="CK42" s="104">
        <f t="shared" si="137"/>
        <v>0.10653437603797426</v>
      </c>
      <c r="CL42" s="104">
        <f t="shared" si="138"/>
        <v>0.15238540256801464</v>
      </c>
      <c r="CM42" s="104">
        <f t="shared" si="139"/>
        <v>0.18181357399354514</v>
      </c>
      <c r="CN42" s="104">
        <f t="shared" si="140"/>
        <v>0.17676697601998567</v>
      </c>
      <c r="CO42" s="104">
        <f t="shared" si="141"/>
        <v>0.13895012215016797</v>
      </c>
      <c r="CP42" s="105">
        <f t="shared" si="142"/>
        <v>1</v>
      </c>
      <c r="CT42" s="41">
        <f t="shared" si="74"/>
        <v>2016</v>
      </c>
      <c r="CU42" s="44" t="str">
        <f t="shared" si="75"/>
        <v>Oct</v>
      </c>
      <c r="CV42" s="51">
        <f t="shared" si="76"/>
        <v>42</v>
      </c>
      <c r="CW42" s="100">
        <f>VLOOKUP($C42+CW$3,Forecast!$B$99:$Q$251,Validation!CW$2,0)</f>
        <v>464.8269401198533</v>
      </c>
      <c r="CX42" s="100">
        <f>VLOOKUP($C42+CX$3,Forecast!$B$99:$Q$251,Validation!CX$2,0)</f>
        <v>462.54320063401258</v>
      </c>
      <c r="CY42" s="100">
        <f>VLOOKUP($C42+CY$3,Forecast!$B$99:$Q$251,Validation!CY$2,0)</f>
        <v>434.45436986298819</v>
      </c>
      <c r="CZ42" s="100">
        <f>VLOOKUP($C42+CZ$3,Forecast!$B$99:$Q$251,Validation!CZ$2,0)</f>
        <v>313.60563337577184</v>
      </c>
      <c r="DA42" s="100">
        <f>VLOOKUP($C42+DA$3,Forecast!$B$99:$Q$251,Validation!DA$2,0)</f>
        <v>574.93455191013379</v>
      </c>
      <c r="DB42" s="100">
        <f>VLOOKUP($C42+DB$3,Forecast!$B$99:$Q$251,Validation!DB$2,0)</f>
        <v>502.54071661442038</v>
      </c>
      <c r="DC42" s="100">
        <f>VLOOKUP($C42+DC$3,Forecast!$B$99:$Q$251,Validation!DC$2,0)</f>
        <v>574.96366122888537</v>
      </c>
      <c r="DD42" s="101">
        <f t="shared" si="77"/>
        <v>3327.8690737460656</v>
      </c>
      <c r="DE42" s="14"/>
      <c r="DF42" s="14"/>
      <c r="DG42" s="49">
        <f t="shared" si="143"/>
        <v>42</v>
      </c>
      <c r="DH42" s="104">
        <f t="shared" si="144"/>
        <v>0.13967705153634963</v>
      </c>
      <c r="DI42" s="104">
        <f t="shared" si="145"/>
        <v>0.13899080474140887</v>
      </c>
      <c r="DJ42" s="104">
        <f t="shared" si="146"/>
        <v>0.13055031920890389</v>
      </c>
      <c r="DK42" s="104">
        <f t="shared" si="147"/>
        <v>9.4236169280168522E-2</v>
      </c>
      <c r="DL42" s="104">
        <f t="shared" si="148"/>
        <v>0.1727635730761938</v>
      </c>
      <c r="DM42" s="104">
        <f t="shared" si="149"/>
        <v>0.15100976194617172</v>
      </c>
      <c r="DN42" s="104">
        <f t="shared" si="150"/>
        <v>0.17277232021080352</v>
      </c>
      <c r="DO42" s="105">
        <f t="shared" si="151"/>
        <v>1</v>
      </c>
      <c r="DS42" s="41">
        <f t="shared" si="81"/>
        <v>2016</v>
      </c>
      <c r="DT42" s="44" t="str">
        <f t="shared" si="82"/>
        <v>Oct</v>
      </c>
      <c r="DU42" s="51">
        <f t="shared" si="83"/>
        <v>42</v>
      </c>
      <c r="DV42" s="100">
        <f>VLOOKUP($C42+DV$3,Forecast!$B$99:$Q$251,Validation!DV$2,0)</f>
        <v>87.10211863339299</v>
      </c>
      <c r="DW42" s="100">
        <f>VLOOKUP($C42+DW$3,Forecast!$B$99:$Q$251,Validation!DW$2,0)</f>
        <v>71.413987929494269</v>
      </c>
      <c r="DX42" s="100">
        <f>VLOOKUP($C42+DX$3,Forecast!$B$99:$Q$251,Validation!DX$2,0)</f>
        <v>97.795193701084486</v>
      </c>
      <c r="DY42" s="100">
        <f>VLOOKUP($C42+DY$3,Forecast!$B$99:$Q$251,Validation!DY$2,0)</f>
        <v>81.641209897659394</v>
      </c>
      <c r="DZ42" s="100">
        <f>VLOOKUP($C42+DZ$3,Forecast!$B$99:$Q$251,Validation!DZ$2,0)</f>
        <v>100.9592738705237</v>
      </c>
      <c r="EA42" s="100">
        <f>VLOOKUP($C42+EA$3,Forecast!$B$99:$Q$251,Validation!EA$2,0)</f>
        <v>97.000086659914928</v>
      </c>
      <c r="EB42" s="100">
        <f>VLOOKUP($C42+EB$3,Forecast!$B$99:$Q$251,Validation!EB$2,0)</f>
        <v>95.904726666154176</v>
      </c>
      <c r="EC42" s="101">
        <f t="shared" si="84"/>
        <v>631.81659735822393</v>
      </c>
      <c r="EE42" s="49">
        <f t="shared" si="152"/>
        <v>42</v>
      </c>
      <c r="EF42" s="104">
        <f t="shared" si="153"/>
        <v>0.13785981406247913</v>
      </c>
      <c r="EG42" s="104">
        <f t="shared" si="154"/>
        <v>0.1130296168668142</v>
      </c>
      <c r="EH42" s="104">
        <f t="shared" si="155"/>
        <v>0.15478414797900142</v>
      </c>
      <c r="EI42" s="104">
        <f t="shared" si="156"/>
        <v>0.12921662748180529</v>
      </c>
      <c r="EJ42" s="104">
        <f t="shared" si="157"/>
        <v>0.15979205720878265</v>
      </c>
      <c r="EK42" s="104">
        <f t="shared" si="158"/>
        <v>0.15352570202412449</v>
      </c>
      <c r="EL42" s="104">
        <f t="shared" si="159"/>
        <v>0.15179203437699285</v>
      </c>
      <c r="EM42" s="105">
        <f t="shared" si="183"/>
        <v>1</v>
      </c>
      <c r="EQ42" s="41">
        <f t="shared" si="88"/>
        <v>2016</v>
      </c>
      <c r="ER42" s="44" t="str">
        <f t="shared" si="89"/>
        <v>Oct</v>
      </c>
      <c r="ES42" s="51">
        <f t="shared" si="90"/>
        <v>42</v>
      </c>
      <c r="ET42" s="100">
        <f>VLOOKUP($C42+ET$3,Forecast!$B$99:$Q$251,Validation!ET$2,0)</f>
        <v>287.29929450506523</v>
      </c>
      <c r="EU42" s="100">
        <f>VLOOKUP($C42+EU$3,Forecast!$B$99:$Q$251,Validation!EU$2,0)</f>
        <v>290.95680851718652</v>
      </c>
      <c r="EV42" s="100">
        <f>VLOOKUP($C42+EV$3,Forecast!$B$99:$Q$251,Validation!EV$2,0)</f>
        <v>231.85454667308264</v>
      </c>
      <c r="EW42" s="100">
        <f>VLOOKUP($C42+EW$3,Forecast!$B$99:$Q$251,Validation!EW$2,0)</f>
        <v>256.52220442919617</v>
      </c>
      <c r="EX42" s="100">
        <f>VLOOKUP($C42+EX$3,Forecast!$B$99:$Q$251,Validation!EX$2,0)</f>
        <v>360.77304438120194</v>
      </c>
      <c r="EY42" s="100">
        <f>VLOOKUP($C42+EY$3,Forecast!$B$99:$Q$251,Validation!EY$2,0)</f>
        <v>339.0460614416217</v>
      </c>
      <c r="EZ42" s="100">
        <f>VLOOKUP($C42+EZ$3,Forecast!$B$99:$Q$251,Validation!EZ$2,0)</f>
        <v>350.05220279668669</v>
      </c>
      <c r="FA42" s="101">
        <f t="shared" si="91"/>
        <v>2116.504162744041</v>
      </c>
      <c r="FD42" s="49">
        <f t="shared" si="160"/>
        <v>42</v>
      </c>
      <c r="FE42" s="104">
        <f t="shared" si="161"/>
        <v>0.13574237157775423</v>
      </c>
      <c r="FF42" s="104">
        <f t="shared" si="162"/>
        <v>0.13747046362524604</v>
      </c>
      <c r="FG42" s="104">
        <f t="shared" si="163"/>
        <v>0.10954599133529884</v>
      </c>
      <c r="FH42" s="104">
        <f t="shared" si="164"/>
        <v>0.12120089766164974</v>
      </c>
      <c r="FI42" s="104">
        <f t="shared" si="165"/>
        <v>0.17045704456043254</v>
      </c>
      <c r="FJ42" s="104">
        <f t="shared" si="166"/>
        <v>0.16019154009224795</v>
      </c>
      <c r="FK42" s="104">
        <f t="shared" si="167"/>
        <v>0.16539169114737062</v>
      </c>
      <c r="FL42" s="105">
        <f t="shared" si="168"/>
        <v>0.99999999999999989</v>
      </c>
      <c r="FP42" s="41">
        <f t="shared" si="95"/>
        <v>2016</v>
      </c>
      <c r="FQ42" s="44" t="str">
        <f t="shared" si="96"/>
        <v>Oct</v>
      </c>
      <c r="FR42" s="51">
        <f t="shared" si="97"/>
        <v>42</v>
      </c>
      <c r="FS42" s="100">
        <f>VLOOKUP($C42+FS$3,Forecast!$B$99:$Q$251,Validation!FS$2,0)</f>
        <v>2961.2966198183608</v>
      </c>
      <c r="FT42" s="100">
        <f>VLOOKUP($C42+FT$3,Forecast!$B$99:$Q$251,Validation!FT$2,0)</f>
        <v>2861.8909749595796</v>
      </c>
      <c r="FU42" s="100">
        <f>VLOOKUP($C42+FU$3,Forecast!$B$99:$Q$251,Validation!FU$2,0)</f>
        <v>1963.3002815274363</v>
      </c>
      <c r="FV42" s="100">
        <f>VLOOKUP($C42+FV$3,Forecast!$B$99:$Q$251,Validation!FV$2,0)</f>
        <v>1646.3113166052822</v>
      </c>
      <c r="FW42" s="100">
        <f>VLOOKUP($C42+FW$3,Forecast!$B$99:$Q$251,Validation!FW$2,0)</f>
        <v>3849.3631744977174</v>
      </c>
      <c r="FX42" s="100">
        <f>VLOOKUP($C42+FX$3,Forecast!$B$99:$Q$251,Validation!FX$2,0)</f>
        <v>3363.2118487826647</v>
      </c>
      <c r="FY42" s="100">
        <f>VLOOKUP($C42+FY$3,Forecast!$B$99:$Q$251,Validation!FY$2,0)</f>
        <v>3169.1178992842511</v>
      </c>
      <c r="FZ42" s="101">
        <f t="shared" si="169"/>
        <v>19814.492115475292</v>
      </c>
      <c r="GB42" s="49">
        <f t="shared" si="170"/>
        <v>42</v>
      </c>
      <c r="GC42" s="104">
        <f t="shared" si="171"/>
        <v>0.14945104838218701</v>
      </c>
      <c r="GD42" s="104">
        <f t="shared" si="172"/>
        <v>0.1444342332006793</v>
      </c>
      <c r="GE42" s="104">
        <f t="shared" si="173"/>
        <v>9.9084057773758505E-2</v>
      </c>
      <c r="GF42" s="104">
        <f t="shared" si="174"/>
        <v>8.3086223306198123E-2</v>
      </c>
      <c r="GG42" s="104">
        <f t="shared" si="175"/>
        <v>0.19427009039970958</v>
      </c>
      <c r="GH42" s="104">
        <f t="shared" si="176"/>
        <v>0.16973495102385019</v>
      </c>
      <c r="GI42" s="104">
        <f t="shared" si="177"/>
        <v>0.1599393959136173</v>
      </c>
      <c r="GJ42" s="105">
        <f t="shared" si="178"/>
        <v>1</v>
      </c>
      <c r="GN42" s="41">
        <f t="shared" si="102"/>
        <v>2016</v>
      </c>
      <c r="GO42" s="44" t="str">
        <f t="shared" si="103"/>
        <v>Oct</v>
      </c>
      <c r="GP42" s="51">
        <f t="shared" si="104"/>
        <v>42</v>
      </c>
      <c r="GQ42" s="100">
        <f>VLOOKUP($C42+GQ$3,Forecast!$B$99:$Q$251,Validation!GQ$2,0)</f>
        <v>2396.8790946407962</v>
      </c>
      <c r="GR42" s="100">
        <f>VLOOKUP($C42+GR$3,Forecast!$B$99:$Q$251,Validation!GR$2,0)</f>
        <v>2211.3903601980769</v>
      </c>
      <c r="GS42" s="100">
        <f>VLOOKUP($C42+GS$3,Forecast!$B$99:$Q$251,Validation!GS$2,0)</f>
        <v>1894.1722825246245</v>
      </c>
      <c r="GT42" s="100">
        <f>VLOOKUP($C42+GT$3,Forecast!$B$99:$Q$251,Validation!GT$2,0)</f>
        <v>1656.0583664027315</v>
      </c>
      <c r="GU42" s="100">
        <f>VLOOKUP($C42+GU$3,Forecast!$B$99:$Q$251,Validation!GU$2,0)</f>
        <v>2641.5839318883445</v>
      </c>
      <c r="GV42" s="100">
        <f>VLOOKUP($C42+GV$3,Forecast!$B$99:$Q$251,Validation!GV$2,0)</f>
        <v>2442.6677863950317</v>
      </c>
      <c r="GW42" s="100">
        <f>VLOOKUP($C42+GW$3,Forecast!$B$99:$Q$251,Validation!GW$2,0)</f>
        <v>2396.3575887550801</v>
      </c>
      <c r="GX42" s="101">
        <f t="shared" si="105"/>
        <v>15639.109410804685</v>
      </c>
      <c r="GY42" s="14"/>
      <c r="HB42" s="97">
        <f t="shared" si="106"/>
        <v>2016</v>
      </c>
      <c r="HC42" s="98" t="str">
        <f t="shared" si="107"/>
        <v>Oct</v>
      </c>
      <c r="HD42" s="99">
        <f t="shared" si="108"/>
        <v>42</v>
      </c>
      <c r="HE42" s="100" t="str">
        <f>IFERROR(VLOOKUP($C42+HE$3,Forecast!$B$99:$AE$251,Validation!HE$2,0),"")</f>
        <v/>
      </c>
      <c r="HF42" s="100" t="str">
        <f>IFERROR(VLOOKUP($C42+HF$3,Forecast!$B$99:$AE$251,Validation!HF$2,0),"")</f>
        <v/>
      </c>
      <c r="HG42" s="100" t="str">
        <f>IFERROR(VLOOKUP($C42+HG$3,Forecast!$B$99:$AE$251,Validation!HG$2,0),"")</f>
        <v/>
      </c>
      <c r="HH42" s="100" t="str">
        <f>IFERROR(VLOOKUP($C42+HH$3,Forecast!$B$99:$AE$251,Validation!HH$2,0),"")</f>
        <v/>
      </c>
      <c r="HI42" s="100" t="str">
        <f>IFERROR(VLOOKUP($C42+HI$3,Forecast!$B$99:$AE$251,Validation!HI$2,0),"")</f>
        <v/>
      </c>
      <c r="HJ42" s="100" t="str">
        <f>IFERROR(VLOOKUP($C42+HJ$3,Forecast!$B$99:$AE$251,Validation!HJ$2,0),"")</f>
        <v/>
      </c>
      <c r="HK42" s="100" t="str">
        <f>IFERROR(VLOOKUP($C42+HK$3,Forecast!$B$99:$AE$251,Validation!HK$2,0),"")</f>
        <v/>
      </c>
      <c r="HL42" s="101">
        <f t="shared" si="109"/>
        <v>0</v>
      </c>
      <c r="HN42" s="49">
        <f t="shared" si="110"/>
        <v>42</v>
      </c>
      <c r="HO42" s="104" t="str">
        <f>IFERROR(HE42/#REF!,"")</f>
        <v/>
      </c>
      <c r="HP42" s="104" t="str">
        <f>IFERROR(HF42/#REF!,"")</f>
        <v/>
      </c>
      <c r="HQ42" s="104" t="str">
        <f>IFERROR(HG42/#REF!,"")</f>
        <v/>
      </c>
      <c r="HR42" s="104" t="str">
        <f>IFERROR(HH42/#REF!,"")</f>
        <v/>
      </c>
      <c r="HS42" s="104" t="str">
        <f>IFERROR(HI42/#REF!,"")</f>
        <v/>
      </c>
      <c r="HT42" s="104" t="str">
        <f>IFERROR(HJ42/#REF!,"")</f>
        <v/>
      </c>
      <c r="HU42" s="104" t="str">
        <f>IFERROR(HK42/#REF!,"")</f>
        <v/>
      </c>
      <c r="HV42" s="105">
        <f t="shared" si="111"/>
        <v>0</v>
      </c>
      <c r="HX42" s="97">
        <f t="shared" si="112"/>
        <v>2016</v>
      </c>
      <c r="HY42" s="98" t="str">
        <f t="shared" si="113"/>
        <v>Oct</v>
      </c>
      <c r="HZ42" s="99">
        <f t="shared" si="114"/>
        <v>42</v>
      </c>
      <c r="IA42" s="100" t="str">
        <f>IFERROR(VLOOKUP($C42+IA$3,Forecast!$B$99:$AE$251,Validation!IA$2,0),"")</f>
        <v/>
      </c>
      <c r="IB42" s="100" t="str">
        <f>IFERROR(VLOOKUP($C42+IB$3,Forecast!$B$99:$AE$251,Validation!IB$2,0),"")</f>
        <v/>
      </c>
      <c r="IC42" s="100" t="str">
        <f>IFERROR(VLOOKUP($C42+IC$3,Forecast!$B$99:$AE$251,Validation!IC$2,0),"")</f>
        <v/>
      </c>
      <c r="ID42" s="100" t="str">
        <f>IFERROR(VLOOKUP($C42+ID$3,Forecast!$B$99:$AE$251,Validation!ID$2,0),"")</f>
        <v/>
      </c>
      <c r="IE42" s="100" t="str">
        <f>IFERROR(VLOOKUP($C42+IE$3,Forecast!$B$99:$AE$251,Validation!IE$2,0),"")</f>
        <v/>
      </c>
      <c r="IF42" s="100" t="str">
        <f>IFERROR(VLOOKUP($C42+IF$3,Forecast!$B$99:$AE$251,Validation!IF$2,0),"")</f>
        <v/>
      </c>
      <c r="IG42" s="100" t="str">
        <f>IFERROR(VLOOKUP($C42+IG$3,Forecast!$B$99:$AE$251,Validation!IG$2,0),"")</f>
        <v/>
      </c>
      <c r="IH42" s="101">
        <f t="shared" si="115"/>
        <v>0</v>
      </c>
      <c r="IJ42" s="49">
        <f t="shared" si="116"/>
        <v>42</v>
      </c>
      <c r="IK42" s="104" t="str">
        <f>IFERROR(IA42/#REF!,"")</f>
        <v/>
      </c>
      <c r="IL42" s="104" t="str">
        <f>IFERROR(IB42/#REF!,"")</f>
        <v/>
      </c>
      <c r="IM42" s="104" t="str">
        <f>IFERROR(IC42/#REF!,"")</f>
        <v/>
      </c>
      <c r="IN42" s="104" t="str">
        <f>IFERROR(ID42/#REF!,"")</f>
        <v/>
      </c>
      <c r="IO42" s="104" t="str">
        <f>IFERROR(IE42/#REF!,"")</f>
        <v/>
      </c>
      <c r="IP42" s="104" t="str">
        <f>IFERROR(IF42/#REF!,"")</f>
        <v/>
      </c>
      <c r="IQ42" s="104" t="str">
        <f>IFERROR(IG42/#REF!,"")</f>
        <v/>
      </c>
      <c r="IR42" s="105">
        <f t="shared" si="117"/>
        <v>0</v>
      </c>
    </row>
    <row r="43" spans="1:252" x14ac:dyDescent="0.25">
      <c r="B43" s="39">
        <v>7</v>
      </c>
      <c r="C43" s="134">
        <f t="shared" si="179"/>
        <v>42663</v>
      </c>
      <c r="D43" s="135">
        <f t="shared" si="47"/>
        <v>2016</v>
      </c>
      <c r="E43" s="136" t="str">
        <f t="shared" si="48"/>
        <v>Oct</v>
      </c>
      <c r="F43" s="51">
        <f t="shared" si="49"/>
        <v>43</v>
      </c>
      <c r="G43" s="100">
        <f>VLOOKUP($C43+G$3,Forecast!$B$99:$Q$251,Validation!G$2,0)</f>
        <v>241.91361505323445</v>
      </c>
      <c r="H43" s="100">
        <f>VLOOKUP($C43+H$3,Forecast!$B$99:$Q$251,Validation!H$2,0)</f>
        <v>203.46706377940018</v>
      </c>
      <c r="I43" s="100">
        <f>VLOOKUP($C43+I$3,Forecast!$B$99:$Q$251,Validation!I$2,0)</f>
        <v>205.8204719579534</v>
      </c>
      <c r="J43" s="100">
        <f>VLOOKUP($C43+J$3,Forecast!$B$99:$Q$251,Validation!J$2,0)</f>
        <v>202.21122745416179</v>
      </c>
      <c r="K43" s="100">
        <f>VLOOKUP($C43+K$3,Forecast!$B$99:$Q$251,Validation!K$2,0)</f>
        <v>238.13616654068281</v>
      </c>
      <c r="L43" s="100">
        <f>VLOOKUP($C43+L$3,Forecast!$B$99:$Q$251,Validation!L$2,0)</f>
        <v>250.80490551361865</v>
      </c>
      <c r="M43" s="100">
        <f>VLOOKUP($C43+M$3,Forecast!$B$99:$Q$251,Validation!M$2,0)</f>
        <v>237.34409850525648</v>
      </c>
      <c r="N43" s="101">
        <f t="shared" si="50"/>
        <v>1579.6975488043076</v>
      </c>
      <c r="P43" s="114">
        <f t="shared" si="121"/>
        <v>43</v>
      </c>
      <c r="Q43" s="157">
        <f t="shared" si="184"/>
        <v>0.1531391975864885</v>
      </c>
      <c r="R43" s="157">
        <f t="shared" si="185"/>
        <v>0.12880127840510158</v>
      </c>
      <c r="S43" s="157">
        <f t="shared" si="186"/>
        <v>0.13029106243390795</v>
      </c>
      <c r="T43" s="157">
        <f t="shared" si="187"/>
        <v>0.12800629310795469</v>
      </c>
      <c r="U43" s="157">
        <f t="shared" si="188"/>
        <v>0.15074794964449428</v>
      </c>
      <c r="V43" s="157">
        <f t="shared" si="189"/>
        <v>0.1587676740420696</v>
      </c>
      <c r="W43" s="157">
        <f t="shared" si="190"/>
        <v>0.15024654477998345</v>
      </c>
      <c r="X43" s="158">
        <f t="shared" si="119"/>
        <v>1.0000000000000002</v>
      </c>
      <c r="AA43" s="41">
        <f t="shared" si="53"/>
        <v>2016</v>
      </c>
      <c r="AB43" s="44" t="str">
        <f t="shared" si="54"/>
        <v>Oct</v>
      </c>
      <c r="AC43" s="51">
        <f t="shared" si="181"/>
        <v>43</v>
      </c>
      <c r="AD43" s="100">
        <f>VLOOKUP($C43+AD$3,Forecast!$B$99:$Q$251,Validation!AD$2,0)</f>
        <v>283.48954202261916</v>
      </c>
      <c r="AE43" s="100">
        <f>VLOOKUP($C43+AE$3,Forecast!$B$99:$Q$251,Validation!AE$2,0)</f>
        <v>288.31894521545928</v>
      </c>
      <c r="AF43" s="100">
        <f>VLOOKUP($C43+AF$3,Forecast!$B$99:$Q$251,Validation!AF$2,0)</f>
        <v>264.97942346632937</v>
      </c>
      <c r="AG43" s="100">
        <f>VLOOKUP($C43+AG$3,Forecast!$B$99:$Q$251,Validation!AG$2,0)</f>
        <v>192.86177104655658</v>
      </c>
      <c r="AH43" s="100">
        <f>VLOOKUP($C43+AH$3,Forecast!$B$99:$Q$251,Validation!AH$2,0)</f>
        <v>272.52662125491719</v>
      </c>
      <c r="AI43" s="100">
        <f>VLOOKUP($C43+AI$3,Forecast!$B$99:$Q$251,Validation!AI$2,0)</f>
        <v>271.16494875635453</v>
      </c>
      <c r="AJ43" s="100">
        <f>VLOOKUP($C43+AJ$3,Forecast!$B$99:$Q$251,Validation!AJ$2,0)</f>
        <v>256.31797173145253</v>
      </c>
      <c r="AK43" s="101">
        <f t="shared" si="56"/>
        <v>1829.6592234936888</v>
      </c>
      <c r="AM43" s="49">
        <f t="shared" si="123"/>
        <v>43</v>
      </c>
      <c r="AN43" s="104">
        <f t="shared" si="58"/>
        <v>0.15494117067401378</v>
      </c>
      <c r="AO43" s="104">
        <f t="shared" si="35"/>
        <v>0.1575806803328772</v>
      </c>
      <c r="AP43" s="104">
        <f t="shared" si="36"/>
        <v>0.14482446789209072</v>
      </c>
      <c r="AQ43" s="104">
        <f t="shared" si="37"/>
        <v>0.10540857476087367</v>
      </c>
      <c r="AR43" s="104">
        <f t="shared" si="38"/>
        <v>0.14894938781798633</v>
      </c>
      <c r="AS43" s="104">
        <f t="shared" si="39"/>
        <v>0.14820516589891083</v>
      </c>
      <c r="AT43" s="104">
        <f t="shared" si="40"/>
        <v>0.14009055262324738</v>
      </c>
      <c r="AU43" s="105">
        <f t="shared" si="124"/>
        <v>1</v>
      </c>
      <c r="AX43" s="41">
        <f t="shared" si="60"/>
        <v>2016</v>
      </c>
      <c r="AY43" s="44" t="str">
        <f t="shared" si="61"/>
        <v>Oct</v>
      </c>
      <c r="AZ43" s="51">
        <f t="shared" si="182"/>
        <v>43</v>
      </c>
      <c r="BA43" s="100">
        <f>VLOOKUP($C43+BA$3,Forecast!$B$99:$Q$251,Validation!BA$2,0)</f>
        <v>91.790636056005766</v>
      </c>
      <c r="BB43" s="100">
        <f>VLOOKUP($C43+BB$3,Forecast!$B$99:$Q$251,Validation!BB$2,0)</f>
        <v>109.00910217059219</v>
      </c>
      <c r="BC43" s="100">
        <f>VLOOKUP($C43+BC$3,Forecast!$B$99:$Q$251,Validation!BC$2,0)</f>
        <v>114.88509670557961</v>
      </c>
      <c r="BD43" s="100">
        <f>VLOOKUP($C43+BD$3,Forecast!$B$99:$Q$251,Validation!BD$2,0)</f>
        <v>107.91687867303672</v>
      </c>
      <c r="BE43" s="100">
        <f>VLOOKUP($C43+BE$3,Forecast!$B$99:$Q$251,Validation!BE$2,0)</f>
        <v>112.20253994314628</v>
      </c>
      <c r="BF43" s="100">
        <f>VLOOKUP($C43+BF$3,Forecast!$B$99:$Q$251,Validation!BF$2,0)</f>
        <v>102.6674638245488</v>
      </c>
      <c r="BG43" s="100">
        <f>VLOOKUP($C43+BG$3,Forecast!$B$99:$Q$251,Validation!BG$2,0)</f>
        <v>114.07512513365316</v>
      </c>
      <c r="BH43" s="101">
        <f t="shared" si="63"/>
        <v>752.54684250656248</v>
      </c>
      <c r="BJ43" s="49">
        <f t="shared" si="125"/>
        <v>43</v>
      </c>
      <c r="BK43" s="104">
        <f t="shared" si="126"/>
        <v>0.12197331896347079</v>
      </c>
      <c r="BL43" s="104">
        <f t="shared" si="127"/>
        <v>0.14485357723049855</v>
      </c>
      <c r="BM43" s="104">
        <f t="shared" si="128"/>
        <v>0.15266172179119569</v>
      </c>
      <c r="BN43" s="104">
        <f t="shared" si="129"/>
        <v>0.14340220777963816</v>
      </c>
      <c r="BO43" s="104">
        <f t="shared" si="130"/>
        <v>0.14909708420199483</v>
      </c>
      <c r="BP43" s="104">
        <f t="shared" si="131"/>
        <v>0.1364266754247308</v>
      </c>
      <c r="BQ43" s="104">
        <f t="shared" si="132"/>
        <v>0.15158541460847122</v>
      </c>
      <c r="BR43" s="105">
        <f t="shared" si="133"/>
        <v>1</v>
      </c>
      <c r="BV43" s="41">
        <f t="shared" si="67"/>
        <v>2016</v>
      </c>
      <c r="BW43" s="44" t="str">
        <f t="shared" si="68"/>
        <v>Oct</v>
      </c>
      <c r="BX43" s="51">
        <f t="shared" si="69"/>
        <v>43</v>
      </c>
      <c r="BY43" s="100">
        <f>VLOOKUP($C43+BY$3,Forecast!$B$99:$Q$251,Validation!BY$2,0)</f>
        <v>31.011223508855728</v>
      </c>
      <c r="BZ43" s="100">
        <f>VLOOKUP($C43+BZ$3,Forecast!$B$99:$Q$251,Validation!BZ$2,0)</f>
        <v>22.7819662084345</v>
      </c>
      <c r="CA43" s="100">
        <f>VLOOKUP($C43+CA$3,Forecast!$B$99:$Q$251,Validation!CA$2,0)</f>
        <v>22.384334122375559</v>
      </c>
      <c r="CB43" s="100">
        <f>VLOOKUP($C43+CB$3,Forecast!$B$99:$Q$251,Validation!CB$2,0)</f>
        <v>25.041765070207557</v>
      </c>
      <c r="CC43" s="100">
        <f>VLOOKUP($C43+CC$3,Forecast!$B$99:$Q$251,Validation!CC$2,0)</f>
        <v>29.074517305237908</v>
      </c>
      <c r="CD43" s="100">
        <f>VLOOKUP($C43+CD$3,Forecast!$B$99:$Q$251,Validation!CD$2,0)</f>
        <v>32.959909322197902</v>
      </c>
      <c r="CE43" s="100">
        <f>VLOOKUP($C43+CE$3,Forecast!$B$99:$Q$251,Validation!CE$2,0)</f>
        <v>27.719012393053948</v>
      </c>
      <c r="CF43" s="101">
        <f t="shared" si="70"/>
        <v>190.97272793036313</v>
      </c>
      <c r="CH43" s="49">
        <f t="shared" si="134"/>
        <v>43</v>
      </c>
      <c r="CI43" s="104">
        <f t="shared" si="135"/>
        <v>0.16238561309216756</v>
      </c>
      <c r="CJ43" s="104">
        <f t="shared" si="136"/>
        <v>0.11929434351873418</v>
      </c>
      <c r="CK43" s="104">
        <f t="shared" si="137"/>
        <v>0.11721220283630157</v>
      </c>
      <c r="CL43" s="104">
        <f t="shared" si="138"/>
        <v>0.13112744076912836</v>
      </c>
      <c r="CM43" s="104">
        <f t="shared" si="139"/>
        <v>0.15224434200803649</v>
      </c>
      <c r="CN43" s="104">
        <f t="shared" si="140"/>
        <v>0.17258961360292502</v>
      </c>
      <c r="CO43" s="104">
        <f t="shared" si="141"/>
        <v>0.14514644417270664</v>
      </c>
      <c r="CP43" s="105">
        <f t="shared" si="142"/>
        <v>0.99999999999999978</v>
      </c>
      <c r="CT43" s="41">
        <f t="shared" si="74"/>
        <v>2016</v>
      </c>
      <c r="CU43" s="44" t="str">
        <f t="shared" si="75"/>
        <v>Oct</v>
      </c>
      <c r="CV43" s="51">
        <f t="shared" si="76"/>
        <v>43</v>
      </c>
      <c r="CW43" s="100">
        <f>VLOOKUP($C43+CW$3,Forecast!$B$99:$Q$251,Validation!CW$2,0)</f>
        <v>556.48201118835334</v>
      </c>
      <c r="CX43" s="100">
        <f>VLOOKUP($C43+CX$3,Forecast!$B$99:$Q$251,Validation!CX$2,0)</f>
        <v>531.64149066697576</v>
      </c>
      <c r="CY43" s="100">
        <f>VLOOKUP($C43+CY$3,Forecast!$B$99:$Q$251,Validation!CY$2,0)</f>
        <v>355.76203819017212</v>
      </c>
      <c r="CZ43" s="100">
        <f>VLOOKUP($C43+CZ$3,Forecast!$B$99:$Q$251,Validation!CZ$2,0)</f>
        <v>328.7112253080594</v>
      </c>
      <c r="DA43" s="100">
        <f>VLOOKUP($C43+DA$3,Forecast!$B$99:$Q$251,Validation!DA$2,0)</f>
        <v>625.46256919725602</v>
      </c>
      <c r="DB43" s="100">
        <f>VLOOKUP($C43+DB$3,Forecast!$B$99:$Q$251,Validation!DB$2,0)</f>
        <v>553.35710540332843</v>
      </c>
      <c r="DC43" s="100">
        <f>VLOOKUP($C43+DC$3,Forecast!$B$99:$Q$251,Validation!DC$2,0)</f>
        <v>502.20653303107872</v>
      </c>
      <c r="DD43" s="101">
        <f t="shared" si="77"/>
        <v>3453.6229729852239</v>
      </c>
      <c r="DE43" s="14"/>
      <c r="DF43" s="14"/>
      <c r="DG43" s="49">
        <f t="shared" si="143"/>
        <v>43</v>
      </c>
      <c r="DH43" s="104">
        <f t="shared" si="144"/>
        <v>0.16112992516590322</v>
      </c>
      <c r="DI43" s="104">
        <f t="shared" si="145"/>
        <v>0.15393732750377159</v>
      </c>
      <c r="DJ43" s="104">
        <f t="shared" si="146"/>
        <v>0.1030112554187293</v>
      </c>
      <c r="DK43" s="104">
        <f t="shared" si="147"/>
        <v>9.5178665383943109E-2</v>
      </c>
      <c r="DL43" s="104">
        <f t="shared" si="148"/>
        <v>0.18110331500853497</v>
      </c>
      <c r="DM43" s="104">
        <f t="shared" si="149"/>
        <v>0.16022510555777911</v>
      </c>
      <c r="DN43" s="104">
        <f t="shared" si="150"/>
        <v>0.14541440596133867</v>
      </c>
      <c r="DO43" s="105">
        <f t="shared" si="151"/>
        <v>1</v>
      </c>
      <c r="DS43" s="41">
        <f t="shared" si="81"/>
        <v>2016</v>
      </c>
      <c r="DT43" s="44" t="str">
        <f t="shared" si="82"/>
        <v>Oct</v>
      </c>
      <c r="DU43" s="51">
        <f t="shared" si="83"/>
        <v>43</v>
      </c>
      <c r="DV43" s="100">
        <f>VLOOKUP($C43+DV$3,Forecast!$B$99:$Q$251,Validation!DV$2,0)</f>
        <v>89.081712238697378</v>
      </c>
      <c r="DW43" s="100">
        <f>VLOOKUP($C43+DW$3,Forecast!$B$99:$Q$251,Validation!DW$2,0)</f>
        <v>90.071509041349557</v>
      </c>
      <c r="DX43" s="100">
        <f>VLOOKUP($C43+DX$3,Forecast!$B$99:$Q$251,Validation!DX$2,0)</f>
        <v>95.08405798689094</v>
      </c>
      <c r="DY43" s="100">
        <f>VLOOKUP($C43+DY$3,Forecast!$B$99:$Q$251,Validation!DY$2,0)</f>
        <v>69.285776185653518</v>
      </c>
      <c r="DZ43" s="100">
        <f>VLOOKUP($C43+DZ$3,Forecast!$B$99:$Q$251,Validation!DZ$2,0)</f>
        <v>101.94907067317587</v>
      </c>
      <c r="EA43" s="100">
        <f>VLOOKUP($C43+EA$3,Forecast!$B$99:$Q$251,Validation!EA$2,0)</f>
        <v>76.914345236725154</v>
      </c>
      <c r="EB43" s="100">
        <f>VLOOKUP($C43+EB$3,Forecast!$B$99:$Q$251,Validation!EB$2,0)</f>
        <v>79.03391258608589</v>
      </c>
      <c r="EC43" s="101">
        <f t="shared" si="84"/>
        <v>601.42038394857832</v>
      </c>
      <c r="EE43" s="49">
        <f t="shared" si="152"/>
        <v>43</v>
      </c>
      <c r="EF43" s="104">
        <f t="shared" si="153"/>
        <v>0.14811887760411177</v>
      </c>
      <c r="EG43" s="104">
        <f t="shared" si="154"/>
        <v>0.14976464291082409</v>
      </c>
      <c r="EH43" s="104">
        <f t="shared" si="155"/>
        <v>0.15809916079435821</v>
      </c>
      <c r="EI43" s="104">
        <f t="shared" si="156"/>
        <v>0.11520357146986471</v>
      </c>
      <c r="EJ43" s="104">
        <f t="shared" si="157"/>
        <v>0.16951382659137232</v>
      </c>
      <c r="EK43" s="104">
        <f t="shared" si="158"/>
        <v>0.12788782570312973</v>
      </c>
      <c r="EL43" s="104">
        <f t="shared" si="159"/>
        <v>0.13141209492633912</v>
      </c>
      <c r="EM43" s="105">
        <f t="shared" si="183"/>
        <v>0.99999999999999978</v>
      </c>
      <c r="EQ43" s="41">
        <f t="shared" si="88"/>
        <v>2016</v>
      </c>
      <c r="ER43" s="44" t="str">
        <f t="shared" si="89"/>
        <v>Oct</v>
      </c>
      <c r="ES43" s="51">
        <f t="shared" si="90"/>
        <v>43</v>
      </c>
      <c r="ET43" s="100">
        <f>VLOOKUP($C43+ET$3,Forecast!$B$99:$Q$251,Validation!ET$2,0)</f>
        <v>311.78673655450757</v>
      </c>
      <c r="EU43" s="100">
        <f>VLOOKUP($C43+EU$3,Forecast!$B$99:$Q$251,Validation!EU$2,0)</f>
        <v>313.00131454713335</v>
      </c>
      <c r="EV43" s="100">
        <f>VLOOKUP($C43+EV$3,Forecast!$B$99:$Q$251,Validation!EV$2,0)</f>
        <v>203.44091466000901</v>
      </c>
      <c r="EW43" s="100">
        <f>VLOOKUP($C43+EW$3,Forecast!$B$99:$Q$251,Validation!EW$2,0)</f>
        <v>288.95653606825664</v>
      </c>
      <c r="EX43" s="100">
        <f>VLOOKUP($C43+EX$3,Forecast!$B$99:$Q$251,Validation!EX$2,0)</f>
        <v>355.78168453322382</v>
      </c>
      <c r="EY43" s="100">
        <f>VLOOKUP($C43+EY$3,Forecast!$B$99:$Q$251,Validation!EY$2,0)</f>
        <v>331.69449080016756</v>
      </c>
      <c r="EZ43" s="100">
        <f>VLOOKUP($C43+EZ$3,Forecast!$B$99:$Q$251,Validation!EZ$2,0)</f>
        <v>355.80181210795331</v>
      </c>
      <c r="FA43" s="101">
        <f t="shared" si="91"/>
        <v>2160.4634892712511</v>
      </c>
      <c r="FD43" s="49">
        <f t="shared" si="160"/>
        <v>43</v>
      </c>
      <c r="FE43" s="104">
        <f t="shared" si="161"/>
        <v>0.14431474454570709</v>
      </c>
      <c r="FF43" s="104">
        <f t="shared" si="162"/>
        <v>0.14487692853939979</v>
      </c>
      <c r="FG43" s="104">
        <f t="shared" si="163"/>
        <v>9.4165402780600538E-2</v>
      </c>
      <c r="FH43" s="104">
        <f t="shared" si="164"/>
        <v>0.1337474747910343</v>
      </c>
      <c r="FI43" s="104">
        <f t="shared" si="165"/>
        <v>0.16467840641603854</v>
      </c>
      <c r="FJ43" s="104">
        <f t="shared" si="166"/>
        <v>0.15352932018862855</v>
      </c>
      <c r="FK43" s="104">
        <f t="shared" si="167"/>
        <v>0.16468772273859131</v>
      </c>
      <c r="FL43" s="105">
        <f t="shared" si="168"/>
        <v>1</v>
      </c>
      <c r="FP43" s="41">
        <f t="shared" si="95"/>
        <v>2016</v>
      </c>
      <c r="FQ43" s="44" t="str">
        <f t="shared" si="96"/>
        <v>Oct</v>
      </c>
      <c r="FR43" s="51">
        <f t="shared" si="97"/>
        <v>43</v>
      </c>
      <c r="FS43" s="100">
        <f>VLOOKUP($C43+FS$3,Forecast!$B$99:$Q$251,Validation!FS$2,0)</f>
        <v>3055.6341947576984</v>
      </c>
      <c r="FT43" s="100">
        <f>VLOOKUP($C43+FT$3,Forecast!$B$99:$Q$251,Validation!FT$2,0)</f>
        <v>2878.9396066483177</v>
      </c>
      <c r="FU43" s="100">
        <f>VLOOKUP($C43+FU$3,Forecast!$B$99:$Q$251,Validation!FU$2,0)</f>
        <v>1912.4186940050083</v>
      </c>
      <c r="FV43" s="100">
        <f>VLOOKUP($C43+FV$3,Forecast!$B$99:$Q$251,Validation!FV$2,0)</f>
        <v>1644.5987083365947</v>
      </c>
      <c r="FW43" s="100">
        <f>VLOOKUP($C43+FW$3,Forecast!$B$99:$Q$251,Validation!FW$2,0)</f>
        <v>3811.4174776510531</v>
      </c>
      <c r="FX43" s="100">
        <f>VLOOKUP($C43+FX$3,Forecast!$B$99:$Q$251,Validation!FX$2,0)</f>
        <v>3289.6278931619868</v>
      </c>
      <c r="FY43" s="100">
        <f>VLOOKUP($C43+FY$3,Forecast!$B$99:$Q$251,Validation!FY$2,0)</f>
        <v>3112.4140168511285</v>
      </c>
      <c r="FZ43" s="101">
        <f t="shared" si="169"/>
        <v>19705.050591411789</v>
      </c>
      <c r="GB43" s="49">
        <f t="shared" si="170"/>
        <v>43</v>
      </c>
      <c r="GC43" s="104">
        <f t="shared" si="171"/>
        <v>0.15506857902153573</v>
      </c>
      <c r="GD43" s="104">
        <f t="shared" si="172"/>
        <v>0.14610160949817957</v>
      </c>
      <c r="GE43" s="104">
        <f t="shared" si="173"/>
        <v>9.705220928681671E-2</v>
      </c>
      <c r="GF43" s="104">
        <f t="shared" si="174"/>
        <v>8.3460770664216075E-2</v>
      </c>
      <c r="GG43" s="104">
        <f t="shared" si="175"/>
        <v>0.19342337945136837</v>
      </c>
      <c r="GH43" s="104">
        <f t="shared" si="176"/>
        <v>0.16694338732607628</v>
      </c>
      <c r="GI43" s="104">
        <f t="shared" si="177"/>
        <v>0.15795006475180717</v>
      </c>
      <c r="GJ43" s="105">
        <f t="shared" si="178"/>
        <v>0.99999999999999989</v>
      </c>
      <c r="GN43" s="41">
        <f t="shared" si="102"/>
        <v>2016</v>
      </c>
      <c r="GO43" s="44" t="str">
        <f t="shared" si="103"/>
        <v>Oct</v>
      </c>
      <c r="GP43" s="51">
        <f t="shared" si="104"/>
        <v>43</v>
      </c>
      <c r="GQ43" s="100">
        <f>VLOOKUP($C43+GQ$3,Forecast!$B$99:$Q$251,Validation!GQ$2,0)</f>
        <v>2487.7717528009252</v>
      </c>
      <c r="GR43" s="100">
        <f>VLOOKUP($C43+GR$3,Forecast!$B$99:$Q$251,Validation!GR$2,0)</f>
        <v>2306.0957945840269</v>
      </c>
      <c r="GS43" s="100">
        <f>VLOOKUP($C43+GS$3,Forecast!$B$99:$Q$251,Validation!GS$2,0)</f>
        <v>1975.9107414601169</v>
      </c>
      <c r="GT43" s="100">
        <f>VLOOKUP($C43+GT$3,Forecast!$B$99:$Q$251,Validation!GT$2,0)</f>
        <v>1714.6376505436101</v>
      </c>
      <c r="GU43" s="100">
        <f>VLOOKUP($C43+GU$3,Forecast!$B$99:$Q$251,Validation!GU$2,0)</f>
        <v>2625.7212302028115</v>
      </c>
      <c r="GV43" s="100">
        <f>VLOOKUP($C43+GV$3,Forecast!$B$99:$Q$251,Validation!GV$2,0)</f>
        <v>2408.9966251805126</v>
      </c>
      <c r="GW43" s="100">
        <f>VLOOKUP($C43+GW$3,Forecast!$B$99:$Q$251,Validation!GW$2,0)</f>
        <v>2424.4212918334483</v>
      </c>
      <c r="GX43" s="101">
        <f t="shared" si="105"/>
        <v>15943.555086605453</v>
      </c>
      <c r="GY43" s="14"/>
      <c r="HB43" s="97">
        <f t="shared" si="106"/>
        <v>2016</v>
      </c>
      <c r="HC43" s="98" t="str">
        <f t="shared" si="107"/>
        <v>Oct</v>
      </c>
      <c r="HD43" s="99">
        <f t="shared" si="108"/>
        <v>43</v>
      </c>
      <c r="HE43" s="100" t="str">
        <f>IFERROR(VLOOKUP($C43+HE$3,Forecast!$B$99:$AE$251,Validation!HE$2,0),"")</f>
        <v/>
      </c>
      <c r="HF43" s="100" t="str">
        <f>IFERROR(VLOOKUP($C43+HF$3,Forecast!$B$99:$AE$251,Validation!HF$2,0),"")</f>
        <v/>
      </c>
      <c r="HG43" s="100" t="str">
        <f>IFERROR(VLOOKUP($C43+HG$3,Forecast!$B$99:$AE$251,Validation!HG$2,0),"")</f>
        <v/>
      </c>
      <c r="HH43" s="100" t="str">
        <f>IFERROR(VLOOKUP($C43+HH$3,Forecast!$B$99:$AE$251,Validation!HH$2,0),"")</f>
        <v/>
      </c>
      <c r="HI43" s="100" t="str">
        <f>IFERROR(VLOOKUP($C43+HI$3,Forecast!$B$99:$AE$251,Validation!HI$2,0),"")</f>
        <v/>
      </c>
      <c r="HJ43" s="100" t="str">
        <f>IFERROR(VLOOKUP($C43+HJ$3,Forecast!$B$99:$AE$251,Validation!HJ$2,0),"")</f>
        <v/>
      </c>
      <c r="HK43" s="100" t="str">
        <f>IFERROR(VLOOKUP($C43+HK$3,Forecast!$B$99:$AE$251,Validation!HK$2,0),"")</f>
        <v/>
      </c>
      <c r="HL43" s="101">
        <f t="shared" si="109"/>
        <v>0</v>
      </c>
      <c r="HN43" s="49">
        <f t="shared" si="110"/>
        <v>43</v>
      </c>
      <c r="HO43" s="104" t="str">
        <f>IFERROR(HE43/#REF!,"")</f>
        <v/>
      </c>
      <c r="HP43" s="104" t="str">
        <f>IFERROR(HF43/#REF!,"")</f>
        <v/>
      </c>
      <c r="HQ43" s="104" t="str">
        <f>IFERROR(HG43/#REF!,"")</f>
        <v/>
      </c>
      <c r="HR43" s="104" t="str">
        <f>IFERROR(HH43/#REF!,"")</f>
        <v/>
      </c>
      <c r="HS43" s="104" t="str">
        <f>IFERROR(HI43/#REF!,"")</f>
        <v/>
      </c>
      <c r="HT43" s="104" t="str">
        <f>IFERROR(HJ43/#REF!,"")</f>
        <v/>
      </c>
      <c r="HU43" s="104" t="str">
        <f>IFERROR(HK43/#REF!,"")</f>
        <v/>
      </c>
      <c r="HV43" s="105">
        <f t="shared" si="111"/>
        <v>0</v>
      </c>
      <c r="HX43" s="97">
        <f t="shared" si="112"/>
        <v>2016</v>
      </c>
      <c r="HY43" s="98" t="str">
        <f t="shared" si="113"/>
        <v>Oct</v>
      </c>
      <c r="HZ43" s="99">
        <f t="shared" si="114"/>
        <v>43</v>
      </c>
      <c r="IA43" s="100" t="str">
        <f>IFERROR(VLOOKUP($C43+IA$3,Forecast!$B$99:$AE$251,Validation!IA$2,0),"")</f>
        <v/>
      </c>
      <c r="IB43" s="100" t="str">
        <f>IFERROR(VLOOKUP($C43+IB$3,Forecast!$B$99:$AE$251,Validation!IB$2,0),"")</f>
        <v/>
      </c>
      <c r="IC43" s="100" t="str">
        <f>IFERROR(VLOOKUP($C43+IC$3,Forecast!$B$99:$AE$251,Validation!IC$2,0),"")</f>
        <v/>
      </c>
      <c r="ID43" s="100" t="str">
        <f>IFERROR(VLOOKUP($C43+ID$3,Forecast!$B$99:$AE$251,Validation!ID$2,0),"")</f>
        <v/>
      </c>
      <c r="IE43" s="100" t="str">
        <f>IFERROR(VLOOKUP($C43+IE$3,Forecast!$B$99:$AE$251,Validation!IE$2,0),"")</f>
        <v/>
      </c>
      <c r="IF43" s="100" t="str">
        <f>IFERROR(VLOOKUP($C43+IF$3,Forecast!$B$99:$AE$251,Validation!IF$2,0),"")</f>
        <v/>
      </c>
      <c r="IG43" s="100" t="str">
        <f>IFERROR(VLOOKUP($C43+IG$3,Forecast!$B$99:$AE$251,Validation!IG$2,0),"")</f>
        <v/>
      </c>
      <c r="IH43" s="101">
        <f t="shared" si="115"/>
        <v>0</v>
      </c>
      <c r="IJ43" s="49">
        <f t="shared" si="116"/>
        <v>43</v>
      </c>
      <c r="IK43" s="104" t="str">
        <f>IFERROR(IA43/#REF!,"")</f>
        <v/>
      </c>
      <c r="IL43" s="104" t="str">
        <f>IFERROR(IB43/#REF!,"")</f>
        <v/>
      </c>
      <c r="IM43" s="104" t="str">
        <f>IFERROR(IC43/#REF!,"")</f>
        <v/>
      </c>
      <c r="IN43" s="104" t="str">
        <f>IFERROR(ID43/#REF!,"")</f>
        <v/>
      </c>
      <c r="IO43" s="104" t="str">
        <f>IFERROR(IE43/#REF!,"")</f>
        <v/>
      </c>
      <c r="IP43" s="104" t="str">
        <f>IFERROR(IF43/#REF!,"")</f>
        <v/>
      </c>
      <c r="IQ43" s="104" t="str">
        <f>IFERROR(IG43/#REF!,"")</f>
        <v/>
      </c>
      <c r="IR43" s="105">
        <f t="shared" si="117"/>
        <v>0</v>
      </c>
    </row>
    <row r="44" spans="1:252" x14ac:dyDescent="0.25">
      <c r="B44" s="39">
        <v>7</v>
      </c>
      <c r="C44" s="134">
        <f t="shared" si="179"/>
        <v>42670</v>
      </c>
      <c r="D44" s="135">
        <f t="shared" si="47"/>
        <v>2016</v>
      </c>
      <c r="E44" s="136" t="str">
        <f t="shared" si="48"/>
        <v>Oct</v>
      </c>
      <c r="F44" s="51">
        <f t="shared" si="49"/>
        <v>44</v>
      </c>
      <c r="G44" s="100">
        <f>VLOOKUP($C44+G$3,Forecast!$B$99:$Q$251,Validation!G$2,0)</f>
        <v>248.79738109693793</v>
      </c>
      <c r="H44" s="100">
        <f>VLOOKUP($C44+H$3,Forecast!$B$99:$Q$251,Validation!H$2,0)</f>
        <v>210.01479322092976</v>
      </c>
      <c r="I44" s="100">
        <f>VLOOKUP($C44+I$3,Forecast!$B$99:$Q$251,Validation!I$2,0)</f>
        <v>200.14694065494615</v>
      </c>
      <c r="J44" s="100">
        <f>VLOOKUP($C44+J$3,Forecast!$B$99:$Q$251,Validation!J$2,0)</f>
        <v>199.31050869590371</v>
      </c>
      <c r="K44" s="100">
        <f>VLOOKUP($C44+K$3,Forecast!$B$99:$Q$251,Validation!K$2,0)</f>
        <v>249.89094664382125</v>
      </c>
      <c r="L44" s="100">
        <f>VLOOKUP($C44+L$3,Forecast!$B$99:$Q$251,Validation!L$2,0)</f>
        <v>234.69768965692381</v>
      </c>
      <c r="M44" s="100">
        <f>VLOOKUP($C44+M$3,Forecast!$B$99:$Q$251,Validation!M$2,0)</f>
        <v>231.65272015368558</v>
      </c>
      <c r="N44" s="101">
        <f t="shared" si="50"/>
        <v>1574.5109801231481</v>
      </c>
      <c r="P44" s="114">
        <f t="shared" si="121"/>
        <v>44</v>
      </c>
      <c r="Q44" s="157">
        <f t="shared" si="184"/>
        <v>0.15801565326491315</v>
      </c>
      <c r="R44" s="157">
        <f t="shared" si="185"/>
        <v>0.13338414013759609</v>
      </c>
      <c r="S44" s="157">
        <f t="shared" si="186"/>
        <v>0.12711689101037069</v>
      </c>
      <c r="T44" s="157">
        <f t="shared" si="187"/>
        <v>0.12658565815801101</v>
      </c>
      <c r="U44" s="157">
        <f t="shared" si="188"/>
        <v>0.15871019624409122</v>
      </c>
      <c r="V44" s="157">
        <f t="shared" si="189"/>
        <v>0.14906068780705947</v>
      </c>
      <c r="W44" s="157">
        <f t="shared" si="190"/>
        <v>0.1471267733779584</v>
      </c>
      <c r="X44" s="158">
        <f t="shared" si="119"/>
        <v>1</v>
      </c>
      <c r="AA44" s="41">
        <f t="shared" si="53"/>
        <v>2016</v>
      </c>
      <c r="AB44" s="44" t="str">
        <f t="shared" si="54"/>
        <v>Oct</v>
      </c>
      <c r="AC44" s="51">
        <f t="shared" si="181"/>
        <v>44</v>
      </c>
      <c r="AD44" s="100">
        <f>VLOOKUP($C44+AD$3,Forecast!$B$99:$Q$251,Validation!AD$2,0)</f>
        <v>266.06546459100701</v>
      </c>
      <c r="AE44" s="100">
        <f>VLOOKUP($C44+AE$3,Forecast!$B$99:$Q$251,Validation!AE$2,0)</f>
        <v>292.26129492925293</v>
      </c>
      <c r="AF44" s="100">
        <f>VLOOKUP($C44+AF$3,Forecast!$B$99:$Q$251,Validation!AF$2,0)</f>
        <v>251.6465689210649</v>
      </c>
      <c r="AG44" s="100">
        <f>VLOOKUP($C44+AG$3,Forecast!$B$99:$Q$251,Validation!AG$2,0)</f>
        <v>192.9446873357366</v>
      </c>
      <c r="AH44" s="100">
        <f>VLOOKUP($C44+AH$3,Forecast!$B$99:$Q$251,Validation!AH$2,0)</f>
        <v>270.91355439742568</v>
      </c>
      <c r="AI44" s="100">
        <f>VLOOKUP($C44+AI$3,Forecast!$B$99:$Q$251,Validation!AI$2,0)</f>
        <v>248.68592658207274</v>
      </c>
      <c r="AJ44" s="100">
        <f>VLOOKUP($C44+AJ$3,Forecast!$B$99:$Q$251,Validation!AJ$2,0)</f>
        <v>230.68771957416027</v>
      </c>
      <c r="AK44" s="101">
        <f t="shared" si="56"/>
        <v>1753.2052163307203</v>
      </c>
      <c r="AM44" s="49">
        <f t="shared" si="123"/>
        <v>44</v>
      </c>
      <c r="AN44" s="104">
        <f t="shared" si="58"/>
        <v>0.15175945297941498</v>
      </c>
      <c r="AO44" s="104">
        <f t="shared" si="35"/>
        <v>0.16670113242129522</v>
      </c>
      <c r="AP44" s="104">
        <f t="shared" si="36"/>
        <v>0.14353514727028677</v>
      </c>
      <c r="AQ44" s="104">
        <f t="shared" si="37"/>
        <v>0.11005254007830878</v>
      </c>
      <c r="AR44" s="104">
        <f t="shared" si="38"/>
        <v>0.15452472527113517</v>
      </c>
      <c r="AS44" s="104">
        <f t="shared" si="39"/>
        <v>0.14184644459508683</v>
      </c>
      <c r="AT44" s="104">
        <f t="shared" si="40"/>
        <v>0.13158055738447216</v>
      </c>
      <c r="AU44" s="105">
        <f t="shared" si="124"/>
        <v>0.99999999999999978</v>
      </c>
      <c r="AX44" s="41">
        <f t="shared" si="60"/>
        <v>2016</v>
      </c>
      <c r="AY44" s="44" t="str">
        <f t="shared" si="61"/>
        <v>Oct</v>
      </c>
      <c r="AZ44" s="51">
        <f t="shared" si="182"/>
        <v>44</v>
      </c>
      <c r="BA44" s="100">
        <f>VLOOKUP($C44+BA$3,Forecast!$B$99:$Q$251,Validation!BA$2,0)</f>
        <v>100.81658525912007</v>
      </c>
      <c r="BB44" s="100">
        <f>VLOOKUP($C44+BB$3,Forecast!$B$99:$Q$251,Validation!BB$2,0)</f>
        <v>109.51998848951847</v>
      </c>
      <c r="BC44" s="100">
        <f>VLOOKUP($C44+BC$3,Forecast!$B$99:$Q$251,Validation!BC$2,0)</f>
        <v>111.83621383810942</v>
      </c>
      <c r="BD44" s="100">
        <f>VLOOKUP($C44+BD$3,Forecast!$B$99:$Q$251,Validation!BD$2,0)</f>
        <v>110.43104594943767</v>
      </c>
      <c r="BE44" s="100">
        <f>VLOOKUP($C44+BE$3,Forecast!$B$99:$Q$251,Validation!BE$2,0)</f>
        <v>110.04666091248895</v>
      </c>
      <c r="BF44" s="100">
        <f>VLOOKUP($C44+BF$3,Forecast!$B$99:$Q$251,Validation!BF$2,0)</f>
        <v>124.5426244532281</v>
      </c>
      <c r="BG44" s="100">
        <f>VLOOKUP($C44+BG$3,Forecast!$B$99:$Q$251,Validation!BG$2,0)</f>
        <v>122.1776550388383</v>
      </c>
      <c r="BH44" s="101">
        <f t="shared" si="63"/>
        <v>789.37077394074106</v>
      </c>
      <c r="BJ44" s="49">
        <f t="shared" si="125"/>
        <v>44</v>
      </c>
      <c r="BK44" s="104">
        <f t="shared" si="126"/>
        <v>0.1277176563756191</v>
      </c>
      <c r="BL44" s="104">
        <f t="shared" si="127"/>
        <v>0.13874340437354507</v>
      </c>
      <c r="BM44" s="104">
        <f t="shared" si="128"/>
        <v>0.14167767230574599</v>
      </c>
      <c r="BN44" s="104">
        <f t="shared" si="129"/>
        <v>0.13989756093722297</v>
      </c>
      <c r="BO44" s="104">
        <f t="shared" si="130"/>
        <v>0.13941060974820213</v>
      </c>
      <c r="BP44" s="104">
        <f t="shared" si="131"/>
        <v>0.15777455736228924</v>
      </c>
      <c r="BQ44" s="104">
        <f t="shared" si="132"/>
        <v>0.15477853889737539</v>
      </c>
      <c r="BR44" s="105">
        <f t="shared" si="133"/>
        <v>0.99999999999999989</v>
      </c>
      <c r="BV44" s="41">
        <f t="shared" si="67"/>
        <v>2016</v>
      </c>
      <c r="BW44" s="44" t="str">
        <f t="shared" si="68"/>
        <v>Oct</v>
      </c>
      <c r="BX44" s="51">
        <f t="shared" si="69"/>
        <v>44</v>
      </c>
      <c r="BY44" s="100">
        <f>VLOOKUP($C44+BY$3,Forecast!$B$99:$Q$251,Validation!BY$2,0)</f>
        <v>29.539502748513765</v>
      </c>
      <c r="BZ44" s="100">
        <f>VLOOKUP($C44+BZ$3,Forecast!$B$99:$Q$251,Validation!BZ$2,0)</f>
        <v>20.573133758225229</v>
      </c>
      <c r="CA44" s="100">
        <f>VLOOKUP($C44+CA$3,Forecast!$B$99:$Q$251,Validation!CA$2,0)</f>
        <v>21.278550808977712</v>
      </c>
      <c r="CB44" s="100">
        <f>VLOOKUP($C44+CB$3,Forecast!$B$99:$Q$251,Validation!CB$2,0)</f>
        <v>24.802649648156411</v>
      </c>
      <c r="CC44" s="100">
        <f>VLOOKUP($C44+CC$3,Forecast!$B$99:$Q$251,Validation!CC$2,0)</f>
        <v>29.707919342237179</v>
      </c>
      <c r="CD44" s="100">
        <f>VLOOKUP($C44+CD$3,Forecast!$B$99:$Q$251,Validation!CD$2,0)</f>
        <v>36.060790165810587</v>
      </c>
      <c r="CE44" s="100">
        <f>VLOOKUP($C44+CE$3,Forecast!$B$99:$Q$251,Validation!CE$2,0)</f>
        <v>28.589525802211092</v>
      </c>
      <c r="CF44" s="101">
        <f t="shared" si="70"/>
        <v>190.55207227413194</v>
      </c>
      <c r="CH44" s="49">
        <f t="shared" si="134"/>
        <v>44</v>
      </c>
      <c r="CI44" s="104">
        <f t="shared" si="135"/>
        <v>0.15502063239709962</v>
      </c>
      <c r="CJ44" s="104">
        <f t="shared" si="136"/>
        <v>0.10796594081972677</v>
      </c>
      <c r="CK44" s="104">
        <f t="shared" si="137"/>
        <v>0.11166790554954434</v>
      </c>
      <c r="CL44" s="104">
        <f t="shared" si="138"/>
        <v>0.13016205676564269</v>
      </c>
      <c r="CM44" s="104">
        <f t="shared" si="139"/>
        <v>0.15590446741244979</v>
      </c>
      <c r="CN44" s="104">
        <f t="shared" si="140"/>
        <v>0.1892437575485027</v>
      </c>
      <c r="CO44" s="104">
        <f t="shared" si="141"/>
        <v>0.15003523950703429</v>
      </c>
      <c r="CP44" s="105">
        <f t="shared" si="142"/>
        <v>1.0000000000000002</v>
      </c>
      <c r="CT44" s="41">
        <f t="shared" si="74"/>
        <v>2016</v>
      </c>
      <c r="CU44" s="44" t="str">
        <f t="shared" si="75"/>
        <v>Oct</v>
      </c>
      <c r="CV44" s="51">
        <f t="shared" si="76"/>
        <v>44</v>
      </c>
      <c r="CW44" s="100">
        <f>VLOOKUP($C44+CW$3,Forecast!$B$99:$Q$251,Validation!CW$2,0)</f>
        <v>496.70331466038283</v>
      </c>
      <c r="CX44" s="100">
        <f>VLOOKUP($C44+CX$3,Forecast!$B$99:$Q$251,Validation!CX$2,0)</f>
        <v>447.65110623526044</v>
      </c>
      <c r="CY44" s="100">
        <f>VLOOKUP($C44+CY$3,Forecast!$B$99:$Q$251,Validation!CY$2,0)</f>
        <v>359.60012890894313</v>
      </c>
      <c r="CZ44" s="100">
        <f>VLOOKUP($C44+CZ$3,Forecast!$B$99:$Q$251,Validation!CZ$2,0)</f>
        <v>311.14919034306683</v>
      </c>
      <c r="DA44" s="100">
        <f>VLOOKUP($C44+DA$3,Forecast!$B$99:$Q$251,Validation!DA$2,0)</f>
        <v>566.09041042585841</v>
      </c>
      <c r="DB44" s="100">
        <f>VLOOKUP($C44+DB$3,Forecast!$B$99:$Q$251,Validation!DB$2,0)</f>
        <v>551.36036443990145</v>
      </c>
      <c r="DC44" s="100">
        <f>VLOOKUP($C44+DC$3,Forecast!$B$99:$Q$251,Validation!DC$2,0)</f>
        <v>532.13433922530464</v>
      </c>
      <c r="DD44" s="101">
        <f t="shared" si="77"/>
        <v>3264.6888542387178</v>
      </c>
      <c r="DE44" s="14"/>
      <c r="DF44" s="14"/>
      <c r="DG44" s="49">
        <f t="shared" si="143"/>
        <v>44</v>
      </c>
      <c r="DH44" s="104">
        <f t="shared" si="144"/>
        <v>0.1521441512000406</v>
      </c>
      <c r="DI44" s="104">
        <f t="shared" si="145"/>
        <v>0.13711907205308443</v>
      </c>
      <c r="DJ44" s="104">
        <f t="shared" si="146"/>
        <v>0.11014836174726278</v>
      </c>
      <c r="DK44" s="104">
        <f t="shared" si="147"/>
        <v>9.5307456310602293E-2</v>
      </c>
      <c r="DL44" s="104">
        <f t="shared" si="148"/>
        <v>0.17339796706533714</v>
      </c>
      <c r="DM44" s="104">
        <f t="shared" si="149"/>
        <v>0.16888603755425</v>
      </c>
      <c r="DN44" s="104">
        <f t="shared" si="150"/>
        <v>0.16299695406942274</v>
      </c>
      <c r="DO44" s="105">
        <f t="shared" si="151"/>
        <v>1</v>
      </c>
      <c r="DS44" s="41">
        <f t="shared" si="81"/>
        <v>2016</v>
      </c>
      <c r="DT44" s="44" t="str">
        <f t="shared" si="82"/>
        <v>Oct</v>
      </c>
      <c r="DU44" s="51">
        <f t="shared" si="83"/>
        <v>44</v>
      </c>
      <c r="DV44" s="100">
        <f>VLOOKUP($C44+DV$3,Forecast!$B$99:$Q$251,Validation!DV$2,0)</f>
        <v>70.275572988305711</v>
      </c>
      <c r="DW44" s="100">
        <f>VLOOKUP($C44+DW$3,Forecast!$B$99:$Q$251,Validation!DW$2,0)</f>
        <v>79.274401276682639</v>
      </c>
      <c r="DX44" s="100">
        <f>VLOOKUP($C44+DX$3,Forecast!$B$99:$Q$251,Validation!DX$2,0)</f>
        <v>88.618596303511509</v>
      </c>
      <c r="DY44" s="100">
        <f>VLOOKUP($C44+DY$3,Forecast!$B$99:$Q$251,Validation!DY$2,0)</f>
        <v>75.59502009426113</v>
      </c>
      <c r="DZ44" s="100">
        <f>VLOOKUP($C44+DZ$3,Forecast!$B$99:$Q$251,Validation!DZ$2,0)</f>
        <v>101.45417227184977</v>
      </c>
      <c r="EA44" s="100">
        <f>VLOOKUP($C44+EA$3,Forecast!$B$99:$Q$251,Validation!EA$2,0)</f>
        <v>0</v>
      </c>
      <c r="EB44" s="100">
        <f>VLOOKUP($C44+EB$3,Forecast!$B$99:$Q$251,Validation!EB$2,0)</f>
        <v>0</v>
      </c>
      <c r="EC44" s="101">
        <f t="shared" si="84"/>
        <v>415.21776293461073</v>
      </c>
      <c r="EE44" s="49">
        <f t="shared" si="152"/>
        <v>44</v>
      </c>
      <c r="EF44" s="104">
        <f t="shared" si="153"/>
        <v>0.1692499195882736</v>
      </c>
      <c r="EG44" s="104">
        <f t="shared" si="154"/>
        <v>0.19092247093765813</v>
      </c>
      <c r="EH44" s="104">
        <f t="shared" si="155"/>
        <v>0.21342679483938007</v>
      </c>
      <c r="EI44" s="104">
        <f t="shared" si="156"/>
        <v>0.18206114198964551</v>
      </c>
      <c r="EJ44" s="104">
        <f t="shared" si="157"/>
        <v>0.2443396726450428</v>
      </c>
      <c r="EK44" s="104">
        <f t="shared" si="158"/>
        <v>0</v>
      </c>
      <c r="EL44" s="104">
        <f t="shared" si="159"/>
        <v>0</v>
      </c>
      <c r="EM44" s="105">
        <f t="shared" si="183"/>
        <v>1.0000000000000002</v>
      </c>
      <c r="EQ44" s="41">
        <f t="shared" si="88"/>
        <v>2016</v>
      </c>
      <c r="ER44" s="44" t="str">
        <f t="shared" si="89"/>
        <v>Oct</v>
      </c>
      <c r="ES44" s="51">
        <f t="shared" si="90"/>
        <v>44</v>
      </c>
      <c r="ET44" s="100">
        <f>VLOOKUP($C44+ET$3,Forecast!$B$99:$Q$251,Validation!ET$2,0)</f>
        <v>303.3229649184093</v>
      </c>
      <c r="EU44" s="100">
        <f>VLOOKUP($C44+EU$3,Forecast!$B$99:$Q$251,Validation!EU$2,0)</f>
        <v>295.99454593154957</v>
      </c>
      <c r="EV44" s="100">
        <f>VLOOKUP($C44+EV$3,Forecast!$B$99:$Q$251,Validation!EV$2,0)</f>
        <v>217.74780079375631</v>
      </c>
      <c r="EW44" s="100">
        <f>VLOOKUP($C44+EW$3,Forecast!$B$99:$Q$251,Validation!EW$2,0)</f>
        <v>245.92388137283058</v>
      </c>
      <c r="EX44" s="100">
        <f>VLOOKUP($C44+EX$3,Forecast!$B$99:$Q$251,Validation!EX$2,0)</f>
        <v>371.70568687876943</v>
      </c>
      <c r="EY44" s="100">
        <f>VLOOKUP($C44+EY$3,Forecast!$B$99:$Q$251,Validation!EY$2,0)</f>
        <v>0</v>
      </c>
      <c r="EZ44" s="100">
        <f>VLOOKUP($C44+EZ$3,Forecast!$B$99:$Q$251,Validation!EZ$2,0)</f>
        <v>0</v>
      </c>
      <c r="FA44" s="101">
        <f t="shared" si="91"/>
        <v>1434.6948798953154</v>
      </c>
      <c r="FD44" s="49">
        <f t="shared" si="160"/>
        <v>44</v>
      </c>
      <c r="FE44" s="104">
        <f t="shared" si="161"/>
        <v>0.21141984206463588</v>
      </c>
      <c r="FF44" s="104">
        <f t="shared" si="162"/>
        <v>0.20631184377903911</v>
      </c>
      <c r="FG44" s="104">
        <f t="shared" si="163"/>
        <v>0.15177289878503267</v>
      </c>
      <c r="FH44" s="104">
        <f t="shared" si="164"/>
        <v>0.17141197394582935</v>
      </c>
      <c r="FI44" s="104">
        <f t="shared" si="165"/>
        <v>0.25908344142546286</v>
      </c>
      <c r="FJ44" s="104">
        <f t="shared" si="166"/>
        <v>0</v>
      </c>
      <c r="FK44" s="104">
        <f t="shared" si="167"/>
        <v>0</v>
      </c>
      <c r="FL44" s="105">
        <f t="shared" si="168"/>
        <v>0.99999999999999978</v>
      </c>
      <c r="FP44" s="41">
        <f t="shared" si="95"/>
        <v>2016</v>
      </c>
      <c r="FQ44" s="44" t="str">
        <f t="shared" si="96"/>
        <v>Oct</v>
      </c>
      <c r="FR44" s="51">
        <f t="shared" si="97"/>
        <v>44</v>
      </c>
      <c r="FS44" s="100">
        <f>VLOOKUP($C44+FS$3,Forecast!$B$99:$Q$251,Validation!FS$2,0)</f>
        <v>2976.7538410966727</v>
      </c>
      <c r="FT44" s="100">
        <f>VLOOKUP($C44+FT$3,Forecast!$B$99:$Q$251,Validation!FT$2,0)</f>
        <v>2829.4913318751628</v>
      </c>
      <c r="FU44" s="100">
        <f>VLOOKUP($C44+FU$3,Forecast!$B$99:$Q$251,Validation!FU$2,0)</f>
        <v>1957.973937648637</v>
      </c>
      <c r="FV44" s="100">
        <f>VLOOKUP($C44+FV$3,Forecast!$B$99:$Q$251,Validation!FV$2,0)</f>
        <v>1635.1274659652306</v>
      </c>
      <c r="FW44" s="100">
        <f>VLOOKUP($C44+FW$3,Forecast!$B$99:$Q$251,Validation!FW$2,0)</f>
        <v>3830.3903260743846</v>
      </c>
      <c r="FX44" s="100">
        <f>VLOOKUP($C44+FX$3,Forecast!$B$99:$Q$251,Validation!FX$2,0)</f>
        <v>3772.0001563717783</v>
      </c>
      <c r="FY44" s="100">
        <f>VLOOKUP($C44+FY$3,Forecast!$B$99:$Q$251,Validation!FY$2,0)</f>
        <v>3575.6232011824477</v>
      </c>
      <c r="FZ44" s="101">
        <f t="shared" si="169"/>
        <v>20577.360260214315</v>
      </c>
      <c r="GB44" s="49">
        <f t="shared" si="170"/>
        <v>44</v>
      </c>
      <c r="GC44" s="104">
        <f t="shared" si="171"/>
        <v>0.14466159912902596</v>
      </c>
      <c r="GD44" s="104">
        <f t="shared" si="172"/>
        <v>0.13750506848761823</v>
      </c>
      <c r="GE44" s="104">
        <f t="shared" si="173"/>
        <v>9.5151851981437996E-2</v>
      </c>
      <c r="GF44" s="104">
        <f t="shared" si="174"/>
        <v>7.9462450250564878E-2</v>
      </c>
      <c r="GG44" s="104">
        <f t="shared" si="175"/>
        <v>0.18614585533015743</v>
      </c>
      <c r="GH44" s="104">
        <f t="shared" si="176"/>
        <v>0.18330826251143706</v>
      </c>
      <c r="GI44" s="104">
        <f t="shared" si="177"/>
        <v>0.17376491230975841</v>
      </c>
      <c r="GJ44" s="105">
        <f t="shared" si="178"/>
        <v>1</v>
      </c>
      <c r="GN44" s="41">
        <f t="shared" si="102"/>
        <v>2016</v>
      </c>
      <c r="GO44" s="44" t="str">
        <f t="shared" si="103"/>
        <v>Oct</v>
      </c>
      <c r="GP44" s="51">
        <f t="shared" si="104"/>
        <v>44</v>
      </c>
      <c r="GQ44" s="100">
        <f>VLOOKUP($C44+GQ$3,Forecast!$B$99:$Q$251,Validation!GQ$2,0)</f>
        <v>2309.0977961238232</v>
      </c>
      <c r="GR44" s="100">
        <f>VLOOKUP($C44+GR$3,Forecast!$B$99:$Q$251,Validation!GR$2,0)</f>
        <v>2304.5123826375193</v>
      </c>
      <c r="GS44" s="100">
        <f>VLOOKUP($C44+GS$3,Forecast!$B$99:$Q$251,Validation!GS$2,0)</f>
        <v>1872.2285250710424</v>
      </c>
      <c r="GT44" s="100">
        <f>VLOOKUP($C44+GT$3,Forecast!$B$99:$Q$251,Validation!GT$2,0)</f>
        <v>1618.9503146962927</v>
      </c>
      <c r="GU44" s="100">
        <f>VLOOKUP($C44+GU$3,Forecast!$B$99:$Q$251,Validation!GU$2,0)</f>
        <v>2579.1500332994369</v>
      </c>
      <c r="GV44" s="100">
        <f>VLOOKUP($C44+GV$3,Forecast!$B$99:$Q$251,Validation!GV$2,0)</f>
        <v>2466.8790645398353</v>
      </c>
      <c r="GW44" s="100">
        <f>VLOOKUP($C44+GW$3,Forecast!$B$99:$Q$251,Validation!GW$2,0)</f>
        <v>2374.7937389248368</v>
      </c>
      <c r="GX44" s="101">
        <f t="shared" si="105"/>
        <v>15525.611855292786</v>
      </c>
      <c r="GY44" s="14"/>
      <c r="HB44" s="97">
        <f t="shared" si="106"/>
        <v>2016</v>
      </c>
      <c r="HC44" s="98" t="str">
        <f t="shared" si="107"/>
        <v>Oct</v>
      </c>
      <c r="HD44" s="99">
        <f t="shared" si="108"/>
        <v>44</v>
      </c>
      <c r="HE44" s="100" t="str">
        <f>IFERROR(VLOOKUP($C44+HE$3,Forecast!$B$99:$AE$251,Validation!HE$2,0),"")</f>
        <v/>
      </c>
      <c r="HF44" s="100" t="str">
        <f>IFERROR(VLOOKUP($C44+HF$3,Forecast!$B$99:$AE$251,Validation!HF$2,0),"")</f>
        <v/>
      </c>
      <c r="HG44" s="100" t="str">
        <f>IFERROR(VLOOKUP($C44+HG$3,Forecast!$B$99:$AE$251,Validation!HG$2,0),"")</f>
        <v/>
      </c>
      <c r="HH44" s="100" t="str">
        <f>IFERROR(VLOOKUP($C44+HH$3,Forecast!$B$99:$AE$251,Validation!HH$2,0),"")</f>
        <v/>
      </c>
      <c r="HI44" s="100" t="str">
        <f>IFERROR(VLOOKUP($C44+HI$3,Forecast!$B$99:$AE$251,Validation!HI$2,0),"")</f>
        <v/>
      </c>
      <c r="HJ44" s="100" t="str">
        <f>IFERROR(VLOOKUP($C44+HJ$3,Forecast!$B$99:$AE$251,Validation!HJ$2,0),"")</f>
        <v/>
      </c>
      <c r="HK44" s="100" t="str">
        <f>IFERROR(VLOOKUP($C44+HK$3,Forecast!$B$99:$AE$251,Validation!HK$2,0),"")</f>
        <v/>
      </c>
      <c r="HL44" s="101">
        <f t="shared" si="109"/>
        <v>0</v>
      </c>
      <c r="HN44" s="49">
        <f t="shared" si="110"/>
        <v>44</v>
      </c>
      <c r="HO44" s="104" t="str">
        <f>IFERROR(HE44/#REF!,"")</f>
        <v/>
      </c>
      <c r="HP44" s="104" t="str">
        <f>IFERROR(HF44/#REF!,"")</f>
        <v/>
      </c>
      <c r="HQ44" s="104" t="str">
        <f>IFERROR(HG44/#REF!,"")</f>
        <v/>
      </c>
      <c r="HR44" s="104" t="str">
        <f>IFERROR(HH44/#REF!,"")</f>
        <v/>
      </c>
      <c r="HS44" s="104" t="str">
        <f>IFERROR(HI44/#REF!,"")</f>
        <v/>
      </c>
      <c r="HT44" s="104" t="str">
        <f>IFERROR(HJ44/#REF!,"")</f>
        <v/>
      </c>
      <c r="HU44" s="104" t="str">
        <f>IFERROR(HK44/#REF!,"")</f>
        <v/>
      </c>
      <c r="HV44" s="105">
        <f t="shared" si="111"/>
        <v>0</v>
      </c>
      <c r="HX44" s="97">
        <f t="shared" si="112"/>
        <v>2016</v>
      </c>
      <c r="HY44" s="98" t="str">
        <f t="shared" si="113"/>
        <v>Oct</v>
      </c>
      <c r="HZ44" s="99">
        <f t="shared" si="114"/>
        <v>44</v>
      </c>
      <c r="IA44" s="100" t="str">
        <f>IFERROR(VLOOKUP($C44+IA$3,Forecast!$B$99:$AE$251,Validation!IA$2,0),"")</f>
        <v/>
      </c>
      <c r="IB44" s="100" t="str">
        <f>IFERROR(VLOOKUP($C44+IB$3,Forecast!$B$99:$AE$251,Validation!IB$2,0),"")</f>
        <v/>
      </c>
      <c r="IC44" s="100" t="str">
        <f>IFERROR(VLOOKUP($C44+IC$3,Forecast!$B$99:$AE$251,Validation!IC$2,0),"")</f>
        <v/>
      </c>
      <c r="ID44" s="100" t="str">
        <f>IFERROR(VLOOKUP($C44+ID$3,Forecast!$B$99:$AE$251,Validation!ID$2,0),"")</f>
        <v/>
      </c>
      <c r="IE44" s="100" t="str">
        <f>IFERROR(VLOOKUP($C44+IE$3,Forecast!$B$99:$AE$251,Validation!IE$2,0),"")</f>
        <v/>
      </c>
      <c r="IF44" s="100" t="str">
        <f>IFERROR(VLOOKUP($C44+IF$3,Forecast!$B$99:$AE$251,Validation!IF$2,0),"")</f>
        <v/>
      </c>
      <c r="IG44" s="100" t="str">
        <f>IFERROR(VLOOKUP($C44+IG$3,Forecast!$B$99:$AE$251,Validation!IG$2,0),"")</f>
        <v/>
      </c>
      <c r="IH44" s="101">
        <f t="shared" si="115"/>
        <v>0</v>
      </c>
      <c r="IJ44" s="49">
        <f t="shared" si="116"/>
        <v>44</v>
      </c>
      <c r="IK44" s="104" t="str">
        <f>IFERROR(IA44/#REF!,"")</f>
        <v/>
      </c>
      <c r="IL44" s="104" t="str">
        <f>IFERROR(IB44/#REF!,"")</f>
        <v/>
      </c>
      <c r="IM44" s="104" t="str">
        <f>IFERROR(IC44/#REF!,"")</f>
        <v/>
      </c>
      <c r="IN44" s="104" t="str">
        <f>IFERROR(ID44/#REF!,"")</f>
        <v/>
      </c>
      <c r="IO44" s="104" t="str">
        <f>IFERROR(IE44/#REF!,"")</f>
        <v/>
      </c>
      <c r="IP44" s="104" t="str">
        <f>IFERROR(IF44/#REF!,"")</f>
        <v/>
      </c>
      <c r="IQ44" s="104" t="str">
        <f>IFERROR(IG44/#REF!,"")</f>
        <v/>
      </c>
      <c r="IR44" s="105">
        <f t="shared" si="117"/>
        <v>0</v>
      </c>
    </row>
    <row r="45" spans="1:252" x14ac:dyDescent="0.25">
      <c r="B45" s="39">
        <v>7</v>
      </c>
      <c r="C45" s="134">
        <f t="shared" si="179"/>
        <v>42677</v>
      </c>
      <c r="D45" s="135">
        <f t="shared" si="47"/>
        <v>2016</v>
      </c>
      <c r="E45" s="136" t="str">
        <f t="shared" si="48"/>
        <v>Nov</v>
      </c>
      <c r="F45" s="51">
        <f t="shared" si="49"/>
        <v>45</v>
      </c>
      <c r="G45" s="100">
        <f>VLOOKUP($C45+G$3,Forecast!$B$99:$Q$251,Validation!G$2,0)</f>
        <v>214.45451317596249</v>
      </c>
      <c r="H45" s="100">
        <f>VLOOKUP($C45+H$3,Forecast!$B$99:$Q$251,Validation!H$2,0)</f>
        <v>196.92130542212701</v>
      </c>
      <c r="I45" s="100">
        <f>VLOOKUP($C45+I$3,Forecast!$B$99:$Q$251,Validation!I$2,0)</f>
        <v>192.94190041012052</v>
      </c>
      <c r="J45" s="100">
        <f>VLOOKUP($C45+J$3,Forecast!$B$99:$Q$251,Validation!J$2,0)</f>
        <v>193.20276955546842</v>
      </c>
      <c r="K45" s="100">
        <f>VLOOKUP($C45+K$3,Forecast!$B$99:$Q$251,Validation!K$2,0)</f>
        <v>245.19110336051628</v>
      </c>
      <c r="L45" s="100">
        <f>VLOOKUP($C45+L$3,Forecast!$B$99:$Q$251,Validation!L$2,0)</f>
        <v>240.98144066338557</v>
      </c>
      <c r="M45" s="100">
        <f>VLOOKUP($C45+M$3,Forecast!$B$99:$Q$251,Validation!M$2,0)</f>
        <v>273.60584681140182</v>
      </c>
      <c r="N45" s="101">
        <f t="shared" si="50"/>
        <v>1557.2988793989819</v>
      </c>
      <c r="P45" s="114">
        <f t="shared" si="121"/>
        <v>45</v>
      </c>
      <c r="Q45" s="157">
        <f t="shared" si="184"/>
        <v>0.13770928369172672</v>
      </c>
      <c r="R45" s="157">
        <f t="shared" si="185"/>
        <v>0.12645055360094146</v>
      </c>
      <c r="S45" s="157">
        <f t="shared" si="186"/>
        <v>0.12389522843847663</v>
      </c>
      <c r="T45" s="157">
        <f t="shared" si="187"/>
        <v>0.12406274229776135</v>
      </c>
      <c r="U45" s="157">
        <f t="shared" si="188"/>
        <v>0.15744640069037</v>
      </c>
      <c r="V45" s="157">
        <f t="shared" si="189"/>
        <v>0.15474321843497957</v>
      </c>
      <c r="W45" s="157">
        <f t="shared" si="190"/>
        <v>0.17569257284574444</v>
      </c>
      <c r="X45" s="158">
        <f t="shared" si="119"/>
        <v>1</v>
      </c>
      <c r="AA45" s="41">
        <f t="shared" si="53"/>
        <v>2016</v>
      </c>
      <c r="AB45" s="44" t="str">
        <f t="shared" si="54"/>
        <v>Nov</v>
      </c>
      <c r="AC45" s="51">
        <f t="shared" si="181"/>
        <v>45</v>
      </c>
      <c r="AD45" s="100">
        <f>VLOOKUP($C45+AD$3,Forecast!$B$99:$Q$251,Validation!AD$2,0)</f>
        <v>288.72804320897211</v>
      </c>
      <c r="AE45" s="100">
        <f>VLOOKUP($C45+AE$3,Forecast!$B$99:$Q$251,Validation!AE$2,0)</f>
        <v>250.98635226868058</v>
      </c>
      <c r="AF45" s="100">
        <f>VLOOKUP($C45+AF$3,Forecast!$B$99:$Q$251,Validation!AF$2,0)</f>
        <v>243.83561819453504</v>
      </c>
      <c r="AG45" s="100">
        <f>VLOOKUP($C45+AG$3,Forecast!$B$99:$Q$251,Validation!AG$2,0)</f>
        <v>175.85352673556571</v>
      </c>
      <c r="AH45" s="100">
        <f>VLOOKUP($C45+AH$3,Forecast!$B$99:$Q$251,Validation!AH$2,0)</f>
        <v>250.17138492832981</v>
      </c>
      <c r="AI45" s="100">
        <f>VLOOKUP($C45+AI$3,Forecast!$B$99:$Q$251,Validation!AI$2,0)</f>
        <v>290.96635942045862</v>
      </c>
      <c r="AJ45" s="100">
        <f>VLOOKUP($C45+AJ$3,Forecast!$B$99:$Q$251,Validation!AJ$2,0)</f>
        <v>278.6383854309002</v>
      </c>
      <c r="AK45" s="101">
        <f t="shared" si="56"/>
        <v>1779.1796701874423</v>
      </c>
      <c r="AM45" s="49">
        <f t="shared" si="123"/>
        <v>45</v>
      </c>
      <c r="AN45" s="104">
        <f t="shared" si="58"/>
        <v>0.16228155483507389</v>
      </c>
      <c r="AO45" s="104">
        <f t="shared" si="35"/>
        <v>0.14106858147847337</v>
      </c>
      <c r="AP45" s="104">
        <f t="shared" si="36"/>
        <v>0.13704946289592337</v>
      </c>
      <c r="AQ45" s="104">
        <f t="shared" si="37"/>
        <v>9.8839667337834961E-2</v>
      </c>
      <c r="AR45" s="104">
        <f t="shared" si="38"/>
        <v>0.14061052355773235</v>
      </c>
      <c r="AS45" s="104">
        <f t="shared" si="39"/>
        <v>0.16353961564196851</v>
      </c>
      <c r="AT45" s="104">
        <f t="shared" si="40"/>
        <v>0.15661059425299342</v>
      </c>
      <c r="AU45" s="105">
        <f t="shared" si="124"/>
        <v>0.99999999999999989</v>
      </c>
      <c r="AX45" s="41">
        <f t="shared" si="60"/>
        <v>2016</v>
      </c>
      <c r="AY45" s="44" t="str">
        <f t="shared" si="61"/>
        <v>Nov</v>
      </c>
      <c r="AZ45" s="51">
        <f t="shared" si="182"/>
        <v>45</v>
      </c>
      <c r="BA45" s="100">
        <f>VLOOKUP($C45+BA$3,Forecast!$B$99:$Q$251,Validation!BA$2,0)</f>
        <v>128.02831762184564</v>
      </c>
      <c r="BB45" s="100">
        <f>VLOOKUP($C45+BB$3,Forecast!$B$99:$Q$251,Validation!BB$2,0)</f>
        <v>106.55447236514131</v>
      </c>
      <c r="BC45" s="100">
        <f>VLOOKUP($C45+BC$3,Forecast!$B$99:$Q$251,Validation!BC$2,0)</f>
        <v>113.43096451685425</v>
      </c>
      <c r="BD45" s="100">
        <f>VLOOKUP($C45+BD$3,Forecast!$B$99:$Q$251,Validation!BD$2,0)</f>
        <v>134.19736648449197</v>
      </c>
      <c r="BE45" s="100">
        <f>VLOOKUP($C45+BE$3,Forecast!$B$99:$Q$251,Validation!BE$2,0)</f>
        <v>132.87584660702933</v>
      </c>
      <c r="BF45" s="100">
        <f>VLOOKUP($C45+BF$3,Forecast!$B$99:$Q$251,Validation!BF$2,0)</f>
        <v>131.19288036838873</v>
      </c>
      <c r="BG45" s="100">
        <f>VLOOKUP($C45+BG$3,Forecast!$B$99:$Q$251,Validation!BG$2,0)</f>
        <v>120.52209117648238</v>
      </c>
      <c r="BH45" s="101">
        <f t="shared" si="63"/>
        <v>866.80193914023357</v>
      </c>
      <c r="BJ45" s="49">
        <f t="shared" si="125"/>
        <v>45</v>
      </c>
      <c r="BK45" s="104">
        <f t="shared" si="126"/>
        <v>0.14770192801925985</v>
      </c>
      <c r="BL45" s="104">
        <f t="shared" si="127"/>
        <v>0.12292828102211091</v>
      </c>
      <c r="BM45" s="104">
        <f t="shared" si="128"/>
        <v>0.13086145680449737</v>
      </c>
      <c r="BN45" s="104">
        <f t="shared" si="129"/>
        <v>0.1548189504716615</v>
      </c>
      <c r="BO45" s="104">
        <f t="shared" si="130"/>
        <v>0.1532943578077671</v>
      </c>
      <c r="BP45" s="104">
        <f t="shared" si="131"/>
        <v>0.15135277673526754</v>
      </c>
      <c r="BQ45" s="104">
        <f t="shared" si="132"/>
        <v>0.13904224913943575</v>
      </c>
      <c r="BR45" s="105">
        <f t="shared" si="133"/>
        <v>1</v>
      </c>
      <c r="BV45" s="41">
        <f t="shared" si="67"/>
        <v>2016</v>
      </c>
      <c r="BW45" s="44" t="str">
        <f t="shared" si="68"/>
        <v>Nov</v>
      </c>
      <c r="BX45" s="51">
        <f t="shared" si="69"/>
        <v>45</v>
      </c>
      <c r="BY45" s="100">
        <f>VLOOKUP($C45+BY$3,Forecast!$B$99:$Q$251,Validation!BY$2,0)</f>
        <v>25.988199746635356</v>
      </c>
      <c r="BZ45" s="100">
        <f>VLOOKUP($C45+BZ$3,Forecast!$B$99:$Q$251,Validation!BZ$2,0)</f>
        <v>23.446490799763559</v>
      </c>
      <c r="CA45" s="100">
        <f>VLOOKUP($C45+CA$3,Forecast!$B$99:$Q$251,Validation!CA$2,0)</f>
        <v>23.556409009617315</v>
      </c>
      <c r="CB45" s="100">
        <f>VLOOKUP($C45+CB$3,Forecast!$B$99:$Q$251,Validation!CB$2,0)</f>
        <v>26.446216291749693</v>
      </c>
      <c r="CC45" s="100">
        <f>VLOOKUP($C45+CC$3,Forecast!$B$99:$Q$251,Validation!CC$2,0)</f>
        <v>31.608328992162861</v>
      </c>
      <c r="CD45" s="100">
        <f>VLOOKUP($C45+CD$3,Forecast!$B$99:$Q$251,Validation!CD$2,0)</f>
        <v>27.303311513346966</v>
      </c>
      <c r="CE45" s="100">
        <f>VLOOKUP($C45+CE$3,Forecast!$B$99:$Q$251,Validation!CE$2,0)</f>
        <v>30.119481527166585</v>
      </c>
      <c r="CF45" s="101">
        <f t="shared" si="70"/>
        <v>188.46843788044231</v>
      </c>
      <c r="CH45" s="49">
        <f t="shared" si="134"/>
        <v>45</v>
      </c>
      <c r="CI45" s="104">
        <f t="shared" si="135"/>
        <v>0.13789152199118532</v>
      </c>
      <c r="CJ45" s="104">
        <f t="shared" si="136"/>
        <v>0.12440539680515196</v>
      </c>
      <c r="CK45" s="104">
        <f t="shared" si="137"/>
        <v>0.12498861493488191</v>
      </c>
      <c r="CL45" s="104">
        <f t="shared" si="138"/>
        <v>0.14032172489552991</v>
      </c>
      <c r="CM45" s="104">
        <f t="shared" si="139"/>
        <v>0.16771152426176558</v>
      </c>
      <c r="CN45" s="104">
        <f t="shared" si="140"/>
        <v>0.1448694106047996</v>
      </c>
      <c r="CO45" s="104">
        <f t="shared" si="141"/>
        <v>0.15981180650668583</v>
      </c>
      <c r="CP45" s="105">
        <f t="shared" si="142"/>
        <v>1.0000000000000002</v>
      </c>
      <c r="CT45" s="41">
        <f t="shared" si="74"/>
        <v>2016</v>
      </c>
      <c r="CU45" s="44" t="str">
        <f t="shared" si="75"/>
        <v>Nov</v>
      </c>
      <c r="CV45" s="51">
        <f t="shared" si="76"/>
        <v>45</v>
      </c>
      <c r="CW45" s="100">
        <f>VLOOKUP($C45+CW$3,Forecast!$B$99:$Q$251,Validation!CW$2,0)</f>
        <v>501.28461445389939</v>
      </c>
      <c r="CX45" s="100">
        <f>VLOOKUP($C45+CX$3,Forecast!$B$99:$Q$251,Validation!CX$2,0)</f>
        <v>499.68908620117855</v>
      </c>
      <c r="CY45" s="100">
        <f>VLOOKUP($C45+CY$3,Forecast!$B$99:$Q$251,Validation!CY$2,0)</f>
        <v>364.92864582739787</v>
      </c>
      <c r="CZ45" s="100">
        <f>VLOOKUP($C45+CZ$3,Forecast!$B$99:$Q$251,Validation!CZ$2,0)</f>
        <v>309.95866744037727</v>
      </c>
      <c r="DA45" s="100">
        <f>VLOOKUP($C45+DA$3,Forecast!$B$99:$Q$251,Validation!DA$2,0)</f>
        <v>552.42946047005148</v>
      </c>
      <c r="DB45" s="100">
        <f>VLOOKUP($C45+DB$3,Forecast!$B$99:$Q$251,Validation!DB$2,0)</f>
        <v>543.88790157840788</v>
      </c>
      <c r="DC45" s="100">
        <f>VLOOKUP($C45+DC$3,Forecast!$B$99:$Q$251,Validation!DC$2,0)</f>
        <v>513.49848706011539</v>
      </c>
      <c r="DD45" s="101">
        <f t="shared" si="77"/>
        <v>3285.6768630314282</v>
      </c>
      <c r="DE45" s="14"/>
      <c r="DF45" s="14"/>
      <c r="DG45" s="49">
        <f t="shared" si="143"/>
        <v>45</v>
      </c>
      <c r="DH45" s="104">
        <f t="shared" si="144"/>
        <v>0.15256662031926191</v>
      </c>
      <c r="DI45" s="104">
        <f t="shared" si="145"/>
        <v>0.15208101923332651</v>
      </c>
      <c r="DJ45" s="104">
        <f t="shared" si="146"/>
        <v>0.11106650502773659</v>
      </c>
      <c r="DK45" s="104">
        <f t="shared" si="147"/>
        <v>9.4336321056965863E-2</v>
      </c>
      <c r="DL45" s="104">
        <f t="shared" si="148"/>
        <v>0.1681326203089763</v>
      </c>
      <c r="DM45" s="104">
        <f t="shared" si="149"/>
        <v>0.1655329858203422</v>
      </c>
      <c r="DN45" s="104">
        <f t="shared" si="150"/>
        <v>0.15628392823339052</v>
      </c>
      <c r="DO45" s="105">
        <f t="shared" si="151"/>
        <v>1</v>
      </c>
      <c r="DS45" s="41">
        <f t="shared" si="81"/>
        <v>2016</v>
      </c>
      <c r="DT45" s="44" t="str">
        <f t="shared" si="82"/>
        <v>Nov</v>
      </c>
      <c r="DU45" s="51">
        <f t="shared" si="83"/>
        <v>45</v>
      </c>
      <c r="DV45" s="100">
        <f>VLOOKUP($C45+DV$3,Forecast!$B$99:$Q$251,Validation!DV$2,0)</f>
        <v>0</v>
      </c>
      <c r="DW45" s="100">
        <f>VLOOKUP($C45+DW$3,Forecast!$B$99:$Q$251,Validation!DW$2,0)</f>
        <v>0</v>
      </c>
      <c r="DX45" s="100">
        <f>VLOOKUP($C45+DX$3,Forecast!$B$99:$Q$251,Validation!DX$2,0)</f>
        <v>0</v>
      </c>
      <c r="DY45" s="100">
        <f>VLOOKUP($C45+DY$3,Forecast!$B$99:$Q$251,Validation!DY$2,0)</f>
        <v>0</v>
      </c>
      <c r="DZ45" s="100">
        <f>VLOOKUP($C45+DZ$3,Forecast!$B$99:$Q$251,Validation!DZ$2,0)</f>
        <v>0</v>
      </c>
      <c r="EA45" s="100">
        <f>VLOOKUP($C45+EA$3,Forecast!$B$99:$Q$251,Validation!EA$2,0)</f>
        <v>0</v>
      </c>
      <c r="EB45" s="100">
        <f>VLOOKUP($C45+EB$3,Forecast!$B$99:$Q$251,Validation!EB$2,0)</f>
        <v>0</v>
      </c>
      <c r="EC45" s="101">
        <f t="shared" si="84"/>
        <v>0</v>
      </c>
      <c r="EE45" s="49">
        <f t="shared" si="152"/>
        <v>45</v>
      </c>
      <c r="EF45" s="104" t="str">
        <f t="shared" si="153"/>
        <v/>
      </c>
      <c r="EG45" s="104" t="str">
        <f t="shared" si="154"/>
        <v/>
      </c>
      <c r="EH45" s="104" t="str">
        <f t="shared" si="155"/>
        <v/>
      </c>
      <c r="EI45" s="104" t="str">
        <f t="shared" si="156"/>
        <v/>
      </c>
      <c r="EJ45" s="104" t="str">
        <f t="shared" si="157"/>
        <v/>
      </c>
      <c r="EK45" s="104" t="str">
        <f t="shared" si="158"/>
        <v/>
      </c>
      <c r="EL45" s="104" t="str">
        <f t="shared" si="159"/>
        <v/>
      </c>
      <c r="EM45" s="105">
        <f t="shared" si="183"/>
        <v>0</v>
      </c>
      <c r="EQ45" s="41">
        <f t="shared" si="88"/>
        <v>2016</v>
      </c>
      <c r="ER45" s="44" t="str">
        <f t="shared" si="89"/>
        <v>Nov</v>
      </c>
      <c r="ES45" s="51">
        <f t="shared" si="90"/>
        <v>45</v>
      </c>
      <c r="ET45" s="100">
        <f>VLOOKUP($C45+ET$3,Forecast!$B$99:$Q$251,Validation!ET$2,0)</f>
        <v>0</v>
      </c>
      <c r="EU45" s="100">
        <f>VLOOKUP($C45+EU$3,Forecast!$B$99:$Q$251,Validation!EU$2,0)</f>
        <v>0</v>
      </c>
      <c r="EV45" s="100">
        <f>VLOOKUP($C45+EV$3,Forecast!$B$99:$Q$251,Validation!EV$2,0)</f>
        <v>0</v>
      </c>
      <c r="EW45" s="100">
        <f>VLOOKUP($C45+EW$3,Forecast!$B$99:$Q$251,Validation!EW$2,0)</f>
        <v>0</v>
      </c>
      <c r="EX45" s="100">
        <f>VLOOKUP($C45+EX$3,Forecast!$B$99:$Q$251,Validation!EX$2,0)</f>
        <v>0</v>
      </c>
      <c r="EY45" s="100">
        <f>VLOOKUP($C45+EY$3,Forecast!$B$99:$Q$251,Validation!EY$2,0)</f>
        <v>0</v>
      </c>
      <c r="EZ45" s="100">
        <f>VLOOKUP($C45+EZ$3,Forecast!$B$99:$Q$251,Validation!EZ$2,0)</f>
        <v>0</v>
      </c>
      <c r="FA45" s="101">
        <f t="shared" si="91"/>
        <v>0</v>
      </c>
      <c r="FD45" s="49">
        <f t="shared" si="160"/>
        <v>45</v>
      </c>
      <c r="FE45" s="104" t="str">
        <f t="shared" si="161"/>
        <v/>
      </c>
      <c r="FF45" s="104" t="str">
        <f t="shared" si="162"/>
        <v/>
      </c>
      <c r="FG45" s="104" t="str">
        <f t="shared" si="163"/>
        <v/>
      </c>
      <c r="FH45" s="104" t="str">
        <f t="shared" si="164"/>
        <v/>
      </c>
      <c r="FI45" s="104" t="str">
        <f t="shared" si="165"/>
        <v/>
      </c>
      <c r="FJ45" s="104" t="str">
        <f t="shared" si="166"/>
        <v/>
      </c>
      <c r="FK45" s="104" t="str">
        <f t="shared" si="167"/>
        <v/>
      </c>
      <c r="FL45" s="105">
        <f t="shared" si="168"/>
        <v>0</v>
      </c>
      <c r="FP45" s="41">
        <f t="shared" si="95"/>
        <v>2016</v>
      </c>
      <c r="FQ45" s="44" t="str">
        <f t="shared" si="96"/>
        <v>Nov</v>
      </c>
      <c r="FR45" s="51">
        <f t="shared" si="97"/>
        <v>45</v>
      </c>
      <c r="FS45" s="100">
        <f>VLOOKUP($C45+FS$3,Forecast!$B$99:$Q$251,Validation!FS$2,0)</f>
        <v>3301.6970020360022</v>
      </c>
      <c r="FT45" s="100">
        <f>VLOOKUP($C45+FT$3,Forecast!$B$99:$Q$251,Validation!FT$2,0)</f>
        <v>3008.0445058276009</v>
      </c>
      <c r="FU45" s="100">
        <f>VLOOKUP($C45+FU$3,Forecast!$B$99:$Q$251,Validation!FU$2,0)</f>
        <v>2120.0684569204591</v>
      </c>
      <c r="FV45" s="100">
        <f>VLOOKUP($C45+FV$3,Forecast!$B$99:$Q$251,Validation!FV$2,0)</f>
        <v>1695.2121218105804</v>
      </c>
      <c r="FW45" s="100">
        <f>VLOOKUP($C45+FW$3,Forecast!$B$99:$Q$251,Validation!FW$2,0)</f>
        <v>3949.4223645390925</v>
      </c>
      <c r="FX45" s="100">
        <f>VLOOKUP($C45+FX$3,Forecast!$B$99:$Q$251,Validation!FX$2,0)</f>
        <v>3457.1933580961813</v>
      </c>
      <c r="FY45" s="100">
        <f>VLOOKUP($C45+FY$3,Forecast!$B$99:$Q$251,Validation!FY$2,0)</f>
        <v>3343.7659063479564</v>
      </c>
      <c r="FZ45" s="101">
        <f t="shared" si="169"/>
        <v>20875.403715577871</v>
      </c>
      <c r="GB45" s="49">
        <f t="shared" si="170"/>
        <v>45</v>
      </c>
      <c r="GC45" s="104">
        <f t="shared" si="171"/>
        <v>0.15816206704410579</v>
      </c>
      <c r="GD45" s="104">
        <f t="shared" si="172"/>
        <v>0.14409515364643727</v>
      </c>
      <c r="GE45" s="104">
        <f t="shared" si="173"/>
        <v>0.10155820149903969</v>
      </c>
      <c r="GF45" s="104">
        <f t="shared" si="174"/>
        <v>8.1206195813380164E-2</v>
      </c>
      <c r="GG45" s="104">
        <f t="shared" si="175"/>
        <v>0.18919022685017159</v>
      </c>
      <c r="GH45" s="104">
        <f t="shared" si="176"/>
        <v>0.16561085022352487</v>
      </c>
      <c r="GI45" s="104">
        <f t="shared" si="177"/>
        <v>0.1601773049233407</v>
      </c>
      <c r="GJ45" s="105">
        <f t="shared" si="178"/>
        <v>1</v>
      </c>
      <c r="GN45" s="41">
        <f t="shared" si="102"/>
        <v>2016</v>
      </c>
      <c r="GO45" s="44" t="str">
        <f t="shared" si="103"/>
        <v>Nov</v>
      </c>
      <c r="GP45" s="51">
        <f t="shared" si="104"/>
        <v>45</v>
      </c>
      <c r="GQ45" s="100">
        <f>VLOOKUP($C45+GQ$3,Forecast!$B$99:$Q$251,Validation!GQ$2,0)</f>
        <v>2348.0700067017106</v>
      </c>
      <c r="GR45" s="100">
        <f>VLOOKUP($C45+GR$3,Forecast!$B$99:$Q$251,Validation!GR$2,0)</f>
        <v>2237.3751913678598</v>
      </c>
      <c r="GS45" s="100">
        <f>VLOOKUP($C45+GS$3,Forecast!$B$99:$Q$251,Validation!GS$2,0)</f>
        <v>1879.1003757656231</v>
      </c>
      <c r="GT45" s="100">
        <f>VLOOKUP($C45+GT$3,Forecast!$B$99:$Q$251,Validation!GT$2,0)</f>
        <v>1606.4772530196383</v>
      </c>
      <c r="GU45" s="100">
        <f>VLOOKUP($C45+GU$3,Forecast!$B$99:$Q$251,Validation!GU$2,0)</f>
        <v>2572.0202243548956</v>
      </c>
      <c r="GV45" s="100">
        <f>VLOOKUP($C45+GV$3,Forecast!$B$99:$Q$251,Validation!GV$2,0)</f>
        <v>2403.3940884511817</v>
      </c>
      <c r="GW45" s="100">
        <f>VLOOKUP($C45+GW$3,Forecast!$B$99:$Q$251,Validation!GW$2,0)</f>
        <v>2452.7576247110915</v>
      </c>
      <c r="GX45" s="101">
        <f t="shared" si="105"/>
        <v>15499.194764372001</v>
      </c>
      <c r="GY45" s="14"/>
      <c r="HB45" s="97">
        <f t="shared" si="106"/>
        <v>2016</v>
      </c>
      <c r="HC45" s="98" t="str">
        <f t="shared" si="107"/>
        <v>Nov</v>
      </c>
      <c r="HD45" s="99">
        <f t="shared" si="108"/>
        <v>45</v>
      </c>
      <c r="HE45" s="100" t="str">
        <f>IFERROR(VLOOKUP($C45+HE$3,Forecast!$B$99:$AE$251,Validation!HE$2,0),"")</f>
        <v/>
      </c>
      <c r="HF45" s="100" t="str">
        <f>IFERROR(VLOOKUP($C45+HF$3,Forecast!$B$99:$AE$251,Validation!HF$2,0),"")</f>
        <v/>
      </c>
      <c r="HG45" s="100" t="str">
        <f>IFERROR(VLOOKUP($C45+HG$3,Forecast!$B$99:$AE$251,Validation!HG$2,0),"")</f>
        <v/>
      </c>
      <c r="HH45" s="100" t="str">
        <f>IFERROR(VLOOKUP($C45+HH$3,Forecast!$B$99:$AE$251,Validation!HH$2,0),"")</f>
        <v/>
      </c>
      <c r="HI45" s="100" t="str">
        <f>IFERROR(VLOOKUP($C45+HI$3,Forecast!$B$99:$AE$251,Validation!HI$2,0),"")</f>
        <v/>
      </c>
      <c r="HJ45" s="100" t="str">
        <f>IFERROR(VLOOKUP($C45+HJ$3,Forecast!$B$99:$AE$251,Validation!HJ$2,0),"")</f>
        <v/>
      </c>
      <c r="HK45" s="100" t="str">
        <f>IFERROR(VLOOKUP($C45+HK$3,Forecast!$B$99:$AE$251,Validation!HK$2,0),"")</f>
        <v/>
      </c>
      <c r="HL45" s="101">
        <f t="shared" si="109"/>
        <v>0</v>
      </c>
      <c r="HN45" s="49">
        <f t="shared" si="110"/>
        <v>45</v>
      </c>
      <c r="HO45" s="104" t="str">
        <f>IFERROR(HE45/#REF!,"")</f>
        <v/>
      </c>
      <c r="HP45" s="104" t="str">
        <f>IFERROR(HF45/#REF!,"")</f>
        <v/>
      </c>
      <c r="HQ45" s="104" t="str">
        <f>IFERROR(HG45/#REF!,"")</f>
        <v/>
      </c>
      <c r="HR45" s="104" t="str">
        <f>IFERROR(HH45/#REF!,"")</f>
        <v/>
      </c>
      <c r="HS45" s="104" t="str">
        <f>IFERROR(HI45/#REF!,"")</f>
        <v/>
      </c>
      <c r="HT45" s="104" t="str">
        <f>IFERROR(HJ45/#REF!,"")</f>
        <v/>
      </c>
      <c r="HU45" s="104" t="str">
        <f>IFERROR(HK45/#REF!,"")</f>
        <v/>
      </c>
      <c r="HV45" s="105">
        <f t="shared" si="111"/>
        <v>0</v>
      </c>
      <c r="HX45" s="97">
        <f t="shared" si="112"/>
        <v>2016</v>
      </c>
      <c r="HY45" s="98" t="str">
        <f t="shared" si="113"/>
        <v>Nov</v>
      </c>
      <c r="HZ45" s="99">
        <f t="shared" si="114"/>
        <v>45</v>
      </c>
      <c r="IA45" s="100" t="str">
        <f>IFERROR(VLOOKUP($C45+IA$3,Forecast!$B$99:$AE$251,Validation!IA$2,0),"")</f>
        <v/>
      </c>
      <c r="IB45" s="100" t="str">
        <f>IFERROR(VLOOKUP($C45+IB$3,Forecast!$B$99:$AE$251,Validation!IB$2,0),"")</f>
        <v/>
      </c>
      <c r="IC45" s="100" t="str">
        <f>IFERROR(VLOOKUP($C45+IC$3,Forecast!$B$99:$AE$251,Validation!IC$2,0),"")</f>
        <v/>
      </c>
      <c r="ID45" s="100" t="str">
        <f>IFERROR(VLOOKUP($C45+ID$3,Forecast!$B$99:$AE$251,Validation!ID$2,0),"")</f>
        <v/>
      </c>
      <c r="IE45" s="100" t="str">
        <f>IFERROR(VLOOKUP($C45+IE$3,Forecast!$B$99:$AE$251,Validation!IE$2,0),"")</f>
        <v/>
      </c>
      <c r="IF45" s="100" t="str">
        <f>IFERROR(VLOOKUP($C45+IF$3,Forecast!$B$99:$AE$251,Validation!IF$2,0),"")</f>
        <v/>
      </c>
      <c r="IG45" s="100" t="str">
        <f>IFERROR(VLOOKUP($C45+IG$3,Forecast!$B$99:$AE$251,Validation!IG$2,0),"")</f>
        <v/>
      </c>
      <c r="IH45" s="101">
        <f t="shared" si="115"/>
        <v>0</v>
      </c>
      <c r="IJ45" s="49">
        <f t="shared" si="116"/>
        <v>45</v>
      </c>
      <c r="IK45" s="104" t="str">
        <f>IFERROR(IA45/#REF!,"")</f>
        <v/>
      </c>
      <c r="IL45" s="104" t="str">
        <f>IFERROR(IB45/#REF!,"")</f>
        <v/>
      </c>
      <c r="IM45" s="104" t="str">
        <f>IFERROR(IC45/#REF!,"")</f>
        <v/>
      </c>
      <c r="IN45" s="104" t="str">
        <f>IFERROR(ID45/#REF!,"")</f>
        <v/>
      </c>
      <c r="IO45" s="104" t="str">
        <f>IFERROR(IE45/#REF!,"")</f>
        <v/>
      </c>
      <c r="IP45" s="104" t="str">
        <f>IFERROR(IF45/#REF!,"")</f>
        <v/>
      </c>
      <c r="IQ45" s="104" t="str">
        <f>IFERROR(IG45/#REF!,"")</f>
        <v/>
      </c>
      <c r="IR45" s="105">
        <f t="shared" si="117"/>
        <v>0</v>
      </c>
    </row>
    <row r="46" spans="1:252" x14ac:dyDescent="0.25">
      <c r="B46" s="39">
        <v>7</v>
      </c>
      <c r="C46" s="134">
        <f t="shared" si="179"/>
        <v>42684</v>
      </c>
      <c r="D46" s="135">
        <f t="shared" si="47"/>
        <v>2016</v>
      </c>
      <c r="E46" s="136" t="str">
        <f t="shared" si="48"/>
        <v>Nov</v>
      </c>
      <c r="F46" s="51">
        <f t="shared" si="49"/>
        <v>46</v>
      </c>
      <c r="G46" s="100">
        <f>VLOOKUP($C46+G$3,Forecast!$B$99:$Q$251,Validation!G$2,0)</f>
        <v>265.69164506208114</v>
      </c>
      <c r="H46" s="100">
        <f>VLOOKUP($C46+H$3,Forecast!$B$99:$Q$251,Validation!H$2,0)</f>
        <v>218.62758375982125</v>
      </c>
      <c r="I46" s="100">
        <f>VLOOKUP($C46+I$3,Forecast!$B$99:$Q$251,Validation!I$2,0)</f>
        <v>194.24223077265646</v>
      </c>
      <c r="J46" s="100">
        <f>VLOOKUP($C46+J$3,Forecast!$B$99:$Q$251,Validation!J$2,0)</f>
        <v>196.17630950273036</v>
      </c>
      <c r="K46" s="100">
        <f>VLOOKUP($C46+K$3,Forecast!$B$99:$Q$251,Validation!K$2,0)</f>
        <v>272.85897963195305</v>
      </c>
      <c r="L46" s="100">
        <f>VLOOKUP($C46+L$3,Forecast!$B$99:$Q$251,Validation!L$2,0)</f>
        <v>265.34646939007376</v>
      </c>
      <c r="M46" s="100">
        <f>VLOOKUP($C46+M$3,Forecast!$B$99:$Q$251,Validation!M$2,0)</f>
        <v>269.46154519362642</v>
      </c>
      <c r="N46" s="101">
        <f t="shared" si="50"/>
        <v>1682.4047633129426</v>
      </c>
      <c r="P46" s="114">
        <f t="shared" si="121"/>
        <v>46</v>
      </c>
      <c r="Q46" s="157">
        <f t="shared" si="184"/>
        <v>0.1579237356288084</v>
      </c>
      <c r="R46" s="157">
        <f t="shared" si="185"/>
        <v>0.12994945599732263</v>
      </c>
      <c r="S46" s="157">
        <f t="shared" si="186"/>
        <v>0.11545511223479914</v>
      </c>
      <c r="T46" s="157">
        <f t="shared" si="187"/>
        <v>0.11660470404067667</v>
      </c>
      <c r="U46" s="157">
        <f t="shared" si="188"/>
        <v>0.16218390816645517</v>
      </c>
      <c r="V46" s="157">
        <f t="shared" si="189"/>
        <v>0.15771856759818084</v>
      </c>
      <c r="W46" s="157">
        <f t="shared" si="190"/>
        <v>0.16016451633375703</v>
      </c>
      <c r="X46" s="158">
        <f t="shared" si="119"/>
        <v>0.99999999999999989</v>
      </c>
      <c r="AA46" s="41">
        <f t="shared" si="53"/>
        <v>2016</v>
      </c>
      <c r="AB46" s="44" t="str">
        <f t="shared" si="54"/>
        <v>Nov</v>
      </c>
      <c r="AC46" s="51">
        <f t="shared" si="181"/>
        <v>46</v>
      </c>
      <c r="AD46" s="100">
        <f>VLOOKUP($C46+AD$3,Forecast!$B$99:$Q$251,Validation!AD$2,0)</f>
        <v>284.40315947597196</v>
      </c>
      <c r="AE46" s="100">
        <f>VLOOKUP($C46+AE$3,Forecast!$B$99:$Q$251,Validation!AE$2,0)</f>
        <v>274.531523824082</v>
      </c>
      <c r="AF46" s="100">
        <f>VLOOKUP($C46+AF$3,Forecast!$B$99:$Q$251,Validation!AF$2,0)</f>
        <v>232.40999317481143</v>
      </c>
      <c r="AG46" s="100">
        <f>VLOOKUP($C46+AG$3,Forecast!$B$99:$Q$251,Validation!AG$2,0)</f>
        <v>197.50019499201193</v>
      </c>
      <c r="AH46" s="100">
        <f>VLOOKUP($C46+AH$3,Forecast!$B$99:$Q$251,Validation!AH$2,0)</f>
        <v>275.54037765464625</v>
      </c>
      <c r="AI46" s="100">
        <f>VLOOKUP($C46+AI$3,Forecast!$B$99:$Q$251,Validation!AI$2,0)</f>
        <v>277.7260866364964</v>
      </c>
      <c r="AJ46" s="100">
        <f>VLOOKUP($C46+AJ$3,Forecast!$B$99:$Q$251,Validation!AJ$2,0)</f>
        <v>301.50515024816997</v>
      </c>
      <c r="AK46" s="101">
        <f t="shared" si="56"/>
        <v>1843.6164860061897</v>
      </c>
      <c r="AM46" s="49">
        <f t="shared" si="123"/>
        <v>46</v>
      </c>
      <c r="AN46" s="104">
        <f t="shared" si="58"/>
        <v>0.1542637319826056</v>
      </c>
      <c r="AO46" s="104">
        <f t="shared" si="35"/>
        <v>0.148909236767999</v>
      </c>
      <c r="AP46" s="104">
        <f t="shared" si="36"/>
        <v>0.12606200635484616</v>
      </c>
      <c r="AQ46" s="104">
        <f t="shared" si="37"/>
        <v>0.10712650732466321</v>
      </c>
      <c r="AR46" s="104">
        <f t="shared" si="38"/>
        <v>0.14945645135314828</v>
      </c>
      <c r="AS46" s="104">
        <f t="shared" si="39"/>
        <v>0.15064200648266712</v>
      </c>
      <c r="AT46" s="104">
        <f t="shared" si="40"/>
        <v>0.16354005973407079</v>
      </c>
      <c r="AU46" s="105">
        <f t="shared" si="124"/>
        <v>1</v>
      </c>
      <c r="AX46" s="41">
        <f t="shared" si="60"/>
        <v>2016</v>
      </c>
      <c r="AY46" s="44" t="str">
        <f t="shared" si="61"/>
        <v>Nov</v>
      </c>
      <c r="AZ46" s="51">
        <f t="shared" si="182"/>
        <v>46</v>
      </c>
      <c r="BA46" s="100">
        <f>VLOOKUP($C46+BA$3,Forecast!$B$99:$Q$251,Validation!BA$2,0)</f>
        <v>102.61540335826771</v>
      </c>
      <c r="BB46" s="100">
        <f>VLOOKUP($C46+BB$3,Forecast!$B$99:$Q$251,Validation!BB$2,0)</f>
        <v>113.77400248575205</v>
      </c>
      <c r="BC46" s="100">
        <f>VLOOKUP($C46+BC$3,Forecast!$B$99:$Q$251,Validation!BC$2,0)</f>
        <v>129.25712304376592</v>
      </c>
      <c r="BD46" s="100">
        <f>VLOOKUP($C46+BD$3,Forecast!$B$99:$Q$251,Validation!BD$2,0)</f>
        <v>101.48391552900495</v>
      </c>
      <c r="BE46" s="100">
        <f>VLOOKUP($C46+BE$3,Forecast!$B$99:$Q$251,Validation!BE$2,0)</f>
        <v>125.58753467868893</v>
      </c>
      <c r="BF46" s="100">
        <f>VLOOKUP($C46+BF$3,Forecast!$B$99:$Q$251,Validation!BF$2,0)</f>
        <v>136.63615698245047</v>
      </c>
      <c r="BG46" s="100">
        <f>VLOOKUP($C46+BG$3,Forecast!$B$99:$Q$251,Validation!BG$2,0)</f>
        <v>138.97726778912892</v>
      </c>
      <c r="BH46" s="101">
        <f t="shared" si="63"/>
        <v>848.33140386705895</v>
      </c>
      <c r="BJ46" s="49">
        <f t="shared" si="125"/>
        <v>46</v>
      </c>
      <c r="BK46" s="104">
        <f t="shared" si="126"/>
        <v>0.12096145785774595</v>
      </c>
      <c r="BL46" s="104">
        <f t="shared" si="127"/>
        <v>0.13411504273815783</v>
      </c>
      <c r="BM46" s="104">
        <f t="shared" si="128"/>
        <v>0.15236630691090347</v>
      </c>
      <c r="BN46" s="104">
        <f t="shared" si="129"/>
        <v>0.11962767742228764</v>
      </c>
      <c r="BO46" s="104">
        <f t="shared" si="130"/>
        <v>0.14804065263434429</v>
      </c>
      <c r="BP46" s="104">
        <f t="shared" si="131"/>
        <v>0.16106459852789154</v>
      </c>
      <c r="BQ46" s="104">
        <f t="shared" si="132"/>
        <v>0.16382426390866922</v>
      </c>
      <c r="BR46" s="105">
        <f t="shared" si="133"/>
        <v>1</v>
      </c>
      <c r="BV46" s="41">
        <f t="shared" si="67"/>
        <v>2016</v>
      </c>
      <c r="BW46" s="44" t="str">
        <f t="shared" si="68"/>
        <v>Nov</v>
      </c>
      <c r="BX46" s="51">
        <f t="shared" si="69"/>
        <v>46</v>
      </c>
      <c r="BY46" s="100">
        <f>VLOOKUP($C46+BY$3,Forecast!$B$99:$Q$251,Validation!BY$2,0)</f>
        <v>24.441341758735451</v>
      </c>
      <c r="BZ46" s="100">
        <f>VLOOKUP($C46+BZ$3,Forecast!$B$99:$Q$251,Validation!BZ$2,0)</f>
        <v>23.934938666325401</v>
      </c>
      <c r="CA46" s="100">
        <f>VLOOKUP($C46+CA$3,Forecast!$B$99:$Q$251,Validation!CA$2,0)</f>
        <v>22.26249896097535</v>
      </c>
      <c r="CB46" s="100">
        <f>VLOOKUP($C46+CB$3,Forecast!$B$99:$Q$251,Validation!CB$2,0)</f>
        <v>24.548470370388625</v>
      </c>
      <c r="CC46" s="100">
        <f>VLOOKUP($C46+CC$3,Forecast!$B$99:$Q$251,Validation!CC$2,0)</f>
        <v>32.361460800356873</v>
      </c>
      <c r="CD46" s="100">
        <f>VLOOKUP($C46+CD$3,Forecast!$B$99:$Q$251,Validation!CD$2,0)</f>
        <v>35.111248732988948</v>
      </c>
      <c r="CE46" s="100">
        <f>VLOOKUP($C46+CE$3,Forecast!$B$99:$Q$251,Validation!CE$2,0)</f>
        <v>27.599681853142901</v>
      </c>
      <c r="CF46" s="101">
        <f t="shared" si="70"/>
        <v>190.25964114291355</v>
      </c>
      <c r="CH46" s="49">
        <f t="shared" si="134"/>
        <v>46</v>
      </c>
      <c r="CI46" s="104">
        <f t="shared" si="135"/>
        <v>0.12846309186705726</v>
      </c>
      <c r="CJ46" s="104">
        <f t="shared" si="136"/>
        <v>0.12580144965345894</v>
      </c>
      <c r="CK46" s="104">
        <f t="shared" si="137"/>
        <v>0.11701114764666706</v>
      </c>
      <c r="CL46" s="104">
        <f t="shared" si="138"/>
        <v>0.12902615721822494</v>
      </c>
      <c r="CM46" s="104">
        <f t="shared" si="139"/>
        <v>0.17009104298713859</v>
      </c>
      <c r="CN46" s="104">
        <f t="shared" si="140"/>
        <v>0.18454386081079133</v>
      </c>
      <c r="CO46" s="104">
        <f t="shared" si="141"/>
        <v>0.14506324981666183</v>
      </c>
      <c r="CP46" s="105">
        <f t="shared" si="142"/>
        <v>1</v>
      </c>
      <c r="CT46" s="41">
        <f t="shared" si="74"/>
        <v>2016</v>
      </c>
      <c r="CU46" s="44" t="str">
        <f t="shared" si="75"/>
        <v>Nov</v>
      </c>
      <c r="CV46" s="51">
        <f t="shared" si="76"/>
        <v>46</v>
      </c>
      <c r="CW46" s="100">
        <f>VLOOKUP($C46+CW$3,Forecast!$B$99:$Q$251,Validation!CW$2,0)</f>
        <v>466.73315199427617</v>
      </c>
      <c r="CX46" s="100">
        <f>VLOOKUP($C46+CX$3,Forecast!$B$99:$Q$251,Validation!CX$2,0)</f>
        <v>464.44004710606686</v>
      </c>
      <c r="CY46" s="100">
        <f>VLOOKUP($C46+CY$3,Forecast!$B$99:$Q$251,Validation!CY$2,0)</f>
        <v>345.72472265108172</v>
      </c>
      <c r="CZ46" s="100">
        <f>VLOOKUP($C46+CZ$3,Forecast!$B$99:$Q$251,Validation!CZ$2,0)</f>
        <v>287.60223812061366</v>
      </c>
      <c r="DA46" s="100">
        <f>VLOOKUP($C46+DA$3,Forecast!$B$99:$Q$251,Validation!DA$2,0)</f>
        <v>559.53148385309476</v>
      </c>
      <c r="DB46" s="100">
        <f>VLOOKUP($C46+DB$3,Forecast!$B$99:$Q$251,Validation!DB$2,0)</f>
        <v>504.60158916441583</v>
      </c>
      <c r="DC46" s="100">
        <f>VLOOKUP($C46+DC$3,Forecast!$B$99:$Q$251,Validation!DC$2,0)</f>
        <v>577.3215335116613</v>
      </c>
      <c r="DD46" s="101">
        <f t="shared" si="77"/>
        <v>3205.9547664012098</v>
      </c>
      <c r="DE46" s="14"/>
      <c r="DF46" s="14"/>
      <c r="DG46" s="49">
        <f t="shared" si="143"/>
        <v>46</v>
      </c>
      <c r="DH46" s="104">
        <f t="shared" si="144"/>
        <v>0.14558319939061384</v>
      </c>
      <c r="DI46" s="104">
        <f t="shared" si="145"/>
        <v>0.14486793512293256</v>
      </c>
      <c r="DJ46" s="104">
        <f t="shared" si="146"/>
        <v>0.1078383033579632</v>
      </c>
      <c r="DK46" s="104">
        <f t="shared" si="147"/>
        <v>8.9708763559211618E-2</v>
      </c>
      <c r="DL46" s="104">
        <f t="shared" si="148"/>
        <v>0.17452881422939953</v>
      </c>
      <c r="DM46" s="104">
        <f t="shared" si="149"/>
        <v>0.15739510564924403</v>
      </c>
      <c r="DN46" s="104">
        <f t="shared" si="150"/>
        <v>0.18007787869063538</v>
      </c>
      <c r="DO46" s="105">
        <f t="shared" si="151"/>
        <v>1.0000000000000002</v>
      </c>
      <c r="DS46" s="41">
        <f t="shared" si="81"/>
        <v>2016</v>
      </c>
      <c r="DT46" s="44" t="str">
        <f t="shared" si="82"/>
        <v>Nov</v>
      </c>
      <c r="DU46" s="51">
        <f t="shared" si="83"/>
        <v>46</v>
      </c>
      <c r="DV46" s="100">
        <f>VLOOKUP($C46+DV$3,Forecast!$B$99:$Q$251,Validation!DV$2,0)</f>
        <v>0</v>
      </c>
      <c r="DW46" s="100">
        <f>VLOOKUP($C46+DW$3,Forecast!$B$99:$Q$251,Validation!DW$2,0)</f>
        <v>0</v>
      </c>
      <c r="DX46" s="100">
        <f>VLOOKUP($C46+DX$3,Forecast!$B$99:$Q$251,Validation!DX$2,0)</f>
        <v>0</v>
      </c>
      <c r="DY46" s="100">
        <f>VLOOKUP($C46+DY$3,Forecast!$B$99:$Q$251,Validation!DY$2,0)</f>
        <v>0</v>
      </c>
      <c r="DZ46" s="100">
        <f>VLOOKUP($C46+DZ$3,Forecast!$B$99:$Q$251,Validation!DZ$2,0)</f>
        <v>0</v>
      </c>
      <c r="EA46" s="100">
        <f>VLOOKUP($C46+EA$3,Forecast!$B$99:$Q$251,Validation!EA$2,0)</f>
        <v>0</v>
      </c>
      <c r="EB46" s="100">
        <f>VLOOKUP($C46+EB$3,Forecast!$B$99:$Q$251,Validation!EB$2,0)</f>
        <v>0</v>
      </c>
      <c r="EC46" s="101">
        <f t="shared" si="84"/>
        <v>0</v>
      </c>
      <c r="EE46" s="49">
        <f t="shared" si="152"/>
        <v>46</v>
      </c>
      <c r="EF46" s="104" t="str">
        <f t="shared" si="153"/>
        <v/>
      </c>
      <c r="EG46" s="104" t="str">
        <f t="shared" si="154"/>
        <v/>
      </c>
      <c r="EH46" s="104" t="str">
        <f t="shared" si="155"/>
        <v/>
      </c>
      <c r="EI46" s="104" t="str">
        <f t="shared" si="156"/>
        <v/>
      </c>
      <c r="EJ46" s="104" t="str">
        <f t="shared" si="157"/>
        <v/>
      </c>
      <c r="EK46" s="104" t="str">
        <f t="shared" si="158"/>
        <v/>
      </c>
      <c r="EL46" s="104" t="str">
        <f t="shared" si="159"/>
        <v/>
      </c>
      <c r="EM46" s="105">
        <f t="shared" si="183"/>
        <v>0</v>
      </c>
      <c r="EQ46" s="41">
        <f t="shared" si="88"/>
        <v>2016</v>
      </c>
      <c r="ER46" s="44" t="str">
        <f t="shared" si="89"/>
        <v>Nov</v>
      </c>
      <c r="ES46" s="51">
        <f t="shared" si="90"/>
        <v>46</v>
      </c>
      <c r="ET46" s="100">
        <f>VLOOKUP($C46+ET$3,Forecast!$B$99:$Q$251,Validation!ET$2,0)</f>
        <v>0</v>
      </c>
      <c r="EU46" s="100">
        <f>VLOOKUP($C46+EU$3,Forecast!$B$99:$Q$251,Validation!EU$2,0)</f>
        <v>0</v>
      </c>
      <c r="EV46" s="100">
        <f>VLOOKUP($C46+EV$3,Forecast!$B$99:$Q$251,Validation!EV$2,0)</f>
        <v>0</v>
      </c>
      <c r="EW46" s="100">
        <f>VLOOKUP($C46+EW$3,Forecast!$B$99:$Q$251,Validation!EW$2,0)</f>
        <v>0</v>
      </c>
      <c r="EX46" s="100">
        <f>VLOOKUP($C46+EX$3,Forecast!$B$99:$Q$251,Validation!EX$2,0)</f>
        <v>0</v>
      </c>
      <c r="EY46" s="100">
        <f>VLOOKUP($C46+EY$3,Forecast!$B$99:$Q$251,Validation!EY$2,0)</f>
        <v>0</v>
      </c>
      <c r="EZ46" s="100">
        <f>VLOOKUP($C46+EZ$3,Forecast!$B$99:$Q$251,Validation!EZ$2,0)</f>
        <v>0</v>
      </c>
      <c r="FA46" s="101">
        <f t="shared" si="91"/>
        <v>0</v>
      </c>
      <c r="FD46" s="49">
        <f t="shared" si="160"/>
        <v>46</v>
      </c>
      <c r="FE46" s="104" t="str">
        <f t="shared" si="161"/>
        <v/>
      </c>
      <c r="FF46" s="104" t="str">
        <f t="shared" si="162"/>
        <v/>
      </c>
      <c r="FG46" s="104" t="str">
        <f t="shared" si="163"/>
        <v/>
      </c>
      <c r="FH46" s="104" t="str">
        <f t="shared" si="164"/>
        <v/>
      </c>
      <c r="FI46" s="104" t="str">
        <f t="shared" si="165"/>
        <v/>
      </c>
      <c r="FJ46" s="104" t="str">
        <f t="shared" si="166"/>
        <v/>
      </c>
      <c r="FK46" s="104" t="str">
        <f t="shared" si="167"/>
        <v/>
      </c>
      <c r="FL46" s="105">
        <f t="shared" si="168"/>
        <v>0</v>
      </c>
      <c r="FP46" s="41">
        <f t="shared" si="95"/>
        <v>2016</v>
      </c>
      <c r="FQ46" s="44" t="str">
        <f t="shared" si="96"/>
        <v>Nov</v>
      </c>
      <c r="FR46" s="51">
        <f t="shared" si="97"/>
        <v>46</v>
      </c>
      <c r="FS46" s="100">
        <f>VLOOKUP($C46+FS$3,Forecast!$B$99:$Q$251,Validation!FS$2,0)</f>
        <v>3087.9996971899286</v>
      </c>
      <c r="FT46" s="100">
        <f>VLOOKUP($C46+FT$3,Forecast!$B$99:$Q$251,Validation!FT$2,0)</f>
        <v>2984.340847492625</v>
      </c>
      <c r="FU46" s="100">
        <f>VLOOKUP($C46+FU$3,Forecast!$B$99:$Q$251,Validation!FU$2,0)</f>
        <v>2036.1942596111007</v>
      </c>
      <c r="FV46" s="100">
        <f>VLOOKUP($C46+FV$3,Forecast!$B$99:$Q$251,Validation!FV$2,0)</f>
        <v>1637.7534106028086</v>
      </c>
      <c r="FW46" s="100">
        <f>VLOOKUP($C46+FW$3,Forecast!$B$99:$Q$251,Validation!FW$2,0)</f>
        <v>4070.5205114221935</v>
      </c>
      <c r="FX46" s="100">
        <f>VLOOKUP($C46+FX$3,Forecast!$B$99:$Q$251,Validation!FX$2,0)</f>
        <v>3507.1114123189313</v>
      </c>
      <c r="FY46" s="100">
        <f>VLOOKUP($C46+FY$3,Forecast!$B$99:$Q$251,Validation!FY$2,0)</f>
        <v>3304.7128909191197</v>
      </c>
      <c r="FZ46" s="101">
        <f t="shared" si="169"/>
        <v>20628.63302955671</v>
      </c>
      <c r="GB46" s="49">
        <f t="shared" si="170"/>
        <v>46</v>
      </c>
      <c r="GC46" s="104">
        <f t="shared" si="171"/>
        <v>0.14969482916126542</v>
      </c>
      <c r="GD46" s="104">
        <f t="shared" si="172"/>
        <v>0.14466983067742109</v>
      </c>
      <c r="GE46" s="104">
        <f t="shared" si="173"/>
        <v>9.8707183199858231E-2</v>
      </c>
      <c r="GF46" s="104">
        <f t="shared" si="174"/>
        <v>7.9392241272421449E-2</v>
      </c>
      <c r="GG46" s="104">
        <f t="shared" si="175"/>
        <v>0.19732381227539172</v>
      </c>
      <c r="GH46" s="104">
        <f t="shared" si="176"/>
        <v>0.17001181839310153</v>
      </c>
      <c r="GI46" s="104">
        <f t="shared" si="177"/>
        <v>0.16020028502054046</v>
      </c>
      <c r="GJ46" s="105">
        <f t="shared" si="178"/>
        <v>1</v>
      </c>
      <c r="GN46" s="41">
        <f t="shared" si="102"/>
        <v>2016</v>
      </c>
      <c r="GO46" s="44" t="str">
        <f t="shared" si="103"/>
        <v>Nov</v>
      </c>
      <c r="GP46" s="51">
        <f t="shared" si="104"/>
        <v>46</v>
      </c>
      <c r="GQ46" s="100">
        <f>VLOOKUP($C46+GQ$3,Forecast!$B$99:$Q$251,Validation!GQ$2,0)</f>
        <v>2434.2071481266539</v>
      </c>
      <c r="GR46" s="100">
        <f>VLOOKUP($C46+GR$3,Forecast!$B$99:$Q$251,Validation!GR$2,0)</f>
        <v>2245.8296849967915</v>
      </c>
      <c r="GS46" s="100">
        <f>VLOOKUP($C46+GS$3,Forecast!$B$99:$Q$251,Validation!GS$2,0)</f>
        <v>1853.8599514710779</v>
      </c>
      <c r="GT46" s="100">
        <f>VLOOKUP($C46+GT$3,Forecast!$B$99:$Q$251,Validation!GT$2,0)</f>
        <v>1540.8088875492745</v>
      </c>
      <c r="GU46" s="100">
        <f>VLOOKUP($C46+GU$3,Forecast!$B$99:$Q$251,Validation!GU$2,0)</f>
        <v>2525.5685526195575</v>
      </c>
      <c r="GV46" s="100">
        <f>VLOOKUP($C46+GV$3,Forecast!$B$99:$Q$251,Validation!GV$2,0)</f>
        <v>2480.7089349797084</v>
      </c>
      <c r="GW46" s="100">
        <f>VLOOKUP($C46+GW$3,Forecast!$B$99:$Q$251,Validation!GW$2,0)</f>
        <v>2433.6775205131294</v>
      </c>
      <c r="GX46" s="101">
        <f t="shared" si="105"/>
        <v>15514.660680256193</v>
      </c>
      <c r="GY46" s="14"/>
      <c r="HB46" s="97">
        <f t="shared" si="106"/>
        <v>2016</v>
      </c>
      <c r="HC46" s="98" t="str">
        <f t="shared" si="107"/>
        <v>Nov</v>
      </c>
      <c r="HD46" s="99">
        <f t="shared" si="108"/>
        <v>46</v>
      </c>
      <c r="HE46" s="100" t="str">
        <f>IFERROR(VLOOKUP($C46+HE$3,Forecast!$B$99:$AE$251,Validation!HE$2,0),"")</f>
        <v/>
      </c>
      <c r="HF46" s="100" t="str">
        <f>IFERROR(VLOOKUP($C46+HF$3,Forecast!$B$99:$AE$251,Validation!HF$2,0),"")</f>
        <v/>
      </c>
      <c r="HG46" s="100" t="str">
        <f>IFERROR(VLOOKUP($C46+HG$3,Forecast!$B$99:$AE$251,Validation!HG$2,0),"")</f>
        <v/>
      </c>
      <c r="HH46" s="100" t="str">
        <f>IFERROR(VLOOKUP($C46+HH$3,Forecast!$B$99:$AE$251,Validation!HH$2,0),"")</f>
        <v/>
      </c>
      <c r="HI46" s="100" t="str">
        <f>IFERROR(VLOOKUP($C46+HI$3,Forecast!$B$99:$AE$251,Validation!HI$2,0),"")</f>
        <v/>
      </c>
      <c r="HJ46" s="100" t="str">
        <f>IFERROR(VLOOKUP($C46+HJ$3,Forecast!$B$99:$AE$251,Validation!HJ$2,0),"")</f>
        <v/>
      </c>
      <c r="HK46" s="100" t="str">
        <f>IFERROR(VLOOKUP($C46+HK$3,Forecast!$B$99:$AE$251,Validation!HK$2,0),"")</f>
        <v/>
      </c>
      <c r="HL46" s="101">
        <f t="shared" si="109"/>
        <v>0</v>
      </c>
      <c r="HN46" s="49">
        <f t="shared" si="110"/>
        <v>46</v>
      </c>
      <c r="HO46" s="104" t="str">
        <f>IFERROR(HE46/#REF!,"")</f>
        <v/>
      </c>
      <c r="HP46" s="104" t="str">
        <f>IFERROR(HF46/#REF!,"")</f>
        <v/>
      </c>
      <c r="HQ46" s="104" t="str">
        <f>IFERROR(HG46/#REF!,"")</f>
        <v/>
      </c>
      <c r="HR46" s="104" t="str">
        <f>IFERROR(HH46/#REF!,"")</f>
        <v/>
      </c>
      <c r="HS46" s="104" t="str">
        <f>IFERROR(HI46/#REF!,"")</f>
        <v/>
      </c>
      <c r="HT46" s="104" t="str">
        <f>IFERROR(HJ46/#REF!,"")</f>
        <v/>
      </c>
      <c r="HU46" s="104" t="str">
        <f>IFERROR(HK46/#REF!,"")</f>
        <v/>
      </c>
      <c r="HV46" s="105">
        <f t="shared" si="111"/>
        <v>0</v>
      </c>
      <c r="HX46" s="97">
        <f t="shared" si="112"/>
        <v>2016</v>
      </c>
      <c r="HY46" s="98" t="str">
        <f t="shared" si="113"/>
        <v>Nov</v>
      </c>
      <c r="HZ46" s="99">
        <f t="shared" si="114"/>
        <v>46</v>
      </c>
      <c r="IA46" s="100" t="str">
        <f>IFERROR(VLOOKUP($C46+IA$3,Forecast!$B$99:$AE$251,Validation!IA$2,0),"")</f>
        <v/>
      </c>
      <c r="IB46" s="100" t="str">
        <f>IFERROR(VLOOKUP($C46+IB$3,Forecast!$B$99:$AE$251,Validation!IB$2,0),"")</f>
        <v/>
      </c>
      <c r="IC46" s="100" t="str">
        <f>IFERROR(VLOOKUP($C46+IC$3,Forecast!$B$99:$AE$251,Validation!IC$2,0),"")</f>
        <v/>
      </c>
      <c r="ID46" s="100" t="str">
        <f>IFERROR(VLOOKUP($C46+ID$3,Forecast!$B$99:$AE$251,Validation!ID$2,0),"")</f>
        <v/>
      </c>
      <c r="IE46" s="100" t="str">
        <f>IFERROR(VLOOKUP($C46+IE$3,Forecast!$B$99:$AE$251,Validation!IE$2,0),"")</f>
        <v/>
      </c>
      <c r="IF46" s="100" t="str">
        <f>IFERROR(VLOOKUP($C46+IF$3,Forecast!$B$99:$AE$251,Validation!IF$2,0),"")</f>
        <v/>
      </c>
      <c r="IG46" s="100" t="str">
        <f>IFERROR(VLOOKUP($C46+IG$3,Forecast!$B$99:$AE$251,Validation!IG$2,0),"")</f>
        <v/>
      </c>
      <c r="IH46" s="101">
        <f t="shared" si="115"/>
        <v>0</v>
      </c>
      <c r="IJ46" s="49">
        <f t="shared" si="116"/>
        <v>46</v>
      </c>
      <c r="IK46" s="104" t="str">
        <f>IFERROR(IA46/#REF!,"")</f>
        <v/>
      </c>
      <c r="IL46" s="104" t="str">
        <f>IFERROR(IB46/#REF!,"")</f>
        <v/>
      </c>
      <c r="IM46" s="104" t="str">
        <f>IFERROR(IC46/#REF!,"")</f>
        <v/>
      </c>
      <c r="IN46" s="104" t="str">
        <f>IFERROR(ID46/#REF!,"")</f>
        <v/>
      </c>
      <c r="IO46" s="104" t="str">
        <f>IFERROR(IE46/#REF!,"")</f>
        <v/>
      </c>
      <c r="IP46" s="104" t="str">
        <f>IFERROR(IF46/#REF!,"")</f>
        <v/>
      </c>
      <c r="IQ46" s="104" t="str">
        <f>IFERROR(IG46/#REF!,"")</f>
        <v/>
      </c>
      <c r="IR46" s="105">
        <f t="shared" si="117"/>
        <v>0</v>
      </c>
    </row>
    <row r="47" spans="1:252" x14ac:dyDescent="0.25">
      <c r="B47" s="39">
        <v>7</v>
      </c>
      <c r="C47" s="134">
        <f t="shared" si="179"/>
        <v>42691</v>
      </c>
      <c r="D47" s="135">
        <f t="shared" si="47"/>
        <v>2016</v>
      </c>
      <c r="E47" s="136" t="str">
        <f t="shared" si="48"/>
        <v>Nov</v>
      </c>
      <c r="F47" s="51">
        <f t="shared" si="49"/>
        <v>47</v>
      </c>
      <c r="G47" s="100">
        <f>VLOOKUP($C47+G$3,Forecast!$B$99:$Q$251,Validation!G$2,0)</f>
        <v>241.62604234073123</v>
      </c>
      <c r="H47" s="100">
        <f>VLOOKUP($C47+H$3,Forecast!$B$99:$Q$251,Validation!H$2,0)</f>
        <v>203.22519407139208</v>
      </c>
      <c r="I47" s="100">
        <f>VLOOKUP($C47+I$3,Forecast!$B$99:$Q$251,Validation!I$2,0)</f>
        <v>225.32732086611537</v>
      </c>
      <c r="J47" s="100">
        <f>VLOOKUP($C47+J$3,Forecast!$B$99:$Q$251,Validation!J$2,0)</f>
        <v>212.52963222425905</v>
      </c>
      <c r="K47" s="100">
        <f>VLOOKUP($C47+K$3,Forecast!$B$99:$Q$251,Validation!K$2,0)</f>
        <v>253.99667853459016</v>
      </c>
      <c r="L47" s="100">
        <f>VLOOKUP($C47+L$3,Forecast!$B$99:$Q$251,Validation!L$2,0)</f>
        <v>250.50676335666813</v>
      </c>
      <c r="M47" s="100">
        <f>VLOOKUP($C47+M$3,Forecast!$B$99:$Q$251,Validation!M$2,0)</f>
        <v>237.06195776593196</v>
      </c>
      <c r="N47" s="101">
        <f t="shared" si="50"/>
        <v>1624.2735891596883</v>
      </c>
      <c r="P47" s="114">
        <f t="shared" si="121"/>
        <v>47</v>
      </c>
      <c r="Q47" s="157">
        <f t="shared" si="184"/>
        <v>0.14875944788693851</v>
      </c>
      <c r="R47" s="157">
        <f t="shared" si="185"/>
        <v>0.12511758821155852</v>
      </c>
      <c r="S47" s="157">
        <f t="shared" si="186"/>
        <v>0.13872497981247581</v>
      </c>
      <c r="T47" s="157">
        <f t="shared" si="187"/>
        <v>0.13084595701282714</v>
      </c>
      <c r="U47" s="157">
        <f t="shared" si="188"/>
        <v>0.15637555164951883</v>
      </c>
      <c r="V47" s="157">
        <f t="shared" si="189"/>
        <v>0.15422695106817985</v>
      </c>
      <c r="W47" s="157">
        <f t="shared" si="190"/>
        <v>0.14594952435850111</v>
      </c>
      <c r="X47" s="158">
        <f t="shared" si="119"/>
        <v>0.99999999999999978</v>
      </c>
      <c r="AA47" s="41">
        <f t="shared" si="53"/>
        <v>2016</v>
      </c>
      <c r="AB47" s="44" t="str">
        <f t="shared" si="54"/>
        <v>Nov</v>
      </c>
      <c r="AC47" s="51">
        <f t="shared" si="181"/>
        <v>47</v>
      </c>
      <c r="AD47" s="100">
        <f>VLOOKUP($C47+AD$3,Forecast!$B$99:$Q$251,Validation!AD$2,0)</f>
        <v>290.05820295246195</v>
      </c>
      <c r="AE47" s="100">
        <f>VLOOKUP($C47+AE$3,Forecast!$B$99:$Q$251,Validation!AE$2,0)</f>
        <v>294.99950696478533</v>
      </c>
      <c r="AF47" s="100">
        <f>VLOOKUP($C47+AF$3,Forecast!$B$99:$Q$251,Validation!AF$2,0)</f>
        <v>292.26301546549138</v>
      </c>
      <c r="AG47" s="100">
        <f>VLOOKUP($C47+AG$3,Forecast!$B$99:$Q$251,Validation!AG$2,0)</f>
        <v>231.12353921096619</v>
      </c>
      <c r="AH47" s="100">
        <f>VLOOKUP($C47+AH$3,Forecast!$B$99:$Q$251,Validation!AH$2,0)</f>
        <v>282.09149095863739</v>
      </c>
      <c r="AI47" s="100">
        <f>VLOOKUP($C47+AI$3,Forecast!$B$99:$Q$251,Validation!AI$2,0)</f>
        <v>277.44803980701687</v>
      </c>
      <c r="AJ47" s="100">
        <f>VLOOKUP($C47+AJ$3,Forecast!$B$99:$Q$251,Validation!AJ$2,0)</f>
        <v>262.25704741839479</v>
      </c>
      <c r="AK47" s="101">
        <f t="shared" si="56"/>
        <v>1930.2408427777536</v>
      </c>
      <c r="AM47" s="49">
        <f t="shared" si="123"/>
        <v>47</v>
      </c>
      <c r="AN47" s="104">
        <f t="shared" si="58"/>
        <v>0.15027047222513829</v>
      </c>
      <c r="AO47" s="104">
        <f t="shared" si="35"/>
        <v>0.15283041391884553</v>
      </c>
      <c r="AP47" s="104">
        <f t="shared" si="36"/>
        <v>0.15141271958835154</v>
      </c>
      <c r="AQ47" s="104">
        <f t="shared" si="37"/>
        <v>0.11973818711573991</v>
      </c>
      <c r="AR47" s="104">
        <f t="shared" si="38"/>
        <v>0.14614315722005328</v>
      </c>
      <c r="AS47" s="104">
        <f t="shared" si="39"/>
        <v>0.14373752417742308</v>
      </c>
      <c r="AT47" s="104">
        <f t="shared" si="40"/>
        <v>0.13586752575444849</v>
      </c>
      <c r="AU47" s="105">
        <f t="shared" si="124"/>
        <v>1</v>
      </c>
      <c r="AX47" s="41">
        <f t="shared" si="60"/>
        <v>2016</v>
      </c>
      <c r="AY47" s="44" t="str">
        <f t="shared" si="61"/>
        <v>Nov</v>
      </c>
      <c r="AZ47" s="51">
        <f t="shared" si="182"/>
        <v>47</v>
      </c>
      <c r="BA47" s="100">
        <f>VLOOKUP($C47+BA$3,Forecast!$B$99:$Q$251,Validation!BA$2,0)</f>
        <v>109.06227253758827</v>
      </c>
      <c r="BB47" s="100">
        <f>VLOOKUP($C47+BB$3,Forecast!$B$99:$Q$251,Validation!BB$2,0)</f>
        <v>129.52062346264853</v>
      </c>
      <c r="BC47" s="100">
        <f>VLOOKUP($C47+BC$3,Forecast!$B$99:$Q$251,Validation!BC$2,0)</f>
        <v>136.92783340229107</v>
      </c>
      <c r="BD47" s="100">
        <f>VLOOKUP($C47+BD$3,Forecast!$B$99:$Q$251,Validation!BD$2,0)</f>
        <v>136.79822605808855</v>
      </c>
      <c r="BE47" s="100">
        <f>VLOOKUP($C47+BE$3,Forecast!$B$99:$Q$251,Validation!BE$2,0)</f>
        <v>128.63097892507582</v>
      </c>
      <c r="BF47" s="100">
        <f>VLOOKUP($C47+BF$3,Forecast!$B$99:$Q$251,Validation!BF$2,0)</f>
        <v>121.98572100038641</v>
      </c>
      <c r="BG47" s="100">
        <f>VLOOKUP($C47+BG$3,Forecast!$B$99:$Q$251,Validation!BG$2,0)</f>
        <v>135.53988643781651</v>
      </c>
      <c r="BH47" s="101">
        <f t="shared" si="63"/>
        <v>898.46554182389514</v>
      </c>
      <c r="BJ47" s="49">
        <f t="shared" si="125"/>
        <v>47</v>
      </c>
      <c r="BK47" s="104">
        <f t="shared" si="126"/>
        <v>0.1213872624610518</v>
      </c>
      <c r="BL47" s="104">
        <f t="shared" si="127"/>
        <v>0.14415758583208457</v>
      </c>
      <c r="BM47" s="104">
        <f t="shared" si="128"/>
        <v>0.15240187522865489</v>
      </c>
      <c r="BN47" s="104">
        <f t="shared" si="129"/>
        <v>0.15225762112188143</v>
      </c>
      <c r="BO47" s="104">
        <f t="shared" si="130"/>
        <v>0.14316740368690545</v>
      </c>
      <c r="BP47" s="104">
        <f t="shared" si="131"/>
        <v>0.1357711735418968</v>
      </c>
      <c r="BQ47" s="104">
        <f t="shared" si="132"/>
        <v>0.15085707812752508</v>
      </c>
      <c r="BR47" s="105">
        <f t="shared" si="133"/>
        <v>1</v>
      </c>
      <c r="BV47" s="41">
        <f t="shared" si="67"/>
        <v>2016</v>
      </c>
      <c r="BW47" s="44" t="str">
        <f t="shared" si="68"/>
        <v>Nov</v>
      </c>
      <c r="BX47" s="51">
        <f t="shared" si="69"/>
        <v>47</v>
      </c>
      <c r="BY47" s="100">
        <f>VLOOKUP($C47+BY$3,Forecast!$B$99:$Q$251,Validation!BY$2,0)</f>
        <v>33.388091340511849</v>
      </c>
      <c r="BZ47" s="100">
        <f>VLOOKUP($C47+BZ$3,Forecast!$B$99:$Q$251,Validation!BZ$2,0)</f>
        <v>24.52809926917109</v>
      </c>
      <c r="CA47" s="100">
        <f>VLOOKUP($C47+CA$3,Forecast!$B$99:$Q$251,Validation!CA$2,0)</f>
        <v>21.160937749255705</v>
      </c>
      <c r="CB47" s="100">
        <f>VLOOKUP($C47+CB$3,Forecast!$B$99:$Q$251,Validation!CB$2,0)</f>
        <v>30.268333448422418</v>
      </c>
      <c r="CC47" s="100">
        <f>VLOOKUP($C47+CC$3,Forecast!$B$99:$Q$251,Validation!CC$2,0)</f>
        <v>36.113655181832719</v>
      </c>
      <c r="CD47" s="100">
        <f>VLOOKUP($C47+CD$3,Forecast!$B$99:$Q$251,Validation!CD$2,0)</f>
        <v>35.486134970143176</v>
      </c>
      <c r="CE47" s="100">
        <f>VLOOKUP($C47+CE$3,Forecast!$B$99:$Q$251,Validation!CE$2,0)</f>
        <v>29.843547365481367</v>
      </c>
      <c r="CF47" s="101">
        <f t="shared" si="70"/>
        <v>210.78879932481831</v>
      </c>
      <c r="CH47" s="49">
        <f t="shared" si="134"/>
        <v>47</v>
      </c>
      <c r="CI47" s="104">
        <f t="shared" si="135"/>
        <v>0.15839594630956622</v>
      </c>
      <c r="CJ47" s="104">
        <f t="shared" si="136"/>
        <v>0.11636339002706747</v>
      </c>
      <c r="CK47" s="104">
        <f t="shared" si="137"/>
        <v>0.10038928926506871</v>
      </c>
      <c r="CL47" s="104">
        <f t="shared" si="138"/>
        <v>0.14359554940952984</v>
      </c>
      <c r="CM47" s="104">
        <f t="shared" si="139"/>
        <v>0.17132625309081445</v>
      </c>
      <c r="CN47" s="104">
        <f t="shared" si="140"/>
        <v>0.16834924381091168</v>
      </c>
      <c r="CO47" s="104">
        <f t="shared" si="141"/>
        <v>0.14158032808704168</v>
      </c>
      <c r="CP47" s="105">
        <f t="shared" si="142"/>
        <v>1</v>
      </c>
      <c r="CT47" s="41">
        <f t="shared" si="74"/>
        <v>2016</v>
      </c>
      <c r="CU47" s="44" t="str">
        <f t="shared" si="75"/>
        <v>Nov</v>
      </c>
      <c r="CV47" s="51">
        <f t="shared" si="76"/>
        <v>47</v>
      </c>
      <c r="CW47" s="100">
        <f>VLOOKUP($C47+CW$3,Forecast!$B$99:$Q$251,Validation!CW$2,0)</f>
        <v>558.76409195018789</v>
      </c>
      <c r="CX47" s="100">
        <f>VLOOKUP($C47+CX$3,Forecast!$B$99:$Q$251,Validation!CX$2,0)</f>
        <v>533.82170277383852</v>
      </c>
      <c r="CY47" s="100">
        <f>VLOOKUP($C47+CY$3,Forecast!$B$99:$Q$251,Validation!CY$2,0)</f>
        <v>436.2360266630742</v>
      </c>
      <c r="CZ47" s="100">
        <f>VLOOKUP($C47+CZ$3,Forecast!$B$99:$Q$251,Validation!CZ$2,0)</f>
        <v>314.89170079276079</v>
      </c>
      <c r="DA47" s="100">
        <f>VLOOKUP($C47+DA$3,Forecast!$B$99:$Q$251,Validation!DA$2,0)</f>
        <v>577.29230481831189</v>
      </c>
      <c r="DB47" s="100">
        <f>VLOOKUP($C47+DB$3,Forecast!$B$99:$Q$251,Validation!DB$2,0)</f>
        <v>555.62637121835223</v>
      </c>
      <c r="DC47" s="100">
        <f>VLOOKUP($C47+DC$3,Forecast!$B$99:$Q$251,Validation!DC$2,0)</f>
        <v>504.26603512540606</v>
      </c>
      <c r="DD47" s="101">
        <f t="shared" si="77"/>
        <v>3480.8982333419317</v>
      </c>
      <c r="DE47" s="14"/>
      <c r="DF47" s="14"/>
      <c r="DG47" s="49">
        <f t="shared" si="143"/>
        <v>47</v>
      </c>
      <c r="DH47" s="104">
        <f t="shared" si="144"/>
        <v>0.16052296117078124</v>
      </c>
      <c r="DI47" s="104">
        <f t="shared" si="145"/>
        <v>0.15335745746905344</v>
      </c>
      <c r="DJ47" s="104">
        <f t="shared" si="146"/>
        <v>0.12532283261962929</v>
      </c>
      <c r="DK47" s="104">
        <f t="shared" si="147"/>
        <v>9.0462771297522365E-2</v>
      </c>
      <c r="DL47" s="104">
        <f t="shared" si="148"/>
        <v>0.16584578638027767</v>
      </c>
      <c r="DM47" s="104">
        <f t="shared" si="149"/>
        <v>0.15962154994830399</v>
      </c>
      <c r="DN47" s="104">
        <f t="shared" si="150"/>
        <v>0.14486664111443201</v>
      </c>
      <c r="DO47" s="105">
        <f t="shared" si="151"/>
        <v>1</v>
      </c>
      <c r="DS47" s="41">
        <f t="shared" si="81"/>
        <v>2016</v>
      </c>
      <c r="DT47" s="44" t="str">
        <f t="shared" si="82"/>
        <v>Nov</v>
      </c>
      <c r="DU47" s="51">
        <f t="shared" si="83"/>
        <v>47</v>
      </c>
      <c r="DV47" s="100">
        <f>VLOOKUP($C47+DV$3,Forecast!$B$99:$Q$251,Validation!DV$2,0)</f>
        <v>0</v>
      </c>
      <c r="DW47" s="100">
        <f>VLOOKUP($C47+DW$3,Forecast!$B$99:$Q$251,Validation!DW$2,0)</f>
        <v>0</v>
      </c>
      <c r="DX47" s="100">
        <f>VLOOKUP($C47+DX$3,Forecast!$B$99:$Q$251,Validation!DX$2,0)</f>
        <v>0</v>
      </c>
      <c r="DY47" s="100">
        <f>VLOOKUP($C47+DY$3,Forecast!$B$99:$Q$251,Validation!DY$2,0)</f>
        <v>0</v>
      </c>
      <c r="DZ47" s="100">
        <f>VLOOKUP($C47+DZ$3,Forecast!$B$99:$Q$251,Validation!DZ$2,0)</f>
        <v>0</v>
      </c>
      <c r="EA47" s="100">
        <f>VLOOKUP($C47+EA$3,Forecast!$B$99:$Q$251,Validation!EA$2,0)</f>
        <v>0</v>
      </c>
      <c r="EB47" s="100">
        <f>VLOOKUP($C47+EB$3,Forecast!$B$99:$Q$251,Validation!EB$2,0)</f>
        <v>0</v>
      </c>
      <c r="EC47" s="101">
        <f t="shared" si="84"/>
        <v>0</v>
      </c>
      <c r="EE47" s="49">
        <f t="shared" si="152"/>
        <v>47</v>
      </c>
      <c r="EF47" s="104" t="str">
        <f t="shared" si="153"/>
        <v/>
      </c>
      <c r="EG47" s="104" t="str">
        <f t="shared" si="154"/>
        <v/>
      </c>
      <c r="EH47" s="104" t="str">
        <f t="shared" si="155"/>
        <v/>
      </c>
      <c r="EI47" s="104" t="str">
        <f t="shared" si="156"/>
        <v/>
      </c>
      <c r="EJ47" s="104" t="str">
        <f t="shared" si="157"/>
        <v/>
      </c>
      <c r="EK47" s="104" t="str">
        <f t="shared" si="158"/>
        <v/>
      </c>
      <c r="EL47" s="104" t="str">
        <f t="shared" si="159"/>
        <v/>
      </c>
      <c r="EM47" s="105">
        <f t="shared" si="183"/>
        <v>0</v>
      </c>
      <c r="EQ47" s="41">
        <f t="shared" si="88"/>
        <v>2016</v>
      </c>
      <c r="ER47" s="44" t="str">
        <f t="shared" si="89"/>
        <v>Nov</v>
      </c>
      <c r="ES47" s="51">
        <f t="shared" si="90"/>
        <v>47</v>
      </c>
      <c r="ET47" s="100">
        <f>VLOOKUP($C47+ET$3,Forecast!$B$99:$Q$251,Validation!ET$2,0)</f>
        <v>0</v>
      </c>
      <c r="EU47" s="100">
        <f>VLOOKUP($C47+EU$3,Forecast!$B$99:$Q$251,Validation!EU$2,0)</f>
        <v>0</v>
      </c>
      <c r="EV47" s="100">
        <f>VLOOKUP($C47+EV$3,Forecast!$B$99:$Q$251,Validation!EV$2,0)</f>
        <v>0</v>
      </c>
      <c r="EW47" s="100">
        <f>VLOOKUP($C47+EW$3,Forecast!$B$99:$Q$251,Validation!EW$2,0)</f>
        <v>0</v>
      </c>
      <c r="EX47" s="100">
        <f>VLOOKUP($C47+EX$3,Forecast!$B$99:$Q$251,Validation!EX$2,0)</f>
        <v>0</v>
      </c>
      <c r="EY47" s="100">
        <f>VLOOKUP($C47+EY$3,Forecast!$B$99:$Q$251,Validation!EY$2,0)</f>
        <v>0</v>
      </c>
      <c r="EZ47" s="100">
        <f>VLOOKUP($C47+EZ$3,Forecast!$B$99:$Q$251,Validation!EZ$2,0)</f>
        <v>0</v>
      </c>
      <c r="FA47" s="101">
        <f t="shared" si="91"/>
        <v>0</v>
      </c>
      <c r="FD47" s="49">
        <f t="shared" si="160"/>
        <v>47</v>
      </c>
      <c r="FE47" s="104" t="str">
        <f t="shared" si="161"/>
        <v/>
      </c>
      <c r="FF47" s="104" t="str">
        <f t="shared" si="162"/>
        <v/>
      </c>
      <c r="FG47" s="104" t="str">
        <f t="shared" si="163"/>
        <v/>
      </c>
      <c r="FH47" s="104" t="str">
        <f t="shared" si="164"/>
        <v/>
      </c>
      <c r="FI47" s="104" t="str">
        <f t="shared" si="165"/>
        <v/>
      </c>
      <c r="FJ47" s="104" t="str">
        <f t="shared" si="166"/>
        <v/>
      </c>
      <c r="FK47" s="104" t="str">
        <f t="shared" si="167"/>
        <v/>
      </c>
      <c r="FL47" s="105">
        <f t="shared" si="168"/>
        <v>0</v>
      </c>
      <c r="FP47" s="41">
        <f t="shared" si="95"/>
        <v>2016</v>
      </c>
      <c r="FQ47" s="44" t="str">
        <f t="shared" si="96"/>
        <v>Nov</v>
      </c>
      <c r="FR47" s="51">
        <f t="shared" si="97"/>
        <v>47</v>
      </c>
      <c r="FS47" s="100">
        <f>VLOOKUP($C47+FS$3,Forecast!$B$99:$Q$251,Validation!FS$2,0)</f>
        <v>3186.3736327479869</v>
      </c>
      <c r="FT47" s="100">
        <f>VLOOKUP($C47+FT$3,Forecast!$B$99:$Q$251,Validation!FT$2,0)</f>
        <v>3002.1189279253636</v>
      </c>
      <c r="FU47" s="100">
        <f>VLOOKUP($C47+FU$3,Forecast!$B$99:$Q$251,Validation!FU$2,0)</f>
        <v>2047.3027370089985</v>
      </c>
      <c r="FV47" s="100">
        <f>VLOOKUP($C47+FV$3,Forecast!$B$99:$Q$251,Validation!FV$2,0)</f>
        <v>1716.750970886967</v>
      </c>
      <c r="FW47" s="100">
        <f>VLOOKUP($C47+FW$3,Forecast!$B$99:$Q$251,Validation!FW$2,0)</f>
        <v>4014.063379423344</v>
      </c>
      <c r="FX47" s="100">
        <f>VLOOKUP($C47+FX$3,Forecast!$B$99:$Q$251,Validation!FX$2,0)</f>
        <v>3430.3790677256943</v>
      </c>
      <c r="FY47" s="100">
        <f>VLOOKUP($C47+FY$3,Forecast!$B$99:$Q$251,Validation!FY$2,0)</f>
        <v>3245.5828562541969</v>
      </c>
      <c r="FZ47" s="101">
        <f t="shared" si="169"/>
        <v>20642.571571972552</v>
      </c>
      <c r="GB47" s="49">
        <f t="shared" si="170"/>
        <v>47</v>
      </c>
      <c r="GC47" s="104">
        <f t="shared" si="171"/>
        <v>0.15435933559141851</v>
      </c>
      <c r="GD47" s="104">
        <f t="shared" si="172"/>
        <v>0.14543337865915359</v>
      </c>
      <c r="GE47" s="104">
        <f t="shared" si="173"/>
        <v>9.9178667244575455E-2</v>
      </c>
      <c r="GF47" s="104">
        <f t="shared" si="174"/>
        <v>8.3165557396825754E-2</v>
      </c>
      <c r="GG47" s="104">
        <f t="shared" si="175"/>
        <v>0.19445558734908</v>
      </c>
      <c r="GH47" s="104">
        <f t="shared" si="176"/>
        <v>0.16617983160505501</v>
      </c>
      <c r="GI47" s="104">
        <f t="shared" si="177"/>
        <v>0.15722764215389165</v>
      </c>
      <c r="GJ47" s="105">
        <f t="shared" si="178"/>
        <v>0.99999999999999989</v>
      </c>
      <c r="GN47" s="41">
        <f t="shared" si="102"/>
        <v>2016</v>
      </c>
      <c r="GO47" s="44" t="str">
        <f t="shared" si="103"/>
        <v>Nov</v>
      </c>
      <c r="GP47" s="51">
        <f t="shared" si="104"/>
        <v>47</v>
      </c>
      <c r="GQ47" s="100">
        <f>VLOOKUP($C47+GQ$3,Forecast!$B$99:$Q$251,Validation!GQ$2,0)</f>
        <v>2526.5153328408173</v>
      </c>
      <c r="GR47" s="100">
        <f>VLOOKUP($C47+GR$3,Forecast!$B$99:$Q$251,Validation!GR$2,0)</f>
        <v>2342.0100246159946</v>
      </c>
      <c r="GS47" s="100">
        <f>VLOOKUP($C47+GS$3,Forecast!$B$99:$Q$251,Validation!GS$2,0)</f>
        <v>1923.671377590204</v>
      </c>
      <c r="GT47" s="100">
        <f>VLOOKUP($C47+GT$3,Forecast!$B$99:$Q$251,Validation!GT$2,0)</f>
        <v>1681.8491688737454</v>
      </c>
      <c r="GU47" s="100">
        <f>VLOOKUP($C47+GU$3,Forecast!$B$99:$Q$251,Validation!GU$2,0)</f>
        <v>2682.7229223853547</v>
      </c>
      <c r="GV47" s="100">
        <f>VLOOKUP($C47+GV$3,Forecast!$B$99:$Q$251,Validation!GV$2,0)</f>
        <v>2446.5133923270282</v>
      </c>
      <c r="GW47" s="100">
        <f>VLOOKUP($C47+GW$3,Forecast!$B$99:$Q$251,Validation!GW$2,0)</f>
        <v>2462.1782766793494</v>
      </c>
      <c r="GX47" s="101">
        <f t="shared" si="105"/>
        <v>16065.460495312494</v>
      </c>
      <c r="GY47" s="14"/>
      <c r="HB47" s="97">
        <f t="shared" si="106"/>
        <v>2016</v>
      </c>
      <c r="HC47" s="98" t="str">
        <f t="shared" si="107"/>
        <v>Nov</v>
      </c>
      <c r="HD47" s="99">
        <f t="shared" si="108"/>
        <v>47</v>
      </c>
      <c r="HE47" s="100" t="str">
        <f>IFERROR(VLOOKUP($C47+HE$3,Forecast!$B$99:$AE$251,Validation!HE$2,0),"")</f>
        <v/>
      </c>
      <c r="HF47" s="100" t="str">
        <f>IFERROR(VLOOKUP($C47+HF$3,Forecast!$B$99:$AE$251,Validation!HF$2,0),"")</f>
        <v/>
      </c>
      <c r="HG47" s="100" t="str">
        <f>IFERROR(VLOOKUP($C47+HG$3,Forecast!$B$99:$AE$251,Validation!HG$2,0),"")</f>
        <v/>
      </c>
      <c r="HH47" s="100" t="str">
        <f>IFERROR(VLOOKUP($C47+HH$3,Forecast!$B$99:$AE$251,Validation!HH$2,0),"")</f>
        <v/>
      </c>
      <c r="HI47" s="100" t="str">
        <f>IFERROR(VLOOKUP($C47+HI$3,Forecast!$B$99:$AE$251,Validation!HI$2,0),"")</f>
        <v/>
      </c>
      <c r="HJ47" s="100" t="str">
        <f>IFERROR(VLOOKUP($C47+HJ$3,Forecast!$B$99:$AE$251,Validation!HJ$2,0),"")</f>
        <v/>
      </c>
      <c r="HK47" s="100" t="str">
        <f>IFERROR(VLOOKUP($C47+HK$3,Forecast!$B$99:$AE$251,Validation!HK$2,0),"")</f>
        <v/>
      </c>
      <c r="HL47" s="101">
        <f t="shared" si="109"/>
        <v>0</v>
      </c>
      <c r="HN47" s="49">
        <f t="shared" si="110"/>
        <v>47</v>
      </c>
      <c r="HO47" s="104" t="str">
        <f>IFERROR(HE47/#REF!,"")</f>
        <v/>
      </c>
      <c r="HP47" s="104" t="str">
        <f>IFERROR(HF47/#REF!,"")</f>
        <v/>
      </c>
      <c r="HQ47" s="104" t="str">
        <f>IFERROR(HG47/#REF!,"")</f>
        <v/>
      </c>
      <c r="HR47" s="104" t="str">
        <f>IFERROR(HH47/#REF!,"")</f>
        <v/>
      </c>
      <c r="HS47" s="104" t="str">
        <f>IFERROR(HI47/#REF!,"")</f>
        <v/>
      </c>
      <c r="HT47" s="104" t="str">
        <f>IFERROR(HJ47/#REF!,"")</f>
        <v/>
      </c>
      <c r="HU47" s="104" t="str">
        <f>IFERROR(HK47/#REF!,"")</f>
        <v/>
      </c>
      <c r="HV47" s="105">
        <f t="shared" si="111"/>
        <v>0</v>
      </c>
      <c r="HX47" s="97">
        <f t="shared" si="112"/>
        <v>2016</v>
      </c>
      <c r="HY47" s="98" t="str">
        <f t="shared" si="113"/>
        <v>Nov</v>
      </c>
      <c r="HZ47" s="99">
        <f t="shared" si="114"/>
        <v>47</v>
      </c>
      <c r="IA47" s="100" t="str">
        <f>IFERROR(VLOOKUP($C47+IA$3,Forecast!$B$99:$AE$251,Validation!IA$2,0),"")</f>
        <v/>
      </c>
      <c r="IB47" s="100" t="str">
        <f>IFERROR(VLOOKUP($C47+IB$3,Forecast!$B$99:$AE$251,Validation!IB$2,0),"")</f>
        <v/>
      </c>
      <c r="IC47" s="100" t="str">
        <f>IFERROR(VLOOKUP($C47+IC$3,Forecast!$B$99:$AE$251,Validation!IC$2,0),"")</f>
        <v/>
      </c>
      <c r="ID47" s="100" t="str">
        <f>IFERROR(VLOOKUP($C47+ID$3,Forecast!$B$99:$AE$251,Validation!ID$2,0),"")</f>
        <v/>
      </c>
      <c r="IE47" s="100" t="str">
        <f>IFERROR(VLOOKUP($C47+IE$3,Forecast!$B$99:$AE$251,Validation!IE$2,0),"")</f>
        <v/>
      </c>
      <c r="IF47" s="100" t="str">
        <f>IFERROR(VLOOKUP($C47+IF$3,Forecast!$B$99:$AE$251,Validation!IF$2,0),"")</f>
        <v/>
      </c>
      <c r="IG47" s="100" t="str">
        <f>IFERROR(VLOOKUP($C47+IG$3,Forecast!$B$99:$AE$251,Validation!IG$2,0),"")</f>
        <v/>
      </c>
      <c r="IH47" s="101">
        <f t="shared" si="115"/>
        <v>0</v>
      </c>
      <c r="IJ47" s="49">
        <f t="shared" si="116"/>
        <v>47</v>
      </c>
      <c r="IK47" s="104" t="str">
        <f>IFERROR(IA47/#REF!,"")</f>
        <v/>
      </c>
      <c r="IL47" s="104" t="str">
        <f>IFERROR(IB47/#REF!,"")</f>
        <v/>
      </c>
      <c r="IM47" s="104" t="str">
        <f>IFERROR(IC47/#REF!,"")</f>
        <v/>
      </c>
      <c r="IN47" s="104" t="str">
        <f>IFERROR(ID47/#REF!,"")</f>
        <v/>
      </c>
      <c r="IO47" s="104" t="str">
        <f>IFERROR(IE47/#REF!,"")</f>
        <v/>
      </c>
      <c r="IP47" s="104" t="str">
        <f>IFERROR(IF47/#REF!,"")</f>
        <v/>
      </c>
      <c r="IQ47" s="104" t="str">
        <f>IFERROR(IG47/#REF!,"")</f>
        <v/>
      </c>
      <c r="IR47" s="105">
        <f t="shared" si="117"/>
        <v>0</v>
      </c>
    </row>
    <row r="48" spans="1:252" x14ac:dyDescent="0.25">
      <c r="B48" s="39">
        <v>7</v>
      </c>
      <c r="C48" s="134">
        <f t="shared" si="179"/>
        <v>42698</v>
      </c>
      <c r="D48" s="135">
        <f t="shared" si="47"/>
        <v>2016</v>
      </c>
      <c r="E48" s="136" t="str">
        <f t="shared" si="48"/>
        <v>Nov</v>
      </c>
      <c r="F48" s="51">
        <f t="shared" si="49"/>
        <v>48</v>
      </c>
      <c r="G48" s="100">
        <f>VLOOKUP($C48+G$3,Forecast!$B$99:$Q$251,Validation!G$2,0)</f>
        <v>248.50162536723246</v>
      </c>
      <c r="H48" s="100">
        <f>VLOOKUP($C48+H$3,Forecast!$B$99:$Q$251,Validation!H$2,0)</f>
        <v>209.76513995631689</v>
      </c>
      <c r="I48" s="100">
        <f>VLOOKUP($C48+I$3,Forecast!$B$99:$Q$251,Validation!I$2,0)</f>
        <v>205.5758046563771</v>
      </c>
      <c r="J48" s="100">
        <f>VLOOKUP($C48+J$3,Forecast!$B$99:$Q$251,Validation!J$2,0)</f>
        <v>201.9708506106972</v>
      </c>
      <c r="K48" s="100">
        <f>VLOOKUP($C48+K$3,Forecast!$B$99:$Q$251,Validation!K$2,0)</f>
        <v>237.85308423734841</v>
      </c>
      <c r="L48" s="100">
        <f>VLOOKUP($C48+L$3,Forecast!$B$99:$Q$251,Validation!L$2,0)</f>
        <v>245.74410201002686</v>
      </c>
      <c r="M48" s="100">
        <f>VLOOKUP($C48+M$3,Forecast!$B$99:$Q$251,Validation!M$2,0)</f>
        <v>253.26175147977915</v>
      </c>
      <c r="N48" s="101">
        <f t="shared" si="50"/>
        <v>1602.6723583177779</v>
      </c>
      <c r="P48" s="114">
        <f t="shared" si="121"/>
        <v>48</v>
      </c>
      <c r="Q48" s="157">
        <f t="shared" si="184"/>
        <v>0.15505454004839056</v>
      </c>
      <c r="R48" s="157">
        <f t="shared" si="185"/>
        <v>0.13088460586947032</v>
      </c>
      <c r="S48" s="157">
        <f t="shared" si="186"/>
        <v>0.12827063722004714</v>
      </c>
      <c r="T48" s="157">
        <f t="shared" si="187"/>
        <v>0.12602129784199498</v>
      </c>
      <c r="U48" s="157">
        <f t="shared" si="188"/>
        <v>0.14841029921237769</v>
      </c>
      <c r="V48" s="157">
        <f t="shared" si="189"/>
        <v>0.15333396170129784</v>
      </c>
      <c r="W48" s="157">
        <f t="shared" si="190"/>
        <v>0.15802465810642152</v>
      </c>
      <c r="X48" s="158">
        <f t="shared" si="119"/>
        <v>1</v>
      </c>
      <c r="AA48" s="41">
        <f t="shared" si="53"/>
        <v>2016</v>
      </c>
      <c r="AB48" s="44" t="str">
        <f t="shared" si="54"/>
        <v>Nov</v>
      </c>
      <c r="AC48" s="51">
        <f t="shared" si="181"/>
        <v>48</v>
      </c>
      <c r="AD48" s="100">
        <f>VLOOKUP($C48+AD$3,Forecast!$B$99:$Q$251,Validation!AD$2,0)</f>
        <v>272.23039684766132</v>
      </c>
      <c r="AE48" s="100">
        <f>VLOOKUP($C48+AE$3,Forecast!$B$99:$Q$251,Validation!AE$2,0)</f>
        <v>299.03320381735523</v>
      </c>
      <c r="AF48" s="100">
        <f>VLOOKUP($C48+AF$3,Forecast!$B$99:$Q$251,Validation!AF$2,0)</f>
        <v>271.11919135235826</v>
      </c>
      <c r="AG48" s="100">
        <f>VLOOKUP($C48+AG$3,Forecast!$B$99:$Q$251,Validation!AG$2,0)</f>
        <v>197.33051995099663</v>
      </c>
      <c r="AH48" s="100">
        <f>VLOOKUP($C48+AH$3,Forecast!$B$99:$Q$251,Validation!AH$2,0)</f>
        <v>278.84126325760667</v>
      </c>
      <c r="AI48" s="100">
        <f>VLOOKUP($C48+AI$3,Forecast!$B$99:$Q$251,Validation!AI$2,0)</f>
        <v>277.58706322175664</v>
      </c>
      <c r="AJ48" s="100">
        <f>VLOOKUP($C48+AJ$3,Forecast!$B$99:$Q$251,Validation!AJ$2,0)</f>
        <v>270.44771642464747</v>
      </c>
      <c r="AK48" s="101">
        <f t="shared" si="56"/>
        <v>1866.5893548723823</v>
      </c>
      <c r="AM48" s="49">
        <f t="shared" si="123"/>
        <v>48</v>
      </c>
      <c r="AN48" s="104">
        <f t="shared" si="58"/>
        <v>0.1458437530124421</v>
      </c>
      <c r="AO48" s="104">
        <f t="shared" si="35"/>
        <v>0.16020299432051566</v>
      </c>
      <c r="AP48" s="104">
        <f t="shared" si="36"/>
        <v>0.14524843969813303</v>
      </c>
      <c r="AQ48" s="104">
        <f t="shared" si="37"/>
        <v>0.10571715703612164</v>
      </c>
      <c r="AR48" s="104">
        <f t="shared" si="38"/>
        <v>0.14938543527516843</v>
      </c>
      <c r="AS48" s="104">
        <f t="shared" si="39"/>
        <v>0.1487135145698584</v>
      </c>
      <c r="AT48" s="104">
        <f t="shared" si="40"/>
        <v>0.14488870608776072</v>
      </c>
      <c r="AU48" s="105">
        <f t="shared" si="124"/>
        <v>1</v>
      </c>
      <c r="AX48" s="41">
        <f t="shared" si="60"/>
        <v>2016</v>
      </c>
      <c r="AY48" s="44" t="str">
        <f t="shared" si="61"/>
        <v>Nov</v>
      </c>
      <c r="AZ48" s="51">
        <f t="shared" si="182"/>
        <v>48</v>
      </c>
      <c r="BA48" s="100">
        <f>VLOOKUP($C48+BA$3,Forecast!$B$99:$Q$251,Validation!BA$2,0)</f>
        <v>119.78657486511391</v>
      </c>
      <c r="BB48" s="100">
        <f>VLOOKUP($C48+BB$3,Forecast!$B$99:$Q$251,Validation!BB$2,0)</f>
        <v>130.12763987896867</v>
      </c>
      <c r="BC48" s="100">
        <f>VLOOKUP($C48+BC$3,Forecast!$B$99:$Q$251,Validation!BC$2,0)</f>
        <v>136.50226499973479</v>
      </c>
      <c r="BD48" s="100">
        <f>VLOOKUP($C48+BD$3,Forecast!$B$99:$Q$251,Validation!BD$2,0)</f>
        <v>128.22288349830541</v>
      </c>
      <c r="BE48" s="100">
        <f>VLOOKUP($C48+BE$3,Forecast!$B$99:$Q$251,Validation!BE$2,0)</f>
        <v>133.31494928548759</v>
      </c>
      <c r="BF48" s="100">
        <f>VLOOKUP($C48+BF$3,Forecast!$B$99:$Q$251,Validation!BF$2,0)</f>
        <v>127.86775241080841</v>
      </c>
      <c r="BG48" s="100">
        <f>VLOOKUP($C48+BG$3,Forecast!$B$99:$Q$251,Validation!BG$2,0)</f>
        <v>128.85877073832739</v>
      </c>
      <c r="BH48" s="101">
        <f t="shared" si="63"/>
        <v>904.68083567674614</v>
      </c>
      <c r="BJ48" s="49">
        <f t="shared" si="125"/>
        <v>48</v>
      </c>
      <c r="BK48" s="104">
        <f t="shared" si="126"/>
        <v>0.13240755207941107</v>
      </c>
      <c r="BL48" s="104">
        <f t="shared" si="127"/>
        <v>0.14383817446693975</v>
      </c>
      <c r="BM48" s="104">
        <f t="shared" si="128"/>
        <v>0.15088444412290919</v>
      </c>
      <c r="BN48" s="104">
        <f t="shared" si="129"/>
        <v>0.14173272876106449</v>
      </c>
      <c r="BO48" s="104">
        <f t="shared" si="130"/>
        <v>0.14736130580876225</v>
      </c>
      <c r="BP48" s="104">
        <f t="shared" si="131"/>
        <v>0.14134018028043779</v>
      </c>
      <c r="BQ48" s="104">
        <f t="shared" si="132"/>
        <v>0.14243561448047548</v>
      </c>
      <c r="BR48" s="105">
        <f t="shared" si="133"/>
        <v>1</v>
      </c>
      <c r="BV48" s="41">
        <f t="shared" si="67"/>
        <v>2016</v>
      </c>
      <c r="BW48" s="44" t="str">
        <f t="shared" si="68"/>
        <v>Nov</v>
      </c>
      <c r="BX48" s="51">
        <f t="shared" si="69"/>
        <v>48</v>
      </c>
      <c r="BY48" s="100">
        <f>VLOOKUP($C48+BY$3,Forecast!$B$99:$Q$251,Validation!BY$2,0)</f>
        <v>31.803569944250494</v>
      </c>
      <c r="BZ48" s="100">
        <f>VLOOKUP($C48+BZ$3,Forecast!$B$99:$Q$251,Validation!BZ$2,0)</f>
        <v>22.149969957942407</v>
      </c>
      <c r="CA48" s="100">
        <f>VLOOKUP($C48+CA$3,Forecast!$B$99:$Q$251,Validation!CA$2,0)</f>
        <v>24.099990510241827</v>
      </c>
      <c r="CB48" s="100">
        <f>VLOOKUP($C48+CB$3,Forecast!$B$99:$Q$251,Validation!CB$2,0)</f>
        <v>26.961101333295307</v>
      </c>
      <c r="CC48" s="100">
        <f>VLOOKUP($C48+CC$3,Forecast!$B$99:$Q$251,Validation!CC$2,0)</f>
        <v>31.302945502661814</v>
      </c>
      <c r="CD48" s="100">
        <f>VLOOKUP($C48+CD$3,Forecast!$B$99:$Q$251,Validation!CD$2,0)</f>
        <v>35.298691851566069</v>
      </c>
      <c r="CE48" s="100">
        <f>VLOOKUP($C48+CE$3,Forecast!$B$99:$Q$251,Validation!CE$2,0)</f>
        <v>29.216536583846228</v>
      </c>
      <c r="CF48" s="101">
        <f t="shared" si="70"/>
        <v>200.83280568380414</v>
      </c>
      <c r="CH48" s="49">
        <f t="shared" si="134"/>
        <v>48</v>
      </c>
      <c r="CI48" s="104">
        <f t="shared" si="135"/>
        <v>0.15835844067389457</v>
      </c>
      <c r="CJ48" s="104">
        <f t="shared" si="136"/>
        <v>0.11029059661107278</v>
      </c>
      <c r="CK48" s="104">
        <f t="shared" si="137"/>
        <v>0.12000026802486351</v>
      </c>
      <c r="CL48" s="104">
        <f t="shared" si="138"/>
        <v>0.13424650042355876</v>
      </c>
      <c r="CM48" s="104">
        <f t="shared" si="139"/>
        <v>0.15586569831597086</v>
      </c>
      <c r="CN48" s="104">
        <f t="shared" si="140"/>
        <v>0.17576158303111672</v>
      </c>
      <c r="CO48" s="104">
        <f t="shared" si="141"/>
        <v>0.14547691291952286</v>
      </c>
      <c r="CP48" s="105">
        <f t="shared" si="142"/>
        <v>1</v>
      </c>
      <c r="CT48" s="41">
        <f t="shared" si="74"/>
        <v>2016</v>
      </c>
      <c r="CU48" s="44" t="str">
        <f t="shared" si="75"/>
        <v>Nov</v>
      </c>
      <c r="CV48" s="51">
        <f t="shared" si="76"/>
        <v>48</v>
      </c>
      <c r="CW48" s="100">
        <f>VLOOKUP($C48+CW$3,Forecast!$B$99:$Q$251,Validation!CW$2,0)</f>
        <v>498.74024857007976</v>
      </c>
      <c r="CX48" s="100">
        <f>VLOOKUP($C48+CX$3,Forecast!$B$99:$Q$251,Validation!CX$2,0)</f>
        <v>449.48688161885627</v>
      </c>
      <c r="CY48" s="100">
        <f>VLOOKUP($C48+CY$3,Forecast!$B$99:$Q$251,Validation!CY$2,0)</f>
        <v>357.22098508660662</v>
      </c>
      <c r="CZ48" s="100">
        <f>VLOOKUP($C48+CZ$3,Forecast!$B$99:$Q$251,Validation!CZ$2,0)</f>
        <v>330.05923934695471</v>
      </c>
      <c r="DA48" s="100">
        <f>VLOOKUP($C48+DA$3,Forecast!$B$99:$Q$251,Validation!DA$2,0)</f>
        <v>628.0275327858626</v>
      </c>
      <c r="DB48" s="100">
        <f>VLOOKUP($C48+DB$3,Forecast!$B$99:$Q$251,Validation!DB$2,0)</f>
        <v>547.62413300915466</v>
      </c>
      <c r="DC48" s="100">
        <f>VLOOKUP($C48+DC$3,Forecast!$B$99:$Q$251,Validation!DC$2,0)</f>
        <v>522.81641314271008</v>
      </c>
      <c r="DD48" s="101">
        <f t="shared" si="77"/>
        <v>3333.9754335602252</v>
      </c>
      <c r="DE48" s="14"/>
      <c r="DF48" s="14"/>
      <c r="DG48" s="49">
        <f t="shared" si="143"/>
        <v>48</v>
      </c>
      <c r="DH48" s="104">
        <f t="shared" si="144"/>
        <v>0.14959325841147367</v>
      </c>
      <c r="DI48" s="104">
        <f t="shared" si="145"/>
        <v>0.13482009408175705</v>
      </c>
      <c r="DJ48" s="104">
        <f t="shared" si="146"/>
        <v>0.10714565605096375</v>
      </c>
      <c r="DK48" s="104">
        <f t="shared" si="147"/>
        <v>9.8998701677443693E-2</v>
      </c>
      <c r="DL48" s="104">
        <f t="shared" si="148"/>
        <v>0.18837197372963721</v>
      </c>
      <c r="DM48" s="104">
        <f t="shared" si="149"/>
        <v>0.16425559933546593</v>
      </c>
      <c r="DN48" s="104">
        <f t="shared" si="150"/>
        <v>0.15681471671325856</v>
      </c>
      <c r="DO48" s="105">
        <f t="shared" si="151"/>
        <v>0.99999999999999989</v>
      </c>
      <c r="DS48" s="41">
        <f t="shared" si="81"/>
        <v>2016</v>
      </c>
      <c r="DT48" s="44" t="str">
        <f t="shared" si="82"/>
        <v>Nov</v>
      </c>
      <c r="DU48" s="51">
        <f t="shared" si="83"/>
        <v>48</v>
      </c>
      <c r="DV48" s="100">
        <f>VLOOKUP($C48+DV$3,Forecast!$B$99:$Q$251,Validation!DV$2,0)</f>
        <v>0</v>
      </c>
      <c r="DW48" s="100">
        <f>VLOOKUP($C48+DW$3,Forecast!$B$99:$Q$251,Validation!DW$2,0)</f>
        <v>0</v>
      </c>
      <c r="DX48" s="100">
        <f>VLOOKUP($C48+DX$3,Forecast!$B$99:$Q$251,Validation!DX$2,0)</f>
        <v>0</v>
      </c>
      <c r="DY48" s="100">
        <f>VLOOKUP($C48+DY$3,Forecast!$B$99:$Q$251,Validation!DY$2,0)</f>
        <v>0</v>
      </c>
      <c r="DZ48" s="100">
        <f>VLOOKUP($C48+DZ$3,Forecast!$B$99:$Q$251,Validation!DZ$2,0)</f>
        <v>0</v>
      </c>
      <c r="EA48" s="100">
        <f>VLOOKUP($C48+EA$3,Forecast!$B$99:$Q$251,Validation!EA$2,0)</f>
        <v>0</v>
      </c>
      <c r="EB48" s="100">
        <f>VLOOKUP($C48+EB$3,Forecast!$B$99:$Q$251,Validation!EB$2,0)</f>
        <v>0</v>
      </c>
      <c r="EC48" s="101">
        <f t="shared" si="84"/>
        <v>0</v>
      </c>
      <c r="EE48" s="49">
        <f t="shared" si="152"/>
        <v>48</v>
      </c>
      <c r="EF48" s="104" t="str">
        <f t="shared" si="153"/>
        <v/>
      </c>
      <c r="EG48" s="104" t="str">
        <f t="shared" si="154"/>
        <v/>
      </c>
      <c r="EH48" s="104" t="str">
        <f t="shared" si="155"/>
        <v/>
      </c>
      <c r="EI48" s="104" t="str">
        <f t="shared" si="156"/>
        <v/>
      </c>
      <c r="EJ48" s="104" t="str">
        <f t="shared" si="157"/>
        <v/>
      </c>
      <c r="EK48" s="104" t="str">
        <f t="shared" si="158"/>
        <v/>
      </c>
      <c r="EL48" s="104" t="str">
        <f t="shared" si="159"/>
        <v/>
      </c>
      <c r="EM48" s="105">
        <f t="shared" si="183"/>
        <v>0</v>
      </c>
      <c r="EQ48" s="41">
        <f t="shared" si="88"/>
        <v>2016</v>
      </c>
      <c r="ER48" s="44" t="str">
        <f t="shared" si="89"/>
        <v>Nov</v>
      </c>
      <c r="ES48" s="51">
        <f t="shared" si="90"/>
        <v>48</v>
      </c>
      <c r="ET48" s="100">
        <f>VLOOKUP($C48+ET$3,Forecast!$B$99:$Q$251,Validation!ET$2,0)</f>
        <v>0</v>
      </c>
      <c r="EU48" s="100">
        <f>VLOOKUP($C48+EU$3,Forecast!$B$99:$Q$251,Validation!EU$2,0)</f>
        <v>0</v>
      </c>
      <c r="EV48" s="100">
        <f>VLOOKUP($C48+EV$3,Forecast!$B$99:$Q$251,Validation!EV$2,0)</f>
        <v>0</v>
      </c>
      <c r="EW48" s="100">
        <f>VLOOKUP($C48+EW$3,Forecast!$B$99:$Q$251,Validation!EW$2,0)</f>
        <v>0</v>
      </c>
      <c r="EX48" s="100">
        <f>VLOOKUP($C48+EX$3,Forecast!$B$99:$Q$251,Validation!EX$2,0)</f>
        <v>0</v>
      </c>
      <c r="EY48" s="100">
        <f>VLOOKUP($C48+EY$3,Forecast!$B$99:$Q$251,Validation!EY$2,0)</f>
        <v>0</v>
      </c>
      <c r="EZ48" s="100">
        <f>VLOOKUP($C48+EZ$3,Forecast!$B$99:$Q$251,Validation!EZ$2,0)</f>
        <v>0</v>
      </c>
      <c r="FA48" s="101">
        <f t="shared" si="91"/>
        <v>0</v>
      </c>
      <c r="FD48" s="49">
        <f t="shared" si="160"/>
        <v>48</v>
      </c>
      <c r="FE48" s="104" t="str">
        <f t="shared" si="161"/>
        <v/>
      </c>
      <c r="FF48" s="104" t="str">
        <f t="shared" si="162"/>
        <v/>
      </c>
      <c r="FG48" s="104" t="str">
        <f t="shared" si="163"/>
        <v/>
      </c>
      <c r="FH48" s="104" t="str">
        <f t="shared" si="164"/>
        <v/>
      </c>
      <c r="FI48" s="104" t="str">
        <f t="shared" si="165"/>
        <v/>
      </c>
      <c r="FJ48" s="104" t="str">
        <f t="shared" si="166"/>
        <v/>
      </c>
      <c r="FK48" s="104" t="str">
        <f t="shared" si="167"/>
        <v/>
      </c>
      <c r="FL48" s="105">
        <f t="shared" si="168"/>
        <v>0</v>
      </c>
      <c r="FP48" s="41">
        <f t="shared" si="95"/>
        <v>2016</v>
      </c>
      <c r="FQ48" s="44" t="str">
        <f t="shared" si="96"/>
        <v>Nov</v>
      </c>
      <c r="FR48" s="51">
        <f t="shared" si="97"/>
        <v>48</v>
      </c>
      <c r="FS48" s="100">
        <f>VLOOKUP($C48+FS$3,Forecast!$B$99:$Q$251,Validation!FS$2,0)</f>
        <v>3104.1182765674157</v>
      </c>
      <c r="FT48" s="100">
        <f>VLOOKUP($C48+FT$3,Forecast!$B$99:$Q$251,Validation!FT$2,0)</f>
        <v>2950.5549418983796</v>
      </c>
      <c r="FU48" s="100">
        <f>VLOOKUP($C48+FU$3,Forecast!$B$99:$Q$251,Validation!FU$2,0)</f>
        <v>1994.2441120099809</v>
      </c>
      <c r="FV48" s="100">
        <f>VLOOKUP($C48+FV$3,Forecast!$B$99:$Q$251,Validation!FV$2,0)</f>
        <v>1714.9650863593185</v>
      </c>
      <c r="FW48" s="100">
        <f>VLOOKUP($C48+FW$3,Forecast!$B$99:$Q$251,Validation!FW$2,0)</f>
        <v>3974.4941246624521</v>
      </c>
      <c r="FX48" s="100">
        <f>VLOOKUP($C48+FX$3,Forecast!$B$99:$Q$251,Validation!FX$2,0)</f>
        <v>3482.1523852075566</v>
      </c>
      <c r="FY48" s="100">
        <f>VLOOKUP($C48+FY$3,Forecast!$B$99:$Q$251,Validation!FY$2,0)</f>
        <v>3324.2393986335373</v>
      </c>
      <c r="FZ48" s="101">
        <f t="shared" si="169"/>
        <v>20544.768325338639</v>
      </c>
      <c r="GB48" s="49">
        <f t="shared" si="170"/>
        <v>48</v>
      </c>
      <c r="GC48" s="104">
        <f t="shared" si="171"/>
        <v>0.15109044927700593</v>
      </c>
      <c r="GD48" s="104">
        <f t="shared" si="172"/>
        <v>0.14361587802668715</v>
      </c>
      <c r="GE48" s="104">
        <f t="shared" si="173"/>
        <v>9.7068220990859475E-2</v>
      </c>
      <c r="GF48" s="104">
        <f t="shared" si="174"/>
        <v>8.347454004843595E-2</v>
      </c>
      <c r="GG48" s="104">
        <f t="shared" si="175"/>
        <v>0.19345529050140509</v>
      </c>
      <c r="GH48" s="104">
        <f t="shared" si="176"/>
        <v>0.16949095409914583</v>
      </c>
      <c r="GI48" s="104">
        <f t="shared" si="177"/>
        <v>0.16180466705646065</v>
      </c>
      <c r="GJ48" s="105">
        <f t="shared" si="178"/>
        <v>1</v>
      </c>
      <c r="GN48" s="41">
        <f t="shared" si="102"/>
        <v>2016</v>
      </c>
      <c r="GO48" s="44" t="str">
        <f t="shared" si="103"/>
        <v>Nov</v>
      </c>
      <c r="GP48" s="51">
        <f t="shared" si="104"/>
        <v>48</v>
      </c>
      <c r="GQ48" s="100">
        <f>VLOOKUP($C48+GQ$3,Forecast!$B$99:$Q$251,Validation!GQ$2,0)</f>
        <v>2345.0587781485356</v>
      </c>
      <c r="GR48" s="100">
        <f>VLOOKUP($C48+GR$3,Forecast!$B$99:$Q$251,Validation!GR$2,0)</f>
        <v>2340.401953233823</v>
      </c>
      <c r="GS48" s="100">
        <f>VLOOKUP($C48+GS$3,Forecast!$B$99:$Q$251,Validation!GS$2,0)</f>
        <v>2006.6827991769278</v>
      </c>
      <c r="GT48" s="100">
        <f>VLOOKUP($C48+GT$3,Forecast!$B$99:$Q$251,Validation!GT$2,0)</f>
        <v>1741.3407437749145</v>
      </c>
      <c r="GU48" s="100">
        <f>VLOOKUP($C48+GU$3,Forecast!$B$99:$Q$251,Validation!GU$2,0)</f>
        <v>2666.6131812149056</v>
      </c>
      <c r="GV48" s="100">
        <f>VLOOKUP($C48+GV$3,Forecast!$B$99:$Q$251,Validation!GV$2,0)</f>
        <v>2456.6962284334318</v>
      </c>
      <c r="GW48" s="100">
        <f>VLOOKUP($C48+GW$3,Forecast!$B$99:$Q$251,Validation!GW$2,0)</f>
        <v>2443.2175726121104</v>
      </c>
      <c r="GX48" s="101">
        <f t="shared" si="105"/>
        <v>16000.011256594647</v>
      </c>
      <c r="GY48" s="14"/>
      <c r="HB48" s="97">
        <f t="shared" si="106"/>
        <v>2016</v>
      </c>
      <c r="HC48" s="98" t="str">
        <f t="shared" si="107"/>
        <v>Nov</v>
      </c>
      <c r="HD48" s="99">
        <f t="shared" si="108"/>
        <v>48</v>
      </c>
      <c r="HE48" s="100" t="str">
        <f>IFERROR(VLOOKUP($C48+HE$3,Forecast!$B$99:$AE$251,Validation!HE$2,0),"")</f>
        <v/>
      </c>
      <c r="HF48" s="100" t="str">
        <f>IFERROR(VLOOKUP($C48+HF$3,Forecast!$B$99:$AE$251,Validation!HF$2,0),"")</f>
        <v/>
      </c>
      <c r="HG48" s="100" t="str">
        <f>IFERROR(VLOOKUP($C48+HG$3,Forecast!$B$99:$AE$251,Validation!HG$2,0),"")</f>
        <v/>
      </c>
      <c r="HH48" s="100" t="str">
        <f>IFERROR(VLOOKUP($C48+HH$3,Forecast!$B$99:$AE$251,Validation!HH$2,0),"")</f>
        <v/>
      </c>
      <c r="HI48" s="100" t="str">
        <f>IFERROR(VLOOKUP($C48+HI$3,Forecast!$B$99:$AE$251,Validation!HI$2,0),"")</f>
        <v/>
      </c>
      <c r="HJ48" s="100" t="str">
        <f>IFERROR(VLOOKUP($C48+HJ$3,Forecast!$B$99:$AE$251,Validation!HJ$2,0),"")</f>
        <v/>
      </c>
      <c r="HK48" s="100" t="str">
        <f>IFERROR(VLOOKUP($C48+HK$3,Forecast!$B$99:$AE$251,Validation!HK$2,0),"")</f>
        <v/>
      </c>
      <c r="HL48" s="101">
        <f t="shared" si="109"/>
        <v>0</v>
      </c>
      <c r="HN48" s="49">
        <f t="shared" si="110"/>
        <v>48</v>
      </c>
      <c r="HO48" s="104" t="str">
        <f>IFERROR(HE48/#REF!,"")</f>
        <v/>
      </c>
      <c r="HP48" s="104" t="str">
        <f>IFERROR(HF48/#REF!,"")</f>
        <v/>
      </c>
      <c r="HQ48" s="104" t="str">
        <f>IFERROR(HG48/#REF!,"")</f>
        <v/>
      </c>
      <c r="HR48" s="104" t="str">
        <f>IFERROR(HH48/#REF!,"")</f>
        <v/>
      </c>
      <c r="HS48" s="104" t="str">
        <f>IFERROR(HI48/#REF!,"")</f>
        <v/>
      </c>
      <c r="HT48" s="104" t="str">
        <f>IFERROR(HJ48/#REF!,"")</f>
        <v/>
      </c>
      <c r="HU48" s="104" t="str">
        <f>IFERROR(HK48/#REF!,"")</f>
        <v/>
      </c>
      <c r="HV48" s="105">
        <f t="shared" si="111"/>
        <v>0</v>
      </c>
      <c r="HX48" s="97">
        <f t="shared" si="112"/>
        <v>2016</v>
      </c>
      <c r="HY48" s="98" t="str">
        <f t="shared" si="113"/>
        <v>Nov</v>
      </c>
      <c r="HZ48" s="99">
        <f t="shared" si="114"/>
        <v>48</v>
      </c>
      <c r="IA48" s="100" t="str">
        <f>IFERROR(VLOOKUP($C48+IA$3,Forecast!$B$99:$AE$251,Validation!IA$2,0),"")</f>
        <v/>
      </c>
      <c r="IB48" s="100" t="str">
        <f>IFERROR(VLOOKUP($C48+IB$3,Forecast!$B$99:$AE$251,Validation!IB$2,0),"")</f>
        <v/>
      </c>
      <c r="IC48" s="100" t="str">
        <f>IFERROR(VLOOKUP($C48+IC$3,Forecast!$B$99:$AE$251,Validation!IC$2,0),"")</f>
        <v/>
      </c>
      <c r="ID48" s="100" t="str">
        <f>IFERROR(VLOOKUP($C48+ID$3,Forecast!$B$99:$AE$251,Validation!ID$2,0),"")</f>
        <v/>
      </c>
      <c r="IE48" s="100" t="str">
        <f>IFERROR(VLOOKUP($C48+IE$3,Forecast!$B$99:$AE$251,Validation!IE$2,0),"")</f>
        <v/>
      </c>
      <c r="IF48" s="100" t="str">
        <f>IFERROR(VLOOKUP($C48+IF$3,Forecast!$B$99:$AE$251,Validation!IF$2,0),"")</f>
        <v/>
      </c>
      <c r="IG48" s="100" t="str">
        <f>IFERROR(VLOOKUP($C48+IG$3,Forecast!$B$99:$AE$251,Validation!IG$2,0),"")</f>
        <v/>
      </c>
      <c r="IH48" s="101">
        <f t="shared" si="115"/>
        <v>0</v>
      </c>
      <c r="IJ48" s="49">
        <f t="shared" si="116"/>
        <v>48</v>
      </c>
      <c r="IK48" s="104" t="str">
        <f>IFERROR(IA48/#REF!,"")</f>
        <v/>
      </c>
      <c r="IL48" s="104" t="str">
        <f>IFERROR(IB48/#REF!,"")</f>
        <v/>
      </c>
      <c r="IM48" s="104" t="str">
        <f>IFERROR(IC48/#REF!,"")</f>
        <v/>
      </c>
      <c r="IN48" s="104" t="str">
        <f>IFERROR(ID48/#REF!,"")</f>
        <v/>
      </c>
      <c r="IO48" s="104" t="str">
        <f>IFERROR(IE48/#REF!,"")</f>
        <v/>
      </c>
      <c r="IP48" s="104" t="str">
        <f>IFERROR(IF48/#REF!,"")</f>
        <v/>
      </c>
      <c r="IQ48" s="104" t="str">
        <f>IFERROR(IG48/#REF!,"")</f>
        <v/>
      </c>
      <c r="IR48" s="105">
        <f t="shared" si="117"/>
        <v>0</v>
      </c>
    </row>
    <row r="49" spans="2:252" x14ac:dyDescent="0.25">
      <c r="B49" s="39">
        <v>7</v>
      </c>
      <c r="C49" s="134">
        <f t="shared" si="179"/>
        <v>42705</v>
      </c>
      <c r="D49" s="135">
        <f t="shared" si="47"/>
        <v>2016</v>
      </c>
      <c r="E49" s="136" t="str">
        <f t="shared" si="48"/>
        <v>Dec</v>
      </c>
      <c r="F49" s="51">
        <f t="shared" si="49"/>
        <v>49</v>
      </c>
      <c r="G49" s="100">
        <f>VLOOKUP($C49+G$3,Forecast!$B$99:$Q$251,Validation!G$2,0)</f>
        <v>183.81048803477864</v>
      </c>
      <c r="H49" s="100">
        <f>VLOOKUP($C49+H$3,Forecast!$B$99:$Q$251,Validation!H$2,0)</f>
        <v>168.78265100621806</v>
      </c>
      <c r="I49" s="100">
        <f>VLOOKUP($C49+I$3,Forecast!$B$99:$Q$251,Validation!I$2,0)</f>
        <v>165.37187467648519</v>
      </c>
      <c r="J49" s="100">
        <f>VLOOKUP($C49+J$3,Forecast!$B$99:$Q$251,Validation!J$2,0)</f>
        <v>165.5954674757669</v>
      </c>
      <c r="K49" s="100">
        <f>VLOOKUP($C49+K$3,Forecast!$B$99:$Q$251,Validation!K$2,0)</f>
        <v>210.15503802199274</v>
      </c>
      <c r="L49" s="100">
        <f>VLOOKUP($C49+L$3,Forecast!$B$99:$Q$251,Validation!L$2,0)</f>
        <v>201.1610585274901</v>
      </c>
      <c r="M49" s="100">
        <f>VLOOKUP($C49+M$3,Forecast!$B$99:$Q$251,Validation!M$2,0)</f>
        <v>198.55119351624643</v>
      </c>
      <c r="N49" s="101">
        <f t="shared" si="50"/>
        <v>1293.4277712589781</v>
      </c>
      <c r="P49" s="114">
        <f t="shared" si="121"/>
        <v>49</v>
      </c>
      <c r="Q49" s="157">
        <f t="shared" si="184"/>
        <v>0.14211113455207772</v>
      </c>
      <c r="R49" s="157">
        <f t="shared" si="185"/>
        <v>0.13049252131174735</v>
      </c>
      <c r="S49" s="157">
        <f t="shared" si="186"/>
        <v>0.12785551567020856</v>
      </c>
      <c r="T49" s="157">
        <f t="shared" si="187"/>
        <v>0.12802838407790021</v>
      </c>
      <c r="U49" s="157">
        <f t="shared" si="188"/>
        <v>0.16247914471283934</v>
      </c>
      <c r="V49" s="157">
        <f t="shared" si="189"/>
        <v>0.1555255446012937</v>
      </c>
      <c r="W49" s="157">
        <f t="shared" si="190"/>
        <v>0.15350775507393313</v>
      </c>
      <c r="X49" s="158">
        <f t="shared" si="119"/>
        <v>0.99999999999999989</v>
      </c>
      <c r="AA49" s="41">
        <f t="shared" si="53"/>
        <v>2016</v>
      </c>
      <c r="AB49" s="44" t="str">
        <f t="shared" si="54"/>
        <v>Dec</v>
      </c>
      <c r="AC49" s="51">
        <f t="shared" si="181"/>
        <v>49</v>
      </c>
      <c r="AD49" s="100">
        <f>VLOOKUP($C49+AD$3,Forecast!$B$99:$Q$251,Validation!AD$2,0)</f>
        <v>281.04110854122354</v>
      </c>
      <c r="AE49" s="100">
        <f>VLOOKUP($C49+AE$3,Forecast!$B$99:$Q$251,Validation!AE$2,0)</f>
        <v>244.30423136714589</v>
      </c>
      <c r="AF49" s="100">
        <f>VLOOKUP($C49+AF$3,Forecast!$B$99:$Q$251,Validation!AF$2,0)</f>
        <v>237.34387445568777</v>
      </c>
      <c r="AG49" s="100">
        <f>VLOOKUP($C49+AG$3,Forecast!$B$99:$Q$251,Validation!AG$2,0)</f>
        <v>171.17170034944257</v>
      </c>
      <c r="AH49" s="100">
        <f>VLOOKUP($C49+AH$3,Forecast!$B$99:$Q$251,Validation!AH$2,0)</f>
        <v>243.51096126351661</v>
      </c>
      <c r="AI49" s="100">
        <f>VLOOKUP($C49+AI$3,Forecast!$B$99:$Q$251,Validation!AI$2,0)</f>
        <v>242.06505093321405</v>
      </c>
      <c r="AJ49" s="100">
        <f>VLOOKUP($C49+AJ$3,Forecast!$B$99:$Q$251,Validation!AJ$2,0)</f>
        <v>224.54601816784754</v>
      </c>
      <c r="AK49" s="101">
        <f t="shared" si="56"/>
        <v>1643.9829450780778</v>
      </c>
      <c r="AM49" s="49">
        <f t="shared" si="123"/>
        <v>49</v>
      </c>
      <c r="AN49" s="104">
        <f t="shared" si="58"/>
        <v>0.17095135286082669</v>
      </c>
      <c r="AO49" s="104">
        <f t="shared" si="35"/>
        <v>0.14860508869545672</v>
      </c>
      <c r="AP49" s="104">
        <f t="shared" si="36"/>
        <v>0.14437125103169215</v>
      </c>
      <c r="AQ49" s="104">
        <f t="shared" si="37"/>
        <v>0.10412011928828928</v>
      </c>
      <c r="AR49" s="104">
        <f t="shared" si="38"/>
        <v>0.14812255929574228</v>
      </c>
      <c r="AS49" s="104">
        <f t="shared" si="39"/>
        <v>0.14724304267141752</v>
      </c>
      <c r="AT49" s="104">
        <f t="shared" si="40"/>
        <v>0.13658658615657546</v>
      </c>
      <c r="AU49" s="105">
        <f t="shared" si="124"/>
        <v>1</v>
      </c>
      <c r="AX49" s="41">
        <f t="shared" si="60"/>
        <v>2016</v>
      </c>
      <c r="AY49" s="44" t="str">
        <f t="shared" si="61"/>
        <v>Dec</v>
      </c>
      <c r="AZ49" s="51">
        <f t="shared" si="182"/>
        <v>49</v>
      </c>
      <c r="BA49" s="100">
        <f>VLOOKUP($C49+BA$3,Forecast!$B$99:$Q$251,Validation!BA$2,0)</f>
        <v>146.1161833490128</v>
      </c>
      <c r="BB49" s="100">
        <f>VLOOKUP($C49+BB$3,Forecast!$B$99:$Q$251,Validation!BB$2,0)</f>
        <v>121.60850903898536</v>
      </c>
      <c r="BC49" s="100">
        <f>VLOOKUP($C49+BC$3,Forecast!$B$99:$Q$251,Validation!BC$2,0)</f>
        <v>129.45651334538806</v>
      </c>
      <c r="BD49" s="100">
        <f>VLOOKUP($C49+BD$3,Forecast!$B$99:$Q$251,Validation!BD$2,0)</f>
        <v>153.15679664025268</v>
      </c>
      <c r="BE49" s="100">
        <f>VLOOKUP($C49+BE$3,Forecast!$B$99:$Q$251,Validation!BE$2,0)</f>
        <v>151.64857217630998</v>
      </c>
      <c r="BF49" s="100">
        <f>VLOOKUP($C49+BF$3,Forecast!$B$99:$Q$251,Validation!BF$2,0)</f>
        <v>142.13803076851514</v>
      </c>
      <c r="BG49" s="100">
        <f>VLOOKUP($C49+BG$3,Forecast!$B$99:$Q$251,Validation!BG$2,0)</f>
        <v>139.43893801320405</v>
      </c>
      <c r="BH49" s="101">
        <f t="shared" si="63"/>
        <v>983.56354333166814</v>
      </c>
      <c r="BJ49" s="49">
        <f t="shared" si="125"/>
        <v>49</v>
      </c>
      <c r="BK49" s="104">
        <f t="shared" si="126"/>
        <v>0.14855794965119082</v>
      </c>
      <c r="BL49" s="104">
        <f t="shared" si="127"/>
        <v>0.1236407244488297</v>
      </c>
      <c r="BM49" s="104">
        <f t="shared" si="128"/>
        <v>0.13161987776292958</v>
      </c>
      <c r="BN49" s="104">
        <f t="shared" si="129"/>
        <v>0.15571621953519943</v>
      </c>
      <c r="BO49" s="104">
        <f t="shared" si="130"/>
        <v>0.15418279093857434</v>
      </c>
      <c r="BP49" s="104">
        <f t="shared" si="131"/>
        <v>0.14451331765210076</v>
      </c>
      <c r="BQ49" s="104">
        <f t="shared" si="132"/>
        <v>0.14176912001117528</v>
      </c>
      <c r="BR49" s="105">
        <f t="shared" si="133"/>
        <v>0.99999999999999989</v>
      </c>
      <c r="BV49" s="41">
        <f t="shared" si="67"/>
        <v>2016</v>
      </c>
      <c r="BW49" s="44" t="str">
        <f t="shared" si="68"/>
        <v>Dec</v>
      </c>
      <c r="BX49" s="51">
        <f t="shared" si="69"/>
        <v>49</v>
      </c>
      <c r="BY49" s="100">
        <f>VLOOKUP($C49+BY$3,Forecast!$B$99:$Q$251,Validation!BY$2,0)</f>
        <v>25.658663723968008</v>
      </c>
      <c r="BZ49" s="100">
        <f>VLOOKUP($C49+BZ$3,Forecast!$B$99:$Q$251,Validation!BZ$2,0)</f>
        <v>23.149184199114512</v>
      </c>
      <c r="CA49" s="100">
        <f>VLOOKUP($C49+CA$3,Forecast!$B$99:$Q$251,Validation!CA$2,0)</f>
        <v>23.257708622170913</v>
      </c>
      <c r="CB49" s="100">
        <f>VLOOKUP($C49+CB$3,Forecast!$B$99:$Q$251,Validation!CB$2,0)</f>
        <v>26.1108725197167</v>
      </c>
      <c r="CC49" s="100">
        <f>VLOOKUP($C49+CC$3,Forecast!$B$99:$Q$251,Validation!CC$2,0)</f>
        <v>31.207528508836315</v>
      </c>
      <c r="CD49" s="100">
        <f>VLOOKUP($C49+CD$3,Forecast!$B$99:$Q$251,Validation!CD$2,0)</f>
        <v>35.603531506829356</v>
      </c>
      <c r="CE49" s="100">
        <f>VLOOKUP($C49+CE$3,Forecast!$B$99:$Q$251,Validation!CE$2,0)</f>
        <v>28.227004399626221</v>
      </c>
      <c r="CF49" s="101">
        <f t="shared" si="70"/>
        <v>193.21449348026201</v>
      </c>
      <c r="CH49" s="49">
        <f t="shared" si="134"/>
        <v>49</v>
      </c>
      <c r="CI49" s="104">
        <f t="shared" si="135"/>
        <v>0.13279885614061965</v>
      </c>
      <c r="CJ49" s="104">
        <f t="shared" si="136"/>
        <v>0.11981080602257893</v>
      </c>
      <c r="CK49" s="104">
        <f t="shared" si="137"/>
        <v>0.12037248450280892</v>
      </c>
      <c r="CL49" s="104">
        <f t="shared" si="138"/>
        <v>0.13513930580152922</v>
      </c>
      <c r="CM49" s="104">
        <f t="shared" si="139"/>
        <v>0.16151753394226789</v>
      </c>
      <c r="CN49" s="104">
        <f t="shared" si="140"/>
        <v>0.18426946584349516</v>
      </c>
      <c r="CO49" s="104">
        <f t="shared" si="141"/>
        <v>0.14609154774670036</v>
      </c>
      <c r="CP49" s="105">
        <f t="shared" si="142"/>
        <v>1</v>
      </c>
      <c r="CT49" s="41">
        <f t="shared" si="74"/>
        <v>2016</v>
      </c>
      <c r="CU49" s="44" t="str">
        <f t="shared" si="75"/>
        <v>Dec</v>
      </c>
      <c r="CV49" s="51">
        <f t="shared" si="76"/>
        <v>49</v>
      </c>
      <c r="CW49" s="100">
        <f>VLOOKUP($C49+CW$3,Forecast!$B$99:$Q$251,Validation!CW$2,0)</f>
        <v>466.3204516834648</v>
      </c>
      <c r="CX49" s="100">
        <f>VLOOKUP($C49+CX$3,Forecast!$B$99:$Q$251,Validation!CX$2,0)</f>
        <v>464.83621012880809</v>
      </c>
      <c r="CY49" s="100">
        <f>VLOOKUP($C49+CY$3,Forecast!$B$99:$Q$251,Validation!CY$2,0)</f>
        <v>339.47519243106018</v>
      </c>
      <c r="CZ49" s="100">
        <f>VLOOKUP($C49+CZ$3,Forecast!$B$99:$Q$251,Validation!CZ$2,0)</f>
        <v>288.3393218869561</v>
      </c>
      <c r="DA49" s="100">
        <f>VLOOKUP($C49+DA$3,Forecast!$B$99:$Q$251,Validation!DA$2,0)</f>
        <v>513.89798948903933</v>
      </c>
      <c r="DB49" s="100">
        <f>VLOOKUP($C49+DB$3,Forecast!$B$99:$Q$251,Validation!DB$2,0)</f>
        <v>512.90346197054441</v>
      </c>
      <c r="DC49" s="100">
        <f>VLOOKUP($C49+DC$3,Forecast!$B$99:$Q$251,Validation!DC$2,0)</f>
        <v>495.01843517410953</v>
      </c>
      <c r="DD49" s="101">
        <f t="shared" si="77"/>
        <v>3080.7910627639826</v>
      </c>
      <c r="DE49" s="14"/>
      <c r="DF49" s="14"/>
      <c r="DG49" s="49">
        <f t="shared" si="143"/>
        <v>49</v>
      </c>
      <c r="DH49" s="104">
        <f t="shared" si="144"/>
        <v>0.15136386797522636</v>
      </c>
      <c r="DI49" s="104">
        <f t="shared" si="145"/>
        <v>0.15088209510442185</v>
      </c>
      <c r="DJ49" s="104">
        <f t="shared" si="146"/>
        <v>0.11019091704534302</v>
      </c>
      <c r="DK49" s="104">
        <f t="shared" si="147"/>
        <v>9.3592624755366477E-2</v>
      </c>
      <c r="DL49" s="104">
        <f t="shared" si="148"/>
        <v>0.16680715407814356</v>
      </c>
      <c r="DM49" s="104">
        <f t="shared" si="149"/>
        <v>0.16648433844468005</v>
      </c>
      <c r="DN49" s="104">
        <f t="shared" si="150"/>
        <v>0.16067900259681861</v>
      </c>
      <c r="DO49" s="105">
        <f t="shared" si="151"/>
        <v>1</v>
      </c>
      <c r="DS49" s="41">
        <f t="shared" si="81"/>
        <v>2016</v>
      </c>
      <c r="DT49" s="44" t="str">
        <f t="shared" si="82"/>
        <v>Dec</v>
      </c>
      <c r="DU49" s="51">
        <f t="shared" si="83"/>
        <v>49</v>
      </c>
      <c r="DV49" s="100">
        <f>VLOOKUP($C49+DV$3,Forecast!$B$99:$Q$251,Validation!DV$2,0)</f>
        <v>0</v>
      </c>
      <c r="DW49" s="100">
        <f>VLOOKUP($C49+DW$3,Forecast!$B$99:$Q$251,Validation!DW$2,0)</f>
        <v>0</v>
      </c>
      <c r="DX49" s="100">
        <f>VLOOKUP($C49+DX$3,Forecast!$B$99:$Q$251,Validation!DX$2,0)</f>
        <v>0</v>
      </c>
      <c r="DY49" s="100">
        <f>VLOOKUP($C49+DY$3,Forecast!$B$99:$Q$251,Validation!DY$2,0)</f>
        <v>0</v>
      </c>
      <c r="DZ49" s="100">
        <f>VLOOKUP($C49+DZ$3,Forecast!$B$99:$Q$251,Validation!DZ$2,0)</f>
        <v>0</v>
      </c>
      <c r="EA49" s="100">
        <f>VLOOKUP($C49+EA$3,Forecast!$B$99:$Q$251,Validation!EA$2,0)</f>
        <v>0</v>
      </c>
      <c r="EB49" s="100">
        <f>VLOOKUP($C49+EB$3,Forecast!$B$99:$Q$251,Validation!EB$2,0)</f>
        <v>0</v>
      </c>
      <c r="EC49" s="101">
        <f t="shared" si="84"/>
        <v>0</v>
      </c>
      <c r="EE49" s="49">
        <f t="shared" si="152"/>
        <v>49</v>
      </c>
      <c r="EF49" s="104" t="str">
        <f t="shared" si="153"/>
        <v/>
      </c>
      <c r="EG49" s="104" t="str">
        <f t="shared" si="154"/>
        <v/>
      </c>
      <c r="EH49" s="104" t="str">
        <f t="shared" si="155"/>
        <v/>
      </c>
      <c r="EI49" s="104" t="str">
        <f t="shared" si="156"/>
        <v/>
      </c>
      <c r="EJ49" s="104" t="str">
        <f t="shared" si="157"/>
        <v/>
      </c>
      <c r="EK49" s="104" t="str">
        <f t="shared" si="158"/>
        <v/>
      </c>
      <c r="EL49" s="104" t="str">
        <f t="shared" si="159"/>
        <v/>
      </c>
      <c r="EM49" s="105">
        <f t="shared" si="183"/>
        <v>0</v>
      </c>
      <c r="EQ49" s="41">
        <f t="shared" si="88"/>
        <v>2016</v>
      </c>
      <c r="ER49" s="44" t="str">
        <f t="shared" si="89"/>
        <v>Dec</v>
      </c>
      <c r="ES49" s="51">
        <f t="shared" si="90"/>
        <v>49</v>
      </c>
      <c r="ET49" s="100">
        <f>VLOOKUP($C49+ET$3,Forecast!$B$99:$Q$251,Validation!ET$2,0)</f>
        <v>0</v>
      </c>
      <c r="EU49" s="100">
        <f>VLOOKUP($C49+EU$3,Forecast!$B$99:$Q$251,Validation!EU$2,0)</f>
        <v>0</v>
      </c>
      <c r="EV49" s="100">
        <f>VLOOKUP($C49+EV$3,Forecast!$B$99:$Q$251,Validation!EV$2,0)</f>
        <v>0</v>
      </c>
      <c r="EW49" s="100">
        <f>VLOOKUP($C49+EW$3,Forecast!$B$99:$Q$251,Validation!EW$2,0)</f>
        <v>0</v>
      </c>
      <c r="EX49" s="100">
        <f>VLOOKUP($C49+EX$3,Forecast!$B$99:$Q$251,Validation!EX$2,0)</f>
        <v>0</v>
      </c>
      <c r="EY49" s="100">
        <f>VLOOKUP($C49+EY$3,Forecast!$B$99:$Q$251,Validation!EY$2,0)</f>
        <v>0</v>
      </c>
      <c r="EZ49" s="100">
        <f>VLOOKUP($C49+EZ$3,Forecast!$B$99:$Q$251,Validation!EZ$2,0)</f>
        <v>0</v>
      </c>
      <c r="FA49" s="101">
        <f t="shared" si="91"/>
        <v>0</v>
      </c>
      <c r="FD49" s="49">
        <f t="shared" si="160"/>
        <v>49</v>
      </c>
      <c r="FE49" s="104" t="str">
        <f t="shared" si="161"/>
        <v/>
      </c>
      <c r="FF49" s="104" t="str">
        <f t="shared" si="162"/>
        <v/>
      </c>
      <c r="FG49" s="104" t="str">
        <f t="shared" si="163"/>
        <v/>
      </c>
      <c r="FH49" s="104" t="str">
        <f t="shared" si="164"/>
        <v/>
      </c>
      <c r="FI49" s="104" t="str">
        <f t="shared" si="165"/>
        <v/>
      </c>
      <c r="FJ49" s="104" t="str">
        <f t="shared" si="166"/>
        <v/>
      </c>
      <c r="FK49" s="104" t="str">
        <f t="shared" si="167"/>
        <v/>
      </c>
      <c r="FL49" s="105">
        <f t="shared" si="168"/>
        <v>0</v>
      </c>
      <c r="FP49" s="41">
        <f t="shared" si="95"/>
        <v>2016</v>
      </c>
      <c r="FQ49" s="44" t="str">
        <f t="shared" si="96"/>
        <v>Dec</v>
      </c>
      <c r="FR49" s="51">
        <f t="shared" si="97"/>
        <v>49</v>
      </c>
      <c r="FS49" s="100">
        <f>VLOOKUP($C49+FS$3,Forecast!$B$99:$Q$251,Validation!FS$2,0)</f>
        <v>3432.6688343390042</v>
      </c>
      <c r="FT49" s="100">
        <f>VLOOKUP($C49+FT$3,Forecast!$B$99:$Q$251,Validation!FT$2,0)</f>
        <v>3127.3677206272255</v>
      </c>
      <c r="FU49" s="100">
        <f>VLOOKUP($C49+FU$3,Forecast!$B$99:$Q$251,Validation!FU$2,0)</f>
        <v>2204.1674067148965</v>
      </c>
      <c r="FV49" s="100">
        <f>VLOOKUP($C49+FV$3,Forecast!$B$99:$Q$251,Validation!FV$2,0)</f>
        <v>1762.4578556253064</v>
      </c>
      <c r="FW49" s="100">
        <f>VLOOKUP($C49+FW$3,Forecast!$B$99:$Q$251,Validation!FW$2,0)</f>
        <v>4106.0881892053676</v>
      </c>
      <c r="FX49" s="100">
        <f>VLOOKUP($C49+FX$3,Forecast!$B$99:$Q$251,Validation!FX$2,0)</f>
        <v>3921.6279906711034</v>
      </c>
      <c r="FY49" s="100">
        <f>VLOOKUP($C49+FY$3,Forecast!$B$99:$Q$251,Validation!FY$2,0)</f>
        <v>3717.4611475461529</v>
      </c>
      <c r="FZ49" s="101">
        <f t="shared" si="169"/>
        <v>22271.839144729056</v>
      </c>
      <c r="GB49" s="49">
        <f t="shared" si="170"/>
        <v>49</v>
      </c>
      <c r="GC49" s="104">
        <f t="shared" si="171"/>
        <v>0.15412597100906206</v>
      </c>
      <c r="GD49" s="104">
        <f t="shared" si="172"/>
        <v>0.14041802746080631</v>
      </c>
      <c r="GE49" s="104">
        <f t="shared" si="173"/>
        <v>9.8966564565753146E-2</v>
      </c>
      <c r="GF49" s="104">
        <f t="shared" si="174"/>
        <v>7.9133916340376267E-2</v>
      </c>
      <c r="GG49" s="104">
        <f t="shared" si="175"/>
        <v>0.18436233139628844</v>
      </c>
      <c r="GH49" s="104">
        <f t="shared" si="176"/>
        <v>0.17608011467697815</v>
      </c>
      <c r="GI49" s="104">
        <f t="shared" si="177"/>
        <v>0.16691307455073562</v>
      </c>
      <c r="GJ49" s="105">
        <f t="shared" si="178"/>
        <v>1</v>
      </c>
      <c r="GN49" s="41">
        <f t="shared" si="102"/>
        <v>2016</v>
      </c>
      <c r="GO49" s="44" t="str">
        <f t="shared" si="103"/>
        <v>Dec</v>
      </c>
      <c r="GP49" s="51">
        <f t="shared" si="104"/>
        <v>49</v>
      </c>
      <c r="GQ49" s="100">
        <f>VLOOKUP($C49+GQ$3,Forecast!$B$99:$Q$251,Validation!GQ$2,0)</f>
        <v>2457.6452450564443</v>
      </c>
      <c r="GR49" s="100">
        <f>VLOOKUP($C49+GR$3,Forecast!$B$99:$Q$251,Validation!GR$2,0)</f>
        <v>2341.7847358803228</v>
      </c>
      <c r="GS49" s="100">
        <f>VLOOKUP($C49+GS$3,Forecast!$B$99:$Q$251,Validation!GS$2,0)</f>
        <v>1966.7906366945192</v>
      </c>
      <c r="GT49" s="100">
        <f>VLOOKUP($C49+GT$3,Forecast!$B$99:$Q$251,Validation!GT$2,0)</f>
        <v>1681.4452596841206</v>
      </c>
      <c r="GU49" s="100">
        <f>VLOOKUP($C49+GU$3,Forecast!$B$99:$Q$251,Validation!GU$2,0)</f>
        <v>2692.0463429682691</v>
      </c>
      <c r="GV49" s="100">
        <f>VLOOKUP($C49+GV$3,Forecast!$B$99:$Q$251,Validation!GV$2,0)</f>
        <v>2581.9986566805114</v>
      </c>
      <c r="GW49" s="100">
        <f>VLOOKUP($C49+GW$3,Forecast!$B$99:$Q$251,Validation!GW$2,0)</f>
        <v>2485.6160692826711</v>
      </c>
      <c r="GX49" s="101">
        <f t="shared" si="105"/>
        <v>16207.326946246858</v>
      </c>
      <c r="GY49" s="14"/>
      <c r="HB49" s="97">
        <f t="shared" si="106"/>
        <v>2016</v>
      </c>
      <c r="HC49" s="98" t="str">
        <f t="shared" si="107"/>
        <v>Dec</v>
      </c>
      <c r="HD49" s="99">
        <f t="shared" si="108"/>
        <v>49</v>
      </c>
      <c r="HE49" s="100" t="str">
        <f>IFERROR(VLOOKUP($C49+HE$3,Forecast!$B$99:$AE$251,Validation!HE$2,0),"")</f>
        <v/>
      </c>
      <c r="HF49" s="100" t="str">
        <f>IFERROR(VLOOKUP($C49+HF$3,Forecast!$B$99:$AE$251,Validation!HF$2,0),"")</f>
        <v/>
      </c>
      <c r="HG49" s="100" t="str">
        <f>IFERROR(VLOOKUP($C49+HG$3,Forecast!$B$99:$AE$251,Validation!HG$2,0),"")</f>
        <v/>
      </c>
      <c r="HH49" s="100" t="str">
        <f>IFERROR(VLOOKUP($C49+HH$3,Forecast!$B$99:$AE$251,Validation!HH$2,0),"")</f>
        <v/>
      </c>
      <c r="HI49" s="100" t="str">
        <f>IFERROR(VLOOKUP($C49+HI$3,Forecast!$B$99:$AE$251,Validation!HI$2,0),"")</f>
        <v/>
      </c>
      <c r="HJ49" s="100" t="str">
        <f>IFERROR(VLOOKUP($C49+HJ$3,Forecast!$B$99:$AE$251,Validation!HJ$2,0),"")</f>
        <v/>
      </c>
      <c r="HK49" s="100" t="str">
        <f>IFERROR(VLOOKUP($C49+HK$3,Forecast!$B$99:$AE$251,Validation!HK$2,0),"")</f>
        <v/>
      </c>
      <c r="HL49" s="101">
        <f t="shared" si="109"/>
        <v>0</v>
      </c>
      <c r="HN49" s="49">
        <f t="shared" si="110"/>
        <v>49</v>
      </c>
      <c r="HO49" s="104" t="str">
        <f>IFERROR(HE49/#REF!,"")</f>
        <v/>
      </c>
      <c r="HP49" s="104" t="str">
        <f>IFERROR(HF49/#REF!,"")</f>
        <v/>
      </c>
      <c r="HQ49" s="104" t="str">
        <f>IFERROR(HG49/#REF!,"")</f>
        <v/>
      </c>
      <c r="HR49" s="104" t="str">
        <f>IFERROR(HH49/#REF!,"")</f>
        <v/>
      </c>
      <c r="HS49" s="104" t="str">
        <f>IFERROR(HI49/#REF!,"")</f>
        <v/>
      </c>
      <c r="HT49" s="104" t="str">
        <f>IFERROR(HJ49/#REF!,"")</f>
        <v/>
      </c>
      <c r="HU49" s="104" t="str">
        <f>IFERROR(HK49/#REF!,"")</f>
        <v/>
      </c>
      <c r="HV49" s="105">
        <f t="shared" si="111"/>
        <v>0</v>
      </c>
      <c r="HX49" s="97">
        <f t="shared" si="112"/>
        <v>2016</v>
      </c>
      <c r="HY49" s="98" t="str">
        <f t="shared" si="113"/>
        <v>Dec</v>
      </c>
      <c r="HZ49" s="99">
        <f t="shared" si="114"/>
        <v>49</v>
      </c>
      <c r="IA49" s="100" t="str">
        <f>IFERROR(VLOOKUP($C49+IA$3,Forecast!$B$99:$AE$251,Validation!IA$2,0),"")</f>
        <v/>
      </c>
      <c r="IB49" s="100" t="str">
        <f>IFERROR(VLOOKUP($C49+IB$3,Forecast!$B$99:$AE$251,Validation!IB$2,0),"")</f>
        <v/>
      </c>
      <c r="IC49" s="100" t="str">
        <f>IFERROR(VLOOKUP($C49+IC$3,Forecast!$B$99:$AE$251,Validation!IC$2,0),"")</f>
        <v/>
      </c>
      <c r="ID49" s="100" t="str">
        <f>IFERROR(VLOOKUP($C49+ID$3,Forecast!$B$99:$AE$251,Validation!ID$2,0),"")</f>
        <v/>
      </c>
      <c r="IE49" s="100" t="str">
        <f>IFERROR(VLOOKUP($C49+IE$3,Forecast!$B$99:$AE$251,Validation!IE$2,0),"")</f>
        <v/>
      </c>
      <c r="IF49" s="100" t="str">
        <f>IFERROR(VLOOKUP($C49+IF$3,Forecast!$B$99:$AE$251,Validation!IF$2,0),"")</f>
        <v/>
      </c>
      <c r="IG49" s="100" t="str">
        <f>IFERROR(VLOOKUP($C49+IG$3,Forecast!$B$99:$AE$251,Validation!IG$2,0),"")</f>
        <v/>
      </c>
      <c r="IH49" s="101">
        <f t="shared" si="115"/>
        <v>0</v>
      </c>
      <c r="IJ49" s="49">
        <f t="shared" si="116"/>
        <v>49</v>
      </c>
      <c r="IK49" s="104" t="str">
        <f>IFERROR(IA49/#REF!,"")</f>
        <v/>
      </c>
      <c r="IL49" s="104" t="str">
        <f>IFERROR(IB49/#REF!,"")</f>
        <v/>
      </c>
      <c r="IM49" s="104" t="str">
        <f>IFERROR(IC49/#REF!,"")</f>
        <v/>
      </c>
      <c r="IN49" s="104" t="str">
        <f>IFERROR(ID49/#REF!,"")</f>
        <v/>
      </c>
      <c r="IO49" s="104" t="str">
        <f>IFERROR(IE49/#REF!,"")</f>
        <v/>
      </c>
      <c r="IP49" s="104" t="str">
        <f>IFERROR(IF49/#REF!,"")</f>
        <v/>
      </c>
      <c r="IQ49" s="104" t="str">
        <f>IFERROR(IG49/#REF!,"")</f>
        <v/>
      </c>
      <c r="IR49" s="105">
        <f t="shared" si="117"/>
        <v>0</v>
      </c>
    </row>
    <row r="50" spans="2:252" x14ac:dyDescent="0.25">
      <c r="B50" s="39">
        <v>7</v>
      </c>
      <c r="C50" s="134">
        <f t="shared" si="179"/>
        <v>42712</v>
      </c>
      <c r="D50" s="135">
        <f t="shared" si="47"/>
        <v>2016</v>
      </c>
      <c r="E50" s="136" t="str">
        <f t="shared" si="48"/>
        <v>Dec</v>
      </c>
      <c r="F50" s="51">
        <f t="shared" si="49"/>
        <v>50</v>
      </c>
      <c r="G50" s="100">
        <f>VLOOKUP($C50+G$3,Forecast!$B$99:$Q$251,Validation!G$2,0)</f>
        <v>227.72619807517435</v>
      </c>
      <c r="H50" s="100">
        <f>VLOOKUP($C50+H$3,Forecast!$B$99:$Q$251,Validation!H$2,0)</f>
        <v>187.38725650312642</v>
      </c>
      <c r="I50" s="100">
        <f>VLOOKUP($C50+I$3,Forecast!$B$99:$Q$251,Validation!I$2,0)</f>
        <v>166.48639707568532</v>
      </c>
      <c r="J50" s="100">
        <f>VLOOKUP($C50+J$3,Forecast!$B$99:$Q$251,Validation!J$2,0)</f>
        <v>168.14410970671244</v>
      </c>
      <c r="K50" s="100">
        <f>VLOOKUP($C50+K$3,Forecast!$B$99:$Q$251,Validation!K$2,0)</f>
        <v>233.86937149543118</v>
      </c>
      <c r="L50" s="100">
        <f>VLOOKUP($C50+L$3,Forecast!$B$99:$Q$251,Validation!L$2,0)</f>
        <v>206.54690619318629</v>
      </c>
      <c r="M50" s="100">
        <f>VLOOKUP($C50+M$3,Forecast!$B$99:$Q$251,Validation!M$2,0)</f>
        <v>234.50951666523227</v>
      </c>
      <c r="N50" s="101">
        <f t="shared" si="50"/>
        <v>1424.6697557145483</v>
      </c>
      <c r="P50" s="114">
        <f t="shared" si="121"/>
        <v>50</v>
      </c>
      <c r="Q50" s="157">
        <f t="shared" si="184"/>
        <v>0.15984490241456517</v>
      </c>
      <c r="R50" s="157">
        <f t="shared" si="185"/>
        <v>0.13153031132407361</v>
      </c>
      <c r="S50" s="157">
        <f t="shared" si="186"/>
        <v>0.11685964161721357</v>
      </c>
      <c r="T50" s="157">
        <f t="shared" si="187"/>
        <v>0.1180232183860597</v>
      </c>
      <c r="U50" s="157">
        <f t="shared" si="188"/>
        <v>0.16415690061317625</v>
      </c>
      <c r="V50" s="157">
        <f t="shared" si="189"/>
        <v>0.14497879621905213</v>
      </c>
      <c r="W50" s="157">
        <f t="shared" si="190"/>
        <v>0.16460622942585959</v>
      </c>
      <c r="X50" s="158">
        <f t="shared" si="119"/>
        <v>0.99999999999999989</v>
      </c>
      <c r="AA50" s="41">
        <f t="shared" si="53"/>
        <v>2016</v>
      </c>
      <c r="AB50" s="44" t="str">
        <f t="shared" si="54"/>
        <v>Dec</v>
      </c>
      <c r="AC50" s="51">
        <f t="shared" si="181"/>
        <v>50</v>
      </c>
      <c r="AD50" s="100">
        <f>VLOOKUP($C50+AD$3,Forecast!$B$99:$Q$251,Validation!AD$2,0)</f>
        <v>276.83136810477225</v>
      </c>
      <c r="AE50" s="100">
        <f>VLOOKUP($C50+AE$3,Forecast!$B$99:$Q$251,Validation!AE$2,0)</f>
        <v>267.22254938426357</v>
      </c>
      <c r="AF50" s="100">
        <f>VLOOKUP($C50+AF$3,Forecast!$B$99:$Q$251,Validation!AF$2,0)</f>
        <v>226.22243891506244</v>
      </c>
      <c r="AG50" s="100">
        <f>VLOOKUP($C50+AG$3,Forecast!$B$99:$Q$251,Validation!AG$2,0)</f>
        <v>192.24205976240975</v>
      </c>
      <c r="AH50" s="100">
        <f>VLOOKUP($C50+AH$3,Forecast!$B$99:$Q$251,Validation!AH$2,0)</f>
        <v>268.2045440521407</v>
      </c>
      <c r="AI50" s="100">
        <f>VLOOKUP($C50+AI$3,Forecast!$B$99:$Q$251,Validation!AI$2,0)</f>
        <v>283.21983306811916</v>
      </c>
      <c r="AJ50" s="100">
        <f>VLOOKUP($C50+AJ$3,Forecast!$B$99:$Q$251,Validation!AJ$2,0)</f>
        <v>271.22007219423256</v>
      </c>
      <c r="AK50" s="101">
        <f t="shared" si="56"/>
        <v>1785.1628654810006</v>
      </c>
      <c r="AM50" s="49">
        <f t="shared" si="123"/>
        <v>50</v>
      </c>
      <c r="AN50" s="104">
        <f t="shared" si="58"/>
        <v>0.15507345209658607</v>
      </c>
      <c r="AO50" s="104">
        <f t="shared" si="35"/>
        <v>0.14969085149116754</v>
      </c>
      <c r="AP50" s="104">
        <f t="shared" si="36"/>
        <v>0.12672369747849771</v>
      </c>
      <c r="AQ50" s="104">
        <f t="shared" si="37"/>
        <v>0.10768880726779591</v>
      </c>
      <c r="AR50" s="104">
        <f t="shared" si="38"/>
        <v>0.15024093836943819</v>
      </c>
      <c r="AS50" s="104">
        <f t="shared" si="39"/>
        <v>0.15865209754506482</v>
      </c>
      <c r="AT50" s="104">
        <f t="shared" si="40"/>
        <v>0.15193015575144964</v>
      </c>
      <c r="AU50" s="105">
        <f t="shared" si="124"/>
        <v>0.99999999999999989</v>
      </c>
      <c r="AX50" s="41">
        <f t="shared" si="60"/>
        <v>2016</v>
      </c>
      <c r="AY50" s="44" t="str">
        <f t="shared" si="61"/>
        <v>Dec</v>
      </c>
      <c r="AZ50" s="51">
        <f t="shared" si="182"/>
        <v>50</v>
      </c>
      <c r="BA50" s="100">
        <f>VLOOKUP($C50+BA$3,Forecast!$B$99:$Q$251,Validation!BA$2,0)</f>
        <v>117.11292759322444</v>
      </c>
      <c r="BB50" s="100">
        <f>VLOOKUP($C50+BB$3,Forecast!$B$99:$Q$251,Validation!BB$2,0)</f>
        <v>129.84801578555283</v>
      </c>
      <c r="BC50" s="100">
        <f>VLOOKUP($C50+BC$3,Forecast!$B$99:$Q$251,Validation!BC$2,0)</f>
        <v>147.51859464102003</v>
      </c>
      <c r="BD50" s="100">
        <f>VLOOKUP($C50+BD$3,Forecast!$B$99:$Q$251,Validation!BD$2,0)</f>
        <v>115.82158294237883</v>
      </c>
      <c r="BE50" s="100">
        <f>VLOOKUP($C50+BE$3,Forecast!$B$99:$Q$251,Validation!BE$2,0)</f>
        <v>143.33056611477855</v>
      </c>
      <c r="BF50" s="100">
        <f>VLOOKUP($C50+BF$3,Forecast!$B$99:$Q$251,Validation!BF$2,0)</f>
        <v>149.72783613866443</v>
      </c>
      <c r="BG50" s="100">
        <f>VLOOKUP($C50+BG$3,Forecast!$B$99:$Q$251,Validation!BG$2,0)</f>
        <v>137.54947576491844</v>
      </c>
      <c r="BH50" s="101">
        <f t="shared" si="63"/>
        <v>940.90899898053749</v>
      </c>
      <c r="BJ50" s="49">
        <f t="shared" si="125"/>
        <v>50</v>
      </c>
      <c r="BK50" s="104">
        <f t="shared" si="126"/>
        <v>0.12446785791199229</v>
      </c>
      <c r="BL50" s="104">
        <f t="shared" si="127"/>
        <v>0.13800273557404749</v>
      </c>
      <c r="BM50" s="104">
        <f t="shared" si="128"/>
        <v>0.15678306276255671</v>
      </c>
      <c r="BN50" s="104">
        <f t="shared" si="129"/>
        <v>0.1230954141876313</v>
      </c>
      <c r="BO50" s="104">
        <f t="shared" si="130"/>
        <v>0.1523320175171832</v>
      </c>
      <c r="BP50" s="104">
        <f t="shared" si="131"/>
        <v>0.15913104912472148</v>
      </c>
      <c r="BQ50" s="104">
        <f t="shared" si="132"/>
        <v>0.14618786292186756</v>
      </c>
      <c r="BR50" s="105">
        <f t="shared" si="133"/>
        <v>1</v>
      </c>
      <c r="BV50" s="41">
        <f t="shared" si="67"/>
        <v>2016</v>
      </c>
      <c r="BW50" s="44" t="str">
        <f t="shared" si="68"/>
        <v>Dec</v>
      </c>
      <c r="BX50" s="51">
        <f t="shared" si="69"/>
        <v>50</v>
      </c>
      <c r="BY50" s="100">
        <f>VLOOKUP($C50+BY$3,Forecast!$B$99:$Q$251,Validation!BY$2,0)</f>
        <v>24.131420231644306</v>
      </c>
      <c r="BZ50" s="100">
        <f>VLOOKUP($C50+BZ$3,Forecast!$B$99:$Q$251,Validation!BZ$2,0)</f>
        <v>23.631438440538929</v>
      </c>
      <c r="CA50" s="100">
        <f>VLOOKUP($C50+CA$3,Forecast!$B$99:$Q$251,Validation!CA$2,0)</f>
        <v>21.98020563424403</v>
      </c>
      <c r="CB50" s="100">
        <f>VLOOKUP($C50+CB$3,Forecast!$B$99:$Q$251,Validation!CB$2,0)</f>
        <v>24.237190429211772</v>
      </c>
      <c r="CC50" s="100">
        <f>VLOOKUP($C50+CC$3,Forecast!$B$99:$Q$251,Validation!CC$2,0)</f>
        <v>31.951110441970251</v>
      </c>
      <c r="CD50" s="100">
        <f>VLOOKUP($C50+CD$3,Forecast!$B$99:$Q$251,Validation!CD$2,0)</f>
        <v>26.957099587570124</v>
      </c>
      <c r="CE50" s="100">
        <f>VLOOKUP($C50+CE$3,Forecast!$B$99:$Q$251,Validation!CE$2,0)</f>
        <v>29.737559953374227</v>
      </c>
      <c r="CF50" s="101">
        <f t="shared" si="70"/>
        <v>182.62602471855365</v>
      </c>
      <c r="CH50" s="49">
        <f t="shared" si="134"/>
        <v>50</v>
      </c>
      <c r="CI50" s="104">
        <f t="shared" si="135"/>
        <v>0.13213571433114979</v>
      </c>
      <c r="CJ50" s="104">
        <f t="shared" si="136"/>
        <v>0.12939797861207086</v>
      </c>
      <c r="CK50" s="104">
        <f t="shared" si="137"/>
        <v>0.12035637126810317</v>
      </c>
      <c r="CL50" s="104">
        <f t="shared" si="138"/>
        <v>0.13271487711876712</v>
      </c>
      <c r="CM50" s="104">
        <f t="shared" si="139"/>
        <v>0.17495376407174359</v>
      </c>
      <c r="CN50" s="104">
        <f t="shared" si="140"/>
        <v>0.14760820441179681</v>
      </c>
      <c r="CO50" s="104">
        <f t="shared" si="141"/>
        <v>0.1628330901863686</v>
      </c>
      <c r="CP50" s="105">
        <f t="shared" si="142"/>
        <v>0.99999999999999989</v>
      </c>
      <c r="CT50" s="41">
        <f t="shared" si="74"/>
        <v>2016</v>
      </c>
      <c r="CU50" s="44" t="str">
        <f t="shared" si="75"/>
        <v>Dec</v>
      </c>
      <c r="CV50" s="51">
        <f t="shared" si="76"/>
        <v>50</v>
      </c>
      <c r="CW50" s="100">
        <f>VLOOKUP($C50+CW$3,Forecast!$B$99:$Q$251,Validation!CW$2,0)</f>
        <v>434.17892346591049</v>
      </c>
      <c r="CX50" s="100">
        <f>VLOOKUP($C50+CX$3,Forecast!$B$99:$Q$251,Validation!CX$2,0)</f>
        <v>432.0457606350659</v>
      </c>
      <c r="CY50" s="100">
        <f>VLOOKUP($C50+CY$3,Forecast!$B$99:$Q$251,Validation!CY$2,0)</f>
        <v>321.61072607509573</v>
      </c>
      <c r="CZ50" s="100">
        <f>VLOOKUP($C50+CZ$3,Forecast!$B$99:$Q$251,Validation!CZ$2,0)</f>
        <v>267.54223392969067</v>
      </c>
      <c r="DA50" s="100">
        <f>VLOOKUP($C50+DA$3,Forecast!$B$99:$Q$251,Validation!DA$2,0)</f>
        <v>520.50465296195512</v>
      </c>
      <c r="DB50" s="100">
        <f>VLOOKUP($C50+DB$3,Forecast!$B$99:$Q$251,Validation!DB$2,0)</f>
        <v>505.95219684832296</v>
      </c>
      <c r="DC50" s="100">
        <f>VLOOKUP($C50+DC$3,Forecast!$B$99:$Q$251,Validation!DC$2,0)</f>
        <v>477.68241737383352</v>
      </c>
      <c r="DD50" s="101">
        <f t="shared" si="77"/>
        <v>2959.5169112898743</v>
      </c>
      <c r="DE50" s="14"/>
      <c r="DF50" s="14"/>
      <c r="DG50" s="49">
        <f t="shared" si="143"/>
        <v>50</v>
      </c>
      <c r="DH50" s="104">
        <f t="shared" si="144"/>
        <v>0.146706011987841</v>
      </c>
      <c r="DI50" s="104">
        <f t="shared" si="145"/>
        <v>0.14598523123382434</v>
      </c>
      <c r="DJ50" s="104">
        <f t="shared" si="146"/>
        <v>0.1086700078814299</v>
      </c>
      <c r="DK50" s="104">
        <f t="shared" si="147"/>
        <v>9.0400643736509412E-2</v>
      </c>
      <c r="DL50" s="104">
        <f t="shared" si="148"/>
        <v>0.17587487031290477</v>
      </c>
      <c r="DM50" s="104">
        <f t="shared" si="149"/>
        <v>0.1709576974938822</v>
      </c>
      <c r="DN50" s="104">
        <f t="shared" si="150"/>
        <v>0.16140553735360838</v>
      </c>
      <c r="DO50" s="105">
        <f t="shared" si="151"/>
        <v>1</v>
      </c>
      <c r="DS50" s="41">
        <f t="shared" si="81"/>
        <v>2016</v>
      </c>
      <c r="DT50" s="44" t="str">
        <f t="shared" si="82"/>
        <v>Dec</v>
      </c>
      <c r="DU50" s="51">
        <f t="shared" si="83"/>
        <v>50</v>
      </c>
      <c r="DV50" s="100">
        <f>VLOOKUP($C50+DV$3,Forecast!$B$99:$Q$251,Validation!DV$2,0)</f>
        <v>0</v>
      </c>
      <c r="DW50" s="100">
        <f>VLOOKUP($C50+DW$3,Forecast!$B$99:$Q$251,Validation!DW$2,0)</f>
        <v>0</v>
      </c>
      <c r="DX50" s="100">
        <f>VLOOKUP($C50+DX$3,Forecast!$B$99:$Q$251,Validation!DX$2,0)</f>
        <v>0</v>
      </c>
      <c r="DY50" s="100">
        <f>VLOOKUP($C50+DY$3,Forecast!$B$99:$Q$251,Validation!DY$2,0)</f>
        <v>0</v>
      </c>
      <c r="DZ50" s="100">
        <f>VLOOKUP($C50+DZ$3,Forecast!$B$99:$Q$251,Validation!DZ$2,0)</f>
        <v>0</v>
      </c>
      <c r="EA50" s="100">
        <f>VLOOKUP($C50+EA$3,Forecast!$B$99:$Q$251,Validation!EA$2,0)</f>
        <v>0</v>
      </c>
      <c r="EB50" s="100">
        <f>VLOOKUP($C50+EB$3,Forecast!$B$99:$Q$251,Validation!EB$2,0)</f>
        <v>0</v>
      </c>
      <c r="EC50" s="101">
        <f t="shared" si="84"/>
        <v>0</v>
      </c>
      <c r="EE50" s="49">
        <f t="shared" si="152"/>
        <v>50</v>
      </c>
      <c r="EF50" s="104" t="str">
        <f t="shared" si="153"/>
        <v/>
      </c>
      <c r="EG50" s="104" t="str">
        <f t="shared" si="154"/>
        <v/>
      </c>
      <c r="EH50" s="104" t="str">
        <f t="shared" si="155"/>
        <v/>
      </c>
      <c r="EI50" s="104" t="str">
        <f t="shared" si="156"/>
        <v/>
      </c>
      <c r="EJ50" s="104" t="str">
        <f t="shared" si="157"/>
        <v/>
      </c>
      <c r="EK50" s="104" t="str">
        <f t="shared" si="158"/>
        <v/>
      </c>
      <c r="EL50" s="104" t="str">
        <f t="shared" si="159"/>
        <v/>
      </c>
      <c r="EM50" s="105">
        <f t="shared" si="183"/>
        <v>0</v>
      </c>
      <c r="EQ50" s="41">
        <f t="shared" si="88"/>
        <v>2016</v>
      </c>
      <c r="ER50" s="44" t="str">
        <f t="shared" si="89"/>
        <v>Dec</v>
      </c>
      <c r="ES50" s="51">
        <f t="shared" si="90"/>
        <v>50</v>
      </c>
      <c r="ET50" s="100">
        <f>VLOOKUP($C50+ET$3,Forecast!$B$99:$Q$251,Validation!ET$2,0)</f>
        <v>0</v>
      </c>
      <c r="EU50" s="100">
        <f>VLOOKUP($C50+EU$3,Forecast!$B$99:$Q$251,Validation!EU$2,0)</f>
        <v>0</v>
      </c>
      <c r="EV50" s="100">
        <f>VLOOKUP($C50+EV$3,Forecast!$B$99:$Q$251,Validation!EV$2,0)</f>
        <v>0</v>
      </c>
      <c r="EW50" s="100">
        <f>VLOOKUP($C50+EW$3,Forecast!$B$99:$Q$251,Validation!EW$2,0)</f>
        <v>0</v>
      </c>
      <c r="EX50" s="100">
        <f>VLOOKUP($C50+EX$3,Forecast!$B$99:$Q$251,Validation!EX$2,0)</f>
        <v>0</v>
      </c>
      <c r="EY50" s="100">
        <f>VLOOKUP($C50+EY$3,Forecast!$B$99:$Q$251,Validation!EY$2,0)</f>
        <v>0</v>
      </c>
      <c r="EZ50" s="100">
        <f>VLOOKUP($C50+EZ$3,Forecast!$B$99:$Q$251,Validation!EZ$2,0)</f>
        <v>0</v>
      </c>
      <c r="FA50" s="101">
        <f t="shared" si="91"/>
        <v>0</v>
      </c>
      <c r="FD50" s="49">
        <f t="shared" si="160"/>
        <v>50</v>
      </c>
      <c r="FE50" s="104" t="str">
        <f t="shared" si="161"/>
        <v/>
      </c>
      <c r="FF50" s="104" t="str">
        <f t="shared" si="162"/>
        <v/>
      </c>
      <c r="FG50" s="104" t="str">
        <f t="shared" si="163"/>
        <v/>
      </c>
      <c r="FH50" s="104" t="str">
        <f t="shared" si="164"/>
        <v/>
      </c>
      <c r="FI50" s="104" t="str">
        <f t="shared" si="165"/>
        <v/>
      </c>
      <c r="FJ50" s="104" t="str">
        <f t="shared" si="166"/>
        <v/>
      </c>
      <c r="FK50" s="104" t="str">
        <f t="shared" si="167"/>
        <v/>
      </c>
      <c r="FL50" s="105">
        <f t="shared" si="168"/>
        <v>0</v>
      </c>
      <c r="FP50" s="41">
        <f t="shared" si="95"/>
        <v>2016</v>
      </c>
      <c r="FQ50" s="44" t="str">
        <f t="shared" si="96"/>
        <v>Dec</v>
      </c>
      <c r="FR50" s="51">
        <f t="shared" si="97"/>
        <v>50</v>
      </c>
      <c r="FS50" s="100">
        <f>VLOOKUP($C50+FS$3,Forecast!$B$99:$Q$251,Validation!FS$2,0)</f>
        <v>3210.494577320565</v>
      </c>
      <c r="FT50" s="100">
        <f>VLOOKUP($C50+FT$3,Forecast!$B$99:$Q$251,Validation!FT$2,0)</f>
        <v>3102.7237847433098</v>
      </c>
      <c r="FU50" s="100">
        <f>VLOOKUP($C50+FU$3,Forecast!$B$99:$Q$251,Validation!FU$2,0)</f>
        <v>2116.9660848093758</v>
      </c>
      <c r="FV50" s="100">
        <f>VLOOKUP($C50+FV$3,Forecast!$B$99:$Q$251,Validation!FV$2,0)</f>
        <v>1702.7198702491264</v>
      </c>
      <c r="FW50" s="100">
        <f>VLOOKUP($C50+FW$3,Forecast!$B$99:$Q$251,Validation!FW$2,0)</f>
        <v>4231.9900616199147</v>
      </c>
      <c r="FX50" s="100">
        <f>VLOOKUP($C50+FX$3,Forecast!$B$99:$Q$251,Validation!FX$2,0)</f>
        <v>3594.3334252968989</v>
      </c>
      <c r="FY50" s="100">
        <f>VLOOKUP($C50+FY$3,Forecast!$B$99:$Q$251,Validation!FY$2,0)</f>
        <v>3476.4065294204679</v>
      </c>
      <c r="FZ50" s="101">
        <f t="shared" si="169"/>
        <v>21435.634333459657</v>
      </c>
      <c r="GB50" s="49">
        <f t="shared" si="170"/>
        <v>50</v>
      </c>
      <c r="GC50" s="104">
        <f t="shared" si="171"/>
        <v>0.14977371452493887</v>
      </c>
      <c r="GD50" s="104">
        <f t="shared" si="172"/>
        <v>0.14474606799483214</v>
      </c>
      <c r="GE50" s="104">
        <f t="shared" si="173"/>
        <v>9.8759199372277354E-2</v>
      </c>
      <c r="GF50" s="104">
        <f t="shared" si="174"/>
        <v>7.943407896221151E-2</v>
      </c>
      <c r="GG50" s="104">
        <f t="shared" si="175"/>
        <v>0.19742779690051199</v>
      </c>
      <c r="GH50" s="104">
        <f t="shared" si="176"/>
        <v>0.16768029204931781</v>
      </c>
      <c r="GI50" s="104">
        <f t="shared" si="177"/>
        <v>0.16217885019591041</v>
      </c>
      <c r="GJ50" s="105">
        <f t="shared" si="178"/>
        <v>1</v>
      </c>
      <c r="GN50" s="41">
        <f t="shared" si="102"/>
        <v>2016</v>
      </c>
      <c r="GO50" s="44" t="str">
        <f t="shared" si="103"/>
        <v>Dec</v>
      </c>
      <c r="GP50" s="51">
        <f t="shared" si="104"/>
        <v>50</v>
      </c>
      <c r="GQ50" s="100">
        <f>VLOOKUP($C50+GQ$3,Forecast!$B$99:$Q$251,Validation!GQ$2,0)</f>
        <v>2547.8020697855036</v>
      </c>
      <c r="GR50" s="100">
        <f>VLOOKUP($C50+GR$3,Forecast!$B$99:$Q$251,Validation!GR$2,0)</f>
        <v>2350.6337676413864</v>
      </c>
      <c r="GS50" s="100">
        <f>VLOOKUP($C50+GS$3,Forecast!$B$99:$Q$251,Validation!GS$2,0)</f>
        <v>1940.3723405731737</v>
      </c>
      <c r="GT50" s="100">
        <f>VLOOKUP($C50+GT$3,Forecast!$B$99:$Q$251,Validation!GT$2,0)</f>
        <v>1612.7124085816231</v>
      </c>
      <c r="GU50" s="100">
        <f>VLOOKUP($C50+GU$3,Forecast!$B$99:$Q$251,Validation!GU$2,0)</f>
        <v>2643.4269534954492</v>
      </c>
      <c r="GV50" s="100">
        <f>VLOOKUP($C50+GV$3,Forecast!$B$99:$Q$251,Validation!GV$2,0)</f>
        <v>2515.551085197766</v>
      </c>
      <c r="GW50" s="100">
        <f>VLOOKUP($C50+GW$3,Forecast!$B$99:$Q$251,Validation!GW$2,0)</f>
        <v>2567.2182245173262</v>
      </c>
      <c r="GX50" s="101">
        <f t="shared" si="105"/>
        <v>16177.716849792227</v>
      </c>
      <c r="GY50" s="14"/>
      <c r="HB50" s="97">
        <f t="shared" si="106"/>
        <v>2016</v>
      </c>
      <c r="HC50" s="98" t="str">
        <f t="shared" si="107"/>
        <v>Dec</v>
      </c>
      <c r="HD50" s="99">
        <f t="shared" si="108"/>
        <v>50</v>
      </c>
      <c r="HE50" s="100" t="str">
        <f>IFERROR(VLOOKUP($C50+HE$3,Forecast!$B$99:$AE$251,Validation!HE$2,0),"")</f>
        <v/>
      </c>
      <c r="HF50" s="100" t="str">
        <f>IFERROR(VLOOKUP($C50+HF$3,Forecast!$B$99:$AE$251,Validation!HF$2,0),"")</f>
        <v/>
      </c>
      <c r="HG50" s="100" t="str">
        <f>IFERROR(VLOOKUP($C50+HG$3,Forecast!$B$99:$AE$251,Validation!HG$2,0),"")</f>
        <v/>
      </c>
      <c r="HH50" s="100" t="str">
        <f>IFERROR(VLOOKUP($C50+HH$3,Forecast!$B$99:$AE$251,Validation!HH$2,0),"")</f>
        <v/>
      </c>
      <c r="HI50" s="100" t="str">
        <f>IFERROR(VLOOKUP($C50+HI$3,Forecast!$B$99:$AE$251,Validation!HI$2,0),"")</f>
        <v/>
      </c>
      <c r="HJ50" s="100" t="str">
        <f>IFERROR(VLOOKUP($C50+HJ$3,Forecast!$B$99:$AE$251,Validation!HJ$2,0),"")</f>
        <v/>
      </c>
      <c r="HK50" s="100" t="str">
        <f>IFERROR(VLOOKUP($C50+HK$3,Forecast!$B$99:$AE$251,Validation!HK$2,0),"")</f>
        <v/>
      </c>
      <c r="HL50" s="101">
        <f t="shared" si="109"/>
        <v>0</v>
      </c>
      <c r="HN50" s="49">
        <f t="shared" si="110"/>
        <v>50</v>
      </c>
      <c r="HO50" s="104" t="str">
        <f>IFERROR(HE50/#REF!,"")</f>
        <v/>
      </c>
      <c r="HP50" s="104" t="str">
        <f>IFERROR(HF50/#REF!,"")</f>
        <v/>
      </c>
      <c r="HQ50" s="104" t="str">
        <f>IFERROR(HG50/#REF!,"")</f>
        <v/>
      </c>
      <c r="HR50" s="104" t="str">
        <f>IFERROR(HH50/#REF!,"")</f>
        <v/>
      </c>
      <c r="HS50" s="104" t="str">
        <f>IFERROR(HI50/#REF!,"")</f>
        <v/>
      </c>
      <c r="HT50" s="104" t="str">
        <f>IFERROR(HJ50/#REF!,"")</f>
        <v/>
      </c>
      <c r="HU50" s="104" t="str">
        <f>IFERROR(HK50/#REF!,"")</f>
        <v/>
      </c>
      <c r="HV50" s="105">
        <f t="shared" si="111"/>
        <v>0</v>
      </c>
      <c r="HX50" s="97">
        <f t="shared" si="112"/>
        <v>2016</v>
      </c>
      <c r="HY50" s="98" t="str">
        <f t="shared" si="113"/>
        <v>Dec</v>
      </c>
      <c r="HZ50" s="99">
        <f t="shared" si="114"/>
        <v>50</v>
      </c>
      <c r="IA50" s="100" t="str">
        <f>IFERROR(VLOOKUP($C50+IA$3,Forecast!$B$99:$AE$251,Validation!IA$2,0),"")</f>
        <v/>
      </c>
      <c r="IB50" s="100" t="str">
        <f>IFERROR(VLOOKUP($C50+IB$3,Forecast!$B$99:$AE$251,Validation!IB$2,0),"")</f>
        <v/>
      </c>
      <c r="IC50" s="100" t="str">
        <f>IFERROR(VLOOKUP($C50+IC$3,Forecast!$B$99:$AE$251,Validation!IC$2,0),"")</f>
        <v/>
      </c>
      <c r="ID50" s="100" t="str">
        <f>IFERROR(VLOOKUP($C50+ID$3,Forecast!$B$99:$AE$251,Validation!ID$2,0),"")</f>
        <v/>
      </c>
      <c r="IE50" s="100" t="str">
        <f>IFERROR(VLOOKUP($C50+IE$3,Forecast!$B$99:$AE$251,Validation!IE$2,0),"")</f>
        <v/>
      </c>
      <c r="IF50" s="100" t="str">
        <f>IFERROR(VLOOKUP($C50+IF$3,Forecast!$B$99:$AE$251,Validation!IF$2,0),"")</f>
        <v/>
      </c>
      <c r="IG50" s="100" t="str">
        <f>IFERROR(VLOOKUP($C50+IG$3,Forecast!$B$99:$AE$251,Validation!IG$2,0),"")</f>
        <v/>
      </c>
      <c r="IH50" s="101">
        <f t="shared" si="115"/>
        <v>0</v>
      </c>
      <c r="IJ50" s="49">
        <f t="shared" si="116"/>
        <v>50</v>
      </c>
      <c r="IK50" s="104" t="str">
        <f>IFERROR(IA50/#REF!,"")</f>
        <v/>
      </c>
      <c r="IL50" s="104" t="str">
        <f>IFERROR(IB50/#REF!,"")</f>
        <v/>
      </c>
      <c r="IM50" s="104" t="str">
        <f>IFERROR(IC50/#REF!,"")</f>
        <v/>
      </c>
      <c r="IN50" s="104" t="str">
        <f>IFERROR(ID50/#REF!,"")</f>
        <v/>
      </c>
      <c r="IO50" s="104" t="str">
        <f>IFERROR(IE50/#REF!,"")</f>
        <v/>
      </c>
      <c r="IP50" s="104" t="str">
        <f>IFERROR(IF50/#REF!,"")</f>
        <v/>
      </c>
      <c r="IQ50" s="104" t="str">
        <f>IFERROR(IG50/#REF!,"")</f>
        <v/>
      </c>
      <c r="IR50" s="105">
        <f t="shared" si="117"/>
        <v>0</v>
      </c>
    </row>
    <row r="51" spans="2:252" x14ac:dyDescent="0.25">
      <c r="B51" s="39">
        <v>7</v>
      </c>
      <c r="C51" s="134">
        <f t="shared" si="179"/>
        <v>42719</v>
      </c>
      <c r="D51" s="135">
        <f t="shared" si="47"/>
        <v>2016</v>
      </c>
      <c r="E51" s="136" t="str">
        <f t="shared" si="48"/>
        <v>Dec</v>
      </c>
      <c r="F51" s="51">
        <f t="shared" si="49"/>
        <v>51</v>
      </c>
      <c r="G51" s="100">
        <f>VLOOKUP($C51+G$3,Forecast!$B$99:$Q$251,Validation!G$2,0)</f>
        <v>207.09939887401748</v>
      </c>
      <c r="H51" s="100">
        <f>VLOOKUP($C51+H$3,Forecast!$B$99:$Q$251,Validation!H$2,0)</f>
        <v>174.18575878874148</v>
      </c>
      <c r="I51" s="100">
        <f>VLOOKUP($C51+I$3,Forecast!$B$99:$Q$251,Validation!I$2,0)</f>
        <v>193.129648812689</v>
      </c>
      <c r="J51" s="100">
        <f>VLOOKUP($C51+J$3,Forecast!$B$99:$Q$251,Validation!J$2,0)</f>
        <v>182.16065888498989</v>
      </c>
      <c r="K51" s="100">
        <f>VLOOKUP($C51+K$3,Forecast!$B$99:$Q$251,Validation!K$2,0)</f>
        <v>217.70235911215516</v>
      </c>
      <c r="L51" s="100">
        <f>VLOOKUP($C51+L$3,Forecast!$B$99:$Q$251,Validation!L$2,0)</f>
        <v>227.4303455524655</v>
      </c>
      <c r="M51" s="100">
        <f>VLOOKUP($C51+M$3,Forecast!$B$99:$Q$251,Validation!M$2,0)</f>
        <v>230.9574062822646</v>
      </c>
      <c r="N51" s="101">
        <f t="shared" si="50"/>
        <v>1432.6655763073229</v>
      </c>
      <c r="P51" s="114">
        <f t="shared" si="121"/>
        <v>51</v>
      </c>
      <c r="Q51" s="157">
        <f t="shared" si="184"/>
        <v>0.1445552976904865</v>
      </c>
      <c r="R51" s="157">
        <f t="shared" si="185"/>
        <v>0.12158159005795549</v>
      </c>
      <c r="S51" s="157">
        <f t="shared" si="186"/>
        <v>0.13480441772774229</v>
      </c>
      <c r="T51" s="157">
        <f t="shared" si="187"/>
        <v>0.12714806713965071</v>
      </c>
      <c r="U51" s="157">
        <f t="shared" si="188"/>
        <v>0.15195615970147072</v>
      </c>
      <c r="V51" s="157">
        <f t="shared" si="189"/>
        <v>0.15874629035107013</v>
      </c>
      <c r="W51" s="157">
        <f t="shared" si="190"/>
        <v>0.16120817733162426</v>
      </c>
      <c r="X51" s="158">
        <f t="shared" si="119"/>
        <v>1.0000000000000002</v>
      </c>
      <c r="AA51" s="41">
        <f t="shared" si="53"/>
        <v>2016</v>
      </c>
      <c r="AB51" s="44" t="str">
        <f t="shared" si="54"/>
        <v>Dec</v>
      </c>
      <c r="AC51" s="51">
        <f t="shared" si="181"/>
        <v>51</v>
      </c>
      <c r="AD51" s="100">
        <f>VLOOKUP($C51+AD$3,Forecast!$B$99:$Q$251,Validation!AD$2,0)</f>
        <v>282.33585485229361</v>
      </c>
      <c r="AE51" s="100">
        <f>VLOOKUP($C51+AE$3,Forecast!$B$99:$Q$251,Validation!AE$2,0)</f>
        <v>287.14560433775478</v>
      </c>
      <c r="AF51" s="100">
        <f>VLOOKUP($C51+AF$3,Forecast!$B$99:$Q$251,Validation!AF$2,0)</f>
        <v>284.48196766454606</v>
      </c>
      <c r="AG51" s="100">
        <f>VLOOKUP($C51+AG$3,Forecast!$B$99:$Q$251,Validation!AG$2,0)</f>
        <v>224.97023478529374</v>
      </c>
      <c r="AH51" s="100">
        <f>VLOOKUP($C51+AH$3,Forecast!$B$99:$Q$251,Validation!AH$2,0)</f>
        <v>274.5812441629792</v>
      </c>
      <c r="AI51" s="100">
        <f>VLOOKUP($C51+AI$3,Forecast!$B$99:$Q$251,Validation!AI$2,0)</f>
        <v>270.33206193499183</v>
      </c>
      <c r="AJ51" s="100">
        <f>VLOOKUP($C51+AJ$3,Forecast!$B$99:$Q$251,Validation!AJ$2,0)</f>
        <v>293.47804499649914</v>
      </c>
      <c r="AK51" s="101">
        <f t="shared" si="56"/>
        <v>1917.3250127343583</v>
      </c>
      <c r="AM51" s="49">
        <f t="shared" si="123"/>
        <v>51</v>
      </c>
      <c r="AN51" s="104">
        <f t="shared" si="58"/>
        <v>0.14725508350284622</v>
      </c>
      <c r="AO51" s="104">
        <f t="shared" si="35"/>
        <v>0.14976365636009059</v>
      </c>
      <c r="AP51" s="104">
        <f t="shared" si="36"/>
        <v>0.14837441006354851</v>
      </c>
      <c r="AQ51" s="104">
        <f t="shared" si="37"/>
        <v>0.11733547170724933</v>
      </c>
      <c r="AR51" s="104">
        <f t="shared" si="38"/>
        <v>0.1432105888877912</v>
      </c>
      <c r="AS51" s="104">
        <f t="shared" si="39"/>
        <v>0.14099438547951901</v>
      </c>
      <c r="AT51" s="104">
        <f t="shared" si="40"/>
        <v>0.15306640399895516</v>
      </c>
      <c r="AU51" s="105">
        <f t="shared" si="124"/>
        <v>1</v>
      </c>
      <c r="AX51" s="41">
        <f t="shared" si="60"/>
        <v>2016</v>
      </c>
      <c r="AY51" s="44" t="str">
        <f t="shared" si="61"/>
        <v>Dec</v>
      </c>
      <c r="AZ51" s="51">
        <f t="shared" si="182"/>
        <v>51</v>
      </c>
      <c r="BA51" s="100">
        <f>VLOOKUP($C51+BA$3,Forecast!$B$99:$Q$251,Validation!BA$2,0)</f>
        <v>124.47061170975749</v>
      </c>
      <c r="BB51" s="100">
        <f>VLOOKUP($C51+BB$3,Forecast!$B$99:$Q$251,Validation!BB$2,0)</f>
        <v>147.81932245056379</v>
      </c>
      <c r="BC51" s="100">
        <f>VLOOKUP($C51+BC$3,Forecast!$B$99:$Q$251,Validation!BC$2,0)</f>
        <v>156.27302445766387</v>
      </c>
      <c r="BD51" s="100">
        <f>VLOOKUP($C51+BD$3,Forecast!$B$99:$Q$251,Validation!BD$2,0)</f>
        <v>156.12510616255034</v>
      </c>
      <c r="BE51" s="100">
        <f>VLOOKUP($C51+BE$3,Forecast!$B$99:$Q$251,Validation!BE$2,0)</f>
        <v>146.80398875890842</v>
      </c>
      <c r="BF51" s="100">
        <f>VLOOKUP($C51+BF$3,Forecast!$B$99:$Q$251,Validation!BF$2,0)</f>
        <v>155.94013993624185</v>
      </c>
      <c r="BG51" s="100">
        <f>VLOOKUP($C51+BG$3,Forecast!$B$99:$Q$251,Validation!BG$2,0)</f>
        <v>158.61200333508273</v>
      </c>
      <c r="BH51" s="101">
        <f t="shared" si="63"/>
        <v>1046.0441968107684</v>
      </c>
      <c r="BJ51" s="49">
        <f t="shared" si="125"/>
        <v>51</v>
      </c>
      <c r="BK51" s="104">
        <f t="shared" si="126"/>
        <v>0.11899173293943954</v>
      </c>
      <c r="BL51" s="104">
        <f t="shared" si="127"/>
        <v>0.14131269300211471</v>
      </c>
      <c r="BM51" s="104">
        <f t="shared" si="128"/>
        <v>0.14939428461447121</v>
      </c>
      <c r="BN51" s="104">
        <f t="shared" si="129"/>
        <v>0.14925287730533024</v>
      </c>
      <c r="BO51" s="104">
        <f t="shared" si="130"/>
        <v>0.14034205170918373</v>
      </c>
      <c r="BP51" s="104">
        <f t="shared" si="131"/>
        <v>0.14907605282040653</v>
      </c>
      <c r="BQ51" s="104">
        <f t="shared" si="132"/>
        <v>0.15163030760905408</v>
      </c>
      <c r="BR51" s="105">
        <f t="shared" si="133"/>
        <v>0.99999999999999989</v>
      </c>
      <c r="BV51" s="41">
        <f t="shared" si="67"/>
        <v>2016</v>
      </c>
      <c r="BW51" s="44" t="str">
        <f t="shared" si="68"/>
        <v>Dec</v>
      </c>
      <c r="BX51" s="51">
        <f t="shared" si="69"/>
        <v>51</v>
      </c>
      <c r="BY51" s="100">
        <f>VLOOKUP($C51+BY$3,Forecast!$B$99:$Q$251,Validation!BY$2,0)</f>
        <v>32.964723083684795</v>
      </c>
      <c r="BZ51" s="100">
        <f>VLOOKUP($C51+BZ$3,Forecast!$B$99:$Q$251,Validation!BZ$2,0)</f>
        <v>24.217077637986382</v>
      </c>
      <c r="CA51" s="100">
        <f>VLOOKUP($C51+CA$3,Forecast!$B$99:$Q$251,Validation!CA$2,0)</f>
        <v>20.892612458170323</v>
      </c>
      <c r="CB51" s="100">
        <f>VLOOKUP($C51+CB$3,Forecast!$B$99:$Q$251,Validation!CB$2,0)</f>
        <v>29.884524399907871</v>
      </c>
      <c r="CC51" s="100">
        <f>VLOOKUP($C51+CC$3,Forecast!$B$99:$Q$251,Validation!CC$2,0)</f>
        <v>35.655726182955377</v>
      </c>
      <c r="CD51" s="100">
        <f>VLOOKUP($C51+CD$3,Forecast!$B$99:$Q$251,Validation!CD$2,0)</f>
        <v>34.666030465807864</v>
      </c>
      <c r="CE51" s="100">
        <f>VLOOKUP($C51+CE$3,Forecast!$B$99:$Q$251,Validation!CE$2,0)</f>
        <v>27.249711887026017</v>
      </c>
      <c r="CF51" s="101">
        <f t="shared" si="70"/>
        <v>205.53040611553865</v>
      </c>
      <c r="CH51" s="49">
        <f t="shared" si="134"/>
        <v>51</v>
      </c>
      <c r="CI51" s="104">
        <f t="shared" si="135"/>
        <v>0.16038854642827746</v>
      </c>
      <c r="CJ51" s="104">
        <f t="shared" si="136"/>
        <v>0.11782722613009766</v>
      </c>
      <c r="CK51" s="104">
        <f t="shared" si="137"/>
        <v>0.10165217328683508</v>
      </c>
      <c r="CL51" s="104">
        <f t="shared" si="138"/>
        <v>0.14540196248679782</v>
      </c>
      <c r="CM51" s="104">
        <f t="shared" si="139"/>
        <v>0.17348151476386203</v>
      </c>
      <c r="CN51" s="104">
        <f t="shared" si="140"/>
        <v>0.1686661896941925</v>
      </c>
      <c r="CO51" s="104">
        <f t="shared" si="141"/>
        <v>0.13258238720993734</v>
      </c>
      <c r="CP51" s="105">
        <f t="shared" si="142"/>
        <v>0.99999999999999989</v>
      </c>
      <c r="CT51" s="41">
        <f t="shared" si="74"/>
        <v>2016</v>
      </c>
      <c r="CU51" s="44" t="str">
        <f t="shared" si="75"/>
        <v>Dec</v>
      </c>
      <c r="CV51" s="51">
        <f t="shared" si="76"/>
        <v>51</v>
      </c>
      <c r="CW51" s="100">
        <f>VLOOKUP($C51+CW$3,Forecast!$B$99:$Q$251,Validation!CW$2,0)</f>
        <v>519.79078597209832</v>
      </c>
      <c r="CX51" s="100">
        <f>VLOOKUP($C51+CX$3,Forecast!$B$99:$Q$251,Validation!CX$2,0)</f>
        <v>496.58810659313707</v>
      </c>
      <c r="CY51" s="100">
        <f>VLOOKUP($C51+CY$3,Forecast!$B$99:$Q$251,Validation!CY$2,0)</f>
        <v>405.80894591336551</v>
      </c>
      <c r="CZ51" s="100">
        <f>VLOOKUP($C51+CZ$3,Forecast!$B$99:$Q$251,Validation!CZ$2,0)</f>
        <v>292.92828048397803</v>
      </c>
      <c r="DA51" s="100">
        <f>VLOOKUP($C51+DA$3,Forecast!$B$99:$Q$251,Validation!DA$2,0)</f>
        <v>537.02667222199545</v>
      </c>
      <c r="DB51" s="100">
        <f>VLOOKUP($C51+DB$3,Forecast!$B$99:$Q$251,Validation!DB$2,0)</f>
        <v>469.40607031334372</v>
      </c>
      <c r="DC51" s="100">
        <f>VLOOKUP($C51+DC$3,Forecast!$B$99:$Q$251,Validation!DC$2,0)</f>
        <v>537.0538622395859</v>
      </c>
      <c r="DD51" s="101">
        <f t="shared" si="77"/>
        <v>3258.6027237375038</v>
      </c>
      <c r="DE51" s="14"/>
      <c r="DF51" s="14"/>
      <c r="DG51" s="49">
        <f t="shared" si="143"/>
        <v>51</v>
      </c>
      <c r="DH51" s="104">
        <f t="shared" si="144"/>
        <v>0.15951339578330567</v>
      </c>
      <c r="DI51" s="104">
        <f t="shared" si="145"/>
        <v>0.15239295756297896</v>
      </c>
      <c r="DJ51" s="104">
        <f t="shared" si="146"/>
        <v>0.12453464884111948</v>
      </c>
      <c r="DK51" s="104">
        <f t="shared" si="147"/>
        <v>8.9893830367882191E-2</v>
      </c>
      <c r="DL51" s="104">
        <f t="shared" si="148"/>
        <v>0.16480274453525423</v>
      </c>
      <c r="DM51" s="104">
        <f t="shared" si="149"/>
        <v>0.14405133430163936</v>
      </c>
      <c r="DN51" s="104">
        <f t="shared" si="150"/>
        <v>0.16481108860782018</v>
      </c>
      <c r="DO51" s="105">
        <f t="shared" si="151"/>
        <v>1.0000000000000002</v>
      </c>
      <c r="DS51" s="41">
        <f t="shared" si="81"/>
        <v>2016</v>
      </c>
      <c r="DT51" s="44" t="str">
        <f t="shared" si="82"/>
        <v>Dec</v>
      </c>
      <c r="DU51" s="51">
        <f t="shared" si="83"/>
        <v>51</v>
      </c>
      <c r="DV51" s="100">
        <f>VLOOKUP($C51+DV$3,Forecast!$B$99:$Q$251,Validation!DV$2,0)</f>
        <v>0</v>
      </c>
      <c r="DW51" s="100">
        <f>VLOOKUP($C51+DW$3,Forecast!$B$99:$Q$251,Validation!DW$2,0)</f>
        <v>0</v>
      </c>
      <c r="DX51" s="100">
        <f>VLOOKUP($C51+DX$3,Forecast!$B$99:$Q$251,Validation!DX$2,0)</f>
        <v>0</v>
      </c>
      <c r="DY51" s="100">
        <f>VLOOKUP($C51+DY$3,Forecast!$B$99:$Q$251,Validation!DY$2,0)</f>
        <v>0</v>
      </c>
      <c r="DZ51" s="100">
        <f>VLOOKUP($C51+DZ$3,Forecast!$B$99:$Q$251,Validation!DZ$2,0)</f>
        <v>0</v>
      </c>
      <c r="EA51" s="100">
        <f>VLOOKUP($C51+EA$3,Forecast!$B$99:$Q$251,Validation!EA$2,0)</f>
        <v>0</v>
      </c>
      <c r="EB51" s="100">
        <f>VLOOKUP($C51+EB$3,Forecast!$B$99:$Q$251,Validation!EB$2,0)</f>
        <v>0</v>
      </c>
      <c r="EC51" s="101">
        <f t="shared" si="84"/>
        <v>0</v>
      </c>
      <c r="EE51" s="49">
        <f t="shared" si="152"/>
        <v>51</v>
      </c>
      <c r="EF51" s="104" t="str">
        <f t="shared" si="153"/>
        <v/>
      </c>
      <c r="EG51" s="104" t="str">
        <f t="shared" si="154"/>
        <v/>
      </c>
      <c r="EH51" s="104" t="str">
        <f t="shared" si="155"/>
        <v/>
      </c>
      <c r="EI51" s="104" t="str">
        <f t="shared" si="156"/>
        <v/>
      </c>
      <c r="EJ51" s="104" t="str">
        <f t="shared" si="157"/>
        <v/>
      </c>
      <c r="EK51" s="104" t="str">
        <f t="shared" si="158"/>
        <v/>
      </c>
      <c r="EL51" s="104" t="str">
        <f t="shared" si="159"/>
        <v/>
      </c>
      <c r="EM51" s="105">
        <f t="shared" si="183"/>
        <v>0</v>
      </c>
      <c r="EQ51" s="41">
        <f t="shared" si="88"/>
        <v>2016</v>
      </c>
      <c r="ER51" s="44" t="str">
        <f t="shared" si="89"/>
        <v>Dec</v>
      </c>
      <c r="ES51" s="51">
        <f t="shared" si="90"/>
        <v>51</v>
      </c>
      <c r="ET51" s="100">
        <f>VLOOKUP($C51+ET$3,Forecast!$B$99:$Q$251,Validation!ET$2,0)</f>
        <v>0</v>
      </c>
      <c r="EU51" s="100">
        <f>VLOOKUP($C51+EU$3,Forecast!$B$99:$Q$251,Validation!EU$2,0)</f>
        <v>0</v>
      </c>
      <c r="EV51" s="100">
        <f>VLOOKUP($C51+EV$3,Forecast!$B$99:$Q$251,Validation!EV$2,0)</f>
        <v>0</v>
      </c>
      <c r="EW51" s="100">
        <f>VLOOKUP($C51+EW$3,Forecast!$B$99:$Q$251,Validation!EW$2,0)</f>
        <v>0</v>
      </c>
      <c r="EX51" s="100">
        <f>VLOOKUP($C51+EX$3,Forecast!$B$99:$Q$251,Validation!EX$2,0)</f>
        <v>0</v>
      </c>
      <c r="EY51" s="100">
        <f>VLOOKUP($C51+EY$3,Forecast!$B$99:$Q$251,Validation!EY$2,0)</f>
        <v>0</v>
      </c>
      <c r="EZ51" s="100">
        <f>VLOOKUP($C51+EZ$3,Forecast!$B$99:$Q$251,Validation!EZ$2,0)</f>
        <v>0</v>
      </c>
      <c r="FA51" s="101">
        <f t="shared" si="91"/>
        <v>0</v>
      </c>
      <c r="FD51" s="49">
        <f t="shared" si="160"/>
        <v>51</v>
      </c>
      <c r="FE51" s="104" t="str">
        <f t="shared" si="161"/>
        <v/>
      </c>
      <c r="FF51" s="104" t="str">
        <f t="shared" si="162"/>
        <v/>
      </c>
      <c r="FG51" s="104" t="str">
        <f t="shared" si="163"/>
        <v/>
      </c>
      <c r="FH51" s="104" t="str">
        <f t="shared" si="164"/>
        <v/>
      </c>
      <c r="FI51" s="104" t="str">
        <f t="shared" si="165"/>
        <v/>
      </c>
      <c r="FJ51" s="104" t="str">
        <f t="shared" si="166"/>
        <v/>
      </c>
      <c r="FK51" s="104" t="str">
        <f t="shared" si="167"/>
        <v/>
      </c>
      <c r="FL51" s="105">
        <f t="shared" si="168"/>
        <v>0</v>
      </c>
      <c r="FP51" s="41">
        <f t="shared" si="95"/>
        <v>2016</v>
      </c>
      <c r="FQ51" s="44" t="str">
        <f t="shared" si="96"/>
        <v>Dec</v>
      </c>
      <c r="FR51" s="51">
        <f t="shared" si="97"/>
        <v>51</v>
      </c>
      <c r="FS51" s="100">
        <f>VLOOKUP($C51+FS$3,Forecast!$B$99:$Q$251,Validation!FS$2,0)</f>
        <v>3312.7708135994194</v>
      </c>
      <c r="FT51" s="100">
        <f>VLOOKUP($C51+FT$3,Forecast!$B$99:$Q$251,Validation!FT$2,0)</f>
        <v>3121.2070866932463</v>
      </c>
      <c r="FU51" s="100">
        <f>VLOOKUP($C51+FU$3,Forecast!$B$99:$Q$251,Validation!FU$2,0)</f>
        <v>2128.5152136777147</v>
      </c>
      <c r="FV51" s="100">
        <f>VLOOKUP($C51+FV$3,Forecast!$B$99:$Q$251,Validation!FV$2,0)</f>
        <v>1784.8511085211508</v>
      </c>
      <c r="FW51" s="100">
        <f>VLOOKUP($C51+FW$3,Forecast!$B$99:$Q$251,Validation!FW$2,0)</f>
        <v>4173.2933861317915</v>
      </c>
      <c r="FX51" s="100">
        <f>VLOOKUP($C51+FX$3,Forecast!$B$99:$Q$251,Validation!FX$2,0)</f>
        <v>3646.2316306426992</v>
      </c>
      <c r="FY51" s="100">
        <f>VLOOKUP($C51+FY$3,Forecast!$B$99:$Q$251,Validation!FY$2,0)</f>
        <v>3435.804357607954</v>
      </c>
      <c r="FZ51" s="101">
        <f t="shared" si="169"/>
        <v>21602.673596873974</v>
      </c>
      <c r="GB51" s="49">
        <f t="shared" si="170"/>
        <v>51</v>
      </c>
      <c r="GC51" s="104">
        <f t="shared" si="171"/>
        <v>0.15335003784340823</v>
      </c>
      <c r="GD51" s="104">
        <f t="shared" si="172"/>
        <v>0.14448244439266547</v>
      </c>
      <c r="GE51" s="104">
        <f t="shared" si="173"/>
        <v>9.8530175171730711E-2</v>
      </c>
      <c r="GF51" s="104">
        <f t="shared" si="174"/>
        <v>8.2621769037857826E-2</v>
      </c>
      <c r="GG51" s="104">
        <f t="shared" si="175"/>
        <v>0.19318411526320012</v>
      </c>
      <c r="GH51" s="104">
        <f t="shared" si="176"/>
        <v>0.16878612798974701</v>
      </c>
      <c r="GI51" s="104">
        <f t="shared" si="177"/>
        <v>0.15904533030139073</v>
      </c>
      <c r="GJ51" s="105">
        <f t="shared" si="178"/>
        <v>1</v>
      </c>
      <c r="GN51" s="41">
        <f t="shared" si="102"/>
        <v>2016</v>
      </c>
      <c r="GO51" s="44" t="str">
        <f t="shared" si="103"/>
        <v>Dec</v>
      </c>
      <c r="GP51" s="51">
        <f t="shared" si="104"/>
        <v>51</v>
      </c>
      <c r="GQ51" s="100">
        <f>VLOOKUP($C51+GQ$3,Forecast!$B$99:$Q$251,Validation!GQ$2,0)</f>
        <v>2644.4179162445371</v>
      </c>
      <c r="GR51" s="100">
        <f>VLOOKUP($C51+GR$3,Forecast!$B$99:$Q$251,Validation!GR$2,0)</f>
        <v>2451.3024673217178</v>
      </c>
      <c r="GS51" s="100">
        <f>VLOOKUP($C51+GS$3,Forecast!$B$99:$Q$251,Validation!GS$2,0)</f>
        <v>2013.4415927515968</v>
      </c>
      <c r="GT51" s="100">
        <f>VLOOKUP($C51+GT$3,Forecast!$B$99:$Q$251,Validation!GT$2,0)</f>
        <v>1760.3344878932235</v>
      </c>
      <c r="GU51" s="100">
        <f>VLOOKUP($C51+GU$3,Forecast!$B$99:$Q$251,Validation!GU$2,0)</f>
        <v>2807.9151026956015</v>
      </c>
      <c r="GV51" s="100">
        <f>VLOOKUP($C51+GV$3,Forecast!$B$99:$Q$251,Validation!GV$2,0)</f>
        <v>2596.4739130524645</v>
      </c>
      <c r="GW51" s="100">
        <f>VLOOKUP($C51+GW$3,Forecast!$B$99:$Q$251,Validation!GW$2,0)</f>
        <v>2547.2477265238831</v>
      </c>
      <c r="GX51" s="101">
        <f t="shared" si="105"/>
        <v>16821.133206483028</v>
      </c>
      <c r="GY51" s="14"/>
      <c r="HB51" s="97">
        <f t="shared" si="106"/>
        <v>2016</v>
      </c>
      <c r="HC51" s="98" t="str">
        <f t="shared" si="107"/>
        <v>Dec</v>
      </c>
      <c r="HD51" s="99">
        <f t="shared" si="108"/>
        <v>51</v>
      </c>
      <c r="HE51" s="100" t="str">
        <f>IFERROR(VLOOKUP($C51+HE$3,Forecast!$B$99:$AE$251,Validation!HE$2,0),"")</f>
        <v/>
      </c>
      <c r="HF51" s="100" t="str">
        <f>IFERROR(VLOOKUP($C51+HF$3,Forecast!$B$99:$AE$251,Validation!HF$2,0),"")</f>
        <v/>
      </c>
      <c r="HG51" s="100" t="str">
        <f>IFERROR(VLOOKUP($C51+HG$3,Forecast!$B$99:$AE$251,Validation!HG$2,0),"")</f>
        <v/>
      </c>
      <c r="HH51" s="100" t="str">
        <f>IFERROR(VLOOKUP($C51+HH$3,Forecast!$B$99:$AE$251,Validation!HH$2,0),"")</f>
        <v/>
      </c>
      <c r="HI51" s="100" t="str">
        <f>IFERROR(VLOOKUP($C51+HI$3,Forecast!$B$99:$AE$251,Validation!HI$2,0),"")</f>
        <v/>
      </c>
      <c r="HJ51" s="100" t="str">
        <f>IFERROR(VLOOKUP($C51+HJ$3,Forecast!$B$99:$AE$251,Validation!HJ$2,0),"")</f>
        <v/>
      </c>
      <c r="HK51" s="100" t="str">
        <f>IFERROR(VLOOKUP($C51+HK$3,Forecast!$B$99:$AE$251,Validation!HK$2,0),"")</f>
        <v/>
      </c>
      <c r="HL51" s="101">
        <f t="shared" si="109"/>
        <v>0</v>
      </c>
      <c r="HN51" s="49">
        <f t="shared" si="110"/>
        <v>51</v>
      </c>
      <c r="HO51" s="104" t="str">
        <f>IFERROR(HE51/#REF!,"")</f>
        <v/>
      </c>
      <c r="HP51" s="104" t="str">
        <f>IFERROR(HF51/#REF!,"")</f>
        <v/>
      </c>
      <c r="HQ51" s="104" t="str">
        <f>IFERROR(HG51/#REF!,"")</f>
        <v/>
      </c>
      <c r="HR51" s="104" t="str">
        <f>IFERROR(HH51/#REF!,"")</f>
        <v/>
      </c>
      <c r="HS51" s="104" t="str">
        <f>IFERROR(HI51/#REF!,"")</f>
        <v/>
      </c>
      <c r="HT51" s="104" t="str">
        <f>IFERROR(HJ51/#REF!,"")</f>
        <v/>
      </c>
      <c r="HU51" s="104" t="str">
        <f>IFERROR(HK51/#REF!,"")</f>
        <v/>
      </c>
      <c r="HV51" s="105">
        <f t="shared" si="111"/>
        <v>0</v>
      </c>
      <c r="HX51" s="97">
        <f t="shared" si="112"/>
        <v>2016</v>
      </c>
      <c r="HY51" s="98" t="str">
        <f t="shared" si="113"/>
        <v>Dec</v>
      </c>
      <c r="HZ51" s="99">
        <f t="shared" si="114"/>
        <v>51</v>
      </c>
      <c r="IA51" s="100" t="str">
        <f>IFERROR(VLOOKUP($C51+IA$3,Forecast!$B$99:$AE$251,Validation!IA$2,0),"")</f>
        <v/>
      </c>
      <c r="IB51" s="100" t="str">
        <f>IFERROR(VLOOKUP($C51+IB$3,Forecast!$B$99:$AE$251,Validation!IB$2,0),"")</f>
        <v/>
      </c>
      <c r="IC51" s="100" t="str">
        <f>IFERROR(VLOOKUP($C51+IC$3,Forecast!$B$99:$AE$251,Validation!IC$2,0),"")</f>
        <v/>
      </c>
      <c r="ID51" s="100" t="str">
        <f>IFERROR(VLOOKUP($C51+ID$3,Forecast!$B$99:$AE$251,Validation!ID$2,0),"")</f>
        <v/>
      </c>
      <c r="IE51" s="100" t="str">
        <f>IFERROR(VLOOKUP($C51+IE$3,Forecast!$B$99:$AE$251,Validation!IE$2,0),"")</f>
        <v/>
      </c>
      <c r="IF51" s="100" t="str">
        <f>IFERROR(VLOOKUP($C51+IF$3,Forecast!$B$99:$AE$251,Validation!IF$2,0),"")</f>
        <v/>
      </c>
      <c r="IG51" s="100" t="str">
        <f>IFERROR(VLOOKUP($C51+IG$3,Forecast!$B$99:$AE$251,Validation!IG$2,0),"")</f>
        <v/>
      </c>
      <c r="IH51" s="101">
        <f t="shared" si="115"/>
        <v>0</v>
      </c>
      <c r="IJ51" s="49">
        <f t="shared" si="116"/>
        <v>51</v>
      </c>
      <c r="IK51" s="104" t="str">
        <f>IFERROR(IA51/#REF!,"")</f>
        <v/>
      </c>
      <c r="IL51" s="104" t="str">
        <f>IFERROR(IB51/#REF!,"")</f>
        <v/>
      </c>
      <c r="IM51" s="104" t="str">
        <f>IFERROR(IC51/#REF!,"")</f>
        <v/>
      </c>
      <c r="IN51" s="104" t="str">
        <f>IFERROR(ID51/#REF!,"")</f>
        <v/>
      </c>
      <c r="IO51" s="104" t="str">
        <f>IFERROR(IE51/#REF!,"")</f>
        <v/>
      </c>
      <c r="IP51" s="104" t="str">
        <f>IFERROR(IF51/#REF!,"")</f>
        <v/>
      </c>
      <c r="IQ51" s="104" t="str">
        <f>IFERROR(IG51/#REF!,"")</f>
        <v/>
      </c>
      <c r="IR51" s="105">
        <f t="shared" si="117"/>
        <v>0</v>
      </c>
    </row>
    <row r="52" spans="2:252" x14ac:dyDescent="0.25">
      <c r="B52" s="39">
        <v>7</v>
      </c>
      <c r="C52" s="134">
        <f t="shared" si="179"/>
        <v>42726</v>
      </c>
      <c r="D52" s="135">
        <f t="shared" si="47"/>
        <v>2016</v>
      </c>
      <c r="E52" s="136" t="str">
        <f t="shared" si="48"/>
        <v>Dec</v>
      </c>
      <c r="F52" s="51">
        <f t="shared" si="49"/>
        <v>52</v>
      </c>
      <c r="G52" s="100">
        <f>VLOOKUP($C52+G$3,Forecast!$B$99:$Q$251,Validation!G$2,0)</f>
        <v>212.99250997207056</v>
      </c>
      <c r="H52" s="100">
        <f>VLOOKUP($C52+H$3,Forecast!$B$99:$Q$251,Validation!H$2,0)</f>
        <v>179.79119290633787</v>
      </c>
      <c r="I52" s="100">
        <f>VLOOKUP($C52+I$3,Forecast!$B$99:$Q$251,Validation!I$2,0)</f>
        <v>176.20048383419339</v>
      </c>
      <c r="J52" s="100">
        <f>VLOOKUP($C52+J$3,Forecast!$B$99:$Q$251,Validation!J$2,0)</f>
        <v>173.11065209008046</v>
      </c>
      <c r="K52" s="100">
        <f>VLOOKUP($C52+K$3,Forecast!$B$99:$Q$251,Validation!K$2,0)</f>
        <v>203.8655696575228</v>
      </c>
      <c r="L52" s="100">
        <f>VLOOKUP($C52+L$3,Forecast!$B$99:$Q$251,Validation!L$2,0)</f>
        <v>214.71112799953463</v>
      </c>
      <c r="M52" s="100">
        <f>VLOOKUP($C52+M$3,Forecast!$B$99:$Q$251,Validation!M$2,0)</f>
        <v>203.18748953388848</v>
      </c>
      <c r="N52" s="101">
        <f t="shared" si="50"/>
        <v>1363.8590259936282</v>
      </c>
      <c r="P52" s="114">
        <f t="shared" si="121"/>
        <v>52</v>
      </c>
      <c r="Q52" s="157">
        <f t="shared" si="184"/>
        <v>0.15616900714272625</v>
      </c>
      <c r="R52" s="157">
        <f t="shared" si="185"/>
        <v>0.13182534959971576</v>
      </c>
      <c r="S52" s="157">
        <f t="shared" si="186"/>
        <v>0.12919259283841597</v>
      </c>
      <c r="T52" s="157">
        <f t="shared" si="187"/>
        <v>0.12692708615097673</v>
      </c>
      <c r="U52" s="157">
        <f t="shared" si="188"/>
        <v>0.14947701028630744</v>
      </c>
      <c r="V52" s="157">
        <f t="shared" si="189"/>
        <v>0.1574291212708796</v>
      </c>
      <c r="W52" s="157">
        <f t="shared" si="190"/>
        <v>0.14897983271097825</v>
      </c>
      <c r="X52" s="158">
        <f t="shared" si="119"/>
        <v>1</v>
      </c>
      <c r="AA52" s="41">
        <f t="shared" si="53"/>
        <v>2016</v>
      </c>
      <c r="AB52" s="44" t="str">
        <f t="shared" si="54"/>
        <v>Dec</v>
      </c>
      <c r="AC52" s="51">
        <f t="shared" si="181"/>
        <v>52</v>
      </c>
      <c r="AD52" s="100">
        <f>VLOOKUP($C52+AD$3,Forecast!$B$99:$Q$251,Validation!AD$2,0)</f>
        <v>264.98268633126833</v>
      </c>
      <c r="AE52" s="100">
        <f>VLOOKUP($C52+AE$3,Forecast!$B$99:$Q$251,Validation!AE$2,0)</f>
        <v>291.07191029115671</v>
      </c>
      <c r="AF52" s="100">
        <f>VLOOKUP($C52+AF$3,Forecast!$B$99:$Q$251,Validation!AF$2,0)</f>
        <v>263.9010649523882</v>
      </c>
      <c r="AG52" s="100">
        <f>VLOOKUP($C52+AG$3,Forecast!$B$99:$Q$251,Validation!AG$2,0)</f>
        <v>192.07690205521675</v>
      </c>
      <c r="AH52" s="100">
        <f>VLOOKUP($C52+AH$3,Forecast!$B$99:$Q$251,Validation!AH$2,0)</f>
        <v>271.41754871463672</v>
      </c>
      <c r="AI52" s="100">
        <f>VLOOKUP($C52+AI$3,Forecast!$B$99:$Q$251,Validation!AI$2,0)</f>
        <v>270.06141766949264</v>
      </c>
      <c r="AJ52" s="100">
        <f>VLOOKUP($C52+AJ$3,Forecast!$B$99:$Q$251,Validation!AJ$2,0)</f>
        <v>255.27486180436088</v>
      </c>
      <c r="AK52" s="101">
        <f t="shared" si="56"/>
        <v>1808.7863918185201</v>
      </c>
      <c r="AM52" s="49">
        <f t="shared" si="123"/>
        <v>52</v>
      </c>
      <c r="AN52" s="104">
        <f t="shared" si="58"/>
        <v>0.14649750104812526</v>
      </c>
      <c r="AO52" s="104">
        <f t="shared" si="35"/>
        <v>0.16092110799137452</v>
      </c>
      <c r="AP52" s="104">
        <f t="shared" si="36"/>
        <v>0.14589951922795427</v>
      </c>
      <c r="AQ52" s="104">
        <f t="shared" si="37"/>
        <v>0.10619103666636182</v>
      </c>
      <c r="AR52" s="104">
        <f t="shared" si="38"/>
        <v>0.15005505898447111</v>
      </c>
      <c r="AS52" s="104">
        <f t="shared" si="39"/>
        <v>0.14930531260685675</v>
      </c>
      <c r="AT52" s="104">
        <f t="shared" si="40"/>
        <v>0.14113046347485636</v>
      </c>
      <c r="AU52" s="105">
        <f t="shared" si="124"/>
        <v>1.0000000000000002</v>
      </c>
      <c r="AX52" s="41">
        <f t="shared" si="60"/>
        <v>2016</v>
      </c>
      <c r="AY52" s="44" t="str">
        <f t="shared" si="61"/>
        <v>Dec</v>
      </c>
      <c r="AZ52" s="51">
        <f t="shared" si="182"/>
        <v>52</v>
      </c>
      <c r="BA52" s="100">
        <f>VLOOKUP($C52+BA$3,Forecast!$B$99:$Q$251,Validation!BA$2,0)</f>
        <v>136.71004556537821</v>
      </c>
      <c r="BB52" s="100">
        <f>VLOOKUP($C52+BB$3,Forecast!$B$99:$Q$251,Validation!BB$2,0)</f>
        <v>148.51209826477759</v>
      </c>
      <c r="BC52" s="100">
        <f>VLOOKUP($C52+BC$3,Forecast!$B$99:$Q$251,Validation!BC$2,0)</f>
        <v>155.78733166804892</v>
      </c>
      <c r="BD52" s="100">
        <f>VLOOKUP($C52+BD$3,Forecast!$B$99:$Q$251,Validation!BD$2,0)</f>
        <v>146.33823753051215</v>
      </c>
      <c r="BE52" s="100">
        <f>VLOOKUP($C52+BE$3,Forecast!$B$99:$Q$251,Validation!BE$2,0)</f>
        <v>152.14971136697056</v>
      </c>
      <c r="BF52" s="100">
        <f>VLOOKUP($C52+BF$3,Forecast!$B$99:$Q$251,Validation!BF$2,0)</f>
        <v>139.21988749630052</v>
      </c>
      <c r="BG52" s="100">
        <f>VLOOKUP($C52+BG$3,Forecast!$B$99:$Q$251,Validation!BG$2,0)</f>
        <v>154.68898807487798</v>
      </c>
      <c r="BH52" s="101">
        <f t="shared" si="63"/>
        <v>1033.4062999668658</v>
      </c>
      <c r="BJ52" s="49">
        <f t="shared" si="125"/>
        <v>52</v>
      </c>
      <c r="BK52" s="104">
        <f t="shared" si="126"/>
        <v>0.132290702669184</v>
      </c>
      <c r="BL52" s="104">
        <f t="shared" si="127"/>
        <v>0.14371123755442494</v>
      </c>
      <c r="BM52" s="104">
        <f t="shared" si="128"/>
        <v>0.15075128889096567</v>
      </c>
      <c r="BN52" s="104">
        <f t="shared" si="129"/>
        <v>0.14160764990033853</v>
      </c>
      <c r="BO52" s="104">
        <f t="shared" si="130"/>
        <v>0.14723125973960963</v>
      </c>
      <c r="BP52" s="104">
        <f t="shared" si="131"/>
        <v>0.13471941045914307</v>
      </c>
      <c r="BQ52" s="104">
        <f t="shared" si="132"/>
        <v>0.14968845078633428</v>
      </c>
      <c r="BR52" s="105">
        <f t="shared" si="133"/>
        <v>1</v>
      </c>
      <c r="BV52" s="41">
        <f t="shared" si="67"/>
        <v>2016</v>
      </c>
      <c r="BW52" s="44" t="str">
        <f t="shared" si="68"/>
        <v>Dec</v>
      </c>
      <c r="BX52" s="51">
        <f t="shared" si="69"/>
        <v>52</v>
      </c>
      <c r="BY52" s="100">
        <f>VLOOKUP($C52+BY$3,Forecast!$B$99:$Q$251,Validation!BY$2,0)</f>
        <v>31.400293763205752</v>
      </c>
      <c r="BZ52" s="100">
        <f>VLOOKUP($C52+BZ$3,Forecast!$B$99:$Q$251,Validation!BZ$2,0)</f>
        <v>21.869103523433548</v>
      </c>
      <c r="CA52" s="100">
        <f>VLOOKUP($C52+CA$3,Forecast!$B$99:$Q$251,Validation!CA$2,0)</f>
        <v>23.794397391191939</v>
      </c>
      <c r="CB52" s="100">
        <f>VLOOKUP($C52+CB$3,Forecast!$B$99:$Q$251,Validation!CB$2,0)</f>
        <v>26.619228706998612</v>
      </c>
      <c r="CC52" s="100">
        <f>VLOOKUP($C52+CC$3,Forecast!$B$99:$Q$251,Validation!CC$2,0)</f>
        <v>30.906017348373044</v>
      </c>
      <c r="CD52" s="100">
        <f>VLOOKUP($C52+CD$3,Forecast!$B$99:$Q$251,Validation!CD$2,0)</f>
        <v>35.036163063974051</v>
      </c>
      <c r="CE52" s="100">
        <f>VLOOKUP($C52+CE$3,Forecast!$B$99:$Q$251,Validation!CE$2,0)</f>
        <v>29.465124696847749</v>
      </c>
      <c r="CF52" s="101">
        <f t="shared" si="70"/>
        <v>199.09032849402467</v>
      </c>
      <c r="CH52" s="49">
        <f t="shared" si="134"/>
        <v>52</v>
      </c>
      <c r="CI52" s="104">
        <f t="shared" si="135"/>
        <v>0.15771883044609158</v>
      </c>
      <c r="CJ52" s="104">
        <f t="shared" si="136"/>
        <v>0.10984513255293518</v>
      </c>
      <c r="CK52" s="104">
        <f t="shared" si="137"/>
        <v>0.11951558657409159</v>
      </c>
      <c r="CL52" s="104">
        <f t="shared" si="138"/>
        <v>0.13370427839641411</v>
      </c>
      <c r="CM52" s="104">
        <f t="shared" si="139"/>
        <v>0.15523615628220047</v>
      </c>
      <c r="CN52" s="104">
        <f t="shared" si="140"/>
        <v>0.17598124092213549</v>
      </c>
      <c r="CO52" s="104">
        <f t="shared" si="141"/>
        <v>0.14799877482613169</v>
      </c>
      <c r="CP52" s="105">
        <f t="shared" si="142"/>
        <v>1</v>
      </c>
      <c r="CT52" s="41">
        <f t="shared" si="74"/>
        <v>2016</v>
      </c>
      <c r="CU52" s="44" t="str">
        <f t="shared" si="75"/>
        <v>Dec</v>
      </c>
      <c r="CV52" s="51">
        <f t="shared" si="76"/>
        <v>52</v>
      </c>
      <c r="CW52" s="100">
        <f>VLOOKUP($C52+CW$3,Forecast!$B$99:$Q$251,Validation!CW$2,0)</f>
        <v>463.95355309136784</v>
      </c>
      <c r="CX52" s="100">
        <f>VLOOKUP($C52+CX$3,Forecast!$B$99:$Q$251,Validation!CX$2,0)</f>
        <v>418.13556534273687</v>
      </c>
      <c r="CY52" s="100">
        <f>VLOOKUP($C52+CY$3,Forecast!$B$99:$Q$251,Validation!CY$2,0)</f>
        <v>332.30513427560641</v>
      </c>
      <c r="CZ52" s="100">
        <f>VLOOKUP($C52+CZ$3,Forecast!$B$99:$Q$251,Validation!CZ$2,0)</f>
        <v>307.03789650964313</v>
      </c>
      <c r="DA52" s="100">
        <f>VLOOKUP($C52+DA$3,Forecast!$B$99:$Q$251,Validation!DA$2,0)</f>
        <v>584.22316247906394</v>
      </c>
      <c r="DB52" s="100">
        <f>VLOOKUP($C52+DB$3,Forecast!$B$99:$Q$251,Validation!DB$2,0)</f>
        <v>516.87191851290015</v>
      </c>
      <c r="DC52" s="100">
        <f>VLOOKUP($C52+DC$3,Forecast!$B$99:$Q$251,Validation!DC$2,0)</f>
        <v>469.0939208746347</v>
      </c>
      <c r="DD52" s="101">
        <f t="shared" si="77"/>
        <v>3091.621151085953</v>
      </c>
      <c r="DE52" s="14"/>
      <c r="DF52" s="14"/>
      <c r="DG52" s="49">
        <f t="shared" si="143"/>
        <v>52</v>
      </c>
      <c r="DH52" s="104">
        <f t="shared" si="144"/>
        <v>0.15006804857975597</v>
      </c>
      <c r="DI52" s="104">
        <f t="shared" si="145"/>
        <v>0.1352479960864105</v>
      </c>
      <c r="DJ52" s="104">
        <f t="shared" si="146"/>
        <v>0.10748572287354224</v>
      </c>
      <c r="DK52" s="104">
        <f t="shared" si="147"/>
        <v>9.9312911092548958E-2</v>
      </c>
      <c r="DL52" s="104">
        <f t="shared" si="148"/>
        <v>0.18896984265806682</v>
      </c>
      <c r="DM52" s="104">
        <f t="shared" si="149"/>
        <v>0.16718475299968283</v>
      </c>
      <c r="DN52" s="104">
        <f t="shared" si="150"/>
        <v>0.15173072570999271</v>
      </c>
      <c r="DO52" s="105">
        <f t="shared" si="151"/>
        <v>1</v>
      </c>
      <c r="DS52" s="41">
        <f t="shared" si="81"/>
        <v>2016</v>
      </c>
      <c r="DT52" s="44" t="str">
        <f t="shared" si="82"/>
        <v>Dec</v>
      </c>
      <c r="DU52" s="51">
        <f t="shared" si="83"/>
        <v>52</v>
      </c>
      <c r="DV52" s="100">
        <f>VLOOKUP($C52+DV$3,Forecast!$B$99:$Q$251,Validation!DV$2,0)</f>
        <v>0</v>
      </c>
      <c r="DW52" s="100">
        <f>VLOOKUP($C52+DW$3,Forecast!$B$99:$Q$251,Validation!DW$2,0)</f>
        <v>0</v>
      </c>
      <c r="DX52" s="100">
        <f>VLOOKUP($C52+DX$3,Forecast!$B$99:$Q$251,Validation!DX$2,0)</f>
        <v>0</v>
      </c>
      <c r="DY52" s="100">
        <f>VLOOKUP($C52+DY$3,Forecast!$B$99:$Q$251,Validation!DY$2,0)</f>
        <v>0</v>
      </c>
      <c r="DZ52" s="100">
        <f>VLOOKUP($C52+DZ$3,Forecast!$B$99:$Q$251,Validation!DZ$2,0)</f>
        <v>0</v>
      </c>
      <c r="EA52" s="100">
        <f>VLOOKUP($C52+EA$3,Forecast!$B$99:$Q$251,Validation!EA$2,0)</f>
        <v>0</v>
      </c>
      <c r="EB52" s="100">
        <f>VLOOKUP($C52+EB$3,Forecast!$B$99:$Q$251,Validation!EB$2,0)</f>
        <v>0</v>
      </c>
      <c r="EC52" s="101">
        <f t="shared" si="84"/>
        <v>0</v>
      </c>
      <c r="EE52" s="49">
        <f t="shared" si="152"/>
        <v>52</v>
      </c>
      <c r="EF52" s="104" t="str">
        <f t="shared" si="153"/>
        <v/>
      </c>
      <c r="EG52" s="104" t="str">
        <f t="shared" si="154"/>
        <v/>
      </c>
      <c r="EH52" s="104" t="str">
        <f t="shared" si="155"/>
        <v/>
      </c>
      <c r="EI52" s="104" t="str">
        <f t="shared" si="156"/>
        <v/>
      </c>
      <c r="EJ52" s="104" t="str">
        <f t="shared" si="157"/>
        <v/>
      </c>
      <c r="EK52" s="104" t="str">
        <f t="shared" si="158"/>
        <v/>
      </c>
      <c r="EL52" s="104" t="str">
        <f t="shared" si="159"/>
        <v/>
      </c>
      <c r="EM52" s="105">
        <f t="shared" si="183"/>
        <v>0</v>
      </c>
      <c r="EQ52" s="41">
        <f t="shared" si="88"/>
        <v>2016</v>
      </c>
      <c r="ER52" s="44" t="str">
        <f t="shared" si="89"/>
        <v>Dec</v>
      </c>
      <c r="ES52" s="51">
        <f t="shared" si="90"/>
        <v>52</v>
      </c>
      <c r="ET52" s="100">
        <f>VLOOKUP($C52+ET$3,Forecast!$B$99:$Q$251,Validation!ET$2,0)</f>
        <v>0</v>
      </c>
      <c r="EU52" s="100">
        <f>VLOOKUP($C52+EU$3,Forecast!$B$99:$Q$251,Validation!EU$2,0)</f>
        <v>0</v>
      </c>
      <c r="EV52" s="100">
        <f>VLOOKUP($C52+EV$3,Forecast!$B$99:$Q$251,Validation!EV$2,0)</f>
        <v>0</v>
      </c>
      <c r="EW52" s="100">
        <f>VLOOKUP($C52+EW$3,Forecast!$B$99:$Q$251,Validation!EW$2,0)</f>
        <v>0</v>
      </c>
      <c r="EX52" s="100">
        <f>VLOOKUP($C52+EX$3,Forecast!$B$99:$Q$251,Validation!EX$2,0)</f>
        <v>0</v>
      </c>
      <c r="EY52" s="100">
        <f>VLOOKUP($C52+EY$3,Forecast!$B$99:$Q$251,Validation!EY$2,0)</f>
        <v>0</v>
      </c>
      <c r="EZ52" s="100">
        <f>VLOOKUP($C52+EZ$3,Forecast!$B$99:$Q$251,Validation!EZ$2,0)</f>
        <v>0</v>
      </c>
      <c r="FA52" s="101">
        <f t="shared" si="91"/>
        <v>0</v>
      </c>
      <c r="FD52" s="49">
        <f t="shared" si="160"/>
        <v>52</v>
      </c>
      <c r="FE52" s="104" t="str">
        <f t="shared" si="161"/>
        <v/>
      </c>
      <c r="FF52" s="104" t="str">
        <f t="shared" si="162"/>
        <v/>
      </c>
      <c r="FG52" s="104" t="str">
        <f t="shared" si="163"/>
        <v/>
      </c>
      <c r="FH52" s="104" t="str">
        <f t="shared" si="164"/>
        <v/>
      </c>
      <c r="FI52" s="104" t="str">
        <f t="shared" si="165"/>
        <v/>
      </c>
      <c r="FJ52" s="104" t="str">
        <f t="shared" si="166"/>
        <v/>
      </c>
      <c r="FK52" s="104" t="str">
        <f t="shared" si="167"/>
        <v/>
      </c>
      <c r="FL52" s="105">
        <f t="shared" si="168"/>
        <v>0</v>
      </c>
      <c r="FP52" s="41">
        <f t="shared" si="95"/>
        <v>2016</v>
      </c>
      <c r="FQ52" s="44" t="str">
        <f t="shared" si="96"/>
        <v>Dec</v>
      </c>
      <c r="FR52" s="51">
        <f t="shared" si="97"/>
        <v>52</v>
      </c>
      <c r="FS52" s="100">
        <f>VLOOKUP($C52+FS$3,Forecast!$B$99:$Q$251,Validation!FS$2,0)</f>
        <v>3227.2525490692742</v>
      </c>
      <c r="FT52" s="100">
        <f>VLOOKUP($C52+FT$3,Forecast!$B$99:$Q$251,Validation!FT$2,0)</f>
        <v>3067.5976586627608</v>
      </c>
      <c r="FU52" s="100">
        <f>VLOOKUP($C52+FU$3,Forecast!$B$99:$Q$251,Validation!FU$2,0)</f>
        <v>2073.3518572841103</v>
      </c>
      <c r="FV52" s="100">
        <f>VLOOKUP($C52+FV$3,Forecast!$B$99:$Q$251,Validation!FV$2,0)</f>
        <v>1782.9943814635174</v>
      </c>
      <c r="FW52" s="100">
        <f>VLOOKUP($C52+FW$3,Forecast!$B$99:$Q$251,Validation!FW$2,0)</f>
        <v>4132.1544967873197</v>
      </c>
      <c r="FX52" s="100">
        <f>VLOOKUP($C52+FX$3,Forecast!$B$99:$Q$251,Validation!FX$2,0)</f>
        <v>3566.4554647169525</v>
      </c>
      <c r="FY52" s="100">
        <f>VLOOKUP($C52+FY$3,Forecast!$B$99:$Q$251,Validation!FY$2,0)</f>
        <v>3374.3287506571951</v>
      </c>
      <c r="FZ52" s="101">
        <f t="shared" si="169"/>
        <v>21224.135158641129</v>
      </c>
      <c r="GB52" s="49">
        <f t="shared" si="170"/>
        <v>52</v>
      </c>
      <c r="GC52" s="104">
        <f t="shared" si="171"/>
        <v>0.15205578578099757</v>
      </c>
      <c r="GD52" s="104">
        <f t="shared" si="172"/>
        <v>0.14453345852416646</v>
      </c>
      <c r="GE52" s="104">
        <f t="shared" si="173"/>
        <v>9.7688402461947765E-2</v>
      </c>
      <c r="GF52" s="104">
        <f t="shared" si="174"/>
        <v>8.4007869726441808E-2</v>
      </c>
      <c r="GG52" s="104">
        <f t="shared" si="175"/>
        <v>0.19469130147830627</v>
      </c>
      <c r="GH52" s="104">
        <f t="shared" si="176"/>
        <v>0.16803772865463104</v>
      </c>
      <c r="GI52" s="104">
        <f t="shared" si="177"/>
        <v>0.15898545337350914</v>
      </c>
      <c r="GJ52" s="105">
        <f t="shared" si="178"/>
        <v>1</v>
      </c>
      <c r="GN52" s="41">
        <f t="shared" si="102"/>
        <v>2016</v>
      </c>
      <c r="GO52" s="44" t="str">
        <f t="shared" si="103"/>
        <v>Dec</v>
      </c>
      <c r="GP52" s="51">
        <f t="shared" si="104"/>
        <v>52</v>
      </c>
      <c r="GQ52" s="100">
        <f>VLOOKUP($C52+GQ$3,Forecast!$B$99:$Q$251,Validation!GQ$2,0)</f>
        <v>2454.493494250733</v>
      </c>
      <c r="GR52" s="100">
        <f>VLOOKUP($C52+GR$3,Forecast!$B$99:$Q$251,Validation!GR$2,0)</f>
        <v>2449.6193535411126</v>
      </c>
      <c r="GS52" s="100">
        <f>VLOOKUP($C52+GS$3,Forecast!$B$99:$Q$251,Validation!GS$2,0)</f>
        <v>2100.3268325296735</v>
      </c>
      <c r="GT52" s="100">
        <f>VLOOKUP($C52+GT$3,Forecast!$B$99:$Q$251,Validation!GT$2,0)</f>
        <v>1822.6023017827056</v>
      </c>
      <c r="GU52" s="100">
        <f>VLOOKUP($C52+GU$3,Forecast!$B$99:$Q$251,Validation!GU$2,0)</f>
        <v>2791.0535829480459</v>
      </c>
      <c r="GV52" s="100">
        <f>VLOOKUP($C52+GV$3,Forecast!$B$99:$Q$251,Validation!GV$2,0)</f>
        <v>2560.6825982438677</v>
      </c>
      <c r="GW52" s="100">
        <f>VLOOKUP($C52+GW$3,Forecast!$B$99:$Q$251,Validation!GW$2,0)</f>
        <v>2577.0785014464818</v>
      </c>
      <c r="GX52" s="101">
        <f t="shared" si="105"/>
        <v>16755.85666474262</v>
      </c>
      <c r="GY52" s="14"/>
      <c r="HB52" s="97">
        <f t="shared" si="106"/>
        <v>2016</v>
      </c>
      <c r="HC52" s="98" t="str">
        <f t="shared" si="107"/>
        <v>Dec</v>
      </c>
      <c r="HD52" s="99">
        <f t="shared" si="108"/>
        <v>52</v>
      </c>
      <c r="HE52" s="100" t="str">
        <f>IFERROR(VLOOKUP($C52+HE$3,Forecast!$B$99:$AE$251,Validation!HE$2,0),"")</f>
        <v/>
      </c>
      <c r="HF52" s="100" t="str">
        <f>IFERROR(VLOOKUP($C52+HF$3,Forecast!$B$99:$AE$251,Validation!HF$2,0),"")</f>
        <v/>
      </c>
      <c r="HG52" s="100" t="str">
        <f>IFERROR(VLOOKUP($C52+HG$3,Forecast!$B$99:$AE$251,Validation!HG$2,0),"")</f>
        <v/>
      </c>
      <c r="HH52" s="100" t="str">
        <f>IFERROR(VLOOKUP($C52+HH$3,Forecast!$B$99:$AE$251,Validation!HH$2,0),"")</f>
        <v/>
      </c>
      <c r="HI52" s="100" t="str">
        <f>IFERROR(VLOOKUP($C52+HI$3,Forecast!$B$99:$AE$251,Validation!HI$2,0),"")</f>
        <v/>
      </c>
      <c r="HJ52" s="100" t="str">
        <f>IFERROR(VLOOKUP($C52+HJ$3,Forecast!$B$99:$AE$251,Validation!HJ$2,0),"")</f>
        <v/>
      </c>
      <c r="HK52" s="100" t="str">
        <f>IFERROR(VLOOKUP($C52+HK$3,Forecast!$B$99:$AE$251,Validation!HK$2,0),"")</f>
        <v/>
      </c>
      <c r="HL52" s="101">
        <f t="shared" si="109"/>
        <v>0</v>
      </c>
      <c r="HN52" s="49">
        <f t="shared" si="110"/>
        <v>52</v>
      </c>
      <c r="HO52" s="104" t="str">
        <f>IFERROR(HE52/#REF!,"")</f>
        <v/>
      </c>
      <c r="HP52" s="104" t="str">
        <f>IFERROR(HF52/#REF!,"")</f>
        <v/>
      </c>
      <c r="HQ52" s="104" t="str">
        <f>IFERROR(HG52/#REF!,"")</f>
        <v/>
      </c>
      <c r="HR52" s="104" t="str">
        <f>IFERROR(HH52/#REF!,"")</f>
        <v/>
      </c>
      <c r="HS52" s="104" t="str">
        <f>IFERROR(HI52/#REF!,"")</f>
        <v/>
      </c>
      <c r="HT52" s="104" t="str">
        <f>IFERROR(HJ52/#REF!,"")</f>
        <v/>
      </c>
      <c r="HU52" s="104" t="str">
        <f>IFERROR(HK52/#REF!,"")</f>
        <v/>
      </c>
      <c r="HV52" s="105">
        <f t="shared" si="111"/>
        <v>0</v>
      </c>
      <c r="HX52" s="97">
        <f t="shared" si="112"/>
        <v>2016</v>
      </c>
      <c r="HY52" s="98" t="str">
        <f t="shared" si="113"/>
        <v>Dec</v>
      </c>
      <c r="HZ52" s="99">
        <f t="shared" si="114"/>
        <v>52</v>
      </c>
      <c r="IA52" s="100" t="str">
        <f>IFERROR(VLOOKUP($C52+IA$3,Forecast!$B$99:$AE$251,Validation!IA$2,0),"")</f>
        <v/>
      </c>
      <c r="IB52" s="100" t="str">
        <f>IFERROR(VLOOKUP($C52+IB$3,Forecast!$B$99:$AE$251,Validation!IB$2,0),"")</f>
        <v/>
      </c>
      <c r="IC52" s="100" t="str">
        <f>IFERROR(VLOOKUP($C52+IC$3,Forecast!$B$99:$AE$251,Validation!IC$2,0),"")</f>
        <v/>
      </c>
      <c r="ID52" s="100" t="str">
        <f>IFERROR(VLOOKUP($C52+ID$3,Forecast!$B$99:$AE$251,Validation!ID$2,0),"")</f>
        <v/>
      </c>
      <c r="IE52" s="100" t="str">
        <f>IFERROR(VLOOKUP($C52+IE$3,Forecast!$B$99:$AE$251,Validation!IE$2,0),"")</f>
        <v/>
      </c>
      <c r="IF52" s="100" t="str">
        <f>IFERROR(VLOOKUP($C52+IF$3,Forecast!$B$99:$AE$251,Validation!IF$2,0),"")</f>
        <v/>
      </c>
      <c r="IG52" s="100" t="str">
        <f>IFERROR(VLOOKUP($C52+IG$3,Forecast!$B$99:$AE$251,Validation!IG$2,0),"")</f>
        <v/>
      </c>
      <c r="IH52" s="101">
        <f t="shared" si="115"/>
        <v>0</v>
      </c>
      <c r="IJ52" s="49">
        <f t="shared" si="116"/>
        <v>52</v>
      </c>
      <c r="IK52" s="104" t="str">
        <f>IFERROR(IA52/#REF!,"")</f>
        <v/>
      </c>
      <c r="IL52" s="104" t="str">
        <f>IFERROR(IB52/#REF!,"")</f>
        <v/>
      </c>
      <c r="IM52" s="104" t="str">
        <f>IFERROR(IC52/#REF!,"")</f>
        <v/>
      </c>
      <c r="IN52" s="104" t="str">
        <f>IFERROR(ID52/#REF!,"")</f>
        <v/>
      </c>
      <c r="IO52" s="104" t="str">
        <f>IFERROR(IE52/#REF!,"")</f>
        <v/>
      </c>
      <c r="IP52" s="104" t="str">
        <f>IFERROR(IF52/#REF!,"")</f>
        <v/>
      </c>
      <c r="IQ52" s="104" t="str">
        <f>IFERROR(IG52/#REF!,"")</f>
        <v/>
      </c>
      <c r="IR52" s="105">
        <f t="shared" si="117"/>
        <v>0</v>
      </c>
    </row>
    <row r="53" spans="2:252" x14ac:dyDescent="0.25">
      <c r="B53" s="39">
        <v>7</v>
      </c>
      <c r="C53" s="134">
        <f t="shared" si="179"/>
        <v>42733</v>
      </c>
      <c r="D53" s="135">
        <f t="shared" si="47"/>
        <v>2016</v>
      </c>
      <c r="E53" s="136" t="str">
        <f t="shared" si="48"/>
        <v>Dec</v>
      </c>
      <c r="F53" s="51">
        <f t="shared" si="49"/>
        <v>53</v>
      </c>
      <c r="G53" s="100">
        <f>VLOOKUP($C53+G$3,Forecast!$B$99:$Q$251,Validation!G$2,0)</f>
        <v>210.04595442304401</v>
      </c>
      <c r="H53" s="100">
        <f>VLOOKUP($C53+H$3,Forecast!$B$99:$Q$251,Validation!H$2,0)</f>
        <v>176.98847584753969</v>
      </c>
      <c r="I53" s="100">
        <f>VLOOKUP($C53+I$3,Forecast!$B$99:$Q$251,Validation!I$2,0)</f>
        <v>171.34344045493933</v>
      </c>
      <c r="J53" s="100">
        <f>VLOOKUP($C53+J$3,Forecast!$B$99:$Q$251,Validation!J$2,0)</f>
        <v>187.90664477181502</v>
      </c>
      <c r="K53" s="100">
        <f>VLOOKUP($C53+K$3,Forecast!$B$99:$Q$251,Validation!K$2,0)</f>
        <v>238.46986079123653</v>
      </c>
      <c r="L53" s="100">
        <f>VLOOKUP($C53+L$3,Forecast!$B$99:$Q$251,Validation!L$2,0)</f>
        <v>228.26409528496859</v>
      </c>
      <c r="M53" s="100">
        <f>VLOOKUP($C53+M$3,Forecast!$B$99:$Q$251,Validation!M$2,0)</f>
        <v>225.30259528109974</v>
      </c>
      <c r="N53" s="101">
        <f t="shared" si="50"/>
        <v>1438.321066854643</v>
      </c>
      <c r="P53" s="114">
        <f t="shared" si="121"/>
        <v>53</v>
      </c>
      <c r="Q53" s="157">
        <f t="shared" si="184"/>
        <v>0.1460355126984115</v>
      </c>
      <c r="R53" s="157">
        <f t="shared" si="185"/>
        <v>0.12305213343956824</v>
      </c>
      <c r="S53" s="157">
        <f t="shared" si="186"/>
        <v>0.11912739401755236</v>
      </c>
      <c r="T53" s="157">
        <f t="shared" si="187"/>
        <v>0.13064304563287391</v>
      </c>
      <c r="U53" s="157">
        <f t="shared" si="188"/>
        <v>0.16579737743307094</v>
      </c>
      <c r="V53" s="157">
        <f t="shared" si="189"/>
        <v>0.15870176732107685</v>
      </c>
      <c r="W53" s="157">
        <f t="shared" si="190"/>
        <v>0.15664276945744607</v>
      </c>
      <c r="X53" s="158">
        <f t="shared" si="119"/>
        <v>0.99999999999999989</v>
      </c>
      <c r="AA53" s="41">
        <f t="shared" si="53"/>
        <v>2016</v>
      </c>
      <c r="AB53" s="44" t="str">
        <f t="shared" si="54"/>
        <v>Dec</v>
      </c>
      <c r="AC53" s="51">
        <f t="shared" si="181"/>
        <v>53</v>
      </c>
      <c r="AD53" s="100">
        <f>VLOOKUP($C53+AD$3,Forecast!$B$99:$Q$251,Validation!AD$2,0)</f>
        <v>278.93623832299789</v>
      </c>
      <c r="AE53" s="100">
        <f>VLOOKUP($C53+AE$3,Forecast!$B$99:$Q$251,Validation!AE$2,0)</f>
        <v>277.18407686100915</v>
      </c>
      <c r="AF53" s="100">
        <f>VLOOKUP($C53+AF$3,Forecast!$B$99:$Q$251,Validation!AF$2,0)</f>
        <v>250.62246970403797</v>
      </c>
      <c r="AG53" s="100">
        <f>VLOOKUP($C53+AG$3,Forecast!$B$99:$Q$251,Validation!AG$2,0)</f>
        <v>166.32297582532959</v>
      </c>
      <c r="AH53" s="100">
        <f>VLOOKUP($C53+AH$3,Forecast!$B$99:$Q$251,Validation!AH$2,0)</f>
        <v>236.61310625969102</v>
      </c>
      <c r="AI53" s="100">
        <f>VLOOKUP($C53+AI$3,Forecast!$B$99:$Q$251,Validation!AI$2,0)</f>
        <v>235.20815375631835</v>
      </c>
      <c r="AJ53" s="100">
        <f>VLOOKUP($C53+AJ$3,Forecast!$B$99:$Q$251,Validation!AJ$2,0)</f>
        <v>218.1853768769117</v>
      </c>
      <c r="AK53" s="101">
        <f t="shared" si="56"/>
        <v>1663.0723976062957</v>
      </c>
      <c r="AM53" s="49">
        <f t="shared" si="123"/>
        <v>53</v>
      </c>
      <c r="AN53" s="104">
        <f t="shared" si="58"/>
        <v>0.16772344891568056</v>
      </c>
      <c r="AO53" s="104">
        <f t="shared" si="35"/>
        <v>0.16666987995229043</v>
      </c>
      <c r="AP53" s="104">
        <f t="shared" si="36"/>
        <v>0.15069847233636102</v>
      </c>
      <c r="AQ53" s="104">
        <f t="shared" si="37"/>
        <v>0.10000946204429986</v>
      </c>
      <c r="AR53" s="104">
        <f t="shared" si="38"/>
        <v>0.14227468786100628</v>
      </c>
      <c r="AS53" s="104">
        <f t="shared" si="39"/>
        <v>0.14142989451022078</v>
      </c>
      <c r="AT53" s="104">
        <f t="shared" si="40"/>
        <v>0.13119415438014106</v>
      </c>
      <c r="AU53" s="105">
        <f t="shared" si="124"/>
        <v>1</v>
      </c>
      <c r="AX53" s="41">
        <f t="shared" si="60"/>
        <v>2016</v>
      </c>
      <c r="AY53" s="44" t="str">
        <f t="shared" si="61"/>
        <v>Dec</v>
      </c>
      <c r="AZ53" s="51">
        <f t="shared" si="182"/>
        <v>53</v>
      </c>
      <c r="BA53" s="100">
        <f>VLOOKUP($C53+BA$3,Forecast!$B$99:$Q$251,Validation!BA$2,0)</f>
        <v>130.59032863756786</v>
      </c>
      <c r="BB53" s="100">
        <f>VLOOKUP($C53+BB$3,Forecast!$B$99:$Q$251,Validation!BB$2,0)</f>
        <v>138.83366911805831</v>
      </c>
      <c r="BC53" s="100">
        <f>VLOOKUP($C53+BC$3,Forecast!$B$99:$Q$251,Validation!BC$2,0)</f>
        <v>151.65296315453449</v>
      </c>
      <c r="BD53" s="100">
        <f>VLOOKUP($C53+BD$3,Forecast!$B$99:$Q$251,Validation!BD$2,0)</f>
        <v>128.13472903070095</v>
      </c>
      <c r="BE53" s="100">
        <f>VLOOKUP($C53+BE$3,Forecast!$B$99:$Q$251,Validation!BE$2,0)</f>
        <v>126.87291148656212</v>
      </c>
      <c r="BF53" s="100">
        <f>VLOOKUP($C53+BF$3,Forecast!$B$99:$Q$251,Validation!BF$2,0)</f>
        <v>118.91615949803969</v>
      </c>
      <c r="BG53" s="100">
        <f>VLOOKUP($C53+BG$3,Forecast!$B$99:$Q$251,Validation!BG$2,0)</f>
        <v>116.65803236024857</v>
      </c>
      <c r="BH53" s="101">
        <f t="shared" si="63"/>
        <v>911.65879328571191</v>
      </c>
      <c r="BJ53" s="49">
        <f t="shared" si="125"/>
        <v>53</v>
      </c>
      <c r="BK53" s="104">
        <f t="shared" si="126"/>
        <v>0.1432447420014531</v>
      </c>
      <c r="BL53" s="104">
        <f t="shared" si="127"/>
        <v>0.15228687546322842</v>
      </c>
      <c r="BM53" s="104">
        <f t="shared" si="128"/>
        <v>0.16634837975725725</v>
      </c>
      <c r="BN53" s="104">
        <f t="shared" si="129"/>
        <v>0.14055119083411705</v>
      </c>
      <c r="BO53" s="104">
        <f t="shared" si="130"/>
        <v>0.13916710113583078</v>
      </c>
      <c r="BP53" s="104">
        <f t="shared" si="131"/>
        <v>0.13043932705289185</v>
      </c>
      <c r="BQ53" s="104">
        <f t="shared" si="132"/>
        <v>0.12796238375522168</v>
      </c>
      <c r="BR53" s="105">
        <f t="shared" si="133"/>
        <v>1</v>
      </c>
      <c r="BV53" s="41">
        <f t="shared" si="67"/>
        <v>2016</v>
      </c>
      <c r="BW53" s="44" t="str">
        <f t="shared" si="68"/>
        <v>Dec</v>
      </c>
      <c r="BX53" s="51">
        <f t="shared" si="69"/>
        <v>53</v>
      </c>
      <c r="BY53" s="100">
        <f>VLOOKUP($C53+BY$3,Forecast!$B$99:$Q$251,Validation!BY$2,0)</f>
        <v>28.529478743586878</v>
      </c>
      <c r="BZ53" s="100">
        <f>VLOOKUP($C53+BZ$3,Forecast!$B$99:$Q$251,Validation!BZ$2,0)</f>
        <v>23.390311319826719</v>
      </c>
      <c r="CA53" s="100">
        <f>VLOOKUP($C53+CA$3,Forecast!$B$99:$Q$251,Validation!CA$2,0)</f>
        <v>22.618957128207473</v>
      </c>
      <c r="CB53" s="100">
        <f>VLOOKUP($C53+CB$3,Forecast!$B$99:$Q$251,Validation!CB$2,0)</f>
        <v>26.31250043657667</v>
      </c>
      <c r="CC53" s="100">
        <f>VLOOKUP($C53+CC$3,Forecast!$B$99:$Q$251,Validation!CC$2,0)</f>
        <v>31.448512756254068</v>
      </c>
      <c r="CD53" s="100">
        <f>VLOOKUP($C53+CD$3,Forecast!$B$99:$Q$251,Validation!CD$2,0)</f>
        <v>35.878461648867294</v>
      </c>
      <c r="CE53" s="100">
        <f>VLOOKUP($C53+CE$3,Forecast!$B$99:$Q$251,Validation!CE$2,0)</f>
        <v>28.444973067352514</v>
      </c>
      <c r="CF53" s="101">
        <f t="shared" si="70"/>
        <v>196.62319510067164</v>
      </c>
      <c r="CH53" s="49">
        <f t="shared" si="134"/>
        <v>53</v>
      </c>
      <c r="CI53" s="104">
        <f t="shared" si="135"/>
        <v>0.14509721871308065</v>
      </c>
      <c r="CJ53" s="104">
        <f t="shared" si="136"/>
        <v>0.11896008152980533</v>
      </c>
      <c r="CK53" s="104">
        <f t="shared" si="137"/>
        <v>0.1150370744236279</v>
      </c>
      <c r="CL53" s="104">
        <f t="shared" si="138"/>
        <v>0.13382195535529059</v>
      </c>
      <c r="CM53" s="104">
        <f t="shared" si="139"/>
        <v>0.15994304608951318</v>
      </c>
      <c r="CN53" s="104">
        <f t="shared" si="140"/>
        <v>0.18247319005520898</v>
      </c>
      <c r="CO53" s="104">
        <f t="shared" si="141"/>
        <v>0.14466743383347325</v>
      </c>
      <c r="CP53" s="105">
        <f t="shared" si="142"/>
        <v>0.99999999999999989</v>
      </c>
      <c r="CT53" s="41">
        <f t="shared" si="74"/>
        <v>2016</v>
      </c>
      <c r="CU53" s="44" t="str">
        <f t="shared" si="75"/>
        <v>Dec</v>
      </c>
      <c r="CV53" s="51">
        <f t="shared" si="76"/>
        <v>53</v>
      </c>
      <c r="CW53" s="100">
        <f>VLOOKUP($C53+CW$3,Forecast!$B$99:$Q$251,Validation!CW$2,0)</f>
        <v>465.1370023874162</v>
      </c>
      <c r="CX53" s="100">
        <f>VLOOKUP($C53+CX$3,Forecast!$B$99:$Q$251,Validation!CX$2,0)</f>
        <v>448.44098538193691</v>
      </c>
      <c r="CY53" s="100">
        <f>VLOOKUP($C53+CY$3,Forecast!$B$99:$Q$251,Validation!CY$2,0)</f>
        <v>335.89016335333332</v>
      </c>
      <c r="CZ53" s="100">
        <f>VLOOKUP($C53+CZ$3,Forecast!$B$99:$Q$251,Validation!CZ$2,0)</f>
        <v>0</v>
      </c>
      <c r="DA53" s="100">
        <f>VLOOKUP($C53+DA$3,Forecast!$B$99:$Q$251,Validation!DA$2,0)</f>
        <v>0</v>
      </c>
      <c r="DB53" s="100">
        <f>VLOOKUP($C53+DB$3,Forecast!$B$99:$Q$251,Validation!DB$2,0)</f>
        <v>0</v>
      </c>
      <c r="DC53" s="100">
        <f>VLOOKUP($C53+DC$3,Forecast!$B$99:$Q$251,Validation!DC$2,0)</f>
        <v>0</v>
      </c>
      <c r="DD53" s="101">
        <f t="shared" si="77"/>
        <v>1249.4681511226863</v>
      </c>
      <c r="DE53" s="14"/>
      <c r="DF53" s="14"/>
      <c r="DG53" s="49">
        <f t="shared" si="143"/>
        <v>53</v>
      </c>
      <c r="DH53" s="104">
        <f t="shared" si="144"/>
        <v>0.37226799416173673</v>
      </c>
      <c r="DI53" s="104">
        <f t="shared" si="145"/>
        <v>0.35890549509325115</v>
      </c>
      <c r="DJ53" s="104">
        <f t="shared" si="146"/>
        <v>0.26882651074501218</v>
      </c>
      <c r="DK53" s="104">
        <f t="shared" si="147"/>
        <v>0</v>
      </c>
      <c r="DL53" s="104">
        <f t="shared" si="148"/>
        <v>0</v>
      </c>
      <c r="DM53" s="104">
        <f t="shared" si="149"/>
        <v>0</v>
      </c>
      <c r="DN53" s="104">
        <f t="shared" si="150"/>
        <v>0</v>
      </c>
      <c r="DO53" s="105">
        <f t="shared" si="151"/>
        <v>1</v>
      </c>
      <c r="DS53" s="41">
        <f t="shared" si="81"/>
        <v>2016</v>
      </c>
      <c r="DT53" s="44" t="str">
        <f t="shared" si="82"/>
        <v>Dec</v>
      </c>
      <c r="DU53" s="51">
        <f t="shared" si="83"/>
        <v>53</v>
      </c>
      <c r="DV53" s="100">
        <f>VLOOKUP($C53+DV$3,Forecast!$B$99:$Q$251,Validation!DV$2,0)</f>
        <v>0</v>
      </c>
      <c r="DW53" s="100">
        <f>VLOOKUP($C53+DW$3,Forecast!$B$99:$Q$251,Validation!DW$2,0)</f>
        <v>0</v>
      </c>
      <c r="DX53" s="100">
        <f>VLOOKUP($C53+DX$3,Forecast!$B$99:$Q$251,Validation!DX$2,0)</f>
        <v>0</v>
      </c>
      <c r="DY53" s="100">
        <f>VLOOKUP($C53+DY$3,Forecast!$B$99:$Q$251,Validation!DY$2,0)</f>
        <v>0</v>
      </c>
      <c r="DZ53" s="100">
        <f>VLOOKUP($C53+DZ$3,Forecast!$B$99:$Q$251,Validation!DZ$2,0)</f>
        <v>0</v>
      </c>
      <c r="EA53" s="100">
        <f>VLOOKUP($C53+EA$3,Forecast!$B$99:$Q$251,Validation!EA$2,0)</f>
        <v>0</v>
      </c>
      <c r="EB53" s="100">
        <f>VLOOKUP($C53+EB$3,Forecast!$B$99:$Q$251,Validation!EB$2,0)</f>
        <v>0</v>
      </c>
      <c r="EC53" s="101">
        <f t="shared" si="84"/>
        <v>0</v>
      </c>
      <c r="EE53" s="49">
        <f t="shared" si="152"/>
        <v>53</v>
      </c>
      <c r="EF53" s="104" t="str">
        <f t="shared" si="153"/>
        <v/>
      </c>
      <c r="EG53" s="104" t="str">
        <f t="shared" si="154"/>
        <v/>
      </c>
      <c r="EH53" s="104" t="str">
        <f t="shared" si="155"/>
        <v/>
      </c>
      <c r="EI53" s="104" t="str">
        <f t="shared" si="156"/>
        <v/>
      </c>
      <c r="EJ53" s="104" t="str">
        <f t="shared" si="157"/>
        <v/>
      </c>
      <c r="EK53" s="104" t="str">
        <f t="shared" si="158"/>
        <v/>
      </c>
      <c r="EL53" s="104" t="str">
        <f t="shared" si="159"/>
        <v/>
      </c>
      <c r="EM53" s="105">
        <f t="shared" si="183"/>
        <v>0</v>
      </c>
      <c r="EQ53" s="41">
        <f t="shared" si="88"/>
        <v>2016</v>
      </c>
      <c r="ER53" s="44" t="str">
        <f t="shared" si="89"/>
        <v>Dec</v>
      </c>
      <c r="ES53" s="51">
        <f t="shared" si="90"/>
        <v>53</v>
      </c>
      <c r="ET53" s="100">
        <f>VLOOKUP($C53+ET$3,Forecast!$B$99:$Q$251,Validation!ET$2,0)</f>
        <v>0</v>
      </c>
      <c r="EU53" s="100">
        <f>VLOOKUP($C53+EU$3,Forecast!$B$99:$Q$251,Validation!EU$2,0)</f>
        <v>0</v>
      </c>
      <c r="EV53" s="100">
        <f>VLOOKUP($C53+EV$3,Forecast!$B$99:$Q$251,Validation!EV$2,0)</f>
        <v>0</v>
      </c>
      <c r="EW53" s="100">
        <f>VLOOKUP($C53+EW$3,Forecast!$B$99:$Q$251,Validation!EW$2,0)</f>
        <v>0</v>
      </c>
      <c r="EX53" s="100">
        <f>VLOOKUP($C53+EX$3,Forecast!$B$99:$Q$251,Validation!EX$2,0)</f>
        <v>0</v>
      </c>
      <c r="EY53" s="100">
        <f>VLOOKUP($C53+EY$3,Forecast!$B$99:$Q$251,Validation!EY$2,0)</f>
        <v>0</v>
      </c>
      <c r="EZ53" s="100">
        <f>VLOOKUP($C53+EZ$3,Forecast!$B$99:$Q$251,Validation!EZ$2,0)</f>
        <v>0</v>
      </c>
      <c r="FA53" s="101">
        <f t="shared" si="91"/>
        <v>0</v>
      </c>
      <c r="FD53" s="49">
        <f t="shared" si="160"/>
        <v>53</v>
      </c>
      <c r="FE53" s="104" t="str">
        <f t="shared" si="161"/>
        <v/>
      </c>
      <c r="FF53" s="104" t="str">
        <f t="shared" si="162"/>
        <v/>
      </c>
      <c r="FG53" s="104" t="str">
        <f t="shared" si="163"/>
        <v/>
      </c>
      <c r="FH53" s="104" t="str">
        <f t="shared" si="164"/>
        <v/>
      </c>
      <c r="FI53" s="104" t="str">
        <f t="shared" si="165"/>
        <v/>
      </c>
      <c r="FJ53" s="104" t="str">
        <f t="shared" si="166"/>
        <v/>
      </c>
      <c r="FK53" s="104" t="str">
        <f t="shared" si="167"/>
        <v/>
      </c>
      <c r="FL53" s="105">
        <f t="shared" si="168"/>
        <v>0</v>
      </c>
      <c r="FP53" s="41">
        <f t="shared" si="95"/>
        <v>2016</v>
      </c>
      <c r="FQ53" s="44" t="str">
        <f t="shared" si="96"/>
        <v>Dec</v>
      </c>
      <c r="FR53" s="51">
        <f t="shared" si="97"/>
        <v>53</v>
      </c>
      <c r="FS53" s="100">
        <f>VLOOKUP($C53+FS$3,Forecast!$B$99:$Q$251,Validation!FS$2,0)</f>
        <v>3270.0116813343466</v>
      </c>
      <c r="FT53" s="100">
        <f>VLOOKUP($C53+FT$3,Forecast!$B$99:$Q$251,Validation!FT$2,0)</f>
        <v>3111.9654357182785</v>
      </c>
      <c r="FU53" s="100">
        <f>VLOOKUP($C53+FU$3,Forecast!$B$99:$Q$251,Validation!FU$2,0)</f>
        <v>2122.7406492435452</v>
      </c>
      <c r="FV53" s="100">
        <f>VLOOKUP($C53+FV$3,Forecast!$B$99:$Q$251,Validation!FV$2,0)</f>
        <v>1773.3170226423442</v>
      </c>
      <c r="FW53" s="100">
        <f>VLOOKUP($C53+FW$3,Forecast!$B$99:$Q$251,Validation!FW$2,0)</f>
        <v>4131.3873458864491</v>
      </c>
      <c r="FX53" s="100">
        <f>VLOOKUP($C53+FX$3,Forecast!$B$99:$Q$251,Validation!FX$2,0)</f>
        <v>3945.7906185566253</v>
      </c>
      <c r="FY53" s="100">
        <f>VLOOKUP($C53+FY$3,Forecast!$B$99:$Q$251,Validation!FY$2,0)</f>
        <v>3740.3658265724953</v>
      </c>
      <c r="FZ53" s="101">
        <f t="shared" si="169"/>
        <v>22095.578579954086</v>
      </c>
      <c r="GB53" s="49">
        <f t="shared" si="170"/>
        <v>53</v>
      </c>
      <c r="GC53" s="104">
        <f t="shared" si="171"/>
        <v>0.1479939377691164</v>
      </c>
      <c r="GD53" s="104">
        <f t="shared" si="172"/>
        <v>0.14084109291175417</v>
      </c>
      <c r="GE53" s="104">
        <f t="shared" si="173"/>
        <v>9.6070833427705435E-2</v>
      </c>
      <c r="GF53" s="104">
        <f t="shared" si="174"/>
        <v>8.0256645745912347E-2</v>
      </c>
      <c r="GG53" s="104">
        <f t="shared" si="175"/>
        <v>0.18697801150292548</v>
      </c>
      <c r="GH53" s="104">
        <f t="shared" si="176"/>
        <v>0.17857828905808287</v>
      </c>
      <c r="GI53" s="104">
        <f t="shared" si="177"/>
        <v>0.16928118958450319</v>
      </c>
      <c r="GJ53" s="105">
        <f t="shared" si="178"/>
        <v>1</v>
      </c>
      <c r="GN53" s="41">
        <f t="shared" si="102"/>
        <v>2016</v>
      </c>
      <c r="GO53" s="44" t="str">
        <f t="shared" si="103"/>
        <v>Dec</v>
      </c>
      <c r="GP53" s="51">
        <f t="shared" si="104"/>
        <v>53</v>
      </c>
      <c r="GQ53" s="100">
        <f>VLOOKUP($C53+GQ$3,Forecast!$B$99:$Q$251,Validation!GQ$2,0)</f>
        <v>2502.7236574209742</v>
      </c>
      <c r="GR53" s="100">
        <f>VLOOKUP($C53+GR$3,Forecast!$B$99:$Q$251,Validation!GR$2,0)</f>
        <v>2400.126560591249</v>
      </c>
      <c r="GS53" s="100">
        <f>VLOOKUP($C53+GS$3,Forecast!$B$99:$Q$251,Validation!GS$2,0)</f>
        <v>1990.116114723058</v>
      </c>
      <c r="GT53" s="100">
        <f>VLOOKUP($C53+GT$3,Forecast!$B$99:$Q$251,Validation!GT$2,0)</f>
        <v>1860.8447001312952</v>
      </c>
      <c r="GU53" s="100">
        <f>VLOOKUP($C53+GU$3,Forecast!$B$99:$Q$251,Validation!GU$2,0)</f>
        <v>2979.2704466403075</v>
      </c>
      <c r="GV53" s="100">
        <f>VLOOKUP($C53+GV$3,Forecast!$B$99:$Q$251,Validation!GV$2,0)</f>
        <v>2857.48137702245</v>
      </c>
      <c r="GW53" s="100">
        <f>VLOOKUP($C53+GW$3,Forecast!$B$99:$Q$251,Validation!GW$2,0)</f>
        <v>2750.8153848283864</v>
      </c>
      <c r="GX53" s="101">
        <f t="shared" si="105"/>
        <v>17341.378241357721</v>
      </c>
      <c r="GY53" s="14"/>
      <c r="HB53" s="97">
        <f t="shared" si="106"/>
        <v>2016</v>
      </c>
      <c r="HC53" s="98" t="str">
        <f t="shared" si="107"/>
        <v>Dec</v>
      </c>
      <c r="HD53" s="99">
        <f t="shared" si="108"/>
        <v>53</v>
      </c>
      <c r="HE53" s="100" t="str">
        <f>IFERROR(VLOOKUP($C53+HE$3,Forecast!$B$99:$AE$251,Validation!HE$2,0),"")</f>
        <v/>
      </c>
      <c r="HF53" s="100" t="str">
        <f>IFERROR(VLOOKUP($C53+HF$3,Forecast!$B$99:$AE$251,Validation!HF$2,0),"")</f>
        <v/>
      </c>
      <c r="HG53" s="100" t="str">
        <f>IFERROR(VLOOKUP($C53+HG$3,Forecast!$B$99:$AE$251,Validation!HG$2,0),"")</f>
        <v/>
      </c>
      <c r="HH53" s="100" t="str">
        <f>IFERROR(VLOOKUP($C53+HH$3,Forecast!$B$99:$AE$251,Validation!HH$2,0),"")</f>
        <v/>
      </c>
      <c r="HI53" s="100" t="str">
        <f>IFERROR(VLOOKUP($C53+HI$3,Forecast!$B$99:$AE$251,Validation!HI$2,0),"")</f>
        <v/>
      </c>
      <c r="HJ53" s="100" t="str">
        <f>IFERROR(VLOOKUP($C53+HJ$3,Forecast!$B$99:$AE$251,Validation!HJ$2,0),"")</f>
        <v/>
      </c>
      <c r="HK53" s="100" t="str">
        <f>IFERROR(VLOOKUP($C53+HK$3,Forecast!$B$99:$AE$251,Validation!HK$2,0),"")</f>
        <v/>
      </c>
      <c r="HL53" s="101">
        <f t="shared" si="109"/>
        <v>0</v>
      </c>
      <c r="HN53" s="49">
        <f t="shared" si="110"/>
        <v>53</v>
      </c>
      <c r="HO53" s="104" t="str">
        <f>IFERROR(HE53/#REF!,"")</f>
        <v/>
      </c>
      <c r="HP53" s="104" t="str">
        <f>IFERROR(HF53/#REF!,"")</f>
        <v/>
      </c>
      <c r="HQ53" s="104" t="str">
        <f>IFERROR(HG53/#REF!,"")</f>
        <v/>
      </c>
      <c r="HR53" s="104" t="str">
        <f>IFERROR(HH53/#REF!,"")</f>
        <v/>
      </c>
      <c r="HS53" s="104" t="str">
        <f>IFERROR(HI53/#REF!,"")</f>
        <v/>
      </c>
      <c r="HT53" s="104" t="str">
        <f>IFERROR(HJ53/#REF!,"")</f>
        <v/>
      </c>
      <c r="HU53" s="104" t="str">
        <f>IFERROR(HK53/#REF!,"")</f>
        <v/>
      </c>
      <c r="HV53" s="105">
        <f t="shared" si="111"/>
        <v>0</v>
      </c>
      <c r="HX53" s="97">
        <f t="shared" si="112"/>
        <v>2016</v>
      </c>
      <c r="HY53" s="98" t="str">
        <f t="shared" si="113"/>
        <v>Dec</v>
      </c>
      <c r="HZ53" s="99">
        <f t="shared" si="114"/>
        <v>53</v>
      </c>
      <c r="IA53" s="100" t="str">
        <f>IFERROR(VLOOKUP($C53+IA$3,Forecast!$B$99:$AE$251,Validation!IA$2,0),"")</f>
        <v/>
      </c>
      <c r="IB53" s="100" t="str">
        <f>IFERROR(VLOOKUP($C53+IB$3,Forecast!$B$99:$AE$251,Validation!IB$2,0),"")</f>
        <v/>
      </c>
      <c r="IC53" s="100" t="str">
        <f>IFERROR(VLOOKUP($C53+IC$3,Forecast!$B$99:$AE$251,Validation!IC$2,0),"")</f>
        <v/>
      </c>
      <c r="ID53" s="100" t="str">
        <f>IFERROR(VLOOKUP($C53+ID$3,Forecast!$B$99:$AE$251,Validation!ID$2,0),"")</f>
        <v/>
      </c>
      <c r="IE53" s="100" t="str">
        <f>IFERROR(VLOOKUP($C53+IE$3,Forecast!$B$99:$AE$251,Validation!IE$2,0),"")</f>
        <v/>
      </c>
      <c r="IF53" s="100" t="str">
        <f>IFERROR(VLOOKUP($C53+IF$3,Forecast!$B$99:$AE$251,Validation!IF$2,0),"")</f>
        <v/>
      </c>
      <c r="IG53" s="100" t="str">
        <f>IFERROR(VLOOKUP($C53+IG$3,Forecast!$B$99:$AE$251,Validation!IG$2,0),"")</f>
        <v/>
      </c>
      <c r="IH53" s="101">
        <f t="shared" si="115"/>
        <v>0</v>
      </c>
      <c r="IJ53" s="49">
        <f t="shared" si="116"/>
        <v>53</v>
      </c>
      <c r="IK53" s="104" t="str">
        <f>IFERROR(IA53/#REF!,"")</f>
        <v/>
      </c>
      <c r="IL53" s="104" t="str">
        <f>IFERROR(IB53/#REF!,"")</f>
        <v/>
      </c>
      <c r="IM53" s="104" t="str">
        <f>IFERROR(IC53/#REF!,"")</f>
        <v/>
      </c>
      <c r="IN53" s="104" t="str">
        <f>IFERROR(ID53/#REF!,"")</f>
        <v/>
      </c>
      <c r="IO53" s="104" t="str">
        <f>IFERROR(IE53/#REF!,"")</f>
        <v/>
      </c>
      <c r="IP53" s="104" t="str">
        <f>IFERROR(IF53/#REF!,"")</f>
        <v/>
      </c>
      <c r="IQ53" s="104" t="str">
        <f>IFERROR(IG53/#REF!,"")</f>
        <v/>
      </c>
      <c r="IR53" s="105">
        <f t="shared" si="117"/>
        <v>0</v>
      </c>
    </row>
    <row r="54" spans="2:252" x14ac:dyDescent="0.25">
      <c r="B54" s="39">
        <v>7</v>
      </c>
      <c r="C54" s="134">
        <f t="shared" si="179"/>
        <v>42740</v>
      </c>
      <c r="D54" s="135">
        <f t="shared" si="47"/>
        <v>2017</v>
      </c>
      <c r="E54" s="136" t="str">
        <f t="shared" si="48"/>
        <v>Jan</v>
      </c>
      <c r="F54" s="51">
        <f t="shared" si="49"/>
        <v>1</v>
      </c>
      <c r="G54" s="100">
        <f>VLOOKUP($C54+G$3,Forecast!$B$99:$Q$251,Validation!G$2,0)</f>
        <v>208.57583004522476</v>
      </c>
      <c r="H54" s="100">
        <f>VLOOKUP($C54+H$3,Forecast!$B$99:$Q$251,Validation!H$2,0)</f>
        <v>191.52324716201454</v>
      </c>
      <c r="I54" s="100">
        <f>VLOOKUP($C54+I$3,Forecast!$B$99:$Q$251,Validation!I$2,0)</f>
        <v>187.65292663961847</v>
      </c>
      <c r="J54" s="100">
        <f>VLOOKUP($C54+J$3,Forecast!$B$99:$Q$251,Validation!J$2,0)</f>
        <v>190.79867326535344</v>
      </c>
      <c r="K54" s="100">
        <f>VLOOKUP($C54+K$3,Forecast!$B$99:$Q$251,Validation!K$2,0)</f>
        <v>265.3792980114664</v>
      </c>
      <c r="L54" s="100">
        <f>VLOOKUP($C54+L$3,Forecast!$B$99:$Q$251,Validation!L$2,0)</f>
        <v>234.37559446752431</v>
      </c>
      <c r="M54" s="100">
        <f>VLOOKUP($C54+M$3,Forecast!$B$99:$Q$251,Validation!M$2,0)</f>
        <v>266.10569187271022</v>
      </c>
      <c r="N54" s="101">
        <f t="shared" si="50"/>
        <v>1544.4112614639121</v>
      </c>
      <c r="P54" s="114">
        <f t="shared" si="121"/>
        <v>1</v>
      </c>
      <c r="Q54" s="157">
        <f t="shared" si="184"/>
        <v>0.13505200023439384</v>
      </c>
      <c r="R54" s="157">
        <f t="shared" si="185"/>
        <v>0.1240105222882628</v>
      </c>
      <c r="S54" s="157">
        <f t="shared" si="186"/>
        <v>0.12150450551736236</v>
      </c>
      <c r="T54" s="157">
        <f t="shared" si="187"/>
        <v>0.12354136364202611</v>
      </c>
      <c r="U54" s="157">
        <f t="shared" si="188"/>
        <v>0.17183201433012049</v>
      </c>
      <c r="V54" s="157">
        <f t="shared" si="189"/>
        <v>0.1517572425918243</v>
      </c>
      <c r="W54" s="157">
        <f t="shared" si="190"/>
        <v>0.17230235139601011</v>
      </c>
      <c r="X54" s="158">
        <f t="shared" si="119"/>
        <v>1</v>
      </c>
      <c r="AA54" s="41">
        <f t="shared" si="53"/>
        <v>2017</v>
      </c>
      <c r="AB54" s="44" t="str">
        <f t="shared" si="54"/>
        <v>Jan</v>
      </c>
      <c r="AC54" s="51">
        <f t="shared" si="181"/>
        <v>1</v>
      </c>
      <c r="AD54" s="100">
        <f>VLOOKUP($C54+AD$3,Forecast!$B$99:$Q$251,Validation!AD$2,0)</f>
        <v>273.08014938450651</v>
      </c>
      <c r="AE54" s="100">
        <f>VLOOKUP($C54+AE$3,Forecast!$B$99:$Q$251,Validation!AE$2,0)</f>
        <v>237.3839056616923</v>
      </c>
      <c r="AF54" s="100">
        <f>VLOOKUP($C54+AF$3,Forecast!$B$99:$Q$251,Validation!AF$2,0)</f>
        <v>230.62071249391531</v>
      </c>
      <c r="AG54" s="100">
        <f>VLOOKUP($C54+AG$3,Forecast!$B$99:$Q$251,Validation!AG$2,0)</f>
        <v>186.79648208903811</v>
      </c>
      <c r="AH54" s="100">
        <f>VLOOKUP($C54+AH$3,Forecast!$B$99:$Q$251,Validation!AH$2,0)</f>
        <v>260.60720204076085</v>
      </c>
      <c r="AI54" s="100">
        <f>VLOOKUP($C54+AI$3,Forecast!$B$99:$Q$251,Validation!AI$2,0)</f>
        <v>275.19715789746238</v>
      </c>
      <c r="AJ54" s="100">
        <f>VLOOKUP($C54+AJ$3,Forecast!$B$99:$Q$251,Validation!AJ$2,0)</f>
        <v>263.53731030780398</v>
      </c>
      <c r="AK54" s="101">
        <f t="shared" si="56"/>
        <v>1727.2229198751793</v>
      </c>
      <c r="AM54" s="49">
        <f t="shared" si="123"/>
        <v>1</v>
      </c>
      <c r="AN54" s="104">
        <f t="shared" si="58"/>
        <v>0.1581035929075334</v>
      </c>
      <c r="AO54" s="104">
        <f t="shared" si="35"/>
        <v>0.1374367505954861</v>
      </c>
      <c r="AP54" s="104">
        <f t="shared" si="36"/>
        <v>0.13352110479785753</v>
      </c>
      <c r="AQ54" s="104">
        <f t="shared" si="37"/>
        <v>0.10814845028951867</v>
      </c>
      <c r="AR54" s="104">
        <f t="shared" si="38"/>
        <v>0.1508822046314636</v>
      </c>
      <c r="AS54" s="104">
        <f t="shared" si="39"/>
        <v>0.15932926475833817</v>
      </c>
      <c r="AT54" s="104">
        <f t="shared" si="40"/>
        <v>0.1525786320198026</v>
      </c>
      <c r="AU54" s="105">
        <f t="shared" si="124"/>
        <v>1</v>
      </c>
      <c r="AX54" s="41">
        <f t="shared" si="60"/>
        <v>2017</v>
      </c>
      <c r="AY54" s="44" t="str">
        <f t="shared" si="61"/>
        <v>Jan</v>
      </c>
      <c r="AZ54" s="51">
        <f t="shared" si="182"/>
        <v>1</v>
      </c>
      <c r="BA54" s="100">
        <f>VLOOKUP($C54+BA$3,Forecast!$B$99:$Q$251,Validation!BA$2,0)</f>
        <v>122.24437942772502</v>
      </c>
      <c r="BB54" s="100">
        <f>VLOOKUP($C54+BB$3,Forecast!$B$99:$Q$251,Validation!BB$2,0)</f>
        <v>101.74065856273336</v>
      </c>
      <c r="BC54" s="100">
        <f>VLOOKUP($C54+BC$3,Forecast!$B$99:$Q$251,Validation!BC$2,0)</f>
        <v>108.30649127334249</v>
      </c>
      <c r="BD54" s="100">
        <f>VLOOKUP($C54+BD$3,Forecast!$B$99:$Q$251,Validation!BD$2,0)</f>
        <v>96.899174387198642</v>
      </c>
      <c r="BE54" s="100">
        <f>VLOOKUP($C54+BE$3,Forecast!$B$99:$Q$251,Validation!BE$2,0)</f>
        <v>119.9138637906668</v>
      </c>
      <c r="BF54" s="100">
        <f>VLOOKUP($C54+BF$3,Forecast!$B$99:$Q$251,Validation!BF$2,0)</f>
        <v>125.26597665166018</v>
      </c>
      <c r="BG54" s="100">
        <f>VLOOKUP($C54+BG$3,Forecast!$B$99:$Q$251,Validation!BG$2,0)</f>
        <v>115.07726194385957</v>
      </c>
      <c r="BH54" s="101">
        <f t="shared" si="63"/>
        <v>789.44780603718596</v>
      </c>
      <c r="BJ54" s="49">
        <f t="shared" si="125"/>
        <v>1</v>
      </c>
      <c r="BK54" s="104">
        <f t="shared" si="126"/>
        <v>0.15484795637264315</v>
      </c>
      <c r="BL54" s="104">
        <f t="shared" si="127"/>
        <v>0.12887572526604879</v>
      </c>
      <c r="BM54" s="104">
        <f t="shared" si="128"/>
        <v>0.13719271932239793</v>
      </c>
      <c r="BN54" s="104">
        <f t="shared" si="129"/>
        <v>0.12274297761824969</v>
      </c>
      <c r="BO54" s="104">
        <f t="shared" si="130"/>
        <v>0.15189587313264177</v>
      </c>
      <c r="BP54" s="104">
        <f t="shared" si="131"/>
        <v>0.15867543831739991</v>
      </c>
      <c r="BQ54" s="104">
        <f t="shared" si="132"/>
        <v>0.14576930997061888</v>
      </c>
      <c r="BR54" s="105">
        <f t="shared" si="133"/>
        <v>1</v>
      </c>
      <c r="BV54" s="41">
        <f t="shared" si="67"/>
        <v>2017</v>
      </c>
      <c r="BW54" s="44" t="str">
        <f t="shared" si="68"/>
        <v>Jan</v>
      </c>
      <c r="BX54" s="51">
        <f t="shared" si="69"/>
        <v>1</v>
      </c>
      <c r="BY54" s="100">
        <f>VLOOKUP($C54+BY$3,Forecast!$B$99:$Q$251,Validation!BY$2,0)</f>
        <v>25.856799688676485</v>
      </c>
      <c r="BZ54" s="100">
        <f>VLOOKUP($C54+BZ$3,Forecast!$B$99:$Q$251,Validation!BZ$2,0)</f>
        <v>23.327941986068993</v>
      </c>
      <c r="CA54" s="100">
        <f>VLOOKUP($C54+CA$3,Forecast!$B$99:$Q$251,Validation!CA$2,0)</f>
        <v>23.43730443371966</v>
      </c>
      <c r="CB54" s="100">
        <f>VLOOKUP($C54+CB$3,Forecast!$B$99:$Q$251,Validation!CB$2,0)</f>
        <v>24.424349790243852</v>
      </c>
      <c r="CC54" s="100">
        <f>VLOOKUP($C54+CC$3,Forecast!$B$99:$Q$251,Validation!CC$2,0)</f>
        <v>32.197836622219981</v>
      </c>
      <c r="CD54" s="100">
        <f>VLOOKUP($C54+CD$3,Forecast!$B$99:$Q$251,Validation!CD$2,0)</f>
        <v>27.165262062046004</v>
      </c>
      <c r="CE54" s="100">
        <f>VLOOKUP($C54+CE$3,Forecast!$B$99:$Q$251,Validation!CE$2,0)</f>
        <v>29.967193117159528</v>
      </c>
      <c r="CF54" s="101">
        <f t="shared" si="70"/>
        <v>186.37668770013448</v>
      </c>
      <c r="CH54" s="49">
        <f t="shared" si="134"/>
        <v>1</v>
      </c>
      <c r="CI54" s="104">
        <f t="shared" si="135"/>
        <v>0.13873408744272811</v>
      </c>
      <c r="CJ54" s="104">
        <f t="shared" si="136"/>
        <v>0.12516555731262821</v>
      </c>
      <c r="CK54" s="104">
        <f t="shared" si="137"/>
        <v>0.12575233910921549</v>
      </c>
      <c r="CL54" s="104">
        <f t="shared" si="138"/>
        <v>0.13104830916160889</v>
      </c>
      <c r="CM54" s="104">
        <f t="shared" si="139"/>
        <v>0.17275678100913447</v>
      </c>
      <c r="CN54" s="104">
        <f t="shared" si="140"/>
        <v>0.14575461339753384</v>
      </c>
      <c r="CO54" s="104">
        <f t="shared" si="141"/>
        <v>0.16078831256715109</v>
      </c>
      <c r="CP54" s="105">
        <f t="shared" si="142"/>
        <v>1</v>
      </c>
      <c r="CT54" s="41">
        <f t="shared" si="74"/>
        <v>2017</v>
      </c>
      <c r="CU54" s="44" t="str">
        <f t="shared" si="75"/>
        <v>Jan</v>
      </c>
      <c r="CV54" s="51">
        <f t="shared" si="76"/>
        <v>1</v>
      </c>
      <c r="CW54" s="100">
        <f>VLOOKUP($C54+CW$3,Forecast!$B$99:$Q$251,Validation!CW$2,0)</f>
        <v>0</v>
      </c>
      <c r="CX54" s="100">
        <f>VLOOKUP($C54+CX$3,Forecast!$B$99:$Q$251,Validation!CX$2,0)</f>
        <v>0</v>
      </c>
      <c r="CY54" s="100">
        <f>VLOOKUP($C54+CY$3,Forecast!$B$99:$Q$251,Validation!CY$2,0)</f>
        <v>0</v>
      </c>
      <c r="CZ54" s="100">
        <f>VLOOKUP($C54+CZ$3,Forecast!$B$99:$Q$251,Validation!CZ$2,0)</f>
        <v>0</v>
      </c>
      <c r="DA54" s="100">
        <f>VLOOKUP($C54+DA$3,Forecast!$B$99:$Q$251,Validation!DA$2,0)</f>
        <v>0</v>
      </c>
      <c r="DB54" s="100">
        <f>VLOOKUP($C54+DB$3,Forecast!$B$99:$Q$251,Validation!DB$2,0)</f>
        <v>0</v>
      </c>
      <c r="DC54" s="100">
        <f>VLOOKUP($C54+DC$3,Forecast!$B$99:$Q$251,Validation!DC$2,0)</f>
        <v>0</v>
      </c>
      <c r="DD54" s="101">
        <f t="shared" si="77"/>
        <v>0</v>
      </c>
      <c r="DE54" s="14"/>
      <c r="DF54" s="14"/>
      <c r="DG54" s="49">
        <f t="shared" si="143"/>
        <v>1</v>
      </c>
      <c r="DH54" s="104" t="str">
        <f t="shared" si="144"/>
        <v/>
      </c>
      <c r="DI54" s="104" t="str">
        <f t="shared" si="145"/>
        <v/>
      </c>
      <c r="DJ54" s="104" t="str">
        <f t="shared" si="146"/>
        <v/>
      </c>
      <c r="DK54" s="104" t="str">
        <f t="shared" si="147"/>
        <v/>
      </c>
      <c r="DL54" s="104" t="str">
        <f t="shared" si="148"/>
        <v/>
      </c>
      <c r="DM54" s="104" t="str">
        <f t="shared" si="149"/>
        <v/>
      </c>
      <c r="DN54" s="104" t="str">
        <f t="shared" si="150"/>
        <v/>
      </c>
      <c r="DO54" s="105">
        <f t="shared" si="151"/>
        <v>0</v>
      </c>
      <c r="DS54" s="41">
        <f t="shared" si="81"/>
        <v>2017</v>
      </c>
      <c r="DT54" s="44" t="str">
        <f t="shared" si="82"/>
        <v>Jan</v>
      </c>
      <c r="DU54" s="51">
        <f t="shared" si="83"/>
        <v>1</v>
      </c>
      <c r="DV54" s="100">
        <f>VLOOKUP($C54+DV$3,Forecast!$B$99:$Q$251,Validation!DV$2,0)</f>
        <v>0</v>
      </c>
      <c r="DW54" s="100">
        <f>VLOOKUP($C54+DW$3,Forecast!$B$99:$Q$251,Validation!DW$2,0)</f>
        <v>0</v>
      </c>
      <c r="DX54" s="100">
        <f>VLOOKUP($C54+DX$3,Forecast!$B$99:$Q$251,Validation!DX$2,0)</f>
        <v>0</v>
      </c>
      <c r="DY54" s="100">
        <f>VLOOKUP($C54+DY$3,Forecast!$B$99:$Q$251,Validation!DY$2,0)</f>
        <v>0</v>
      </c>
      <c r="DZ54" s="100">
        <f>VLOOKUP($C54+DZ$3,Forecast!$B$99:$Q$251,Validation!DZ$2,0)</f>
        <v>0</v>
      </c>
      <c r="EA54" s="100">
        <f>VLOOKUP($C54+EA$3,Forecast!$B$99:$Q$251,Validation!EA$2,0)</f>
        <v>0</v>
      </c>
      <c r="EB54" s="100">
        <f>VLOOKUP($C54+EB$3,Forecast!$B$99:$Q$251,Validation!EB$2,0)</f>
        <v>0</v>
      </c>
      <c r="EC54" s="101">
        <f t="shared" si="84"/>
        <v>0</v>
      </c>
      <c r="EE54" s="49">
        <f t="shared" si="152"/>
        <v>1</v>
      </c>
      <c r="EF54" s="104" t="str">
        <f t="shared" si="153"/>
        <v/>
      </c>
      <c r="EG54" s="104" t="str">
        <f t="shared" si="154"/>
        <v/>
      </c>
      <c r="EH54" s="104" t="str">
        <f t="shared" si="155"/>
        <v/>
      </c>
      <c r="EI54" s="104" t="str">
        <f t="shared" si="156"/>
        <v/>
      </c>
      <c r="EJ54" s="104" t="str">
        <f t="shared" si="157"/>
        <v/>
      </c>
      <c r="EK54" s="104" t="str">
        <f t="shared" si="158"/>
        <v/>
      </c>
      <c r="EL54" s="104" t="str">
        <f t="shared" si="159"/>
        <v/>
      </c>
      <c r="EM54" s="105">
        <f t="shared" si="183"/>
        <v>0</v>
      </c>
      <c r="EQ54" s="41">
        <f t="shared" si="88"/>
        <v>2017</v>
      </c>
      <c r="ER54" s="44" t="str">
        <f t="shared" si="89"/>
        <v>Jan</v>
      </c>
      <c r="ES54" s="51">
        <f t="shared" si="90"/>
        <v>1</v>
      </c>
      <c r="ET54" s="100">
        <f>VLOOKUP($C54+ET$3,Forecast!$B$99:$Q$251,Validation!ET$2,0)</f>
        <v>0</v>
      </c>
      <c r="EU54" s="100">
        <f>VLOOKUP($C54+EU$3,Forecast!$B$99:$Q$251,Validation!EU$2,0)</f>
        <v>0</v>
      </c>
      <c r="EV54" s="100">
        <f>VLOOKUP($C54+EV$3,Forecast!$B$99:$Q$251,Validation!EV$2,0)</f>
        <v>0</v>
      </c>
      <c r="EW54" s="100">
        <f>VLOOKUP($C54+EW$3,Forecast!$B$99:$Q$251,Validation!EW$2,0)</f>
        <v>0</v>
      </c>
      <c r="EX54" s="100">
        <f>VLOOKUP($C54+EX$3,Forecast!$B$99:$Q$251,Validation!EX$2,0)</f>
        <v>0</v>
      </c>
      <c r="EY54" s="100">
        <f>VLOOKUP($C54+EY$3,Forecast!$B$99:$Q$251,Validation!EY$2,0)</f>
        <v>0</v>
      </c>
      <c r="EZ54" s="100">
        <f>VLOOKUP($C54+EZ$3,Forecast!$B$99:$Q$251,Validation!EZ$2,0)</f>
        <v>0</v>
      </c>
      <c r="FA54" s="101">
        <f t="shared" si="91"/>
        <v>0</v>
      </c>
      <c r="FD54" s="49">
        <f t="shared" si="160"/>
        <v>1</v>
      </c>
      <c r="FE54" s="104" t="str">
        <f t="shared" si="161"/>
        <v/>
      </c>
      <c r="FF54" s="104" t="str">
        <f t="shared" si="162"/>
        <v/>
      </c>
      <c r="FG54" s="104" t="str">
        <f t="shared" si="163"/>
        <v/>
      </c>
      <c r="FH54" s="104" t="str">
        <f t="shared" si="164"/>
        <v/>
      </c>
      <c r="FI54" s="104" t="str">
        <f t="shared" si="165"/>
        <v/>
      </c>
      <c r="FJ54" s="104" t="str">
        <f t="shared" si="166"/>
        <v/>
      </c>
      <c r="FK54" s="104" t="str">
        <f t="shared" si="167"/>
        <v/>
      </c>
      <c r="FL54" s="105">
        <f t="shared" si="168"/>
        <v>0</v>
      </c>
      <c r="FP54" s="41">
        <f t="shared" si="95"/>
        <v>2017</v>
      </c>
      <c r="FQ54" s="44" t="str">
        <f t="shared" si="96"/>
        <v>Jan</v>
      </c>
      <c r="FR54" s="51">
        <f t="shared" si="97"/>
        <v>1</v>
      </c>
      <c r="FS54" s="100">
        <f>VLOOKUP($C54+FS$3,Forecast!$B$99:$Q$251,Validation!FS$2,0)</f>
        <v>3453.81880060191</v>
      </c>
      <c r="FT54" s="100">
        <f>VLOOKUP($C54+FT$3,Forecast!$B$99:$Q$251,Validation!FT$2,0)</f>
        <v>3146.6366116782033</v>
      </c>
      <c r="FU54" s="100">
        <f>VLOOKUP($C54+FU$3,Forecast!$B$99:$Q$251,Validation!FU$2,0)</f>
        <v>2217.7481127310052</v>
      </c>
      <c r="FV54" s="100">
        <f>VLOOKUP($C54+FV$3,Forecast!$B$99:$Q$251,Validation!FV$2,0)</f>
        <v>1713.2109690264667</v>
      </c>
      <c r="FW54" s="100">
        <f>VLOOKUP($C54+FW$3,Forecast!$B$99:$Q$251,Validation!FW$2,0)</f>
        <v>4258.0649471820834</v>
      </c>
      <c r="FX54" s="100">
        <f>VLOOKUP($C54+FX$3,Forecast!$B$99:$Q$251,Validation!FX$2,0)</f>
        <v>3616.4794680267396</v>
      </c>
      <c r="FY54" s="100">
        <f>VLOOKUP($C54+FY$3,Forecast!$B$99:$Q$251,Validation!FY$2,0)</f>
        <v>3497.8259801049808</v>
      </c>
      <c r="FZ54" s="101">
        <f t="shared" si="169"/>
        <v>21903.784889351387</v>
      </c>
      <c r="GB54" s="49">
        <f t="shared" si="170"/>
        <v>1</v>
      </c>
      <c r="GC54" s="104">
        <f t="shared" si="171"/>
        <v>0.15768136959201959</v>
      </c>
      <c r="GD54" s="104">
        <f t="shared" si="172"/>
        <v>0.14365720936238527</v>
      </c>
      <c r="GE54" s="104">
        <f t="shared" si="173"/>
        <v>0.10124953855847865</v>
      </c>
      <c r="GF54" s="104">
        <f t="shared" si="174"/>
        <v>7.8215293734890126E-2</v>
      </c>
      <c r="GG54" s="104">
        <f t="shared" si="175"/>
        <v>0.19439859223837425</v>
      </c>
      <c r="GH54" s="104">
        <f t="shared" si="176"/>
        <v>0.16510751389751391</v>
      </c>
      <c r="GI54" s="104">
        <f t="shared" si="177"/>
        <v>0.15969048261633828</v>
      </c>
      <c r="GJ54" s="105">
        <f t="shared" si="178"/>
        <v>1</v>
      </c>
      <c r="GN54" s="41">
        <f t="shared" si="102"/>
        <v>2017</v>
      </c>
      <c r="GO54" s="44" t="str">
        <f t="shared" si="103"/>
        <v>Jan</v>
      </c>
      <c r="GP54" s="51">
        <f t="shared" si="104"/>
        <v>1</v>
      </c>
      <c r="GQ54" s="100">
        <f>VLOOKUP($C54+GQ$3,Forecast!$B$99:$Q$251,Validation!GQ$2,0)</f>
        <v>2719.8602527954499</v>
      </c>
      <c r="GR54" s="100">
        <f>VLOOKUP($C54+GR$3,Forecast!$B$99:$Q$251,Validation!GR$2,0)</f>
        <v>2591.6381693150738</v>
      </c>
      <c r="GS54" s="100">
        <f>VLOOKUP($C54+GS$3,Forecast!$B$99:$Q$251,Validation!GS$2,0)</f>
        <v>2176.6346013835773</v>
      </c>
      <c r="GT54" s="100">
        <f>VLOOKUP($C54+GT$3,Forecast!$B$99:$Q$251,Validation!GT$2,0)</f>
        <v>1784.7784940134561</v>
      </c>
      <c r="GU54" s="100">
        <f>VLOOKUP($C54+GU$3,Forecast!$B$99:$Q$251,Validation!GU$2,0)</f>
        <v>2925.4636796920263</v>
      </c>
      <c r="GV54" s="100">
        <f>VLOOKUP($C54+GV$3,Forecast!$B$99:$Q$251,Validation!GV$2,0)</f>
        <v>2783.9442752237928</v>
      </c>
      <c r="GW54" s="100">
        <f>VLOOKUP($C54+GW$3,Forecast!$B$99:$Q$251,Validation!GW$2,0)</f>
        <v>2841.1239674082481</v>
      </c>
      <c r="GX54" s="101">
        <f t="shared" si="105"/>
        <v>17823.443439831623</v>
      </c>
      <c r="GY54" s="14"/>
      <c r="HB54" s="97">
        <f t="shared" si="106"/>
        <v>2017</v>
      </c>
      <c r="HC54" s="98" t="str">
        <f t="shared" si="107"/>
        <v>Jan</v>
      </c>
      <c r="HD54" s="99">
        <f t="shared" si="108"/>
        <v>1</v>
      </c>
      <c r="HE54" s="100" t="str">
        <f>IFERROR(VLOOKUP($C54+HE$3,Forecast!$B$99:$AE$251,Validation!HE$2,0),"")</f>
        <v/>
      </c>
      <c r="HF54" s="100" t="str">
        <f>IFERROR(VLOOKUP($C54+HF$3,Forecast!$B$99:$AE$251,Validation!HF$2,0),"")</f>
        <v/>
      </c>
      <c r="HG54" s="100" t="str">
        <f>IFERROR(VLOOKUP($C54+HG$3,Forecast!$B$99:$AE$251,Validation!HG$2,0),"")</f>
        <v/>
      </c>
      <c r="HH54" s="100" t="str">
        <f>IFERROR(VLOOKUP($C54+HH$3,Forecast!$B$99:$AE$251,Validation!HH$2,0),"")</f>
        <v/>
      </c>
      <c r="HI54" s="100" t="str">
        <f>IFERROR(VLOOKUP($C54+HI$3,Forecast!$B$99:$AE$251,Validation!HI$2,0),"")</f>
        <v/>
      </c>
      <c r="HJ54" s="100" t="str">
        <f>IFERROR(VLOOKUP($C54+HJ$3,Forecast!$B$99:$AE$251,Validation!HJ$2,0),"")</f>
        <v/>
      </c>
      <c r="HK54" s="100" t="str">
        <f>IFERROR(VLOOKUP($C54+HK$3,Forecast!$B$99:$AE$251,Validation!HK$2,0),"")</f>
        <v/>
      </c>
      <c r="HL54" s="101">
        <f t="shared" si="109"/>
        <v>0</v>
      </c>
      <c r="HN54" s="49">
        <f t="shared" si="110"/>
        <v>1</v>
      </c>
      <c r="HO54" s="104" t="str">
        <f>IFERROR(HE54/#REF!,"")</f>
        <v/>
      </c>
      <c r="HP54" s="104" t="str">
        <f>IFERROR(HF54/#REF!,"")</f>
        <v/>
      </c>
      <c r="HQ54" s="104" t="str">
        <f>IFERROR(HG54/#REF!,"")</f>
        <v/>
      </c>
      <c r="HR54" s="104" t="str">
        <f>IFERROR(HH54/#REF!,"")</f>
        <v/>
      </c>
      <c r="HS54" s="104" t="str">
        <f>IFERROR(HI54/#REF!,"")</f>
        <v/>
      </c>
      <c r="HT54" s="104" t="str">
        <f>IFERROR(HJ54/#REF!,"")</f>
        <v/>
      </c>
      <c r="HU54" s="104" t="str">
        <f>IFERROR(HK54/#REF!,"")</f>
        <v/>
      </c>
      <c r="HV54" s="105">
        <f t="shared" si="111"/>
        <v>0</v>
      </c>
      <c r="HX54" s="97">
        <f t="shared" si="112"/>
        <v>2017</v>
      </c>
      <c r="HY54" s="98" t="str">
        <f t="shared" si="113"/>
        <v>Jan</v>
      </c>
      <c r="HZ54" s="99">
        <f t="shared" si="114"/>
        <v>1</v>
      </c>
      <c r="IA54" s="100" t="str">
        <f>IFERROR(VLOOKUP($C54+IA$3,Forecast!$B$99:$AE$251,Validation!IA$2,0),"")</f>
        <v/>
      </c>
      <c r="IB54" s="100" t="str">
        <f>IFERROR(VLOOKUP($C54+IB$3,Forecast!$B$99:$AE$251,Validation!IB$2,0),"")</f>
        <v/>
      </c>
      <c r="IC54" s="100" t="str">
        <f>IFERROR(VLOOKUP($C54+IC$3,Forecast!$B$99:$AE$251,Validation!IC$2,0),"")</f>
        <v/>
      </c>
      <c r="ID54" s="100" t="str">
        <f>IFERROR(VLOOKUP($C54+ID$3,Forecast!$B$99:$AE$251,Validation!ID$2,0),"")</f>
        <v/>
      </c>
      <c r="IE54" s="100" t="str">
        <f>IFERROR(VLOOKUP($C54+IE$3,Forecast!$B$99:$AE$251,Validation!IE$2,0),"")</f>
        <v/>
      </c>
      <c r="IF54" s="100" t="str">
        <f>IFERROR(VLOOKUP($C54+IF$3,Forecast!$B$99:$AE$251,Validation!IF$2,0),"")</f>
        <v/>
      </c>
      <c r="IG54" s="100" t="str">
        <f>IFERROR(VLOOKUP($C54+IG$3,Forecast!$B$99:$AE$251,Validation!IG$2,0),"")</f>
        <v/>
      </c>
      <c r="IH54" s="101">
        <f t="shared" si="115"/>
        <v>0</v>
      </c>
      <c r="IJ54" s="49">
        <f t="shared" si="116"/>
        <v>1</v>
      </c>
      <c r="IK54" s="104" t="str">
        <f>IFERROR(IA54/#REF!,"")</f>
        <v/>
      </c>
      <c r="IL54" s="104" t="str">
        <f>IFERROR(IB54/#REF!,"")</f>
        <v/>
      </c>
      <c r="IM54" s="104" t="str">
        <f>IFERROR(IC54/#REF!,"")</f>
        <v/>
      </c>
      <c r="IN54" s="104" t="str">
        <f>IFERROR(ID54/#REF!,"")</f>
        <v/>
      </c>
      <c r="IO54" s="104" t="str">
        <f>IFERROR(IE54/#REF!,"")</f>
        <v/>
      </c>
      <c r="IP54" s="104" t="str">
        <f>IFERROR(IF54/#REF!,"")</f>
        <v/>
      </c>
      <c r="IQ54" s="104" t="str">
        <f>IFERROR(IG54/#REF!,"")</f>
        <v/>
      </c>
      <c r="IR54" s="105">
        <f t="shared" si="117"/>
        <v>0</v>
      </c>
    </row>
    <row r="55" spans="2:252" x14ac:dyDescent="0.25">
      <c r="B55" s="39">
        <v>7</v>
      </c>
      <c r="C55" s="134">
        <f t="shared" si="179"/>
        <v>42747</v>
      </c>
      <c r="D55" s="135">
        <f t="shared" si="47"/>
        <v>2017</v>
      </c>
      <c r="E55" s="136" t="str">
        <f t="shared" si="48"/>
        <v>Jan</v>
      </c>
      <c r="F55" s="51">
        <f t="shared" si="49"/>
        <v>2</v>
      </c>
      <c r="G55" s="100">
        <f>VLOOKUP($C55+G$3,Forecast!$B$99:$Q$251,Validation!G$2,0)</f>
        <v>258.40843628893293</v>
      </c>
      <c r="H55" s="100">
        <f>VLOOKUP($C55+H$3,Forecast!$B$99:$Q$251,Validation!H$2,0)</f>
        <v>212.63450732823199</v>
      </c>
      <c r="I55" s="100">
        <f>VLOOKUP($C55+I$3,Forecast!$B$99:$Q$251,Validation!I$2,0)</f>
        <v>188.91761200661006</v>
      </c>
      <c r="J55" s="100">
        <f>VLOOKUP($C55+J$3,Forecast!$B$99:$Q$251,Validation!J$2,0)</f>
        <v>206.70371443294871</v>
      </c>
      <c r="K55" s="100">
        <f>VLOOKUP($C55+K$3,Forecast!$B$99:$Q$251,Validation!K$2,0)</f>
        <v>247.03405523862091</v>
      </c>
      <c r="L55" s="100">
        <f>VLOOKUP($C55+L$3,Forecast!$B$99:$Q$251,Validation!L$2,0)</f>
        <v>258.07272266260657</v>
      </c>
      <c r="M55" s="100">
        <f>VLOOKUP($C55+M$3,Forecast!$B$99:$Q$251,Validation!M$2,0)</f>
        <v>262.07499493337372</v>
      </c>
      <c r="N55" s="101">
        <f t="shared" si="50"/>
        <v>1633.8460428913249</v>
      </c>
      <c r="P55" s="114">
        <f t="shared" si="121"/>
        <v>2</v>
      </c>
      <c r="Q55" s="157">
        <f t="shared" si="184"/>
        <v>0.15815959980638208</v>
      </c>
      <c r="R55" s="157">
        <f t="shared" si="185"/>
        <v>0.13014353968868739</v>
      </c>
      <c r="S55" s="157">
        <f t="shared" si="186"/>
        <v>0.11562754815765458</v>
      </c>
      <c r="T55" s="157">
        <f t="shared" si="187"/>
        <v>0.12651358145542088</v>
      </c>
      <c r="U55" s="157">
        <f t="shared" si="188"/>
        <v>0.15119787835178075</v>
      </c>
      <c r="V55" s="157">
        <f t="shared" si="189"/>
        <v>0.15795412535070311</v>
      </c>
      <c r="W55" s="157">
        <f t="shared" si="190"/>
        <v>0.16040372718937118</v>
      </c>
      <c r="X55" s="158">
        <f t="shared" si="119"/>
        <v>1</v>
      </c>
      <c r="AA55" s="41">
        <f t="shared" si="53"/>
        <v>2017</v>
      </c>
      <c r="AB55" s="44" t="str">
        <f t="shared" si="54"/>
        <v>Jan</v>
      </c>
      <c r="AC55" s="51">
        <f t="shared" si="181"/>
        <v>2</v>
      </c>
      <c r="AD55" s="100">
        <f>VLOOKUP($C55+AD$3,Forecast!$B$99:$Q$251,Validation!AD$2,0)</f>
        <v>268.98965688245494</v>
      </c>
      <c r="AE55" s="100">
        <f>VLOOKUP($C55+AE$3,Forecast!$B$99:$Q$251,Validation!AE$2,0)</f>
        <v>259.65302401324516</v>
      </c>
      <c r="AF55" s="100">
        <f>VLOOKUP($C55+AF$3,Forecast!$B$99:$Q$251,Validation!AF$2,0)</f>
        <v>219.81431020434195</v>
      </c>
      <c r="AG55" s="100">
        <f>VLOOKUP($C55+AG$3,Forecast!$B$99:$Q$251,Validation!AG$2,0)</f>
        <v>218.5975768495951</v>
      </c>
      <c r="AH55" s="100">
        <f>VLOOKUP($C55+AH$3,Forecast!$B$99:$Q$251,Validation!AH$2,0)</f>
        <v>266.80327146237198</v>
      </c>
      <c r="AI55" s="100">
        <f>VLOOKUP($C55+AI$3,Forecast!$B$99:$Q$251,Validation!AI$2,0)</f>
        <v>262.6744544234561</v>
      </c>
      <c r="AJ55" s="100">
        <f>VLOOKUP($C55+AJ$3,Forecast!$B$99:$Q$251,Validation!AJ$2,0)</f>
        <v>285.16478882647652</v>
      </c>
      <c r="AK55" s="101">
        <f t="shared" si="56"/>
        <v>1781.6970826619417</v>
      </c>
      <c r="AM55" s="49">
        <f t="shared" si="123"/>
        <v>2</v>
      </c>
      <c r="AN55" s="104">
        <f t="shared" si="58"/>
        <v>0.15097384370219172</v>
      </c>
      <c r="AO55" s="104">
        <f t="shared" si="35"/>
        <v>0.14573354053277729</v>
      </c>
      <c r="AP55" s="104">
        <f t="shared" si="36"/>
        <v>0.123373559031667</v>
      </c>
      <c r="AQ55" s="104">
        <f t="shared" si="37"/>
        <v>0.12269065206247054</v>
      </c>
      <c r="AR55" s="104">
        <f t="shared" si="38"/>
        <v>0.1497467072594377</v>
      </c>
      <c r="AS55" s="104">
        <f t="shared" si="39"/>
        <v>0.14742935652732156</v>
      </c>
      <c r="AT55" s="104">
        <f t="shared" si="40"/>
        <v>0.1600523408841342</v>
      </c>
      <c r="AU55" s="105">
        <f t="shared" si="124"/>
        <v>1</v>
      </c>
      <c r="AX55" s="41">
        <f t="shared" si="60"/>
        <v>2017</v>
      </c>
      <c r="AY55" s="44" t="str">
        <f t="shared" si="61"/>
        <v>Jan</v>
      </c>
      <c r="AZ55" s="51">
        <f t="shared" si="182"/>
        <v>2</v>
      </c>
      <c r="BA55" s="100">
        <f>VLOOKUP($C55+BA$3,Forecast!$B$99:$Q$251,Validation!BA$2,0)</f>
        <v>97.979544965267152</v>
      </c>
      <c r="BB55" s="100">
        <f>VLOOKUP($C55+BB$3,Forecast!$B$99:$Q$251,Validation!BB$2,0)</f>
        <v>108.63403180817885</v>
      </c>
      <c r="BC55" s="100">
        <f>VLOOKUP($C55+BC$3,Forecast!$B$99:$Q$251,Validation!BC$2,0)</f>
        <v>123.41767107937163</v>
      </c>
      <c r="BD55" s="100">
        <f>VLOOKUP($C55+BD$3,Forecast!$B$99:$Q$251,Validation!BD$2,0)</f>
        <v>130.61808951265357</v>
      </c>
      <c r="BE55" s="100">
        <f>VLOOKUP($C55+BE$3,Forecast!$B$99:$Q$251,Validation!BE$2,0)</f>
        <v>122.81981428766034</v>
      </c>
      <c r="BF55" s="100">
        <f>VLOOKUP($C55+BF$3,Forecast!$B$99:$Q$251,Validation!BF$2,0)</f>
        <v>130.46334223530263</v>
      </c>
      <c r="BG55" s="100">
        <f>VLOOKUP($C55+BG$3,Forecast!$B$99:$Q$251,Validation!BG$2,0)</f>
        <v>132.69868862624133</v>
      </c>
      <c r="BH55" s="101">
        <f t="shared" si="63"/>
        <v>846.63118251467563</v>
      </c>
      <c r="BJ55" s="49">
        <f t="shared" si="125"/>
        <v>2</v>
      </c>
      <c r="BK55" s="104">
        <f t="shared" si="126"/>
        <v>0.1157287222450831</v>
      </c>
      <c r="BL55" s="104">
        <f t="shared" si="127"/>
        <v>0.12831328924776023</v>
      </c>
      <c r="BM55" s="104">
        <f t="shared" si="128"/>
        <v>0.14577501234102289</v>
      </c>
      <c r="BN55" s="104">
        <f t="shared" si="129"/>
        <v>0.15427980000062119</v>
      </c>
      <c r="BO55" s="104">
        <f t="shared" si="130"/>
        <v>0.14506885267662742</v>
      </c>
      <c r="BP55" s="104">
        <f t="shared" si="131"/>
        <v>0.15409701996540998</v>
      </c>
      <c r="BQ55" s="104">
        <f t="shared" si="132"/>
        <v>0.15673730352347506</v>
      </c>
      <c r="BR55" s="105">
        <f t="shared" si="133"/>
        <v>0.99999999999999989</v>
      </c>
      <c r="BV55" s="41">
        <f t="shared" si="67"/>
        <v>2017</v>
      </c>
      <c r="BW55" s="44" t="str">
        <f t="shared" si="68"/>
        <v>Jan</v>
      </c>
      <c r="BX55" s="51">
        <f t="shared" si="69"/>
        <v>2</v>
      </c>
      <c r="BY55" s="100">
        <f>VLOOKUP($C55+BY$3,Forecast!$B$99:$Q$251,Validation!BY$2,0)</f>
        <v>24.317762836185953</v>
      </c>
      <c r="BZ55" s="100">
        <f>VLOOKUP($C55+BZ$3,Forecast!$B$99:$Q$251,Validation!BZ$2,0)</f>
        <v>23.813920190299399</v>
      </c>
      <c r="CA55" s="100">
        <f>VLOOKUP($C55+CA$3,Forecast!$B$99:$Q$251,Validation!CA$2,0)</f>
        <v>22.149936579498341</v>
      </c>
      <c r="CB55" s="100">
        <f>VLOOKUP($C55+CB$3,Forecast!$B$99:$Q$251,Validation!CB$2,0)</f>
        <v>30.115292421794322</v>
      </c>
      <c r="CC55" s="100">
        <f>VLOOKUP($C55+CC$3,Forecast!$B$99:$Q$251,Validation!CC$2,0)</f>
        <v>35.931059371801133</v>
      </c>
      <c r="CD55" s="100">
        <f>VLOOKUP($C55+CD$3,Forecast!$B$99:$Q$251,Validation!CD$2,0)</f>
        <v>34.933721233450619</v>
      </c>
      <c r="CE55" s="100">
        <f>VLOOKUP($C55+CE$3,Forecast!$B$99:$Q$251,Validation!CE$2,0)</f>
        <v>27.460133910980463</v>
      </c>
      <c r="CF55" s="101">
        <f t="shared" si="70"/>
        <v>198.72182654401024</v>
      </c>
      <c r="CH55" s="49">
        <f t="shared" si="134"/>
        <v>2</v>
      </c>
      <c r="CI55" s="104">
        <f t="shared" si="135"/>
        <v>0.12237087017112527</v>
      </c>
      <c r="CJ55" s="104">
        <f t="shared" si="136"/>
        <v>0.11983545342979933</v>
      </c>
      <c r="CK55" s="104">
        <f t="shared" si="137"/>
        <v>0.11146202188612066</v>
      </c>
      <c r="CL55" s="104">
        <f t="shared" si="138"/>
        <v>0.15154496587280911</v>
      </c>
      <c r="CM55" s="104">
        <f t="shared" si="139"/>
        <v>0.18081083490767735</v>
      </c>
      <c r="CN55" s="104">
        <f t="shared" si="140"/>
        <v>0.17579206995520427</v>
      </c>
      <c r="CO55" s="104">
        <f t="shared" si="141"/>
        <v>0.13818378377726395</v>
      </c>
      <c r="CP55" s="105">
        <f t="shared" si="142"/>
        <v>0.99999999999999989</v>
      </c>
      <c r="CT55" s="41">
        <f t="shared" si="74"/>
        <v>2017</v>
      </c>
      <c r="CU55" s="44" t="str">
        <f t="shared" si="75"/>
        <v>Jan</v>
      </c>
      <c r="CV55" s="51">
        <f t="shared" si="76"/>
        <v>2</v>
      </c>
      <c r="CW55" s="100">
        <f>VLOOKUP($C55+CW$3,Forecast!$B$99:$Q$251,Validation!CW$2,0)</f>
        <v>0</v>
      </c>
      <c r="CX55" s="100">
        <f>VLOOKUP($C55+CX$3,Forecast!$B$99:$Q$251,Validation!CX$2,0)</f>
        <v>0</v>
      </c>
      <c r="CY55" s="100">
        <f>VLOOKUP($C55+CY$3,Forecast!$B$99:$Q$251,Validation!CY$2,0)</f>
        <v>0</v>
      </c>
      <c r="CZ55" s="100">
        <f>VLOOKUP($C55+CZ$3,Forecast!$B$99:$Q$251,Validation!CZ$2,0)</f>
        <v>0</v>
      </c>
      <c r="DA55" s="100">
        <f>VLOOKUP($C55+DA$3,Forecast!$B$99:$Q$251,Validation!DA$2,0)</f>
        <v>0</v>
      </c>
      <c r="DB55" s="100">
        <f>VLOOKUP($C55+DB$3,Forecast!$B$99:$Q$251,Validation!DB$2,0)</f>
        <v>0</v>
      </c>
      <c r="DC55" s="100">
        <f>VLOOKUP($C55+DC$3,Forecast!$B$99:$Q$251,Validation!DC$2,0)</f>
        <v>0</v>
      </c>
      <c r="DD55" s="101">
        <f t="shared" si="77"/>
        <v>0</v>
      </c>
      <c r="DE55" s="14"/>
      <c r="DF55" s="14"/>
      <c r="DG55" s="49">
        <f t="shared" si="143"/>
        <v>2</v>
      </c>
      <c r="DH55" s="104" t="str">
        <f t="shared" si="144"/>
        <v/>
      </c>
      <c r="DI55" s="104" t="str">
        <f t="shared" si="145"/>
        <v/>
      </c>
      <c r="DJ55" s="104" t="str">
        <f t="shared" si="146"/>
        <v/>
      </c>
      <c r="DK55" s="104" t="str">
        <f t="shared" si="147"/>
        <v/>
      </c>
      <c r="DL55" s="104" t="str">
        <f t="shared" si="148"/>
        <v/>
      </c>
      <c r="DM55" s="104" t="str">
        <f t="shared" si="149"/>
        <v/>
      </c>
      <c r="DN55" s="104" t="str">
        <f t="shared" si="150"/>
        <v/>
      </c>
      <c r="DO55" s="105">
        <f t="shared" si="151"/>
        <v>0</v>
      </c>
      <c r="DS55" s="41">
        <f t="shared" si="81"/>
        <v>2017</v>
      </c>
      <c r="DT55" s="44" t="str">
        <f t="shared" si="82"/>
        <v>Jan</v>
      </c>
      <c r="DU55" s="51">
        <f t="shared" si="83"/>
        <v>2</v>
      </c>
      <c r="DV55" s="100">
        <f>VLOOKUP($C55+DV$3,Forecast!$B$99:$Q$251,Validation!DV$2,0)</f>
        <v>0</v>
      </c>
      <c r="DW55" s="100">
        <f>VLOOKUP($C55+DW$3,Forecast!$B$99:$Q$251,Validation!DW$2,0)</f>
        <v>0</v>
      </c>
      <c r="DX55" s="100">
        <f>VLOOKUP($C55+DX$3,Forecast!$B$99:$Q$251,Validation!DX$2,0)</f>
        <v>0</v>
      </c>
      <c r="DY55" s="100">
        <f>VLOOKUP($C55+DY$3,Forecast!$B$99:$Q$251,Validation!DY$2,0)</f>
        <v>0</v>
      </c>
      <c r="DZ55" s="100">
        <f>VLOOKUP($C55+DZ$3,Forecast!$B$99:$Q$251,Validation!DZ$2,0)</f>
        <v>0</v>
      </c>
      <c r="EA55" s="100">
        <f>VLOOKUP($C55+EA$3,Forecast!$B$99:$Q$251,Validation!EA$2,0)</f>
        <v>0</v>
      </c>
      <c r="EB55" s="100">
        <f>VLOOKUP($C55+EB$3,Forecast!$B$99:$Q$251,Validation!EB$2,0)</f>
        <v>0</v>
      </c>
      <c r="EC55" s="101">
        <f t="shared" si="84"/>
        <v>0</v>
      </c>
      <c r="EE55" s="49">
        <f t="shared" si="152"/>
        <v>2</v>
      </c>
      <c r="EF55" s="104" t="str">
        <f t="shared" si="153"/>
        <v/>
      </c>
      <c r="EG55" s="104" t="str">
        <f t="shared" si="154"/>
        <v/>
      </c>
      <c r="EH55" s="104" t="str">
        <f t="shared" si="155"/>
        <v/>
      </c>
      <c r="EI55" s="104" t="str">
        <f t="shared" si="156"/>
        <v/>
      </c>
      <c r="EJ55" s="104" t="str">
        <f t="shared" si="157"/>
        <v/>
      </c>
      <c r="EK55" s="104" t="str">
        <f t="shared" si="158"/>
        <v/>
      </c>
      <c r="EL55" s="104" t="str">
        <f t="shared" si="159"/>
        <v/>
      </c>
      <c r="EM55" s="105">
        <f t="shared" si="183"/>
        <v>0</v>
      </c>
      <c r="EQ55" s="41">
        <f t="shared" si="88"/>
        <v>2017</v>
      </c>
      <c r="ER55" s="44" t="str">
        <f t="shared" si="89"/>
        <v>Jan</v>
      </c>
      <c r="ES55" s="51">
        <f t="shared" si="90"/>
        <v>2</v>
      </c>
      <c r="ET55" s="100">
        <f>VLOOKUP($C55+ET$3,Forecast!$B$99:$Q$251,Validation!ET$2,0)</f>
        <v>0</v>
      </c>
      <c r="EU55" s="100">
        <f>VLOOKUP($C55+EU$3,Forecast!$B$99:$Q$251,Validation!EU$2,0)</f>
        <v>0</v>
      </c>
      <c r="EV55" s="100">
        <f>VLOOKUP($C55+EV$3,Forecast!$B$99:$Q$251,Validation!EV$2,0)</f>
        <v>0</v>
      </c>
      <c r="EW55" s="100">
        <f>VLOOKUP($C55+EW$3,Forecast!$B$99:$Q$251,Validation!EW$2,0)</f>
        <v>0</v>
      </c>
      <c r="EX55" s="100">
        <f>VLOOKUP($C55+EX$3,Forecast!$B$99:$Q$251,Validation!EX$2,0)</f>
        <v>0</v>
      </c>
      <c r="EY55" s="100">
        <f>VLOOKUP($C55+EY$3,Forecast!$B$99:$Q$251,Validation!EY$2,0)</f>
        <v>0</v>
      </c>
      <c r="EZ55" s="100">
        <f>VLOOKUP($C55+EZ$3,Forecast!$B$99:$Q$251,Validation!EZ$2,0)</f>
        <v>0</v>
      </c>
      <c r="FA55" s="101">
        <f t="shared" si="91"/>
        <v>0</v>
      </c>
      <c r="FD55" s="49">
        <f t="shared" si="160"/>
        <v>2</v>
      </c>
      <c r="FE55" s="104" t="str">
        <f t="shared" si="161"/>
        <v/>
      </c>
      <c r="FF55" s="104" t="str">
        <f t="shared" si="162"/>
        <v/>
      </c>
      <c r="FG55" s="104" t="str">
        <f t="shared" si="163"/>
        <v/>
      </c>
      <c r="FH55" s="104" t="str">
        <f t="shared" si="164"/>
        <v/>
      </c>
      <c r="FI55" s="104" t="str">
        <f t="shared" si="165"/>
        <v/>
      </c>
      <c r="FJ55" s="104" t="str">
        <f t="shared" si="166"/>
        <v/>
      </c>
      <c r="FK55" s="104" t="str">
        <f t="shared" si="167"/>
        <v/>
      </c>
      <c r="FL55" s="105">
        <f t="shared" si="168"/>
        <v>0</v>
      </c>
      <c r="FP55" s="41">
        <f t="shared" si="95"/>
        <v>2017</v>
      </c>
      <c r="FQ55" s="44" t="str">
        <f t="shared" si="96"/>
        <v>Jan</v>
      </c>
      <c r="FR55" s="51">
        <f t="shared" si="97"/>
        <v>2</v>
      </c>
      <c r="FS55" s="100">
        <f>VLOOKUP($C55+FS$3,Forecast!$B$99:$Q$251,Validation!FS$2,0)</f>
        <v>3230.2756442613399</v>
      </c>
      <c r="FT55" s="100">
        <f>VLOOKUP($C55+FT$3,Forecast!$B$99:$Q$251,Validation!FT$2,0)</f>
        <v>3121.8408352184315</v>
      </c>
      <c r="FU55" s="100">
        <f>VLOOKUP($C55+FU$3,Forecast!$B$99:$Q$251,Validation!FU$2,0)</f>
        <v>2130.0095106200847</v>
      </c>
      <c r="FV55" s="100">
        <f>VLOOKUP($C55+FV$3,Forecast!$B$99:$Q$251,Validation!FV$2,0)</f>
        <v>1795.8482488080033</v>
      </c>
      <c r="FW55" s="100">
        <f>VLOOKUP($C55+FW$3,Forecast!$B$99:$Q$251,Validation!FW$2,0)</f>
        <v>4199.0066193568928</v>
      </c>
      <c r="FX55" s="100">
        <f>VLOOKUP($C55+FX$3,Forecast!$B$99:$Q$251,Validation!FX$2,0)</f>
        <v>3668.6974377731108</v>
      </c>
      <c r="FY55" s="100">
        <f>VLOOKUP($C55+FY$3,Forecast!$B$99:$Q$251,Validation!FY$2,0)</f>
        <v>3456.9736430113171</v>
      </c>
      <c r="FZ55" s="101">
        <f t="shared" si="169"/>
        <v>21602.651939049181</v>
      </c>
      <c r="GB55" s="49">
        <f t="shared" si="170"/>
        <v>2</v>
      </c>
      <c r="GC55" s="104">
        <f t="shared" si="171"/>
        <v>0.14953143962951418</v>
      </c>
      <c r="GD55" s="104">
        <f t="shared" si="172"/>
        <v>0.14451192585181447</v>
      </c>
      <c r="GE55" s="104">
        <f t="shared" si="173"/>
        <v>9.8599445874969507E-2</v>
      </c>
      <c r="GF55" s="104">
        <f t="shared" si="174"/>
        <v>8.3130916235418725E-2</v>
      </c>
      <c r="GG55" s="104">
        <f t="shared" si="175"/>
        <v>0.19437459026809223</v>
      </c>
      <c r="GH55" s="104">
        <f t="shared" si="176"/>
        <v>0.16982625318984723</v>
      </c>
      <c r="GI55" s="104">
        <f t="shared" si="177"/>
        <v>0.16002542895034361</v>
      </c>
      <c r="GJ55" s="105">
        <f t="shared" si="178"/>
        <v>1</v>
      </c>
      <c r="GN55" s="41">
        <f t="shared" si="102"/>
        <v>2017</v>
      </c>
      <c r="GO55" s="44" t="str">
        <f t="shared" si="103"/>
        <v>Jan</v>
      </c>
      <c r="GP55" s="51">
        <f t="shared" si="104"/>
        <v>2</v>
      </c>
      <c r="GQ55" s="100">
        <f>VLOOKUP($C55+GQ$3,Forecast!$B$99:$Q$251,Validation!GQ$2,0)</f>
        <v>2819.6362333166667</v>
      </c>
      <c r="GR55" s="100">
        <f>VLOOKUP($C55+GR$3,Forecast!$B$99:$Q$251,Validation!GR$2,0)</f>
        <v>2601.4313360917085</v>
      </c>
      <c r="GS55" s="100">
        <f>VLOOKUP($C55+GS$3,Forecast!$B$99:$Q$251,Validation!GS$2,0)</f>
        <v>2147.3976422611968</v>
      </c>
      <c r="GT55" s="100">
        <f>VLOOKUP($C55+GT$3,Forecast!$B$99:$Q$251,Validation!GT$2,0)</f>
        <v>1948.1509037468297</v>
      </c>
      <c r="GU55" s="100">
        <f>VLOOKUP($C55+GU$3,Forecast!$B$99:$Q$251,Validation!GU$2,0)</f>
        <v>3107.5016609528684</v>
      </c>
      <c r="GV55" s="100">
        <f>VLOOKUP($C55+GV$3,Forecast!$B$99:$Q$251,Validation!GV$2,0)</f>
        <v>2873.5010505429855</v>
      </c>
      <c r="GW55" s="100">
        <f>VLOOKUP($C55+GW$3,Forecast!$B$99:$Q$251,Validation!GW$2,0)</f>
        <v>2819.0227451793039</v>
      </c>
      <c r="GX55" s="101">
        <f t="shared" si="105"/>
        <v>18316.641572091561</v>
      </c>
      <c r="GY55" s="14"/>
      <c r="HB55" s="97">
        <f t="shared" si="106"/>
        <v>2017</v>
      </c>
      <c r="HC55" s="98" t="str">
        <f t="shared" si="107"/>
        <v>Jan</v>
      </c>
      <c r="HD55" s="99">
        <f t="shared" si="108"/>
        <v>2</v>
      </c>
      <c r="HE55" s="100" t="str">
        <f>IFERROR(VLOOKUP($C55+HE$3,Forecast!$B$99:$AE$251,Validation!HE$2,0),"")</f>
        <v/>
      </c>
      <c r="HF55" s="100" t="str">
        <f>IFERROR(VLOOKUP($C55+HF$3,Forecast!$B$99:$AE$251,Validation!HF$2,0),"")</f>
        <v/>
      </c>
      <c r="HG55" s="100" t="str">
        <f>IFERROR(VLOOKUP($C55+HG$3,Forecast!$B$99:$AE$251,Validation!HG$2,0),"")</f>
        <v/>
      </c>
      <c r="HH55" s="100" t="str">
        <f>IFERROR(VLOOKUP($C55+HH$3,Forecast!$B$99:$AE$251,Validation!HH$2,0),"")</f>
        <v/>
      </c>
      <c r="HI55" s="100" t="str">
        <f>IFERROR(VLOOKUP($C55+HI$3,Forecast!$B$99:$AE$251,Validation!HI$2,0),"")</f>
        <v/>
      </c>
      <c r="HJ55" s="100" t="str">
        <f>IFERROR(VLOOKUP($C55+HJ$3,Forecast!$B$99:$AE$251,Validation!HJ$2,0),"")</f>
        <v/>
      </c>
      <c r="HK55" s="100" t="str">
        <f>IFERROR(VLOOKUP($C55+HK$3,Forecast!$B$99:$AE$251,Validation!HK$2,0),"")</f>
        <v/>
      </c>
      <c r="HL55" s="101">
        <f t="shared" si="109"/>
        <v>0</v>
      </c>
      <c r="HN55" s="49">
        <f t="shared" si="110"/>
        <v>2</v>
      </c>
      <c r="HO55" s="104" t="str">
        <f>IFERROR(HE55/#REF!,"")</f>
        <v/>
      </c>
      <c r="HP55" s="104" t="str">
        <f>IFERROR(HF55/#REF!,"")</f>
        <v/>
      </c>
      <c r="HQ55" s="104" t="str">
        <f>IFERROR(HG55/#REF!,"")</f>
        <v/>
      </c>
      <c r="HR55" s="104" t="str">
        <f>IFERROR(HH55/#REF!,"")</f>
        <v/>
      </c>
      <c r="HS55" s="104" t="str">
        <f>IFERROR(HI55/#REF!,"")</f>
        <v/>
      </c>
      <c r="HT55" s="104" t="str">
        <f>IFERROR(HJ55/#REF!,"")</f>
        <v/>
      </c>
      <c r="HU55" s="104" t="str">
        <f>IFERROR(HK55/#REF!,"")</f>
        <v/>
      </c>
      <c r="HV55" s="105">
        <f t="shared" si="111"/>
        <v>0</v>
      </c>
      <c r="HX55" s="97">
        <f t="shared" si="112"/>
        <v>2017</v>
      </c>
      <c r="HY55" s="98" t="str">
        <f t="shared" si="113"/>
        <v>Jan</v>
      </c>
      <c r="HZ55" s="99">
        <f t="shared" si="114"/>
        <v>2</v>
      </c>
      <c r="IA55" s="100" t="str">
        <f>IFERROR(VLOOKUP($C55+IA$3,Forecast!$B$99:$AE$251,Validation!IA$2,0),"")</f>
        <v/>
      </c>
      <c r="IB55" s="100" t="str">
        <f>IFERROR(VLOOKUP($C55+IB$3,Forecast!$B$99:$AE$251,Validation!IB$2,0),"")</f>
        <v/>
      </c>
      <c r="IC55" s="100" t="str">
        <f>IFERROR(VLOOKUP($C55+IC$3,Forecast!$B$99:$AE$251,Validation!IC$2,0),"")</f>
        <v/>
      </c>
      <c r="ID55" s="100" t="str">
        <f>IFERROR(VLOOKUP($C55+ID$3,Forecast!$B$99:$AE$251,Validation!ID$2,0),"")</f>
        <v/>
      </c>
      <c r="IE55" s="100" t="str">
        <f>IFERROR(VLOOKUP($C55+IE$3,Forecast!$B$99:$AE$251,Validation!IE$2,0),"")</f>
        <v/>
      </c>
      <c r="IF55" s="100" t="str">
        <f>IFERROR(VLOOKUP($C55+IF$3,Forecast!$B$99:$AE$251,Validation!IF$2,0),"")</f>
        <v/>
      </c>
      <c r="IG55" s="100" t="str">
        <f>IFERROR(VLOOKUP($C55+IG$3,Forecast!$B$99:$AE$251,Validation!IG$2,0),"")</f>
        <v/>
      </c>
      <c r="IH55" s="101">
        <f t="shared" si="115"/>
        <v>0</v>
      </c>
      <c r="IJ55" s="49">
        <f t="shared" si="116"/>
        <v>2</v>
      </c>
      <c r="IK55" s="104" t="str">
        <f>IFERROR(IA55/#REF!,"")</f>
        <v/>
      </c>
      <c r="IL55" s="104" t="str">
        <f>IFERROR(IB55/#REF!,"")</f>
        <v/>
      </c>
      <c r="IM55" s="104" t="str">
        <f>IFERROR(IC55/#REF!,"")</f>
        <v/>
      </c>
      <c r="IN55" s="104" t="str">
        <f>IFERROR(ID55/#REF!,"")</f>
        <v/>
      </c>
      <c r="IO55" s="104" t="str">
        <f>IFERROR(IE55/#REF!,"")</f>
        <v/>
      </c>
      <c r="IP55" s="104" t="str">
        <f>IFERROR(IF55/#REF!,"")</f>
        <v/>
      </c>
      <c r="IQ55" s="104" t="str">
        <f>IFERROR(IG55/#REF!,"")</f>
        <v/>
      </c>
      <c r="IR55" s="105">
        <f t="shared" si="117"/>
        <v>0</v>
      </c>
    </row>
    <row r="56" spans="2:252" x14ac:dyDescent="0.25">
      <c r="B56" s="39">
        <v>7</v>
      </c>
      <c r="C56" s="134">
        <f t="shared" si="179"/>
        <v>42754</v>
      </c>
      <c r="D56" s="135">
        <f t="shared" si="47"/>
        <v>2017</v>
      </c>
      <c r="E56" s="136" t="str">
        <f t="shared" si="48"/>
        <v>Jan</v>
      </c>
      <c r="F56" s="51">
        <f t="shared" si="49"/>
        <v>3</v>
      </c>
      <c r="G56" s="100">
        <f>VLOOKUP($C56+G$3,Forecast!$B$99:$Q$251,Validation!G$2,0)</f>
        <v>235.00252615532048</v>
      </c>
      <c r="H56" s="100">
        <f>VLOOKUP($C56+H$3,Forecast!$B$99:$Q$251,Validation!H$2,0)</f>
        <v>197.65433196904908</v>
      </c>
      <c r="I56" s="100">
        <f>VLOOKUP($C56+I$3,Forecast!$B$99:$Q$251,Validation!I$2,0)</f>
        <v>219.15058949099586</v>
      </c>
      <c r="J56" s="100">
        <f>VLOOKUP($C56+J$3,Forecast!$B$99:$Q$251,Validation!J$2,0)</f>
        <v>196.4343728989335</v>
      </c>
      <c r="K56" s="100">
        <f>VLOOKUP($C56+K$3,Forecast!$B$99:$Q$251,Validation!K$2,0)</f>
        <v>231.33299336496495</v>
      </c>
      <c r="L56" s="100">
        <f>VLOOKUP($C56+L$3,Forecast!$B$99:$Q$251,Validation!L$2,0)</f>
        <v>243.63980652712252</v>
      </c>
      <c r="M56" s="100">
        <f>VLOOKUP($C56+M$3,Forecast!$B$99:$Q$251,Validation!M$2,0)</f>
        <v>230.56355345902531</v>
      </c>
      <c r="N56" s="101">
        <f t="shared" si="50"/>
        <v>1553.7781738654116</v>
      </c>
      <c r="P56" s="114">
        <f t="shared" si="121"/>
        <v>3</v>
      </c>
      <c r="Q56" s="157">
        <f t="shared" si="184"/>
        <v>0.1512458664358072</v>
      </c>
      <c r="R56" s="157">
        <f t="shared" si="185"/>
        <v>0.1272088482729388</v>
      </c>
      <c r="S56" s="157">
        <f t="shared" si="186"/>
        <v>0.14104367867763515</v>
      </c>
      <c r="T56" s="157">
        <f t="shared" si="187"/>
        <v>0.12642369174890256</v>
      </c>
      <c r="U56" s="157">
        <f t="shared" si="188"/>
        <v>0.14888418260469338</v>
      </c>
      <c r="V56" s="157">
        <f t="shared" si="189"/>
        <v>0.15680475541821237</v>
      </c>
      <c r="W56" s="157">
        <f t="shared" si="190"/>
        <v>0.1483889768418106</v>
      </c>
      <c r="X56" s="158">
        <f t="shared" si="119"/>
        <v>1</v>
      </c>
      <c r="AA56" s="41">
        <f t="shared" si="53"/>
        <v>2017</v>
      </c>
      <c r="AB56" s="44" t="str">
        <f t="shared" si="54"/>
        <v>Jan</v>
      </c>
      <c r="AC56" s="51">
        <f t="shared" si="181"/>
        <v>3</v>
      </c>
      <c r="AD56" s="100">
        <f>VLOOKUP($C56+AD$3,Forecast!$B$99:$Q$251,Validation!AD$2,0)</f>
        <v>274.33821984216041</v>
      </c>
      <c r="AE56" s="100">
        <f>VLOOKUP($C56+AE$3,Forecast!$B$99:$Q$251,Validation!AE$2,0)</f>
        <v>279.01172513399979</v>
      </c>
      <c r="AF56" s="100">
        <f>VLOOKUP($C56+AF$3,Forecast!$B$99:$Q$251,Validation!AF$2,0)</f>
        <v>276.42354042180068</v>
      </c>
      <c r="AG56" s="100">
        <f>VLOOKUP($C56+AG$3,Forecast!$B$99:$Q$251,Validation!AG$2,0)</f>
        <v>186.63600274996071</v>
      </c>
      <c r="AH56" s="100">
        <f>VLOOKUP($C56+AH$3,Forecast!$B$99:$Q$251,Validation!AH$2,0)</f>
        <v>263.72919297568774</v>
      </c>
      <c r="AI56" s="100">
        <f>VLOOKUP($C56+AI$3,Forecast!$B$99:$Q$251,Validation!AI$2,0)</f>
        <v>262.4114766091563</v>
      </c>
      <c r="AJ56" s="100">
        <f>VLOOKUP($C56+AJ$3,Forecast!$B$99:$Q$251,Validation!AJ$2,0)</f>
        <v>248.0437746544786</v>
      </c>
      <c r="AK56" s="101">
        <f t="shared" si="56"/>
        <v>1790.5939323872442</v>
      </c>
      <c r="AM56" s="49">
        <f t="shared" si="123"/>
        <v>3</v>
      </c>
      <c r="AN56" s="104">
        <f t="shared" si="58"/>
        <v>0.15321073911850519</v>
      </c>
      <c r="AO56" s="104">
        <f t="shared" si="35"/>
        <v>0.15582076990622745</v>
      </c>
      <c r="AP56" s="104">
        <f t="shared" si="36"/>
        <v>0.15437533626245961</v>
      </c>
      <c r="AQ56" s="104">
        <f t="shared" si="37"/>
        <v>0.10423133876095238</v>
      </c>
      <c r="AR56" s="104">
        <f t="shared" si="38"/>
        <v>0.14728587437134916</v>
      </c>
      <c r="AS56" s="104">
        <f t="shared" si="39"/>
        <v>0.14654996415591878</v>
      </c>
      <c r="AT56" s="104">
        <f t="shared" si="40"/>
        <v>0.13852597742458742</v>
      </c>
      <c r="AU56" s="105">
        <f t="shared" si="124"/>
        <v>1</v>
      </c>
      <c r="AX56" s="41">
        <f t="shared" si="60"/>
        <v>2017</v>
      </c>
      <c r="AY56" s="44" t="str">
        <f t="shared" si="61"/>
        <v>Jan</v>
      </c>
      <c r="AZ56" s="51">
        <f t="shared" si="182"/>
        <v>3</v>
      </c>
      <c r="BA56" s="100">
        <f>VLOOKUP($C56+BA$3,Forecast!$B$99:$Q$251,Validation!BA$2,0)</f>
        <v>104.13516379020197</v>
      </c>
      <c r="BB56" s="100">
        <f>VLOOKUP($C56+BB$3,Forecast!$B$99:$Q$251,Validation!BB$2,0)</f>
        <v>123.66926733388456</v>
      </c>
      <c r="BC56" s="100">
        <f>VLOOKUP($C56+BC$3,Forecast!$B$99:$Q$251,Validation!BC$2,0)</f>
        <v>130.74184158294253</v>
      </c>
      <c r="BD56" s="100">
        <f>VLOOKUP($C56+BD$3,Forecast!$B$99:$Q$251,Validation!BD$2,0)</f>
        <v>122.43015539719367</v>
      </c>
      <c r="BE56" s="100">
        <f>VLOOKUP($C56+BE$3,Forecast!$B$99:$Q$251,Validation!BE$2,0)</f>
        <v>127.29217681340744</v>
      </c>
      <c r="BF56" s="100">
        <f>VLOOKUP($C56+BF$3,Forecast!$B$99:$Q$251,Validation!BF$2,0)</f>
        <v>116.47476933018275</v>
      </c>
      <c r="BG56" s="100">
        <f>VLOOKUP($C56+BG$3,Forecast!$B$99:$Q$251,Validation!BG$2,0)</f>
        <v>129.41659792980062</v>
      </c>
      <c r="BH56" s="101">
        <f t="shared" si="63"/>
        <v>854.15997217761355</v>
      </c>
      <c r="BJ56" s="49">
        <f t="shared" si="125"/>
        <v>3</v>
      </c>
      <c r="BK56" s="104">
        <f t="shared" si="126"/>
        <v>0.12191529360093704</v>
      </c>
      <c r="BL56" s="104">
        <f t="shared" si="127"/>
        <v>0.1447846672311271</v>
      </c>
      <c r="BM56" s="104">
        <f t="shared" si="128"/>
        <v>0.15306481905213434</v>
      </c>
      <c r="BN56" s="104">
        <f t="shared" si="129"/>
        <v>0.14333398822830298</v>
      </c>
      <c r="BO56" s="104">
        <f t="shared" si="130"/>
        <v>0.14902615547399869</v>
      </c>
      <c r="BP56" s="104">
        <f t="shared" si="131"/>
        <v>0.13636177428595664</v>
      </c>
      <c r="BQ56" s="104">
        <f t="shared" si="132"/>
        <v>0.15151330212754316</v>
      </c>
      <c r="BR56" s="105">
        <f t="shared" si="133"/>
        <v>1</v>
      </c>
      <c r="BV56" s="41">
        <f t="shared" si="67"/>
        <v>2017</v>
      </c>
      <c r="BW56" s="44" t="str">
        <f t="shared" si="68"/>
        <v>Jan</v>
      </c>
      <c r="BX56" s="51">
        <f t="shared" si="69"/>
        <v>3</v>
      </c>
      <c r="BY56" s="100">
        <f>VLOOKUP($C56+BY$3,Forecast!$B$99:$Q$251,Validation!BY$2,0)</f>
        <v>33.219276371408526</v>
      </c>
      <c r="BZ56" s="100">
        <f>VLOOKUP($C56+BZ$3,Forecast!$B$99:$Q$251,Validation!BZ$2,0)</f>
        <v>24.404081688230058</v>
      </c>
      <c r="CA56" s="100">
        <f>VLOOKUP($C56+CA$3,Forecast!$B$99:$Q$251,Validation!CA$2,0)</f>
        <v>21.053945018946397</v>
      </c>
      <c r="CB56" s="100">
        <f>VLOOKUP($C56+CB$3,Forecast!$B$99:$Q$251,Validation!CB$2,0)</f>
        <v>26.824782145649824</v>
      </c>
      <c r="CC56" s="100">
        <f>VLOOKUP($C56+CC$3,Forecast!$B$99:$Q$251,Validation!CC$2,0)</f>
        <v>31.144673329389576</v>
      </c>
      <c r="CD56" s="100">
        <f>VLOOKUP($C56+CD$3,Forecast!$B$99:$Q$251,Validation!CD$2,0)</f>
        <v>35.306711992127291</v>
      </c>
      <c r="CE56" s="100">
        <f>VLOOKUP($C56+CE$3,Forecast!$B$99:$Q$251,Validation!CE$2,0)</f>
        <v>29.692654118093955</v>
      </c>
      <c r="CF56" s="101">
        <f t="shared" si="70"/>
        <v>201.64612466384563</v>
      </c>
      <c r="CH56" s="49">
        <f t="shared" si="134"/>
        <v>3</v>
      </c>
      <c r="CI56" s="104">
        <f t="shared" si="135"/>
        <v>0.16474046514301605</v>
      </c>
      <c r="CJ56" s="104">
        <f t="shared" si="136"/>
        <v>0.1210243029907612</v>
      </c>
      <c r="CK56" s="104">
        <f t="shared" si="137"/>
        <v>0.1044103627284898</v>
      </c>
      <c r="CL56" s="104">
        <f t="shared" si="138"/>
        <v>0.13302899914574656</v>
      </c>
      <c r="CM56" s="104">
        <f t="shared" si="139"/>
        <v>0.1544521293494201</v>
      </c>
      <c r="CN56" s="104">
        <f t="shared" si="140"/>
        <v>0.17509244004061758</v>
      </c>
      <c r="CO56" s="104">
        <f t="shared" si="141"/>
        <v>0.14725130060194871</v>
      </c>
      <c r="CP56" s="105">
        <f t="shared" si="142"/>
        <v>1</v>
      </c>
      <c r="CT56" s="41">
        <f t="shared" si="74"/>
        <v>2017</v>
      </c>
      <c r="CU56" s="44" t="str">
        <f t="shared" si="75"/>
        <v>Jan</v>
      </c>
      <c r="CV56" s="51">
        <f t="shared" si="76"/>
        <v>3</v>
      </c>
      <c r="CW56" s="100">
        <f>VLOOKUP($C56+CW$3,Forecast!$B$99:$Q$251,Validation!CW$2,0)</f>
        <v>0</v>
      </c>
      <c r="CX56" s="100">
        <f>VLOOKUP($C56+CX$3,Forecast!$B$99:$Q$251,Validation!CX$2,0)</f>
        <v>0</v>
      </c>
      <c r="CY56" s="100">
        <f>VLOOKUP($C56+CY$3,Forecast!$B$99:$Q$251,Validation!CY$2,0)</f>
        <v>0</v>
      </c>
      <c r="CZ56" s="100">
        <f>VLOOKUP($C56+CZ$3,Forecast!$B$99:$Q$251,Validation!CZ$2,0)</f>
        <v>0</v>
      </c>
      <c r="DA56" s="100">
        <f>VLOOKUP($C56+DA$3,Forecast!$B$99:$Q$251,Validation!DA$2,0)</f>
        <v>0</v>
      </c>
      <c r="DB56" s="100">
        <f>VLOOKUP($C56+DB$3,Forecast!$B$99:$Q$251,Validation!DB$2,0)</f>
        <v>0</v>
      </c>
      <c r="DC56" s="100">
        <f>VLOOKUP($C56+DC$3,Forecast!$B$99:$Q$251,Validation!DC$2,0)</f>
        <v>0</v>
      </c>
      <c r="DD56" s="101">
        <f t="shared" si="77"/>
        <v>0</v>
      </c>
      <c r="DE56" s="14"/>
      <c r="DF56" s="14"/>
      <c r="DG56" s="49">
        <f t="shared" si="143"/>
        <v>3</v>
      </c>
      <c r="DH56" s="104" t="str">
        <f t="shared" si="144"/>
        <v/>
      </c>
      <c r="DI56" s="104" t="str">
        <f t="shared" si="145"/>
        <v/>
      </c>
      <c r="DJ56" s="104" t="str">
        <f t="shared" si="146"/>
        <v/>
      </c>
      <c r="DK56" s="104" t="str">
        <f t="shared" si="147"/>
        <v/>
      </c>
      <c r="DL56" s="104" t="str">
        <f t="shared" si="148"/>
        <v/>
      </c>
      <c r="DM56" s="104" t="str">
        <f t="shared" si="149"/>
        <v/>
      </c>
      <c r="DN56" s="104" t="str">
        <f t="shared" si="150"/>
        <v/>
      </c>
      <c r="DO56" s="105">
        <f t="shared" si="151"/>
        <v>0</v>
      </c>
      <c r="DS56" s="41">
        <f t="shared" si="81"/>
        <v>2017</v>
      </c>
      <c r="DT56" s="44" t="str">
        <f t="shared" si="82"/>
        <v>Jan</v>
      </c>
      <c r="DU56" s="51">
        <f t="shared" si="83"/>
        <v>3</v>
      </c>
      <c r="DV56" s="100">
        <f>VLOOKUP($C56+DV$3,Forecast!$B$99:$Q$251,Validation!DV$2,0)</f>
        <v>0</v>
      </c>
      <c r="DW56" s="100">
        <f>VLOOKUP($C56+DW$3,Forecast!$B$99:$Q$251,Validation!DW$2,0)</f>
        <v>0</v>
      </c>
      <c r="DX56" s="100">
        <f>VLOOKUP($C56+DX$3,Forecast!$B$99:$Q$251,Validation!DX$2,0)</f>
        <v>0</v>
      </c>
      <c r="DY56" s="100">
        <f>VLOOKUP($C56+DY$3,Forecast!$B$99:$Q$251,Validation!DY$2,0)</f>
        <v>0</v>
      </c>
      <c r="DZ56" s="100">
        <f>VLOOKUP($C56+DZ$3,Forecast!$B$99:$Q$251,Validation!DZ$2,0)</f>
        <v>0</v>
      </c>
      <c r="EA56" s="100">
        <f>VLOOKUP($C56+EA$3,Forecast!$B$99:$Q$251,Validation!EA$2,0)</f>
        <v>0</v>
      </c>
      <c r="EB56" s="100">
        <f>VLOOKUP($C56+EB$3,Forecast!$B$99:$Q$251,Validation!EB$2,0)</f>
        <v>0</v>
      </c>
      <c r="EC56" s="101">
        <f t="shared" si="84"/>
        <v>0</v>
      </c>
      <c r="EE56" s="49">
        <f t="shared" si="152"/>
        <v>3</v>
      </c>
      <c r="EF56" s="104" t="str">
        <f t="shared" si="153"/>
        <v/>
      </c>
      <c r="EG56" s="104" t="str">
        <f t="shared" si="154"/>
        <v/>
      </c>
      <c r="EH56" s="104" t="str">
        <f t="shared" si="155"/>
        <v/>
      </c>
      <c r="EI56" s="104" t="str">
        <f t="shared" si="156"/>
        <v/>
      </c>
      <c r="EJ56" s="104" t="str">
        <f t="shared" si="157"/>
        <v/>
      </c>
      <c r="EK56" s="104" t="str">
        <f t="shared" si="158"/>
        <v/>
      </c>
      <c r="EL56" s="104" t="str">
        <f t="shared" si="159"/>
        <v/>
      </c>
      <c r="EM56" s="105">
        <f t="shared" si="183"/>
        <v>0</v>
      </c>
      <c r="EQ56" s="41">
        <f t="shared" si="88"/>
        <v>2017</v>
      </c>
      <c r="ER56" s="44" t="str">
        <f t="shared" si="89"/>
        <v>Jan</v>
      </c>
      <c r="ES56" s="51">
        <f t="shared" si="90"/>
        <v>3</v>
      </c>
      <c r="ET56" s="100">
        <f>VLOOKUP($C56+ET$3,Forecast!$B$99:$Q$251,Validation!ET$2,0)</f>
        <v>0</v>
      </c>
      <c r="EU56" s="100">
        <f>VLOOKUP($C56+EU$3,Forecast!$B$99:$Q$251,Validation!EU$2,0)</f>
        <v>0</v>
      </c>
      <c r="EV56" s="100">
        <f>VLOOKUP($C56+EV$3,Forecast!$B$99:$Q$251,Validation!EV$2,0)</f>
        <v>0</v>
      </c>
      <c r="EW56" s="100">
        <f>VLOOKUP($C56+EW$3,Forecast!$B$99:$Q$251,Validation!EW$2,0)</f>
        <v>0</v>
      </c>
      <c r="EX56" s="100">
        <f>VLOOKUP($C56+EX$3,Forecast!$B$99:$Q$251,Validation!EX$2,0)</f>
        <v>0</v>
      </c>
      <c r="EY56" s="100">
        <f>VLOOKUP($C56+EY$3,Forecast!$B$99:$Q$251,Validation!EY$2,0)</f>
        <v>0</v>
      </c>
      <c r="EZ56" s="100">
        <f>VLOOKUP($C56+EZ$3,Forecast!$B$99:$Q$251,Validation!EZ$2,0)</f>
        <v>0</v>
      </c>
      <c r="FA56" s="101">
        <f t="shared" si="91"/>
        <v>0</v>
      </c>
      <c r="FD56" s="49">
        <f t="shared" si="160"/>
        <v>3</v>
      </c>
      <c r="FE56" s="104" t="str">
        <f t="shared" si="161"/>
        <v/>
      </c>
      <c r="FF56" s="104" t="str">
        <f t="shared" si="162"/>
        <v/>
      </c>
      <c r="FG56" s="104" t="str">
        <f t="shared" si="163"/>
        <v/>
      </c>
      <c r="FH56" s="104" t="str">
        <f t="shared" si="164"/>
        <v/>
      </c>
      <c r="FI56" s="104" t="str">
        <f t="shared" si="165"/>
        <v/>
      </c>
      <c r="FJ56" s="104" t="str">
        <f t="shared" si="166"/>
        <v/>
      </c>
      <c r="FK56" s="104" t="str">
        <f t="shared" si="167"/>
        <v/>
      </c>
      <c r="FL56" s="105">
        <f t="shared" si="168"/>
        <v>0</v>
      </c>
      <c r="FP56" s="41">
        <f t="shared" si="95"/>
        <v>2017</v>
      </c>
      <c r="FQ56" s="44" t="str">
        <f t="shared" si="96"/>
        <v>Jan</v>
      </c>
      <c r="FR56" s="51">
        <f t="shared" si="97"/>
        <v>3</v>
      </c>
      <c r="FS56" s="100">
        <f>VLOOKUP($C56+FS$3,Forecast!$B$99:$Q$251,Validation!FS$2,0)</f>
        <v>3333.1820429739118</v>
      </c>
      <c r="FT56" s="100">
        <f>VLOOKUP($C56+FT$3,Forecast!$B$99:$Q$251,Validation!FT$2,0)</f>
        <v>3140.4380197569703</v>
      </c>
      <c r="FU56" s="100">
        <f>VLOOKUP($C56+FU$3,Forecast!$B$99:$Q$251,Validation!FU$2,0)</f>
        <v>2141.6297980235809</v>
      </c>
      <c r="FV56" s="100">
        <f>VLOOKUP($C56+FV$3,Forecast!$B$99:$Q$251,Validation!FV$2,0)</f>
        <v>1793.9800817552743</v>
      </c>
      <c r="FW56" s="100">
        <f>VLOOKUP($C56+FW$3,Forecast!$B$99:$Q$251,Validation!FW$2,0)</f>
        <v>4157.614257812299</v>
      </c>
      <c r="FX56" s="100">
        <f>VLOOKUP($C56+FX$3,Forecast!$B$99:$Q$251,Validation!FX$2,0)</f>
        <v>3588.4297408260672</v>
      </c>
      <c r="FY56" s="100">
        <f>VLOOKUP($C56+FY$3,Forecast!$B$99:$Q$251,Validation!FY$2,0)</f>
        <v>3395.1192616795302</v>
      </c>
      <c r="FZ56" s="101">
        <f t="shared" si="169"/>
        <v>21550.393202827636</v>
      </c>
      <c r="GB56" s="49">
        <f t="shared" si="170"/>
        <v>3</v>
      </c>
      <c r="GC56" s="104">
        <f t="shared" si="171"/>
        <v>0.15466919845047486</v>
      </c>
      <c r="GD56" s="104">
        <f t="shared" si="172"/>
        <v>0.14572532344073016</v>
      </c>
      <c r="GE56" s="104">
        <f t="shared" si="173"/>
        <v>9.9377759740484767E-2</v>
      </c>
      <c r="GF56" s="104">
        <f t="shared" si="174"/>
        <v>8.3245816671219039E-2</v>
      </c>
      <c r="GG56" s="104">
        <f t="shared" si="175"/>
        <v>0.19292521573419721</v>
      </c>
      <c r="GH56" s="104">
        <f t="shared" si="176"/>
        <v>0.16651342307551159</v>
      </c>
      <c r="GI56" s="104">
        <f t="shared" si="177"/>
        <v>0.15754326288738227</v>
      </c>
      <c r="GJ56" s="105">
        <f t="shared" si="178"/>
        <v>1</v>
      </c>
      <c r="GN56" s="41">
        <f t="shared" si="102"/>
        <v>2017</v>
      </c>
      <c r="GO56" s="44" t="str">
        <f t="shared" si="103"/>
        <v>Jan</v>
      </c>
      <c r="GP56" s="51">
        <f t="shared" si="104"/>
        <v>3</v>
      </c>
      <c r="GQ56" s="100">
        <f>VLOOKUP($C56+GQ$3,Forecast!$B$99:$Q$251,Validation!GQ$2,0)</f>
        <v>2926.5603718198536</v>
      </c>
      <c r="GR56" s="100">
        <f>VLOOKUP($C56+GR$3,Forecast!$B$99:$Q$251,Validation!GR$2,0)</f>
        <v>2712.8407412985403</v>
      </c>
      <c r="GS56" s="100">
        <f>VLOOKUP($C56+GS$3,Forecast!$B$99:$Q$251,Validation!GS$2,0)</f>
        <v>2228.2629156774242</v>
      </c>
      <c r="GT56" s="100">
        <f>VLOOKUP($C56+GT$3,Forecast!$B$99:$Q$251,Validation!GT$2,0)</f>
        <v>2017.0622945861437</v>
      </c>
      <c r="GU56" s="100">
        <f>VLOOKUP($C56+GU$3,Forecast!$B$99:$Q$251,Validation!GU$2,0)</f>
        <v>3088.8411250372992</v>
      </c>
      <c r="GV56" s="100">
        <f>VLOOKUP($C56+GV$3,Forecast!$B$99:$Q$251,Validation!GV$2,0)</f>
        <v>2833.8910316686151</v>
      </c>
      <c r="GW56" s="100">
        <f>VLOOKUP($C56+GW$3,Forecast!$B$99:$Q$251,Validation!GW$2,0)</f>
        <v>2852.0362727359234</v>
      </c>
      <c r="GX56" s="101">
        <f t="shared" si="105"/>
        <v>18659.494752823801</v>
      </c>
      <c r="GY56" s="14"/>
      <c r="HB56" s="97">
        <f t="shared" si="106"/>
        <v>2017</v>
      </c>
      <c r="HC56" s="98" t="str">
        <f t="shared" si="107"/>
        <v>Jan</v>
      </c>
      <c r="HD56" s="99">
        <f t="shared" si="108"/>
        <v>3</v>
      </c>
      <c r="HE56" s="100" t="str">
        <f>IFERROR(VLOOKUP($C56+HE$3,Forecast!$B$99:$AE$251,Validation!HE$2,0),"")</f>
        <v/>
      </c>
      <c r="HF56" s="100" t="str">
        <f>IFERROR(VLOOKUP($C56+HF$3,Forecast!$B$99:$AE$251,Validation!HF$2,0),"")</f>
        <v/>
      </c>
      <c r="HG56" s="100" t="str">
        <f>IFERROR(VLOOKUP($C56+HG$3,Forecast!$B$99:$AE$251,Validation!HG$2,0),"")</f>
        <v/>
      </c>
      <c r="HH56" s="100" t="str">
        <f>IFERROR(VLOOKUP($C56+HH$3,Forecast!$B$99:$AE$251,Validation!HH$2,0),"")</f>
        <v/>
      </c>
      <c r="HI56" s="100" t="str">
        <f>IFERROR(VLOOKUP($C56+HI$3,Forecast!$B$99:$AE$251,Validation!HI$2,0),"")</f>
        <v/>
      </c>
      <c r="HJ56" s="100" t="str">
        <f>IFERROR(VLOOKUP($C56+HJ$3,Forecast!$B$99:$AE$251,Validation!HJ$2,0),"")</f>
        <v/>
      </c>
      <c r="HK56" s="100" t="str">
        <f>IFERROR(VLOOKUP($C56+HK$3,Forecast!$B$99:$AE$251,Validation!HK$2,0),"")</f>
        <v/>
      </c>
      <c r="HL56" s="101">
        <f t="shared" si="109"/>
        <v>0</v>
      </c>
      <c r="HN56" s="49">
        <f t="shared" si="110"/>
        <v>3</v>
      </c>
      <c r="HO56" s="104" t="str">
        <f>IFERROR(HE56/#REF!,"")</f>
        <v/>
      </c>
      <c r="HP56" s="104" t="str">
        <f>IFERROR(HF56/#REF!,"")</f>
        <v/>
      </c>
      <c r="HQ56" s="104" t="str">
        <f>IFERROR(HG56/#REF!,"")</f>
        <v/>
      </c>
      <c r="HR56" s="104" t="str">
        <f>IFERROR(HH56/#REF!,"")</f>
        <v/>
      </c>
      <c r="HS56" s="104" t="str">
        <f>IFERROR(HI56/#REF!,"")</f>
        <v/>
      </c>
      <c r="HT56" s="104" t="str">
        <f>IFERROR(HJ56/#REF!,"")</f>
        <v/>
      </c>
      <c r="HU56" s="104" t="str">
        <f>IFERROR(HK56/#REF!,"")</f>
        <v/>
      </c>
      <c r="HV56" s="105">
        <f t="shared" si="111"/>
        <v>0</v>
      </c>
      <c r="HX56" s="97">
        <f t="shared" si="112"/>
        <v>2017</v>
      </c>
      <c r="HY56" s="98" t="str">
        <f t="shared" si="113"/>
        <v>Jan</v>
      </c>
      <c r="HZ56" s="99">
        <f t="shared" si="114"/>
        <v>3</v>
      </c>
      <c r="IA56" s="100" t="str">
        <f>IFERROR(VLOOKUP($C56+IA$3,Forecast!$B$99:$AE$251,Validation!IA$2,0),"")</f>
        <v/>
      </c>
      <c r="IB56" s="100" t="str">
        <f>IFERROR(VLOOKUP($C56+IB$3,Forecast!$B$99:$AE$251,Validation!IB$2,0),"")</f>
        <v/>
      </c>
      <c r="IC56" s="100" t="str">
        <f>IFERROR(VLOOKUP($C56+IC$3,Forecast!$B$99:$AE$251,Validation!IC$2,0),"")</f>
        <v/>
      </c>
      <c r="ID56" s="100" t="str">
        <f>IFERROR(VLOOKUP($C56+ID$3,Forecast!$B$99:$AE$251,Validation!ID$2,0),"")</f>
        <v/>
      </c>
      <c r="IE56" s="100" t="str">
        <f>IFERROR(VLOOKUP($C56+IE$3,Forecast!$B$99:$AE$251,Validation!IE$2,0),"")</f>
        <v/>
      </c>
      <c r="IF56" s="100" t="str">
        <f>IFERROR(VLOOKUP($C56+IF$3,Forecast!$B$99:$AE$251,Validation!IF$2,0),"")</f>
        <v/>
      </c>
      <c r="IG56" s="100" t="str">
        <f>IFERROR(VLOOKUP($C56+IG$3,Forecast!$B$99:$AE$251,Validation!IG$2,0),"")</f>
        <v/>
      </c>
      <c r="IH56" s="101">
        <f t="shared" si="115"/>
        <v>0</v>
      </c>
      <c r="IJ56" s="49">
        <f t="shared" si="116"/>
        <v>3</v>
      </c>
      <c r="IK56" s="104" t="str">
        <f>IFERROR(IA56/#REF!,"")</f>
        <v/>
      </c>
      <c r="IL56" s="104" t="str">
        <f>IFERROR(IB56/#REF!,"")</f>
        <v/>
      </c>
      <c r="IM56" s="104" t="str">
        <f>IFERROR(IC56/#REF!,"")</f>
        <v/>
      </c>
      <c r="IN56" s="104" t="str">
        <f>IFERROR(ID56/#REF!,"")</f>
        <v/>
      </c>
      <c r="IO56" s="104" t="str">
        <f>IFERROR(IE56/#REF!,"")</f>
        <v/>
      </c>
      <c r="IP56" s="104" t="str">
        <f>IFERROR(IF56/#REF!,"")</f>
        <v/>
      </c>
      <c r="IQ56" s="104" t="str">
        <f>IFERROR(IG56/#REF!,"")</f>
        <v/>
      </c>
      <c r="IR56" s="105">
        <f t="shared" si="117"/>
        <v>0</v>
      </c>
    </row>
    <row r="57" spans="2:252" x14ac:dyDescent="0.25">
      <c r="B57" s="39">
        <v>7</v>
      </c>
      <c r="C57" s="134">
        <f t="shared" si="179"/>
        <v>42761</v>
      </c>
      <c r="D57" s="135">
        <f t="shared" si="47"/>
        <v>2017</v>
      </c>
      <c r="E57" s="136" t="str">
        <f t="shared" si="48"/>
        <v>Jan</v>
      </c>
      <c r="F57" s="51">
        <f t="shared" si="49"/>
        <v>4</v>
      </c>
      <c r="G57" s="100">
        <f>VLOOKUP($C57+G$3,Forecast!$B$99:$Q$251,Validation!G$2,0)</f>
        <v>241.68963390399574</v>
      </c>
      <c r="H57" s="100">
        <f>VLOOKUP($C57+H$3,Forecast!$B$99:$Q$251,Validation!H$2,0)</f>
        <v>204.01500314914125</v>
      </c>
      <c r="I57" s="100">
        <f>VLOOKUP($C57+I$3,Forecast!$B$99:$Q$251,Validation!I$2,0)</f>
        <v>199.94050700269855</v>
      </c>
      <c r="J57" s="100">
        <f>VLOOKUP($C57+J$3,Forecast!$B$99:$Q$251,Validation!J$2,0)</f>
        <v>193.61652308214346</v>
      </c>
      <c r="K57" s="100">
        <f>VLOOKUP($C57+K$3,Forecast!$B$99:$Q$251,Validation!K$2,0)</f>
        <v>242.7519580149287</v>
      </c>
      <c r="L57" s="100">
        <f>VLOOKUP($C57+L$3,Forecast!$B$99:$Q$251,Validation!L$2,0)</f>
        <v>239.00770049732341</v>
      </c>
      <c r="M57" s="100">
        <f>VLOOKUP($C57+M$3,Forecast!$B$99:$Q$251,Validation!M$2,0)</f>
        <v>0</v>
      </c>
      <c r="N57" s="101">
        <f t="shared" si="50"/>
        <v>1321.0213256502311</v>
      </c>
      <c r="P57" s="114">
        <f t="shared" si="121"/>
        <v>4</v>
      </c>
      <c r="Q57" s="157">
        <f t="shared" si="184"/>
        <v>0.18295664817146812</v>
      </c>
      <c r="R57" s="157">
        <f t="shared" si="185"/>
        <v>0.15443732753422532</v>
      </c>
      <c r="S57" s="157">
        <f t="shared" si="186"/>
        <v>0.15135297449061555</v>
      </c>
      <c r="T57" s="157">
        <f t="shared" si="187"/>
        <v>0.14656578158330777</v>
      </c>
      <c r="U57" s="157">
        <f t="shared" si="188"/>
        <v>0.18376081695383811</v>
      </c>
      <c r="V57" s="157">
        <f t="shared" si="189"/>
        <v>0.18092645126654516</v>
      </c>
      <c r="W57" s="157">
        <f t="shared" si="190"/>
        <v>0</v>
      </c>
      <c r="X57" s="158">
        <f t="shared" si="119"/>
        <v>1</v>
      </c>
      <c r="AA57" s="41">
        <f t="shared" si="53"/>
        <v>2017</v>
      </c>
      <c r="AB57" s="44" t="str">
        <f t="shared" si="54"/>
        <v>Jan</v>
      </c>
      <c r="AC57" s="51">
        <f t="shared" si="181"/>
        <v>4</v>
      </c>
      <c r="AD57" s="100">
        <f>VLOOKUP($C57+AD$3,Forecast!$B$99:$Q$251,Validation!AD$2,0)</f>
        <v>257.47660882513378</v>
      </c>
      <c r="AE57" s="100">
        <f>VLOOKUP($C57+AE$3,Forecast!$B$99:$Q$251,Validation!AE$2,0)</f>
        <v>282.82681190849212</v>
      </c>
      <c r="AF57" s="100">
        <f>VLOOKUP($C57+AF$3,Forecast!$B$99:$Q$251,Validation!AF$2,0)</f>
        <v>256.42562617972925</v>
      </c>
      <c r="AG57" s="100">
        <f>VLOOKUP($C57+AG$3,Forecast!$B$99:$Q$251,Validation!AG$2,0)</f>
        <v>186.71624241949942</v>
      </c>
      <c r="AH57" s="100">
        <f>VLOOKUP($C57+AH$3,Forecast!$B$99:$Q$251,Validation!AH$2,0)</f>
        <v>262.1681975082243</v>
      </c>
      <c r="AI57" s="100">
        <f>VLOOKUP($C57+AI$3,Forecast!$B$99:$Q$251,Validation!AI$2,0)</f>
        <v>262.54296551630625</v>
      </c>
      <c r="AJ57" s="100">
        <f>VLOOKUP($C57+AJ$3,Forecast!$B$99:$Q$251,Validation!AJ$2,0)</f>
        <v>0</v>
      </c>
      <c r="AK57" s="101">
        <f t="shared" si="56"/>
        <v>1508.1564523573852</v>
      </c>
      <c r="AM57" s="49">
        <f t="shared" si="123"/>
        <v>4</v>
      </c>
      <c r="AN57" s="104">
        <f t="shared" si="58"/>
        <v>0.17072274459501499</v>
      </c>
      <c r="AO57" s="104">
        <f t="shared" si="35"/>
        <v>0.18753148021639809</v>
      </c>
      <c r="AP57" s="104">
        <f t="shared" si="36"/>
        <v>0.17002587879985048</v>
      </c>
      <c r="AQ57" s="104">
        <f t="shared" si="37"/>
        <v>0.12380429240457448</v>
      </c>
      <c r="AR57" s="104">
        <f t="shared" si="38"/>
        <v>0.17383355493286631</v>
      </c>
      <c r="AS57" s="104">
        <f t="shared" si="39"/>
        <v>0.17408204905129557</v>
      </c>
      <c r="AT57" s="104">
        <f t="shared" si="40"/>
        <v>0</v>
      </c>
      <c r="AU57" s="105">
        <f t="shared" si="124"/>
        <v>1</v>
      </c>
      <c r="AX57" s="41">
        <f t="shared" si="60"/>
        <v>2017</v>
      </c>
      <c r="AY57" s="44" t="str">
        <f t="shared" si="61"/>
        <v>Jan</v>
      </c>
      <c r="AZ57" s="51">
        <f t="shared" si="182"/>
        <v>4</v>
      </c>
      <c r="BA57" s="100">
        <f>VLOOKUP($C57+BA$3,Forecast!$B$99:$Q$251,Validation!BA$2,0)</f>
        <v>114.3749740694865</v>
      </c>
      <c r="BB57" s="100">
        <f>VLOOKUP($C57+BB$3,Forecast!$B$99:$Q$251,Validation!BB$2,0)</f>
        <v>124.24886055586747</v>
      </c>
      <c r="BC57" s="100">
        <f>VLOOKUP($C57+BC$3,Forecast!$B$99:$Q$251,Validation!BC$2,0)</f>
        <v>130.33549909371132</v>
      </c>
      <c r="BD57" s="100">
        <f>VLOOKUP($C57+BD$3,Forecast!$B$99:$Q$251,Validation!BD$2,0)</f>
        <v>125.28244221394731</v>
      </c>
      <c r="BE57" s="100">
        <f>VLOOKUP($C57+BE$3,Forecast!$B$99:$Q$251,Validation!BE$2,0)</f>
        <v>124.84636288711124</v>
      </c>
      <c r="BF57" s="100">
        <f>VLOOKUP($C57+BF$3,Forecast!$B$99:$Q$251,Validation!BF$2,0)</f>
        <v>122.09106807484994</v>
      </c>
      <c r="BG57" s="100">
        <f>VLOOKUP($C57+BG$3,Forecast!$B$99:$Q$251,Validation!BG$2,0)</f>
        <v>0</v>
      </c>
      <c r="BH57" s="101">
        <f t="shared" si="63"/>
        <v>741.17920689497373</v>
      </c>
      <c r="BJ57" s="49">
        <f t="shared" si="125"/>
        <v>4</v>
      </c>
      <c r="BK57" s="104">
        <f t="shared" si="126"/>
        <v>0.15431487149867334</v>
      </c>
      <c r="BL57" s="104">
        <f t="shared" si="127"/>
        <v>0.16763673265522913</v>
      </c>
      <c r="BM57" s="104">
        <f t="shared" si="128"/>
        <v>0.17584883369802906</v>
      </c>
      <c r="BN57" s="104">
        <f t="shared" si="129"/>
        <v>0.16903124244242326</v>
      </c>
      <c r="BO57" s="104">
        <f t="shared" si="130"/>
        <v>0.16844288361802651</v>
      </c>
      <c r="BP57" s="104">
        <f t="shared" si="131"/>
        <v>0.16472543608761875</v>
      </c>
      <c r="BQ57" s="104">
        <f t="shared" si="132"/>
        <v>0</v>
      </c>
      <c r="BR57" s="105">
        <f t="shared" si="133"/>
        <v>1</v>
      </c>
      <c r="BV57" s="41">
        <f t="shared" si="67"/>
        <v>2017</v>
      </c>
      <c r="BW57" s="44" t="str">
        <f t="shared" si="68"/>
        <v>Jan</v>
      </c>
      <c r="BX57" s="51">
        <f t="shared" si="69"/>
        <v>4</v>
      </c>
      <c r="BY57" s="100">
        <f>VLOOKUP($C57+BY$3,Forecast!$B$99:$Q$251,Validation!BY$2,0)</f>
        <v>31.642766542140485</v>
      </c>
      <c r="BZ57" s="100">
        <f>VLOOKUP($C57+BZ$3,Forecast!$B$99:$Q$251,Validation!BZ$2,0)</f>
        <v>22.037976539212526</v>
      </c>
      <c r="CA57" s="100">
        <f>VLOOKUP($C57+CA$3,Forecast!$B$99:$Q$251,Validation!CA$2,0)</f>
        <v>23.978137508466901</v>
      </c>
      <c r="CB57" s="100">
        <f>VLOOKUP($C57+CB$3,Forecast!$B$99:$Q$251,Validation!CB$2,0)</f>
        <v>26.568641291113249</v>
      </c>
      <c r="CC57" s="100">
        <f>VLOOKUP($C57+CC$3,Forecast!$B$99:$Q$251,Validation!CC$2,0)</f>
        <v>31.823174689237028</v>
      </c>
      <c r="CD57" s="100">
        <f>VLOOKUP($C57+CD$3,Forecast!$B$99:$Q$251,Validation!CD$2,0)</f>
        <v>35.120216612788951</v>
      </c>
      <c r="CE57" s="100">
        <f>VLOOKUP($C57+CE$3,Forecast!$B$99:$Q$251,Validation!CE$2,0)</f>
        <v>0</v>
      </c>
      <c r="CF57" s="101">
        <f t="shared" si="70"/>
        <v>171.17091318295917</v>
      </c>
      <c r="CH57" s="49">
        <f t="shared" si="134"/>
        <v>4</v>
      </c>
      <c r="CI57" s="104">
        <f t="shared" si="135"/>
        <v>0.18486065157763418</v>
      </c>
      <c r="CJ57" s="104">
        <f t="shared" si="136"/>
        <v>0.12874837277789616</v>
      </c>
      <c r="CK57" s="104">
        <f t="shared" si="137"/>
        <v>0.1400830144712579</v>
      </c>
      <c r="CL57" s="104">
        <f t="shared" si="138"/>
        <v>0.15521703306399301</v>
      </c>
      <c r="CM57" s="104">
        <f t="shared" si="139"/>
        <v>0.18591461655183344</v>
      </c>
      <c r="CN57" s="104">
        <f t="shared" si="140"/>
        <v>0.20517631155738514</v>
      </c>
      <c r="CO57" s="104">
        <f t="shared" si="141"/>
        <v>0</v>
      </c>
      <c r="CP57" s="105">
        <f t="shared" si="142"/>
        <v>0.99999999999999989</v>
      </c>
      <c r="CT57" s="41">
        <f t="shared" si="74"/>
        <v>2017</v>
      </c>
      <c r="CU57" s="44" t="str">
        <f t="shared" si="75"/>
        <v>Jan</v>
      </c>
      <c r="CV57" s="51">
        <f t="shared" si="76"/>
        <v>4</v>
      </c>
      <c r="CW57" s="100">
        <f>VLOOKUP($C57+CW$3,Forecast!$B$99:$Q$251,Validation!CW$2,0)</f>
        <v>0</v>
      </c>
      <c r="CX57" s="100">
        <f>VLOOKUP($C57+CX$3,Forecast!$B$99:$Q$251,Validation!CX$2,0)</f>
        <v>0</v>
      </c>
      <c r="CY57" s="100">
        <f>VLOOKUP($C57+CY$3,Forecast!$B$99:$Q$251,Validation!CY$2,0)</f>
        <v>0</v>
      </c>
      <c r="CZ57" s="100">
        <f>VLOOKUP($C57+CZ$3,Forecast!$B$99:$Q$251,Validation!CZ$2,0)</f>
        <v>0</v>
      </c>
      <c r="DA57" s="100">
        <f>VLOOKUP($C57+DA$3,Forecast!$B$99:$Q$251,Validation!DA$2,0)</f>
        <v>0</v>
      </c>
      <c r="DB57" s="100">
        <f>VLOOKUP($C57+DB$3,Forecast!$B$99:$Q$251,Validation!DB$2,0)</f>
        <v>0</v>
      </c>
      <c r="DC57" s="100">
        <f>VLOOKUP($C57+DC$3,Forecast!$B$99:$Q$251,Validation!DC$2,0)</f>
        <v>0</v>
      </c>
      <c r="DD57" s="101">
        <f t="shared" si="77"/>
        <v>0</v>
      </c>
      <c r="DE57" s="14"/>
      <c r="DF57" s="14"/>
      <c r="DG57" s="49">
        <f t="shared" si="143"/>
        <v>4</v>
      </c>
      <c r="DH57" s="104" t="str">
        <f t="shared" si="144"/>
        <v/>
      </c>
      <c r="DI57" s="104" t="str">
        <f t="shared" si="145"/>
        <v/>
      </c>
      <c r="DJ57" s="104" t="str">
        <f t="shared" si="146"/>
        <v/>
      </c>
      <c r="DK57" s="104" t="str">
        <f t="shared" si="147"/>
        <v/>
      </c>
      <c r="DL57" s="104" t="str">
        <f t="shared" si="148"/>
        <v/>
      </c>
      <c r="DM57" s="104" t="str">
        <f t="shared" si="149"/>
        <v/>
      </c>
      <c r="DN57" s="104" t="str">
        <f t="shared" si="150"/>
        <v/>
      </c>
      <c r="DO57" s="105">
        <f t="shared" si="151"/>
        <v>0</v>
      </c>
      <c r="DS57" s="41">
        <f t="shared" si="81"/>
        <v>2017</v>
      </c>
      <c r="DT57" s="44" t="str">
        <f t="shared" si="82"/>
        <v>Jan</v>
      </c>
      <c r="DU57" s="51">
        <f t="shared" si="83"/>
        <v>4</v>
      </c>
      <c r="DV57" s="100">
        <f>VLOOKUP($C57+DV$3,Forecast!$B$99:$Q$251,Validation!DV$2,0)</f>
        <v>0</v>
      </c>
      <c r="DW57" s="100">
        <f>VLOOKUP($C57+DW$3,Forecast!$B$99:$Q$251,Validation!DW$2,0)</f>
        <v>0</v>
      </c>
      <c r="DX57" s="100">
        <f>VLOOKUP($C57+DX$3,Forecast!$B$99:$Q$251,Validation!DX$2,0)</f>
        <v>0</v>
      </c>
      <c r="DY57" s="100">
        <f>VLOOKUP($C57+DY$3,Forecast!$B$99:$Q$251,Validation!DY$2,0)</f>
        <v>0</v>
      </c>
      <c r="DZ57" s="100">
        <f>VLOOKUP($C57+DZ$3,Forecast!$B$99:$Q$251,Validation!DZ$2,0)</f>
        <v>0</v>
      </c>
      <c r="EA57" s="100">
        <f>VLOOKUP($C57+EA$3,Forecast!$B$99:$Q$251,Validation!EA$2,0)</f>
        <v>0</v>
      </c>
      <c r="EB57" s="100">
        <f>VLOOKUP($C57+EB$3,Forecast!$B$99:$Q$251,Validation!EB$2,0)</f>
        <v>0</v>
      </c>
      <c r="EC57" s="101">
        <f t="shared" si="84"/>
        <v>0</v>
      </c>
      <c r="EE57" s="49">
        <f t="shared" si="152"/>
        <v>4</v>
      </c>
      <c r="EF57" s="104" t="str">
        <f t="shared" si="153"/>
        <v/>
      </c>
      <c r="EG57" s="104" t="str">
        <f t="shared" si="154"/>
        <v/>
      </c>
      <c r="EH57" s="104" t="str">
        <f t="shared" si="155"/>
        <v/>
      </c>
      <c r="EI57" s="104" t="str">
        <f t="shared" si="156"/>
        <v/>
      </c>
      <c r="EJ57" s="104" t="str">
        <f t="shared" si="157"/>
        <v/>
      </c>
      <c r="EK57" s="104" t="str">
        <f t="shared" si="158"/>
        <v/>
      </c>
      <c r="EL57" s="104" t="str">
        <f t="shared" si="159"/>
        <v/>
      </c>
      <c r="EM57" s="105">
        <f t="shared" si="183"/>
        <v>0</v>
      </c>
      <c r="EQ57" s="41">
        <f t="shared" si="88"/>
        <v>2017</v>
      </c>
      <c r="ER57" s="44" t="str">
        <f t="shared" si="89"/>
        <v>Jan</v>
      </c>
      <c r="ES57" s="51">
        <f t="shared" si="90"/>
        <v>4</v>
      </c>
      <c r="ET57" s="100">
        <f>VLOOKUP($C57+ET$3,Forecast!$B$99:$Q$251,Validation!ET$2,0)</f>
        <v>0</v>
      </c>
      <c r="EU57" s="100">
        <f>VLOOKUP($C57+EU$3,Forecast!$B$99:$Q$251,Validation!EU$2,0)</f>
        <v>0</v>
      </c>
      <c r="EV57" s="100">
        <f>VLOOKUP($C57+EV$3,Forecast!$B$99:$Q$251,Validation!EV$2,0)</f>
        <v>0</v>
      </c>
      <c r="EW57" s="100">
        <f>VLOOKUP($C57+EW$3,Forecast!$B$99:$Q$251,Validation!EW$2,0)</f>
        <v>0</v>
      </c>
      <c r="EX57" s="100">
        <f>VLOOKUP($C57+EX$3,Forecast!$B$99:$Q$251,Validation!EX$2,0)</f>
        <v>0</v>
      </c>
      <c r="EY57" s="100">
        <f>VLOOKUP($C57+EY$3,Forecast!$B$99:$Q$251,Validation!EY$2,0)</f>
        <v>0</v>
      </c>
      <c r="EZ57" s="100">
        <f>VLOOKUP($C57+EZ$3,Forecast!$B$99:$Q$251,Validation!EZ$2,0)</f>
        <v>0</v>
      </c>
      <c r="FA57" s="101">
        <f t="shared" si="91"/>
        <v>0</v>
      </c>
      <c r="FD57" s="49">
        <f t="shared" si="160"/>
        <v>4</v>
      </c>
      <c r="FE57" s="104" t="str">
        <f t="shared" si="161"/>
        <v/>
      </c>
      <c r="FF57" s="104" t="str">
        <f t="shared" si="162"/>
        <v/>
      </c>
      <c r="FG57" s="104" t="str">
        <f t="shared" si="163"/>
        <v/>
      </c>
      <c r="FH57" s="104" t="str">
        <f t="shared" si="164"/>
        <v/>
      </c>
      <c r="FI57" s="104" t="str">
        <f t="shared" si="165"/>
        <v/>
      </c>
      <c r="FJ57" s="104" t="str">
        <f t="shared" si="166"/>
        <v/>
      </c>
      <c r="FK57" s="104" t="str">
        <f t="shared" si="167"/>
        <v/>
      </c>
      <c r="FL57" s="105">
        <f t="shared" si="168"/>
        <v>0</v>
      </c>
      <c r="FP57" s="41">
        <f t="shared" si="95"/>
        <v>2017</v>
      </c>
      <c r="FQ57" s="44" t="str">
        <f t="shared" si="96"/>
        <v>Jan</v>
      </c>
      <c r="FR57" s="51">
        <f t="shared" si="97"/>
        <v>4</v>
      </c>
      <c r="FS57" s="100">
        <f>VLOOKUP($C57+FS$3,Forecast!$B$99:$Q$251,Validation!FS$2,0)</f>
        <v>3247.1368681891045</v>
      </c>
      <c r="FT57" s="100">
        <f>VLOOKUP($C57+FT$3,Forecast!$B$99:$Q$251,Validation!FT$2,0)</f>
        <v>3086.4982838380934</v>
      </c>
      <c r="FU57" s="100">
        <f>VLOOKUP($C57+FU$3,Forecast!$B$99:$Q$251,Validation!FU$2,0)</f>
        <v>2086.1265594033534</v>
      </c>
      <c r="FV57" s="100">
        <f>VLOOKUP($C57+FV$3,Forecast!$B$99:$Q$251,Validation!FV$2,0)</f>
        <v>1783.6485521988093</v>
      </c>
      <c r="FW57" s="100">
        <f>VLOOKUP($C57+FW$3,Forecast!$B$99:$Q$251,Validation!FW$2,0)</f>
        <v>4178.3104385845963</v>
      </c>
      <c r="FX57" s="100">
        <f>VLOOKUP($C57+FX$3,Forecast!$B$99:$Q$251,Validation!FX$2,0)</f>
        <v>3642.588452899925</v>
      </c>
      <c r="FY57" s="100">
        <f>VLOOKUP($C57+FY$3,Forecast!$B$99:$Q$251,Validation!FY$2,0)</f>
        <v>0</v>
      </c>
      <c r="FZ57" s="101">
        <f t="shared" si="169"/>
        <v>18024.309155113882</v>
      </c>
      <c r="GB57" s="49">
        <f t="shared" si="170"/>
        <v>4</v>
      </c>
      <c r="GC57" s="104">
        <f t="shared" si="171"/>
        <v>0.18015319423589793</v>
      </c>
      <c r="GD57" s="104">
        <f t="shared" si="172"/>
        <v>0.17124086461657187</v>
      </c>
      <c r="GE57" s="104">
        <f t="shared" si="173"/>
        <v>0.11573961262262719</v>
      </c>
      <c r="GF57" s="104">
        <f t="shared" si="174"/>
        <v>9.8957942678915375E-2</v>
      </c>
      <c r="GG57" s="104">
        <f t="shared" si="175"/>
        <v>0.23181528915348859</v>
      </c>
      <c r="GH57" s="104">
        <f t="shared" si="176"/>
        <v>0.202093096692499</v>
      </c>
      <c r="GI57" s="104">
        <f t="shared" si="177"/>
        <v>0</v>
      </c>
      <c r="GJ57" s="105">
        <f t="shared" si="178"/>
        <v>0.99999999999999989</v>
      </c>
      <c r="GN57" s="41">
        <f t="shared" si="102"/>
        <v>2017</v>
      </c>
      <c r="GO57" s="44" t="str">
        <f t="shared" si="103"/>
        <v>Jan</v>
      </c>
      <c r="GP57" s="51">
        <f t="shared" si="104"/>
        <v>4</v>
      </c>
      <c r="GQ57" s="100">
        <f>VLOOKUP($C57+GQ$3,Forecast!$B$99:$Q$251,Validation!GQ$2,0)</f>
        <v>2716.3722303640538</v>
      </c>
      <c r="GR57" s="100">
        <f>VLOOKUP($C57+GR$3,Forecast!$B$99:$Q$251,Validation!GR$2,0)</f>
        <v>2710.9780500569909</v>
      </c>
      <c r="GS57" s="100">
        <f>VLOOKUP($C57+GS$3,Forecast!$B$99:$Q$251,Validation!GS$2,0)</f>
        <v>2324.4182540861475</v>
      </c>
      <c r="GT57" s="100">
        <f>VLOOKUP($C57+GT$3,Forecast!$B$99:$Q$251,Validation!GT$2,0)</f>
        <v>1904.4978019390624</v>
      </c>
      <c r="GU57" s="100">
        <f>VLOOKUP($C57+GU$3,Forecast!$B$99:$Q$251,Validation!GU$2,0)</f>
        <v>3034.0557858388033</v>
      </c>
      <c r="GV57" s="100">
        <f>VLOOKUP($C57+GV$3,Forecast!$B$99:$Q$251,Validation!GV$2,0)</f>
        <v>2845.686204345533</v>
      </c>
      <c r="GW57" s="100">
        <f>VLOOKUP($C57+GW$3,Forecast!$B$99:$Q$251,Validation!GW$2,0)</f>
        <v>0</v>
      </c>
      <c r="GX57" s="101">
        <f t="shared" si="105"/>
        <v>15536.008326630592</v>
      </c>
      <c r="GY57" s="14"/>
      <c r="HB57" s="97">
        <f t="shared" si="106"/>
        <v>2017</v>
      </c>
      <c r="HC57" s="98" t="str">
        <f t="shared" si="107"/>
        <v>Jan</v>
      </c>
      <c r="HD57" s="99">
        <f t="shared" si="108"/>
        <v>4</v>
      </c>
      <c r="HE57" s="100" t="str">
        <f>IFERROR(VLOOKUP($C57+HE$3,Forecast!$B$99:$AE$251,Validation!HE$2,0),"")</f>
        <v/>
      </c>
      <c r="HF57" s="100" t="str">
        <f>IFERROR(VLOOKUP($C57+HF$3,Forecast!$B$99:$AE$251,Validation!HF$2,0),"")</f>
        <v/>
      </c>
      <c r="HG57" s="100" t="str">
        <f>IFERROR(VLOOKUP($C57+HG$3,Forecast!$B$99:$AE$251,Validation!HG$2,0),"")</f>
        <v/>
      </c>
      <c r="HH57" s="100" t="str">
        <f>IFERROR(VLOOKUP($C57+HH$3,Forecast!$B$99:$AE$251,Validation!HH$2,0),"")</f>
        <v/>
      </c>
      <c r="HI57" s="100" t="str">
        <f>IFERROR(VLOOKUP($C57+HI$3,Forecast!$B$99:$AE$251,Validation!HI$2,0),"")</f>
        <v/>
      </c>
      <c r="HJ57" s="100" t="str">
        <f>IFERROR(VLOOKUP($C57+HJ$3,Forecast!$B$99:$AE$251,Validation!HJ$2,0),"")</f>
        <v/>
      </c>
      <c r="HK57" s="100" t="str">
        <f>IFERROR(VLOOKUP($C57+HK$3,Forecast!$B$99:$AE$251,Validation!HK$2,0),"")</f>
        <v/>
      </c>
      <c r="HL57" s="101">
        <f t="shared" si="109"/>
        <v>0</v>
      </c>
      <c r="HN57" s="49">
        <f t="shared" si="110"/>
        <v>4</v>
      </c>
      <c r="HO57" s="104" t="str">
        <f>IFERROR(HE57/#REF!,"")</f>
        <v/>
      </c>
      <c r="HP57" s="104" t="str">
        <f>IFERROR(HF57/#REF!,"")</f>
        <v/>
      </c>
      <c r="HQ57" s="104" t="str">
        <f>IFERROR(HG57/#REF!,"")</f>
        <v/>
      </c>
      <c r="HR57" s="104" t="str">
        <f>IFERROR(HH57/#REF!,"")</f>
        <v/>
      </c>
      <c r="HS57" s="104" t="str">
        <f>IFERROR(HI57/#REF!,"")</f>
        <v/>
      </c>
      <c r="HT57" s="104" t="str">
        <f>IFERROR(HJ57/#REF!,"")</f>
        <v/>
      </c>
      <c r="HU57" s="104" t="str">
        <f>IFERROR(HK57/#REF!,"")</f>
        <v/>
      </c>
      <c r="HV57" s="105">
        <f t="shared" si="111"/>
        <v>0</v>
      </c>
      <c r="HX57" s="97">
        <f t="shared" si="112"/>
        <v>2017</v>
      </c>
      <c r="HY57" s="98" t="str">
        <f t="shared" si="113"/>
        <v>Jan</v>
      </c>
      <c r="HZ57" s="99">
        <f t="shared" si="114"/>
        <v>4</v>
      </c>
      <c r="IA57" s="100" t="str">
        <f>IFERROR(VLOOKUP($C57+IA$3,Forecast!$B$99:$AE$251,Validation!IA$2,0),"")</f>
        <v/>
      </c>
      <c r="IB57" s="100" t="str">
        <f>IFERROR(VLOOKUP($C57+IB$3,Forecast!$B$99:$AE$251,Validation!IB$2,0),"")</f>
        <v/>
      </c>
      <c r="IC57" s="100" t="str">
        <f>IFERROR(VLOOKUP($C57+IC$3,Forecast!$B$99:$AE$251,Validation!IC$2,0),"")</f>
        <v/>
      </c>
      <c r="ID57" s="100" t="str">
        <f>IFERROR(VLOOKUP($C57+ID$3,Forecast!$B$99:$AE$251,Validation!ID$2,0),"")</f>
        <v/>
      </c>
      <c r="IE57" s="100" t="str">
        <f>IFERROR(VLOOKUP($C57+IE$3,Forecast!$B$99:$AE$251,Validation!IE$2,0),"")</f>
        <v/>
      </c>
      <c r="IF57" s="100" t="str">
        <f>IFERROR(VLOOKUP($C57+IF$3,Forecast!$B$99:$AE$251,Validation!IF$2,0),"")</f>
        <v/>
      </c>
      <c r="IG57" s="100" t="str">
        <f>IFERROR(VLOOKUP($C57+IG$3,Forecast!$B$99:$AE$251,Validation!IG$2,0),"")</f>
        <v/>
      </c>
      <c r="IH57" s="101">
        <f t="shared" si="115"/>
        <v>0</v>
      </c>
      <c r="IJ57" s="49">
        <f t="shared" si="116"/>
        <v>4</v>
      </c>
      <c r="IK57" s="104" t="str">
        <f>IFERROR(IA57/#REF!,"")</f>
        <v/>
      </c>
      <c r="IL57" s="104" t="str">
        <f>IFERROR(IB57/#REF!,"")</f>
        <v/>
      </c>
      <c r="IM57" s="104" t="str">
        <f>IFERROR(IC57/#REF!,"")</f>
        <v/>
      </c>
      <c r="IN57" s="104" t="str">
        <f>IFERROR(ID57/#REF!,"")</f>
        <v/>
      </c>
      <c r="IO57" s="104" t="str">
        <f>IFERROR(IE57/#REF!,"")</f>
        <v/>
      </c>
      <c r="IP57" s="104" t="str">
        <f>IFERROR(IF57/#REF!,"")</f>
        <v/>
      </c>
      <c r="IQ57" s="104" t="str">
        <f>IFERROR(IG57/#REF!,"")</f>
        <v/>
      </c>
      <c r="IR57" s="105">
        <f t="shared" si="117"/>
        <v>0</v>
      </c>
    </row>
    <row r="58" spans="2:252" x14ac:dyDescent="0.25">
      <c r="B58" s="39">
        <v>7</v>
      </c>
      <c r="C58" s="134">
        <f t="shared" si="179"/>
        <v>42768</v>
      </c>
      <c r="D58" s="135">
        <f t="shared" si="47"/>
        <v>2017</v>
      </c>
      <c r="E58" s="136" t="str">
        <f t="shared" si="48"/>
        <v>Feb</v>
      </c>
      <c r="F58" s="51">
        <f t="shared" si="49"/>
        <v>5</v>
      </c>
      <c r="G58" s="100">
        <f>VLOOKUP($C58+G$3,Forecast!$B$99:$Q$251,Validation!G$2,0)</f>
        <v>0</v>
      </c>
      <c r="H58" s="100">
        <f>VLOOKUP($C58+H$3,Forecast!$B$99:$Q$251,Validation!H$2,0)</f>
        <v>0</v>
      </c>
      <c r="I58" s="100">
        <f>VLOOKUP($C58+I$3,Forecast!$B$99:$Q$251,Validation!I$2,0)</f>
        <v>0</v>
      </c>
      <c r="J58" s="100">
        <f>VLOOKUP($C58+J$3,Forecast!$B$99:$Q$251,Validation!J$2,0)</f>
        <v>0</v>
      </c>
      <c r="K58" s="100">
        <f>VLOOKUP($C58+K$3,Forecast!$B$99:$Q$251,Validation!K$2,0)</f>
        <v>0</v>
      </c>
      <c r="L58" s="100">
        <f>VLOOKUP($C58+L$3,Forecast!$B$99:$Q$251,Validation!L$2,0)</f>
        <v>0</v>
      </c>
      <c r="M58" s="100">
        <f>VLOOKUP($C58+M$3,Forecast!$B$99:$Q$251,Validation!M$2,0)</f>
        <v>0</v>
      </c>
      <c r="N58" s="101">
        <f t="shared" si="50"/>
        <v>0</v>
      </c>
      <c r="P58" s="114">
        <f t="shared" si="121"/>
        <v>5</v>
      </c>
      <c r="Q58" s="157" t="str">
        <f t="shared" si="184"/>
        <v/>
      </c>
      <c r="R58" s="157" t="str">
        <f t="shared" si="185"/>
        <v/>
      </c>
      <c r="S58" s="157" t="str">
        <f t="shared" si="186"/>
        <v/>
      </c>
      <c r="T58" s="157" t="str">
        <f t="shared" si="187"/>
        <v/>
      </c>
      <c r="U58" s="157" t="str">
        <f t="shared" si="188"/>
        <v/>
      </c>
      <c r="V58" s="157" t="str">
        <f t="shared" si="189"/>
        <v/>
      </c>
      <c r="W58" s="157" t="str">
        <f t="shared" si="190"/>
        <v/>
      </c>
      <c r="X58" s="158">
        <f t="shared" si="119"/>
        <v>0</v>
      </c>
      <c r="AA58" s="41">
        <f t="shared" si="53"/>
        <v>2017</v>
      </c>
      <c r="AB58" s="44" t="str">
        <f t="shared" si="54"/>
        <v>Feb</v>
      </c>
      <c r="AC58" s="51">
        <f t="shared" si="181"/>
        <v>5</v>
      </c>
      <c r="AD58" s="100">
        <f>VLOOKUP($C58+AD$3,Forecast!$B$99:$Q$251,Validation!AD$2,0)</f>
        <v>0</v>
      </c>
      <c r="AE58" s="100">
        <f>VLOOKUP($C58+AE$3,Forecast!$B$99:$Q$251,Validation!AE$2,0)</f>
        <v>0</v>
      </c>
      <c r="AF58" s="100">
        <f>VLOOKUP($C58+AF$3,Forecast!$B$99:$Q$251,Validation!AF$2,0)</f>
        <v>0</v>
      </c>
      <c r="AG58" s="100">
        <f>VLOOKUP($C58+AG$3,Forecast!$B$99:$Q$251,Validation!AG$2,0)</f>
        <v>0</v>
      </c>
      <c r="AH58" s="100">
        <f>VLOOKUP($C58+AH$3,Forecast!$B$99:$Q$251,Validation!AH$2,0)</f>
        <v>0</v>
      </c>
      <c r="AI58" s="100">
        <f>VLOOKUP($C58+AI$3,Forecast!$B$99:$Q$251,Validation!AI$2,0)</f>
        <v>0</v>
      </c>
      <c r="AJ58" s="100">
        <f>VLOOKUP($C58+AJ$3,Forecast!$B$99:$Q$251,Validation!AJ$2,0)</f>
        <v>0</v>
      </c>
      <c r="AK58" s="101">
        <f t="shared" si="56"/>
        <v>0</v>
      </c>
      <c r="AM58" s="49">
        <f t="shared" si="123"/>
        <v>5</v>
      </c>
      <c r="AN58" s="104" t="str">
        <f t="shared" si="58"/>
        <v/>
      </c>
      <c r="AO58" s="104" t="str">
        <f t="shared" si="35"/>
        <v/>
      </c>
      <c r="AP58" s="104" t="str">
        <f t="shared" si="36"/>
        <v/>
      </c>
      <c r="AQ58" s="104" t="str">
        <f t="shared" si="37"/>
        <v/>
      </c>
      <c r="AR58" s="104" t="str">
        <f t="shared" si="38"/>
        <v/>
      </c>
      <c r="AS58" s="104" t="str">
        <f t="shared" si="39"/>
        <v/>
      </c>
      <c r="AT58" s="104" t="str">
        <f t="shared" si="40"/>
        <v/>
      </c>
      <c r="AU58" s="105">
        <f t="shared" si="124"/>
        <v>0</v>
      </c>
      <c r="AX58" s="41">
        <f t="shared" si="60"/>
        <v>2017</v>
      </c>
      <c r="AY58" s="44" t="str">
        <f t="shared" si="61"/>
        <v>Feb</v>
      </c>
      <c r="AZ58" s="51">
        <f t="shared" si="182"/>
        <v>5</v>
      </c>
      <c r="BA58" s="100">
        <f>VLOOKUP($C58+BA$3,Forecast!$B$99:$Q$251,Validation!BA$2,0)</f>
        <v>0</v>
      </c>
      <c r="BB58" s="100">
        <f>VLOOKUP($C58+BB$3,Forecast!$B$99:$Q$251,Validation!BB$2,0)</f>
        <v>0</v>
      </c>
      <c r="BC58" s="100">
        <f>VLOOKUP($C58+BC$3,Forecast!$B$99:$Q$251,Validation!BC$2,0)</f>
        <v>0</v>
      </c>
      <c r="BD58" s="100">
        <f>VLOOKUP($C58+BD$3,Forecast!$B$99:$Q$251,Validation!BD$2,0)</f>
        <v>0</v>
      </c>
      <c r="BE58" s="100">
        <f>VLOOKUP($C58+BE$3,Forecast!$B$99:$Q$251,Validation!BE$2,0)</f>
        <v>0</v>
      </c>
      <c r="BF58" s="100">
        <f>VLOOKUP($C58+BF$3,Forecast!$B$99:$Q$251,Validation!BF$2,0)</f>
        <v>0</v>
      </c>
      <c r="BG58" s="100">
        <f>VLOOKUP($C58+BG$3,Forecast!$B$99:$Q$251,Validation!BG$2,0)</f>
        <v>0</v>
      </c>
      <c r="BH58" s="101">
        <f t="shared" si="63"/>
        <v>0</v>
      </c>
      <c r="BJ58" s="49">
        <f t="shared" si="125"/>
        <v>5</v>
      </c>
      <c r="BK58" s="104" t="str">
        <f t="shared" si="126"/>
        <v/>
      </c>
      <c r="BL58" s="104" t="str">
        <f t="shared" si="127"/>
        <v/>
      </c>
      <c r="BM58" s="104" t="str">
        <f t="shared" si="128"/>
        <v/>
      </c>
      <c r="BN58" s="104" t="str">
        <f t="shared" si="129"/>
        <v/>
      </c>
      <c r="BO58" s="104" t="str">
        <f t="shared" si="130"/>
        <v/>
      </c>
      <c r="BP58" s="104" t="str">
        <f t="shared" si="131"/>
        <v/>
      </c>
      <c r="BQ58" s="104" t="str">
        <f t="shared" si="132"/>
        <v/>
      </c>
      <c r="BR58" s="105">
        <f t="shared" si="133"/>
        <v>0</v>
      </c>
      <c r="BV58" s="41">
        <f t="shared" si="67"/>
        <v>2017</v>
      </c>
      <c r="BW58" s="44" t="str">
        <f t="shared" si="68"/>
        <v>Feb</v>
      </c>
      <c r="BX58" s="51">
        <f t="shared" si="69"/>
        <v>5</v>
      </c>
      <c r="BY58" s="100">
        <f>VLOOKUP($C58+BY$3,Forecast!$B$99:$Q$251,Validation!BY$2,0)</f>
        <v>0</v>
      </c>
      <c r="BZ58" s="100">
        <f>VLOOKUP($C58+BZ$3,Forecast!$B$99:$Q$251,Validation!BZ$2,0)</f>
        <v>0</v>
      </c>
      <c r="CA58" s="100">
        <f>VLOOKUP($C58+CA$3,Forecast!$B$99:$Q$251,Validation!CA$2,0)</f>
        <v>0</v>
      </c>
      <c r="CB58" s="100">
        <f>VLOOKUP($C58+CB$3,Forecast!$B$99:$Q$251,Validation!CB$2,0)</f>
        <v>0</v>
      </c>
      <c r="CC58" s="100">
        <f>VLOOKUP($C58+CC$3,Forecast!$B$99:$Q$251,Validation!CC$2,0)</f>
        <v>0</v>
      </c>
      <c r="CD58" s="100">
        <f>VLOOKUP($C58+CD$3,Forecast!$B$99:$Q$251,Validation!CD$2,0)</f>
        <v>0</v>
      </c>
      <c r="CE58" s="100">
        <f>VLOOKUP($C58+CE$3,Forecast!$B$99:$Q$251,Validation!CE$2,0)</f>
        <v>0</v>
      </c>
      <c r="CF58" s="101">
        <f t="shared" si="70"/>
        <v>0</v>
      </c>
      <c r="CH58" s="49">
        <f t="shared" si="134"/>
        <v>5</v>
      </c>
      <c r="CI58" s="104" t="str">
        <f t="shared" si="135"/>
        <v/>
      </c>
      <c r="CJ58" s="104" t="str">
        <f t="shared" si="136"/>
        <v/>
      </c>
      <c r="CK58" s="104" t="str">
        <f t="shared" si="137"/>
        <v/>
      </c>
      <c r="CL58" s="104" t="str">
        <f t="shared" si="138"/>
        <v/>
      </c>
      <c r="CM58" s="104" t="str">
        <f t="shared" si="139"/>
        <v/>
      </c>
      <c r="CN58" s="104" t="str">
        <f t="shared" si="140"/>
        <v/>
      </c>
      <c r="CO58" s="104" t="str">
        <f t="shared" si="141"/>
        <v/>
      </c>
      <c r="CP58" s="105">
        <f t="shared" si="142"/>
        <v>0</v>
      </c>
      <c r="CT58" s="41">
        <f t="shared" si="74"/>
        <v>2017</v>
      </c>
      <c r="CU58" s="44" t="str">
        <f t="shared" si="75"/>
        <v>Feb</v>
      </c>
      <c r="CV58" s="51">
        <f t="shared" si="76"/>
        <v>5</v>
      </c>
      <c r="CW58" s="100">
        <f>VLOOKUP($C58+CW$3,Forecast!$B$99:$Q$251,Validation!CW$2,0)</f>
        <v>0</v>
      </c>
      <c r="CX58" s="100">
        <f>VLOOKUP($C58+CX$3,Forecast!$B$99:$Q$251,Validation!CX$2,0)</f>
        <v>0</v>
      </c>
      <c r="CY58" s="100">
        <f>VLOOKUP($C58+CY$3,Forecast!$B$99:$Q$251,Validation!CY$2,0)</f>
        <v>0</v>
      </c>
      <c r="CZ58" s="100">
        <f>VLOOKUP($C58+CZ$3,Forecast!$B$99:$Q$251,Validation!CZ$2,0)</f>
        <v>0</v>
      </c>
      <c r="DA58" s="100">
        <f>VLOOKUP($C58+DA$3,Forecast!$B$99:$Q$251,Validation!DA$2,0)</f>
        <v>0</v>
      </c>
      <c r="DB58" s="100">
        <f>VLOOKUP($C58+DB$3,Forecast!$B$99:$Q$251,Validation!DB$2,0)</f>
        <v>0</v>
      </c>
      <c r="DC58" s="100">
        <f>VLOOKUP($C58+DC$3,Forecast!$B$99:$Q$251,Validation!DC$2,0)</f>
        <v>0</v>
      </c>
      <c r="DD58" s="101">
        <f t="shared" si="77"/>
        <v>0</v>
      </c>
      <c r="DE58" s="14"/>
      <c r="DF58" s="14"/>
      <c r="DG58" s="49">
        <f t="shared" si="143"/>
        <v>5</v>
      </c>
      <c r="DH58" s="104" t="str">
        <f t="shared" si="144"/>
        <v/>
      </c>
      <c r="DI58" s="104" t="str">
        <f t="shared" si="145"/>
        <v/>
      </c>
      <c r="DJ58" s="104" t="str">
        <f t="shared" si="146"/>
        <v/>
      </c>
      <c r="DK58" s="104" t="str">
        <f t="shared" si="147"/>
        <v/>
      </c>
      <c r="DL58" s="104" t="str">
        <f t="shared" si="148"/>
        <v/>
      </c>
      <c r="DM58" s="104" t="str">
        <f t="shared" si="149"/>
        <v/>
      </c>
      <c r="DN58" s="104" t="str">
        <f t="shared" si="150"/>
        <v/>
      </c>
      <c r="DO58" s="105">
        <f t="shared" si="151"/>
        <v>0</v>
      </c>
      <c r="DS58" s="41">
        <f t="shared" si="81"/>
        <v>2017</v>
      </c>
      <c r="DT58" s="44" t="str">
        <f t="shared" si="82"/>
        <v>Feb</v>
      </c>
      <c r="DU58" s="51">
        <f t="shared" si="83"/>
        <v>5</v>
      </c>
      <c r="DV58" s="100">
        <f>VLOOKUP($C58+DV$3,Forecast!$B$99:$Q$251,Validation!DV$2,0)</f>
        <v>0</v>
      </c>
      <c r="DW58" s="100">
        <f>VLOOKUP($C58+DW$3,Forecast!$B$99:$Q$251,Validation!DW$2,0)</f>
        <v>0</v>
      </c>
      <c r="DX58" s="100">
        <f>VLOOKUP($C58+DX$3,Forecast!$B$99:$Q$251,Validation!DX$2,0)</f>
        <v>0</v>
      </c>
      <c r="DY58" s="100">
        <f>VLOOKUP($C58+DY$3,Forecast!$B$99:$Q$251,Validation!DY$2,0)</f>
        <v>0</v>
      </c>
      <c r="DZ58" s="100">
        <f>VLOOKUP($C58+DZ$3,Forecast!$B$99:$Q$251,Validation!DZ$2,0)</f>
        <v>0</v>
      </c>
      <c r="EA58" s="100">
        <f>VLOOKUP($C58+EA$3,Forecast!$B$99:$Q$251,Validation!EA$2,0)</f>
        <v>0</v>
      </c>
      <c r="EB58" s="100">
        <f>VLOOKUP($C58+EB$3,Forecast!$B$99:$Q$251,Validation!EB$2,0)</f>
        <v>0</v>
      </c>
      <c r="EC58" s="101">
        <f t="shared" si="84"/>
        <v>0</v>
      </c>
      <c r="EE58" s="49">
        <f t="shared" si="152"/>
        <v>5</v>
      </c>
      <c r="EF58" s="104" t="str">
        <f t="shared" si="153"/>
        <v/>
      </c>
      <c r="EG58" s="104" t="str">
        <f t="shared" si="154"/>
        <v/>
      </c>
      <c r="EH58" s="104" t="str">
        <f t="shared" si="155"/>
        <v/>
      </c>
      <c r="EI58" s="104" t="str">
        <f t="shared" si="156"/>
        <v/>
      </c>
      <c r="EJ58" s="104" t="str">
        <f t="shared" si="157"/>
        <v/>
      </c>
      <c r="EK58" s="104" t="str">
        <f t="shared" si="158"/>
        <v/>
      </c>
      <c r="EL58" s="104" t="str">
        <f t="shared" si="159"/>
        <v/>
      </c>
      <c r="EM58" s="105">
        <f t="shared" si="183"/>
        <v>0</v>
      </c>
      <c r="EQ58" s="41">
        <f t="shared" si="88"/>
        <v>2017</v>
      </c>
      <c r="ER58" s="44" t="str">
        <f t="shared" si="89"/>
        <v>Feb</v>
      </c>
      <c r="ES58" s="51">
        <f t="shared" si="90"/>
        <v>5</v>
      </c>
      <c r="ET58" s="100">
        <f>VLOOKUP($C58+ET$3,Forecast!$B$99:$Q$251,Validation!ET$2,0)</f>
        <v>0</v>
      </c>
      <c r="EU58" s="100">
        <f>VLOOKUP($C58+EU$3,Forecast!$B$99:$Q$251,Validation!EU$2,0)</f>
        <v>0</v>
      </c>
      <c r="EV58" s="100">
        <f>VLOOKUP($C58+EV$3,Forecast!$B$99:$Q$251,Validation!EV$2,0)</f>
        <v>0</v>
      </c>
      <c r="EW58" s="100">
        <f>VLOOKUP($C58+EW$3,Forecast!$B$99:$Q$251,Validation!EW$2,0)</f>
        <v>0</v>
      </c>
      <c r="EX58" s="100">
        <f>VLOOKUP($C58+EX$3,Forecast!$B$99:$Q$251,Validation!EX$2,0)</f>
        <v>0</v>
      </c>
      <c r="EY58" s="100">
        <f>VLOOKUP($C58+EY$3,Forecast!$B$99:$Q$251,Validation!EY$2,0)</f>
        <v>0</v>
      </c>
      <c r="EZ58" s="100">
        <f>VLOOKUP($C58+EZ$3,Forecast!$B$99:$Q$251,Validation!EZ$2,0)</f>
        <v>0</v>
      </c>
      <c r="FA58" s="101">
        <f t="shared" si="91"/>
        <v>0</v>
      </c>
      <c r="FD58" s="49">
        <f t="shared" si="160"/>
        <v>5</v>
      </c>
      <c r="FE58" s="104" t="str">
        <f t="shared" si="161"/>
        <v/>
      </c>
      <c r="FF58" s="104" t="str">
        <f t="shared" si="162"/>
        <v/>
      </c>
      <c r="FG58" s="104" t="str">
        <f t="shared" si="163"/>
        <v/>
      </c>
      <c r="FH58" s="104" t="str">
        <f t="shared" si="164"/>
        <v/>
      </c>
      <c r="FI58" s="104" t="str">
        <f t="shared" si="165"/>
        <v/>
      </c>
      <c r="FJ58" s="104" t="str">
        <f t="shared" si="166"/>
        <v/>
      </c>
      <c r="FK58" s="104" t="str">
        <f t="shared" si="167"/>
        <v/>
      </c>
      <c r="FL58" s="105">
        <f t="shared" si="168"/>
        <v>0</v>
      </c>
      <c r="FP58" s="41">
        <f t="shared" si="95"/>
        <v>2017</v>
      </c>
      <c r="FQ58" s="44" t="str">
        <f t="shared" si="96"/>
        <v>Feb</v>
      </c>
      <c r="FR58" s="51">
        <f t="shared" si="97"/>
        <v>5</v>
      </c>
      <c r="FS58" s="100">
        <f>VLOOKUP($C58+FS$3,Forecast!$B$99:$Q$251,Validation!FS$2,0)</f>
        <v>0</v>
      </c>
      <c r="FT58" s="100">
        <f>VLOOKUP($C58+FT$3,Forecast!$B$99:$Q$251,Validation!FT$2,0)</f>
        <v>0</v>
      </c>
      <c r="FU58" s="100">
        <f>VLOOKUP($C58+FU$3,Forecast!$B$99:$Q$251,Validation!FU$2,0)</f>
        <v>0</v>
      </c>
      <c r="FV58" s="100">
        <f>VLOOKUP($C58+FV$3,Forecast!$B$99:$Q$251,Validation!FV$2,0)</f>
        <v>0</v>
      </c>
      <c r="FW58" s="100">
        <f>VLOOKUP($C58+FW$3,Forecast!$B$99:$Q$251,Validation!FW$2,0)</f>
        <v>0</v>
      </c>
      <c r="FX58" s="100">
        <f>VLOOKUP($C58+FX$3,Forecast!$B$99:$Q$251,Validation!FX$2,0)</f>
        <v>0</v>
      </c>
      <c r="FY58" s="100">
        <f>VLOOKUP($C58+FY$3,Forecast!$B$99:$Q$251,Validation!FY$2,0)</f>
        <v>0</v>
      </c>
      <c r="FZ58" s="101">
        <f t="shared" si="169"/>
        <v>0</v>
      </c>
      <c r="GB58" s="49">
        <f t="shared" si="170"/>
        <v>5</v>
      </c>
      <c r="GC58" s="104" t="str">
        <f t="shared" si="171"/>
        <v/>
      </c>
      <c r="GD58" s="104" t="str">
        <f t="shared" si="172"/>
        <v/>
      </c>
      <c r="GE58" s="104" t="str">
        <f t="shared" si="173"/>
        <v/>
      </c>
      <c r="GF58" s="104" t="str">
        <f t="shared" si="174"/>
        <v/>
      </c>
      <c r="GG58" s="104" t="str">
        <f t="shared" si="175"/>
        <v/>
      </c>
      <c r="GH58" s="104" t="str">
        <f t="shared" si="176"/>
        <v/>
      </c>
      <c r="GI58" s="104" t="str">
        <f t="shared" si="177"/>
        <v/>
      </c>
      <c r="GJ58" s="105">
        <f t="shared" si="178"/>
        <v>0</v>
      </c>
      <c r="GN58" s="41">
        <f t="shared" si="102"/>
        <v>2017</v>
      </c>
      <c r="GO58" s="44" t="str">
        <f t="shared" si="103"/>
        <v>Feb</v>
      </c>
      <c r="GP58" s="51">
        <f t="shared" si="104"/>
        <v>5</v>
      </c>
      <c r="GQ58" s="100">
        <f>VLOOKUP($C58+GQ$3,Forecast!$B$99:$Q$251,Validation!GQ$2,0)</f>
        <v>0</v>
      </c>
      <c r="GR58" s="100">
        <f>VLOOKUP($C58+GR$3,Forecast!$B$99:$Q$251,Validation!GR$2,0)</f>
        <v>0</v>
      </c>
      <c r="GS58" s="100">
        <f>VLOOKUP($C58+GS$3,Forecast!$B$99:$Q$251,Validation!GS$2,0)</f>
        <v>0</v>
      </c>
      <c r="GT58" s="100">
        <f>VLOOKUP($C58+GT$3,Forecast!$B$99:$Q$251,Validation!GT$2,0)</f>
        <v>0</v>
      </c>
      <c r="GU58" s="100">
        <f>VLOOKUP($C58+GU$3,Forecast!$B$99:$Q$251,Validation!GU$2,0)</f>
        <v>0</v>
      </c>
      <c r="GV58" s="100">
        <f>VLOOKUP($C58+GV$3,Forecast!$B$99:$Q$251,Validation!GV$2,0)</f>
        <v>0</v>
      </c>
      <c r="GW58" s="100">
        <f>VLOOKUP($C58+GW$3,Forecast!$B$99:$Q$251,Validation!GW$2,0)</f>
        <v>0</v>
      </c>
      <c r="GX58" s="101">
        <f t="shared" si="105"/>
        <v>0</v>
      </c>
      <c r="GY58" s="14"/>
      <c r="HB58" s="97">
        <f t="shared" si="106"/>
        <v>2017</v>
      </c>
      <c r="HC58" s="98" t="str">
        <f t="shared" si="107"/>
        <v>Feb</v>
      </c>
      <c r="HD58" s="99">
        <f t="shared" si="108"/>
        <v>5</v>
      </c>
      <c r="HE58" s="100" t="str">
        <f>IFERROR(VLOOKUP($C58+HE$3,Forecast!$B$99:$AE$251,Validation!HE$2,0),"")</f>
        <v/>
      </c>
      <c r="HF58" s="100" t="str">
        <f>IFERROR(VLOOKUP($C58+HF$3,Forecast!$B$99:$AE$251,Validation!HF$2,0),"")</f>
        <v/>
      </c>
      <c r="HG58" s="100" t="str">
        <f>IFERROR(VLOOKUP($C58+HG$3,Forecast!$B$99:$AE$251,Validation!HG$2,0),"")</f>
        <v/>
      </c>
      <c r="HH58" s="100" t="str">
        <f>IFERROR(VLOOKUP($C58+HH$3,Forecast!$B$99:$AE$251,Validation!HH$2,0),"")</f>
        <v/>
      </c>
      <c r="HI58" s="100" t="str">
        <f>IFERROR(VLOOKUP($C58+HI$3,Forecast!$B$99:$AE$251,Validation!HI$2,0),"")</f>
        <v/>
      </c>
      <c r="HJ58" s="100" t="str">
        <f>IFERROR(VLOOKUP($C58+HJ$3,Forecast!$B$99:$AE$251,Validation!HJ$2,0),"")</f>
        <v/>
      </c>
      <c r="HK58" s="100" t="str">
        <f>IFERROR(VLOOKUP($C58+HK$3,Forecast!$B$99:$AE$251,Validation!HK$2,0),"")</f>
        <v/>
      </c>
      <c r="HL58" s="101">
        <f t="shared" si="109"/>
        <v>0</v>
      </c>
      <c r="HN58" s="49">
        <f t="shared" si="110"/>
        <v>5</v>
      </c>
      <c r="HO58" s="104" t="str">
        <f>IFERROR(HE58/#REF!,"")</f>
        <v/>
      </c>
      <c r="HP58" s="104" t="str">
        <f>IFERROR(HF58/#REF!,"")</f>
        <v/>
      </c>
      <c r="HQ58" s="104" t="str">
        <f>IFERROR(HG58/#REF!,"")</f>
        <v/>
      </c>
      <c r="HR58" s="104" t="str">
        <f>IFERROR(HH58/#REF!,"")</f>
        <v/>
      </c>
      <c r="HS58" s="104" t="str">
        <f>IFERROR(HI58/#REF!,"")</f>
        <v/>
      </c>
      <c r="HT58" s="104" t="str">
        <f>IFERROR(HJ58/#REF!,"")</f>
        <v/>
      </c>
      <c r="HU58" s="104" t="str">
        <f>IFERROR(HK58/#REF!,"")</f>
        <v/>
      </c>
      <c r="HV58" s="105">
        <f t="shared" si="111"/>
        <v>0</v>
      </c>
      <c r="HX58" s="97">
        <f t="shared" si="112"/>
        <v>2017</v>
      </c>
      <c r="HY58" s="98" t="str">
        <f t="shared" si="113"/>
        <v>Feb</v>
      </c>
      <c r="HZ58" s="99">
        <f t="shared" si="114"/>
        <v>5</v>
      </c>
      <c r="IA58" s="100" t="str">
        <f>IFERROR(VLOOKUP($C58+IA$3,Forecast!$B$99:$AE$251,Validation!IA$2,0),"")</f>
        <v/>
      </c>
      <c r="IB58" s="100" t="str">
        <f>IFERROR(VLOOKUP($C58+IB$3,Forecast!$B$99:$AE$251,Validation!IB$2,0),"")</f>
        <v/>
      </c>
      <c r="IC58" s="100" t="str">
        <f>IFERROR(VLOOKUP($C58+IC$3,Forecast!$B$99:$AE$251,Validation!IC$2,0),"")</f>
        <v/>
      </c>
      <c r="ID58" s="100" t="str">
        <f>IFERROR(VLOOKUP($C58+ID$3,Forecast!$B$99:$AE$251,Validation!ID$2,0),"")</f>
        <v/>
      </c>
      <c r="IE58" s="100" t="str">
        <f>IFERROR(VLOOKUP($C58+IE$3,Forecast!$B$99:$AE$251,Validation!IE$2,0),"")</f>
        <v/>
      </c>
      <c r="IF58" s="100" t="str">
        <f>IFERROR(VLOOKUP($C58+IF$3,Forecast!$B$99:$AE$251,Validation!IF$2,0),"")</f>
        <v/>
      </c>
      <c r="IG58" s="100" t="str">
        <f>IFERROR(VLOOKUP($C58+IG$3,Forecast!$B$99:$AE$251,Validation!IG$2,0),"")</f>
        <v/>
      </c>
      <c r="IH58" s="101">
        <f t="shared" si="115"/>
        <v>0</v>
      </c>
      <c r="IJ58" s="49">
        <f t="shared" si="116"/>
        <v>5</v>
      </c>
      <c r="IK58" s="104" t="str">
        <f>IFERROR(IA58/#REF!,"")</f>
        <v/>
      </c>
      <c r="IL58" s="104" t="str">
        <f>IFERROR(IB58/#REF!,"")</f>
        <v/>
      </c>
      <c r="IM58" s="104" t="str">
        <f>IFERROR(IC58/#REF!,"")</f>
        <v/>
      </c>
      <c r="IN58" s="104" t="str">
        <f>IFERROR(ID58/#REF!,"")</f>
        <v/>
      </c>
      <c r="IO58" s="104" t="str">
        <f>IFERROR(IE58/#REF!,"")</f>
        <v/>
      </c>
      <c r="IP58" s="104" t="str">
        <f>IFERROR(IF58/#REF!,"")</f>
        <v/>
      </c>
      <c r="IQ58" s="104" t="str">
        <f>IFERROR(IG58/#REF!,"")</f>
        <v/>
      </c>
      <c r="IR58" s="105">
        <f t="shared" si="117"/>
        <v>0</v>
      </c>
    </row>
    <row r="59" spans="2:252" x14ac:dyDescent="0.25">
      <c r="B59" s="39">
        <v>7</v>
      </c>
      <c r="C59" s="134">
        <f t="shared" si="179"/>
        <v>42775</v>
      </c>
      <c r="D59" s="135">
        <f t="shared" si="47"/>
        <v>2017</v>
      </c>
      <c r="E59" s="136" t="str">
        <f t="shared" si="48"/>
        <v>Feb</v>
      </c>
      <c r="F59" s="51">
        <f t="shared" si="49"/>
        <v>6</v>
      </c>
      <c r="G59" s="100">
        <f>VLOOKUP($C59+G$3,Forecast!$B$99:$Q$251,Validation!G$2,0)</f>
        <v>0</v>
      </c>
      <c r="H59" s="100">
        <f>VLOOKUP($C59+H$3,Forecast!$B$99:$Q$251,Validation!H$2,0)</f>
        <v>0</v>
      </c>
      <c r="I59" s="100">
        <f>VLOOKUP($C59+I$3,Forecast!$B$99:$Q$251,Validation!I$2,0)</f>
        <v>0</v>
      </c>
      <c r="J59" s="100">
        <f>VLOOKUP($C59+J$3,Forecast!$B$99:$Q$251,Validation!J$2,0)</f>
        <v>0</v>
      </c>
      <c r="K59" s="100">
        <f>VLOOKUP($C59+K$3,Forecast!$B$99:$Q$251,Validation!K$2,0)</f>
        <v>0</v>
      </c>
      <c r="L59" s="100">
        <f>VLOOKUP($C59+L$3,Forecast!$B$99:$Q$251,Validation!L$2,0)</f>
        <v>0</v>
      </c>
      <c r="M59" s="100">
        <f>VLOOKUP($C59+M$3,Forecast!$B$99:$Q$251,Validation!M$2,0)</f>
        <v>0</v>
      </c>
      <c r="N59" s="101">
        <f t="shared" si="50"/>
        <v>0</v>
      </c>
      <c r="P59" s="114">
        <f t="shared" si="121"/>
        <v>6</v>
      </c>
      <c r="Q59" s="157" t="str">
        <f t="shared" si="184"/>
        <v/>
      </c>
      <c r="R59" s="157" t="str">
        <f t="shared" si="185"/>
        <v/>
      </c>
      <c r="S59" s="157" t="str">
        <f t="shared" si="186"/>
        <v/>
      </c>
      <c r="T59" s="157" t="str">
        <f t="shared" si="187"/>
        <v/>
      </c>
      <c r="U59" s="157" t="str">
        <f t="shared" si="188"/>
        <v/>
      </c>
      <c r="V59" s="157" t="str">
        <f t="shared" si="189"/>
        <v/>
      </c>
      <c r="W59" s="157" t="str">
        <f t="shared" si="190"/>
        <v/>
      </c>
      <c r="X59" s="158">
        <f t="shared" si="119"/>
        <v>0</v>
      </c>
      <c r="AA59" s="41">
        <f t="shared" si="53"/>
        <v>2017</v>
      </c>
      <c r="AB59" s="44" t="str">
        <f t="shared" si="54"/>
        <v>Feb</v>
      </c>
      <c r="AC59" s="51">
        <f t="shared" si="181"/>
        <v>6</v>
      </c>
      <c r="AD59" s="100">
        <f>VLOOKUP($C59+AD$3,Forecast!$B$99:$Q$251,Validation!AD$2,0)</f>
        <v>0</v>
      </c>
      <c r="AE59" s="100">
        <f>VLOOKUP($C59+AE$3,Forecast!$B$99:$Q$251,Validation!AE$2,0)</f>
        <v>0</v>
      </c>
      <c r="AF59" s="100">
        <f>VLOOKUP($C59+AF$3,Forecast!$B$99:$Q$251,Validation!AF$2,0)</f>
        <v>0</v>
      </c>
      <c r="AG59" s="100">
        <f>VLOOKUP($C59+AG$3,Forecast!$B$99:$Q$251,Validation!AG$2,0)</f>
        <v>0</v>
      </c>
      <c r="AH59" s="100">
        <f>VLOOKUP($C59+AH$3,Forecast!$B$99:$Q$251,Validation!AH$2,0)</f>
        <v>0</v>
      </c>
      <c r="AI59" s="100">
        <f>VLOOKUP($C59+AI$3,Forecast!$B$99:$Q$251,Validation!AI$2,0)</f>
        <v>0</v>
      </c>
      <c r="AJ59" s="100">
        <f>VLOOKUP($C59+AJ$3,Forecast!$B$99:$Q$251,Validation!AJ$2,0)</f>
        <v>0</v>
      </c>
      <c r="AK59" s="101">
        <f t="shared" si="56"/>
        <v>0</v>
      </c>
      <c r="AM59" s="49">
        <f t="shared" si="123"/>
        <v>6</v>
      </c>
      <c r="AN59" s="104" t="str">
        <f t="shared" si="58"/>
        <v/>
      </c>
      <c r="AO59" s="104" t="str">
        <f t="shared" si="35"/>
        <v/>
      </c>
      <c r="AP59" s="104" t="str">
        <f t="shared" si="36"/>
        <v/>
      </c>
      <c r="AQ59" s="104" t="str">
        <f t="shared" si="37"/>
        <v/>
      </c>
      <c r="AR59" s="104" t="str">
        <f t="shared" si="38"/>
        <v/>
      </c>
      <c r="AS59" s="104" t="str">
        <f t="shared" si="39"/>
        <v/>
      </c>
      <c r="AT59" s="104" t="str">
        <f t="shared" si="40"/>
        <v/>
      </c>
      <c r="AU59" s="105">
        <f t="shared" si="124"/>
        <v>0</v>
      </c>
      <c r="AX59" s="41">
        <f t="shared" si="60"/>
        <v>2017</v>
      </c>
      <c r="AY59" s="44" t="str">
        <f t="shared" si="61"/>
        <v>Feb</v>
      </c>
      <c r="AZ59" s="51">
        <f t="shared" si="182"/>
        <v>6</v>
      </c>
      <c r="BA59" s="100">
        <f>VLOOKUP($C59+BA$3,Forecast!$B$99:$Q$251,Validation!BA$2,0)</f>
        <v>0</v>
      </c>
      <c r="BB59" s="100">
        <f>VLOOKUP($C59+BB$3,Forecast!$B$99:$Q$251,Validation!BB$2,0)</f>
        <v>0</v>
      </c>
      <c r="BC59" s="100">
        <f>VLOOKUP($C59+BC$3,Forecast!$B$99:$Q$251,Validation!BC$2,0)</f>
        <v>0</v>
      </c>
      <c r="BD59" s="100">
        <f>VLOOKUP($C59+BD$3,Forecast!$B$99:$Q$251,Validation!BD$2,0)</f>
        <v>0</v>
      </c>
      <c r="BE59" s="100">
        <f>VLOOKUP($C59+BE$3,Forecast!$B$99:$Q$251,Validation!BE$2,0)</f>
        <v>0</v>
      </c>
      <c r="BF59" s="100">
        <f>VLOOKUP($C59+BF$3,Forecast!$B$99:$Q$251,Validation!BF$2,0)</f>
        <v>0</v>
      </c>
      <c r="BG59" s="100">
        <f>VLOOKUP($C59+BG$3,Forecast!$B$99:$Q$251,Validation!BG$2,0)</f>
        <v>0</v>
      </c>
      <c r="BH59" s="101">
        <f t="shared" si="63"/>
        <v>0</v>
      </c>
      <c r="BJ59" s="49">
        <f t="shared" si="125"/>
        <v>6</v>
      </c>
      <c r="BK59" s="104" t="str">
        <f t="shared" si="126"/>
        <v/>
      </c>
      <c r="BL59" s="104" t="str">
        <f t="shared" si="127"/>
        <v/>
      </c>
      <c r="BM59" s="104" t="str">
        <f t="shared" si="128"/>
        <v/>
      </c>
      <c r="BN59" s="104" t="str">
        <f t="shared" si="129"/>
        <v/>
      </c>
      <c r="BO59" s="104" t="str">
        <f t="shared" si="130"/>
        <v/>
      </c>
      <c r="BP59" s="104" t="str">
        <f t="shared" si="131"/>
        <v/>
      </c>
      <c r="BQ59" s="104" t="str">
        <f t="shared" si="132"/>
        <v/>
      </c>
      <c r="BR59" s="105">
        <f t="shared" si="133"/>
        <v>0</v>
      </c>
      <c r="BV59" s="41">
        <f t="shared" si="67"/>
        <v>2017</v>
      </c>
      <c r="BW59" s="44" t="str">
        <f t="shared" si="68"/>
        <v>Feb</v>
      </c>
      <c r="BX59" s="51">
        <f t="shared" si="69"/>
        <v>6</v>
      </c>
      <c r="BY59" s="100">
        <f>VLOOKUP($C59+BY$3,Forecast!$B$99:$Q$251,Validation!BY$2,0)</f>
        <v>0</v>
      </c>
      <c r="BZ59" s="100">
        <f>VLOOKUP($C59+BZ$3,Forecast!$B$99:$Q$251,Validation!BZ$2,0)</f>
        <v>0</v>
      </c>
      <c r="CA59" s="100">
        <f>VLOOKUP($C59+CA$3,Forecast!$B$99:$Q$251,Validation!CA$2,0)</f>
        <v>0</v>
      </c>
      <c r="CB59" s="100">
        <f>VLOOKUP($C59+CB$3,Forecast!$B$99:$Q$251,Validation!CB$2,0)</f>
        <v>0</v>
      </c>
      <c r="CC59" s="100">
        <f>VLOOKUP($C59+CC$3,Forecast!$B$99:$Q$251,Validation!CC$2,0)</f>
        <v>0</v>
      </c>
      <c r="CD59" s="100">
        <f>VLOOKUP($C59+CD$3,Forecast!$B$99:$Q$251,Validation!CD$2,0)</f>
        <v>0</v>
      </c>
      <c r="CE59" s="100">
        <f>VLOOKUP($C59+CE$3,Forecast!$B$99:$Q$251,Validation!CE$2,0)</f>
        <v>0</v>
      </c>
      <c r="CF59" s="101">
        <f t="shared" si="70"/>
        <v>0</v>
      </c>
      <c r="CH59" s="49">
        <f t="shared" si="134"/>
        <v>6</v>
      </c>
      <c r="CI59" s="104" t="str">
        <f t="shared" si="135"/>
        <v/>
      </c>
      <c r="CJ59" s="104" t="str">
        <f t="shared" si="136"/>
        <v/>
      </c>
      <c r="CK59" s="104" t="str">
        <f t="shared" si="137"/>
        <v/>
      </c>
      <c r="CL59" s="104" t="str">
        <f t="shared" si="138"/>
        <v/>
      </c>
      <c r="CM59" s="104" t="str">
        <f t="shared" si="139"/>
        <v/>
      </c>
      <c r="CN59" s="104" t="str">
        <f t="shared" si="140"/>
        <v/>
      </c>
      <c r="CO59" s="104" t="str">
        <f t="shared" si="141"/>
        <v/>
      </c>
      <c r="CP59" s="105">
        <f t="shared" si="142"/>
        <v>0</v>
      </c>
      <c r="CT59" s="41">
        <f t="shared" si="74"/>
        <v>2017</v>
      </c>
      <c r="CU59" s="44" t="str">
        <f t="shared" si="75"/>
        <v>Feb</v>
      </c>
      <c r="CV59" s="51">
        <f t="shared" si="76"/>
        <v>6</v>
      </c>
      <c r="CW59" s="100">
        <f>VLOOKUP($C59+CW$3,Forecast!$B$99:$Q$251,Validation!CW$2,0)</f>
        <v>0</v>
      </c>
      <c r="CX59" s="100">
        <f>VLOOKUP($C59+CX$3,Forecast!$B$99:$Q$251,Validation!CX$2,0)</f>
        <v>0</v>
      </c>
      <c r="CY59" s="100">
        <f>VLOOKUP($C59+CY$3,Forecast!$B$99:$Q$251,Validation!CY$2,0)</f>
        <v>0</v>
      </c>
      <c r="CZ59" s="100">
        <f>VLOOKUP($C59+CZ$3,Forecast!$B$99:$Q$251,Validation!CZ$2,0)</f>
        <v>0</v>
      </c>
      <c r="DA59" s="100">
        <f>VLOOKUP($C59+DA$3,Forecast!$B$99:$Q$251,Validation!DA$2,0)</f>
        <v>0</v>
      </c>
      <c r="DB59" s="100">
        <f>VLOOKUP($C59+DB$3,Forecast!$B$99:$Q$251,Validation!DB$2,0)</f>
        <v>0</v>
      </c>
      <c r="DC59" s="100">
        <f>VLOOKUP($C59+DC$3,Forecast!$B$99:$Q$251,Validation!DC$2,0)</f>
        <v>0</v>
      </c>
      <c r="DD59" s="101">
        <f t="shared" si="77"/>
        <v>0</v>
      </c>
      <c r="DE59" s="14"/>
      <c r="DF59" s="14"/>
      <c r="DG59" s="49">
        <f t="shared" si="143"/>
        <v>6</v>
      </c>
      <c r="DH59" s="104" t="str">
        <f t="shared" si="144"/>
        <v/>
      </c>
      <c r="DI59" s="104" t="str">
        <f t="shared" si="145"/>
        <v/>
      </c>
      <c r="DJ59" s="104" t="str">
        <f t="shared" si="146"/>
        <v/>
      </c>
      <c r="DK59" s="104" t="str">
        <f t="shared" si="147"/>
        <v/>
      </c>
      <c r="DL59" s="104" t="str">
        <f t="shared" si="148"/>
        <v/>
      </c>
      <c r="DM59" s="104" t="str">
        <f t="shared" si="149"/>
        <v/>
      </c>
      <c r="DN59" s="104" t="str">
        <f t="shared" si="150"/>
        <v/>
      </c>
      <c r="DO59" s="105">
        <f t="shared" si="151"/>
        <v>0</v>
      </c>
      <c r="DS59" s="41">
        <f t="shared" si="81"/>
        <v>2017</v>
      </c>
      <c r="DT59" s="44" t="str">
        <f t="shared" si="82"/>
        <v>Feb</v>
      </c>
      <c r="DU59" s="51">
        <f t="shared" si="83"/>
        <v>6</v>
      </c>
      <c r="DV59" s="100">
        <f>VLOOKUP($C59+DV$3,Forecast!$B$99:$Q$251,Validation!DV$2,0)</f>
        <v>0</v>
      </c>
      <c r="DW59" s="100">
        <f>VLOOKUP($C59+DW$3,Forecast!$B$99:$Q$251,Validation!DW$2,0)</f>
        <v>0</v>
      </c>
      <c r="DX59" s="100">
        <f>VLOOKUP($C59+DX$3,Forecast!$B$99:$Q$251,Validation!DX$2,0)</f>
        <v>0</v>
      </c>
      <c r="DY59" s="100">
        <f>VLOOKUP($C59+DY$3,Forecast!$B$99:$Q$251,Validation!DY$2,0)</f>
        <v>0</v>
      </c>
      <c r="DZ59" s="100">
        <f>VLOOKUP($C59+DZ$3,Forecast!$B$99:$Q$251,Validation!DZ$2,0)</f>
        <v>0</v>
      </c>
      <c r="EA59" s="100">
        <f>VLOOKUP($C59+EA$3,Forecast!$B$99:$Q$251,Validation!EA$2,0)</f>
        <v>0</v>
      </c>
      <c r="EB59" s="100">
        <f>VLOOKUP($C59+EB$3,Forecast!$B$99:$Q$251,Validation!EB$2,0)</f>
        <v>0</v>
      </c>
      <c r="EC59" s="101">
        <f t="shared" si="84"/>
        <v>0</v>
      </c>
      <c r="EE59" s="49">
        <f t="shared" si="152"/>
        <v>6</v>
      </c>
      <c r="EF59" s="104" t="str">
        <f t="shared" si="153"/>
        <v/>
      </c>
      <c r="EG59" s="104" t="str">
        <f t="shared" si="154"/>
        <v/>
      </c>
      <c r="EH59" s="104" t="str">
        <f t="shared" si="155"/>
        <v/>
      </c>
      <c r="EI59" s="104" t="str">
        <f t="shared" si="156"/>
        <v/>
      </c>
      <c r="EJ59" s="104" t="str">
        <f t="shared" si="157"/>
        <v/>
      </c>
      <c r="EK59" s="104" t="str">
        <f t="shared" si="158"/>
        <v/>
      </c>
      <c r="EL59" s="104" t="str">
        <f t="shared" si="159"/>
        <v/>
      </c>
      <c r="EM59" s="105">
        <f t="shared" si="183"/>
        <v>0</v>
      </c>
      <c r="EQ59" s="41">
        <f t="shared" si="88"/>
        <v>2017</v>
      </c>
      <c r="ER59" s="44" t="str">
        <f t="shared" si="89"/>
        <v>Feb</v>
      </c>
      <c r="ES59" s="51">
        <f t="shared" si="90"/>
        <v>6</v>
      </c>
      <c r="ET59" s="100">
        <f>VLOOKUP($C59+ET$3,Forecast!$B$99:$Q$251,Validation!ET$2,0)</f>
        <v>0</v>
      </c>
      <c r="EU59" s="100">
        <f>VLOOKUP($C59+EU$3,Forecast!$B$99:$Q$251,Validation!EU$2,0)</f>
        <v>0</v>
      </c>
      <c r="EV59" s="100">
        <f>VLOOKUP($C59+EV$3,Forecast!$B$99:$Q$251,Validation!EV$2,0)</f>
        <v>0</v>
      </c>
      <c r="EW59" s="100">
        <f>VLOOKUP($C59+EW$3,Forecast!$B$99:$Q$251,Validation!EW$2,0)</f>
        <v>0</v>
      </c>
      <c r="EX59" s="100">
        <f>VLOOKUP($C59+EX$3,Forecast!$B$99:$Q$251,Validation!EX$2,0)</f>
        <v>0</v>
      </c>
      <c r="EY59" s="100">
        <f>VLOOKUP($C59+EY$3,Forecast!$B$99:$Q$251,Validation!EY$2,0)</f>
        <v>0</v>
      </c>
      <c r="EZ59" s="100">
        <f>VLOOKUP($C59+EZ$3,Forecast!$B$99:$Q$251,Validation!EZ$2,0)</f>
        <v>0</v>
      </c>
      <c r="FA59" s="101">
        <f t="shared" si="91"/>
        <v>0</v>
      </c>
      <c r="FD59" s="49">
        <f t="shared" si="160"/>
        <v>6</v>
      </c>
      <c r="FE59" s="104" t="str">
        <f t="shared" si="161"/>
        <v/>
      </c>
      <c r="FF59" s="104" t="str">
        <f t="shared" si="162"/>
        <v/>
      </c>
      <c r="FG59" s="104" t="str">
        <f t="shared" si="163"/>
        <v/>
      </c>
      <c r="FH59" s="104" t="str">
        <f t="shared" si="164"/>
        <v/>
      </c>
      <c r="FI59" s="104" t="str">
        <f t="shared" si="165"/>
        <v/>
      </c>
      <c r="FJ59" s="104" t="str">
        <f t="shared" si="166"/>
        <v/>
      </c>
      <c r="FK59" s="104" t="str">
        <f t="shared" si="167"/>
        <v/>
      </c>
      <c r="FL59" s="105">
        <f t="shared" si="168"/>
        <v>0</v>
      </c>
      <c r="FP59" s="41">
        <f t="shared" si="95"/>
        <v>2017</v>
      </c>
      <c r="FQ59" s="44" t="str">
        <f t="shared" si="96"/>
        <v>Feb</v>
      </c>
      <c r="FR59" s="51">
        <f t="shared" si="97"/>
        <v>6</v>
      </c>
      <c r="FS59" s="100">
        <f>VLOOKUP($C59+FS$3,Forecast!$B$99:$Q$251,Validation!FS$2,0)</f>
        <v>0</v>
      </c>
      <c r="FT59" s="100">
        <f>VLOOKUP($C59+FT$3,Forecast!$B$99:$Q$251,Validation!FT$2,0)</f>
        <v>0</v>
      </c>
      <c r="FU59" s="100">
        <f>VLOOKUP($C59+FU$3,Forecast!$B$99:$Q$251,Validation!FU$2,0)</f>
        <v>0</v>
      </c>
      <c r="FV59" s="100">
        <f>VLOOKUP($C59+FV$3,Forecast!$B$99:$Q$251,Validation!FV$2,0)</f>
        <v>0</v>
      </c>
      <c r="FW59" s="100">
        <f>VLOOKUP($C59+FW$3,Forecast!$B$99:$Q$251,Validation!FW$2,0)</f>
        <v>0</v>
      </c>
      <c r="FX59" s="100">
        <f>VLOOKUP($C59+FX$3,Forecast!$B$99:$Q$251,Validation!FX$2,0)</f>
        <v>0</v>
      </c>
      <c r="FY59" s="100">
        <f>VLOOKUP($C59+FY$3,Forecast!$B$99:$Q$251,Validation!FY$2,0)</f>
        <v>0</v>
      </c>
      <c r="FZ59" s="101">
        <f t="shared" si="169"/>
        <v>0</v>
      </c>
      <c r="GB59" s="49">
        <f t="shared" si="170"/>
        <v>6</v>
      </c>
      <c r="GC59" s="104" t="str">
        <f t="shared" si="171"/>
        <v/>
      </c>
      <c r="GD59" s="104" t="str">
        <f t="shared" si="172"/>
        <v/>
      </c>
      <c r="GE59" s="104" t="str">
        <f t="shared" si="173"/>
        <v/>
      </c>
      <c r="GF59" s="104" t="str">
        <f t="shared" si="174"/>
        <v/>
      </c>
      <c r="GG59" s="104" t="str">
        <f t="shared" si="175"/>
        <v/>
      </c>
      <c r="GH59" s="104" t="str">
        <f t="shared" si="176"/>
        <v/>
      </c>
      <c r="GI59" s="104" t="str">
        <f t="shared" si="177"/>
        <v/>
      </c>
      <c r="GJ59" s="105">
        <f t="shared" si="178"/>
        <v>0</v>
      </c>
      <c r="GN59" s="41">
        <f t="shared" si="102"/>
        <v>2017</v>
      </c>
      <c r="GO59" s="44" t="str">
        <f t="shared" si="103"/>
        <v>Feb</v>
      </c>
      <c r="GP59" s="51">
        <f t="shared" si="104"/>
        <v>6</v>
      </c>
      <c r="GQ59" s="100">
        <f>VLOOKUP($C59+GQ$3,Forecast!$B$99:$Q$251,Validation!GQ$2,0)</f>
        <v>0</v>
      </c>
      <c r="GR59" s="100">
        <f>VLOOKUP($C59+GR$3,Forecast!$B$99:$Q$251,Validation!GR$2,0)</f>
        <v>0</v>
      </c>
      <c r="GS59" s="100">
        <f>VLOOKUP($C59+GS$3,Forecast!$B$99:$Q$251,Validation!GS$2,0)</f>
        <v>0</v>
      </c>
      <c r="GT59" s="100">
        <f>VLOOKUP($C59+GT$3,Forecast!$B$99:$Q$251,Validation!GT$2,0)</f>
        <v>0</v>
      </c>
      <c r="GU59" s="100">
        <f>VLOOKUP($C59+GU$3,Forecast!$B$99:$Q$251,Validation!GU$2,0)</f>
        <v>0</v>
      </c>
      <c r="GV59" s="100">
        <f>VLOOKUP($C59+GV$3,Forecast!$B$99:$Q$251,Validation!GV$2,0)</f>
        <v>0</v>
      </c>
      <c r="GW59" s="100">
        <f>VLOOKUP($C59+GW$3,Forecast!$B$99:$Q$251,Validation!GW$2,0)</f>
        <v>0</v>
      </c>
      <c r="GX59" s="101">
        <f t="shared" si="105"/>
        <v>0</v>
      </c>
      <c r="GY59" s="14"/>
      <c r="HB59" s="97">
        <f t="shared" si="106"/>
        <v>2017</v>
      </c>
      <c r="HC59" s="98" t="str">
        <f t="shared" si="107"/>
        <v>Feb</v>
      </c>
      <c r="HD59" s="99">
        <f t="shared" si="108"/>
        <v>6</v>
      </c>
      <c r="HE59" s="100" t="str">
        <f>IFERROR(VLOOKUP($C59+HE$3,Forecast!$B$99:$AE$251,Validation!HE$2,0),"")</f>
        <v/>
      </c>
      <c r="HF59" s="100" t="str">
        <f>IFERROR(VLOOKUP($C59+HF$3,Forecast!$B$99:$AE$251,Validation!HF$2,0),"")</f>
        <v/>
      </c>
      <c r="HG59" s="100" t="str">
        <f>IFERROR(VLOOKUP($C59+HG$3,Forecast!$B$99:$AE$251,Validation!HG$2,0),"")</f>
        <v/>
      </c>
      <c r="HH59" s="100" t="str">
        <f>IFERROR(VLOOKUP($C59+HH$3,Forecast!$B$99:$AE$251,Validation!HH$2,0),"")</f>
        <v/>
      </c>
      <c r="HI59" s="100" t="str">
        <f>IFERROR(VLOOKUP($C59+HI$3,Forecast!$B$99:$AE$251,Validation!HI$2,0),"")</f>
        <v/>
      </c>
      <c r="HJ59" s="100" t="str">
        <f>IFERROR(VLOOKUP($C59+HJ$3,Forecast!$B$99:$AE$251,Validation!HJ$2,0),"")</f>
        <v/>
      </c>
      <c r="HK59" s="100" t="str">
        <f>IFERROR(VLOOKUP($C59+HK$3,Forecast!$B$99:$AE$251,Validation!HK$2,0),"")</f>
        <v/>
      </c>
      <c r="HL59" s="101">
        <f t="shared" si="109"/>
        <v>0</v>
      </c>
      <c r="HN59" s="49">
        <f t="shared" si="110"/>
        <v>6</v>
      </c>
      <c r="HO59" s="104" t="str">
        <f>IFERROR(HE59/#REF!,"")</f>
        <v/>
      </c>
      <c r="HP59" s="104" t="str">
        <f>IFERROR(HF59/#REF!,"")</f>
        <v/>
      </c>
      <c r="HQ59" s="104" t="str">
        <f>IFERROR(HG59/#REF!,"")</f>
        <v/>
      </c>
      <c r="HR59" s="104" t="str">
        <f>IFERROR(HH59/#REF!,"")</f>
        <v/>
      </c>
      <c r="HS59" s="104" t="str">
        <f>IFERROR(HI59/#REF!,"")</f>
        <v/>
      </c>
      <c r="HT59" s="104" t="str">
        <f>IFERROR(HJ59/#REF!,"")</f>
        <v/>
      </c>
      <c r="HU59" s="104" t="str">
        <f>IFERROR(HK59/#REF!,"")</f>
        <v/>
      </c>
      <c r="HV59" s="105">
        <f t="shared" si="111"/>
        <v>0</v>
      </c>
      <c r="HX59" s="97">
        <f t="shared" si="112"/>
        <v>2017</v>
      </c>
      <c r="HY59" s="98" t="str">
        <f t="shared" si="113"/>
        <v>Feb</v>
      </c>
      <c r="HZ59" s="99">
        <f t="shared" si="114"/>
        <v>6</v>
      </c>
      <c r="IA59" s="100" t="str">
        <f>IFERROR(VLOOKUP($C59+IA$3,Forecast!$B$99:$AE$251,Validation!IA$2,0),"")</f>
        <v/>
      </c>
      <c r="IB59" s="100" t="str">
        <f>IFERROR(VLOOKUP($C59+IB$3,Forecast!$B$99:$AE$251,Validation!IB$2,0),"")</f>
        <v/>
      </c>
      <c r="IC59" s="100" t="str">
        <f>IFERROR(VLOOKUP($C59+IC$3,Forecast!$B$99:$AE$251,Validation!IC$2,0),"")</f>
        <v/>
      </c>
      <c r="ID59" s="100" t="str">
        <f>IFERROR(VLOOKUP($C59+ID$3,Forecast!$B$99:$AE$251,Validation!ID$2,0),"")</f>
        <v/>
      </c>
      <c r="IE59" s="100" t="str">
        <f>IFERROR(VLOOKUP($C59+IE$3,Forecast!$B$99:$AE$251,Validation!IE$2,0),"")</f>
        <v/>
      </c>
      <c r="IF59" s="100" t="str">
        <f>IFERROR(VLOOKUP($C59+IF$3,Forecast!$B$99:$AE$251,Validation!IF$2,0),"")</f>
        <v/>
      </c>
      <c r="IG59" s="100" t="str">
        <f>IFERROR(VLOOKUP($C59+IG$3,Forecast!$B$99:$AE$251,Validation!IG$2,0),"")</f>
        <v/>
      </c>
      <c r="IH59" s="101">
        <f t="shared" si="115"/>
        <v>0</v>
      </c>
      <c r="IJ59" s="49">
        <f t="shared" si="116"/>
        <v>6</v>
      </c>
      <c r="IK59" s="104" t="str">
        <f>IFERROR(IA59/#REF!,"")</f>
        <v/>
      </c>
      <c r="IL59" s="104" t="str">
        <f>IFERROR(IB59/#REF!,"")</f>
        <v/>
      </c>
      <c r="IM59" s="104" t="str">
        <f>IFERROR(IC59/#REF!,"")</f>
        <v/>
      </c>
      <c r="IN59" s="104" t="str">
        <f>IFERROR(ID59/#REF!,"")</f>
        <v/>
      </c>
      <c r="IO59" s="104" t="str">
        <f>IFERROR(IE59/#REF!,"")</f>
        <v/>
      </c>
      <c r="IP59" s="104" t="str">
        <f>IFERROR(IF59/#REF!,"")</f>
        <v/>
      </c>
      <c r="IQ59" s="104" t="str">
        <f>IFERROR(IG59/#REF!,"")</f>
        <v/>
      </c>
      <c r="IR59" s="105">
        <f t="shared" si="117"/>
        <v>0</v>
      </c>
    </row>
    <row r="60" spans="2:252" x14ac:dyDescent="0.25">
      <c r="B60" s="39">
        <v>7</v>
      </c>
      <c r="C60" s="134">
        <f t="shared" si="179"/>
        <v>42782</v>
      </c>
      <c r="D60" s="135">
        <f t="shared" si="47"/>
        <v>2017</v>
      </c>
      <c r="E60" s="136" t="str">
        <f t="shared" si="48"/>
        <v>Feb</v>
      </c>
      <c r="F60" s="51">
        <f t="shared" si="49"/>
        <v>7</v>
      </c>
      <c r="G60" s="100">
        <f>VLOOKUP($C60+G$3,Forecast!$B$99:$Q$251,Validation!G$2,0)</f>
        <v>0</v>
      </c>
      <c r="H60" s="100">
        <f>VLOOKUP($C60+H$3,Forecast!$B$99:$Q$251,Validation!H$2,0)</f>
        <v>0</v>
      </c>
      <c r="I60" s="100">
        <f>VLOOKUP($C60+I$3,Forecast!$B$99:$Q$251,Validation!I$2,0)</f>
        <v>0</v>
      </c>
      <c r="J60" s="100">
        <f>VLOOKUP($C60+J$3,Forecast!$B$99:$Q$251,Validation!J$2,0)</f>
        <v>0</v>
      </c>
      <c r="K60" s="100">
        <f>VLOOKUP($C60+K$3,Forecast!$B$99:$Q$251,Validation!K$2,0)</f>
        <v>0</v>
      </c>
      <c r="L60" s="100">
        <f>VLOOKUP($C60+L$3,Forecast!$B$99:$Q$251,Validation!L$2,0)</f>
        <v>0</v>
      </c>
      <c r="M60" s="100">
        <f>VLOOKUP($C60+M$3,Forecast!$B$99:$Q$251,Validation!M$2,0)</f>
        <v>0</v>
      </c>
      <c r="N60" s="101">
        <f t="shared" si="50"/>
        <v>0</v>
      </c>
      <c r="P60" s="114">
        <f t="shared" si="121"/>
        <v>7</v>
      </c>
      <c r="Q60" s="157" t="str">
        <f t="shared" si="184"/>
        <v/>
      </c>
      <c r="R60" s="157" t="str">
        <f t="shared" si="185"/>
        <v/>
      </c>
      <c r="S60" s="157" t="str">
        <f t="shared" si="186"/>
        <v/>
      </c>
      <c r="T60" s="157" t="str">
        <f t="shared" si="187"/>
        <v/>
      </c>
      <c r="U60" s="157" t="str">
        <f t="shared" si="188"/>
        <v/>
      </c>
      <c r="V60" s="157" t="str">
        <f t="shared" si="189"/>
        <v/>
      </c>
      <c r="W60" s="157" t="str">
        <f t="shared" si="190"/>
        <v/>
      </c>
      <c r="X60" s="158">
        <f t="shared" si="119"/>
        <v>0</v>
      </c>
      <c r="AA60" s="41">
        <f t="shared" si="53"/>
        <v>2017</v>
      </c>
      <c r="AB60" s="44" t="str">
        <f t="shared" si="54"/>
        <v>Feb</v>
      </c>
      <c r="AC60" s="51">
        <f t="shared" si="181"/>
        <v>7</v>
      </c>
      <c r="AD60" s="100">
        <f>VLOOKUP($C60+AD$3,Forecast!$B$99:$Q$251,Validation!AD$2,0)</f>
        <v>0</v>
      </c>
      <c r="AE60" s="100">
        <f>VLOOKUP($C60+AE$3,Forecast!$B$99:$Q$251,Validation!AE$2,0)</f>
        <v>0</v>
      </c>
      <c r="AF60" s="100">
        <f>VLOOKUP($C60+AF$3,Forecast!$B$99:$Q$251,Validation!AF$2,0)</f>
        <v>0</v>
      </c>
      <c r="AG60" s="100">
        <f>VLOOKUP($C60+AG$3,Forecast!$B$99:$Q$251,Validation!AG$2,0)</f>
        <v>0</v>
      </c>
      <c r="AH60" s="100">
        <f>VLOOKUP($C60+AH$3,Forecast!$B$99:$Q$251,Validation!AH$2,0)</f>
        <v>0</v>
      </c>
      <c r="AI60" s="100">
        <f>VLOOKUP($C60+AI$3,Forecast!$B$99:$Q$251,Validation!AI$2,0)</f>
        <v>0</v>
      </c>
      <c r="AJ60" s="100">
        <f>VLOOKUP($C60+AJ$3,Forecast!$B$99:$Q$251,Validation!AJ$2,0)</f>
        <v>0</v>
      </c>
      <c r="AK60" s="101">
        <f t="shared" si="56"/>
        <v>0</v>
      </c>
      <c r="AM60" s="49">
        <f t="shared" si="123"/>
        <v>7</v>
      </c>
      <c r="AN60" s="104" t="str">
        <f t="shared" si="58"/>
        <v/>
      </c>
      <c r="AO60" s="104" t="str">
        <f t="shared" si="35"/>
        <v/>
      </c>
      <c r="AP60" s="104" t="str">
        <f t="shared" si="36"/>
        <v/>
      </c>
      <c r="AQ60" s="104" t="str">
        <f t="shared" si="37"/>
        <v/>
      </c>
      <c r="AR60" s="104" t="str">
        <f t="shared" si="38"/>
        <v/>
      </c>
      <c r="AS60" s="104" t="str">
        <f t="shared" si="39"/>
        <v/>
      </c>
      <c r="AT60" s="104" t="str">
        <f t="shared" si="40"/>
        <v/>
      </c>
      <c r="AU60" s="105">
        <f t="shared" si="124"/>
        <v>0</v>
      </c>
      <c r="AX60" s="41">
        <f t="shared" si="60"/>
        <v>2017</v>
      </c>
      <c r="AY60" s="44" t="str">
        <f t="shared" si="61"/>
        <v>Feb</v>
      </c>
      <c r="AZ60" s="51">
        <f t="shared" si="182"/>
        <v>7</v>
      </c>
      <c r="BA60" s="100">
        <f>VLOOKUP($C60+BA$3,Forecast!$B$99:$Q$251,Validation!BA$2,0)</f>
        <v>0</v>
      </c>
      <c r="BB60" s="100">
        <f>VLOOKUP($C60+BB$3,Forecast!$B$99:$Q$251,Validation!BB$2,0)</f>
        <v>0</v>
      </c>
      <c r="BC60" s="100">
        <f>VLOOKUP($C60+BC$3,Forecast!$B$99:$Q$251,Validation!BC$2,0)</f>
        <v>0</v>
      </c>
      <c r="BD60" s="100">
        <f>VLOOKUP($C60+BD$3,Forecast!$B$99:$Q$251,Validation!BD$2,0)</f>
        <v>0</v>
      </c>
      <c r="BE60" s="100">
        <f>VLOOKUP($C60+BE$3,Forecast!$B$99:$Q$251,Validation!BE$2,0)</f>
        <v>0</v>
      </c>
      <c r="BF60" s="100">
        <f>VLOOKUP($C60+BF$3,Forecast!$B$99:$Q$251,Validation!BF$2,0)</f>
        <v>0</v>
      </c>
      <c r="BG60" s="100">
        <f>VLOOKUP($C60+BG$3,Forecast!$B$99:$Q$251,Validation!BG$2,0)</f>
        <v>0</v>
      </c>
      <c r="BH60" s="101">
        <f t="shared" si="63"/>
        <v>0</v>
      </c>
      <c r="BJ60" s="49">
        <f t="shared" si="125"/>
        <v>7</v>
      </c>
      <c r="BK60" s="104" t="str">
        <f t="shared" si="126"/>
        <v/>
      </c>
      <c r="BL60" s="104" t="str">
        <f t="shared" si="127"/>
        <v/>
      </c>
      <c r="BM60" s="104" t="str">
        <f t="shared" si="128"/>
        <v/>
      </c>
      <c r="BN60" s="104" t="str">
        <f t="shared" si="129"/>
        <v/>
      </c>
      <c r="BO60" s="104" t="str">
        <f t="shared" si="130"/>
        <v/>
      </c>
      <c r="BP60" s="104" t="str">
        <f t="shared" si="131"/>
        <v/>
      </c>
      <c r="BQ60" s="104" t="str">
        <f t="shared" si="132"/>
        <v/>
      </c>
      <c r="BR60" s="105">
        <f t="shared" si="133"/>
        <v>0</v>
      </c>
      <c r="BV60" s="41">
        <f t="shared" si="67"/>
        <v>2017</v>
      </c>
      <c r="BW60" s="44" t="str">
        <f t="shared" si="68"/>
        <v>Feb</v>
      </c>
      <c r="BX60" s="51">
        <f t="shared" si="69"/>
        <v>7</v>
      </c>
      <c r="BY60" s="100">
        <f>VLOOKUP($C60+BY$3,Forecast!$B$99:$Q$251,Validation!BY$2,0)</f>
        <v>0</v>
      </c>
      <c r="BZ60" s="100">
        <f>VLOOKUP($C60+BZ$3,Forecast!$B$99:$Q$251,Validation!BZ$2,0)</f>
        <v>0</v>
      </c>
      <c r="CA60" s="100">
        <f>VLOOKUP($C60+CA$3,Forecast!$B$99:$Q$251,Validation!CA$2,0)</f>
        <v>0</v>
      </c>
      <c r="CB60" s="100">
        <f>VLOOKUP($C60+CB$3,Forecast!$B$99:$Q$251,Validation!CB$2,0)</f>
        <v>0</v>
      </c>
      <c r="CC60" s="100">
        <f>VLOOKUP($C60+CC$3,Forecast!$B$99:$Q$251,Validation!CC$2,0)</f>
        <v>0</v>
      </c>
      <c r="CD60" s="100">
        <f>VLOOKUP($C60+CD$3,Forecast!$B$99:$Q$251,Validation!CD$2,0)</f>
        <v>0</v>
      </c>
      <c r="CE60" s="100">
        <f>VLOOKUP($C60+CE$3,Forecast!$B$99:$Q$251,Validation!CE$2,0)</f>
        <v>0</v>
      </c>
      <c r="CF60" s="101">
        <f t="shared" si="70"/>
        <v>0</v>
      </c>
      <c r="CH60" s="49">
        <f t="shared" si="134"/>
        <v>7</v>
      </c>
      <c r="CI60" s="104" t="str">
        <f t="shared" si="135"/>
        <v/>
      </c>
      <c r="CJ60" s="104" t="str">
        <f t="shared" si="136"/>
        <v/>
      </c>
      <c r="CK60" s="104" t="str">
        <f t="shared" si="137"/>
        <v/>
      </c>
      <c r="CL60" s="104" t="str">
        <f t="shared" si="138"/>
        <v/>
      </c>
      <c r="CM60" s="104" t="str">
        <f t="shared" si="139"/>
        <v/>
      </c>
      <c r="CN60" s="104" t="str">
        <f t="shared" si="140"/>
        <v/>
      </c>
      <c r="CO60" s="104" t="str">
        <f t="shared" si="141"/>
        <v/>
      </c>
      <c r="CP60" s="105">
        <f t="shared" si="142"/>
        <v>0</v>
      </c>
      <c r="CT60" s="41">
        <f t="shared" si="74"/>
        <v>2017</v>
      </c>
      <c r="CU60" s="44" t="str">
        <f t="shared" si="75"/>
        <v>Feb</v>
      </c>
      <c r="CV60" s="51">
        <f t="shared" si="76"/>
        <v>7</v>
      </c>
      <c r="CW60" s="100">
        <f>VLOOKUP($C60+CW$3,Forecast!$B$99:$Q$251,Validation!CW$2,0)</f>
        <v>0</v>
      </c>
      <c r="CX60" s="100">
        <f>VLOOKUP($C60+CX$3,Forecast!$B$99:$Q$251,Validation!CX$2,0)</f>
        <v>0</v>
      </c>
      <c r="CY60" s="100">
        <f>VLOOKUP($C60+CY$3,Forecast!$B$99:$Q$251,Validation!CY$2,0)</f>
        <v>0</v>
      </c>
      <c r="CZ60" s="100">
        <f>VLOOKUP($C60+CZ$3,Forecast!$B$99:$Q$251,Validation!CZ$2,0)</f>
        <v>0</v>
      </c>
      <c r="DA60" s="100">
        <f>VLOOKUP($C60+DA$3,Forecast!$B$99:$Q$251,Validation!DA$2,0)</f>
        <v>0</v>
      </c>
      <c r="DB60" s="100">
        <f>VLOOKUP($C60+DB$3,Forecast!$B$99:$Q$251,Validation!DB$2,0)</f>
        <v>0</v>
      </c>
      <c r="DC60" s="100">
        <f>VLOOKUP($C60+DC$3,Forecast!$B$99:$Q$251,Validation!DC$2,0)</f>
        <v>0</v>
      </c>
      <c r="DD60" s="101">
        <f t="shared" si="77"/>
        <v>0</v>
      </c>
      <c r="DE60" s="14"/>
      <c r="DF60" s="14"/>
      <c r="DG60" s="49">
        <f t="shared" si="143"/>
        <v>7</v>
      </c>
      <c r="DH60" s="104" t="str">
        <f t="shared" si="144"/>
        <v/>
      </c>
      <c r="DI60" s="104" t="str">
        <f t="shared" si="145"/>
        <v/>
      </c>
      <c r="DJ60" s="104" t="str">
        <f t="shared" si="146"/>
        <v/>
      </c>
      <c r="DK60" s="104" t="str">
        <f t="shared" si="147"/>
        <v/>
      </c>
      <c r="DL60" s="104" t="str">
        <f t="shared" si="148"/>
        <v/>
      </c>
      <c r="DM60" s="104" t="str">
        <f t="shared" si="149"/>
        <v/>
      </c>
      <c r="DN60" s="104" t="str">
        <f t="shared" si="150"/>
        <v/>
      </c>
      <c r="DO60" s="105">
        <f t="shared" si="151"/>
        <v>0</v>
      </c>
      <c r="DS60" s="41">
        <f t="shared" si="81"/>
        <v>2017</v>
      </c>
      <c r="DT60" s="44" t="str">
        <f t="shared" si="82"/>
        <v>Feb</v>
      </c>
      <c r="DU60" s="51">
        <f t="shared" si="83"/>
        <v>7</v>
      </c>
      <c r="DV60" s="100">
        <f>VLOOKUP($C60+DV$3,Forecast!$B$99:$Q$251,Validation!DV$2,0)</f>
        <v>0</v>
      </c>
      <c r="DW60" s="100">
        <f>VLOOKUP($C60+DW$3,Forecast!$B$99:$Q$251,Validation!DW$2,0)</f>
        <v>0</v>
      </c>
      <c r="DX60" s="100">
        <f>VLOOKUP($C60+DX$3,Forecast!$B$99:$Q$251,Validation!DX$2,0)</f>
        <v>0</v>
      </c>
      <c r="DY60" s="100">
        <f>VLOOKUP($C60+DY$3,Forecast!$B$99:$Q$251,Validation!DY$2,0)</f>
        <v>0</v>
      </c>
      <c r="DZ60" s="100">
        <f>VLOOKUP($C60+DZ$3,Forecast!$B$99:$Q$251,Validation!DZ$2,0)</f>
        <v>0</v>
      </c>
      <c r="EA60" s="100">
        <f>VLOOKUP($C60+EA$3,Forecast!$B$99:$Q$251,Validation!EA$2,0)</f>
        <v>0</v>
      </c>
      <c r="EB60" s="100">
        <f>VLOOKUP($C60+EB$3,Forecast!$B$99:$Q$251,Validation!EB$2,0)</f>
        <v>0</v>
      </c>
      <c r="EC60" s="101">
        <f t="shared" si="84"/>
        <v>0</v>
      </c>
      <c r="EE60" s="49">
        <f t="shared" si="152"/>
        <v>7</v>
      </c>
      <c r="EF60" s="104" t="str">
        <f t="shared" si="153"/>
        <v/>
      </c>
      <c r="EG60" s="104" t="str">
        <f t="shared" si="154"/>
        <v/>
      </c>
      <c r="EH60" s="104" t="str">
        <f t="shared" si="155"/>
        <v/>
      </c>
      <c r="EI60" s="104" t="str">
        <f t="shared" si="156"/>
        <v/>
      </c>
      <c r="EJ60" s="104" t="str">
        <f t="shared" si="157"/>
        <v/>
      </c>
      <c r="EK60" s="104" t="str">
        <f t="shared" si="158"/>
        <v/>
      </c>
      <c r="EL60" s="104" t="str">
        <f t="shared" si="159"/>
        <v/>
      </c>
      <c r="EM60" s="105">
        <f t="shared" si="183"/>
        <v>0</v>
      </c>
      <c r="EQ60" s="41">
        <f t="shared" si="88"/>
        <v>2017</v>
      </c>
      <c r="ER60" s="44" t="str">
        <f t="shared" si="89"/>
        <v>Feb</v>
      </c>
      <c r="ES60" s="51">
        <f t="shared" si="90"/>
        <v>7</v>
      </c>
      <c r="ET60" s="100">
        <f>VLOOKUP($C60+ET$3,Forecast!$B$99:$Q$251,Validation!ET$2,0)</f>
        <v>0</v>
      </c>
      <c r="EU60" s="100">
        <f>VLOOKUP($C60+EU$3,Forecast!$B$99:$Q$251,Validation!EU$2,0)</f>
        <v>0</v>
      </c>
      <c r="EV60" s="100">
        <f>VLOOKUP($C60+EV$3,Forecast!$B$99:$Q$251,Validation!EV$2,0)</f>
        <v>0</v>
      </c>
      <c r="EW60" s="100">
        <f>VLOOKUP($C60+EW$3,Forecast!$B$99:$Q$251,Validation!EW$2,0)</f>
        <v>0</v>
      </c>
      <c r="EX60" s="100">
        <f>VLOOKUP($C60+EX$3,Forecast!$B$99:$Q$251,Validation!EX$2,0)</f>
        <v>0</v>
      </c>
      <c r="EY60" s="100">
        <f>VLOOKUP($C60+EY$3,Forecast!$B$99:$Q$251,Validation!EY$2,0)</f>
        <v>0</v>
      </c>
      <c r="EZ60" s="100">
        <f>VLOOKUP($C60+EZ$3,Forecast!$B$99:$Q$251,Validation!EZ$2,0)</f>
        <v>0</v>
      </c>
      <c r="FA60" s="101">
        <f t="shared" si="91"/>
        <v>0</v>
      </c>
      <c r="FD60" s="49">
        <f t="shared" si="160"/>
        <v>7</v>
      </c>
      <c r="FE60" s="104" t="str">
        <f t="shared" si="161"/>
        <v/>
      </c>
      <c r="FF60" s="104" t="str">
        <f t="shared" si="162"/>
        <v/>
      </c>
      <c r="FG60" s="104" t="str">
        <f t="shared" si="163"/>
        <v/>
      </c>
      <c r="FH60" s="104" t="str">
        <f t="shared" si="164"/>
        <v/>
      </c>
      <c r="FI60" s="104" t="str">
        <f t="shared" si="165"/>
        <v/>
      </c>
      <c r="FJ60" s="104" t="str">
        <f t="shared" si="166"/>
        <v/>
      </c>
      <c r="FK60" s="104" t="str">
        <f t="shared" si="167"/>
        <v/>
      </c>
      <c r="FL60" s="105">
        <f t="shared" si="168"/>
        <v>0</v>
      </c>
      <c r="FP60" s="41">
        <f t="shared" si="95"/>
        <v>2017</v>
      </c>
      <c r="FQ60" s="44" t="str">
        <f t="shared" si="96"/>
        <v>Feb</v>
      </c>
      <c r="FR60" s="51">
        <f t="shared" si="97"/>
        <v>7</v>
      </c>
      <c r="FS60" s="100">
        <f>VLOOKUP($C60+FS$3,Forecast!$B$99:$Q$251,Validation!FS$2,0)</f>
        <v>0</v>
      </c>
      <c r="FT60" s="100">
        <f>VLOOKUP($C60+FT$3,Forecast!$B$99:$Q$251,Validation!FT$2,0)</f>
        <v>0</v>
      </c>
      <c r="FU60" s="100">
        <f>VLOOKUP($C60+FU$3,Forecast!$B$99:$Q$251,Validation!FU$2,0)</f>
        <v>0</v>
      </c>
      <c r="FV60" s="100">
        <f>VLOOKUP($C60+FV$3,Forecast!$B$99:$Q$251,Validation!FV$2,0)</f>
        <v>0</v>
      </c>
      <c r="FW60" s="100">
        <f>VLOOKUP($C60+FW$3,Forecast!$B$99:$Q$251,Validation!FW$2,0)</f>
        <v>0</v>
      </c>
      <c r="FX60" s="100">
        <f>VLOOKUP($C60+FX$3,Forecast!$B$99:$Q$251,Validation!FX$2,0)</f>
        <v>0</v>
      </c>
      <c r="FY60" s="100">
        <f>VLOOKUP($C60+FY$3,Forecast!$B$99:$Q$251,Validation!FY$2,0)</f>
        <v>0</v>
      </c>
      <c r="FZ60" s="101">
        <f t="shared" si="169"/>
        <v>0</v>
      </c>
      <c r="GB60" s="49">
        <f t="shared" si="170"/>
        <v>7</v>
      </c>
      <c r="GC60" s="104" t="str">
        <f t="shared" si="171"/>
        <v/>
      </c>
      <c r="GD60" s="104" t="str">
        <f t="shared" si="172"/>
        <v/>
      </c>
      <c r="GE60" s="104" t="str">
        <f t="shared" si="173"/>
        <v/>
      </c>
      <c r="GF60" s="104" t="str">
        <f t="shared" si="174"/>
        <v/>
      </c>
      <c r="GG60" s="104" t="str">
        <f t="shared" si="175"/>
        <v/>
      </c>
      <c r="GH60" s="104" t="str">
        <f t="shared" si="176"/>
        <v/>
      </c>
      <c r="GI60" s="104" t="str">
        <f t="shared" si="177"/>
        <v/>
      </c>
      <c r="GJ60" s="105">
        <f t="shared" si="178"/>
        <v>0</v>
      </c>
      <c r="GN60" s="41">
        <f t="shared" si="102"/>
        <v>2017</v>
      </c>
      <c r="GO60" s="44" t="str">
        <f t="shared" si="103"/>
        <v>Feb</v>
      </c>
      <c r="GP60" s="51">
        <f t="shared" si="104"/>
        <v>7</v>
      </c>
      <c r="GQ60" s="100">
        <f>VLOOKUP($C60+GQ$3,Forecast!$B$99:$Q$251,Validation!GQ$2,0)</f>
        <v>0</v>
      </c>
      <c r="GR60" s="100">
        <f>VLOOKUP($C60+GR$3,Forecast!$B$99:$Q$251,Validation!GR$2,0)</f>
        <v>0</v>
      </c>
      <c r="GS60" s="100">
        <f>VLOOKUP($C60+GS$3,Forecast!$B$99:$Q$251,Validation!GS$2,0)</f>
        <v>0</v>
      </c>
      <c r="GT60" s="100">
        <f>VLOOKUP($C60+GT$3,Forecast!$B$99:$Q$251,Validation!GT$2,0)</f>
        <v>0</v>
      </c>
      <c r="GU60" s="100">
        <f>VLOOKUP($C60+GU$3,Forecast!$B$99:$Q$251,Validation!GU$2,0)</f>
        <v>0</v>
      </c>
      <c r="GV60" s="100">
        <f>VLOOKUP($C60+GV$3,Forecast!$B$99:$Q$251,Validation!GV$2,0)</f>
        <v>0</v>
      </c>
      <c r="GW60" s="100">
        <f>VLOOKUP($C60+GW$3,Forecast!$B$99:$Q$251,Validation!GW$2,0)</f>
        <v>0</v>
      </c>
      <c r="GX60" s="101">
        <f t="shared" si="105"/>
        <v>0</v>
      </c>
      <c r="GY60" s="14"/>
      <c r="HB60" s="97">
        <f t="shared" si="106"/>
        <v>2017</v>
      </c>
      <c r="HC60" s="98" t="str">
        <f t="shared" si="107"/>
        <v>Feb</v>
      </c>
      <c r="HD60" s="99">
        <f t="shared" si="108"/>
        <v>7</v>
      </c>
      <c r="HE60" s="100" t="str">
        <f>IFERROR(VLOOKUP($C60+HE$3,Forecast!$B$99:$AE$251,Validation!HE$2,0),"")</f>
        <v/>
      </c>
      <c r="HF60" s="100" t="str">
        <f>IFERROR(VLOOKUP($C60+HF$3,Forecast!$B$99:$AE$251,Validation!HF$2,0),"")</f>
        <v/>
      </c>
      <c r="HG60" s="100" t="str">
        <f>IFERROR(VLOOKUP($C60+HG$3,Forecast!$B$99:$AE$251,Validation!HG$2,0),"")</f>
        <v/>
      </c>
      <c r="HH60" s="100" t="str">
        <f>IFERROR(VLOOKUP($C60+HH$3,Forecast!$B$99:$AE$251,Validation!HH$2,0),"")</f>
        <v/>
      </c>
      <c r="HI60" s="100" t="str">
        <f>IFERROR(VLOOKUP($C60+HI$3,Forecast!$B$99:$AE$251,Validation!HI$2,0),"")</f>
        <v/>
      </c>
      <c r="HJ60" s="100" t="str">
        <f>IFERROR(VLOOKUP($C60+HJ$3,Forecast!$B$99:$AE$251,Validation!HJ$2,0),"")</f>
        <v/>
      </c>
      <c r="HK60" s="100" t="str">
        <f>IFERROR(VLOOKUP($C60+HK$3,Forecast!$B$99:$AE$251,Validation!HK$2,0),"")</f>
        <v/>
      </c>
      <c r="HL60" s="101">
        <f t="shared" si="109"/>
        <v>0</v>
      </c>
      <c r="HN60" s="49">
        <f t="shared" si="110"/>
        <v>7</v>
      </c>
      <c r="HO60" s="104" t="str">
        <f>IFERROR(HE60/#REF!,"")</f>
        <v/>
      </c>
      <c r="HP60" s="104" t="str">
        <f>IFERROR(HF60/#REF!,"")</f>
        <v/>
      </c>
      <c r="HQ60" s="104" t="str">
        <f>IFERROR(HG60/#REF!,"")</f>
        <v/>
      </c>
      <c r="HR60" s="104" t="str">
        <f>IFERROR(HH60/#REF!,"")</f>
        <v/>
      </c>
      <c r="HS60" s="104" t="str">
        <f>IFERROR(HI60/#REF!,"")</f>
        <v/>
      </c>
      <c r="HT60" s="104" t="str">
        <f>IFERROR(HJ60/#REF!,"")</f>
        <v/>
      </c>
      <c r="HU60" s="104" t="str">
        <f>IFERROR(HK60/#REF!,"")</f>
        <v/>
      </c>
      <c r="HV60" s="105">
        <f t="shared" si="111"/>
        <v>0</v>
      </c>
      <c r="HX60" s="97">
        <f t="shared" si="112"/>
        <v>2017</v>
      </c>
      <c r="HY60" s="98" t="str">
        <f t="shared" si="113"/>
        <v>Feb</v>
      </c>
      <c r="HZ60" s="99">
        <f t="shared" si="114"/>
        <v>7</v>
      </c>
      <c r="IA60" s="100" t="str">
        <f>IFERROR(VLOOKUP($C60+IA$3,Forecast!$B$99:$AE$251,Validation!IA$2,0),"")</f>
        <v/>
      </c>
      <c r="IB60" s="100" t="str">
        <f>IFERROR(VLOOKUP($C60+IB$3,Forecast!$B$99:$AE$251,Validation!IB$2,0),"")</f>
        <v/>
      </c>
      <c r="IC60" s="100" t="str">
        <f>IFERROR(VLOOKUP($C60+IC$3,Forecast!$B$99:$AE$251,Validation!IC$2,0),"")</f>
        <v/>
      </c>
      <c r="ID60" s="100" t="str">
        <f>IFERROR(VLOOKUP($C60+ID$3,Forecast!$B$99:$AE$251,Validation!ID$2,0),"")</f>
        <v/>
      </c>
      <c r="IE60" s="100" t="str">
        <f>IFERROR(VLOOKUP($C60+IE$3,Forecast!$B$99:$AE$251,Validation!IE$2,0),"")</f>
        <v/>
      </c>
      <c r="IF60" s="100" t="str">
        <f>IFERROR(VLOOKUP($C60+IF$3,Forecast!$B$99:$AE$251,Validation!IF$2,0),"")</f>
        <v/>
      </c>
      <c r="IG60" s="100" t="str">
        <f>IFERROR(VLOOKUP($C60+IG$3,Forecast!$B$99:$AE$251,Validation!IG$2,0),"")</f>
        <v/>
      </c>
      <c r="IH60" s="101">
        <f t="shared" si="115"/>
        <v>0</v>
      </c>
      <c r="IJ60" s="49">
        <f t="shared" si="116"/>
        <v>7</v>
      </c>
      <c r="IK60" s="104" t="str">
        <f>IFERROR(IA60/#REF!,"")</f>
        <v/>
      </c>
      <c r="IL60" s="104" t="str">
        <f>IFERROR(IB60/#REF!,"")</f>
        <v/>
      </c>
      <c r="IM60" s="104" t="str">
        <f>IFERROR(IC60/#REF!,"")</f>
        <v/>
      </c>
      <c r="IN60" s="104" t="str">
        <f>IFERROR(ID60/#REF!,"")</f>
        <v/>
      </c>
      <c r="IO60" s="104" t="str">
        <f>IFERROR(IE60/#REF!,"")</f>
        <v/>
      </c>
      <c r="IP60" s="104" t="str">
        <f>IFERROR(IF60/#REF!,"")</f>
        <v/>
      </c>
      <c r="IQ60" s="104" t="str">
        <f>IFERROR(IG60/#REF!,"")</f>
        <v/>
      </c>
      <c r="IR60" s="105">
        <f t="shared" si="117"/>
        <v>0</v>
      </c>
    </row>
    <row r="61" spans="2:252" ht="15.75" thickBot="1" x14ac:dyDescent="0.3">
      <c r="B61" s="39">
        <v>7</v>
      </c>
      <c r="C61" s="134">
        <f t="shared" si="179"/>
        <v>42789</v>
      </c>
      <c r="D61" s="135">
        <f t="shared" si="47"/>
        <v>2017</v>
      </c>
      <c r="E61" s="136" t="str">
        <f t="shared" si="48"/>
        <v>Feb</v>
      </c>
      <c r="F61" s="51">
        <f t="shared" si="49"/>
        <v>8</v>
      </c>
      <c r="G61" s="100">
        <f>VLOOKUP($C61+G$3,Forecast!$B$99:$Q$251,Validation!G$2,0)</f>
        <v>0</v>
      </c>
      <c r="H61" s="100">
        <f>VLOOKUP($C61+H$3,Forecast!$B$99:$Q$251,Validation!H$2,0)</f>
        <v>0</v>
      </c>
      <c r="I61" s="100">
        <f>VLOOKUP($C61+I$3,Forecast!$B$99:$Q$251,Validation!I$2,0)</f>
        <v>0</v>
      </c>
      <c r="J61" s="100">
        <f>VLOOKUP($C61+J$3,Forecast!$B$99:$Q$251,Validation!J$2,0)</f>
        <v>0</v>
      </c>
      <c r="K61" s="100">
        <f>VLOOKUP($C61+K$3,Forecast!$B$99:$Q$251,Validation!K$2,0)</f>
        <v>0</v>
      </c>
      <c r="L61" s="100">
        <f>VLOOKUP($C61+L$3,Forecast!$B$99:$Q$251,Validation!L$2,0)</f>
        <v>0</v>
      </c>
      <c r="M61" s="100">
        <f>VLOOKUP($C61+M$3,Forecast!$B$99:$Q$251,Validation!M$2,0)</f>
        <v>0</v>
      </c>
      <c r="N61" s="101">
        <f t="shared" si="50"/>
        <v>0</v>
      </c>
      <c r="P61" s="114">
        <f t="shared" si="121"/>
        <v>8</v>
      </c>
      <c r="Q61" s="157" t="str">
        <f t="shared" si="184"/>
        <v/>
      </c>
      <c r="R61" s="157" t="str">
        <f t="shared" si="185"/>
        <v/>
      </c>
      <c r="S61" s="157" t="str">
        <f t="shared" si="186"/>
        <v/>
      </c>
      <c r="T61" s="157" t="str">
        <f t="shared" si="187"/>
        <v/>
      </c>
      <c r="U61" s="157" t="str">
        <f t="shared" si="188"/>
        <v/>
      </c>
      <c r="V61" s="157" t="str">
        <f t="shared" si="189"/>
        <v/>
      </c>
      <c r="W61" s="157" t="str">
        <f t="shared" si="190"/>
        <v/>
      </c>
      <c r="X61" s="158">
        <f t="shared" si="119"/>
        <v>0</v>
      </c>
      <c r="AA61" s="45">
        <f t="shared" si="53"/>
        <v>2017</v>
      </c>
      <c r="AB61" s="46" t="str">
        <f t="shared" si="54"/>
        <v>Feb</v>
      </c>
      <c r="AC61" s="52">
        <f t="shared" si="181"/>
        <v>8</v>
      </c>
      <c r="AD61" s="100">
        <f>VLOOKUP($C61+AD$3,Forecast!$B$99:$Q$251,Validation!AD$2,0)</f>
        <v>0</v>
      </c>
      <c r="AE61" s="100">
        <f>VLOOKUP($C61+AE$3,Forecast!$B$99:$Q$251,Validation!AE$2,0)</f>
        <v>0</v>
      </c>
      <c r="AF61" s="100">
        <f>VLOOKUP($C61+AF$3,Forecast!$B$99:$Q$251,Validation!AF$2,0)</f>
        <v>0</v>
      </c>
      <c r="AG61" s="100">
        <f>VLOOKUP($C61+AG$3,Forecast!$B$99:$Q$251,Validation!AG$2,0)</f>
        <v>0</v>
      </c>
      <c r="AH61" s="100">
        <f>VLOOKUP($C61+AH$3,Forecast!$B$99:$Q$251,Validation!AH$2,0)</f>
        <v>0</v>
      </c>
      <c r="AI61" s="100">
        <f>VLOOKUP($C61+AI$3,Forecast!$B$99:$Q$251,Validation!AI$2,0)</f>
        <v>0</v>
      </c>
      <c r="AJ61" s="100">
        <f>VLOOKUP($C61+AJ$3,Forecast!$B$99:$Q$251,Validation!AJ$2,0)</f>
        <v>0</v>
      </c>
      <c r="AK61" s="101">
        <f t="shared" si="56"/>
        <v>0</v>
      </c>
      <c r="AM61" s="50">
        <f t="shared" si="123"/>
        <v>8</v>
      </c>
      <c r="AN61" s="104" t="str">
        <f t="shared" si="58"/>
        <v/>
      </c>
      <c r="AO61" s="104" t="str">
        <f t="shared" si="35"/>
        <v/>
      </c>
      <c r="AP61" s="104" t="str">
        <f t="shared" si="36"/>
        <v/>
      </c>
      <c r="AQ61" s="104" t="str">
        <f t="shared" si="37"/>
        <v/>
      </c>
      <c r="AR61" s="104" t="str">
        <f t="shared" si="38"/>
        <v/>
      </c>
      <c r="AS61" s="104" t="str">
        <f t="shared" si="39"/>
        <v/>
      </c>
      <c r="AT61" s="104" t="str">
        <f t="shared" si="40"/>
        <v/>
      </c>
      <c r="AU61" s="105">
        <f t="shared" si="124"/>
        <v>0</v>
      </c>
      <c r="AX61" s="45">
        <f t="shared" si="60"/>
        <v>2017</v>
      </c>
      <c r="AY61" s="46" t="str">
        <f t="shared" si="61"/>
        <v>Feb</v>
      </c>
      <c r="AZ61" s="52">
        <f t="shared" si="182"/>
        <v>8</v>
      </c>
      <c r="BA61" s="100">
        <f>VLOOKUP($C61+BA$3,Forecast!$B$99:$Q$251,Validation!BA$2,0)</f>
        <v>0</v>
      </c>
      <c r="BB61" s="100">
        <f>VLOOKUP($C61+BB$3,Forecast!$B$99:$Q$251,Validation!BB$2,0)</f>
        <v>0</v>
      </c>
      <c r="BC61" s="100">
        <f>VLOOKUP($C61+BC$3,Forecast!$B$99:$Q$251,Validation!BC$2,0)</f>
        <v>0</v>
      </c>
      <c r="BD61" s="100">
        <f>VLOOKUP($C61+BD$3,Forecast!$B$99:$Q$251,Validation!BD$2,0)</f>
        <v>0</v>
      </c>
      <c r="BE61" s="100">
        <f>VLOOKUP($C61+BE$3,Forecast!$B$99:$Q$251,Validation!BE$2,0)</f>
        <v>0</v>
      </c>
      <c r="BF61" s="100">
        <f>VLOOKUP($C61+BF$3,Forecast!$B$99:$Q$251,Validation!BF$2,0)</f>
        <v>0</v>
      </c>
      <c r="BG61" s="100">
        <f>VLOOKUP($C61+BG$3,Forecast!$B$99:$Q$251,Validation!BG$2,0)</f>
        <v>0</v>
      </c>
      <c r="BH61" s="101">
        <f t="shared" si="63"/>
        <v>0</v>
      </c>
      <c r="BJ61" s="50">
        <f t="shared" si="125"/>
        <v>8</v>
      </c>
      <c r="BK61" s="104" t="str">
        <f t="shared" si="126"/>
        <v/>
      </c>
      <c r="BL61" s="104" t="str">
        <f t="shared" si="127"/>
        <v/>
      </c>
      <c r="BM61" s="104" t="str">
        <f t="shared" si="128"/>
        <v/>
      </c>
      <c r="BN61" s="104" t="str">
        <f t="shared" si="129"/>
        <v/>
      </c>
      <c r="BO61" s="104" t="str">
        <f t="shared" si="130"/>
        <v/>
      </c>
      <c r="BP61" s="104" t="str">
        <f t="shared" si="131"/>
        <v/>
      </c>
      <c r="BQ61" s="104" t="str">
        <f t="shared" si="132"/>
        <v/>
      </c>
      <c r="BR61" s="105">
        <f t="shared" si="133"/>
        <v>0</v>
      </c>
      <c r="BV61" s="41">
        <f t="shared" si="67"/>
        <v>2017</v>
      </c>
      <c r="BW61" s="44" t="str">
        <f t="shared" si="68"/>
        <v>Feb</v>
      </c>
      <c r="BX61" s="51">
        <f t="shared" si="69"/>
        <v>8</v>
      </c>
      <c r="BY61" s="100">
        <f>VLOOKUP($C61+BY$3,Forecast!$B$99:$Q$251,Validation!BY$2,0)</f>
        <v>0</v>
      </c>
      <c r="BZ61" s="100">
        <f>VLOOKUP($C61+BZ$3,Forecast!$B$99:$Q$251,Validation!BZ$2,0)</f>
        <v>0</v>
      </c>
      <c r="CA61" s="100">
        <f>VLOOKUP($C61+CA$3,Forecast!$B$99:$Q$251,Validation!CA$2,0)</f>
        <v>0</v>
      </c>
      <c r="CB61" s="100">
        <f>VLOOKUP($C61+CB$3,Forecast!$B$99:$Q$251,Validation!CB$2,0)</f>
        <v>0</v>
      </c>
      <c r="CC61" s="100">
        <f>VLOOKUP($C61+CC$3,Forecast!$B$99:$Q$251,Validation!CC$2,0)</f>
        <v>0</v>
      </c>
      <c r="CD61" s="100">
        <f>VLOOKUP($C61+CD$3,Forecast!$B$99:$Q$251,Validation!CD$2,0)</f>
        <v>0</v>
      </c>
      <c r="CE61" s="100">
        <f>VLOOKUP($C61+CE$3,Forecast!$B$99:$Q$251,Validation!CE$2,0)</f>
        <v>0</v>
      </c>
      <c r="CF61" s="101">
        <f t="shared" si="70"/>
        <v>0</v>
      </c>
      <c r="CH61" s="50">
        <f t="shared" si="134"/>
        <v>8</v>
      </c>
      <c r="CI61" s="104" t="str">
        <f t="shared" si="135"/>
        <v/>
      </c>
      <c r="CJ61" s="104" t="str">
        <f t="shared" si="136"/>
        <v/>
      </c>
      <c r="CK61" s="104" t="str">
        <f t="shared" si="137"/>
        <v/>
      </c>
      <c r="CL61" s="104" t="str">
        <f t="shared" si="138"/>
        <v/>
      </c>
      <c r="CM61" s="104" t="str">
        <f t="shared" si="139"/>
        <v/>
      </c>
      <c r="CN61" s="104" t="str">
        <f t="shared" si="140"/>
        <v/>
      </c>
      <c r="CO61" s="104" t="str">
        <f t="shared" si="141"/>
        <v/>
      </c>
      <c r="CP61" s="105">
        <f t="shared" si="142"/>
        <v>0</v>
      </c>
      <c r="CT61" s="41">
        <f t="shared" si="74"/>
        <v>2017</v>
      </c>
      <c r="CU61" s="44" t="str">
        <f t="shared" si="75"/>
        <v>Feb</v>
      </c>
      <c r="CV61" s="51">
        <f t="shared" si="76"/>
        <v>8</v>
      </c>
      <c r="CW61" s="100">
        <f>VLOOKUP($C61+CW$3,Forecast!$B$99:$Q$251,Validation!CW$2,0)</f>
        <v>0</v>
      </c>
      <c r="CX61" s="100">
        <f>VLOOKUP($C61+CX$3,Forecast!$B$99:$Q$251,Validation!CX$2,0)</f>
        <v>0</v>
      </c>
      <c r="CY61" s="100">
        <f>VLOOKUP($C61+CY$3,Forecast!$B$99:$Q$251,Validation!CY$2,0)</f>
        <v>0</v>
      </c>
      <c r="CZ61" s="100">
        <f>VLOOKUP($C61+CZ$3,Forecast!$B$99:$Q$251,Validation!CZ$2,0)</f>
        <v>0</v>
      </c>
      <c r="DA61" s="100">
        <f>VLOOKUP($C61+DA$3,Forecast!$B$99:$Q$251,Validation!DA$2,0)</f>
        <v>0</v>
      </c>
      <c r="DB61" s="100">
        <f>VLOOKUP($C61+DB$3,Forecast!$B$99:$Q$251,Validation!DB$2,0)</f>
        <v>0</v>
      </c>
      <c r="DC61" s="100">
        <f>VLOOKUP($C61+DC$3,Forecast!$B$99:$Q$251,Validation!DC$2,0)</f>
        <v>0</v>
      </c>
      <c r="DD61" s="101">
        <f t="shared" si="77"/>
        <v>0</v>
      </c>
      <c r="DE61" s="14"/>
      <c r="DF61" s="14"/>
      <c r="DG61" s="50">
        <f t="shared" si="143"/>
        <v>8</v>
      </c>
      <c r="DH61" s="104" t="str">
        <f t="shared" si="144"/>
        <v/>
      </c>
      <c r="DI61" s="104" t="str">
        <f t="shared" si="145"/>
        <v/>
      </c>
      <c r="DJ61" s="104" t="str">
        <f t="shared" si="146"/>
        <v/>
      </c>
      <c r="DK61" s="104" t="str">
        <f t="shared" si="147"/>
        <v/>
      </c>
      <c r="DL61" s="104" t="str">
        <f t="shared" si="148"/>
        <v/>
      </c>
      <c r="DM61" s="104" t="str">
        <f t="shared" si="149"/>
        <v/>
      </c>
      <c r="DN61" s="104" t="str">
        <f t="shared" si="150"/>
        <v/>
      </c>
      <c r="DO61" s="105">
        <f t="shared" si="151"/>
        <v>0</v>
      </c>
      <c r="DS61" s="41">
        <f t="shared" si="81"/>
        <v>2017</v>
      </c>
      <c r="DT61" s="44" t="str">
        <f t="shared" si="82"/>
        <v>Feb</v>
      </c>
      <c r="DU61" s="51">
        <f t="shared" si="83"/>
        <v>8</v>
      </c>
      <c r="DV61" s="100">
        <f>VLOOKUP($C61+DV$3,Forecast!$B$99:$Q$251,Validation!DV$2,0)</f>
        <v>0</v>
      </c>
      <c r="DW61" s="100">
        <f>VLOOKUP($C61+DW$3,Forecast!$B$99:$Q$251,Validation!DW$2,0)</f>
        <v>0</v>
      </c>
      <c r="DX61" s="100">
        <f>VLOOKUP($C61+DX$3,Forecast!$B$99:$Q$251,Validation!DX$2,0)</f>
        <v>0</v>
      </c>
      <c r="DY61" s="100">
        <f>VLOOKUP($C61+DY$3,Forecast!$B$99:$Q$251,Validation!DY$2,0)</f>
        <v>0</v>
      </c>
      <c r="DZ61" s="100">
        <f>VLOOKUP($C61+DZ$3,Forecast!$B$99:$Q$251,Validation!DZ$2,0)</f>
        <v>0</v>
      </c>
      <c r="EA61" s="100">
        <f>VLOOKUP($C61+EA$3,Forecast!$B$99:$Q$251,Validation!EA$2,0)</f>
        <v>0</v>
      </c>
      <c r="EB61" s="100">
        <f>VLOOKUP($C61+EB$3,Forecast!$B$99:$Q$251,Validation!EB$2,0)</f>
        <v>0</v>
      </c>
      <c r="EC61" s="101">
        <f t="shared" si="84"/>
        <v>0</v>
      </c>
      <c r="EE61" s="50">
        <f t="shared" si="152"/>
        <v>8</v>
      </c>
      <c r="EF61" s="104" t="str">
        <f t="shared" si="153"/>
        <v/>
      </c>
      <c r="EG61" s="104" t="str">
        <f t="shared" si="154"/>
        <v/>
      </c>
      <c r="EH61" s="104" t="str">
        <f t="shared" si="155"/>
        <v/>
      </c>
      <c r="EI61" s="104" t="str">
        <f t="shared" si="156"/>
        <v/>
      </c>
      <c r="EJ61" s="104" t="str">
        <f t="shared" si="157"/>
        <v/>
      </c>
      <c r="EK61" s="104" t="str">
        <f t="shared" si="158"/>
        <v/>
      </c>
      <c r="EL61" s="104" t="str">
        <f t="shared" si="159"/>
        <v/>
      </c>
      <c r="EM61" s="105">
        <f t="shared" si="183"/>
        <v>0</v>
      </c>
      <c r="EQ61" s="41">
        <f t="shared" si="88"/>
        <v>2017</v>
      </c>
      <c r="ER61" s="44" t="str">
        <f t="shared" si="89"/>
        <v>Feb</v>
      </c>
      <c r="ES61" s="51">
        <f t="shared" si="90"/>
        <v>8</v>
      </c>
      <c r="ET61" s="100">
        <f>VLOOKUP($C61+ET$3,Forecast!$B$99:$Q$251,Validation!ET$2,0)</f>
        <v>0</v>
      </c>
      <c r="EU61" s="100">
        <f>VLOOKUP($C61+EU$3,Forecast!$B$99:$Q$251,Validation!EU$2,0)</f>
        <v>0</v>
      </c>
      <c r="EV61" s="100">
        <f>VLOOKUP($C61+EV$3,Forecast!$B$99:$Q$251,Validation!EV$2,0)</f>
        <v>0</v>
      </c>
      <c r="EW61" s="100">
        <f>VLOOKUP($C61+EW$3,Forecast!$B$99:$Q$251,Validation!EW$2,0)</f>
        <v>0</v>
      </c>
      <c r="EX61" s="100">
        <f>VLOOKUP($C61+EX$3,Forecast!$B$99:$Q$251,Validation!EX$2,0)</f>
        <v>0</v>
      </c>
      <c r="EY61" s="100">
        <f>VLOOKUP($C61+EY$3,Forecast!$B$99:$Q$251,Validation!EY$2,0)</f>
        <v>0</v>
      </c>
      <c r="EZ61" s="100">
        <f>VLOOKUP($C61+EZ$3,Forecast!$B$99:$Q$251,Validation!EZ$2,0)</f>
        <v>0</v>
      </c>
      <c r="FA61" s="101">
        <f t="shared" si="91"/>
        <v>0</v>
      </c>
      <c r="FD61" s="50">
        <f t="shared" si="160"/>
        <v>8</v>
      </c>
      <c r="FE61" s="104" t="str">
        <f t="shared" si="161"/>
        <v/>
      </c>
      <c r="FF61" s="104" t="str">
        <f t="shared" si="162"/>
        <v/>
      </c>
      <c r="FG61" s="104" t="str">
        <f t="shared" si="163"/>
        <v/>
      </c>
      <c r="FH61" s="104" t="str">
        <f t="shared" si="164"/>
        <v/>
      </c>
      <c r="FI61" s="104" t="str">
        <f t="shared" si="165"/>
        <v/>
      </c>
      <c r="FJ61" s="104" t="str">
        <f t="shared" si="166"/>
        <v/>
      </c>
      <c r="FK61" s="104" t="str">
        <f t="shared" si="167"/>
        <v/>
      </c>
      <c r="FL61" s="105">
        <f t="shared" si="168"/>
        <v>0</v>
      </c>
      <c r="FP61" s="41">
        <f t="shared" si="95"/>
        <v>2017</v>
      </c>
      <c r="FQ61" s="44" t="str">
        <f t="shared" si="96"/>
        <v>Feb</v>
      </c>
      <c r="FR61" s="51">
        <f t="shared" si="97"/>
        <v>8</v>
      </c>
      <c r="FS61" s="100">
        <f>VLOOKUP($C61+FS$3,Forecast!$B$99:$Q$251,Validation!FS$2,0)</f>
        <v>0</v>
      </c>
      <c r="FT61" s="100">
        <f>VLOOKUP($C61+FT$3,Forecast!$B$99:$Q$251,Validation!FT$2,0)</f>
        <v>0</v>
      </c>
      <c r="FU61" s="100">
        <f>VLOOKUP($C61+FU$3,Forecast!$B$99:$Q$251,Validation!FU$2,0)</f>
        <v>0</v>
      </c>
      <c r="FV61" s="100">
        <f>VLOOKUP($C61+FV$3,Forecast!$B$99:$Q$251,Validation!FV$2,0)</f>
        <v>0</v>
      </c>
      <c r="FW61" s="100">
        <f>VLOOKUP($C61+FW$3,Forecast!$B$99:$Q$251,Validation!FW$2,0)</f>
        <v>0</v>
      </c>
      <c r="FX61" s="100">
        <f>VLOOKUP($C61+FX$3,Forecast!$B$99:$Q$251,Validation!FX$2,0)</f>
        <v>0</v>
      </c>
      <c r="FY61" s="100">
        <f>VLOOKUP($C61+FY$3,Forecast!$B$99:$Q$251,Validation!FY$2,0)</f>
        <v>0</v>
      </c>
      <c r="FZ61" s="101">
        <f t="shared" si="169"/>
        <v>0</v>
      </c>
      <c r="GB61" s="50">
        <f t="shared" si="170"/>
        <v>8</v>
      </c>
      <c r="GC61" s="104" t="str">
        <f t="shared" si="171"/>
        <v/>
      </c>
      <c r="GD61" s="104" t="str">
        <f t="shared" si="172"/>
        <v/>
      </c>
      <c r="GE61" s="104" t="str">
        <f t="shared" si="173"/>
        <v/>
      </c>
      <c r="GF61" s="104" t="str">
        <f t="shared" si="174"/>
        <v/>
      </c>
      <c r="GG61" s="104" t="str">
        <f t="shared" si="175"/>
        <v/>
      </c>
      <c r="GH61" s="104" t="str">
        <f t="shared" si="176"/>
        <v/>
      </c>
      <c r="GI61" s="104" t="str">
        <f t="shared" si="177"/>
        <v/>
      </c>
      <c r="GJ61" s="105">
        <f t="shared" si="178"/>
        <v>0</v>
      </c>
      <c r="GN61" s="41">
        <f t="shared" si="102"/>
        <v>2017</v>
      </c>
      <c r="GO61" s="44" t="str">
        <f t="shared" si="103"/>
        <v>Feb</v>
      </c>
      <c r="GP61" s="51">
        <f t="shared" si="104"/>
        <v>8</v>
      </c>
      <c r="GQ61" s="100">
        <f>VLOOKUP($C61+GQ$3,Forecast!$B$99:$Q$251,Validation!GQ$2,0)</f>
        <v>0</v>
      </c>
      <c r="GR61" s="100">
        <f>VLOOKUP($C61+GR$3,Forecast!$B$99:$Q$251,Validation!GR$2,0)</f>
        <v>0</v>
      </c>
      <c r="GS61" s="100">
        <f>VLOOKUP($C61+GS$3,Forecast!$B$99:$Q$251,Validation!GS$2,0)</f>
        <v>0</v>
      </c>
      <c r="GT61" s="100">
        <f>VLOOKUP($C61+GT$3,Forecast!$B$99:$Q$251,Validation!GT$2,0)</f>
        <v>0</v>
      </c>
      <c r="GU61" s="100">
        <f>VLOOKUP($C61+GU$3,Forecast!$B$99:$Q$251,Validation!GU$2,0)</f>
        <v>0</v>
      </c>
      <c r="GV61" s="100">
        <f>VLOOKUP($C61+GV$3,Forecast!$B$99:$Q$251,Validation!GV$2,0)</f>
        <v>0</v>
      </c>
      <c r="GW61" s="100">
        <f>VLOOKUP($C61+GW$3,Forecast!$B$99:$Q$251,Validation!GW$2,0)</f>
        <v>0</v>
      </c>
      <c r="GX61" s="101">
        <f t="shared" si="105"/>
        <v>0</v>
      </c>
      <c r="GY61" s="14"/>
      <c r="HB61" s="97">
        <f t="shared" si="106"/>
        <v>2017</v>
      </c>
      <c r="HC61" s="98" t="str">
        <f t="shared" si="107"/>
        <v>Feb</v>
      </c>
      <c r="HD61" s="99">
        <f t="shared" si="108"/>
        <v>8</v>
      </c>
      <c r="HE61" s="100" t="str">
        <f>IFERROR(VLOOKUP($C61+HE$3,Forecast!$B$99:$AE$251,Validation!HE$2,0),"")</f>
        <v/>
      </c>
      <c r="HF61" s="100" t="str">
        <f>IFERROR(VLOOKUP($C61+HF$3,Forecast!$B$99:$AE$251,Validation!HF$2,0),"")</f>
        <v/>
      </c>
      <c r="HG61" s="100" t="str">
        <f>IFERROR(VLOOKUP($C61+HG$3,Forecast!$B$99:$AE$251,Validation!HG$2,0),"")</f>
        <v/>
      </c>
      <c r="HH61" s="100" t="str">
        <f>IFERROR(VLOOKUP($C61+HH$3,Forecast!$B$99:$AE$251,Validation!HH$2,0),"")</f>
        <v/>
      </c>
      <c r="HI61" s="100" t="str">
        <f>IFERROR(VLOOKUP($C61+HI$3,Forecast!$B$99:$AE$251,Validation!HI$2,0),"")</f>
        <v/>
      </c>
      <c r="HJ61" s="100" t="str">
        <f>IFERROR(VLOOKUP($C61+HJ$3,Forecast!$B$99:$AE$251,Validation!HJ$2,0),"")</f>
        <v/>
      </c>
      <c r="HK61" s="100" t="str">
        <f>IFERROR(VLOOKUP($C61+HK$3,Forecast!$B$99:$AE$251,Validation!HK$2,0),"")</f>
        <v/>
      </c>
      <c r="HL61" s="101">
        <f t="shared" si="109"/>
        <v>0</v>
      </c>
      <c r="HN61" s="50">
        <f t="shared" si="110"/>
        <v>8</v>
      </c>
      <c r="HO61" s="104" t="str">
        <f>IFERROR(HE61/#REF!,"")</f>
        <v/>
      </c>
      <c r="HP61" s="104" t="str">
        <f>IFERROR(HF61/#REF!,"")</f>
        <v/>
      </c>
      <c r="HQ61" s="104" t="str">
        <f>IFERROR(HG61/#REF!,"")</f>
        <v/>
      </c>
      <c r="HR61" s="104" t="str">
        <f>IFERROR(HH61/#REF!,"")</f>
        <v/>
      </c>
      <c r="HS61" s="104" t="str">
        <f>IFERROR(HI61/#REF!,"")</f>
        <v/>
      </c>
      <c r="HT61" s="104" t="str">
        <f>IFERROR(HJ61/#REF!,"")</f>
        <v/>
      </c>
      <c r="HU61" s="104" t="str">
        <f>IFERROR(HK61/#REF!,"")</f>
        <v/>
      </c>
      <c r="HV61" s="105">
        <f t="shared" si="111"/>
        <v>0</v>
      </c>
      <c r="HX61" s="97">
        <f t="shared" si="112"/>
        <v>2017</v>
      </c>
      <c r="HY61" s="98" t="str">
        <f t="shared" si="113"/>
        <v>Feb</v>
      </c>
      <c r="HZ61" s="99">
        <f t="shared" si="114"/>
        <v>8</v>
      </c>
      <c r="IA61" s="100" t="str">
        <f>IFERROR(VLOOKUP($C61+IA$3,Forecast!$B$99:$AE$251,Validation!IA$2,0),"")</f>
        <v/>
      </c>
      <c r="IB61" s="100" t="str">
        <f>IFERROR(VLOOKUP($C61+IB$3,Forecast!$B$99:$AE$251,Validation!IB$2,0),"")</f>
        <v/>
      </c>
      <c r="IC61" s="100" t="str">
        <f>IFERROR(VLOOKUP($C61+IC$3,Forecast!$B$99:$AE$251,Validation!IC$2,0),"")</f>
        <v/>
      </c>
      <c r="ID61" s="100" t="str">
        <f>IFERROR(VLOOKUP($C61+ID$3,Forecast!$B$99:$AE$251,Validation!ID$2,0),"")</f>
        <v/>
      </c>
      <c r="IE61" s="100" t="str">
        <f>IFERROR(VLOOKUP($C61+IE$3,Forecast!$B$99:$AE$251,Validation!IE$2,0),"")</f>
        <v/>
      </c>
      <c r="IF61" s="100" t="str">
        <f>IFERROR(VLOOKUP($C61+IF$3,Forecast!$B$99:$AE$251,Validation!IF$2,0),"")</f>
        <v/>
      </c>
      <c r="IG61" s="100" t="str">
        <f>IFERROR(VLOOKUP($C61+IG$3,Forecast!$B$99:$AE$251,Validation!IG$2,0),"")</f>
        <v/>
      </c>
      <c r="IH61" s="101">
        <f t="shared" si="115"/>
        <v>0</v>
      </c>
      <c r="IJ61" s="50">
        <f t="shared" si="116"/>
        <v>8</v>
      </c>
      <c r="IK61" s="104" t="str">
        <f>IFERROR(IA61/#REF!,"")</f>
        <v/>
      </c>
      <c r="IL61" s="104" t="str">
        <f>IFERROR(IB61/#REF!,"")</f>
        <v/>
      </c>
      <c r="IM61" s="104" t="str">
        <f>IFERROR(IC61/#REF!,"")</f>
        <v/>
      </c>
      <c r="IN61" s="104" t="str">
        <f>IFERROR(ID61/#REF!,"")</f>
        <v/>
      </c>
      <c r="IO61" s="104" t="str">
        <f>IFERROR(IE61/#REF!,"")</f>
        <v/>
      </c>
      <c r="IP61" s="104" t="str">
        <f>IFERROR(IF61/#REF!,"")</f>
        <v/>
      </c>
      <c r="IQ61" s="104" t="str">
        <f>IFERROR(IG61/#REF!,"")</f>
        <v/>
      </c>
      <c r="IR61" s="105">
        <f t="shared" si="117"/>
        <v>0</v>
      </c>
    </row>
    <row r="62" spans="2:252" ht="15.75" thickBot="1" x14ac:dyDescent="0.3">
      <c r="B62" s="39">
        <v>7</v>
      </c>
      <c r="C62" s="134">
        <f>C61+7</f>
        <v>42796</v>
      </c>
      <c r="D62" s="135">
        <f t="shared" si="47"/>
        <v>2017</v>
      </c>
      <c r="E62" s="136" t="str">
        <f t="shared" si="48"/>
        <v>Mar</v>
      </c>
      <c r="F62" s="51">
        <f t="shared" si="49"/>
        <v>9</v>
      </c>
      <c r="G62" s="100">
        <f>VLOOKUP($C62+G$3,Forecast!$B$99:$Q$251,Validation!G$2,0)</f>
        <v>0</v>
      </c>
      <c r="H62" s="100" t="e">
        <f>VLOOKUP($C62+H$3,Forecast!$B$99:$Q$251,Validation!H$2,0)</f>
        <v>#N/A</v>
      </c>
      <c r="I62" s="100" t="e">
        <f>VLOOKUP($C62+I$3,Forecast!$B$99:$Q$251,Validation!I$2,0)</f>
        <v>#N/A</v>
      </c>
      <c r="J62" s="100" t="e">
        <f>VLOOKUP($C62+J$3,Forecast!$B$99:$Q$251,Validation!J$2,0)</f>
        <v>#N/A</v>
      </c>
      <c r="K62" s="100" t="e">
        <f>VLOOKUP($C62+K$3,Forecast!$B$99:$Q$251,Validation!K$2,0)</f>
        <v>#N/A</v>
      </c>
      <c r="L62" s="100" t="e">
        <f>VLOOKUP($C62+L$3,Forecast!$B$99:$Q$251,Validation!L$2,0)</f>
        <v>#N/A</v>
      </c>
      <c r="M62" s="100" t="e">
        <f>VLOOKUP($C62+M$3,Forecast!$B$99:$Q$251,Validation!M$2,0)</f>
        <v>#N/A</v>
      </c>
      <c r="N62" s="101" t="str">
        <f>IFERROR(SUM(G62:M62),"")</f>
        <v/>
      </c>
      <c r="P62" s="114">
        <f>F62</f>
        <v>9</v>
      </c>
      <c r="Q62" s="157" t="str">
        <f t="shared" si="184"/>
        <v/>
      </c>
      <c r="R62" s="157" t="str">
        <f t="shared" si="185"/>
        <v/>
      </c>
      <c r="S62" s="157" t="str">
        <f t="shared" si="186"/>
        <v/>
      </c>
      <c r="T62" s="157" t="str">
        <f t="shared" si="187"/>
        <v/>
      </c>
      <c r="U62" s="157" t="str">
        <f t="shared" si="188"/>
        <v/>
      </c>
      <c r="V62" s="157" t="str">
        <f t="shared" si="189"/>
        <v/>
      </c>
      <c r="W62" s="157" t="str">
        <f t="shared" si="190"/>
        <v/>
      </c>
      <c r="X62" s="158">
        <f>SUM(Q62:W62)</f>
        <v>0</v>
      </c>
      <c r="AA62" s="45">
        <f t="shared" si="53"/>
        <v>2017</v>
      </c>
      <c r="AB62" s="46" t="str">
        <f t="shared" si="54"/>
        <v>Mar</v>
      </c>
      <c r="AC62" s="52">
        <f t="shared" si="181"/>
        <v>9</v>
      </c>
      <c r="AD62" s="100">
        <f>VLOOKUP($C62+AD$3,Forecast!$B$99:$Q$251,Validation!AD$2,0)</f>
        <v>0</v>
      </c>
      <c r="AE62" s="100" t="e">
        <f>VLOOKUP($C62+AE$3,Forecast!$B$99:$Q$251,Validation!AE$2,0)</f>
        <v>#N/A</v>
      </c>
      <c r="AF62" s="100" t="e">
        <f>VLOOKUP($C62+AF$3,Forecast!$B$99:$Q$251,Validation!AF$2,0)</f>
        <v>#N/A</v>
      </c>
      <c r="AG62" s="100" t="e">
        <f>VLOOKUP($C62+AG$3,Forecast!$B$99:$Q$251,Validation!AG$2,0)</f>
        <v>#N/A</v>
      </c>
      <c r="AH62" s="100" t="e">
        <f>VLOOKUP($C62+AH$3,Forecast!$B$99:$Q$251,Validation!AH$2,0)</f>
        <v>#N/A</v>
      </c>
      <c r="AI62" s="100" t="e">
        <f>VLOOKUP($C62+AI$3,Forecast!$B$99:$Q$251,Validation!AI$2,0)</f>
        <v>#N/A</v>
      </c>
      <c r="AJ62" s="100" t="e">
        <f>VLOOKUP($C62+AJ$3,Forecast!$B$99:$Q$251,Validation!AJ$2,0)</f>
        <v>#N/A</v>
      </c>
      <c r="AK62" s="101" t="str">
        <f>IFERROR(SUM(AD62:AJ62),"")</f>
        <v/>
      </c>
      <c r="AM62" s="50">
        <f>AC62</f>
        <v>9</v>
      </c>
      <c r="AN62" s="104" t="str">
        <f t="shared" ref="AN62:AT62" si="191">IFERROR(AD62/$AK62,"")</f>
        <v/>
      </c>
      <c r="AO62" s="104" t="str">
        <f t="shared" si="191"/>
        <v/>
      </c>
      <c r="AP62" s="104" t="str">
        <f t="shared" si="191"/>
        <v/>
      </c>
      <c r="AQ62" s="104" t="str">
        <f t="shared" si="191"/>
        <v/>
      </c>
      <c r="AR62" s="104" t="str">
        <f t="shared" si="191"/>
        <v/>
      </c>
      <c r="AS62" s="104" t="str">
        <f t="shared" si="191"/>
        <v/>
      </c>
      <c r="AT62" s="104" t="str">
        <f t="shared" si="191"/>
        <v/>
      </c>
      <c r="AU62" s="105">
        <f>SUM(AN62:AT62)</f>
        <v>0</v>
      </c>
      <c r="AX62" s="45">
        <f t="shared" si="60"/>
        <v>2017</v>
      </c>
      <c r="AY62" s="46" t="str">
        <f t="shared" si="61"/>
        <v>Mar</v>
      </c>
      <c r="AZ62" s="52">
        <f t="shared" si="182"/>
        <v>9</v>
      </c>
      <c r="BA62" s="100">
        <f>VLOOKUP($C62+BA$3,Forecast!$B$99:$Q$251,Validation!BA$2,0)</f>
        <v>0</v>
      </c>
      <c r="BB62" s="100" t="e">
        <f>VLOOKUP($C62+BB$3,Forecast!$B$99:$Q$251,Validation!BB$2,0)</f>
        <v>#N/A</v>
      </c>
      <c r="BC62" s="100" t="e">
        <f>VLOOKUP($C62+BC$3,Forecast!$B$99:$Q$251,Validation!BC$2,0)</f>
        <v>#N/A</v>
      </c>
      <c r="BD62" s="100" t="e">
        <f>VLOOKUP($C62+BD$3,Forecast!$B$99:$Q$251,Validation!BD$2,0)</f>
        <v>#N/A</v>
      </c>
      <c r="BE62" s="100" t="e">
        <f>VLOOKUP($C62+BE$3,Forecast!$B$99:$Q$251,Validation!BE$2,0)</f>
        <v>#N/A</v>
      </c>
      <c r="BF62" s="100" t="e">
        <f>VLOOKUP($C62+BF$3,Forecast!$B$99:$Q$251,Validation!BF$2,0)</f>
        <v>#N/A</v>
      </c>
      <c r="BG62" s="100" t="e">
        <f>VLOOKUP($C62+BG$3,Forecast!$B$99:$Q$251,Validation!BG$2,0)</f>
        <v>#N/A</v>
      </c>
      <c r="BH62" s="101" t="str">
        <f>IFERROR(SUM(BA62:BG62),"")</f>
        <v/>
      </c>
      <c r="BJ62" s="50">
        <f>AZ62</f>
        <v>9</v>
      </c>
      <c r="BK62" s="104" t="str">
        <f t="shared" ref="BK62:BQ62" si="192">IFERROR(BA62/$BH62,"")</f>
        <v/>
      </c>
      <c r="BL62" s="104" t="str">
        <f t="shared" si="192"/>
        <v/>
      </c>
      <c r="BM62" s="104" t="str">
        <f t="shared" si="192"/>
        <v/>
      </c>
      <c r="BN62" s="104" t="str">
        <f t="shared" si="192"/>
        <v/>
      </c>
      <c r="BO62" s="104" t="str">
        <f t="shared" si="192"/>
        <v/>
      </c>
      <c r="BP62" s="104" t="str">
        <f t="shared" si="192"/>
        <v/>
      </c>
      <c r="BQ62" s="104" t="str">
        <f t="shared" si="192"/>
        <v/>
      </c>
      <c r="BR62" s="105">
        <f>SUM(BK62:BQ62)</f>
        <v>0</v>
      </c>
      <c r="BV62" s="41">
        <f t="shared" si="67"/>
        <v>2017</v>
      </c>
      <c r="BW62" s="44" t="str">
        <f t="shared" si="68"/>
        <v>Mar</v>
      </c>
      <c r="BX62" s="51">
        <f t="shared" si="69"/>
        <v>9</v>
      </c>
      <c r="BY62" s="100">
        <f>VLOOKUP($C62+BY$3,Forecast!$B$99:$Q$251,Validation!BY$2,0)</f>
        <v>0</v>
      </c>
      <c r="BZ62" s="100" t="e">
        <f>VLOOKUP($C62+BZ$3,Forecast!$B$99:$Q$251,Validation!BZ$2,0)</f>
        <v>#N/A</v>
      </c>
      <c r="CA62" s="100" t="e">
        <f>VLOOKUP($C62+CA$3,Forecast!$B$99:$Q$251,Validation!CA$2,0)</f>
        <v>#N/A</v>
      </c>
      <c r="CB62" s="100" t="e">
        <f>VLOOKUP($C62+CB$3,Forecast!$B$99:$Q$251,Validation!CB$2,0)</f>
        <v>#N/A</v>
      </c>
      <c r="CC62" s="100" t="e">
        <f>VLOOKUP($C62+CC$3,Forecast!$B$99:$Q$251,Validation!CC$2,0)</f>
        <v>#N/A</v>
      </c>
      <c r="CD62" s="100" t="e">
        <f>VLOOKUP($C62+CD$3,Forecast!$B$99:$Q$251,Validation!CD$2,0)</f>
        <v>#N/A</v>
      </c>
      <c r="CE62" s="100" t="e">
        <f>VLOOKUP($C62+CE$3,Forecast!$B$99:$Q$251,Validation!CE$2,0)</f>
        <v>#N/A</v>
      </c>
      <c r="CF62" s="101" t="str">
        <f>IFERROR(SUM(BY62:CE62),"")</f>
        <v/>
      </c>
      <c r="CH62" s="50">
        <f>BX62</f>
        <v>9</v>
      </c>
      <c r="CI62" s="104" t="str">
        <f t="shared" ref="CI62:CO62" si="193">IFERROR(BY62/$CF62,"")</f>
        <v/>
      </c>
      <c r="CJ62" s="104" t="str">
        <f t="shared" si="193"/>
        <v/>
      </c>
      <c r="CK62" s="104" t="str">
        <f t="shared" si="193"/>
        <v/>
      </c>
      <c r="CL62" s="104" t="str">
        <f t="shared" si="193"/>
        <v/>
      </c>
      <c r="CM62" s="104" t="str">
        <f t="shared" si="193"/>
        <v/>
      </c>
      <c r="CN62" s="104" t="str">
        <f t="shared" si="193"/>
        <v/>
      </c>
      <c r="CO62" s="104" t="str">
        <f t="shared" si="193"/>
        <v/>
      </c>
      <c r="CP62" s="105">
        <f>IFERROR(SUM(CI62:CO62),"")</f>
        <v>0</v>
      </c>
      <c r="CT62" s="41">
        <f t="shared" si="74"/>
        <v>2017</v>
      </c>
      <c r="CU62" s="44" t="str">
        <f t="shared" si="75"/>
        <v>Mar</v>
      </c>
      <c r="CV62" s="51">
        <f t="shared" si="76"/>
        <v>9</v>
      </c>
      <c r="CW62" s="100">
        <f>VLOOKUP($C62+CW$3,Forecast!$B$99:$Q$251,Validation!CW$2,0)</f>
        <v>0</v>
      </c>
      <c r="CX62" s="100" t="e">
        <f>VLOOKUP($C62+CX$3,Forecast!$B$99:$Q$251,Validation!CX$2,0)</f>
        <v>#N/A</v>
      </c>
      <c r="CY62" s="100" t="e">
        <f>VLOOKUP($C62+CY$3,Forecast!$B$99:$Q$251,Validation!CY$2,0)</f>
        <v>#N/A</v>
      </c>
      <c r="CZ62" s="100" t="e">
        <f>VLOOKUP($C62+CZ$3,Forecast!$B$99:$Q$251,Validation!CZ$2,0)</f>
        <v>#N/A</v>
      </c>
      <c r="DA62" s="100" t="e">
        <f>VLOOKUP($C62+DA$3,Forecast!$B$99:$Q$251,Validation!DA$2,0)</f>
        <v>#N/A</v>
      </c>
      <c r="DB62" s="100" t="e">
        <f>VLOOKUP($C62+DB$3,Forecast!$B$99:$Q$251,Validation!DB$2,0)</f>
        <v>#N/A</v>
      </c>
      <c r="DC62" s="100" t="e">
        <f>VLOOKUP($C62+DC$3,Forecast!$B$99:$Q$251,Validation!DC$2,0)</f>
        <v>#N/A</v>
      </c>
      <c r="DD62" s="101" t="str">
        <f>IFERROR(SUM(CW62:DC62),"")</f>
        <v/>
      </c>
      <c r="DE62" s="14"/>
      <c r="DF62" s="14"/>
      <c r="DG62" s="50">
        <f>CV62</f>
        <v>9</v>
      </c>
      <c r="DH62" s="104" t="str">
        <f t="shared" ref="DH62:DN62" si="194">IFERROR(CW62/$DD62,"")</f>
        <v/>
      </c>
      <c r="DI62" s="104" t="str">
        <f t="shared" si="194"/>
        <v/>
      </c>
      <c r="DJ62" s="104" t="str">
        <f t="shared" si="194"/>
        <v/>
      </c>
      <c r="DK62" s="104" t="str">
        <f t="shared" si="194"/>
        <v/>
      </c>
      <c r="DL62" s="104" t="str">
        <f t="shared" si="194"/>
        <v/>
      </c>
      <c r="DM62" s="104" t="str">
        <f t="shared" si="194"/>
        <v/>
      </c>
      <c r="DN62" s="104" t="str">
        <f t="shared" si="194"/>
        <v/>
      </c>
      <c r="DO62" s="105">
        <f>IFERROR(SUM(DH62:DN62),"")</f>
        <v>0</v>
      </c>
      <c r="DS62" s="41">
        <f t="shared" si="81"/>
        <v>2017</v>
      </c>
      <c r="DT62" s="44" t="str">
        <f t="shared" si="82"/>
        <v>Mar</v>
      </c>
      <c r="DU62" s="51">
        <f t="shared" si="83"/>
        <v>9</v>
      </c>
      <c r="DV62" s="100">
        <f>VLOOKUP($C62+DV$3,Forecast!$B$99:$Q$251,Validation!DV$2,0)</f>
        <v>0</v>
      </c>
      <c r="DW62" s="100" t="e">
        <f>VLOOKUP($C62+DW$3,Forecast!$B$99:$Q$251,Validation!DW$2,0)</f>
        <v>#N/A</v>
      </c>
      <c r="DX62" s="100" t="e">
        <f>VLOOKUP($C62+DX$3,Forecast!$B$99:$Q$251,Validation!DX$2,0)</f>
        <v>#N/A</v>
      </c>
      <c r="DY62" s="100" t="e">
        <f>VLOOKUP($C62+DY$3,Forecast!$B$99:$Q$251,Validation!DY$2,0)</f>
        <v>#N/A</v>
      </c>
      <c r="DZ62" s="100" t="e">
        <f>VLOOKUP($C62+DZ$3,Forecast!$B$99:$Q$251,Validation!DZ$2,0)</f>
        <v>#N/A</v>
      </c>
      <c r="EA62" s="100" t="e">
        <f>VLOOKUP($C62+EA$3,Forecast!$B$99:$Q$251,Validation!EA$2,0)</f>
        <v>#N/A</v>
      </c>
      <c r="EB62" s="100" t="e">
        <f>VLOOKUP($C62+EB$3,Forecast!$B$99:$Q$251,Validation!EB$2,0)</f>
        <v>#N/A</v>
      </c>
      <c r="EC62" s="101" t="str">
        <f>IFERROR(SUM(DV62:EB62),"")</f>
        <v/>
      </c>
      <c r="EE62" s="50">
        <f>DU62</f>
        <v>9</v>
      </c>
      <c r="EF62" s="104" t="str">
        <f t="shared" ref="EF62:EL62" si="195">IFERROR(DV62/$EC62,"")</f>
        <v/>
      </c>
      <c r="EG62" s="104" t="str">
        <f t="shared" si="195"/>
        <v/>
      </c>
      <c r="EH62" s="104" t="str">
        <f t="shared" si="195"/>
        <v/>
      </c>
      <c r="EI62" s="104" t="str">
        <f t="shared" si="195"/>
        <v/>
      </c>
      <c r="EJ62" s="104" t="str">
        <f t="shared" si="195"/>
        <v/>
      </c>
      <c r="EK62" s="104" t="str">
        <f t="shared" si="195"/>
        <v/>
      </c>
      <c r="EL62" s="104" t="str">
        <f t="shared" si="195"/>
        <v/>
      </c>
      <c r="EM62" s="105">
        <f>IFERROR(SUM(EF62:EL62),"")</f>
        <v>0</v>
      </c>
      <c r="EQ62" s="41">
        <f t="shared" si="88"/>
        <v>2017</v>
      </c>
      <c r="ER62" s="44" t="str">
        <f t="shared" si="89"/>
        <v>Mar</v>
      </c>
      <c r="ES62" s="51">
        <f t="shared" si="90"/>
        <v>9</v>
      </c>
      <c r="ET62" s="100">
        <f>VLOOKUP($C62+ET$3,Forecast!$B$99:$Q$251,Validation!ET$2,0)</f>
        <v>0</v>
      </c>
      <c r="EU62" s="100" t="e">
        <f>VLOOKUP($C62+EU$3,Forecast!$B$99:$Q$251,Validation!EU$2,0)</f>
        <v>#N/A</v>
      </c>
      <c r="EV62" s="100" t="e">
        <f>VLOOKUP($C62+EV$3,Forecast!$B$99:$Q$251,Validation!EV$2,0)</f>
        <v>#N/A</v>
      </c>
      <c r="EW62" s="100" t="e">
        <f>VLOOKUP($C62+EW$3,Forecast!$B$99:$Q$251,Validation!EW$2,0)</f>
        <v>#N/A</v>
      </c>
      <c r="EX62" s="100" t="e">
        <f>VLOOKUP($C62+EX$3,Forecast!$B$99:$Q$251,Validation!EX$2,0)</f>
        <v>#N/A</v>
      </c>
      <c r="EY62" s="100" t="e">
        <f>VLOOKUP($C62+EY$3,Forecast!$B$99:$Q$251,Validation!EY$2,0)</f>
        <v>#N/A</v>
      </c>
      <c r="EZ62" s="100" t="e">
        <f>VLOOKUP($C62+EZ$3,Forecast!$B$99:$Q$251,Validation!EZ$2,0)</f>
        <v>#N/A</v>
      </c>
      <c r="FA62" s="101" t="str">
        <f>IFERROR(SUM(ET62:EZ62),"")</f>
        <v/>
      </c>
      <c r="FD62" s="50">
        <f>ES62</f>
        <v>9</v>
      </c>
      <c r="FE62" s="104" t="str">
        <f t="shared" ref="FE62:FK62" si="196">IFERROR(ET62/$FA62,"")</f>
        <v/>
      </c>
      <c r="FF62" s="104" t="str">
        <f t="shared" si="196"/>
        <v/>
      </c>
      <c r="FG62" s="104" t="str">
        <f t="shared" si="196"/>
        <v/>
      </c>
      <c r="FH62" s="104" t="str">
        <f t="shared" si="196"/>
        <v/>
      </c>
      <c r="FI62" s="104" t="str">
        <f t="shared" si="196"/>
        <v/>
      </c>
      <c r="FJ62" s="104" t="str">
        <f t="shared" si="196"/>
        <v/>
      </c>
      <c r="FK62" s="104" t="str">
        <f t="shared" si="196"/>
        <v/>
      </c>
      <c r="FL62" s="105">
        <f>IFERROR(SUM(FE62:FK62),"")</f>
        <v>0</v>
      </c>
      <c r="FP62" s="41">
        <f t="shared" si="95"/>
        <v>2017</v>
      </c>
      <c r="FQ62" s="44" t="str">
        <f t="shared" si="96"/>
        <v>Mar</v>
      </c>
      <c r="FR62" s="51">
        <f t="shared" si="97"/>
        <v>9</v>
      </c>
      <c r="FS62" s="100">
        <f>VLOOKUP($C62+FS$3,Forecast!$B$99:$Q$251,Validation!FS$2,0)</f>
        <v>0</v>
      </c>
      <c r="FT62" s="100" t="e">
        <f>VLOOKUP($C62+FT$3,Forecast!$B$99:$Q$251,Validation!FT$2,0)</f>
        <v>#N/A</v>
      </c>
      <c r="FU62" s="100" t="e">
        <f>VLOOKUP($C62+FU$3,Forecast!$B$99:$Q$251,Validation!FU$2,0)</f>
        <v>#N/A</v>
      </c>
      <c r="FV62" s="100" t="e">
        <f>VLOOKUP($C62+FV$3,Forecast!$B$99:$Q$251,Validation!FV$2,0)</f>
        <v>#N/A</v>
      </c>
      <c r="FW62" s="100" t="e">
        <f>VLOOKUP($C62+FW$3,Forecast!$B$99:$Q$251,Validation!FW$2,0)</f>
        <v>#N/A</v>
      </c>
      <c r="FX62" s="100" t="e">
        <f>VLOOKUP($C62+FX$3,Forecast!$B$99:$Q$251,Validation!FX$2,0)</f>
        <v>#N/A</v>
      </c>
      <c r="FY62" s="100" t="e">
        <f>VLOOKUP($C62+FY$3,Forecast!$B$99:$Q$251,Validation!FY$2,0)</f>
        <v>#N/A</v>
      </c>
      <c r="FZ62" s="101" t="str">
        <f>IFERROR(SUM(FS62:FY62),"")</f>
        <v/>
      </c>
      <c r="GB62" s="50">
        <f>FR62</f>
        <v>9</v>
      </c>
      <c r="GC62" s="104" t="str">
        <f t="shared" ref="GC62:GI62" si="197">IFERROR(FS62/$FZ62,"")</f>
        <v/>
      </c>
      <c r="GD62" s="104" t="str">
        <f t="shared" si="197"/>
        <v/>
      </c>
      <c r="GE62" s="104" t="str">
        <f t="shared" si="197"/>
        <v/>
      </c>
      <c r="GF62" s="104" t="str">
        <f t="shared" si="197"/>
        <v/>
      </c>
      <c r="GG62" s="104" t="str">
        <f t="shared" si="197"/>
        <v/>
      </c>
      <c r="GH62" s="104" t="str">
        <f t="shared" si="197"/>
        <v/>
      </c>
      <c r="GI62" s="104" t="str">
        <f t="shared" si="197"/>
        <v/>
      </c>
      <c r="GJ62" s="105">
        <f>IFERROR(SUM(GC62:GI62),"")</f>
        <v>0</v>
      </c>
      <c r="GN62" s="41">
        <f t="shared" si="102"/>
        <v>2017</v>
      </c>
      <c r="GO62" s="44" t="str">
        <f t="shared" si="103"/>
        <v>Mar</v>
      </c>
      <c r="GP62" s="51">
        <f t="shared" si="104"/>
        <v>9</v>
      </c>
      <c r="GQ62" s="100">
        <f>VLOOKUP($C62+GQ$3,Forecast!$B$99:$Q$251,Validation!GQ$2,0)</f>
        <v>0</v>
      </c>
      <c r="GR62" s="100" t="e">
        <f>VLOOKUP($C62+GR$3,Forecast!$B$99:$Q$251,Validation!GR$2,0)</f>
        <v>#N/A</v>
      </c>
      <c r="GS62" s="100" t="e">
        <f>VLOOKUP($C62+GS$3,Forecast!$B$99:$Q$251,Validation!GS$2,0)</f>
        <v>#N/A</v>
      </c>
      <c r="GT62" s="100" t="e">
        <f>VLOOKUP($C62+GT$3,Forecast!$B$99:$Q$251,Validation!GT$2,0)</f>
        <v>#N/A</v>
      </c>
      <c r="GU62" s="100" t="e">
        <f>VLOOKUP($C62+GU$3,Forecast!$B$99:$Q$251,Validation!GU$2,0)</f>
        <v>#N/A</v>
      </c>
      <c r="GV62" s="100" t="e">
        <f>VLOOKUP($C62+GV$3,Forecast!$B$99:$Q$251,Validation!GV$2,0)</f>
        <v>#N/A</v>
      </c>
      <c r="GW62" s="100" t="e">
        <f>VLOOKUP($C62+GW$3,Forecast!$B$99:$Q$251,Validation!GW$2,0)</f>
        <v>#N/A</v>
      </c>
      <c r="GX62" s="101" t="str">
        <f>IFERROR(SUM(GQ62:GW62),"")</f>
        <v/>
      </c>
      <c r="GY62" s="14"/>
      <c r="HB62" s="97">
        <f t="shared" si="106"/>
        <v>2017</v>
      </c>
      <c r="HC62" s="98" t="str">
        <f t="shared" si="107"/>
        <v>Mar</v>
      </c>
      <c r="HD62" s="99">
        <f t="shared" si="108"/>
        <v>9</v>
      </c>
      <c r="HE62" s="100" t="str">
        <f>IFERROR(VLOOKUP($C62+HE$3,Forecast!$B$99:$AE$251,Validation!HE$2,0),"")</f>
        <v/>
      </c>
      <c r="HF62" s="100" t="str">
        <f>IFERROR(VLOOKUP($C62+HF$3,Forecast!$B$99:$AE$251,Validation!HF$2,0),"")</f>
        <v/>
      </c>
      <c r="HG62" s="100" t="str">
        <f>IFERROR(VLOOKUP($C62+HG$3,Forecast!$B$99:$AE$251,Validation!HG$2,0),"")</f>
        <v/>
      </c>
      <c r="HH62" s="100" t="str">
        <f>IFERROR(VLOOKUP($C62+HH$3,Forecast!$B$99:$AE$251,Validation!HH$2,0),"")</f>
        <v/>
      </c>
      <c r="HI62" s="100" t="str">
        <f>IFERROR(VLOOKUP($C62+HI$3,Forecast!$B$99:$AE$251,Validation!HI$2,0),"")</f>
        <v/>
      </c>
      <c r="HJ62" s="100" t="str">
        <f>IFERROR(VLOOKUP($C62+HJ$3,Forecast!$B$99:$AE$251,Validation!HJ$2,0),"")</f>
        <v/>
      </c>
      <c r="HK62" s="100" t="str">
        <f>IFERROR(VLOOKUP($C62+HK$3,Forecast!$B$99:$AE$251,Validation!HK$2,0),"")</f>
        <v/>
      </c>
      <c r="HL62" s="101">
        <f>IFERROR(SUM(HE62:HK62),"")</f>
        <v>0</v>
      </c>
      <c r="HN62" s="50">
        <f t="shared" si="110"/>
        <v>9</v>
      </c>
      <c r="HO62" s="104" t="str">
        <f>IFERROR(HE62/#REF!,"")</f>
        <v/>
      </c>
      <c r="HP62" s="104" t="str">
        <f>IFERROR(HF62/#REF!,"")</f>
        <v/>
      </c>
      <c r="HQ62" s="104" t="str">
        <f>IFERROR(HG62/#REF!,"")</f>
        <v/>
      </c>
      <c r="HR62" s="104" t="str">
        <f>IFERROR(HH62/#REF!,"")</f>
        <v/>
      </c>
      <c r="HS62" s="104" t="str">
        <f>IFERROR(HI62/#REF!,"")</f>
        <v/>
      </c>
      <c r="HT62" s="104" t="str">
        <f>IFERROR(HJ62/#REF!,"")</f>
        <v/>
      </c>
      <c r="HU62" s="104" t="str">
        <f>IFERROR(HK62/#REF!,"")</f>
        <v/>
      </c>
      <c r="HV62" s="105">
        <f t="shared" si="111"/>
        <v>0</v>
      </c>
      <c r="HX62" s="97">
        <f t="shared" si="112"/>
        <v>2017</v>
      </c>
      <c r="HY62" s="98" t="str">
        <f t="shared" si="113"/>
        <v>Mar</v>
      </c>
      <c r="HZ62" s="99">
        <f t="shared" si="114"/>
        <v>9</v>
      </c>
      <c r="IA62" s="100" t="str">
        <f>IFERROR(VLOOKUP($C62+IA$3,Forecast!$B$99:$AE$251,Validation!IA$2,0),"")</f>
        <v/>
      </c>
      <c r="IB62" s="100" t="str">
        <f>IFERROR(VLOOKUP($C62+IB$3,Forecast!$B$99:$AE$251,Validation!IB$2,0),"")</f>
        <v/>
      </c>
      <c r="IC62" s="100" t="str">
        <f>IFERROR(VLOOKUP($C62+IC$3,Forecast!$B$99:$AE$251,Validation!IC$2,0),"")</f>
        <v/>
      </c>
      <c r="ID62" s="100" t="str">
        <f>IFERROR(VLOOKUP($C62+ID$3,Forecast!$B$99:$AE$251,Validation!ID$2,0),"")</f>
        <v/>
      </c>
      <c r="IE62" s="100" t="str">
        <f>IFERROR(VLOOKUP($C62+IE$3,Forecast!$B$99:$AE$251,Validation!IE$2,0),"")</f>
        <v/>
      </c>
      <c r="IF62" s="100" t="str">
        <f>IFERROR(VLOOKUP($C62+IF$3,Forecast!$B$99:$AE$251,Validation!IF$2,0),"")</f>
        <v/>
      </c>
      <c r="IG62" s="100" t="str">
        <f>IFERROR(VLOOKUP($C62+IG$3,Forecast!$B$99:$AE$251,Validation!IG$2,0),"")</f>
        <v/>
      </c>
      <c r="IH62" s="101">
        <f>IFERROR(SUM(IA62:IG62),"")</f>
        <v>0</v>
      </c>
      <c r="IJ62" s="50">
        <f t="shared" si="116"/>
        <v>9</v>
      </c>
      <c r="IK62" s="104" t="str">
        <f>IFERROR(IA62/#REF!,"")</f>
        <v/>
      </c>
      <c r="IL62" s="104" t="str">
        <f>IFERROR(IB62/#REF!,"")</f>
        <v/>
      </c>
      <c r="IM62" s="104" t="str">
        <f>IFERROR(IC62/#REF!,"")</f>
        <v/>
      </c>
      <c r="IN62" s="104" t="str">
        <f>IFERROR(ID62/#REF!,"")</f>
        <v/>
      </c>
      <c r="IO62" s="104" t="str">
        <f>IFERROR(IE62/#REF!,"")</f>
        <v/>
      </c>
      <c r="IP62" s="104" t="str">
        <f>IFERROR(IF62/#REF!,"")</f>
        <v/>
      </c>
      <c r="IQ62" s="104" t="str">
        <f>IFERROR(IG62/#REF!,"")</f>
        <v/>
      </c>
      <c r="IR62" s="105">
        <f t="shared" si="117"/>
        <v>0</v>
      </c>
    </row>
  </sheetData>
  <mergeCells count="21">
    <mergeCell ref="HB4:HL4"/>
    <mergeCell ref="HN4:HV4"/>
    <mergeCell ref="HX4:IH4"/>
    <mergeCell ref="IJ4:IR4"/>
    <mergeCell ref="EQ4:FA4"/>
    <mergeCell ref="FD4:FL4"/>
    <mergeCell ref="FP4:FZ4"/>
    <mergeCell ref="GB4:GJ4"/>
    <mergeCell ref="GN4:GX4"/>
    <mergeCell ref="EE4:EM4"/>
    <mergeCell ref="D4:N4"/>
    <mergeCell ref="P4:X4"/>
    <mergeCell ref="AA4:AK4"/>
    <mergeCell ref="AM4:AU4"/>
    <mergeCell ref="AX4:BH4"/>
    <mergeCell ref="BJ4:BR4"/>
    <mergeCell ref="BV4:CF4"/>
    <mergeCell ref="CH4:CP4"/>
    <mergeCell ref="CT4:DD4"/>
    <mergeCell ref="DG4:DO4"/>
    <mergeCell ref="DS4:EC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2"/>
  <sheetViews>
    <sheetView showGridLines="0" zoomScale="85" zoomScaleNormal="85" workbookViewId="0">
      <selection activeCell="V33" sqref="V33"/>
    </sheetView>
  </sheetViews>
  <sheetFormatPr defaultColWidth="9.140625" defaultRowHeight="15" outlineLevelRow="1" outlineLevelCol="1" x14ac:dyDescent="0.25"/>
  <cols>
    <col min="1" max="1" width="4.42578125" style="40" customWidth="1"/>
    <col min="2" max="2" width="4.42578125" style="40" hidden="1" customWidth="1"/>
    <col min="3" max="3" width="10.28515625" hidden="1" customWidth="1"/>
    <col min="4" max="6" width="7.5703125" hidden="1" customWidth="1"/>
    <col min="7" max="7" width="9.7109375" hidden="1" customWidth="1"/>
    <col min="8" max="13" width="7.5703125" hidden="1" customWidth="1"/>
    <col min="14" max="14" width="8.42578125" hidden="1" customWidth="1"/>
    <col min="15" max="15" width="4" hidden="1" customWidth="1"/>
    <col min="16" max="16" width="10.140625" customWidth="1" outlineLevel="1"/>
    <col min="17" max="24" width="8.7109375" customWidth="1" outlineLevel="1"/>
  </cols>
  <sheetData>
    <row r="1" spans="1:24" s="13" customFormat="1" x14ac:dyDescent="0.25">
      <c r="G1" s="12" t="str">
        <f>'Raw Data'!$I$2</f>
        <v>APAC Triage</v>
      </c>
      <c r="H1" s="12" t="str">
        <f>'Raw Data'!$I$2</f>
        <v>APAC Triage</v>
      </c>
      <c r="I1" s="12" t="str">
        <f>'Raw Data'!$I$2</f>
        <v>APAC Triage</v>
      </c>
      <c r="J1" s="12" t="str">
        <f>'Raw Data'!$I$2</f>
        <v>APAC Triage</v>
      </c>
      <c r="K1" s="12" t="str">
        <f>'Raw Data'!$I$2</f>
        <v>APAC Triage</v>
      </c>
      <c r="L1" s="12" t="str">
        <f>'Raw Data'!$I$2</f>
        <v>APAC Triage</v>
      </c>
      <c r="M1" s="12" t="str">
        <f>'Raw Data'!$I$2</f>
        <v>APAC Triage</v>
      </c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</row>
    <row r="2" spans="1:24" s="13" customFormat="1" x14ac:dyDescent="0.25">
      <c r="G2" s="12">
        <v>8</v>
      </c>
      <c r="H2" s="12">
        <f t="shared" ref="H2:M2" si="0">G2</f>
        <v>8</v>
      </c>
      <c r="I2" s="12">
        <f t="shared" si="0"/>
        <v>8</v>
      </c>
      <c r="J2" s="12">
        <f t="shared" si="0"/>
        <v>8</v>
      </c>
      <c r="K2" s="12">
        <f t="shared" si="0"/>
        <v>8</v>
      </c>
      <c r="L2" s="12">
        <f t="shared" si="0"/>
        <v>8</v>
      </c>
      <c r="M2" s="12">
        <f t="shared" si="0"/>
        <v>8</v>
      </c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</row>
    <row r="3" spans="1:24" s="13" customFormat="1" ht="16.5" customHeight="1" thickBot="1" x14ac:dyDescent="0.3">
      <c r="C3" s="155"/>
      <c r="G3" s="12">
        <v>0</v>
      </c>
      <c r="H3" s="12">
        <f t="shared" ref="H3:M3" si="1">G3+1</f>
        <v>1</v>
      </c>
      <c r="I3" s="12">
        <f t="shared" si="1"/>
        <v>2</v>
      </c>
      <c r="J3" s="12">
        <f t="shared" si="1"/>
        <v>3</v>
      </c>
      <c r="K3" s="12">
        <f t="shared" si="1"/>
        <v>4</v>
      </c>
      <c r="L3" s="12">
        <f t="shared" si="1"/>
        <v>5</v>
      </c>
      <c r="M3" s="12">
        <f t="shared" si="1"/>
        <v>6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</row>
    <row r="4" spans="1:24" x14ac:dyDescent="0.25">
      <c r="D4" s="265" t="str">
        <f>CONCATENATE("DOW","-",$G$1)</f>
        <v>DOW-APAC Triage</v>
      </c>
      <c r="E4" s="266"/>
      <c r="F4" s="266"/>
      <c r="G4" s="266"/>
      <c r="H4" s="266"/>
      <c r="I4" s="266"/>
      <c r="J4" s="266"/>
      <c r="K4" s="266"/>
      <c r="L4" s="266"/>
      <c r="M4" s="266"/>
      <c r="N4" s="267"/>
      <c r="O4" s="14"/>
      <c r="P4" s="265" t="str">
        <f>CONCATENATE("DOW","-",$G$1,"-","%")</f>
        <v>DOW-APAC Triage-%</v>
      </c>
      <c r="Q4" s="266"/>
      <c r="R4" s="266"/>
      <c r="S4" s="266"/>
      <c r="T4" s="266"/>
      <c r="U4" s="266"/>
      <c r="V4" s="266"/>
      <c r="W4" s="266"/>
      <c r="X4" s="266"/>
    </row>
    <row r="5" spans="1:24" x14ac:dyDescent="0.25">
      <c r="C5" s="41" t="s">
        <v>0</v>
      </c>
      <c r="D5" s="41" t="s">
        <v>1</v>
      </c>
      <c r="E5" s="42" t="s">
        <v>2</v>
      </c>
      <c r="F5" s="42" t="s">
        <v>29</v>
      </c>
      <c r="G5" s="42" t="str">
        <f>DOW!G6</f>
        <v>Thu</v>
      </c>
      <c r="H5" s="42" t="str">
        <f>DOW!H6</f>
        <v>Fri</v>
      </c>
      <c r="I5" s="42" t="str">
        <f>DOW!I6</f>
        <v>Sat</v>
      </c>
      <c r="J5" s="42" t="str">
        <f>DOW!J6</f>
        <v>Sun</v>
      </c>
      <c r="K5" s="42" t="str">
        <f>DOW!K6</f>
        <v>Mon</v>
      </c>
      <c r="L5" s="42" t="str">
        <f>DOW!L6</f>
        <v>Tue</v>
      </c>
      <c r="M5" s="42" t="str">
        <f>DOW!M6</f>
        <v>Wed</v>
      </c>
      <c r="N5" s="43" t="s">
        <v>30</v>
      </c>
      <c r="O5" s="14"/>
      <c r="P5" s="41" t="str">
        <f t="shared" ref="P5:X5" si="2">F5</f>
        <v>WK #</v>
      </c>
      <c r="Q5" s="42" t="str">
        <f t="shared" si="2"/>
        <v>Thu</v>
      </c>
      <c r="R5" s="42" t="str">
        <f t="shared" si="2"/>
        <v>Fri</v>
      </c>
      <c r="S5" s="42" t="str">
        <f t="shared" si="2"/>
        <v>Sat</v>
      </c>
      <c r="T5" s="42" t="str">
        <f t="shared" si="2"/>
        <v>Sun</v>
      </c>
      <c r="U5" s="42" t="str">
        <f t="shared" si="2"/>
        <v>Mon</v>
      </c>
      <c r="V5" s="42" t="str">
        <f t="shared" si="2"/>
        <v>Tue</v>
      </c>
      <c r="W5" s="42" t="str">
        <f t="shared" si="2"/>
        <v>Wed</v>
      </c>
      <c r="X5" s="43" t="str">
        <f t="shared" si="2"/>
        <v>Total</v>
      </c>
    </row>
    <row r="6" spans="1:24" s="106" customFormat="1" x14ac:dyDescent="0.25">
      <c r="A6" s="137"/>
      <c r="B6" s="39">
        <v>7</v>
      </c>
      <c r="C6" s="131">
        <f>DOW!C7</f>
        <v>42404</v>
      </c>
      <c r="D6" s="132">
        <f>IFERROR(YEAR($C6),"")</f>
        <v>2016</v>
      </c>
      <c r="E6" s="133" t="str">
        <f>IFERROR(TEXT($C6,"MMM"),"")</f>
        <v>Feb</v>
      </c>
      <c r="F6" s="102">
        <f>IFERROR(WEEKNUM($C6),"")</f>
        <v>6</v>
      </c>
      <c r="G6" s="111">
        <f>VLOOKUP($C6+G$3,'Raw Data'!$B$3:$AD$1033,G$2,0)</f>
        <v>167</v>
      </c>
      <c r="H6" s="111">
        <f>VLOOKUP($C6+H$3,'Raw Data'!$B$3:$AD$1033,H$2,0)</f>
        <v>130</v>
      </c>
      <c r="I6" s="111">
        <f>VLOOKUP($C6+I$3,'Raw Data'!$B$3:$AD$1033,I$2,0)</f>
        <v>112</v>
      </c>
      <c r="J6" s="111">
        <f>VLOOKUP($C6+J$3,'Raw Data'!$B$3:$AD$1033,J$2,0)</f>
        <v>165</v>
      </c>
      <c r="K6" s="111">
        <f>VLOOKUP($C6+K$3,'Raw Data'!$B$3:$AD$1033,K$2,0)</f>
        <v>169</v>
      </c>
      <c r="L6" s="111">
        <f>VLOOKUP($C6+L$3,'Raw Data'!$B$3:$AD$1033,L$2,0)</f>
        <v>159</v>
      </c>
      <c r="M6" s="111">
        <f>VLOOKUP($C6+M$3,'Raw Data'!$B$3:$AD$1033,M$2,0)</f>
        <v>182</v>
      </c>
      <c r="N6" s="112">
        <f>IFERROR(SUM(G6:M6),"")</f>
        <v>1084</v>
      </c>
      <c r="O6" s="113"/>
      <c r="P6" s="114">
        <f>F6</f>
        <v>6</v>
      </c>
      <c r="Q6" s="115">
        <f t="shared" ref="Q6:W34" si="3">G6/$N6</f>
        <v>0.1540590405904059</v>
      </c>
      <c r="R6" s="115">
        <f t="shared" si="3"/>
        <v>0.11992619926199262</v>
      </c>
      <c r="S6" s="115">
        <f t="shared" si="3"/>
        <v>0.10332103321033211</v>
      </c>
      <c r="T6" s="115">
        <f t="shared" si="3"/>
        <v>0.15221402214022139</v>
      </c>
      <c r="U6" s="115">
        <f t="shared" si="3"/>
        <v>0.1559040590405904</v>
      </c>
      <c r="V6" s="115">
        <f t="shared" si="3"/>
        <v>0.14667896678966791</v>
      </c>
      <c r="W6" s="115">
        <f t="shared" si="3"/>
        <v>0.16789667896678967</v>
      </c>
      <c r="X6" s="116">
        <f>SUM(R6:W6)</f>
        <v>0.84594095940959413</v>
      </c>
    </row>
    <row r="7" spans="1:24" s="106" customFormat="1" x14ac:dyDescent="0.25">
      <c r="A7" s="137"/>
      <c r="B7" s="39">
        <v>7</v>
      </c>
      <c r="C7" s="131">
        <f>DOW!C8</f>
        <v>42411</v>
      </c>
      <c r="D7" s="132">
        <f t="shared" ref="D7:D62" si="4">IFERROR(YEAR($C7),"")</f>
        <v>2016</v>
      </c>
      <c r="E7" s="133" t="str">
        <f t="shared" ref="E7:E62" si="5">IFERROR(TEXT($C7,"MMM"),"")</f>
        <v>Feb</v>
      </c>
      <c r="F7" s="102">
        <f t="shared" ref="F7:F62" si="6">IFERROR(WEEKNUM($C7),"")</f>
        <v>7</v>
      </c>
      <c r="G7" s="111">
        <f>VLOOKUP($C7+G$3,'Raw Data'!$B$3:$AD$1033,G$2,0)</f>
        <v>193</v>
      </c>
      <c r="H7" s="111">
        <f>VLOOKUP($C7+H$3,'Raw Data'!$B$3:$AD$1033,H$2,0)</f>
        <v>133</v>
      </c>
      <c r="I7" s="111">
        <f>VLOOKUP($C7+I$3,'Raw Data'!$B$3:$AD$1033,I$2,0)</f>
        <v>127</v>
      </c>
      <c r="J7" s="111">
        <f>VLOOKUP($C7+J$3,'Raw Data'!$B$3:$AD$1033,J$2,0)</f>
        <v>131</v>
      </c>
      <c r="K7" s="111">
        <f>VLOOKUP($C7+K$3,'Raw Data'!$B$3:$AD$1033,K$2,0)</f>
        <v>136</v>
      </c>
      <c r="L7" s="111">
        <f>VLOOKUP($C7+L$3,'Raw Data'!$B$3:$AD$1033,L$2,0)</f>
        <v>163</v>
      </c>
      <c r="M7" s="111">
        <f>VLOOKUP($C7+M$3,'Raw Data'!$B$3:$AD$1033,M$2,0)</f>
        <v>161</v>
      </c>
      <c r="N7" s="112">
        <f t="shared" ref="N7:N61" si="7">IFERROR(SUM(G7:M7),"")</f>
        <v>1044</v>
      </c>
      <c r="O7" s="113"/>
      <c r="P7" s="114">
        <f t="shared" ref="P7:P62" si="8">F7</f>
        <v>7</v>
      </c>
      <c r="Q7" s="115">
        <f t="shared" si="3"/>
        <v>0.18486590038314177</v>
      </c>
      <c r="R7" s="115">
        <f t="shared" si="3"/>
        <v>0.12739463601532566</v>
      </c>
      <c r="S7" s="115">
        <f t="shared" si="3"/>
        <v>0.12164750957854406</v>
      </c>
      <c r="T7" s="115">
        <f t="shared" si="3"/>
        <v>0.12547892720306514</v>
      </c>
      <c r="U7" s="115">
        <f t="shared" si="3"/>
        <v>0.13026819923371646</v>
      </c>
      <c r="V7" s="115">
        <f t="shared" si="3"/>
        <v>0.15613026819923373</v>
      </c>
      <c r="W7" s="115">
        <f t="shared" si="3"/>
        <v>0.15421455938697318</v>
      </c>
      <c r="X7" s="116">
        <f t="shared" ref="X7:X34" si="9">SUM(Q7:W7)</f>
        <v>1</v>
      </c>
    </row>
    <row r="8" spans="1:24" s="106" customFormat="1" x14ac:dyDescent="0.25">
      <c r="A8" s="137"/>
      <c r="B8" s="39">
        <v>7</v>
      </c>
      <c r="C8" s="131">
        <f>DOW!C9</f>
        <v>42418</v>
      </c>
      <c r="D8" s="132">
        <f t="shared" si="4"/>
        <v>2016</v>
      </c>
      <c r="E8" s="133" t="str">
        <f t="shared" si="5"/>
        <v>Feb</v>
      </c>
      <c r="F8" s="102">
        <f t="shared" si="6"/>
        <v>8</v>
      </c>
      <c r="G8" s="111">
        <f>VLOOKUP($C8+G$3,'Raw Data'!$B$3:$AD$1033,G$2,0)</f>
        <v>164</v>
      </c>
      <c r="H8" s="111">
        <f>VLOOKUP($C8+H$3,'Raw Data'!$B$3:$AD$1033,H$2,0)</f>
        <v>125</v>
      </c>
      <c r="I8" s="111">
        <f>VLOOKUP($C8+I$3,'Raw Data'!$B$3:$AD$1033,I$2,0)</f>
        <v>137</v>
      </c>
      <c r="J8" s="111">
        <f>VLOOKUP($C8+J$3,'Raw Data'!$B$3:$AD$1033,J$2,0)</f>
        <v>169</v>
      </c>
      <c r="K8" s="111">
        <f>VLOOKUP($C8+K$3,'Raw Data'!$B$3:$AD$1033,K$2,0)</f>
        <v>183</v>
      </c>
      <c r="L8" s="111">
        <f>VLOOKUP($C8+L$3,'Raw Data'!$B$3:$AD$1033,L$2,0)</f>
        <v>156</v>
      </c>
      <c r="M8" s="111">
        <f>VLOOKUP($C8+M$3,'Raw Data'!$B$3:$AD$1033,M$2,0)</f>
        <v>186</v>
      </c>
      <c r="N8" s="112">
        <f t="shared" si="7"/>
        <v>1120</v>
      </c>
      <c r="O8" s="113"/>
      <c r="P8" s="114">
        <f t="shared" si="8"/>
        <v>8</v>
      </c>
      <c r="Q8" s="115">
        <f t="shared" si="3"/>
        <v>0.14642857142857144</v>
      </c>
      <c r="R8" s="115">
        <f t="shared" si="3"/>
        <v>0.11160714285714286</v>
      </c>
      <c r="S8" s="115">
        <f t="shared" si="3"/>
        <v>0.12232142857142857</v>
      </c>
      <c r="T8" s="115">
        <f t="shared" si="3"/>
        <v>0.15089285714285713</v>
      </c>
      <c r="U8" s="115">
        <f t="shared" si="3"/>
        <v>0.16339285714285715</v>
      </c>
      <c r="V8" s="115">
        <f t="shared" si="3"/>
        <v>0.13928571428571429</v>
      </c>
      <c r="W8" s="115">
        <f t="shared" si="3"/>
        <v>0.16607142857142856</v>
      </c>
      <c r="X8" s="116">
        <f t="shared" si="9"/>
        <v>0.99999999999999989</v>
      </c>
    </row>
    <row r="9" spans="1:24" s="106" customFormat="1" x14ac:dyDescent="0.25">
      <c r="A9" s="137"/>
      <c r="B9" s="39">
        <v>7</v>
      </c>
      <c r="C9" s="131">
        <f>DOW!C10</f>
        <v>42425</v>
      </c>
      <c r="D9" s="132">
        <f t="shared" si="4"/>
        <v>2016</v>
      </c>
      <c r="E9" s="133" t="str">
        <f t="shared" si="5"/>
        <v>Feb</v>
      </c>
      <c r="F9" s="102">
        <f t="shared" si="6"/>
        <v>9</v>
      </c>
      <c r="G9" s="111">
        <f>VLOOKUP($C9+G$3,'Raw Data'!$B$3:$AD$1033,G$2,0)</f>
        <v>189</v>
      </c>
      <c r="H9" s="111">
        <f>VLOOKUP($C9+H$3,'Raw Data'!$B$3:$AD$1033,H$2,0)</f>
        <v>154</v>
      </c>
      <c r="I9" s="111">
        <f>VLOOKUP($C9+I$3,'Raw Data'!$B$3:$AD$1033,I$2,0)</f>
        <v>142</v>
      </c>
      <c r="J9" s="111">
        <f>VLOOKUP($C9+J$3,'Raw Data'!$B$3:$AD$1033,J$2,0)</f>
        <v>139</v>
      </c>
      <c r="K9" s="111">
        <f>VLOOKUP($C9+K$3,'Raw Data'!$B$3:$AD$1033,K$2,0)</f>
        <v>214</v>
      </c>
      <c r="L9" s="111">
        <f>VLOOKUP($C9+L$3,'Raw Data'!$B$3:$AD$1033,L$2,0)</f>
        <v>195</v>
      </c>
      <c r="M9" s="111">
        <f>VLOOKUP($C9+M$3,'Raw Data'!$B$3:$AD$1033,M$2,0)</f>
        <v>165</v>
      </c>
      <c r="N9" s="112">
        <f t="shared" si="7"/>
        <v>1198</v>
      </c>
      <c r="O9" s="113"/>
      <c r="P9" s="114">
        <f t="shared" si="8"/>
        <v>9</v>
      </c>
      <c r="Q9" s="115">
        <f t="shared" si="3"/>
        <v>0.15776293823038398</v>
      </c>
      <c r="R9" s="115">
        <f t="shared" si="3"/>
        <v>0.1285475792988314</v>
      </c>
      <c r="S9" s="115">
        <f t="shared" si="3"/>
        <v>0.11853088480801335</v>
      </c>
      <c r="T9" s="115">
        <f t="shared" si="3"/>
        <v>0.11602671118530884</v>
      </c>
      <c r="U9" s="115">
        <f t="shared" si="3"/>
        <v>0.17863105175292154</v>
      </c>
      <c r="V9" s="115">
        <f t="shared" si="3"/>
        <v>0.16277128547579298</v>
      </c>
      <c r="W9" s="115">
        <f t="shared" si="3"/>
        <v>0.13772954924874792</v>
      </c>
      <c r="X9" s="116">
        <f t="shared" si="9"/>
        <v>1</v>
      </c>
    </row>
    <row r="10" spans="1:24" s="106" customFormat="1" x14ac:dyDescent="0.25">
      <c r="A10" s="137"/>
      <c r="B10" s="39">
        <v>7</v>
      </c>
      <c r="C10" s="131">
        <f>DOW!C11</f>
        <v>42432</v>
      </c>
      <c r="D10" s="132">
        <f t="shared" si="4"/>
        <v>2016</v>
      </c>
      <c r="E10" s="133" t="str">
        <f t="shared" si="5"/>
        <v>Mar</v>
      </c>
      <c r="F10" s="102">
        <f t="shared" si="6"/>
        <v>10</v>
      </c>
      <c r="G10" s="111">
        <f>VLOOKUP($C10+G$3,'Raw Data'!$B$3:$AD$1033,G$2,0)</f>
        <v>163</v>
      </c>
      <c r="H10" s="111">
        <f>VLOOKUP($C10+H$3,'Raw Data'!$B$3:$AD$1033,H$2,0)</f>
        <v>151</v>
      </c>
      <c r="I10" s="111">
        <f>VLOOKUP($C10+I$3,'Raw Data'!$B$3:$AD$1033,I$2,0)</f>
        <v>108</v>
      </c>
      <c r="J10" s="111">
        <f>VLOOKUP($C10+J$3,'Raw Data'!$B$3:$AD$1033,J$2,0)</f>
        <v>151</v>
      </c>
      <c r="K10" s="111">
        <f>VLOOKUP($C10+K$3,'Raw Data'!$B$3:$AD$1033,K$2,0)</f>
        <v>175</v>
      </c>
      <c r="L10" s="111">
        <f>VLOOKUP($C10+L$3,'Raw Data'!$B$3:$AD$1033,L$2,0)</f>
        <v>160</v>
      </c>
      <c r="M10" s="111">
        <f>VLOOKUP($C10+M$3,'Raw Data'!$B$3:$AD$1033,M$2,0)</f>
        <v>167</v>
      </c>
      <c r="N10" s="112">
        <f t="shared" si="7"/>
        <v>1075</v>
      </c>
      <c r="O10" s="113"/>
      <c r="P10" s="114">
        <f t="shared" si="8"/>
        <v>10</v>
      </c>
      <c r="Q10" s="115">
        <f t="shared" si="3"/>
        <v>0.15162790697674419</v>
      </c>
      <c r="R10" s="115">
        <f t="shared" si="3"/>
        <v>0.14046511627906977</v>
      </c>
      <c r="S10" s="115">
        <f t="shared" si="3"/>
        <v>0.10046511627906977</v>
      </c>
      <c r="T10" s="115">
        <f t="shared" si="3"/>
        <v>0.14046511627906977</v>
      </c>
      <c r="U10" s="115">
        <f t="shared" si="3"/>
        <v>0.16279069767441862</v>
      </c>
      <c r="V10" s="115">
        <f t="shared" si="3"/>
        <v>0.14883720930232558</v>
      </c>
      <c r="W10" s="115">
        <f t="shared" si="3"/>
        <v>0.15534883720930232</v>
      </c>
      <c r="X10" s="116">
        <f t="shared" si="9"/>
        <v>1.0000000000000002</v>
      </c>
    </row>
    <row r="11" spans="1:24" s="106" customFormat="1" x14ac:dyDescent="0.25">
      <c r="A11" s="137"/>
      <c r="B11" s="39">
        <v>7</v>
      </c>
      <c r="C11" s="131">
        <f>DOW!C12</f>
        <v>42439</v>
      </c>
      <c r="D11" s="132">
        <f t="shared" si="4"/>
        <v>2016</v>
      </c>
      <c r="E11" s="133" t="str">
        <f t="shared" si="5"/>
        <v>Mar</v>
      </c>
      <c r="F11" s="102">
        <f t="shared" si="6"/>
        <v>11</v>
      </c>
      <c r="G11" s="111">
        <f>VLOOKUP($C11+G$3,'Raw Data'!$B$3:$AD$1033,G$2,0)</f>
        <v>145</v>
      </c>
      <c r="H11" s="111">
        <f>VLOOKUP($C11+H$3,'Raw Data'!$B$3:$AD$1033,H$2,0)</f>
        <v>149</v>
      </c>
      <c r="I11" s="111">
        <f>VLOOKUP($C11+I$3,'Raw Data'!$B$3:$AD$1033,I$2,0)</f>
        <v>136</v>
      </c>
      <c r="J11" s="111">
        <f>VLOOKUP($C11+J$3,'Raw Data'!$B$3:$AD$1033,J$2,0)</f>
        <v>148</v>
      </c>
      <c r="K11" s="111">
        <f>VLOOKUP($C11+K$3,'Raw Data'!$B$3:$AD$1033,K$2,0)</f>
        <v>189</v>
      </c>
      <c r="L11" s="111">
        <f>VLOOKUP($C11+L$3,'Raw Data'!$B$3:$AD$1033,L$2,0)</f>
        <v>180</v>
      </c>
      <c r="M11" s="111">
        <f>VLOOKUP($C11+M$3,'Raw Data'!$B$3:$AD$1033,M$2,0)</f>
        <v>166</v>
      </c>
      <c r="N11" s="112">
        <f t="shared" si="7"/>
        <v>1113</v>
      </c>
      <c r="O11" s="113"/>
      <c r="P11" s="114">
        <f t="shared" si="8"/>
        <v>11</v>
      </c>
      <c r="Q11" s="115">
        <f t="shared" si="3"/>
        <v>0.13027852650494159</v>
      </c>
      <c r="R11" s="115">
        <f t="shared" si="3"/>
        <v>0.13387241689128482</v>
      </c>
      <c r="S11" s="115">
        <f t="shared" si="3"/>
        <v>0.12219227313566937</v>
      </c>
      <c r="T11" s="115">
        <f t="shared" si="3"/>
        <v>0.132973944294699</v>
      </c>
      <c r="U11" s="115">
        <f t="shared" si="3"/>
        <v>0.16981132075471697</v>
      </c>
      <c r="V11" s="115">
        <f t="shared" si="3"/>
        <v>0.16172506738544473</v>
      </c>
      <c r="W11" s="115">
        <f t="shared" si="3"/>
        <v>0.14914645103324348</v>
      </c>
      <c r="X11" s="116">
        <f t="shared" si="9"/>
        <v>0.99999999999999978</v>
      </c>
    </row>
    <row r="12" spans="1:24" s="106" customFormat="1" x14ac:dyDescent="0.25">
      <c r="A12" s="137"/>
      <c r="B12" s="39">
        <v>7</v>
      </c>
      <c r="C12" s="131">
        <f>DOW!C13</f>
        <v>42446</v>
      </c>
      <c r="D12" s="132">
        <f t="shared" si="4"/>
        <v>2016</v>
      </c>
      <c r="E12" s="133" t="str">
        <f t="shared" si="5"/>
        <v>Mar</v>
      </c>
      <c r="F12" s="102">
        <f t="shared" si="6"/>
        <v>12</v>
      </c>
      <c r="G12" s="111">
        <f>VLOOKUP($C12+G$3,'Raw Data'!$B$3:$AD$1033,G$2,0)</f>
        <v>194</v>
      </c>
      <c r="H12" s="111">
        <f>VLOOKUP($C12+H$3,'Raw Data'!$B$3:$AD$1033,H$2,0)</f>
        <v>151</v>
      </c>
      <c r="I12" s="111">
        <f>VLOOKUP($C12+I$3,'Raw Data'!$B$3:$AD$1033,I$2,0)</f>
        <v>103</v>
      </c>
      <c r="J12" s="111">
        <f>VLOOKUP($C12+J$3,'Raw Data'!$B$3:$AD$1033,J$2,0)</f>
        <v>143</v>
      </c>
      <c r="K12" s="111">
        <f>VLOOKUP($C12+K$3,'Raw Data'!$B$3:$AD$1033,K$2,0)</f>
        <v>213</v>
      </c>
      <c r="L12" s="111">
        <f>VLOOKUP($C12+L$3,'Raw Data'!$B$3:$AD$1033,L$2,0)</f>
        <v>158</v>
      </c>
      <c r="M12" s="111">
        <f>VLOOKUP($C12+M$3,'Raw Data'!$B$3:$AD$1033,M$2,0)</f>
        <v>130</v>
      </c>
      <c r="N12" s="112">
        <f t="shared" si="7"/>
        <v>1092</v>
      </c>
      <c r="O12" s="113"/>
      <c r="P12" s="114">
        <f t="shared" si="8"/>
        <v>12</v>
      </c>
      <c r="Q12" s="115">
        <f t="shared" si="3"/>
        <v>0.17765567765567766</v>
      </c>
      <c r="R12" s="115">
        <f t="shared" si="3"/>
        <v>0.13827838827838829</v>
      </c>
      <c r="S12" s="115">
        <f t="shared" si="3"/>
        <v>9.432234432234432E-2</v>
      </c>
      <c r="T12" s="115">
        <f t="shared" si="3"/>
        <v>0.13095238095238096</v>
      </c>
      <c r="U12" s="115">
        <f t="shared" si="3"/>
        <v>0.19505494505494506</v>
      </c>
      <c r="V12" s="115">
        <f t="shared" si="3"/>
        <v>0.1446886446886447</v>
      </c>
      <c r="W12" s="115">
        <f t="shared" si="3"/>
        <v>0.11904761904761904</v>
      </c>
      <c r="X12" s="116">
        <f t="shared" si="9"/>
        <v>1</v>
      </c>
    </row>
    <row r="13" spans="1:24" s="106" customFormat="1" x14ac:dyDescent="0.25">
      <c r="A13" s="137"/>
      <c r="B13" s="39">
        <v>7</v>
      </c>
      <c r="C13" s="131">
        <f>DOW!C14</f>
        <v>42453</v>
      </c>
      <c r="D13" s="132">
        <f t="shared" si="4"/>
        <v>2016</v>
      </c>
      <c r="E13" s="133" t="str">
        <f t="shared" si="5"/>
        <v>Mar</v>
      </c>
      <c r="F13" s="102">
        <f t="shared" si="6"/>
        <v>13</v>
      </c>
      <c r="G13" s="111">
        <f>VLOOKUP($C13+G$3,'Raw Data'!$B$3:$AD$1033,G$2,0)</f>
        <v>122</v>
      </c>
      <c r="H13" s="111">
        <f>VLOOKUP($C13+H$3,'Raw Data'!$B$3:$AD$1033,H$2,0)</f>
        <v>130</v>
      </c>
      <c r="I13" s="111">
        <f>VLOOKUP($C13+I$3,'Raw Data'!$B$3:$AD$1033,I$2,0)</f>
        <v>98</v>
      </c>
      <c r="J13" s="111">
        <f>VLOOKUP($C13+J$3,'Raw Data'!$B$3:$AD$1033,J$2,0)</f>
        <v>102</v>
      </c>
      <c r="K13" s="111">
        <f>VLOOKUP($C13+K$3,'Raw Data'!$B$3:$AD$1033,K$2,0)</f>
        <v>174</v>
      </c>
      <c r="L13" s="111">
        <f>VLOOKUP($C13+L$3,'Raw Data'!$B$3:$AD$1033,L$2,0)</f>
        <v>181</v>
      </c>
      <c r="M13" s="111">
        <f>VLOOKUP($C13+M$3,'Raw Data'!$B$3:$AD$1033,M$2,0)</f>
        <v>171</v>
      </c>
      <c r="N13" s="112">
        <f t="shared" si="7"/>
        <v>978</v>
      </c>
      <c r="O13" s="113"/>
      <c r="P13" s="114">
        <f t="shared" si="8"/>
        <v>13</v>
      </c>
      <c r="Q13" s="115">
        <f t="shared" si="3"/>
        <v>0.12474437627811862</v>
      </c>
      <c r="R13" s="115">
        <f t="shared" si="3"/>
        <v>0.1329243353783231</v>
      </c>
      <c r="S13" s="115">
        <f t="shared" si="3"/>
        <v>0.10020449897750511</v>
      </c>
      <c r="T13" s="115">
        <f t="shared" si="3"/>
        <v>0.10429447852760736</v>
      </c>
      <c r="U13" s="115">
        <f t="shared" si="3"/>
        <v>0.17791411042944785</v>
      </c>
      <c r="V13" s="115">
        <f t="shared" si="3"/>
        <v>0.18507157464212678</v>
      </c>
      <c r="W13" s="115">
        <f t="shared" si="3"/>
        <v>0.17484662576687116</v>
      </c>
      <c r="X13" s="116">
        <f t="shared" si="9"/>
        <v>1</v>
      </c>
    </row>
    <row r="14" spans="1:24" s="106" customFormat="1" x14ac:dyDescent="0.25">
      <c r="A14" s="137"/>
      <c r="B14" s="39">
        <v>7</v>
      </c>
      <c r="C14" s="131">
        <f>DOW!C15</f>
        <v>42460</v>
      </c>
      <c r="D14" s="132">
        <f t="shared" si="4"/>
        <v>2016</v>
      </c>
      <c r="E14" s="133" t="str">
        <f t="shared" si="5"/>
        <v>Mar</v>
      </c>
      <c r="F14" s="102">
        <f t="shared" si="6"/>
        <v>14</v>
      </c>
      <c r="G14" s="111">
        <f>VLOOKUP($C14+G$3,'Raw Data'!$B$3:$AD$1033,G$2,0)</f>
        <v>145</v>
      </c>
      <c r="H14" s="111">
        <f>VLOOKUP($C14+H$3,'Raw Data'!$B$3:$AD$1033,H$2,0)</f>
        <v>138</v>
      </c>
      <c r="I14" s="111">
        <f>VLOOKUP($C14+I$3,'Raw Data'!$B$3:$AD$1033,I$2,0)</f>
        <v>154</v>
      </c>
      <c r="J14" s="111">
        <f>VLOOKUP($C14+J$3,'Raw Data'!$B$3:$AD$1033,J$2,0)</f>
        <v>134</v>
      </c>
      <c r="K14" s="111">
        <f>VLOOKUP($C14+K$3,'Raw Data'!$B$3:$AD$1033,K$2,0)</f>
        <v>162</v>
      </c>
      <c r="L14" s="111">
        <f>VLOOKUP($C14+L$3,'Raw Data'!$B$3:$AD$1033,L$2,0)</f>
        <v>179</v>
      </c>
      <c r="M14" s="111">
        <f>VLOOKUP($C14+M$3,'Raw Data'!$B$3:$AD$1033,M$2,0)</f>
        <v>176</v>
      </c>
      <c r="N14" s="112">
        <f t="shared" si="7"/>
        <v>1088</v>
      </c>
      <c r="O14" s="113"/>
      <c r="P14" s="114">
        <f t="shared" si="8"/>
        <v>14</v>
      </c>
      <c r="Q14" s="115">
        <f t="shared" si="3"/>
        <v>0.13327205882352941</v>
      </c>
      <c r="R14" s="115">
        <f t="shared" si="3"/>
        <v>0.12683823529411764</v>
      </c>
      <c r="S14" s="115">
        <f t="shared" si="3"/>
        <v>0.14154411764705882</v>
      </c>
      <c r="T14" s="115">
        <f t="shared" si="3"/>
        <v>0.12316176470588236</v>
      </c>
      <c r="U14" s="115">
        <f t="shared" si="3"/>
        <v>0.14889705882352941</v>
      </c>
      <c r="V14" s="115">
        <f t="shared" si="3"/>
        <v>0.16452205882352941</v>
      </c>
      <c r="W14" s="115">
        <f t="shared" si="3"/>
        <v>0.16176470588235295</v>
      </c>
      <c r="X14" s="116">
        <f t="shared" si="9"/>
        <v>1.0000000000000002</v>
      </c>
    </row>
    <row r="15" spans="1:24" s="106" customFormat="1" x14ac:dyDescent="0.25">
      <c r="A15" s="137"/>
      <c r="B15" s="39">
        <v>7</v>
      </c>
      <c r="C15" s="131">
        <f>DOW!C16</f>
        <v>42467</v>
      </c>
      <c r="D15" s="132">
        <f t="shared" si="4"/>
        <v>2016</v>
      </c>
      <c r="E15" s="133" t="str">
        <f t="shared" si="5"/>
        <v>Apr</v>
      </c>
      <c r="F15" s="102">
        <f t="shared" si="6"/>
        <v>15</v>
      </c>
      <c r="G15" s="111">
        <f>VLOOKUP($C15+G$3,'Raw Data'!$B$3:$AD$1033,G$2,0)</f>
        <v>168</v>
      </c>
      <c r="H15" s="111">
        <f>VLOOKUP($C15+H$3,'Raw Data'!$B$3:$AD$1033,H$2,0)</f>
        <v>154</v>
      </c>
      <c r="I15" s="111">
        <f>VLOOKUP($C15+I$3,'Raw Data'!$B$3:$AD$1033,I$2,0)</f>
        <v>150</v>
      </c>
      <c r="J15" s="111">
        <f>VLOOKUP($C15+J$3,'Raw Data'!$B$3:$AD$1033,J$2,0)</f>
        <v>145</v>
      </c>
      <c r="K15" s="111">
        <f>VLOOKUP($C15+K$3,'Raw Data'!$B$3:$AD$1033,K$2,0)</f>
        <v>232</v>
      </c>
      <c r="L15" s="111">
        <f>VLOOKUP($C15+L$3,'Raw Data'!$B$3:$AD$1033,L$2,0)</f>
        <v>187</v>
      </c>
      <c r="M15" s="111">
        <f>VLOOKUP($C15+M$3,'Raw Data'!$B$3:$AD$1033,M$2,0)</f>
        <v>203</v>
      </c>
      <c r="N15" s="112">
        <f t="shared" si="7"/>
        <v>1239</v>
      </c>
      <c r="O15" s="113"/>
      <c r="P15" s="114">
        <f t="shared" si="8"/>
        <v>15</v>
      </c>
      <c r="Q15" s="115">
        <f t="shared" si="3"/>
        <v>0.13559322033898305</v>
      </c>
      <c r="R15" s="115">
        <f t="shared" si="3"/>
        <v>0.12429378531073447</v>
      </c>
      <c r="S15" s="115">
        <f t="shared" si="3"/>
        <v>0.12106537530266344</v>
      </c>
      <c r="T15" s="115">
        <f t="shared" si="3"/>
        <v>0.11702986279257466</v>
      </c>
      <c r="U15" s="115">
        <f t="shared" si="3"/>
        <v>0.18724778046811946</v>
      </c>
      <c r="V15" s="115">
        <f t="shared" si="3"/>
        <v>0.15092816787732041</v>
      </c>
      <c r="W15" s="115">
        <f t="shared" si="3"/>
        <v>0.16384180790960451</v>
      </c>
      <c r="X15" s="116">
        <f t="shared" si="9"/>
        <v>1</v>
      </c>
    </row>
    <row r="16" spans="1:24" s="106" customFormat="1" x14ac:dyDescent="0.25">
      <c r="A16" s="137"/>
      <c r="B16" s="39">
        <v>7</v>
      </c>
      <c r="C16" s="131">
        <f>DOW!C17</f>
        <v>42474</v>
      </c>
      <c r="D16" s="132">
        <f t="shared" si="4"/>
        <v>2016</v>
      </c>
      <c r="E16" s="133" t="str">
        <f t="shared" si="5"/>
        <v>Apr</v>
      </c>
      <c r="F16" s="102">
        <f t="shared" si="6"/>
        <v>16</v>
      </c>
      <c r="G16" s="111">
        <f>VLOOKUP($C16+G$3,'Raw Data'!$B$3:$AD$1033,G$2,0)</f>
        <v>162</v>
      </c>
      <c r="H16" s="111">
        <f>VLOOKUP($C16+H$3,'Raw Data'!$B$3:$AD$1033,H$2,0)</f>
        <v>153</v>
      </c>
      <c r="I16" s="111">
        <f>VLOOKUP($C16+I$3,'Raw Data'!$B$3:$AD$1033,I$2,0)</f>
        <v>139</v>
      </c>
      <c r="J16" s="111">
        <f>VLOOKUP($C16+J$3,'Raw Data'!$B$3:$AD$1033,J$2,0)</f>
        <v>187</v>
      </c>
      <c r="K16" s="111">
        <f>VLOOKUP($C16+K$3,'Raw Data'!$B$3:$AD$1033,K$2,0)</f>
        <v>200</v>
      </c>
      <c r="L16" s="111">
        <f>VLOOKUP($C16+L$3,'Raw Data'!$B$3:$AD$1033,L$2,0)</f>
        <v>211</v>
      </c>
      <c r="M16" s="111">
        <f>VLOOKUP($C16+M$3,'Raw Data'!$B$3:$AD$1033,M$2,0)</f>
        <v>179</v>
      </c>
      <c r="N16" s="112">
        <f t="shared" si="7"/>
        <v>1231</v>
      </c>
      <c r="O16" s="113"/>
      <c r="P16" s="114">
        <f t="shared" si="8"/>
        <v>16</v>
      </c>
      <c r="Q16" s="115">
        <f t="shared" si="3"/>
        <v>0.13160032493907392</v>
      </c>
      <c r="R16" s="115">
        <f t="shared" si="3"/>
        <v>0.12428919577579203</v>
      </c>
      <c r="S16" s="115">
        <f t="shared" si="3"/>
        <v>0.11291632818846466</v>
      </c>
      <c r="T16" s="115">
        <f t="shared" si="3"/>
        <v>0.15190901705930138</v>
      </c>
      <c r="U16" s="115">
        <f t="shared" si="3"/>
        <v>0.16246953696181965</v>
      </c>
      <c r="V16" s="115">
        <f t="shared" si="3"/>
        <v>0.17140536149471974</v>
      </c>
      <c r="W16" s="115">
        <f t="shared" si="3"/>
        <v>0.14541023558082861</v>
      </c>
      <c r="X16" s="116">
        <f t="shared" si="9"/>
        <v>1</v>
      </c>
    </row>
    <row r="17" spans="1:24" s="106" customFormat="1" x14ac:dyDescent="0.25">
      <c r="A17" s="137"/>
      <c r="B17" s="39">
        <v>7</v>
      </c>
      <c r="C17" s="131">
        <f>DOW!C18</f>
        <v>42481</v>
      </c>
      <c r="D17" s="132">
        <f t="shared" si="4"/>
        <v>2016</v>
      </c>
      <c r="E17" s="133" t="str">
        <f t="shared" si="5"/>
        <v>Apr</v>
      </c>
      <c r="F17" s="102">
        <f t="shared" si="6"/>
        <v>17</v>
      </c>
      <c r="G17" s="111">
        <f>VLOOKUP($C17+G$3,'Raw Data'!$B$3:$AD$1033,G$2,0)</f>
        <v>168</v>
      </c>
      <c r="H17" s="111">
        <f>VLOOKUP($C17+H$3,'Raw Data'!$B$3:$AD$1033,H$2,0)</f>
        <v>104</v>
      </c>
      <c r="I17" s="111">
        <f>VLOOKUP($C17+I$3,'Raw Data'!$B$3:$AD$1033,I$2,0)</f>
        <v>137</v>
      </c>
      <c r="J17" s="111">
        <f>VLOOKUP($C17+J$3,'Raw Data'!$B$3:$AD$1033,J$2,0)</f>
        <v>144</v>
      </c>
      <c r="K17" s="111">
        <f>VLOOKUP($C17+K$3,'Raw Data'!$B$3:$AD$1033,K$2,0)</f>
        <v>214</v>
      </c>
      <c r="L17" s="111">
        <f>VLOOKUP($C17+L$3,'Raw Data'!$B$3:$AD$1033,L$2,0)</f>
        <v>212</v>
      </c>
      <c r="M17" s="111">
        <f>VLOOKUP($C17+M$3,'Raw Data'!$B$3:$AD$1033,M$2,0)</f>
        <v>204</v>
      </c>
      <c r="N17" s="112">
        <f t="shared" si="7"/>
        <v>1183</v>
      </c>
      <c r="O17" s="113"/>
      <c r="P17" s="114">
        <f t="shared" si="8"/>
        <v>17</v>
      </c>
      <c r="Q17" s="115">
        <f t="shared" si="3"/>
        <v>0.14201183431952663</v>
      </c>
      <c r="R17" s="115">
        <f t="shared" si="3"/>
        <v>8.7912087912087919E-2</v>
      </c>
      <c r="S17" s="115">
        <f t="shared" si="3"/>
        <v>0.1158072696534235</v>
      </c>
      <c r="T17" s="115">
        <f t="shared" si="3"/>
        <v>0.12172442941673711</v>
      </c>
      <c r="U17" s="115">
        <f t="shared" si="3"/>
        <v>0.1808960270498732</v>
      </c>
      <c r="V17" s="115">
        <f t="shared" si="3"/>
        <v>0.17920540997464074</v>
      </c>
      <c r="W17" s="115">
        <f t="shared" si="3"/>
        <v>0.17244294167371091</v>
      </c>
      <c r="X17" s="116">
        <f t="shared" si="9"/>
        <v>1</v>
      </c>
    </row>
    <row r="18" spans="1:24" s="106" customFormat="1" x14ac:dyDescent="0.25">
      <c r="A18" s="137"/>
      <c r="B18" s="39">
        <v>7</v>
      </c>
      <c r="C18" s="131">
        <f>DOW!C19</f>
        <v>42488</v>
      </c>
      <c r="D18" s="132">
        <f t="shared" si="4"/>
        <v>2016</v>
      </c>
      <c r="E18" s="133" t="str">
        <f t="shared" si="5"/>
        <v>Apr</v>
      </c>
      <c r="F18" s="102">
        <f t="shared" si="6"/>
        <v>18</v>
      </c>
      <c r="G18" s="111">
        <f>VLOOKUP($C18+G$3,'Raw Data'!$B$3:$AD$1033,G$2,0)</f>
        <v>200</v>
      </c>
      <c r="H18" s="111">
        <f>VLOOKUP($C18+H$3,'Raw Data'!$B$3:$AD$1033,H$2,0)</f>
        <v>174</v>
      </c>
      <c r="I18" s="111">
        <f>VLOOKUP($C18+I$3,'Raw Data'!$B$3:$AD$1033,I$2,0)</f>
        <v>140</v>
      </c>
      <c r="J18" s="111">
        <f>VLOOKUP($C18+J$3,'Raw Data'!$B$3:$AD$1033,J$2,0)</f>
        <v>139</v>
      </c>
      <c r="K18" s="111">
        <f>VLOOKUP($C18+K$3,'Raw Data'!$B$3:$AD$1033,K$2,0)</f>
        <v>177</v>
      </c>
      <c r="L18" s="111">
        <f>VLOOKUP($C18+L$3,'Raw Data'!$B$3:$AD$1033,L$2,0)</f>
        <v>148</v>
      </c>
      <c r="M18" s="111">
        <f>VLOOKUP($C18+M$3,'Raw Data'!$B$3:$AD$1033,M$2,0)</f>
        <v>160</v>
      </c>
      <c r="N18" s="112">
        <f t="shared" si="7"/>
        <v>1138</v>
      </c>
      <c r="O18" s="113"/>
      <c r="P18" s="114">
        <f t="shared" si="8"/>
        <v>18</v>
      </c>
      <c r="Q18" s="115">
        <f t="shared" si="3"/>
        <v>0.1757469244288225</v>
      </c>
      <c r="R18" s="115">
        <f t="shared" si="3"/>
        <v>0.15289982425307558</v>
      </c>
      <c r="S18" s="115">
        <f t="shared" si="3"/>
        <v>0.12302284710017575</v>
      </c>
      <c r="T18" s="115">
        <f t="shared" si="3"/>
        <v>0.12214411247803164</v>
      </c>
      <c r="U18" s="115">
        <f t="shared" si="3"/>
        <v>0.1555360281195079</v>
      </c>
      <c r="V18" s="115">
        <f t="shared" si="3"/>
        <v>0.13005272407732865</v>
      </c>
      <c r="W18" s="115">
        <f t="shared" si="3"/>
        <v>0.14059753954305801</v>
      </c>
      <c r="X18" s="116">
        <f t="shared" si="9"/>
        <v>0.99999999999999989</v>
      </c>
    </row>
    <row r="19" spans="1:24" s="106" customFormat="1" x14ac:dyDescent="0.25">
      <c r="A19" s="137"/>
      <c r="B19" s="39">
        <v>7</v>
      </c>
      <c r="C19" s="131">
        <f>DOW!C20</f>
        <v>42495</v>
      </c>
      <c r="D19" s="132">
        <f t="shared" si="4"/>
        <v>2016</v>
      </c>
      <c r="E19" s="133" t="str">
        <f t="shared" si="5"/>
        <v>May</v>
      </c>
      <c r="F19" s="102">
        <f t="shared" si="6"/>
        <v>19</v>
      </c>
      <c r="G19" s="111">
        <f>VLOOKUP($C19+G$3,'Raw Data'!$B$3:$AD$1033,G$2,0)</f>
        <v>156</v>
      </c>
      <c r="H19" s="111">
        <f>VLOOKUP($C19+H$3,'Raw Data'!$B$3:$AD$1033,H$2,0)</f>
        <v>91</v>
      </c>
      <c r="I19" s="111">
        <f>VLOOKUP($C19+I$3,'Raw Data'!$B$3:$AD$1033,I$2,0)</f>
        <v>166</v>
      </c>
      <c r="J19" s="111">
        <f>VLOOKUP($C19+J$3,'Raw Data'!$B$3:$AD$1033,J$2,0)</f>
        <v>156</v>
      </c>
      <c r="K19" s="111">
        <f>VLOOKUP($C19+K$3,'Raw Data'!$B$3:$AD$1033,K$2,0)</f>
        <v>183</v>
      </c>
      <c r="L19" s="111">
        <f>VLOOKUP($C19+L$3,'Raw Data'!$B$3:$AD$1033,L$2,0)</f>
        <v>168</v>
      </c>
      <c r="M19" s="111">
        <f>VLOOKUP($C19+M$3,'Raw Data'!$B$3:$AD$1033,M$2,0)</f>
        <v>209</v>
      </c>
      <c r="N19" s="112">
        <f t="shared" si="7"/>
        <v>1129</v>
      </c>
      <c r="O19" s="113"/>
      <c r="P19" s="114">
        <f t="shared" si="8"/>
        <v>19</v>
      </c>
      <c r="Q19" s="115">
        <f t="shared" si="3"/>
        <v>0.13817537643932684</v>
      </c>
      <c r="R19" s="115">
        <f t="shared" si="3"/>
        <v>8.0602302922940655E-2</v>
      </c>
      <c r="S19" s="115">
        <f t="shared" si="3"/>
        <v>0.14703277236492471</v>
      </c>
      <c r="T19" s="115">
        <f t="shared" si="3"/>
        <v>0.13817537643932684</v>
      </c>
      <c r="U19" s="115">
        <f t="shared" si="3"/>
        <v>0.16209034543844109</v>
      </c>
      <c r="V19" s="115">
        <f t="shared" si="3"/>
        <v>0.14880425155004429</v>
      </c>
      <c r="W19" s="115">
        <f t="shared" si="3"/>
        <v>0.18511957484499558</v>
      </c>
      <c r="X19" s="116">
        <f t="shared" si="9"/>
        <v>1</v>
      </c>
    </row>
    <row r="20" spans="1:24" s="106" customFormat="1" x14ac:dyDescent="0.25">
      <c r="A20" s="137"/>
      <c r="B20" s="39">
        <v>7</v>
      </c>
      <c r="C20" s="131">
        <f>DOW!C21</f>
        <v>42502</v>
      </c>
      <c r="D20" s="132">
        <f t="shared" si="4"/>
        <v>2016</v>
      </c>
      <c r="E20" s="133" t="str">
        <f t="shared" si="5"/>
        <v>May</v>
      </c>
      <c r="F20" s="102">
        <f t="shared" si="6"/>
        <v>20</v>
      </c>
      <c r="G20" s="111">
        <f>VLOOKUP($C20+G$3,'Raw Data'!$B$3:$AD$1033,G$2,0)</f>
        <v>210</v>
      </c>
      <c r="H20" s="111">
        <f>VLOOKUP($C20+H$3,'Raw Data'!$B$3:$AD$1033,H$2,0)</f>
        <v>189</v>
      </c>
      <c r="I20" s="111">
        <f>VLOOKUP($C20+I$3,'Raw Data'!$B$3:$AD$1033,I$2,0)</f>
        <v>119</v>
      </c>
      <c r="J20" s="111">
        <f>VLOOKUP($C20+J$3,'Raw Data'!$B$3:$AD$1033,J$2,0)</f>
        <v>140</v>
      </c>
      <c r="K20" s="111">
        <f>VLOOKUP($C20+K$3,'Raw Data'!$B$3:$AD$1033,K$2,0)</f>
        <v>188</v>
      </c>
      <c r="L20" s="111">
        <f>VLOOKUP($C20+L$3,'Raw Data'!$B$3:$AD$1033,L$2,0)</f>
        <v>189</v>
      </c>
      <c r="M20" s="111">
        <f>VLOOKUP($C20+M$3,'Raw Data'!$B$3:$AD$1033,M$2,0)</f>
        <v>197</v>
      </c>
      <c r="N20" s="112">
        <f t="shared" si="7"/>
        <v>1232</v>
      </c>
      <c r="O20" s="113"/>
      <c r="P20" s="114">
        <f t="shared" si="8"/>
        <v>20</v>
      </c>
      <c r="Q20" s="115">
        <f t="shared" si="3"/>
        <v>0.17045454545454544</v>
      </c>
      <c r="R20" s="115">
        <f t="shared" si="3"/>
        <v>0.15340909090909091</v>
      </c>
      <c r="S20" s="115">
        <f t="shared" si="3"/>
        <v>9.6590909090909088E-2</v>
      </c>
      <c r="T20" s="115">
        <f t="shared" si="3"/>
        <v>0.11363636363636363</v>
      </c>
      <c r="U20" s="115">
        <f t="shared" si="3"/>
        <v>0.15259740259740259</v>
      </c>
      <c r="V20" s="115">
        <f t="shared" si="3"/>
        <v>0.15340909090909091</v>
      </c>
      <c r="W20" s="115">
        <f t="shared" si="3"/>
        <v>0.15990259740259741</v>
      </c>
      <c r="X20" s="116">
        <f t="shared" si="9"/>
        <v>1</v>
      </c>
    </row>
    <row r="21" spans="1:24" s="106" customFormat="1" x14ac:dyDescent="0.25">
      <c r="A21" s="137"/>
      <c r="B21" s="39">
        <v>7</v>
      </c>
      <c r="C21" s="131">
        <f>DOW!C22</f>
        <v>42509</v>
      </c>
      <c r="D21" s="132">
        <f t="shared" si="4"/>
        <v>2016</v>
      </c>
      <c r="E21" s="133" t="str">
        <f t="shared" si="5"/>
        <v>May</v>
      </c>
      <c r="F21" s="102">
        <f t="shared" si="6"/>
        <v>21</v>
      </c>
      <c r="G21" s="111">
        <f>VLOOKUP($C21+G$3,'Raw Data'!$B$3:$AD$1033,G$2,0)</f>
        <v>137</v>
      </c>
      <c r="H21" s="111">
        <f>VLOOKUP($C21+H$3,'Raw Data'!$B$3:$AD$1033,H$2,0)</f>
        <v>125</v>
      </c>
      <c r="I21" s="111">
        <f>VLOOKUP($C21+I$3,'Raw Data'!$B$3:$AD$1033,I$2,0)</f>
        <v>126</v>
      </c>
      <c r="J21" s="111">
        <f>VLOOKUP($C21+J$3,'Raw Data'!$B$3:$AD$1033,J$2,0)</f>
        <v>152</v>
      </c>
      <c r="K21" s="111">
        <f>VLOOKUP($C21+K$3,'Raw Data'!$B$3:$AD$1033,K$2,0)</f>
        <v>167</v>
      </c>
      <c r="L21" s="111">
        <f>VLOOKUP($C21+L$3,'Raw Data'!$B$3:$AD$1033,L$2,0)</f>
        <v>171</v>
      </c>
      <c r="M21" s="111">
        <f>VLOOKUP($C21+M$3,'Raw Data'!$B$3:$AD$1033,M$2,0)</f>
        <v>171</v>
      </c>
      <c r="N21" s="112">
        <f t="shared" si="7"/>
        <v>1049</v>
      </c>
      <c r="O21" s="113"/>
      <c r="P21" s="114">
        <f t="shared" si="8"/>
        <v>21</v>
      </c>
      <c r="Q21" s="115">
        <f t="shared" si="3"/>
        <v>0.13060057197330791</v>
      </c>
      <c r="R21" s="115">
        <f t="shared" si="3"/>
        <v>0.11916110581506197</v>
      </c>
      <c r="S21" s="115">
        <f t="shared" si="3"/>
        <v>0.12011439466158245</v>
      </c>
      <c r="T21" s="115">
        <f t="shared" si="3"/>
        <v>0.14489990467111535</v>
      </c>
      <c r="U21" s="115">
        <f t="shared" si="3"/>
        <v>0.15919923736892277</v>
      </c>
      <c r="V21" s="115">
        <f t="shared" si="3"/>
        <v>0.16301239275500476</v>
      </c>
      <c r="W21" s="115">
        <f t="shared" si="3"/>
        <v>0.16301239275500476</v>
      </c>
      <c r="X21" s="116">
        <f t="shared" si="9"/>
        <v>1</v>
      </c>
    </row>
    <row r="22" spans="1:24" s="106" customFormat="1" x14ac:dyDescent="0.25">
      <c r="A22" s="137"/>
      <c r="B22" s="39">
        <v>7</v>
      </c>
      <c r="C22" s="131">
        <f>DOW!C23</f>
        <v>42516</v>
      </c>
      <c r="D22" s="132">
        <f t="shared" si="4"/>
        <v>2016</v>
      </c>
      <c r="E22" s="133" t="str">
        <f t="shared" si="5"/>
        <v>May</v>
      </c>
      <c r="F22" s="102">
        <f t="shared" si="6"/>
        <v>22</v>
      </c>
      <c r="G22" s="111">
        <f>VLOOKUP($C22+G$3,'Raw Data'!$B$3:$AD$1033,G$2,0)</f>
        <v>198</v>
      </c>
      <c r="H22" s="111">
        <f>VLOOKUP($C22+H$3,'Raw Data'!$B$3:$AD$1033,H$2,0)</f>
        <v>151</v>
      </c>
      <c r="I22" s="111">
        <f>VLOOKUP($C22+I$3,'Raw Data'!$B$3:$AD$1033,I$2,0)</f>
        <v>152</v>
      </c>
      <c r="J22" s="111">
        <f>VLOOKUP($C22+J$3,'Raw Data'!$B$3:$AD$1033,J$2,0)</f>
        <v>159</v>
      </c>
      <c r="K22" s="111">
        <f>VLOOKUP($C22+K$3,'Raw Data'!$B$3:$AD$1033,K$2,0)</f>
        <v>166</v>
      </c>
      <c r="L22" s="111">
        <f>VLOOKUP($C22+L$3,'Raw Data'!$B$3:$AD$1033,L$2,0)</f>
        <v>226</v>
      </c>
      <c r="M22" s="111">
        <f>VLOOKUP($C22+M$3,'Raw Data'!$B$3:$AD$1033,M$2,0)</f>
        <v>192</v>
      </c>
      <c r="N22" s="112">
        <f t="shared" si="7"/>
        <v>1244</v>
      </c>
      <c r="O22" s="113"/>
      <c r="P22" s="114">
        <f t="shared" si="8"/>
        <v>22</v>
      </c>
      <c r="Q22" s="115">
        <f t="shared" si="3"/>
        <v>0.15916398713826366</v>
      </c>
      <c r="R22" s="115">
        <f t="shared" si="3"/>
        <v>0.12138263665594855</v>
      </c>
      <c r="S22" s="115">
        <f t="shared" si="3"/>
        <v>0.12218649517684887</v>
      </c>
      <c r="T22" s="115">
        <f t="shared" si="3"/>
        <v>0.12781350482315113</v>
      </c>
      <c r="U22" s="115">
        <f t="shared" si="3"/>
        <v>0.13344051446945338</v>
      </c>
      <c r="V22" s="115">
        <f t="shared" si="3"/>
        <v>0.18167202572347266</v>
      </c>
      <c r="W22" s="115">
        <f t="shared" si="3"/>
        <v>0.15434083601286175</v>
      </c>
      <c r="X22" s="116">
        <f t="shared" si="9"/>
        <v>1</v>
      </c>
    </row>
    <row r="23" spans="1:24" s="106" customFormat="1" x14ac:dyDescent="0.25">
      <c r="A23" s="137"/>
      <c r="B23" s="39">
        <v>7</v>
      </c>
      <c r="C23" s="131">
        <f>DOW!C24</f>
        <v>42523</v>
      </c>
      <c r="D23" s="132">
        <f t="shared" si="4"/>
        <v>2016</v>
      </c>
      <c r="E23" s="133" t="str">
        <f t="shared" si="5"/>
        <v>Jun</v>
      </c>
      <c r="F23" s="102">
        <f t="shared" si="6"/>
        <v>23</v>
      </c>
      <c r="G23" s="111">
        <f>VLOOKUP($C23+G$3,'Raw Data'!$B$3:$AD$1033,G$2,0)</f>
        <v>160</v>
      </c>
      <c r="H23" s="111">
        <f>VLOOKUP($C23+H$3,'Raw Data'!$B$3:$AD$1033,H$2,0)</f>
        <v>171</v>
      </c>
      <c r="I23" s="111">
        <f>VLOOKUP($C23+I$3,'Raw Data'!$B$3:$AD$1033,I$2,0)</f>
        <v>165</v>
      </c>
      <c r="J23" s="111">
        <f>VLOOKUP($C23+J$3,'Raw Data'!$B$3:$AD$1033,J$2,0)</f>
        <v>163</v>
      </c>
      <c r="K23" s="111">
        <f>VLOOKUP($C23+K$3,'Raw Data'!$B$3:$AD$1033,K$2,0)</f>
        <v>207</v>
      </c>
      <c r="L23" s="111">
        <f>VLOOKUP($C23+L$3,'Raw Data'!$B$3:$AD$1033,L$2,0)</f>
        <v>203</v>
      </c>
      <c r="M23" s="111">
        <f>VLOOKUP($C23+M$3,'Raw Data'!$B$3:$AD$1033,M$2,0)</f>
        <v>218</v>
      </c>
      <c r="N23" s="112">
        <f t="shared" si="7"/>
        <v>1287</v>
      </c>
      <c r="O23" s="113"/>
      <c r="P23" s="114">
        <f t="shared" si="8"/>
        <v>23</v>
      </c>
      <c r="Q23" s="115">
        <f t="shared" si="3"/>
        <v>0.12432012432012432</v>
      </c>
      <c r="R23" s="115">
        <f t="shared" si="3"/>
        <v>0.13286713286713286</v>
      </c>
      <c r="S23" s="115">
        <f t="shared" si="3"/>
        <v>0.12820512820512819</v>
      </c>
      <c r="T23" s="115">
        <f t="shared" si="3"/>
        <v>0.12665112665112666</v>
      </c>
      <c r="U23" s="115">
        <f t="shared" si="3"/>
        <v>0.16083916083916083</v>
      </c>
      <c r="V23" s="115">
        <f t="shared" si="3"/>
        <v>0.15773115773115773</v>
      </c>
      <c r="W23" s="115">
        <f t="shared" si="3"/>
        <v>0.16938616938616938</v>
      </c>
      <c r="X23" s="116">
        <f t="shared" si="9"/>
        <v>1</v>
      </c>
    </row>
    <row r="24" spans="1:24" s="106" customFormat="1" x14ac:dyDescent="0.25">
      <c r="A24" s="137"/>
      <c r="B24" s="39">
        <v>7</v>
      </c>
      <c r="C24" s="131">
        <f>DOW!C25</f>
        <v>42530</v>
      </c>
      <c r="D24" s="132">
        <f t="shared" si="4"/>
        <v>2016</v>
      </c>
      <c r="E24" s="133" t="str">
        <f t="shared" si="5"/>
        <v>Jun</v>
      </c>
      <c r="F24" s="102">
        <f t="shared" si="6"/>
        <v>24</v>
      </c>
      <c r="G24" s="111">
        <f>VLOOKUP($C24+G$3,'Raw Data'!$B$3:$AD$1033,G$2,0)</f>
        <v>233</v>
      </c>
      <c r="H24" s="111">
        <f>VLOOKUP($C24+H$3,'Raw Data'!$B$3:$AD$1033,H$2,0)</f>
        <v>170</v>
      </c>
      <c r="I24" s="111">
        <f>VLOOKUP($C24+I$3,'Raw Data'!$B$3:$AD$1033,I$2,0)</f>
        <v>177</v>
      </c>
      <c r="J24" s="111">
        <f>VLOOKUP($C24+J$3,'Raw Data'!$B$3:$AD$1033,J$2,0)</f>
        <v>125</v>
      </c>
      <c r="K24" s="111">
        <f>VLOOKUP($C24+K$3,'Raw Data'!$B$3:$AD$1033,K$2,0)</f>
        <v>172</v>
      </c>
      <c r="L24" s="111">
        <f>VLOOKUP($C24+L$3,'Raw Data'!$B$3:$AD$1033,L$2,0)</f>
        <v>199</v>
      </c>
      <c r="M24" s="111">
        <f>VLOOKUP($C24+M$3,'Raw Data'!$B$3:$AD$1033,M$2,0)</f>
        <v>221</v>
      </c>
      <c r="N24" s="112">
        <f t="shared" si="7"/>
        <v>1297</v>
      </c>
      <c r="O24" s="113"/>
      <c r="P24" s="114">
        <f t="shared" si="8"/>
        <v>24</v>
      </c>
      <c r="Q24" s="115">
        <f t="shared" si="3"/>
        <v>0.17964533538936006</v>
      </c>
      <c r="R24" s="115">
        <f t="shared" si="3"/>
        <v>0.13107170393215112</v>
      </c>
      <c r="S24" s="115">
        <f t="shared" si="3"/>
        <v>0.13646877409406322</v>
      </c>
      <c r="T24" s="115">
        <f t="shared" si="3"/>
        <v>9.6376252891287581E-2</v>
      </c>
      <c r="U24" s="115">
        <f t="shared" si="3"/>
        <v>0.13261372397841173</v>
      </c>
      <c r="V24" s="115">
        <f t="shared" si="3"/>
        <v>0.15343099460292983</v>
      </c>
      <c r="W24" s="115">
        <f t="shared" si="3"/>
        <v>0.17039321511179645</v>
      </c>
      <c r="X24" s="116">
        <f t="shared" si="9"/>
        <v>1</v>
      </c>
    </row>
    <row r="25" spans="1:24" s="106" customFormat="1" x14ac:dyDescent="0.25">
      <c r="A25" s="137"/>
      <c r="B25" s="39">
        <v>7</v>
      </c>
      <c r="C25" s="131">
        <f>DOW!C26</f>
        <v>42537</v>
      </c>
      <c r="D25" s="132">
        <f t="shared" si="4"/>
        <v>2016</v>
      </c>
      <c r="E25" s="133" t="str">
        <f t="shared" si="5"/>
        <v>Jun</v>
      </c>
      <c r="F25" s="102">
        <f t="shared" si="6"/>
        <v>25</v>
      </c>
      <c r="G25" s="111">
        <f>VLOOKUP($C25+G$3,'Raw Data'!$B$3:$AD$1033,G$2,0)</f>
        <v>226</v>
      </c>
      <c r="H25" s="111">
        <f>VLOOKUP($C25+H$3,'Raw Data'!$B$3:$AD$1033,H$2,0)</f>
        <v>210</v>
      </c>
      <c r="I25" s="111">
        <f>VLOOKUP($C25+I$3,'Raw Data'!$B$3:$AD$1033,I$2,0)</f>
        <v>205</v>
      </c>
      <c r="J25" s="111">
        <f>VLOOKUP($C25+J$3,'Raw Data'!$B$3:$AD$1033,J$2,0)</f>
        <v>201</v>
      </c>
      <c r="K25" s="111">
        <f>VLOOKUP($C25+K$3,'Raw Data'!$B$3:$AD$1033,K$2,0)</f>
        <v>209</v>
      </c>
      <c r="L25" s="111">
        <f>VLOOKUP($C25+L$3,'Raw Data'!$B$3:$AD$1033,L$2,0)</f>
        <v>227</v>
      </c>
      <c r="M25" s="111">
        <f>VLOOKUP($C25+M$3,'Raw Data'!$B$3:$AD$1033,M$2,0)</f>
        <v>211</v>
      </c>
      <c r="N25" s="112">
        <f t="shared" si="7"/>
        <v>1489</v>
      </c>
      <c r="O25" s="113"/>
      <c r="P25" s="114">
        <f t="shared" si="8"/>
        <v>25</v>
      </c>
      <c r="Q25" s="115">
        <f t="shared" si="3"/>
        <v>0.15177971793149764</v>
      </c>
      <c r="R25" s="115">
        <f t="shared" si="3"/>
        <v>0.14103425117528542</v>
      </c>
      <c r="S25" s="115">
        <f t="shared" si="3"/>
        <v>0.13767629281396912</v>
      </c>
      <c r="T25" s="115">
        <f t="shared" si="3"/>
        <v>0.13498992612491606</v>
      </c>
      <c r="U25" s="115">
        <f t="shared" si="3"/>
        <v>0.14036265950302215</v>
      </c>
      <c r="V25" s="115">
        <f t="shared" si="3"/>
        <v>0.15245130960376091</v>
      </c>
      <c r="W25" s="115">
        <f t="shared" si="3"/>
        <v>0.1417058428475487</v>
      </c>
      <c r="X25" s="116">
        <f t="shared" si="9"/>
        <v>0.99999999999999989</v>
      </c>
    </row>
    <row r="26" spans="1:24" s="106" customFormat="1" x14ac:dyDescent="0.25">
      <c r="A26" s="137"/>
      <c r="B26" s="39">
        <v>7</v>
      </c>
      <c r="C26" s="131">
        <f>DOW!C27</f>
        <v>42544</v>
      </c>
      <c r="D26" s="132">
        <f t="shared" si="4"/>
        <v>2016</v>
      </c>
      <c r="E26" s="133" t="str">
        <f t="shared" si="5"/>
        <v>Jun</v>
      </c>
      <c r="F26" s="102">
        <f t="shared" si="6"/>
        <v>26</v>
      </c>
      <c r="G26" s="111">
        <f>VLOOKUP($C26+G$3,'Raw Data'!$B$3:$AD$1033,G$2,0)</f>
        <v>216</v>
      </c>
      <c r="H26" s="111">
        <f>VLOOKUP($C26+H$3,'Raw Data'!$B$3:$AD$1033,H$2,0)</f>
        <v>192</v>
      </c>
      <c r="I26" s="111">
        <f>VLOOKUP($C26+I$3,'Raw Data'!$B$3:$AD$1033,I$2,0)</f>
        <v>188</v>
      </c>
      <c r="J26" s="111">
        <f>VLOOKUP($C26+J$3,'Raw Data'!$B$3:$AD$1033,J$2,0)</f>
        <v>168</v>
      </c>
      <c r="K26" s="111">
        <f>VLOOKUP($C26+K$3,'Raw Data'!$B$3:$AD$1033,K$2,0)</f>
        <v>223</v>
      </c>
      <c r="L26" s="111">
        <f>VLOOKUP($C26+L$3,'Raw Data'!$B$3:$AD$1033,L$2,0)</f>
        <v>223</v>
      </c>
      <c r="M26" s="111">
        <f>VLOOKUP($C26+M$3,'Raw Data'!$B$3:$AD$1033,M$2,0)</f>
        <v>235</v>
      </c>
      <c r="N26" s="112">
        <f t="shared" si="7"/>
        <v>1445</v>
      </c>
      <c r="O26" s="113"/>
      <c r="P26" s="114">
        <f t="shared" si="8"/>
        <v>26</v>
      </c>
      <c r="Q26" s="115">
        <f t="shared" si="3"/>
        <v>0.14948096885813147</v>
      </c>
      <c r="R26" s="115">
        <f t="shared" si="3"/>
        <v>0.13287197231833911</v>
      </c>
      <c r="S26" s="115">
        <f t="shared" si="3"/>
        <v>0.1301038062283737</v>
      </c>
      <c r="T26" s="115">
        <f t="shared" si="3"/>
        <v>0.11626297577854672</v>
      </c>
      <c r="U26" s="115">
        <f t="shared" si="3"/>
        <v>0.15432525951557094</v>
      </c>
      <c r="V26" s="115">
        <f t="shared" si="3"/>
        <v>0.15432525951557094</v>
      </c>
      <c r="W26" s="115">
        <f t="shared" si="3"/>
        <v>0.16262975778546712</v>
      </c>
      <c r="X26" s="116">
        <f t="shared" si="9"/>
        <v>1</v>
      </c>
    </row>
    <row r="27" spans="1:24" s="106" customFormat="1" x14ac:dyDescent="0.25">
      <c r="A27" s="137"/>
      <c r="B27" s="39">
        <v>7</v>
      </c>
      <c r="C27" s="131">
        <f>DOW!C28</f>
        <v>42551</v>
      </c>
      <c r="D27" s="132">
        <f t="shared" si="4"/>
        <v>2016</v>
      </c>
      <c r="E27" s="133" t="str">
        <f t="shared" si="5"/>
        <v>Jun</v>
      </c>
      <c r="F27" s="102">
        <f t="shared" si="6"/>
        <v>27</v>
      </c>
      <c r="G27" s="111">
        <f>VLOOKUP($C27+G$3,'Raw Data'!$B$3:$AD$1033,G$2,0)</f>
        <v>242</v>
      </c>
      <c r="H27" s="111">
        <f>VLOOKUP($C27+H$3,'Raw Data'!$B$3:$AD$1033,H$2,0)</f>
        <v>188</v>
      </c>
      <c r="I27" s="111">
        <f>VLOOKUP($C27+I$3,'Raw Data'!$B$3:$AD$1033,I$2,0)</f>
        <v>140</v>
      </c>
      <c r="J27" s="111">
        <f>VLOOKUP($C27+J$3,'Raw Data'!$B$3:$AD$1033,J$2,0)</f>
        <v>190</v>
      </c>
      <c r="K27" s="111">
        <f>VLOOKUP($C27+K$3,'Raw Data'!$B$3:$AD$1033,K$2,0)</f>
        <v>219</v>
      </c>
      <c r="L27" s="111">
        <f>VLOOKUP($C27+L$3,'Raw Data'!$B$3:$AD$1033,L$2,0)</f>
        <v>225</v>
      </c>
      <c r="M27" s="111">
        <f>VLOOKUP($C27+M$3,'Raw Data'!$B$3:$AD$1033,M$2,0)</f>
        <v>251</v>
      </c>
      <c r="N27" s="112">
        <f t="shared" si="7"/>
        <v>1455</v>
      </c>
      <c r="O27" s="113"/>
      <c r="P27" s="114">
        <f t="shared" si="8"/>
        <v>27</v>
      </c>
      <c r="Q27" s="115">
        <f t="shared" si="3"/>
        <v>0.16632302405498281</v>
      </c>
      <c r="R27" s="115">
        <f t="shared" si="3"/>
        <v>0.12920962199312716</v>
      </c>
      <c r="S27" s="115">
        <f t="shared" si="3"/>
        <v>9.6219931271477668E-2</v>
      </c>
      <c r="T27" s="115">
        <f t="shared" si="3"/>
        <v>0.13058419243986255</v>
      </c>
      <c r="U27" s="115">
        <f t="shared" si="3"/>
        <v>0.15051546391752577</v>
      </c>
      <c r="V27" s="115">
        <f t="shared" si="3"/>
        <v>0.15463917525773196</v>
      </c>
      <c r="W27" s="115">
        <f t="shared" si="3"/>
        <v>0.17250859106529209</v>
      </c>
      <c r="X27" s="116">
        <f t="shared" si="9"/>
        <v>1</v>
      </c>
    </row>
    <row r="28" spans="1:24" s="106" customFormat="1" x14ac:dyDescent="0.25">
      <c r="A28" s="137"/>
      <c r="B28" s="39">
        <v>7</v>
      </c>
      <c r="C28" s="131">
        <f>DOW!C29</f>
        <v>42558</v>
      </c>
      <c r="D28" s="132">
        <f t="shared" si="4"/>
        <v>2016</v>
      </c>
      <c r="E28" s="133" t="str">
        <f t="shared" si="5"/>
        <v>Jul</v>
      </c>
      <c r="F28" s="102">
        <f t="shared" si="6"/>
        <v>28</v>
      </c>
      <c r="G28" s="111">
        <f>VLOOKUP($C28+G$3,'Raw Data'!$B$3:$AD$1033,G$2,0)</f>
        <v>209</v>
      </c>
      <c r="H28" s="111">
        <f>VLOOKUP($C28+H$3,'Raw Data'!$B$3:$AD$1033,H$2,0)</f>
        <v>173</v>
      </c>
      <c r="I28" s="111">
        <f>VLOOKUP($C28+I$3,'Raw Data'!$B$3:$AD$1033,I$2,0)</f>
        <v>185</v>
      </c>
      <c r="J28" s="111">
        <f>VLOOKUP($C28+J$3,'Raw Data'!$B$3:$AD$1033,J$2,0)</f>
        <v>185</v>
      </c>
      <c r="K28" s="111">
        <f>VLOOKUP($C28+K$3,'Raw Data'!$B$3:$AD$1033,K$2,0)</f>
        <v>287</v>
      </c>
      <c r="L28" s="111">
        <f>VLOOKUP($C28+L$3,'Raw Data'!$B$3:$AD$1033,L$2,0)</f>
        <v>242</v>
      </c>
      <c r="M28" s="111">
        <f>VLOOKUP($C28+M$3,'Raw Data'!$B$3:$AD$1033,M$2,0)</f>
        <v>284</v>
      </c>
      <c r="N28" s="112">
        <f t="shared" si="7"/>
        <v>1565</v>
      </c>
      <c r="O28" s="113"/>
      <c r="P28" s="114">
        <f t="shared" si="8"/>
        <v>28</v>
      </c>
      <c r="Q28" s="115">
        <f t="shared" si="3"/>
        <v>0.13354632587859425</v>
      </c>
      <c r="R28" s="115">
        <f t="shared" si="3"/>
        <v>0.11054313099041534</v>
      </c>
      <c r="S28" s="115">
        <f t="shared" si="3"/>
        <v>0.1182108626198083</v>
      </c>
      <c r="T28" s="115">
        <f t="shared" si="3"/>
        <v>0.1182108626198083</v>
      </c>
      <c r="U28" s="115">
        <f t="shared" si="3"/>
        <v>0.18338658146964856</v>
      </c>
      <c r="V28" s="115">
        <f t="shared" si="3"/>
        <v>0.15463258785942491</v>
      </c>
      <c r="W28" s="115">
        <f t="shared" si="3"/>
        <v>0.18146964856230033</v>
      </c>
      <c r="X28" s="116">
        <f t="shared" si="9"/>
        <v>0.99999999999999989</v>
      </c>
    </row>
    <row r="29" spans="1:24" s="106" customFormat="1" x14ac:dyDescent="0.25">
      <c r="A29" s="137"/>
      <c r="B29" s="39">
        <v>7</v>
      </c>
      <c r="C29" s="131">
        <f>DOW!C30</f>
        <v>42565</v>
      </c>
      <c r="D29" s="132">
        <f t="shared" si="4"/>
        <v>2016</v>
      </c>
      <c r="E29" s="133" t="str">
        <f t="shared" si="5"/>
        <v>Jul</v>
      </c>
      <c r="F29" s="102">
        <f t="shared" si="6"/>
        <v>29</v>
      </c>
      <c r="G29" s="111">
        <f>VLOOKUP($C29+G$3,'Raw Data'!$B$3:$AD$1033,G$2,0)</f>
        <v>251</v>
      </c>
      <c r="H29" s="111">
        <f>VLOOKUP($C29+H$3,'Raw Data'!$B$3:$AD$1033,H$2,0)</f>
        <v>196</v>
      </c>
      <c r="I29" s="111">
        <f>VLOOKUP($C29+I$3,'Raw Data'!$B$3:$AD$1033,I$2,0)</f>
        <v>258</v>
      </c>
      <c r="J29" s="111">
        <f>VLOOKUP($C29+J$3,'Raw Data'!$B$3:$AD$1033,J$2,0)</f>
        <v>227</v>
      </c>
      <c r="K29" s="111">
        <f>VLOOKUP($C29+K$3,'Raw Data'!$B$3:$AD$1033,K$2,0)</f>
        <v>276</v>
      </c>
      <c r="L29" s="111">
        <f>VLOOKUP($C29+L$3,'Raw Data'!$B$3:$AD$1033,L$2,0)</f>
        <v>305</v>
      </c>
      <c r="M29" s="111">
        <f>VLOOKUP($C29+M$3,'Raw Data'!$B$3:$AD$1033,M$2,0)</f>
        <v>274</v>
      </c>
      <c r="N29" s="112">
        <f t="shared" si="7"/>
        <v>1787</v>
      </c>
      <c r="O29" s="113"/>
      <c r="P29" s="114">
        <f t="shared" si="8"/>
        <v>29</v>
      </c>
      <c r="Q29" s="115">
        <f t="shared" si="3"/>
        <v>0.14045886961387802</v>
      </c>
      <c r="R29" s="115">
        <f t="shared" si="3"/>
        <v>0.10968102965864578</v>
      </c>
      <c r="S29" s="115">
        <f t="shared" si="3"/>
        <v>0.14437604924454392</v>
      </c>
      <c r="T29" s="115">
        <f t="shared" si="3"/>
        <v>0.12702853945159484</v>
      </c>
      <c r="U29" s="115">
        <f t="shared" si="3"/>
        <v>0.15444879686625629</v>
      </c>
      <c r="V29" s="115">
        <f t="shared" si="3"/>
        <v>0.1706771124790151</v>
      </c>
      <c r="W29" s="115">
        <f t="shared" si="3"/>
        <v>0.15332960268606602</v>
      </c>
      <c r="X29" s="116">
        <f t="shared" si="9"/>
        <v>0.99999999999999989</v>
      </c>
    </row>
    <row r="30" spans="1:24" s="106" customFormat="1" x14ac:dyDescent="0.25">
      <c r="A30" s="137"/>
      <c r="B30" s="39">
        <v>7</v>
      </c>
      <c r="C30" s="131">
        <f>DOW!C31</f>
        <v>42572</v>
      </c>
      <c r="D30" s="132">
        <f t="shared" si="4"/>
        <v>2016</v>
      </c>
      <c r="E30" s="133" t="str">
        <f t="shared" si="5"/>
        <v>Jul</v>
      </c>
      <c r="F30" s="102">
        <f t="shared" si="6"/>
        <v>30</v>
      </c>
      <c r="G30" s="111">
        <f>VLOOKUP($C30+G$3,'Raw Data'!$B$3:$AD$1033,G$2,0)</f>
        <v>223</v>
      </c>
      <c r="H30" s="111">
        <f>VLOOKUP($C30+H$3,'Raw Data'!$B$3:$AD$1033,H$2,0)</f>
        <v>206</v>
      </c>
      <c r="I30" s="111">
        <f>VLOOKUP($C30+I$3,'Raw Data'!$B$3:$AD$1033,I$2,0)</f>
        <v>197</v>
      </c>
      <c r="J30" s="111">
        <f>VLOOKUP($C30+J$3,'Raw Data'!$B$3:$AD$1033,J$2,0)</f>
        <v>181</v>
      </c>
      <c r="K30" s="111">
        <f>VLOOKUP($C30+K$3,'Raw Data'!$B$3:$AD$1033,K$2,0)</f>
        <v>240</v>
      </c>
      <c r="L30" s="111">
        <f>VLOOKUP($C30+L$3,'Raw Data'!$B$3:$AD$1033,L$2,0)</f>
        <v>200</v>
      </c>
      <c r="M30" s="111">
        <f>VLOOKUP($C30+M$3,'Raw Data'!$B$3:$AD$1033,M$2,0)</f>
        <v>233</v>
      </c>
      <c r="N30" s="112">
        <f t="shared" si="7"/>
        <v>1480</v>
      </c>
      <c r="O30" s="113"/>
      <c r="P30" s="114">
        <f t="shared" si="8"/>
        <v>30</v>
      </c>
      <c r="Q30" s="115">
        <f t="shared" si="3"/>
        <v>0.15067567567567566</v>
      </c>
      <c r="R30" s="115">
        <f t="shared" si="3"/>
        <v>0.13918918918918918</v>
      </c>
      <c r="S30" s="115">
        <f t="shared" si="3"/>
        <v>0.13310810810810811</v>
      </c>
      <c r="T30" s="115">
        <f t="shared" si="3"/>
        <v>0.1222972972972973</v>
      </c>
      <c r="U30" s="115">
        <f t="shared" si="3"/>
        <v>0.16216216216216217</v>
      </c>
      <c r="V30" s="115">
        <f t="shared" si="3"/>
        <v>0.13513513513513514</v>
      </c>
      <c r="W30" s="115">
        <f t="shared" si="3"/>
        <v>0.15743243243243243</v>
      </c>
      <c r="X30" s="116">
        <f t="shared" si="9"/>
        <v>1</v>
      </c>
    </row>
    <row r="31" spans="1:24" s="106" customFormat="1" x14ac:dyDescent="0.25">
      <c r="A31" s="137"/>
      <c r="B31" s="39">
        <v>7</v>
      </c>
      <c r="C31" s="131">
        <f>DOW!C32</f>
        <v>42579</v>
      </c>
      <c r="D31" s="132">
        <f t="shared" si="4"/>
        <v>2016</v>
      </c>
      <c r="E31" s="133" t="str">
        <f t="shared" si="5"/>
        <v>Jul</v>
      </c>
      <c r="F31" s="102">
        <f t="shared" si="6"/>
        <v>31</v>
      </c>
      <c r="G31" s="111">
        <f>VLOOKUP($C31+G$3,'Raw Data'!$B$3:$AD$1033,G$2,0)</f>
        <v>237</v>
      </c>
      <c r="H31" s="111">
        <f>VLOOKUP($C31+H$3,'Raw Data'!$B$3:$AD$1033,H$2,0)</f>
        <v>226</v>
      </c>
      <c r="I31" s="111">
        <f>VLOOKUP($C31+I$3,'Raw Data'!$B$3:$AD$1033,I$2,0)</f>
        <v>206</v>
      </c>
      <c r="J31" s="111">
        <f>VLOOKUP($C31+J$3,'Raw Data'!$B$3:$AD$1033,J$2,0)</f>
        <v>210</v>
      </c>
      <c r="K31" s="111">
        <f>VLOOKUP($C31+K$3,'Raw Data'!$B$3:$AD$1033,K$2,0)</f>
        <v>285</v>
      </c>
      <c r="L31" s="111">
        <f>VLOOKUP($C31+L$3,'Raw Data'!$B$3:$AD$1033,L$2,0)</f>
        <v>260</v>
      </c>
      <c r="M31" s="111">
        <f>VLOOKUP($C31+M$3,'Raw Data'!$B$3:$AD$1033,M$2,0)</f>
        <v>244</v>
      </c>
      <c r="N31" s="112">
        <f t="shared" si="7"/>
        <v>1668</v>
      </c>
      <c r="O31" s="113"/>
      <c r="P31" s="114">
        <f t="shared" si="8"/>
        <v>31</v>
      </c>
      <c r="Q31" s="115">
        <f t="shared" si="3"/>
        <v>0.1420863309352518</v>
      </c>
      <c r="R31" s="115">
        <f t="shared" si="3"/>
        <v>0.13549160671462829</v>
      </c>
      <c r="S31" s="115">
        <f t="shared" si="3"/>
        <v>0.12350119904076738</v>
      </c>
      <c r="T31" s="115">
        <f t="shared" si="3"/>
        <v>0.12589928057553956</v>
      </c>
      <c r="U31" s="115">
        <f t="shared" si="3"/>
        <v>0.17086330935251798</v>
      </c>
      <c r="V31" s="115">
        <f t="shared" si="3"/>
        <v>0.15587529976019185</v>
      </c>
      <c r="W31" s="115">
        <f t="shared" si="3"/>
        <v>0.14628297362110312</v>
      </c>
      <c r="X31" s="116">
        <f t="shared" si="9"/>
        <v>1.0000000000000002</v>
      </c>
    </row>
    <row r="32" spans="1:24" s="106" customFormat="1" x14ac:dyDescent="0.25">
      <c r="A32" s="137"/>
      <c r="B32" s="39">
        <v>7</v>
      </c>
      <c r="C32" s="131">
        <f>DOW!C33</f>
        <v>42586</v>
      </c>
      <c r="D32" s="132">
        <f t="shared" si="4"/>
        <v>2016</v>
      </c>
      <c r="E32" s="133" t="str">
        <f t="shared" si="5"/>
        <v>Aug</v>
      </c>
      <c r="F32" s="102">
        <f t="shared" si="6"/>
        <v>32</v>
      </c>
      <c r="G32" s="111">
        <f>VLOOKUP($C32+G$3,'Raw Data'!$B$3:$AD$1033,G$2,0)</f>
        <v>242</v>
      </c>
      <c r="H32" s="111">
        <f>VLOOKUP($C32+H$3,'Raw Data'!$B$3:$AD$1033,H$2,0)</f>
        <v>232</v>
      </c>
      <c r="I32" s="111">
        <f>VLOOKUP($C32+I$3,'Raw Data'!$B$3:$AD$1033,I$2,0)</f>
        <v>197</v>
      </c>
      <c r="J32" s="111">
        <f>VLOOKUP($C32+J$3,'Raw Data'!$B$3:$AD$1033,J$2,0)</f>
        <v>236</v>
      </c>
      <c r="K32" s="111">
        <f>VLOOKUP($C32+K$3,'Raw Data'!$B$3:$AD$1033,K$2,0)</f>
        <v>308</v>
      </c>
      <c r="L32" s="111">
        <f>VLOOKUP($C32+L$3,'Raw Data'!$B$3:$AD$1033,L$2,0)</f>
        <v>265</v>
      </c>
      <c r="M32" s="111">
        <f>VLOOKUP($C32+M$3,'Raw Data'!$B$3:$AD$1033,M$2,0)</f>
        <v>243</v>
      </c>
      <c r="N32" s="112">
        <f t="shared" si="7"/>
        <v>1723</v>
      </c>
      <c r="O32" s="113"/>
      <c r="P32" s="114">
        <f t="shared" si="8"/>
        <v>32</v>
      </c>
      <c r="Q32" s="115">
        <f t="shared" si="3"/>
        <v>0.1404526987811956</v>
      </c>
      <c r="R32" s="115">
        <f t="shared" si="3"/>
        <v>0.134648868253047</v>
      </c>
      <c r="S32" s="115">
        <f t="shared" si="3"/>
        <v>0.11433546140452699</v>
      </c>
      <c r="T32" s="115">
        <f t="shared" si="3"/>
        <v>0.13697040046430645</v>
      </c>
      <c r="U32" s="115">
        <f t="shared" si="3"/>
        <v>0.1787579802669762</v>
      </c>
      <c r="V32" s="115">
        <f t="shared" si="3"/>
        <v>0.15380150899593731</v>
      </c>
      <c r="W32" s="115">
        <f t="shared" si="3"/>
        <v>0.14103308183401045</v>
      </c>
      <c r="X32" s="116">
        <f t="shared" si="9"/>
        <v>1</v>
      </c>
    </row>
    <row r="33" spans="1:24" s="106" customFormat="1" x14ac:dyDescent="0.25">
      <c r="A33" s="137"/>
      <c r="B33" s="39">
        <v>7</v>
      </c>
      <c r="C33" s="131">
        <f>DOW!C34</f>
        <v>42593</v>
      </c>
      <c r="D33" s="132">
        <f t="shared" si="4"/>
        <v>2016</v>
      </c>
      <c r="E33" s="133" t="str">
        <f t="shared" si="5"/>
        <v>Aug</v>
      </c>
      <c r="F33" s="102">
        <f t="shared" si="6"/>
        <v>33</v>
      </c>
      <c r="G33" s="111">
        <f>VLOOKUP($C33+G$3,'Raw Data'!$B$3:$AD$1033,G$2,0)</f>
        <v>233</v>
      </c>
      <c r="H33" s="111">
        <f>VLOOKUP($C33+H$3,'Raw Data'!$B$3:$AD$1033,H$2,0)</f>
        <v>244</v>
      </c>
      <c r="I33" s="111">
        <f>VLOOKUP($C33+I$3,'Raw Data'!$B$3:$AD$1033,I$2,0)</f>
        <v>207</v>
      </c>
      <c r="J33" s="111">
        <f>VLOOKUP($C33+J$3,'Raw Data'!$B$3:$AD$1033,J$2,0)</f>
        <v>211</v>
      </c>
      <c r="K33" s="111">
        <f>VLOOKUP($C33+K$3,'Raw Data'!$B$3:$AD$1033,K$2,0)</f>
        <v>208</v>
      </c>
      <c r="L33" s="111">
        <f>VLOOKUP($C33+L$3,'Raw Data'!$B$3:$AD$1033,L$2,0)</f>
        <v>241</v>
      </c>
      <c r="M33" s="111">
        <f>VLOOKUP($C33+M$3,'Raw Data'!$B$3:$AD$1033,M$2,0)</f>
        <v>275</v>
      </c>
      <c r="N33" s="112">
        <f t="shared" si="7"/>
        <v>1619</v>
      </c>
      <c r="O33" s="113"/>
      <c r="P33" s="114">
        <f t="shared" si="8"/>
        <v>33</v>
      </c>
      <c r="Q33" s="115">
        <f t="shared" si="3"/>
        <v>0.14391599752933909</v>
      </c>
      <c r="R33" s="115">
        <f t="shared" si="3"/>
        <v>0.15071031500926499</v>
      </c>
      <c r="S33" s="115">
        <f t="shared" si="3"/>
        <v>0.12785670166769611</v>
      </c>
      <c r="T33" s="115">
        <f t="shared" si="3"/>
        <v>0.13032736256948735</v>
      </c>
      <c r="U33" s="115">
        <f t="shared" si="3"/>
        <v>0.12847436689314393</v>
      </c>
      <c r="V33" s="115">
        <f t="shared" si="3"/>
        <v>0.14885731933292157</v>
      </c>
      <c r="W33" s="115">
        <f t="shared" si="3"/>
        <v>0.169857936998147</v>
      </c>
      <c r="X33" s="116">
        <f t="shared" si="9"/>
        <v>1</v>
      </c>
    </row>
    <row r="34" spans="1:24" s="106" customFormat="1" x14ac:dyDescent="0.25">
      <c r="A34" s="138"/>
      <c r="B34" s="39">
        <v>7</v>
      </c>
      <c r="C34" s="131">
        <f>DOW!C35</f>
        <v>42600</v>
      </c>
      <c r="D34" s="132">
        <f t="shared" si="4"/>
        <v>2016</v>
      </c>
      <c r="E34" s="133" t="str">
        <f t="shared" si="5"/>
        <v>Aug</v>
      </c>
      <c r="F34" s="102">
        <f t="shared" si="6"/>
        <v>34</v>
      </c>
      <c r="G34" s="111">
        <f>VLOOKUP($C34+G$3,'Raw Data'!$B$3:$AD$1033,G$2,0)</f>
        <v>265</v>
      </c>
      <c r="H34" s="111">
        <f>VLOOKUP($C34+H$3,'Raw Data'!$B$3:$AD$1033,H$2,0)</f>
        <v>214</v>
      </c>
      <c r="I34" s="111">
        <f>VLOOKUP($C34+I$3,'Raw Data'!$B$3:$AD$1033,I$2,0)</f>
        <v>215</v>
      </c>
      <c r="J34" s="111">
        <f>VLOOKUP($C34+J$3,'Raw Data'!$B$3:$AD$1033,J$2,0)</f>
        <v>197</v>
      </c>
      <c r="K34" s="111">
        <f>VLOOKUP($C34+K$3,'Raw Data'!$B$3:$AD$1033,K$2,0)</f>
        <v>233</v>
      </c>
      <c r="L34" s="111">
        <f>VLOOKUP($C34+L$3,'Raw Data'!$B$3:$AD$1033,L$2,0)</f>
        <v>284</v>
      </c>
      <c r="M34" s="111">
        <f>VLOOKUP($C34+M$3,'Raw Data'!$B$3:$AD$1033,M$2,0)</f>
        <v>231</v>
      </c>
      <c r="N34" s="112">
        <f t="shared" si="7"/>
        <v>1639</v>
      </c>
      <c r="O34" s="113"/>
      <c r="P34" s="114">
        <f t="shared" si="8"/>
        <v>34</v>
      </c>
      <c r="Q34" s="115">
        <f t="shared" si="3"/>
        <v>0.16168395363026236</v>
      </c>
      <c r="R34" s="115">
        <f t="shared" si="3"/>
        <v>0.1305674191580232</v>
      </c>
      <c r="S34" s="115">
        <f t="shared" si="3"/>
        <v>0.13117754728492984</v>
      </c>
      <c r="T34" s="115">
        <f t="shared" si="3"/>
        <v>0.12019524100061013</v>
      </c>
      <c r="U34" s="115">
        <f t="shared" si="3"/>
        <v>0.14215985356924954</v>
      </c>
      <c r="V34" s="115">
        <f t="shared" si="3"/>
        <v>0.1732763880414887</v>
      </c>
      <c r="W34" s="115">
        <f t="shared" si="3"/>
        <v>0.14093959731543623</v>
      </c>
      <c r="X34" s="116">
        <f t="shared" si="9"/>
        <v>1</v>
      </c>
    </row>
    <row r="35" spans="1:24" s="106" customFormat="1" x14ac:dyDescent="0.25">
      <c r="A35" s="137"/>
      <c r="B35" s="39">
        <v>7</v>
      </c>
      <c r="C35" s="131">
        <f>DOW!C36</f>
        <v>42607</v>
      </c>
      <c r="D35" s="132">
        <f t="shared" si="4"/>
        <v>2016</v>
      </c>
      <c r="E35" s="133" t="str">
        <f t="shared" si="5"/>
        <v>Aug</v>
      </c>
      <c r="F35" s="102">
        <f t="shared" si="6"/>
        <v>35</v>
      </c>
      <c r="G35" s="111">
        <f>VLOOKUP($C35+G$3,'Raw Data'!$B$3:$AD$1033,G$2,0)</f>
        <v>218</v>
      </c>
      <c r="H35" s="111">
        <f>VLOOKUP($C35+H$3,'Raw Data'!$B$3:$AD$1033,H$2,0)</f>
        <v>217</v>
      </c>
      <c r="I35" s="111">
        <f>VLOOKUP($C35+I$3,'Raw Data'!$B$3:$AD$1033,I$2,0)</f>
        <v>194</v>
      </c>
      <c r="J35" s="111">
        <f>VLOOKUP($C35+J$3,'Raw Data'!$B$3:$AD$1033,J$2,0)</f>
        <v>212</v>
      </c>
      <c r="K35" s="111">
        <f>VLOOKUP($C35+K$3,'Raw Data'!$B$3:$AD$1033,K$2,0)</f>
        <v>256</v>
      </c>
      <c r="L35" s="111">
        <f>VLOOKUP($C35+L$3,'Raw Data'!$B$3:$AD$1033,L$2,0)</f>
        <v>225</v>
      </c>
      <c r="M35" s="111">
        <f>VLOOKUP($C35+M$3,'Raw Data'!$B$3:$AD$1033,M$2,0)</f>
        <v>196</v>
      </c>
      <c r="N35" s="112">
        <f t="shared" si="7"/>
        <v>1518</v>
      </c>
      <c r="O35" s="113"/>
      <c r="P35" s="114">
        <f t="shared" si="8"/>
        <v>35</v>
      </c>
      <c r="Q35" s="115">
        <f t="shared" ref="Q35:W35" si="10">G35/$N35</f>
        <v>0.14361001317523056</v>
      </c>
      <c r="R35" s="115">
        <f t="shared" si="10"/>
        <v>0.14295125164690381</v>
      </c>
      <c r="S35" s="115">
        <f t="shared" si="10"/>
        <v>0.12779973649538867</v>
      </c>
      <c r="T35" s="115">
        <f t="shared" si="10"/>
        <v>0.13965744400527008</v>
      </c>
      <c r="U35" s="115">
        <f t="shared" si="10"/>
        <v>0.16864295125164691</v>
      </c>
      <c r="V35" s="115">
        <f t="shared" si="10"/>
        <v>0.14822134387351779</v>
      </c>
      <c r="W35" s="115">
        <f t="shared" si="10"/>
        <v>0.12911725955204217</v>
      </c>
      <c r="X35" s="116">
        <f t="shared" ref="X35:X61" si="11">SUM(Q35:W35)</f>
        <v>1.0000000000000002</v>
      </c>
    </row>
    <row r="36" spans="1:24" hidden="1" outlineLevel="1" x14ac:dyDescent="0.25">
      <c r="B36" s="39">
        <v>7</v>
      </c>
      <c r="C36" s="134">
        <f>C35+7</f>
        <v>42614</v>
      </c>
      <c r="D36" s="135">
        <f t="shared" si="4"/>
        <v>2016</v>
      </c>
      <c r="E36" s="136" t="str">
        <f t="shared" si="5"/>
        <v>Sep</v>
      </c>
      <c r="F36" s="51">
        <f t="shared" si="6"/>
        <v>36</v>
      </c>
      <c r="G36" s="100" t="e">
        <f>VLOOKUP($C36+G$3,Forecast!$B$99:$Q$251,'Validation (2)'!G$2,0)</f>
        <v>#N/A</v>
      </c>
      <c r="H36" s="100" t="e">
        <f>VLOOKUP($C36+H$3,Forecast!$B$99:$Q$251,'Validation (2)'!H$2,0)</f>
        <v>#N/A</v>
      </c>
      <c r="I36" s="100" t="e">
        <f>VLOOKUP($C36+I$3,Forecast!$B$99:$Q$251,'Validation (2)'!I$2,0)</f>
        <v>#N/A</v>
      </c>
      <c r="J36" s="100" t="e">
        <f>VLOOKUP($C36+J$3,Forecast!$B$99:$Q$251,'Validation (2)'!J$2,0)</f>
        <v>#N/A</v>
      </c>
      <c r="K36" s="100" t="e">
        <f>VLOOKUP($C36+K$3,Forecast!$B$99:$Q$251,'Validation (2)'!K$2,0)</f>
        <v>#N/A</v>
      </c>
      <c r="L36" s="100" t="e">
        <f>VLOOKUP($C36+L$3,Forecast!$B$99:$Q$251,'Validation (2)'!L$2,0)</f>
        <v>#N/A</v>
      </c>
      <c r="M36" s="100" t="e">
        <f>VLOOKUP($C36+M$3,Forecast!$B$99:$Q$251,'Validation (2)'!M$2,0)</f>
        <v>#N/A</v>
      </c>
      <c r="N36" s="101" t="str">
        <f t="shared" si="7"/>
        <v/>
      </c>
      <c r="P36" s="114">
        <f t="shared" si="8"/>
        <v>36</v>
      </c>
      <c r="Q36" s="157" t="str">
        <f t="shared" ref="Q36:Q52" si="12">IFERROR(G36/$N36,"")</f>
        <v/>
      </c>
      <c r="R36" s="157" t="str">
        <f t="shared" ref="R36:W51" si="13">IFERROR(H36/$N36,"")</f>
        <v/>
      </c>
      <c r="S36" s="157" t="str">
        <f t="shared" si="13"/>
        <v/>
      </c>
      <c r="T36" s="157" t="str">
        <f t="shared" si="13"/>
        <v/>
      </c>
      <c r="U36" s="157" t="str">
        <f t="shared" si="13"/>
        <v/>
      </c>
      <c r="V36" s="157" t="str">
        <f t="shared" si="13"/>
        <v/>
      </c>
      <c r="W36" s="157" t="str">
        <f t="shared" si="13"/>
        <v/>
      </c>
      <c r="X36" s="158">
        <f t="shared" si="11"/>
        <v>0</v>
      </c>
    </row>
    <row r="37" spans="1:24" hidden="1" outlineLevel="1" x14ac:dyDescent="0.25">
      <c r="B37" s="39">
        <v>7</v>
      </c>
      <c r="C37" s="134">
        <f t="shared" ref="C37:C62" si="14">C36+7</f>
        <v>42621</v>
      </c>
      <c r="D37" s="135">
        <f t="shared" si="4"/>
        <v>2016</v>
      </c>
      <c r="E37" s="136" t="str">
        <f t="shared" si="5"/>
        <v>Sep</v>
      </c>
      <c r="F37" s="51">
        <f t="shared" si="6"/>
        <v>37</v>
      </c>
      <c r="G37" s="100" t="e">
        <f>VLOOKUP($C37+G$3,Forecast!$B$99:$Q$251,'Validation (2)'!G$2,0)</f>
        <v>#N/A</v>
      </c>
      <c r="H37" s="100" t="e">
        <f>VLOOKUP($C37+H$3,Forecast!$B$99:$Q$251,'Validation (2)'!H$2,0)</f>
        <v>#N/A</v>
      </c>
      <c r="I37" s="100" t="e">
        <f>VLOOKUP($C37+I$3,Forecast!$B$99:$Q$251,'Validation (2)'!I$2,0)</f>
        <v>#N/A</v>
      </c>
      <c r="J37" s="100" t="e">
        <f>VLOOKUP($C37+J$3,Forecast!$B$99:$Q$251,'Validation (2)'!J$2,0)</f>
        <v>#N/A</v>
      </c>
      <c r="K37" s="100" t="e">
        <f>VLOOKUP($C37+K$3,Forecast!$B$99:$Q$251,'Validation (2)'!K$2,0)</f>
        <v>#N/A</v>
      </c>
      <c r="L37" s="100" t="e">
        <f>VLOOKUP($C37+L$3,Forecast!$B$99:$Q$251,'Validation (2)'!L$2,0)</f>
        <v>#N/A</v>
      </c>
      <c r="M37" s="100" t="e">
        <f>VLOOKUP($C37+M$3,Forecast!$B$99:$Q$251,'Validation (2)'!M$2,0)</f>
        <v>#N/A</v>
      </c>
      <c r="N37" s="101" t="str">
        <f t="shared" si="7"/>
        <v/>
      </c>
      <c r="P37" s="114">
        <f t="shared" si="8"/>
        <v>37</v>
      </c>
      <c r="Q37" s="157" t="str">
        <f t="shared" si="12"/>
        <v/>
      </c>
      <c r="R37" s="157" t="str">
        <f t="shared" si="13"/>
        <v/>
      </c>
      <c r="S37" s="157" t="str">
        <f t="shared" si="13"/>
        <v/>
      </c>
      <c r="T37" s="157" t="str">
        <f t="shared" si="13"/>
        <v/>
      </c>
      <c r="U37" s="157" t="str">
        <f t="shared" si="13"/>
        <v/>
      </c>
      <c r="V37" s="157" t="str">
        <f t="shared" si="13"/>
        <v/>
      </c>
      <c r="W37" s="157" t="str">
        <f t="shared" si="13"/>
        <v/>
      </c>
      <c r="X37" s="158">
        <f t="shared" si="11"/>
        <v>0</v>
      </c>
    </row>
    <row r="38" spans="1:24" hidden="1" outlineLevel="1" x14ac:dyDescent="0.25">
      <c r="B38" s="39">
        <v>7</v>
      </c>
      <c r="C38" s="134">
        <f t="shared" si="14"/>
        <v>42628</v>
      </c>
      <c r="D38" s="135">
        <f t="shared" si="4"/>
        <v>2016</v>
      </c>
      <c r="E38" s="136" t="str">
        <f t="shared" si="5"/>
        <v>Sep</v>
      </c>
      <c r="F38" s="51">
        <f t="shared" si="6"/>
        <v>38</v>
      </c>
      <c r="G38" s="100" t="e">
        <f>VLOOKUP($C38+G$3,Forecast!$B$99:$Q$251,'Validation (2)'!G$2,0)</f>
        <v>#N/A</v>
      </c>
      <c r="H38" s="100" t="e">
        <f>VLOOKUP($C38+H$3,Forecast!$B$99:$Q$251,'Validation (2)'!H$2,0)</f>
        <v>#N/A</v>
      </c>
      <c r="I38" s="100" t="e">
        <f>VLOOKUP($C38+I$3,Forecast!$B$99:$Q$251,'Validation (2)'!I$2,0)</f>
        <v>#N/A</v>
      </c>
      <c r="J38" s="100" t="e">
        <f>VLOOKUP($C38+J$3,Forecast!$B$99:$Q$251,'Validation (2)'!J$2,0)</f>
        <v>#N/A</v>
      </c>
      <c r="K38" s="100" t="e">
        <f>VLOOKUP($C38+K$3,Forecast!$B$99:$Q$251,'Validation (2)'!K$2,0)</f>
        <v>#N/A</v>
      </c>
      <c r="L38" s="100" t="e">
        <f>VLOOKUP($C38+L$3,Forecast!$B$99:$Q$251,'Validation (2)'!L$2,0)</f>
        <v>#N/A</v>
      </c>
      <c r="M38" s="100" t="e">
        <f>VLOOKUP($C38+M$3,Forecast!$B$99:$Q$251,'Validation (2)'!M$2,0)</f>
        <v>#N/A</v>
      </c>
      <c r="N38" s="101" t="str">
        <f t="shared" si="7"/>
        <v/>
      </c>
      <c r="P38" s="114">
        <f t="shared" si="8"/>
        <v>38</v>
      </c>
      <c r="Q38" s="157" t="str">
        <f t="shared" si="12"/>
        <v/>
      </c>
      <c r="R38" s="157" t="str">
        <f t="shared" si="13"/>
        <v/>
      </c>
      <c r="S38" s="157" t="str">
        <f t="shared" si="13"/>
        <v/>
      </c>
      <c r="T38" s="157" t="str">
        <f t="shared" si="13"/>
        <v/>
      </c>
      <c r="U38" s="157" t="str">
        <f t="shared" si="13"/>
        <v/>
      </c>
      <c r="V38" s="157" t="str">
        <f t="shared" si="13"/>
        <v/>
      </c>
      <c r="W38" s="157" t="str">
        <f t="shared" si="13"/>
        <v/>
      </c>
      <c r="X38" s="158">
        <f t="shared" si="11"/>
        <v>0</v>
      </c>
    </row>
    <row r="39" spans="1:24" hidden="1" outlineLevel="1" x14ac:dyDescent="0.25">
      <c r="B39" s="39">
        <v>7</v>
      </c>
      <c r="C39" s="134">
        <f t="shared" si="14"/>
        <v>42635</v>
      </c>
      <c r="D39" s="135">
        <f t="shared" si="4"/>
        <v>2016</v>
      </c>
      <c r="E39" s="136" t="str">
        <f t="shared" si="5"/>
        <v>Sep</v>
      </c>
      <c r="F39" s="51">
        <f t="shared" si="6"/>
        <v>39</v>
      </c>
      <c r="G39" s="100" t="e">
        <f>VLOOKUP($C39+G$3,Forecast!$B$99:$Q$251,'Validation (2)'!G$2,0)</f>
        <v>#N/A</v>
      </c>
      <c r="H39" s="100" t="e">
        <f>VLOOKUP($C39+H$3,Forecast!$B$99:$Q$251,'Validation (2)'!H$2,0)</f>
        <v>#N/A</v>
      </c>
      <c r="I39" s="100" t="e">
        <f>VLOOKUP($C39+I$3,Forecast!$B$99:$Q$251,'Validation (2)'!I$2,0)</f>
        <v>#N/A</v>
      </c>
      <c r="J39" s="100" t="e">
        <f>VLOOKUP($C39+J$3,Forecast!$B$99:$Q$251,'Validation (2)'!J$2,0)</f>
        <v>#N/A</v>
      </c>
      <c r="K39" s="100" t="e">
        <f>VLOOKUP($C39+K$3,Forecast!$B$99:$Q$251,'Validation (2)'!K$2,0)</f>
        <v>#N/A</v>
      </c>
      <c r="L39" s="100" t="e">
        <f>VLOOKUP($C39+L$3,Forecast!$B$99:$Q$251,'Validation (2)'!L$2,0)</f>
        <v>#N/A</v>
      </c>
      <c r="M39" s="100" t="e">
        <f>VLOOKUP($C39+M$3,Forecast!$B$99:$Q$251,'Validation (2)'!M$2,0)</f>
        <v>#N/A</v>
      </c>
      <c r="N39" s="101" t="str">
        <f t="shared" si="7"/>
        <v/>
      </c>
      <c r="P39" s="114">
        <f t="shared" si="8"/>
        <v>39</v>
      </c>
      <c r="Q39" s="157" t="str">
        <f t="shared" si="12"/>
        <v/>
      </c>
      <c r="R39" s="157" t="str">
        <f t="shared" si="13"/>
        <v/>
      </c>
      <c r="S39" s="157" t="str">
        <f t="shared" si="13"/>
        <v/>
      </c>
      <c r="T39" s="157" t="str">
        <f t="shared" si="13"/>
        <v/>
      </c>
      <c r="U39" s="157" t="str">
        <f t="shared" si="13"/>
        <v/>
      </c>
      <c r="V39" s="157" t="str">
        <f t="shared" si="13"/>
        <v/>
      </c>
      <c r="W39" s="157" t="str">
        <f t="shared" si="13"/>
        <v/>
      </c>
      <c r="X39" s="158">
        <f t="shared" si="11"/>
        <v>0</v>
      </c>
    </row>
    <row r="40" spans="1:24" hidden="1" outlineLevel="1" x14ac:dyDescent="0.25">
      <c r="B40" s="39">
        <v>7</v>
      </c>
      <c r="C40" s="134">
        <f t="shared" si="14"/>
        <v>42642</v>
      </c>
      <c r="D40" s="135">
        <f t="shared" si="4"/>
        <v>2016</v>
      </c>
      <c r="E40" s="136" t="str">
        <f t="shared" si="5"/>
        <v>Sep</v>
      </c>
      <c r="F40" s="51">
        <f t="shared" si="6"/>
        <v>40</v>
      </c>
      <c r="G40" s="100" t="e">
        <f>VLOOKUP($C40+G$3,Forecast!$B$99:$Q$251,'Validation (2)'!G$2,0)</f>
        <v>#N/A</v>
      </c>
      <c r="H40" s="100" t="e">
        <f>VLOOKUP($C40+H$3,Forecast!$B$99:$Q$251,'Validation (2)'!H$2,0)</f>
        <v>#N/A</v>
      </c>
      <c r="I40" s="100">
        <f>VLOOKUP($C40+I$3,Forecast!$B$99:$Q$251,'Validation (2)'!I$2,0)</f>
        <v>193.17153139326689</v>
      </c>
      <c r="J40" s="100">
        <f>VLOOKUP($C40+J$3,Forecast!$B$99:$Q$251,'Validation (2)'!J$2,0)</f>
        <v>193.43271101362404</v>
      </c>
      <c r="K40" s="100">
        <f>VLOOKUP($C40+K$3,Forecast!$B$99:$Q$251,'Validation (2)'!K$2,0)</f>
        <v>245.48291905220236</v>
      </c>
      <c r="L40" s="100">
        <f>VLOOKUP($C40+L$3,Forecast!$B$99:$Q$251,'Validation (2)'!L$2,0)</f>
        <v>234.97701654809441</v>
      </c>
      <c r="M40" s="100">
        <f>VLOOKUP($C40+M$3,Forecast!$B$99:$Q$251,'Validation (2)'!M$2,0)</f>
        <v>231.92842305577349</v>
      </c>
      <c r="N40" s="101" t="str">
        <f t="shared" si="7"/>
        <v/>
      </c>
      <c r="P40" s="114">
        <f t="shared" si="8"/>
        <v>40</v>
      </c>
      <c r="Q40" s="157" t="str">
        <f t="shared" si="12"/>
        <v/>
      </c>
      <c r="R40" s="157" t="str">
        <f t="shared" si="13"/>
        <v/>
      </c>
      <c r="S40" s="157" t="str">
        <f t="shared" si="13"/>
        <v/>
      </c>
      <c r="T40" s="157" t="str">
        <f t="shared" si="13"/>
        <v/>
      </c>
      <c r="U40" s="157" t="str">
        <f t="shared" si="13"/>
        <v/>
      </c>
      <c r="V40" s="157" t="str">
        <f t="shared" si="13"/>
        <v/>
      </c>
      <c r="W40" s="157" t="str">
        <f t="shared" si="13"/>
        <v/>
      </c>
      <c r="X40" s="158">
        <f t="shared" si="11"/>
        <v>0</v>
      </c>
    </row>
    <row r="41" spans="1:24" hidden="1" outlineLevel="1" x14ac:dyDescent="0.25">
      <c r="B41" s="39">
        <v>7</v>
      </c>
      <c r="C41" s="134">
        <f t="shared" si="14"/>
        <v>42649</v>
      </c>
      <c r="D41" s="135">
        <f t="shared" si="4"/>
        <v>2016</v>
      </c>
      <c r="E41" s="136" t="str">
        <f t="shared" si="5"/>
        <v>Oct</v>
      </c>
      <c r="F41" s="51">
        <f t="shared" si="6"/>
        <v>41</v>
      </c>
      <c r="G41" s="100">
        <f>VLOOKUP($C41+G$3,Forecast!$B$99:$Q$251,'Validation (2)'!G$2,0)</f>
        <v>214.70974752680121</v>
      </c>
      <c r="H41" s="100">
        <f>VLOOKUP($C41+H$3,Forecast!$B$99:$Q$251,'Validation (2)'!H$2,0)</f>
        <v>197.1556725184935</v>
      </c>
      <c r="I41" s="100">
        <f>VLOOKUP($C41+I$3,Forecast!$B$99:$Q$251,'Validation (2)'!I$2,0)</f>
        <v>194.47340935193893</v>
      </c>
      <c r="J41" s="100">
        <f>VLOOKUP($C41+J$3,Forecast!$B$99:$Q$251,'Validation (2)'!J$2,0)</f>
        <v>196.40978993764566</v>
      </c>
      <c r="K41" s="100">
        <f>VLOOKUP($C41+K$3,Forecast!$B$99:$Q$251,'Validation (2)'!K$2,0)</f>
        <v>273.18372441584921</v>
      </c>
      <c r="L41" s="100">
        <f>VLOOKUP($C41+L$3,Forecast!$B$99:$Q$251,'Validation (2)'!L$2,0)</f>
        <v>241.26824619925898</v>
      </c>
      <c r="M41" s="100">
        <f>VLOOKUP($C41+M$3,Forecast!$B$99:$Q$251,'Validation (2)'!M$2,0)</f>
        <v>273.93148048384074</v>
      </c>
      <c r="N41" s="101">
        <f t="shared" si="7"/>
        <v>1591.1320704338282</v>
      </c>
      <c r="P41" s="114">
        <f t="shared" si="8"/>
        <v>41</v>
      </c>
      <c r="Q41" s="157">
        <f t="shared" si="12"/>
        <v>0.13494149952508958</v>
      </c>
      <c r="R41" s="157">
        <f t="shared" si="13"/>
        <v>0.1239090558112742</v>
      </c>
      <c r="S41" s="157">
        <f t="shared" si="13"/>
        <v>0.12222329809423992</v>
      </c>
      <c r="T41" s="157">
        <f t="shared" si="13"/>
        <v>0.12344028103468103</v>
      </c>
      <c r="U41" s="157">
        <f t="shared" si="13"/>
        <v>0.17169141989663037</v>
      </c>
      <c r="V41" s="157">
        <f t="shared" si="13"/>
        <v>0.15163307350940156</v>
      </c>
      <c r="W41" s="157">
        <f t="shared" si="13"/>
        <v>0.17216137212868338</v>
      </c>
      <c r="X41" s="158">
        <f t="shared" si="11"/>
        <v>1.0000000000000002</v>
      </c>
    </row>
    <row r="42" spans="1:24" hidden="1" outlineLevel="1" x14ac:dyDescent="0.25">
      <c r="B42" s="39">
        <v>7</v>
      </c>
      <c r="C42" s="134">
        <f t="shared" si="14"/>
        <v>42656</v>
      </c>
      <c r="D42" s="135">
        <f t="shared" si="4"/>
        <v>2016</v>
      </c>
      <c r="E42" s="136" t="str">
        <f t="shared" si="5"/>
        <v>Oct</v>
      </c>
      <c r="F42" s="51">
        <f t="shared" si="6"/>
        <v>42</v>
      </c>
      <c r="G42" s="100">
        <f>VLOOKUP($C42+G$3,Forecast!$B$99:$Q$251,'Validation (2)'!G$2,0)</f>
        <v>266.00785959889089</v>
      </c>
      <c r="H42" s="100">
        <f>VLOOKUP($C42+H$3,Forecast!$B$99:$Q$251,'Validation (2)'!H$2,0)</f>
        <v>218.88778471614523</v>
      </c>
      <c r="I42" s="100">
        <f>VLOOKUP($C42+I$3,Forecast!$B$99:$Q$251,'Validation (2)'!I$2,0)</f>
        <v>225.59549555554386</v>
      </c>
      <c r="J42" s="100">
        <f>VLOOKUP($C42+J$3,Forecast!$B$99:$Q$251,'Validation (2)'!J$2,0)</f>
        <v>212.78257566625715</v>
      </c>
      <c r="K42" s="100">
        <f>VLOOKUP($C42+K$3,Forecast!$B$99:$Q$251,'Validation (2)'!K$2,0)</f>
        <v>254.29897423544017</v>
      </c>
      <c r="L42" s="100">
        <f>VLOOKUP($C42+L$3,Forecast!$B$99:$Q$251,'Validation (2)'!L$2,0)</f>
        <v>265.66227311394579</v>
      </c>
      <c r="M42" s="100">
        <f>VLOOKUP($C42+M$3,Forecast!$B$99:$Q$251,'Validation (2)'!M$2,0)</f>
        <v>269.78224650014113</v>
      </c>
      <c r="N42" s="101">
        <f t="shared" si="7"/>
        <v>1713.0172093863641</v>
      </c>
      <c r="P42" s="114">
        <f t="shared" si="8"/>
        <v>42</v>
      </c>
      <c r="Q42" s="157">
        <f t="shared" si="12"/>
        <v>0.1552861571625308</v>
      </c>
      <c r="R42" s="157">
        <f t="shared" si="13"/>
        <v>0.12777909265403997</v>
      </c>
      <c r="S42" s="157">
        <f t="shared" si="13"/>
        <v>0.13169482146437778</v>
      </c>
      <c r="T42" s="157">
        <f t="shared" si="13"/>
        <v>0.12421508347979759</v>
      </c>
      <c r="U42" s="157">
        <f t="shared" si="13"/>
        <v>0.14845091622082127</v>
      </c>
      <c r="V42" s="157">
        <f t="shared" si="13"/>
        <v>0.15508441576550835</v>
      </c>
      <c r="W42" s="157">
        <f t="shared" si="13"/>
        <v>0.15748951325292426</v>
      </c>
      <c r="X42" s="158">
        <f t="shared" si="11"/>
        <v>1</v>
      </c>
    </row>
    <row r="43" spans="1:24" hidden="1" outlineLevel="1" x14ac:dyDescent="0.25">
      <c r="B43" s="39">
        <v>7</v>
      </c>
      <c r="C43" s="134">
        <f t="shared" si="14"/>
        <v>42663</v>
      </c>
      <c r="D43" s="135">
        <f t="shared" si="4"/>
        <v>2016</v>
      </c>
      <c r="E43" s="136" t="str">
        <f t="shared" si="5"/>
        <v>Oct</v>
      </c>
      <c r="F43" s="51">
        <f t="shared" si="6"/>
        <v>43</v>
      </c>
      <c r="G43" s="100">
        <f>VLOOKUP($C43+G$3,Forecast!$B$99:$Q$251,'Validation (2)'!G$2,0)</f>
        <v>241.91361505323445</v>
      </c>
      <c r="H43" s="100">
        <f>VLOOKUP($C43+H$3,Forecast!$B$99:$Q$251,'Validation (2)'!H$2,0)</f>
        <v>203.46706377940018</v>
      </c>
      <c r="I43" s="100">
        <f>VLOOKUP($C43+I$3,Forecast!$B$99:$Q$251,'Validation (2)'!I$2,0)</f>
        <v>205.8204719579534</v>
      </c>
      <c r="J43" s="100">
        <f>VLOOKUP($C43+J$3,Forecast!$B$99:$Q$251,'Validation (2)'!J$2,0)</f>
        <v>202.21122745416179</v>
      </c>
      <c r="K43" s="100">
        <f>VLOOKUP($C43+K$3,Forecast!$B$99:$Q$251,'Validation (2)'!K$2,0)</f>
        <v>238.13616654068281</v>
      </c>
      <c r="L43" s="100">
        <f>VLOOKUP($C43+L$3,Forecast!$B$99:$Q$251,'Validation (2)'!L$2,0)</f>
        <v>250.80490551361865</v>
      </c>
      <c r="M43" s="100">
        <f>VLOOKUP($C43+M$3,Forecast!$B$99:$Q$251,'Validation (2)'!M$2,0)</f>
        <v>237.34409850525648</v>
      </c>
      <c r="N43" s="101">
        <f t="shared" si="7"/>
        <v>1579.6975488043076</v>
      </c>
      <c r="P43" s="114">
        <f t="shared" si="8"/>
        <v>43</v>
      </c>
      <c r="Q43" s="157">
        <f t="shared" si="12"/>
        <v>0.1531391975864885</v>
      </c>
      <c r="R43" s="157">
        <f t="shared" si="13"/>
        <v>0.12880127840510158</v>
      </c>
      <c r="S43" s="157">
        <f t="shared" si="13"/>
        <v>0.13029106243390795</v>
      </c>
      <c r="T43" s="157">
        <f t="shared" si="13"/>
        <v>0.12800629310795469</v>
      </c>
      <c r="U43" s="157">
        <f t="shared" si="13"/>
        <v>0.15074794964449428</v>
      </c>
      <c r="V43" s="157">
        <f t="shared" si="13"/>
        <v>0.1587676740420696</v>
      </c>
      <c r="W43" s="157">
        <f t="shared" si="13"/>
        <v>0.15024654477998345</v>
      </c>
      <c r="X43" s="158">
        <f t="shared" si="11"/>
        <v>1.0000000000000002</v>
      </c>
    </row>
    <row r="44" spans="1:24" hidden="1" outlineLevel="1" x14ac:dyDescent="0.25">
      <c r="B44" s="39">
        <v>7</v>
      </c>
      <c r="C44" s="134">
        <f t="shared" si="14"/>
        <v>42670</v>
      </c>
      <c r="D44" s="135">
        <f t="shared" si="4"/>
        <v>2016</v>
      </c>
      <c r="E44" s="136" t="str">
        <f t="shared" si="5"/>
        <v>Oct</v>
      </c>
      <c r="F44" s="51">
        <f t="shared" si="6"/>
        <v>44</v>
      </c>
      <c r="G44" s="100">
        <f>VLOOKUP($C44+G$3,Forecast!$B$99:$Q$251,'Validation (2)'!G$2,0)</f>
        <v>248.79738109693793</v>
      </c>
      <c r="H44" s="100">
        <f>VLOOKUP($C44+H$3,Forecast!$B$99:$Q$251,'Validation (2)'!H$2,0)</f>
        <v>210.01479322092976</v>
      </c>
      <c r="I44" s="100">
        <f>VLOOKUP($C44+I$3,Forecast!$B$99:$Q$251,'Validation (2)'!I$2,0)</f>
        <v>200.14694065494615</v>
      </c>
      <c r="J44" s="100">
        <f>VLOOKUP($C44+J$3,Forecast!$B$99:$Q$251,'Validation (2)'!J$2,0)</f>
        <v>199.31050869590371</v>
      </c>
      <c r="K44" s="100">
        <f>VLOOKUP($C44+K$3,Forecast!$B$99:$Q$251,'Validation (2)'!K$2,0)</f>
        <v>249.89094664382125</v>
      </c>
      <c r="L44" s="100">
        <f>VLOOKUP($C44+L$3,Forecast!$B$99:$Q$251,'Validation (2)'!L$2,0)</f>
        <v>234.69768965692381</v>
      </c>
      <c r="M44" s="100">
        <f>VLOOKUP($C44+M$3,Forecast!$B$99:$Q$251,'Validation (2)'!M$2,0)</f>
        <v>231.65272015368558</v>
      </c>
      <c r="N44" s="101">
        <f t="shared" si="7"/>
        <v>1574.5109801231481</v>
      </c>
      <c r="P44" s="114">
        <f t="shared" si="8"/>
        <v>44</v>
      </c>
      <c r="Q44" s="157">
        <f t="shared" si="12"/>
        <v>0.15801565326491315</v>
      </c>
      <c r="R44" s="157">
        <f t="shared" si="13"/>
        <v>0.13338414013759609</v>
      </c>
      <c r="S44" s="157">
        <f t="shared" si="13"/>
        <v>0.12711689101037069</v>
      </c>
      <c r="T44" s="157">
        <f t="shared" si="13"/>
        <v>0.12658565815801101</v>
      </c>
      <c r="U44" s="157">
        <f t="shared" si="13"/>
        <v>0.15871019624409122</v>
      </c>
      <c r="V44" s="157">
        <f t="shared" si="13"/>
        <v>0.14906068780705947</v>
      </c>
      <c r="W44" s="157">
        <f t="shared" si="13"/>
        <v>0.1471267733779584</v>
      </c>
      <c r="X44" s="158">
        <f t="shared" si="11"/>
        <v>1</v>
      </c>
    </row>
    <row r="45" spans="1:24" collapsed="1" x14ac:dyDescent="0.25">
      <c r="B45" s="39">
        <v>7</v>
      </c>
      <c r="C45" s="134">
        <f t="shared" si="14"/>
        <v>42677</v>
      </c>
      <c r="D45" s="135">
        <f t="shared" si="4"/>
        <v>2016</v>
      </c>
      <c r="E45" s="136" t="str">
        <f t="shared" si="5"/>
        <v>Nov</v>
      </c>
      <c r="F45" s="51">
        <f t="shared" si="6"/>
        <v>45</v>
      </c>
      <c r="G45" s="100">
        <f>VLOOKUP($C45+G$3,Forecast!$B$99:$Q$251,'Validation (2)'!G$2,0)</f>
        <v>214.45451317596249</v>
      </c>
      <c r="H45" s="100">
        <f>VLOOKUP($C45+H$3,Forecast!$B$99:$Q$251,'Validation (2)'!H$2,0)</f>
        <v>196.92130542212701</v>
      </c>
      <c r="I45" s="100">
        <f>VLOOKUP($C45+I$3,Forecast!$B$99:$Q$251,'Validation (2)'!I$2,0)</f>
        <v>192.94190041012052</v>
      </c>
      <c r="J45" s="100">
        <f>VLOOKUP($C45+J$3,Forecast!$B$99:$Q$251,'Validation (2)'!J$2,0)</f>
        <v>193.20276955546842</v>
      </c>
      <c r="K45" s="100">
        <f>VLOOKUP($C45+K$3,Forecast!$B$99:$Q$251,'Validation (2)'!K$2,0)</f>
        <v>245.19110336051628</v>
      </c>
      <c r="L45" s="100">
        <f>VLOOKUP($C45+L$3,Forecast!$B$99:$Q$251,'Validation (2)'!L$2,0)</f>
        <v>240.98144066338557</v>
      </c>
      <c r="M45" s="100">
        <f>VLOOKUP($C45+M$3,Forecast!$B$99:$Q$251,'Validation (2)'!M$2,0)</f>
        <v>273.60584681140182</v>
      </c>
      <c r="N45" s="101">
        <f t="shared" si="7"/>
        <v>1557.2988793989819</v>
      </c>
      <c r="P45" s="114">
        <f t="shared" si="8"/>
        <v>45</v>
      </c>
      <c r="Q45" s="157">
        <f t="shared" si="12"/>
        <v>0.13770928369172672</v>
      </c>
      <c r="R45" s="157">
        <f t="shared" si="13"/>
        <v>0.12645055360094146</v>
      </c>
      <c r="S45" s="157">
        <f t="shared" si="13"/>
        <v>0.12389522843847663</v>
      </c>
      <c r="T45" s="157">
        <f t="shared" si="13"/>
        <v>0.12406274229776135</v>
      </c>
      <c r="U45" s="157">
        <f t="shared" si="13"/>
        <v>0.15744640069037</v>
      </c>
      <c r="V45" s="157">
        <f t="shared" si="13"/>
        <v>0.15474321843497957</v>
      </c>
      <c r="W45" s="157">
        <f t="shared" si="13"/>
        <v>0.17569257284574444</v>
      </c>
      <c r="X45" s="158">
        <f t="shared" si="11"/>
        <v>1</v>
      </c>
    </row>
    <row r="46" spans="1:24" x14ac:dyDescent="0.25">
      <c r="B46" s="39">
        <v>7</v>
      </c>
      <c r="C46" s="134">
        <f t="shared" si="14"/>
        <v>42684</v>
      </c>
      <c r="D46" s="135">
        <f t="shared" si="4"/>
        <v>2016</v>
      </c>
      <c r="E46" s="136" t="str">
        <f t="shared" si="5"/>
        <v>Nov</v>
      </c>
      <c r="F46" s="51">
        <f t="shared" si="6"/>
        <v>46</v>
      </c>
      <c r="G46" s="100">
        <f>VLOOKUP($C46+G$3,Forecast!$B$99:$Q$251,'Validation (2)'!G$2,0)</f>
        <v>265.69164506208114</v>
      </c>
      <c r="H46" s="100">
        <f>VLOOKUP($C46+H$3,Forecast!$B$99:$Q$251,'Validation (2)'!H$2,0)</f>
        <v>218.62758375982125</v>
      </c>
      <c r="I46" s="100">
        <f>VLOOKUP($C46+I$3,Forecast!$B$99:$Q$251,'Validation (2)'!I$2,0)</f>
        <v>194.24223077265646</v>
      </c>
      <c r="J46" s="100">
        <f>VLOOKUP($C46+J$3,Forecast!$B$99:$Q$251,'Validation (2)'!J$2,0)</f>
        <v>196.17630950273036</v>
      </c>
      <c r="K46" s="100">
        <f>VLOOKUP($C46+K$3,Forecast!$B$99:$Q$251,'Validation (2)'!K$2,0)</f>
        <v>272.85897963195305</v>
      </c>
      <c r="L46" s="100">
        <f>VLOOKUP($C46+L$3,Forecast!$B$99:$Q$251,'Validation (2)'!L$2,0)</f>
        <v>265.34646939007376</v>
      </c>
      <c r="M46" s="100">
        <f>VLOOKUP($C46+M$3,Forecast!$B$99:$Q$251,'Validation (2)'!M$2,0)</f>
        <v>269.46154519362642</v>
      </c>
      <c r="N46" s="101">
        <f t="shared" si="7"/>
        <v>1682.4047633129426</v>
      </c>
      <c r="P46" s="114">
        <f t="shared" si="8"/>
        <v>46</v>
      </c>
      <c r="Q46" s="157">
        <f t="shared" si="12"/>
        <v>0.1579237356288084</v>
      </c>
      <c r="R46" s="157">
        <f t="shared" si="13"/>
        <v>0.12994945599732263</v>
      </c>
      <c r="S46" s="157">
        <f t="shared" si="13"/>
        <v>0.11545511223479914</v>
      </c>
      <c r="T46" s="157">
        <f t="shared" si="13"/>
        <v>0.11660470404067667</v>
      </c>
      <c r="U46" s="157">
        <f t="shared" si="13"/>
        <v>0.16218390816645517</v>
      </c>
      <c r="V46" s="157">
        <f t="shared" si="13"/>
        <v>0.15771856759818084</v>
      </c>
      <c r="W46" s="157">
        <f t="shared" si="13"/>
        <v>0.16016451633375703</v>
      </c>
      <c r="X46" s="158">
        <f t="shared" si="11"/>
        <v>0.99999999999999989</v>
      </c>
    </row>
    <row r="47" spans="1:24" x14ac:dyDescent="0.25">
      <c r="B47" s="39">
        <v>7</v>
      </c>
      <c r="C47" s="134">
        <f t="shared" si="14"/>
        <v>42691</v>
      </c>
      <c r="D47" s="135">
        <f t="shared" si="4"/>
        <v>2016</v>
      </c>
      <c r="E47" s="136" t="str">
        <f t="shared" si="5"/>
        <v>Nov</v>
      </c>
      <c r="F47" s="51">
        <f t="shared" si="6"/>
        <v>47</v>
      </c>
      <c r="G47" s="100">
        <f>VLOOKUP($C47+G$3,Forecast!$B$99:$Q$251,'Validation (2)'!G$2,0)</f>
        <v>241.62604234073123</v>
      </c>
      <c r="H47" s="100">
        <f>VLOOKUP($C47+H$3,Forecast!$B$99:$Q$251,'Validation (2)'!H$2,0)</f>
        <v>203.22519407139208</v>
      </c>
      <c r="I47" s="100">
        <f>VLOOKUP($C47+I$3,Forecast!$B$99:$Q$251,'Validation (2)'!I$2,0)</f>
        <v>225.32732086611537</v>
      </c>
      <c r="J47" s="100">
        <f>VLOOKUP($C47+J$3,Forecast!$B$99:$Q$251,'Validation (2)'!J$2,0)</f>
        <v>212.52963222425905</v>
      </c>
      <c r="K47" s="100">
        <f>VLOOKUP($C47+K$3,Forecast!$B$99:$Q$251,'Validation (2)'!K$2,0)</f>
        <v>253.99667853459016</v>
      </c>
      <c r="L47" s="100">
        <f>VLOOKUP($C47+L$3,Forecast!$B$99:$Q$251,'Validation (2)'!L$2,0)</f>
        <v>250.50676335666813</v>
      </c>
      <c r="M47" s="100">
        <f>VLOOKUP($C47+M$3,Forecast!$B$99:$Q$251,'Validation (2)'!M$2,0)</f>
        <v>237.06195776593196</v>
      </c>
      <c r="N47" s="101">
        <f t="shared" si="7"/>
        <v>1624.2735891596883</v>
      </c>
      <c r="P47" s="114">
        <f t="shared" si="8"/>
        <v>47</v>
      </c>
      <c r="Q47" s="157">
        <f t="shared" si="12"/>
        <v>0.14875944788693851</v>
      </c>
      <c r="R47" s="157">
        <f t="shared" si="13"/>
        <v>0.12511758821155852</v>
      </c>
      <c r="S47" s="157">
        <f t="shared" si="13"/>
        <v>0.13872497981247581</v>
      </c>
      <c r="T47" s="157">
        <f t="shared" si="13"/>
        <v>0.13084595701282714</v>
      </c>
      <c r="U47" s="157">
        <f t="shared" si="13"/>
        <v>0.15637555164951883</v>
      </c>
      <c r="V47" s="157">
        <f t="shared" si="13"/>
        <v>0.15422695106817985</v>
      </c>
      <c r="W47" s="157">
        <f t="shared" si="13"/>
        <v>0.14594952435850111</v>
      </c>
      <c r="X47" s="158">
        <f t="shared" si="11"/>
        <v>0.99999999999999978</v>
      </c>
    </row>
    <row r="48" spans="1:24" x14ac:dyDescent="0.25">
      <c r="B48" s="39">
        <v>7</v>
      </c>
      <c r="C48" s="134">
        <f t="shared" si="14"/>
        <v>42698</v>
      </c>
      <c r="D48" s="135">
        <f t="shared" si="4"/>
        <v>2016</v>
      </c>
      <c r="E48" s="136" t="str">
        <f t="shared" si="5"/>
        <v>Nov</v>
      </c>
      <c r="F48" s="51">
        <f t="shared" si="6"/>
        <v>48</v>
      </c>
      <c r="G48" s="100">
        <f>VLOOKUP($C48+G$3,Forecast!$B$99:$Q$251,'Validation (2)'!G$2,0)</f>
        <v>248.50162536723246</v>
      </c>
      <c r="H48" s="100">
        <f>VLOOKUP($C48+H$3,Forecast!$B$99:$Q$251,'Validation (2)'!H$2,0)</f>
        <v>209.76513995631689</v>
      </c>
      <c r="I48" s="100">
        <f>VLOOKUP($C48+I$3,Forecast!$B$99:$Q$251,'Validation (2)'!I$2,0)</f>
        <v>205.5758046563771</v>
      </c>
      <c r="J48" s="100">
        <f>VLOOKUP($C48+J$3,Forecast!$B$99:$Q$251,'Validation (2)'!J$2,0)</f>
        <v>201.9708506106972</v>
      </c>
      <c r="K48" s="100">
        <f>VLOOKUP($C48+K$3,Forecast!$B$99:$Q$251,'Validation (2)'!K$2,0)</f>
        <v>237.85308423734841</v>
      </c>
      <c r="L48" s="100">
        <f>VLOOKUP($C48+L$3,Forecast!$B$99:$Q$251,'Validation (2)'!L$2,0)</f>
        <v>245.74410201002686</v>
      </c>
      <c r="M48" s="100">
        <f>VLOOKUP($C48+M$3,Forecast!$B$99:$Q$251,'Validation (2)'!M$2,0)</f>
        <v>253.26175147977915</v>
      </c>
      <c r="N48" s="101">
        <f t="shared" si="7"/>
        <v>1602.6723583177779</v>
      </c>
      <c r="P48" s="114">
        <f t="shared" si="8"/>
        <v>48</v>
      </c>
      <c r="Q48" s="157">
        <f t="shared" si="12"/>
        <v>0.15505454004839056</v>
      </c>
      <c r="R48" s="157">
        <f t="shared" si="13"/>
        <v>0.13088460586947032</v>
      </c>
      <c r="S48" s="157">
        <f t="shared" si="13"/>
        <v>0.12827063722004714</v>
      </c>
      <c r="T48" s="157">
        <f t="shared" si="13"/>
        <v>0.12602129784199498</v>
      </c>
      <c r="U48" s="157">
        <f t="shared" si="13"/>
        <v>0.14841029921237769</v>
      </c>
      <c r="V48" s="157">
        <f t="shared" si="13"/>
        <v>0.15333396170129784</v>
      </c>
      <c r="W48" s="157">
        <f t="shared" si="13"/>
        <v>0.15802465810642152</v>
      </c>
      <c r="X48" s="158">
        <f t="shared" si="11"/>
        <v>1</v>
      </c>
    </row>
    <row r="49" spans="2:24" x14ac:dyDescent="0.25">
      <c r="B49" s="39">
        <v>7</v>
      </c>
      <c r="C49" s="134">
        <f t="shared" si="14"/>
        <v>42705</v>
      </c>
      <c r="D49" s="135">
        <f t="shared" si="4"/>
        <v>2016</v>
      </c>
      <c r="E49" s="136" t="str">
        <f t="shared" si="5"/>
        <v>Dec</v>
      </c>
      <c r="F49" s="51">
        <f t="shared" si="6"/>
        <v>49</v>
      </c>
      <c r="G49" s="100">
        <f>VLOOKUP($C49+G$3,Forecast!$B$99:$Q$251,'Validation (2)'!G$2,0)</f>
        <v>183.81048803477864</v>
      </c>
      <c r="H49" s="100">
        <f>VLOOKUP($C49+H$3,Forecast!$B$99:$Q$251,'Validation (2)'!H$2,0)</f>
        <v>168.78265100621806</v>
      </c>
      <c r="I49" s="100">
        <f>VLOOKUP($C49+I$3,Forecast!$B$99:$Q$251,'Validation (2)'!I$2,0)</f>
        <v>165.37187467648519</v>
      </c>
      <c r="J49" s="100">
        <f>VLOOKUP($C49+J$3,Forecast!$B$99:$Q$251,'Validation (2)'!J$2,0)</f>
        <v>165.5954674757669</v>
      </c>
      <c r="K49" s="100">
        <f>VLOOKUP($C49+K$3,Forecast!$B$99:$Q$251,'Validation (2)'!K$2,0)</f>
        <v>210.15503802199274</v>
      </c>
      <c r="L49" s="100">
        <f>VLOOKUP($C49+L$3,Forecast!$B$99:$Q$251,'Validation (2)'!L$2,0)</f>
        <v>201.1610585274901</v>
      </c>
      <c r="M49" s="100">
        <f>VLOOKUP($C49+M$3,Forecast!$B$99:$Q$251,'Validation (2)'!M$2,0)</f>
        <v>198.55119351624643</v>
      </c>
      <c r="N49" s="101">
        <f t="shared" si="7"/>
        <v>1293.4277712589781</v>
      </c>
      <c r="P49" s="114">
        <f t="shared" si="8"/>
        <v>49</v>
      </c>
      <c r="Q49" s="157">
        <f t="shared" si="12"/>
        <v>0.14211113455207772</v>
      </c>
      <c r="R49" s="157">
        <f t="shared" si="13"/>
        <v>0.13049252131174735</v>
      </c>
      <c r="S49" s="157">
        <f t="shared" si="13"/>
        <v>0.12785551567020856</v>
      </c>
      <c r="T49" s="157">
        <f t="shared" si="13"/>
        <v>0.12802838407790021</v>
      </c>
      <c r="U49" s="157">
        <f t="shared" si="13"/>
        <v>0.16247914471283934</v>
      </c>
      <c r="V49" s="157">
        <f t="shared" si="13"/>
        <v>0.1555255446012937</v>
      </c>
      <c r="W49" s="157">
        <f t="shared" si="13"/>
        <v>0.15350775507393313</v>
      </c>
      <c r="X49" s="158">
        <f t="shared" si="11"/>
        <v>0.99999999999999989</v>
      </c>
    </row>
    <row r="50" spans="2:24" x14ac:dyDescent="0.25">
      <c r="B50" s="39">
        <v>7</v>
      </c>
      <c r="C50" s="134">
        <f t="shared" si="14"/>
        <v>42712</v>
      </c>
      <c r="D50" s="135">
        <f t="shared" si="4"/>
        <v>2016</v>
      </c>
      <c r="E50" s="136" t="str">
        <f t="shared" si="5"/>
        <v>Dec</v>
      </c>
      <c r="F50" s="51">
        <f t="shared" si="6"/>
        <v>50</v>
      </c>
      <c r="G50" s="100">
        <f>VLOOKUP($C50+G$3,Forecast!$B$99:$Q$251,'Validation (2)'!G$2,0)</f>
        <v>227.72619807517435</v>
      </c>
      <c r="H50" s="100">
        <f>VLOOKUP($C50+H$3,Forecast!$B$99:$Q$251,'Validation (2)'!H$2,0)</f>
        <v>187.38725650312642</v>
      </c>
      <c r="I50" s="100">
        <f>VLOOKUP($C50+I$3,Forecast!$B$99:$Q$251,'Validation (2)'!I$2,0)</f>
        <v>166.48639707568532</v>
      </c>
      <c r="J50" s="100">
        <f>VLOOKUP($C50+J$3,Forecast!$B$99:$Q$251,'Validation (2)'!J$2,0)</f>
        <v>168.14410970671244</v>
      </c>
      <c r="K50" s="100">
        <f>VLOOKUP($C50+K$3,Forecast!$B$99:$Q$251,'Validation (2)'!K$2,0)</f>
        <v>233.86937149543118</v>
      </c>
      <c r="L50" s="100">
        <f>VLOOKUP($C50+L$3,Forecast!$B$99:$Q$251,'Validation (2)'!L$2,0)</f>
        <v>206.54690619318629</v>
      </c>
      <c r="M50" s="100">
        <f>VLOOKUP($C50+M$3,Forecast!$B$99:$Q$251,'Validation (2)'!M$2,0)</f>
        <v>234.50951666523227</v>
      </c>
      <c r="N50" s="101">
        <f t="shared" si="7"/>
        <v>1424.6697557145483</v>
      </c>
      <c r="P50" s="114">
        <f t="shared" si="8"/>
        <v>50</v>
      </c>
      <c r="Q50" s="157">
        <f t="shared" si="12"/>
        <v>0.15984490241456517</v>
      </c>
      <c r="R50" s="157">
        <f t="shared" si="13"/>
        <v>0.13153031132407361</v>
      </c>
      <c r="S50" s="157">
        <f t="shared" si="13"/>
        <v>0.11685964161721357</v>
      </c>
      <c r="T50" s="157">
        <f t="shared" si="13"/>
        <v>0.1180232183860597</v>
      </c>
      <c r="U50" s="157">
        <f t="shared" si="13"/>
        <v>0.16415690061317625</v>
      </c>
      <c r="V50" s="157">
        <f t="shared" si="13"/>
        <v>0.14497879621905213</v>
      </c>
      <c r="W50" s="157">
        <f t="shared" si="13"/>
        <v>0.16460622942585959</v>
      </c>
      <c r="X50" s="158">
        <f t="shared" si="11"/>
        <v>0.99999999999999989</v>
      </c>
    </row>
    <row r="51" spans="2:24" x14ac:dyDescent="0.25">
      <c r="B51" s="39">
        <v>7</v>
      </c>
      <c r="C51" s="134">
        <f t="shared" si="14"/>
        <v>42719</v>
      </c>
      <c r="D51" s="135">
        <f t="shared" si="4"/>
        <v>2016</v>
      </c>
      <c r="E51" s="136" t="str">
        <f t="shared" si="5"/>
        <v>Dec</v>
      </c>
      <c r="F51" s="51">
        <f t="shared" si="6"/>
        <v>51</v>
      </c>
      <c r="G51" s="100">
        <f>VLOOKUP($C51+G$3,Forecast!$B$99:$Q$251,'Validation (2)'!G$2,0)</f>
        <v>207.09939887401748</v>
      </c>
      <c r="H51" s="100">
        <f>VLOOKUP($C51+H$3,Forecast!$B$99:$Q$251,'Validation (2)'!H$2,0)</f>
        <v>174.18575878874148</v>
      </c>
      <c r="I51" s="100">
        <f>VLOOKUP($C51+I$3,Forecast!$B$99:$Q$251,'Validation (2)'!I$2,0)</f>
        <v>193.129648812689</v>
      </c>
      <c r="J51" s="100">
        <f>VLOOKUP($C51+J$3,Forecast!$B$99:$Q$251,'Validation (2)'!J$2,0)</f>
        <v>182.16065888498989</v>
      </c>
      <c r="K51" s="100">
        <f>VLOOKUP($C51+K$3,Forecast!$B$99:$Q$251,'Validation (2)'!K$2,0)</f>
        <v>217.70235911215516</v>
      </c>
      <c r="L51" s="100">
        <f>VLOOKUP($C51+L$3,Forecast!$B$99:$Q$251,'Validation (2)'!L$2,0)</f>
        <v>227.4303455524655</v>
      </c>
      <c r="M51" s="100">
        <f>VLOOKUP($C51+M$3,Forecast!$B$99:$Q$251,'Validation (2)'!M$2,0)</f>
        <v>230.9574062822646</v>
      </c>
      <c r="N51" s="101">
        <f t="shared" si="7"/>
        <v>1432.6655763073229</v>
      </c>
      <c r="P51" s="114">
        <f t="shared" si="8"/>
        <v>51</v>
      </c>
      <c r="Q51" s="157">
        <f t="shared" si="12"/>
        <v>0.1445552976904865</v>
      </c>
      <c r="R51" s="157">
        <f t="shared" si="13"/>
        <v>0.12158159005795549</v>
      </c>
      <c r="S51" s="157">
        <f t="shared" si="13"/>
        <v>0.13480441772774229</v>
      </c>
      <c r="T51" s="157">
        <f t="shared" si="13"/>
        <v>0.12714806713965071</v>
      </c>
      <c r="U51" s="157">
        <f t="shared" si="13"/>
        <v>0.15195615970147072</v>
      </c>
      <c r="V51" s="157">
        <f t="shared" si="13"/>
        <v>0.15874629035107013</v>
      </c>
      <c r="W51" s="157">
        <f t="shared" si="13"/>
        <v>0.16120817733162426</v>
      </c>
      <c r="X51" s="158">
        <f t="shared" si="11"/>
        <v>1.0000000000000002</v>
      </c>
    </row>
    <row r="52" spans="2:24" x14ac:dyDescent="0.25">
      <c r="B52" s="39">
        <v>7</v>
      </c>
      <c r="C52" s="134">
        <f t="shared" si="14"/>
        <v>42726</v>
      </c>
      <c r="D52" s="135">
        <f t="shared" si="4"/>
        <v>2016</v>
      </c>
      <c r="E52" s="136" t="str">
        <f t="shared" si="5"/>
        <v>Dec</v>
      </c>
      <c r="F52" s="51">
        <f t="shared" si="6"/>
        <v>52</v>
      </c>
      <c r="G52" s="100">
        <f>VLOOKUP($C52+G$3,Forecast!$B$99:$Q$251,'Validation (2)'!G$2,0)</f>
        <v>212.99250997207056</v>
      </c>
      <c r="H52" s="100">
        <f>VLOOKUP($C52+H$3,Forecast!$B$99:$Q$251,'Validation (2)'!H$2,0)</f>
        <v>179.79119290633787</v>
      </c>
      <c r="I52" s="100">
        <f>VLOOKUP($C52+I$3,Forecast!$B$99:$Q$251,'Validation (2)'!I$2,0)</f>
        <v>176.20048383419339</v>
      </c>
      <c r="J52" s="100">
        <f>VLOOKUP($C52+J$3,Forecast!$B$99:$Q$251,'Validation (2)'!J$2,0)</f>
        <v>173.11065209008046</v>
      </c>
      <c r="K52" s="100">
        <f>VLOOKUP($C52+K$3,Forecast!$B$99:$Q$251,'Validation (2)'!K$2,0)</f>
        <v>203.8655696575228</v>
      </c>
      <c r="L52" s="100">
        <f>VLOOKUP($C52+L$3,Forecast!$B$99:$Q$251,'Validation (2)'!L$2,0)</f>
        <v>214.71112799953463</v>
      </c>
      <c r="M52" s="100">
        <f>VLOOKUP($C52+M$3,Forecast!$B$99:$Q$251,'Validation (2)'!M$2,0)</f>
        <v>203.18748953388848</v>
      </c>
      <c r="N52" s="101">
        <f t="shared" si="7"/>
        <v>1363.8590259936282</v>
      </c>
      <c r="P52" s="114">
        <f t="shared" si="8"/>
        <v>52</v>
      </c>
      <c r="Q52" s="157">
        <f t="shared" si="12"/>
        <v>0.15616900714272625</v>
      </c>
      <c r="R52" s="157">
        <f t="shared" ref="R52:W52" si="15">IFERROR(H52/$N52,"")</f>
        <v>0.13182534959971576</v>
      </c>
      <c r="S52" s="157">
        <f t="shared" si="15"/>
        <v>0.12919259283841597</v>
      </c>
      <c r="T52" s="157">
        <f t="shared" si="15"/>
        <v>0.12692708615097673</v>
      </c>
      <c r="U52" s="157">
        <f t="shared" si="15"/>
        <v>0.14947701028630744</v>
      </c>
      <c r="V52" s="157">
        <f t="shared" si="15"/>
        <v>0.1574291212708796</v>
      </c>
      <c r="W52" s="157">
        <f t="shared" si="15"/>
        <v>0.14897983271097825</v>
      </c>
      <c r="X52" s="158">
        <f t="shared" si="11"/>
        <v>1</v>
      </c>
    </row>
    <row r="53" spans="2:24" x14ac:dyDescent="0.25">
      <c r="B53" s="39">
        <v>7</v>
      </c>
      <c r="C53" s="134">
        <f t="shared" si="14"/>
        <v>42733</v>
      </c>
      <c r="D53" s="135">
        <f t="shared" si="4"/>
        <v>2016</v>
      </c>
      <c r="E53" s="136" t="str">
        <f t="shared" si="5"/>
        <v>Dec</v>
      </c>
      <c r="F53" s="51">
        <f t="shared" si="6"/>
        <v>53</v>
      </c>
      <c r="G53" s="100">
        <f>VLOOKUP($C53+G$3,Forecast!$B$99:$Q$251,'Validation (2)'!G$2,0)</f>
        <v>210.04595442304401</v>
      </c>
      <c r="H53" s="100">
        <f>VLOOKUP($C53+H$3,Forecast!$B$99:$Q$251,'Validation (2)'!H$2,0)</f>
        <v>176.98847584753969</v>
      </c>
      <c r="I53" s="100">
        <f>VLOOKUP($C53+I$3,Forecast!$B$99:$Q$251,'Validation (2)'!I$2,0)</f>
        <v>171.34344045493933</v>
      </c>
      <c r="J53" s="100">
        <f>VLOOKUP($C53+J$3,Forecast!$B$99:$Q$251,'Validation (2)'!J$2,0)</f>
        <v>187.90664477181502</v>
      </c>
      <c r="K53" s="100">
        <f>VLOOKUP($C53+K$3,Forecast!$B$99:$Q$251,'Validation (2)'!K$2,0)</f>
        <v>238.46986079123653</v>
      </c>
      <c r="L53" s="100">
        <f>VLOOKUP($C53+L$3,Forecast!$B$99:$Q$251,'Validation (2)'!L$2,0)</f>
        <v>228.26409528496859</v>
      </c>
      <c r="M53" s="100">
        <f>VLOOKUP($C53+M$3,Forecast!$B$99:$Q$251,'Validation (2)'!M$2,0)</f>
        <v>225.30259528109974</v>
      </c>
      <c r="N53" s="101">
        <f t="shared" si="7"/>
        <v>1438.321066854643</v>
      </c>
      <c r="P53" s="114">
        <f t="shared" si="8"/>
        <v>53</v>
      </c>
      <c r="Q53" s="157">
        <f t="shared" ref="Q53:W62" si="16">IFERROR(G53/$N53,"")</f>
        <v>0.1460355126984115</v>
      </c>
      <c r="R53" s="157">
        <f t="shared" si="16"/>
        <v>0.12305213343956824</v>
      </c>
      <c r="S53" s="157">
        <f t="shared" si="16"/>
        <v>0.11912739401755236</v>
      </c>
      <c r="T53" s="157">
        <f t="shared" si="16"/>
        <v>0.13064304563287391</v>
      </c>
      <c r="U53" s="157">
        <f t="shared" si="16"/>
        <v>0.16579737743307094</v>
      </c>
      <c r="V53" s="157">
        <f t="shared" si="16"/>
        <v>0.15870176732107685</v>
      </c>
      <c r="W53" s="157">
        <f t="shared" si="16"/>
        <v>0.15664276945744607</v>
      </c>
      <c r="X53" s="158">
        <f t="shared" si="11"/>
        <v>0.99999999999999989</v>
      </c>
    </row>
    <row r="54" spans="2:24" x14ac:dyDescent="0.25">
      <c r="B54" s="39">
        <v>7</v>
      </c>
      <c r="C54" s="134">
        <f t="shared" si="14"/>
        <v>42740</v>
      </c>
      <c r="D54" s="135">
        <f t="shared" si="4"/>
        <v>2017</v>
      </c>
      <c r="E54" s="136" t="str">
        <f t="shared" si="5"/>
        <v>Jan</v>
      </c>
      <c r="F54" s="51">
        <f t="shared" si="6"/>
        <v>1</v>
      </c>
      <c r="G54" s="100">
        <f>VLOOKUP($C54+G$3,Forecast!$B$99:$Q$251,'Validation (2)'!G$2,0)</f>
        <v>208.57583004522476</v>
      </c>
      <c r="H54" s="100">
        <f>VLOOKUP($C54+H$3,Forecast!$B$99:$Q$251,'Validation (2)'!H$2,0)</f>
        <v>191.52324716201454</v>
      </c>
      <c r="I54" s="100">
        <f>VLOOKUP($C54+I$3,Forecast!$B$99:$Q$251,'Validation (2)'!I$2,0)</f>
        <v>187.65292663961847</v>
      </c>
      <c r="J54" s="100">
        <f>VLOOKUP($C54+J$3,Forecast!$B$99:$Q$251,'Validation (2)'!J$2,0)</f>
        <v>190.79867326535344</v>
      </c>
      <c r="K54" s="100">
        <f>VLOOKUP($C54+K$3,Forecast!$B$99:$Q$251,'Validation (2)'!K$2,0)</f>
        <v>265.3792980114664</v>
      </c>
      <c r="L54" s="100">
        <f>VLOOKUP($C54+L$3,Forecast!$B$99:$Q$251,'Validation (2)'!L$2,0)</f>
        <v>234.37559446752431</v>
      </c>
      <c r="M54" s="100">
        <f>VLOOKUP($C54+M$3,Forecast!$B$99:$Q$251,'Validation (2)'!M$2,0)</f>
        <v>266.10569187271022</v>
      </c>
      <c r="N54" s="101">
        <f t="shared" si="7"/>
        <v>1544.4112614639121</v>
      </c>
      <c r="P54" s="114">
        <f t="shared" si="8"/>
        <v>1</v>
      </c>
      <c r="Q54" s="157">
        <f t="shared" si="16"/>
        <v>0.13505200023439384</v>
      </c>
      <c r="R54" s="157">
        <f t="shared" si="16"/>
        <v>0.1240105222882628</v>
      </c>
      <c r="S54" s="157">
        <f t="shared" si="16"/>
        <v>0.12150450551736236</v>
      </c>
      <c r="T54" s="157">
        <f t="shared" si="16"/>
        <v>0.12354136364202611</v>
      </c>
      <c r="U54" s="157">
        <f t="shared" si="16"/>
        <v>0.17183201433012049</v>
      </c>
      <c r="V54" s="157">
        <f t="shared" si="16"/>
        <v>0.1517572425918243</v>
      </c>
      <c r="W54" s="157">
        <f t="shared" si="16"/>
        <v>0.17230235139601011</v>
      </c>
      <c r="X54" s="158">
        <f t="shared" si="11"/>
        <v>1</v>
      </c>
    </row>
    <row r="55" spans="2:24" x14ac:dyDescent="0.25">
      <c r="B55" s="39">
        <v>7</v>
      </c>
      <c r="C55" s="134">
        <f t="shared" si="14"/>
        <v>42747</v>
      </c>
      <c r="D55" s="135">
        <f t="shared" si="4"/>
        <v>2017</v>
      </c>
      <c r="E55" s="136" t="str">
        <f t="shared" si="5"/>
        <v>Jan</v>
      </c>
      <c r="F55" s="51">
        <f t="shared" si="6"/>
        <v>2</v>
      </c>
      <c r="G55" s="100">
        <f>VLOOKUP($C55+G$3,Forecast!$B$99:$Q$251,'Validation (2)'!G$2,0)</f>
        <v>258.40843628893293</v>
      </c>
      <c r="H55" s="100">
        <f>VLOOKUP($C55+H$3,Forecast!$B$99:$Q$251,'Validation (2)'!H$2,0)</f>
        <v>212.63450732823199</v>
      </c>
      <c r="I55" s="100">
        <f>VLOOKUP($C55+I$3,Forecast!$B$99:$Q$251,'Validation (2)'!I$2,0)</f>
        <v>188.91761200661006</v>
      </c>
      <c r="J55" s="100">
        <f>VLOOKUP($C55+J$3,Forecast!$B$99:$Q$251,'Validation (2)'!J$2,0)</f>
        <v>206.70371443294871</v>
      </c>
      <c r="K55" s="100">
        <f>VLOOKUP($C55+K$3,Forecast!$B$99:$Q$251,'Validation (2)'!K$2,0)</f>
        <v>247.03405523862091</v>
      </c>
      <c r="L55" s="100">
        <f>VLOOKUP($C55+L$3,Forecast!$B$99:$Q$251,'Validation (2)'!L$2,0)</f>
        <v>258.07272266260657</v>
      </c>
      <c r="M55" s="100">
        <f>VLOOKUP($C55+M$3,Forecast!$B$99:$Q$251,'Validation (2)'!M$2,0)</f>
        <v>262.07499493337372</v>
      </c>
      <c r="N55" s="101">
        <f t="shared" si="7"/>
        <v>1633.8460428913249</v>
      </c>
      <c r="P55" s="114">
        <f t="shared" si="8"/>
        <v>2</v>
      </c>
      <c r="Q55" s="157">
        <f t="shared" si="16"/>
        <v>0.15815959980638208</v>
      </c>
      <c r="R55" s="157">
        <f t="shared" si="16"/>
        <v>0.13014353968868739</v>
      </c>
      <c r="S55" s="157">
        <f t="shared" si="16"/>
        <v>0.11562754815765458</v>
      </c>
      <c r="T55" s="157">
        <f t="shared" si="16"/>
        <v>0.12651358145542088</v>
      </c>
      <c r="U55" s="157">
        <f t="shared" si="16"/>
        <v>0.15119787835178075</v>
      </c>
      <c r="V55" s="157">
        <f t="shared" si="16"/>
        <v>0.15795412535070311</v>
      </c>
      <c r="W55" s="157">
        <f t="shared" si="16"/>
        <v>0.16040372718937118</v>
      </c>
      <c r="X55" s="158">
        <f t="shared" si="11"/>
        <v>1</v>
      </c>
    </row>
    <row r="56" spans="2:24" x14ac:dyDescent="0.25">
      <c r="B56" s="39">
        <v>7</v>
      </c>
      <c r="C56" s="134">
        <f t="shared" si="14"/>
        <v>42754</v>
      </c>
      <c r="D56" s="135">
        <f t="shared" si="4"/>
        <v>2017</v>
      </c>
      <c r="E56" s="136" t="str">
        <f t="shared" si="5"/>
        <v>Jan</v>
      </c>
      <c r="F56" s="51">
        <f t="shared" si="6"/>
        <v>3</v>
      </c>
      <c r="G56" s="100">
        <f>VLOOKUP($C56+G$3,Forecast!$B$99:$Q$251,'Validation (2)'!G$2,0)</f>
        <v>235.00252615532048</v>
      </c>
      <c r="H56" s="100">
        <f>VLOOKUP($C56+H$3,Forecast!$B$99:$Q$251,'Validation (2)'!H$2,0)</f>
        <v>197.65433196904908</v>
      </c>
      <c r="I56" s="100">
        <f>VLOOKUP($C56+I$3,Forecast!$B$99:$Q$251,'Validation (2)'!I$2,0)</f>
        <v>219.15058949099586</v>
      </c>
      <c r="J56" s="100">
        <f>VLOOKUP($C56+J$3,Forecast!$B$99:$Q$251,'Validation (2)'!J$2,0)</f>
        <v>196.4343728989335</v>
      </c>
      <c r="K56" s="100">
        <f>VLOOKUP($C56+K$3,Forecast!$B$99:$Q$251,'Validation (2)'!K$2,0)</f>
        <v>231.33299336496495</v>
      </c>
      <c r="L56" s="100">
        <f>VLOOKUP($C56+L$3,Forecast!$B$99:$Q$251,'Validation (2)'!L$2,0)</f>
        <v>243.63980652712252</v>
      </c>
      <c r="M56" s="100">
        <f>VLOOKUP($C56+M$3,Forecast!$B$99:$Q$251,'Validation (2)'!M$2,0)</f>
        <v>230.56355345902531</v>
      </c>
      <c r="N56" s="101">
        <f t="shared" si="7"/>
        <v>1553.7781738654116</v>
      </c>
      <c r="P56" s="114">
        <f t="shared" si="8"/>
        <v>3</v>
      </c>
      <c r="Q56" s="157">
        <f t="shared" si="16"/>
        <v>0.1512458664358072</v>
      </c>
      <c r="R56" s="157">
        <f t="shared" si="16"/>
        <v>0.1272088482729388</v>
      </c>
      <c r="S56" s="157">
        <f t="shared" si="16"/>
        <v>0.14104367867763515</v>
      </c>
      <c r="T56" s="157">
        <f t="shared" si="16"/>
        <v>0.12642369174890256</v>
      </c>
      <c r="U56" s="157">
        <f t="shared" si="16"/>
        <v>0.14888418260469338</v>
      </c>
      <c r="V56" s="157">
        <f t="shared" si="16"/>
        <v>0.15680475541821237</v>
      </c>
      <c r="W56" s="157">
        <f t="shared" si="16"/>
        <v>0.1483889768418106</v>
      </c>
      <c r="X56" s="158">
        <f t="shared" si="11"/>
        <v>1</v>
      </c>
    </row>
    <row r="57" spans="2:24" x14ac:dyDescent="0.25">
      <c r="B57" s="39">
        <v>7</v>
      </c>
      <c r="C57" s="134">
        <f t="shared" si="14"/>
        <v>42761</v>
      </c>
      <c r="D57" s="135">
        <f t="shared" si="4"/>
        <v>2017</v>
      </c>
      <c r="E57" s="136" t="str">
        <f t="shared" si="5"/>
        <v>Jan</v>
      </c>
      <c r="F57" s="51">
        <f t="shared" si="6"/>
        <v>4</v>
      </c>
      <c r="G57" s="100">
        <f>VLOOKUP($C57+G$3,Forecast!$B$99:$Q$251,'Validation (2)'!G$2,0)</f>
        <v>241.68963390399574</v>
      </c>
      <c r="H57" s="100">
        <f>VLOOKUP($C57+H$3,Forecast!$B$99:$Q$251,'Validation (2)'!H$2,0)</f>
        <v>204.01500314914125</v>
      </c>
      <c r="I57" s="100">
        <f>VLOOKUP($C57+I$3,Forecast!$B$99:$Q$251,'Validation (2)'!I$2,0)</f>
        <v>199.94050700269855</v>
      </c>
      <c r="J57" s="100">
        <f>VLOOKUP($C57+J$3,Forecast!$B$99:$Q$251,'Validation (2)'!J$2,0)</f>
        <v>193.61652308214346</v>
      </c>
      <c r="K57" s="100">
        <f>VLOOKUP($C57+K$3,Forecast!$B$99:$Q$251,'Validation (2)'!K$2,0)</f>
        <v>242.7519580149287</v>
      </c>
      <c r="L57" s="100">
        <f>VLOOKUP($C57+L$3,Forecast!$B$99:$Q$251,'Validation (2)'!L$2,0)</f>
        <v>239.00770049732341</v>
      </c>
      <c r="M57" s="100">
        <f>VLOOKUP($C57+M$3,Forecast!$B$99:$Q$251,'Validation (2)'!M$2,0)</f>
        <v>0</v>
      </c>
      <c r="N57" s="101">
        <f t="shared" si="7"/>
        <v>1321.0213256502311</v>
      </c>
      <c r="P57" s="114">
        <f t="shared" si="8"/>
        <v>4</v>
      </c>
      <c r="Q57" s="157">
        <f t="shared" si="16"/>
        <v>0.18295664817146812</v>
      </c>
      <c r="R57" s="157">
        <f t="shared" si="16"/>
        <v>0.15443732753422532</v>
      </c>
      <c r="S57" s="157">
        <f t="shared" si="16"/>
        <v>0.15135297449061555</v>
      </c>
      <c r="T57" s="157">
        <f t="shared" si="16"/>
        <v>0.14656578158330777</v>
      </c>
      <c r="U57" s="157">
        <f t="shared" si="16"/>
        <v>0.18376081695383811</v>
      </c>
      <c r="V57" s="157">
        <f t="shared" si="16"/>
        <v>0.18092645126654516</v>
      </c>
      <c r="W57" s="157">
        <f t="shared" si="16"/>
        <v>0</v>
      </c>
      <c r="X57" s="158">
        <f t="shared" si="11"/>
        <v>1</v>
      </c>
    </row>
    <row r="58" spans="2:24" x14ac:dyDescent="0.25">
      <c r="B58" s="39">
        <v>7</v>
      </c>
      <c r="C58" s="134">
        <f t="shared" si="14"/>
        <v>42768</v>
      </c>
      <c r="D58" s="135">
        <f t="shared" si="4"/>
        <v>2017</v>
      </c>
      <c r="E58" s="136" t="str">
        <f t="shared" si="5"/>
        <v>Feb</v>
      </c>
      <c r="F58" s="51">
        <f t="shared" si="6"/>
        <v>5</v>
      </c>
      <c r="G58" s="100">
        <f>VLOOKUP($C58+G$3,Forecast!$B$99:$Q$251,'Validation (2)'!G$2,0)</f>
        <v>0</v>
      </c>
      <c r="H58" s="100">
        <f>VLOOKUP($C58+H$3,Forecast!$B$99:$Q$251,'Validation (2)'!H$2,0)</f>
        <v>0</v>
      </c>
      <c r="I58" s="100">
        <f>VLOOKUP($C58+I$3,Forecast!$B$99:$Q$251,'Validation (2)'!I$2,0)</f>
        <v>0</v>
      </c>
      <c r="J58" s="100">
        <f>VLOOKUP($C58+J$3,Forecast!$B$99:$Q$251,'Validation (2)'!J$2,0)</f>
        <v>0</v>
      </c>
      <c r="K58" s="100">
        <f>VLOOKUP($C58+K$3,Forecast!$B$99:$Q$251,'Validation (2)'!K$2,0)</f>
        <v>0</v>
      </c>
      <c r="L58" s="100">
        <f>VLOOKUP($C58+L$3,Forecast!$B$99:$Q$251,'Validation (2)'!L$2,0)</f>
        <v>0</v>
      </c>
      <c r="M58" s="100">
        <f>VLOOKUP($C58+M$3,Forecast!$B$99:$Q$251,'Validation (2)'!M$2,0)</f>
        <v>0</v>
      </c>
      <c r="N58" s="101">
        <f t="shared" si="7"/>
        <v>0</v>
      </c>
      <c r="P58" s="114">
        <f t="shared" si="8"/>
        <v>5</v>
      </c>
      <c r="Q58" s="157" t="str">
        <f t="shared" si="16"/>
        <v/>
      </c>
      <c r="R58" s="157" t="str">
        <f t="shared" si="16"/>
        <v/>
      </c>
      <c r="S58" s="157" t="str">
        <f t="shared" si="16"/>
        <v/>
      </c>
      <c r="T58" s="157" t="str">
        <f t="shared" si="16"/>
        <v/>
      </c>
      <c r="U58" s="157" t="str">
        <f t="shared" si="16"/>
        <v/>
      </c>
      <c r="V58" s="157" t="str">
        <f t="shared" si="16"/>
        <v/>
      </c>
      <c r="W58" s="157" t="str">
        <f t="shared" si="16"/>
        <v/>
      </c>
      <c r="X58" s="158">
        <f t="shared" si="11"/>
        <v>0</v>
      </c>
    </row>
    <row r="59" spans="2:24" x14ac:dyDescent="0.25">
      <c r="B59" s="39">
        <v>7</v>
      </c>
      <c r="C59" s="134">
        <f t="shared" si="14"/>
        <v>42775</v>
      </c>
      <c r="D59" s="135">
        <f t="shared" si="4"/>
        <v>2017</v>
      </c>
      <c r="E59" s="136" t="str">
        <f t="shared" si="5"/>
        <v>Feb</v>
      </c>
      <c r="F59" s="51">
        <f t="shared" si="6"/>
        <v>6</v>
      </c>
      <c r="G59" s="100">
        <f>VLOOKUP($C59+G$3,Forecast!$B$99:$Q$251,'Validation (2)'!G$2,0)</f>
        <v>0</v>
      </c>
      <c r="H59" s="100">
        <f>VLOOKUP($C59+H$3,Forecast!$B$99:$Q$251,'Validation (2)'!H$2,0)</f>
        <v>0</v>
      </c>
      <c r="I59" s="100">
        <f>VLOOKUP($C59+I$3,Forecast!$B$99:$Q$251,'Validation (2)'!I$2,0)</f>
        <v>0</v>
      </c>
      <c r="J59" s="100">
        <f>VLOOKUP($C59+J$3,Forecast!$B$99:$Q$251,'Validation (2)'!J$2,0)</f>
        <v>0</v>
      </c>
      <c r="K59" s="100">
        <f>VLOOKUP($C59+K$3,Forecast!$B$99:$Q$251,'Validation (2)'!K$2,0)</f>
        <v>0</v>
      </c>
      <c r="L59" s="100">
        <f>VLOOKUP($C59+L$3,Forecast!$B$99:$Q$251,'Validation (2)'!L$2,0)</f>
        <v>0</v>
      </c>
      <c r="M59" s="100">
        <f>VLOOKUP($C59+M$3,Forecast!$B$99:$Q$251,'Validation (2)'!M$2,0)</f>
        <v>0</v>
      </c>
      <c r="N59" s="101">
        <f t="shared" si="7"/>
        <v>0</v>
      </c>
      <c r="P59" s="114">
        <f t="shared" si="8"/>
        <v>6</v>
      </c>
      <c r="Q59" s="157" t="str">
        <f t="shared" si="16"/>
        <v/>
      </c>
      <c r="R59" s="157" t="str">
        <f t="shared" si="16"/>
        <v/>
      </c>
      <c r="S59" s="157" t="str">
        <f t="shared" si="16"/>
        <v/>
      </c>
      <c r="T59" s="157" t="str">
        <f t="shared" si="16"/>
        <v/>
      </c>
      <c r="U59" s="157" t="str">
        <f t="shared" si="16"/>
        <v/>
      </c>
      <c r="V59" s="157" t="str">
        <f t="shared" si="16"/>
        <v/>
      </c>
      <c r="W59" s="157" t="str">
        <f t="shared" si="16"/>
        <v/>
      </c>
      <c r="X59" s="158">
        <f t="shared" si="11"/>
        <v>0</v>
      </c>
    </row>
    <row r="60" spans="2:24" x14ac:dyDescent="0.25">
      <c r="B60" s="39">
        <v>7</v>
      </c>
      <c r="C60" s="134">
        <f t="shared" si="14"/>
        <v>42782</v>
      </c>
      <c r="D60" s="135">
        <f t="shared" si="4"/>
        <v>2017</v>
      </c>
      <c r="E60" s="136" t="str">
        <f t="shared" si="5"/>
        <v>Feb</v>
      </c>
      <c r="F60" s="51">
        <f t="shared" si="6"/>
        <v>7</v>
      </c>
      <c r="G60" s="100">
        <f>VLOOKUP($C60+G$3,Forecast!$B$99:$Q$251,'Validation (2)'!G$2,0)</f>
        <v>0</v>
      </c>
      <c r="H60" s="100">
        <f>VLOOKUP($C60+H$3,Forecast!$B$99:$Q$251,'Validation (2)'!H$2,0)</f>
        <v>0</v>
      </c>
      <c r="I60" s="100">
        <f>VLOOKUP($C60+I$3,Forecast!$B$99:$Q$251,'Validation (2)'!I$2,0)</f>
        <v>0</v>
      </c>
      <c r="J60" s="100">
        <f>VLOOKUP($C60+J$3,Forecast!$B$99:$Q$251,'Validation (2)'!J$2,0)</f>
        <v>0</v>
      </c>
      <c r="K60" s="100">
        <f>VLOOKUP($C60+K$3,Forecast!$B$99:$Q$251,'Validation (2)'!K$2,0)</f>
        <v>0</v>
      </c>
      <c r="L60" s="100">
        <f>VLOOKUP($C60+L$3,Forecast!$B$99:$Q$251,'Validation (2)'!L$2,0)</f>
        <v>0</v>
      </c>
      <c r="M60" s="100">
        <f>VLOOKUP($C60+M$3,Forecast!$B$99:$Q$251,'Validation (2)'!M$2,0)</f>
        <v>0</v>
      </c>
      <c r="N60" s="101">
        <f t="shared" si="7"/>
        <v>0</v>
      </c>
      <c r="P60" s="114">
        <f t="shared" si="8"/>
        <v>7</v>
      </c>
      <c r="Q60" s="157" t="str">
        <f t="shared" si="16"/>
        <v/>
      </c>
      <c r="R60" s="157" t="str">
        <f t="shared" si="16"/>
        <v/>
      </c>
      <c r="S60" s="157" t="str">
        <f t="shared" si="16"/>
        <v/>
      </c>
      <c r="T60" s="157" t="str">
        <f t="shared" si="16"/>
        <v/>
      </c>
      <c r="U60" s="157" t="str">
        <f t="shared" si="16"/>
        <v/>
      </c>
      <c r="V60" s="157" t="str">
        <f t="shared" si="16"/>
        <v/>
      </c>
      <c r="W60" s="157" t="str">
        <f t="shared" si="16"/>
        <v/>
      </c>
      <c r="X60" s="158">
        <f t="shared" si="11"/>
        <v>0</v>
      </c>
    </row>
    <row r="61" spans="2:24" x14ac:dyDescent="0.25">
      <c r="B61" s="39">
        <v>7</v>
      </c>
      <c r="C61" s="134">
        <f t="shared" si="14"/>
        <v>42789</v>
      </c>
      <c r="D61" s="135">
        <f t="shared" si="4"/>
        <v>2017</v>
      </c>
      <c r="E61" s="136" t="str">
        <f t="shared" si="5"/>
        <v>Feb</v>
      </c>
      <c r="F61" s="51">
        <f t="shared" si="6"/>
        <v>8</v>
      </c>
      <c r="G61" s="100">
        <f>VLOOKUP($C61+G$3,Forecast!$B$99:$Q$251,'Validation (2)'!G$2,0)</f>
        <v>0</v>
      </c>
      <c r="H61" s="100">
        <f>VLOOKUP($C61+H$3,Forecast!$B$99:$Q$251,'Validation (2)'!H$2,0)</f>
        <v>0</v>
      </c>
      <c r="I61" s="100">
        <f>VLOOKUP($C61+I$3,Forecast!$B$99:$Q$251,'Validation (2)'!I$2,0)</f>
        <v>0</v>
      </c>
      <c r="J61" s="100">
        <f>VLOOKUP($C61+J$3,Forecast!$B$99:$Q$251,'Validation (2)'!J$2,0)</f>
        <v>0</v>
      </c>
      <c r="K61" s="100">
        <f>VLOOKUP($C61+K$3,Forecast!$B$99:$Q$251,'Validation (2)'!K$2,0)</f>
        <v>0</v>
      </c>
      <c r="L61" s="100">
        <f>VLOOKUP($C61+L$3,Forecast!$B$99:$Q$251,'Validation (2)'!L$2,0)</f>
        <v>0</v>
      </c>
      <c r="M61" s="100">
        <f>VLOOKUP($C61+M$3,Forecast!$B$99:$Q$251,'Validation (2)'!M$2,0)</f>
        <v>0</v>
      </c>
      <c r="N61" s="101">
        <f t="shared" si="7"/>
        <v>0</v>
      </c>
      <c r="P61" s="114">
        <f t="shared" si="8"/>
        <v>8</v>
      </c>
      <c r="Q61" s="157" t="str">
        <f t="shared" si="16"/>
        <v/>
      </c>
      <c r="R61" s="157" t="str">
        <f t="shared" si="16"/>
        <v/>
      </c>
      <c r="S61" s="157" t="str">
        <f t="shared" si="16"/>
        <v/>
      </c>
      <c r="T61" s="157" t="str">
        <f t="shared" si="16"/>
        <v/>
      </c>
      <c r="U61" s="157" t="str">
        <f t="shared" si="16"/>
        <v/>
      </c>
      <c r="V61" s="157" t="str">
        <f t="shared" si="16"/>
        <v/>
      </c>
      <c r="W61" s="157" t="str">
        <f t="shared" si="16"/>
        <v/>
      </c>
      <c r="X61" s="158">
        <f t="shared" si="11"/>
        <v>0</v>
      </c>
    </row>
    <row r="62" spans="2:24" x14ac:dyDescent="0.25">
      <c r="B62" s="39">
        <v>7</v>
      </c>
      <c r="C62" s="134">
        <f t="shared" si="14"/>
        <v>42796</v>
      </c>
      <c r="D62" s="135">
        <f t="shared" si="4"/>
        <v>2017</v>
      </c>
      <c r="E62" s="136" t="str">
        <f t="shared" si="5"/>
        <v>Mar</v>
      </c>
      <c r="F62" s="51">
        <f t="shared" si="6"/>
        <v>9</v>
      </c>
      <c r="G62" s="100">
        <f>VLOOKUP($C62+G$3,Forecast!$B$99:$Q$251,'Validation (2)'!G$2,0)</f>
        <v>0</v>
      </c>
      <c r="H62" s="100" t="e">
        <f>VLOOKUP($C62+H$3,Forecast!$B$99:$Q$251,'Validation (2)'!H$2,0)</f>
        <v>#N/A</v>
      </c>
      <c r="I62" s="100" t="e">
        <f>VLOOKUP($C62+I$3,Forecast!$B$99:$Q$251,'Validation (2)'!I$2,0)</f>
        <v>#N/A</v>
      </c>
      <c r="J62" s="100" t="e">
        <f>VLOOKUP($C62+J$3,Forecast!$B$99:$Q$251,'Validation (2)'!J$2,0)</f>
        <v>#N/A</v>
      </c>
      <c r="K62" s="100" t="e">
        <f>VLOOKUP($C62+K$3,Forecast!$B$99:$Q$251,'Validation (2)'!K$2,0)</f>
        <v>#N/A</v>
      </c>
      <c r="L62" s="100" t="e">
        <f>VLOOKUP($C62+L$3,Forecast!$B$99:$Q$251,'Validation (2)'!L$2,0)</f>
        <v>#N/A</v>
      </c>
      <c r="M62" s="100" t="e">
        <f>VLOOKUP($C62+M$3,Forecast!$B$99:$Q$251,'Validation (2)'!M$2,0)</f>
        <v>#N/A</v>
      </c>
      <c r="N62" s="101" t="str">
        <f>IFERROR(SUM(G62:M62),"")</f>
        <v/>
      </c>
      <c r="P62" s="114">
        <f t="shared" si="8"/>
        <v>9</v>
      </c>
      <c r="Q62" s="157" t="str">
        <f t="shared" si="16"/>
        <v/>
      </c>
      <c r="R62" s="157" t="str">
        <f t="shared" si="16"/>
        <v/>
      </c>
      <c r="S62" s="157" t="str">
        <f t="shared" si="16"/>
        <v/>
      </c>
      <c r="T62" s="157" t="str">
        <f t="shared" si="16"/>
        <v/>
      </c>
      <c r="U62" s="157" t="str">
        <f t="shared" si="16"/>
        <v/>
      </c>
      <c r="V62" s="157" t="str">
        <f t="shared" si="16"/>
        <v/>
      </c>
      <c r="W62" s="157" t="str">
        <f t="shared" si="16"/>
        <v/>
      </c>
      <c r="X62" s="158">
        <f>SUM(Q62:W62)</f>
        <v>0</v>
      </c>
    </row>
  </sheetData>
  <mergeCells count="2">
    <mergeCell ref="D4:N4"/>
    <mergeCell ref="P4:X4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1"/>
  <sheetViews>
    <sheetView showGridLines="0" workbookViewId="0"/>
  </sheetViews>
  <sheetFormatPr defaultRowHeight="15" x14ac:dyDescent="0.25"/>
  <cols>
    <col min="2" max="2" width="2.85546875" customWidth="1"/>
    <col min="3" max="3" width="117.85546875" customWidth="1"/>
  </cols>
  <sheetData>
    <row r="1" spans="2:12" ht="15.75" thickBot="1" x14ac:dyDescent="0.3"/>
    <row r="2" spans="2:12" ht="15.75" thickTop="1" x14ac:dyDescent="0.25">
      <c r="B2" s="140"/>
      <c r="C2" s="141"/>
      <c r="D2" s="141"/>
      <c r="E2" s="141"/>
      <c r="F2" s="141"/>
      <c r="G2" s="141"/>
      <c r="H2" s="141"/>
      <c r="I2" s="141"/>
      <c r="J2" s="141"/>
      <c r="K2" s="141"/>
      <c r="L2" s="142"/>
    </row>
    <row r="3" spans="2:12" x14ac:dyDescent="0.25">
      <c r="B3" s="143"/>
      <c r="C3" s="144" t="s">
        <v>37</v>
      </c>
      <c r="D3" s="145"/>
      <c r="E3" s="145"/>
      <c r="F3" s="145"/>
      <c r="G3" s="145"/>
      <c r="H3" s="145"/>
      <c r="I3" s="145"/>
      <c r="J3" s="145"/>
      <c r="K3" s="145"/>
      <c r="L3" s="146"/>
    </row>
    <row r="4" spans="2:12" x14ac:dyDescent="0.25">
      <c r="B4" s="143"/>
      <c r="C4" s="145" t="s">
        <v>38</v>
      </c>
      <c r="D4" s="145"/>
      <c r="E4" s="145"/>
      <c r="F4" s="145"/>
      <c r="G4" s="145"/>
      <c r="H4" s="145"/>
      <c r="I4" s="145"/>
      <c r="J4" s="145"/>
      <c r="K4" s="145"/>
      <c r="L4" s="146"/>
    </row>
    <row r="5" spans="2:12" x14ac:dyDescent="0.25">
      <c r="B5" s="143"/>
      <c r="C5" s="145"/>
      <c r="D5" s="145"/>
      <c r="E5" s="145"/>
      <c r="F5" s="145"/>
      <c r="G5" s="145"/>
      <c r="H5" s="145"/>
      <c r="I5" s="145"/>
      <c r="J5" s="145"/>
      <c r="K5" s="145"/>
      <c r="L5" s="146"/>
    </row>
    <row r="6" spans="2:12" x14ac:dyDescent="0.25">
      <c r="B6" s="143"/>
      <c r="C6" s="144" t="s">
        <v>44</v>
      </c>
      <c r="D6" s="145"/>
      <c r="E6" s="145"/>
      <c r="F6" s="145"/>
      <c r="G6" s="145"/>
      <c r="H6" s="145"/>
      <c r="I6" s="145"/>
      <c r="J6" s="145"/>
      <c r="K6" s="145"/>
      <c r="L6" s="146"/>
    </row>
    <row r="7" spans="2:12" ht="45" customHeight="1" x14ac:dyDescent="0.25">
      <c r="B7" s="143"/>
      <c r="C7" s="280" t="s">
        <v>49</v>
      </c>
      <c r="D7" s="280"/>
      <c r="E7" s="280"/>
      <c r="F7" s="280"/>
      <c r="G7" s="280"/>
      <c r="H7" s="280"/>
      <c r="I7" s="280"/>
      <c r="J7" s="145"/>
      <c r="K7" s="145"/>
      <c r="L7" s="146"/>
    </row>
    <row r="8" spans="2:12" x14ac:dyDescent="0.25">
      <c r="B8" s="143"/>
      <c r="C8" s="145" t="s">
        <v>48</v>
      </c>
      <c r="D8" s="145"/>
      <c r="E8" s="145"/>
      <c r="F8" s="145"/>
      <c r="G8" s="145"/>
      <c r="H8" s="145"/>
      <c r="I8" s="145"/>
      <c r="J8" s="145"/>
      <c r="K8" s="145"/>
      <c r="L8" s="146"/>
    </row>
    <row r="9" spans="2:12" x14ac:dyDescent="0.25">
      <c r="B9" s="143"/>
      <c r="C9" s="145" t="s">
        <v>39</v>
      </c>
      <c r="D9" s="145"/>
      <c r="E9" s="145"/>
      <c r="F9" s="145"/>
      <c r="G9" s="145"/>
      <c r="H9" s="145"/>
      <c r="I9" s="145"/>
      <c r="J9" s="145"/>
      <c r="K9" s="145"/>
      <c r="L9" s="146"/>
    </row>
    <row r="10" spans="2:12" ht="30" x14ac:dyDescent="0.25">
      <c r="B10" s="143"/>
      <c r="C10" s="147" t="s">
        <v>40</v>
      </c>
      <c r="D10" s="145"/>
      <c r="E10" s="145"/>
      <c r="F10" s="145"/>
      <c r="G10" s="145"/>
      <c r="H10" s="145"/>
      <c r="I10" s="145"/>
      <c r="J10" s="145"/>
      <c r="K10" s="145"/>
      <c r="L10" s="146"/>
    </row>
    <row r="11" spans="2:12" x14ac:dyDescent="0.25">
      <c r="B11" s="143"/>
      <c r="C11" s="145"/>
      <c r="D11" s="145"/>
      <c r="E11" s="145"/>
      <c r="F11" s="145"/>
      <c r="G11" s="145"/>
      <c r="H11" s="145"/>
      <c r="I11" s="145"/>
      <c r="J11" s="145"/>
      <c r="K11" s="145"/>
      <c r="L11" s="146"/>
    </row>
    <row r="12" spans="2:12" x14ac:dyDescent="0.25">
      <c r="B12" s="143"/>
      <c r="C12" s="145"/>
      <c r="D12" s="145"/>
      <c r="E12" s="145"/>
      <c r="F12" s="145"/>
      <c r="G12" s="145"/>
      <c r="H12" s="145"/>
      <c r="I12" s="145"/>
      <c r="J12" s="145"/>
      <c r="K12" s="145"/>
      <c r="L12" s="146"/>
    </row>
    <row r="13" spans="2:12" x14ac:dyDescent="0.25">
      <c r="B13" s="143"/>
      <c r="C13" s="144" t="s">
        <v>41</v>
      </c>
      <c r="D13" s="145"/>
      <c r="E13" s="145"/>
      <c r="F13" s="145"/>
      <c r="G13" s="145"/>
      <c r="H13" s="145"/>
      <c r="I13" s="145"/>
      <c r="J13" s="145"/>
      <c r="K13" s="145"/>
      <c r="L13" s="146"/>
    </row>
    <row r="14" spans="2:12" x14ac:dyDescent="0.25">
      <c r="B14" s="143"/>
      <c r="C14" s="145" t="s">
        <v>42</v>
      </c>
      <c r="D14" s="145"/>
      <c r="E14" s="145"/>
      <c r="F14" s="145"/>
      <c r="G14" s="145"/>
      <c r="H14" s="145"/>
      <c r="I14" s="145"/>
      <c r="J14" s="145"/>
      <c r="K14" s="145"/>
      <c r="L14" s="146"/>
    </row>
    <row r="15" spans="2:12" x14ac:dyDescent="0.25">
      <c r="B15" s="143"/>
      <c r="C15" s="145" t="s">
        <v>43</v>
      </c>
      <c r="D15" s="145"/>
      <c r="E15" s="145"/>
      <c r="F15" s="145"/>
      <c r="G15" s="145"/>
      <c r="H15" s="145"/>
      <c r="I15" s="145"/>
      <c r="J15" s="145"/>
      <c r="K15" s="145"/>
      <c r="L15" s="146"/>
    </row>
    <row r="16" spans="2:12" x14ac:dyDescent="0.25">
      <c r="B16" s="143"/>
      <c r="C16" s="145"/>
      <c r="D16" s="145"/>
      <c r="E16" s="145"/>
      <c r="F16" s="145"/>
      <c r="G16" s="145"/>
      <c r="H16" s="145"/>
      <c r="I16" s="145"/>
      <c r="J16" s="145"/>
      <c r="K16" s="145"/>
      <c r="L16" s="146"/>
    </row>
    <row r="17" spans="2:12" x14ac:dyDescent="0.25">
      <c r="B17" s="143"/>
      <c r="C17" s="156" t="s">
        <v>47</v>
      </c>
      <c r="D17" s="145"/>
      <c r="E17" s="145"/>
      <c r="F17" s="145"/>
      <c r="G17" s="145"/>
      <c r="H17" s="145"/>
      <c r="I17" s="145"/>
      <c r="J17" s="145"/>
      <c r="K17" s="145"/>
      <c r="L17" s="146"/>
    </row>
    <row r="18" spans="2:12" x14ac:dyDescent="0.25">
      <c r="B18" s="143"/>
      <c r="C18" s="145" t="s">
        <v>46</v>
      </c>
      <c r="D18" s="145"/>
      <c r="E18" s="145"/>
      <c r="F18" s="145"/>
      <c r="G18" s="145"/>
      <c r="H18" s="145"/>
      <c r="I18" s="145"/>
      <c r="J18" s="145"/>
      <c r="K18" s="145"/>
      <c r="L18" s="146"/>
    </row>
    <row r="19" spans="2:12" x14ac:dyDescent="0.25">
      <c r="B19" s="143"/>
      <c r="C19" s="145" t="s">
        <v>45</v>
      </c>
      <c r="D19" s="145"/>
      <c r="E19" s="145"/>
      <c r="F19" s="145"/>
      <c r="G19" s="145"/>
      <c r="H19" s="145"/>
      <c r="I19" s="145"/>
      <c r="J19" s="145"/>
      <c r="K19" s="145"/>
      <c r="L19" s="146"/>
    </row>
    <row r="20" spans="2:12" ht="15.75" thickBot="1" x14ac:dyDescent="0.3">
      <c r="B20" s="148"/>
      <c r="C20" s="149"/>
      <c r="D20" s="149"/>
      <c r="E20" s="149"/>
      <c r="F20" s="149"/>
      <c r="G20" s="149"/>
      <c r="H20" s="149"/>
      <c r="I20" s="149"/>
      <c r="J20" s="149"/>
      <c r="K20" s="149"/>
      <c r="L20" s="150"/>
    </row>
    <row r="21" spans="2:12" ht="15.75" thickTop="1" x14ac:dyDescent="0.25"/>
  </sheetData>
  <mergeCells count="1">
    <mergeCell ref="C7:I7"/>
  </mergeCells>
  <pageMargins left="0.7" right="0.7" top="0.75" bottom="0.75" header="0.3" footer="0.3"/>
  <picture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9</vt:i4>
      </vt:variant>
    </vt:vector>
  </HeadingPairs>
  <TitlesOfParts>
    <vt:vector size="17" baseType="lpstr">
      <vt:lpstr>Raw Data</vt:lpstr>
      <vt:lpstr>WOM</vt:lpstr>
      <vt:lpstr>DOW</vt:lpstr>
      <vt:lpstr>DOM</vt:lpstr>
      <vt:lpstr>Forecast</vt:lpstr>
      <vt:lpstr>Validation</vt:lpstr>
      <vt:lpstr>Validation (2)</vt:lpstr>
      <vt:lpstr>Read Me</vt:lpstr>
      <vt:lpstr>DOM!LOB</vt:lpstr>
      <vt:lpstr>DOW!LOB</vt:lpstr>
      <vt:lpstr>Validation!LOB</vt:lpstr>
      <vt:lpstr>'Validation (2)'!LOB</vt:lpstr>
      <vt:lpstr>DOM!LOB_1</vt:lpstr>
      <vt:lpstr>Validation!LOB_1</vt:lpstr>
      <vt:lpstr>'Validation (2)'!LOB_1</vt:lpstr>
      <vt:lpstr>LOB_1</vt:lpstr>
      <vt:lpstr>Months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Karthi V</dc:creator>
  <cp:lastModifiedBy>Juliya K Thomas</cp:lastModifiedBy>
  <dcterms:created xsi:type="dcterms:W3CDTF">2015-02-23T20:11:24Z</dcterms:created>
  <dcterms:modified xsi:type="dcterms:W3CDTF">2016-09-29T17:37:20Z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